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drawings/drawing230.xml" ContentType="application/vnd.openxmlformats-officedocument.drawing+xml"/>
  <Override PartName="/xl/drawings/drawing231.xml" ContentType="application/vnd.openxmlformats-officedocument.drawing+xml"/>
  <Override PartName="/xl/drawings/drawing232.xml" ContentType="application/vnd.openxmlformats-officedocument.drawing+xml"/>
  <Override PartName="/xl/drawings/drawing233.xml" ContentType="application/vnd.openxmlformats-officedocument.drawing+xml"/>
  <Override PartName="/xl/drawings/drawing234.xml" ContentType="application/vnd.openxmlformats-officedocument.drawing+xml"/>
  <Override PartName="/xl/drawings/drawing235.xml" ContentType="application/vnd.openxmlformats-officedocument.drawing+xml"/>
  <Override PartName="/xl/drawings/drawing236.xml" ContentType="application/vnd.openxmlformats-officedocument.drawing+xml"/>
  <Override PartName="/xl/drawings/drawing237.xml" ContentType="application/vnd.openxmlformats-officedocument.drawing+xml"/>
  <Override PartName="/xl/drawings/drawing238.xml" ContentType="application/vnd.openxmlformats-officedocument.drawing+xml"/>
  <Override PartName="/xl/drawings/drawing239.xml" ContentType="application/vnd.openxmlformats-officedocument.drawing+xml"/>
  <Override PartName="/xl/drawings/drawing240.xml" ContentType="application/vnd.openxmlformats-officedocument.drawing+xml"/>
  <Override PartName="/xl/drawings/drawing241.xml" ContentType="application/vnd.openxmlformats-officedocument.drawing+xml"/>
  <Override PartName="/xl/drawings/drawing242.xml" ContentType="application/vnd.openxmlformats-officedocument.drawing+xml"/>
  <Override PartName="/xl/drawings/drawing243.xml" ContentType="application/vnd.openxmlformats-officedocument.drawing+xml"/>
  <Override PartName="/xl/drawings/drawing244.xml" ContentType="application/vnd.openxmlformats-officedocument.drawing+xml"/>
  <Override PartName="/xl/drawings/drawing245.xml" ContentType="application/vnd.openxmlformats-officedocument.drawing+xml"/>
  <Override PartName="/xl/drawings/drawing246.xml" ContentType="application/vnd.openxmlformats-officedocument.drawing+xml"/>
  <Override PartName="/xl/drawings/drawing247.xml" ContentType="application/vnd.openxmlformats-officedocument.drawing+xml"/>
  <Override PartName="/xl/drawings/drawing248.xml" ContentType="application/vnd.openxmlformats-officedocument.drawing+xml"/>
  <Override PartName="/xl/drawings/drawing249.xml" ContentType="application/vnd.openxmlformats-officedocument.drawing+xml"/>
  <Override PartName="/xl/drawings/drawing250.xml" ContentType="application/vnd.openxmlformats-officedocument.drawing+xml"/>
  <Override PartName="/xl/drawings/drawing251.xml" ContentType="application/vnd.openxmlformats-officedocument.drawing+xml"/>
  <Override PartName="/xl/drawings/drawing252.xml" ContentType="application/vnd.openxmlformats-officedocument.drawing+xml"/>
  <Override PartName="/xl/drawings/drawing253.xml" ContentType="application/vnd.openxmlformats-officedocument.drawing+xml"/>
  <Override PartName="/xl/drawings/drawing254.xml" ContentType="application/vnd.openxmlformats-officedocument.drawing+xml"/>
  <Override PartName="/xl/drawings/drawing255.xml" ContentType="application/vnd.openxmlformats-officedocument.drawing+xml"/>
  <Override PartName="/xl/drawings/drawing256.xml" ContentType="application/vnd.openxmlformats-officedocument.drawing+xml"/>
  <Override PartName="/xl/drawings/drawing257.xml" ContentType="application/vnd.openxmlformats-officedocument.drawing+xml"/>
  <Override PartName="/xl/drawings/drawing258.xml" ContentType="application/vnd.openxmlformats-officedocument.drawing+xml"/>
  <Override PartName="/xl/drawings/drawing259.xml" ContentType="application/vnd.openxmlformats-officedocument.drawing+xml"/>
  <Override PartName="/xl/drawings/drawing260.xml" ContentType="application/vnd.openxmlformats-officedocument.drawing+xml"/>
  <Override PartName="/xl/drawings/drawing261.xml" ContentType="application/vnd.openxmlformats-officedocument.drawing+xml"/>
  <Override PartName="/xl/drawings/drawing262.xml" ContentType="application/vnd.openxmlformats-officedocument.drawing+xml"/>
  <Override PartName="/xl/drawings/drawing263.xml" ContentType="application/vnd.openxmlformats-officedocument.drawing+xml"/>
  <Override PartName="/xl/drawings/drawing264.xml" ContentType="application/vnd.openxmlformats-officedocument.drawing+xml"/>
  <Override PartName="/xl/drawings/drawing265.xml" ContentType="application/vnd.openxmlformats-officedocument.drawing+xml"/>
  <Override PartName="/xl/drawings/drawing266.xml" ContentType="application/vnd.openxmlformats-officedocument.drawing+xml"/>
  <Override PartName="/xl/drawings/drawing267.xml" ContentType="application/vnd.openxmlformats-officedocument.drawing+xml"/>
  <Override PartName="/xl/drawings/drawing268.xml" ContentType="application/vnd.openxmlformats-officedocument.drawing+xml"/>
  <Override PartName="/xl/drawings/drawing269.xml" ContentType="application/vnd.openxmlformats-officedocument.drawing+xml"/>
  <Override PartName="/xl/drawings/drawing270.xml" ContentType="application/vnd.openxmlformats-officedocument.drawing+xml"/>
  <Override PartName="/xl/drawings/drawing271.xml" ContentType="application/vnd.openxmlformats-officedocument.drawing+xml"/>
  <Override PartName="/xl/drawings/drawing272.xml" ContentType="application/vnd.openxmlformats-officedocument.drawing+xml"/>
  <Override PartName="/xl/drawings/drawing273.xml" ContentType="application/vnd.openxmlformats-officedocument.drawing+xml"/>
  <Override PartName="/xl/drawings/drawing274.xml" ContentType="application/vnd.openxmlformats-officedocument.drawing+xml"/>
  <Override PartName="/xl/drawings/drawing275.xml" ContentType="application/vnd.openxmlformats-officedocument.drawing+xml"/>
  <Override PartName="/xl/drawings/drawing276.xml" ContentType="application/vnd.openxmlformats-officedocument.drawing+xml"/>
  <Override PartName="/xl/drawings/drawing277.xml" ContentType="application/vnd.openxmlformats-officedocument.drawing+xml"/>
  <Override PartName="/xl/drawings/drawing278.xml" ContentType="application/vnd.openxmlformats-officedocument.drawing+xml"/>
  <Override PartName="/xl/drawings/drawing279.xml" ContentType="application/vnd.openxmlformats-officedocument.drawing+xml"/>
  <Override PartName="/xl/drawings/drawing280.xml" ContentType="application/vnd.openxmlformats-officedocument.drawing+xml"/>
  <Override PartName="/xl/drawings/drawing281.xml" ContentType="application/vnd.openxmlformats-officedocument.drawing+xml"/>
  <Override PartName="/xl/drawings/drawing282.xml" ContentType="application/vnd.openxmlformats-officedocument.drawing+xml"/>
  <Override PartName="/xl/drawings/drawing283.xml" ContentType="application/vnd.openxmlformats-officedocument.drawing+xml"/>
  <Override PartName="/xl/drawings/drawing284.xml" ContentType="application/vnd.openxmlformats-officedocument.drawing+xml"/>
  <Override PartName="/xl/drawings/drawing285.xml" ContentType="application/vnd.openxmlformats-officedocument.drawing+xml"/>
  <Override PartName="/xl/drawings/drawing286.xml" ContentType="application/vnd.openxmlformats-officedocument.drawing+xml"/>
  <Override PartName="/xl/drawings/drawing287.xml" ContentType="application/vnd.openxmlformats-officedocument.drawing+xml"/>
  <Override PartName="/xl/drawings/drawing288.xml" ContentType="application/vnd.openxmlformats-officedocument.drawing+xml"/>
  <Override PartName="/xl/drawings/drawing289.xml" ContentType="application/vnd.openxmlformats-officedocument.drawing+xml"/>
  <Override PartName="/xl/drawings/drawing290.xml" ContentType="application/vnd.openxmlformats-officedocument.drawing+xml"/>
  <Override PartName="/xl/drawings/drawing291.xml" ContentType="application/vnd.openxmlformats-officedocument.drawing+xml"/>
  <Override PartName="/xl/drawings/drawing292.xml" ContentType="application/vnd.openxmlformats-officedocument.drawing+xml"/>
  <Override PartName="/xl/drawings/drawing293.xml" ContentType="application/vnd.openxmlformats-officedocument.drawing+xml"/>
  <Override PartName="/xl/drawings/drawing294.xml" ContentType="application/vnd.openxmlformats-officedocument.drawing+xml"/>
  <Override PartName="/xl/drawings/drawing295.xml" ContentType="application/vnd.openxmlformats-officedocument.drawing+xml"/>
  <Override PartName="/xl/drawings/drawing296.xml" ContentType="application/vnd.openxmlformats-officedocument.drawing+xml"/>
  <Override PartName="/xl/drawings/drawing297.xml" ContentType="application/vnd.openxmlformats-officedocument.drawing+xml"/>
  <Override PartName="/xl/drawings/drawing298.xml" ContentType="application/vnd.openxmlformats-officedocument.drawing+xml"/>
  <Override PartName="/xl/drawings/drawing299.xml" ContentType="application/vnd.openxmlformats-officedocument.drawing+xml"/>
  <Override PartName="/xl/drawings/drawing300.xml" ContentType="application/vnd.openxmlformats-officedocument.drawing+xml"/>
  <Override PartName="/xl/drawings/drawing301.xml" ContentType="application/vnd.openxmlformats-officedocument.drawing+xml"/>
  <Override PartName="/xl/drawings/drawing302.xml" ContentType="application/vnd.openxmlformats-officedocument.drawing+xml"/>
  <Override PartName="/xl/drawings/drawing303.xml" ContentType="application/vnd.openxmlformats-officedocument.drawing+xml"/>
  <Override PartName="/xl/drawings/drawing304.xml" ContentType="application/vnd.openxmlformats-officedocument.drawing+xml"/>
  <Override PartName="/xl/drawings/drawing305.xml" ContentType="application/vnd.openxmlformats-officedocument.drawing+xml"/>
  <Override PartName="/xl/drawings/drawing306.xml" ContentType="application/vnd.openxmlformats-officedocument.drawing+xml"/>
  <Override PartName="/xl/drawings/drawing307.xml" ContentType="application/vnd.openxmlformats-officedocument.drawing+xml"/>
  <Override PartName="/xl/drawings/drawing308.xml" ContentType="application/vnd.openxmlformats-officedocument.drawing+xml"/>
  <Override PartName="/xl/drawings/drawing309.xml" ContentType="application/vnd.openxmlformats-officedocument.drawing+xml"/>
  <Override PartName="/xl/drawings/drawing310.xml" ContentType="application/vnd.openxmlformats-officedocument.drawing+xml"/>
  <Override PartName="/xl/drawings/drawing311.xml" ContentType="application/vnd.openxmlformats-officedocument.drawing+xml"/>
  <Override PartName="/xl/drawings/drawing312.xml" ContentType="application/vnd.openxmlformats-officedocument.drawing+xml"/>
  <Override PartName="/xl/drawings/drawing313.xml" ContentType="application/vnd.openxmlformats-officedocument.drawing+xml"/>
  <Override PartName="/xl/drawings/drawing314.xml" ContentType="application/vnd.openxmlformats-officedocument.drawing+xml"/>
  <Override PartName="/xl/drawings/drawing315.xml" ContentType="application/vnd.openxmlformats-officedocument.drawing+xml"/>
  <Override PartName="/xl/drawings/drawing316.xml" ContentType="application/vnd.openxmlformats-officedocument.drawing+xml"/>
  <Override PartName="/xl/drawings/drawing317.xml" ContentType="application/vnd.openxmlformats-officedocument.drawing+xml"/>
  <Override PartName="/xl/drawings/drawing318.xml" ContentType="application/vnd.openxmlformats-officedocument.drawing+xml"/>
  <Override PartName="/xl/drawings/drawing319.xml" ContentType="application/vnd.openxmlformats-officedocument.drawing+xml"/>
  <Override PartName="/xl/drawings/drawing320.xml" ContentType="application/vnd.openxmlformats-officedocument.drawing+xml"/>
  <Override PartName="/xl/drawings/drawing321.xml" ContentType="application/vnd.openxmlformats-officedocument.drawing+xml"/>
  <Override PartName="/xl/drawings/drawing322.xml" ContentType="application/vnd.openxmlformats-officedocument.drawing+xml"/>
  <Override PartName="/xl/drawings/drawing323.xml" ContentType="application/vnd.openxmlformats-officedocument.drawing+xml"/>
  <Override PartName="/xl/drawings/drawing324.xml" ContentType="application/vnd.openxmlformats-officedocument.drawing+xml"/>
  <Override PartName="/xl/drawings/drawing325.xml" ContentType="application/vnd.openxmlformats-officedocument.drawing+xml"/>
  <Override PartName="/xl/drawings/drawing326.xml" ContentType="application/vnd.openxmlformats-officedocument.drawing+xml"/>
  <Override PartName="/xl/drawings/drawing327.xml" ContentType="application/vnd.openxmlformats-officedocument.drawing+xml"/>
  <Override PartName="/xl/drawings/drawing328.xml" ContentType="application/vnd.openxmlformats-officedocument.drawing+xml"/>
  <Override PartName="/xl/drawings/drawing329.xml" ContentType="application/vnd.openxmlformats-officedocument.drawing+xml"/>
  <Override PartName="/xl/drawings/drawing330.xml" ContentType="application/vnd.openxmlformats-officedocument.drawing+xml"/>
  <Override PartName="/xl/drawings/drawing331.xml" ContentType="application/vnd.openxmlformats-officedocument.drawing+xml"/>
  <Override PartName="/xl/drawings/drawing332.xml" ContentType="application/vnd.openxmlformats-officedocument.drawing+xml"/>
  <Override PartName="/xl/drawings/drawing333.xml" ContentType="application/vnd.openxmlformats-officedocument.drawing+xml"/>
  <Override PartName="/xl/drawings/drawing334.xml" ContentType="application/vnd.openxmlformats-officedocument.drawing+xml"/>
  <Override PartName="/xl/drawings/drawing335.xml" ContentType="application/vnd.openxmlformats-officedocument.drawing+xml"/>
  <Override PartName="/xl/drawings/drawing3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SunitaPfitzner\Public First Dropbox\Policy and Research Team\Polling\Archived Work\2024\04 - Warm Homes Commission\Polling Team Resources\"/>
    </mc:Choice>
  </mc:AlternateContent>
  <xr:revisionPtr revIDLastSave="0" documentId="13_ncr:1_{7603E120-1CBB-4827-82D5-C00992254441}" xr6:coauthVersionLast="47" xr6:coauthVersionMax="47" xr10:uidLastSave="{00000000-0000-0000-0000-000000000000}"/>
  <bookViews>
    <workbookView xWindow="2868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 name="Table 211" sheetId="214" r:id="rId214"/>
    <sheet name="Table 212" sheetId="215" r:id="rId215"/>
    <sheet name="Table 213" sheetId="216" r:id="rId216"/>
    <sheet name="Table 214" sheetId="217" r:id="rId217"/>
    <sheet name="Table 215" sheetId="218" r:id="rId218"/>
    <sheet name="Table 216" sheetId="219" r:id="rId219"/>
    <sheet name="Table 217" sheetId="220" r:id="rId220"/>
    <sheet name="Table 218" sheetId="221" r:id="rId221"/>
    <sheet name="Table 219" sheetId="222" r:id="rId222"/>
    <sheet name="Table 220" sheetId="223" r:id="rId223"/>
    <sheet name="Table 221" sheetId="224" r:id="rId224"/>
    <sheet name="Table 222" sheetId="225" r:id="rId225"/>
    <sheet name="Table 223" sheetId="226" r:id="rId226"/>
    <sheet name="Table 224" sheetId="227" r:id="rId227"/>
    <sheet name="Table 225" sheetId="228" r:id="rId228"/>
    <sheet name="Table 226" sheetId="229" r:id="rId229"/>
    <sheet name="Table 227" sheetId="230" r:id="rId230"/>
    <sheet name="Table 228" sheetId="231" r:id="rId231"/>
    <sheet name="Table 229" sheetId="232" r:id="rId232"/>
    <sheet name="Table 230" sheetId="233" r:id="rId233"/>
    <sheet name="Table 231" sheetId="234" r:id="rId234"/>
    <sheet name="Table 232" sheetId="235" r:id="rId235"/>
    <sheet name="Table 233" sheetId="236" r:id="rId236"/>
    <sheet name="Table 234" sheetId="237" r:id="rId237"/>
    <sheet name="Table 235" sheetId="238" r:id="rId238"/>
    <sheet name="Table 236" sheetId="239" r:id="rId239"/>
    <sheet name="Table 237" sheetId="240" r:id="rId240"/>
    <sheet name="Table 238" sheetId="241" r:id="rId241"/>
    <sheet name="Table 239" sheetId="242" r:id="rId242"/>
    <sheet name="Table 240" sheetId="243" r:id="rId243"/>
    <sheet name="Table 241" sheetId="244" r:id="rId244"/>
    <sheet name="Table 242" sheetId="245" r:id="rId245"/>
    <sheet name="Table 243" sheetId="246" r:id="rId246"/>
    <sheet name="Table 244" sheetId="247" r:id="rId247"/>
    <sheet name="Table 245" sheetId="248" r:id="rId248"/>
    <sheet name="Table 246" sheetId="249" r:id="rId249"/>
    <sheet name="Table 247" sheetId="250" r:id="rId250"/>
    <sheet name="Table 248" sheetId="251" r:id="rId251"/>
    <sheet name="Table 249" sheetId="252" r:id="rId252"/>
    <sheet name="Table 250" sheetId="253" r:id="rId253"/>
    <sheet name="Table 251" sheetId="254" r:id="rId254"/>
    <sheet name="Table 252" sheetId="255" r:id="rId255"/>
    <sheet name="Table 253" sheetId="256" r:id="rId256"/>
    <sheet name="Table 254" sheetId="257" r:id="rId257"/>
    <sheet name="Table 255" sheetId="258" r:id="rId258"/>
    <sheet name="Table 256" sheetId="259" r:id="rId259"/>
    <sheet name="Table 257" sheetId="260" r:id="rId260"/>
    <sheet name="Table 258" sheetId="261" r:id="rId261"/>
    <sheet name="Table 259" sheetId="262" r:id="rId262"/>
    <sheet name="Table 260" sheetId="263" r:id="rId263"/>
    <sheet name="Table 261" sheetId="264" r:id="rId264"/>
    <sheet name="Table 262" sheetId="265" r:id="rId265"/>
    <sheet name="Table 263" sheetId="266" r:id="rId266"/>
    <sheet name="Table 264" sheetId="267" r:id="rId267"/>
    <sheet name="Table 265" sheetId="268" r:id="rId268"/>
    <sheet name="Table 266" sheetId="269" r:id="rId269"/>
    <sheet name="Table 267" sheetId="270" r:id="rId270"/>
    <sheet name="Table 268" sheetId="271" r:id="rId271"/>
    <sheet name="Table 269" sheetId="272" r:id="rId272"/>
    <sheet name="Table 270" sheetId="273" r:id="rId273"/>
    <sheet name="Table 271" sheetId="274" r:id="rId274"/>
    <sheet name="Table 272" sheetId="275" r:id="rId275"/>
    <sheet name="Table 273" sheetId="276" r:id="rId276"/>
    <sheet name="Table 274" sheetId="277" r:id="rId277"/>
    <sheet name="Table 275" sheetId="278" r:id="rId278"/>
    <sheet name="Table 276" sheetId="279" r:id="rId279"/>
    <sheet name="Table 277" sheetId="280" r:id="rId280"/>
    <sheet name="Table 278" sheetId="281" r:id="rId281"/>
    <sheet name="Table 279" sheetId="282" r:id="rId282"/>
    <sheet name="Table 280" sheetId="283" r:id="rId283"/>
    <sheet name="Table 281" sheetId="284" r:id="rId284"/>
    <sheet name="Table 282" sheetId="285" r:id="rId285"/>
    <sheet name="Table 283" sheetId="286" r:id="rId286"/>
    <sheet name="Table 284" sheetId="287" r:id="rId287"/>
    <sheet name="Table 285" sheetId="288" r:id="rId288"/>
    <sheet name="Table 286" sheetId="289" r:id="rId289"/>
    <sheet name="Table 287" sheetId="290" r:id="rId290"/>
    <sheet name="Table 288" sheetId="291" r:id="rId291"/>
    <sheet name="Table 289" sheetId="292" r:id="rId292"/>
    <sheet name="Table 290" sheetId="293" r:id="rId293"/>
    <sheet name="Table 291" sheetId="294" r:id="rId294"/>
    <sheet name="Table 292" sheetId="295" r:id="rId295"/>
    <sheet name="Table 293" sheetId="296" r:id="rId296"/>
    <sheet name="Table 294" sheetId="297" r:id="rId297"/>
    <sheet name="Table 295" sheetId="298" r:id="rId298"/>
    <sheet name="Table 296" sheetId="299" r:id="rId299"/>
    <sheet name="Table 297" sheetId="300" r:id="rId300"/>
    <sheet name="Table 298" sheetId="301" r:id="rId301"/>
    <sheet name="Table 299" sheetId="302" r:id="rId302"/>
    <sheet name="Table 300" sheetId="303" r:id="rId303"/>
    <sheet name="Table 301" sheetId="304" r:id="rId304"/>
    <sheet name="Table 302" sheetId="305" r:id="rId305"/>
    <sheet name="Table 303" sheetId="306" r:id="rId306"/>
    <sheet name="Table 304" sheetId="307" r:id="rId307"/>
    <sheet name="Table 305" sheetId="308" r:id="rId308"/>
    <sheet name="Table 306" sheetId="309" r:id="rId309"/>
    <sheet name="Table 307" sheetId="310" r:id="rId310"/>
    <sheet name="Table 308" sheetId="311" r:id="rId311"/>
    <sheet name="Table 309" sheetId="312" r:id="rId312"/>
    <sheet name="Table 310" sheetId="313" r:id="rId313"/>
    <sheet name="Table 311" sheetId="314" r:id="rId314"/>
    <sheet name="Table 312" sheetId="315" r:id="rId315"/>
    <sheet name="Table 313" sheetId="316" r:id="rId316"/>
    <sheet name="Table 314" sheetId="317" r:id="rId317"/>
    <sheet name="Table 315" sheetId="318" r:id="rId318"/>
    <sheet name="Table 316" sheetId="319" r:id="rId319"/>
    <sheet name="Table 317" sheetId="320" r:id="rId320"/>
    <sheet name="Table 318" sheetId="321" r:id="rId321"/>
    <sheet name="Table 319" sheetId="322" r:id="rId322"/>
    <sheet name="Table 320" sheetId="323" r:id="rId323"/>
    <sheet name="Table 321" sheetId="324" r:id="rId324"/>
    <sheet name="Table 322" sheetId="325" r:id="rId325"/>
    <sheet name="Table 323" sheetId="326" r:id="rId326"/>
    <sheet name="Table 324" sheetId="327" r:id="rId327"/>
    <sheet name="Table 325" sheetId="328" r:id="rId328"/>
    <sheet name="Table 326" sheetId="329" r:id="rId329"/>
    <sheet name="Table 327" sheetId="330" r:id="rId330"/>
    <sheet name="Table 328" sheetId="331" r:id="rId331"/>
    <sheet name="Table 329" sheetId="332" r:id="rId332"/>
    <sheet name="Table 330" sheetId="333" r:id="rId333"/>
    <sheet name="Table 331" sheetId="334" r:id="rId334"/>
    <sheet name="Table 332" sheetId="335" r:id="rId335"/>
    <sheet name="Table 333" sheetId="336" r:id="rId33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336" l="1"/>
  <c r="B20" i="335"/>
  <c r="B18" i="334"/>
  <c r="B23" i="333"/>
  <c r="B23" i="332"/>
  <c r="B17" i="331"/>
  <c r="B17" i="330"/>
  <c r="B17" i="329"/>
  <c r="B17" i="328"/>
  <c r="B17" i="327"/>
  <c r="B17" i="326"/>
  <c r="B17" i="325"/>
  <c r="B17" i="324"/>
  <c r="B17" i="323"/>
  <c r="B17" i="322"/>
  <c r="B17" i="321"/>
  <c r="B17" i="320"/>
  <c r="B17" i="319"/>
  <c r="B17" i="318"/>
  <c r="B17" i="317"/>
  <c r="B17" i="316"/>
  <c r="B17" i="315"/>
  <c r="B17" i="314"/>
  <c r="B17" i="313"/>
  <c r="B17" i="312"/>
  <c r="B17" i="311"/>
  <c r="B17" i="310"/>
  <c r="B17" i="309"/>
  <c r="B17" i="308"/>
  <c r="B22" i="307"/>
  <c r="B22" i="306"/>
  <c r="B22" i="305"/>
  <c r="B22" i="304"/>
  <c r="B22" i="303"/>
  <c r="B22" i="302"/>
  <c r="B24" i="301"/>
  <c r="B21" i="300"/>
  <c r="B17" i="299"/>
  <c r="B22" i="298"/>
  <c r="B22" i="297"/>
  <c r="B22" i="296"/>
  <c r="B22" i="295"/>
  <c r="B22" i="294"/>
  <c r="B22" i="293"/>
  <c r="B22" i="292"/>
  <c r="B22" i="291"/>
  <c r="B20" i="290"/>
  <c r="B22" i="289"/>
  <c r="B22" i="288"/>
  <c r="B22" i="287"/>
  <c r="B19" i="286"/>
  <c r="B19" i="285"/>
  <c r="B19" i="284"/>
  <c r="B19" i="283"/>
  <c r="B19" i="282"/>
  <c r="B19" i="281"/>
  <c r="B18" i="280"/>
  <c r="B18" i="279"/>
  <c r="B18" i="278"/>
  <c r="B18" i="277"/>
  <c r="B18" i="276"/>
  <c r="B18" i="275"/>
  <c r="B18" i="274"/>
  <c r="B18" i="273"/>
  <c r="B18" i="272"/>
  <c r="B34" i="271"/>
  <c r="B26" i="270"/>
  <c r="B21" i="269"/>
  <c r="B21" i="268"/>
  <c r="B22" i="267"/>
  <c r="B22" i="266"/>
  <c r="B22" i="265"/>
  <c r="B18" i="264"/>
  <c r="B18" i="263"/>
  <c r="B22" i="262"/>
  <c r="B22" i="261"/>
  <c r="B22" i="260"/>
  <c r="B22" i="259"/>
  <c r="B22" i="258"/>
  <c r="B22" i="257"/>
  <c r="B22" i="256"/>
  <c r="B22" i="255"/>
  <c r="B22" i="254"/>
  <c r="B22" i="253"/>
  <c r="B22" i="252"/>
  <c r="B26" i="251"/>
  <c r="B26" i="250"/>
  <c r="B21" i="249"/>
  <c r="B21" i="248"/>
  <c r="B23" i="247"/>
  <c r="B23" i="246"/>
  <c r="B22" i="245"/>
  <c r="B16" i="244"/>
  <c r="B21" i="243"/>
  <c r="B18" i="242"/>
  <c r="B18" i="241"/>
  <c r="B18" i="240"/>
  <c r="B18" i="239"/>
  <c r="B18" i="238"/>
  <c r="B18" i="237"/>
  <c r="B18" i="236"/>
  <c r="B18" i="235"/>
  <c r="B18" i="234"/>
  <c r="B18" i="233"/>
  <c r="B18" i="232"/>
  <c r="B18" i="231"/>
  <c r="B18" i="230"/>
  <c r="B18" i="229"/>
  <c r="B18" i="228"/>
  <c r="B18" i="227"/>
  <c r="B18" i="226"/>
  <c r="B18" i="225"/>
  <c r="B18" i="224"/>
  <c r="B18" i="223"/>
  <c r="B18" i="222"/>
  <c r="B18" i="221"/>
  <c r="B18" i="220"/>
  <c r="B18" i="219"/>
  <c r="B18" i="218"/>
  <c r="B18" i="217"/>
  <c r="B18" i="216"/>
  <c r="B18" i="215"/>
  <c r="B18" i="214"/>
  <c r="B18" i="213"/>
  <c r="B18" i="212"/>
  <c r="B18" i="211"/>
  <c r="B18" i="210"/>
  <c r="B18" i="209"/>
  <c r="B18" i="208"/>
  <c r="B18" i="207"/>
  <c r="B18" i="206"/>
  <c r="B18" i="205"/>
  <c r="B18" i="204"/>
  <c r="B18" i="203"/>
  <c r="B18" i="202"/>
  <c r="B18" i="201"/>
  <c r="B22" i="200"/>
  <c r="B22" i="199"/>
  <c r="B22" i="198"/>
  <c r="B22" i="197"/>
  <c r="B22" i="196"/>
  <c r="B22" i="195"/>
  <c r="B22" i="194"/>
  <c r="B22" i="193"/>
  <c r="B22" i="192"/>
  <c r="B22" i="191"/>
  <c r="B22" i="190"/>
  <c r="B22" i="189"/>
  <c r="B22" i="188"/>
  <c r="B22" i="187"/>
  <c r="B22" i="186"/>
  <c r="B22" i="185"/>
  <c r="B22" i="184"/>
  <c r="B22" i="183"/>
  <c r="B22" i="182"/>
  <c r="B22" i="181"/>
  <c r="B22" i="180"/>
  <c r="B22" i="179"/>
  <c r="B22" i="178"/>
  <c r="B22" i="177"/>
  <c r="B22" i="176"/>
  <c r="B22" i="175"/>
  <c r="B22" i="174"/>
  <c r="B22" i="173"/>
  <c r="B22" i="172"/>
  <c r="B22" i="171"/>
  <c r="B22" i="170"/>
  <c r="B22" i="169"/>
  <c r="B22" i="168"/>
  <c r="B22" i="167"/>
  <c r="B22" i="166"/>
  <c r="B22" i="165"/>
  <c r="B22" i="164"/>
  <c r="B22" i="163"/>
  <c r="B22" i="162"/>
  <c r="B22" i="161"/>
  <c r="B22" i="160"/>
  <c r="B22" i="159"/>
  <c r="B22" i="158"/>
  <c r="B22" i="157"/>
  <c r="B22" i="156"/>
  <c r="B22" i="155"/>
  <c r="B22" i="154"/>
  <c r="B22" i="153"/>
  <c r="B22" i="152"/>
  <c r="B22" i="151"/>
  <c r="B22" i="150"/>
  <c r="B22" i="149"/>
  <c r="B22" i="148"/>
  <c r="B22" i="147"/>
  <c r="B22" i="146"/>
  <c r="B22" i="145"/>
  <c r="B22" i="144"/>
  <c r="B22" i="143"/>
  <c r="B22" i="142"/>
  <c r="B22" i="141"/>
  <c r="B22" i="140"/>
  <c r="B22" i="139"/>
  <c r="B22" i="138"/>
  <c r="B22" i="137"/>
  <c r="B22" i="136"/>
  <c r="B22" i="135"/>
  <c r="B22" i="134"/>
  <c r="B22" i="133"/>
  <c r="B22" i="132"/>
  <c r="B22" i="131"/>
  <c r="B22" i="130"/>
  <c r="B22" i="129"/>
  <c r="B22" i="128"/>
  <c r="B22" i="127"/>
  <c r="B22" i="126"/>
  <c r="B22" i="125"/>
  <c r="B22" i="124"/>
  <c r="B22" i="123"/>
  <c r="B22" i="122"/>
  <c r="B30" i="121"/>
  <c r="B26" i="120"/>
  <c r="B26" i="119"/>
  <c r="B21" i="118"/>
  <c r="B19" i="117"/>
  <c r="B19" i="116"/>
  <c r="B19" i="115"/>
  <c r="B19" i="114"/>
  <c r="B19" i="113"/>
  <c r="B19" i="112"/>
  <c r="B19" i="111"/>
  <c r="B24" i="110"/>
  <c r="B26" i="109"/>
  <c r="B22" i="108"/>
  <c r="B22" i="107"/>
  <c r="B25" i="106"/>
  <c r="B22" i="105"/>
  <c r="B18" i="104"/>
  <c r="B18" i="103"/>
  <c r="B18" i="102"/>
  <c r="B18" i="101"/>
  <c r="B18" i="100"/>
  <c r="B18" i="99"/>
  <c r="B18" i="98"/>
  <c r="B18" i="97"/>
  <c r="B18" i="96"/>
  <c r="B18" i="95"/>
  <c r="B18" i="94"/>
  <c r="B18" i="93"/>
  <c r="B18" i="92"/>
  <c r="B18" i="91"/>
  <c r="B18" i="90"/>
  <c r="B18" i="89"/>
  <c r="B18" i="88"/>
  <c r="B18" i="87"/>
  <c r="B18" i="86"/>
  <c r="B18" i="85"/>
  <c r="B18" i="84"/>
  <c r="B18" i="83"/>
  <c r="B18" i="82"/>
  <c r="B18" i="81"/>
  <c r="B18" i="80"/>
  <c r="B18" i="79"/>
  <c r="B18" i="78"/>
  <c r="B18" i="77"/>
  <c r="B18" i="76"/>
  <c r="B18" i="75"/>
  <c r="B18" i="74"/>
  <c r="B18" i="73"/>
  <c r="B18" i="72"/>
  <c r="B18" i="71"/>
  <c r="B18" i="70"/>
  <c r="B18" i="69"/>
  <c r="B18" i="68"/>
  <c r="B18" i="67"/>
  <c r="B18" i="66"/>
  <c r="B18" i="65"/>
  <c r="B18" i="64"/>
  <c r="B18" i="63"/>
  <c r="B17" i="62"/>
  <c r="B17" i="61"/>
  <c r="B17" i="60"/>
  <c r="B17" i="59"/>
  <c r="B17" i="58"/>
  <c r="B17" i="57"/>
  <c r="B17" i="56"/>
  <c r="B18" i="55"/>
  <c r="B21" i="54"/>
  <c r="B23" i="53"/>
  <c r="B18" i="52"/>
  <c r="B18" i="51"/>
  <c r="B18" i="50"/>
  <c r="B18" i="49"/>
  <c r="B18" i="48"/>
  <c r="B18" i="47"/>
  <c r="B18" i="46"/>
  <c r="B18" i="45"/>
  <c r="B18" i="44"/>
  <c r="B17" i="43"/>
  <c r="B17" i="42"/>
  <c r="B17" i="41"/>
  <c r="B17" i="40"/>
  <c r="B17" i="39"/>
  <c r="B17" i="38"/>
  <c r="B17" i="37"/>
  <c r="B17" i="36"/>
  <c r="B17" i="35"/>
  <c r="B17" i="34"/>
  <c r="B17" i="33"/>
  <c r="B17" i="32"/>
  <c r="B22" i="31"/>
  <c r="B22" i="30"/>
  <c r="B22" i="29"/>
  <c r="B30" i="28"/>
  <c r="B24" i="27"/>
  <c r="B23" i="26"/>
  <c r="B28" i="25"/>
  <c r="B30" i="24"/>
  <c r="B24" i="23"/>
  <c r="B24" i="22"/>
  <c r="B24" i="21"/>
  <c r="B24" i="20"/>
  <c r="B24" i="19"/>
  <c r="B24" i="18"/>
  <c r="B24" i="17"/>
  <c r="B21" i="16"/>
  <c r="B23" i="15"/>
  <c r="B19" i="14"/>
  <c r="B23" i="13"/>
  <c r="B18" i="12"/>
  <c r="B21" i="11"/>
  <c r="B21" i="10"/>
  <c r="B21" i="9"/>
  <c r="B22" i="8"/>
  <c r="B22" i="7"/>
  <c r="B22" i="6"/>
  <c r="B22" i="5"/>
  <c r="B21" i="4"/>
  <c r="E341" i="2"/>
  <c r="D341" i="2"/>
  <c r="E340" i="2"/>
  <c r="D340" i="2"/>
  <c r="E339" i="2"/>
  <c r="D339" i="2"/>
  <c r="E338" i="2"/>
  <c r="D338" i="2"/>
  <c r="E337" i="2"/>
  <c r="D337" i="2"/>
  <c r="E336" i="2"/>
  <c r="D336" i="2"/>
  <c r="E335" i="2"/>
  <c r="D335" i="2"/>
  <c r="E334" i="2"/>
  <c r="D334" i="2"/>
  <c r="E333" i="2"/>
  <c r="D333" i="2"/>
  <c r="E332" i="2"/>
  <c r="D332" i="2"/>
  <c r="E331" i="2"/>
  <c r="D331" i="2"/>
  <c r="E330" i="2"/>
  <c r="D330" i="2"/>
  <c r="D329" i="2"/>
  <c r="E328" i="2"/>
  <c r="D328" i="2"/>
  <c r="E327" i="2"/>
  <c r="D327" i="2"/>
  <c r="E326" i="2"/>
  <c r="D326" i="2"/>
  <c r="E325" i="2"/>
  <c r="D325" i="2"/>
  <c r="E324" i="2"/>
  <c r="D324" i="2"/>
  <c r="E323" i="2"/>
  <c r="D323" i="2"/>
  <c r="E322" i="2"/>
  <c r="D322" i="2"/>
  <c r="D321" i="2"/>
  <c r="E320" i="2"/>
  <c r="D320" i="2"/>
  <c r="E319" i="2"/>
  <c r="D319" i="2"/>
  <c r="E318" i="2"/>
  <c r="D318" i="2"/>
  <c r="E317" i="2"/>
  <c r="D317" i="2"/>
  <c r="E316" i="2"/>
  <c r="D316" i="2"/>
  <c r="E315" i="2"/>
  <c r="D315" i="2"/>
  <c r="E314" i="2"/>
  <c r="D314" i="2"/>
  <c r="D313" i="2"/>
  <c r="E312" i="2"/>
  <c r="D312" i="2"/>
  <c r="E311" i="2"/>
  <c r="D311" i="2"/>
  <c r="E310" i="2"/>
  <c r="D310" i="2"/>
  <c r="E309" i="2"/>
  <c r="D309" i="2"/>
  <c r="E308" i="2"/>
  <c r="D308" i="2"/>
  <c r="D307" i="2"/>
  <c r="E306" i="2"/>
  <c r="D306" i="2"/>
  <c r="E305" i="2"/>
  <c r="D305" i="2"/>
  <c r="E304" i="2"/>
  <c r="D304" i="2"/>
  <c r="E303" i="2"/>
  <c r="D303" i="2"/>
  <c r="E302" i="2"/>
  <c r="D302" i="2"/>
  <c r="E301" i="2"/>
  <c r="D301" i="2"/>
  <c r="D300" i="2"/>
  <c r="E299" i="2"/>
  <c r="D299" i="2"/>
  <c r="E298" i="2"/>
  <c r="D298" i="2"/>
  <c r="E297" i="2"/>
  <c r="D297" i="2"/>
  <c r="D296" i="2"/>
  <c r="E295" i="2"/>
  <c r="D295" i="2"/>
  <c r="E294" i="2"/>
  <c r="D294" i="2"/>
  <c r="E293" i="2"/>
  <c r="D293" i="2"/>
  <c r="D292" i="2"/>
  <c r="E291" i="2"/>
  <c r="D291" i="2"/>
  <c r="E290" i="2"/>
  <c r="D290" i="2"/>
  <c r="E289" i="2"/>
  <c r="D289" i="2"/>
  <c r="E288" i="2"/>
  <c r="D288" i="2"/>
  <c r="E287" i="2"/>
  <c r="D287" i="2"/>
  <c r="E286" i="2"/>
  <c r="D286" i="2"/>
  <c r="E285" i="2"/>
  <c r="D285" i="2"/>
  <c r="E284" i="2"/>
  <c r="D284" i="2"/>
  <c r="E283" i="2"/>
  <c r="D283" i="2"/>
  <c r="E282" i="2"/>
  <c r="D282" i="2"/>
  <c r="E281" i="2"/>
  <c r="D281" i="2"/>
  <c r="E280" i="2"/>
  <c r="D280" i="2"/>
  <c r="E279" i="2"/>
  <c r="D279" i="2"/>
  <c r="E278" i="2"/>
  <c r="D278" i="2"/>
  <c r="D277" i="2"/>
  <c r="E276" i="2"/>
  <c r="D276" i="2"/>
  <c r="E275" i="2"/>
  <c r="D275" i="2"/>
  <c r="E274" i="2"/>
  <c r="D274" i="2"/>
  <c r="E273" i="2"/>
  <c r="D273" i="2"/>
  <c r="E272" i="2"/>
  <c r="D272" i="2"/>
  <c r="E271" i="2"/>
  <c r="D271" i="2"/>
  <c r="E270" i="2"/>
  <c r="D270" i="2"/>
  <c r="E269" i="2"/>
  <c r="D269" i="2"/>
  <c r="E268" i="2"/>
  <c r="D268" i="2"/>
  <c r="E267" i="2"/>
  <c r="D267" i="2"/>
  <c r="E266" i="2"/>
  <c r="D266" i="2"/>
  <c r="E265" i="2"/>
  <c r="D265" i="2"/>
  <c r="E264" i="2"/>
  <c r="D264" i="2"/>
  <c r="E263" i="2"/>
  <c r="D263" i="2"/>
  <c r="D262" i="2"/>
  <c r="E261" i="2"/>
  <c r="D261" i="2"/>
  <c r="E260" i="2"/>
  <c r="D260" i="2"/>
  <c r="E259" i="2"/>
  <c r="D259" i="2"/>
  <c r="E258" i="2"/>
  <c r="D258" i="2"/>
  <c r="D257" i="2"/>
  <c r="E256" i="2"/>
  <c r="D256" i="2"/>
  <c r="E255" i="2"/>
  <c r="D255" i="2"/>
  <c r="E254" i="2"/>
  <c r="D254" i="2"/>
  <c r="E253" i="2"/>
  <c r="D253" i="2"/>
  <c r="E252" i="2"/>
  <c r="D252" i="2"/>
  <c r="E251" i="2"/>
  <c r="D251" i="2"/>
  <c r="E250" i="2"/>
  <c r="D250" i="2"/>
  <c r="E249" i="2"/>
  <c r="D249" i="2"/>
  <c r="E248" i="2"/>
  <c r="D248" i="2"/>
  <c r="E247" i="2"/>
  <c r="D247" i="2"/>
  <c r="E246" i="2"/>
  <c r="D246" i="2"/>
  <c r="E245" i="2"/>
  <c r="D245" i="2"/>
  <c r="E244" i="2"/>
  <c r="D244" i="2"/>
  <c r="E243" i="2"/>
  <c r="D243" i="2"/>
  <c r="E242" i="2"/>
  <c r="D242" i="2"/>
  <c r="D241" i="2"/>
  <c r="E240" i="2"/>
  <c r="D240" i="2"/>
  <c r="E239" i="2"/>
  <c r="D239" i="2"/>
  <c r="E238" i="2"/>
  <c r="D238" i="2"/>
  <c r="E237" i="2"/>
  <c r="D237" i="2"/>
  <c r="E236" i="2"/>
  <c r="D236" i="2"/>
  <c r="E235" i="2"/>
  <c r="D235" i="2"/>
  <c r="D234" i="2"/>
  <c r="E233" i="2"/>
  <c r="D233" i="2"/>
  <c r="E232" i="2"/>
  <c r="D232" i="2"/>
  <c r="E231" i="2"/>
  <c r="D231" i="2"/>
  <c r="E230" i="2"/>
  <c r="D230" i="2"/>
  <c r="E229" i="2"/>
  <c r="D229" i="2"/>
  <c r="E228" i="2"/>
  <c r="D228" i="2"/>
  <c r="D227" i="2"/>
  <c r="E226" i="2"/>
  <c r="D226" i="2"/>
  <c r="E225" i="2"/>
  <c r="D225" i="2"/>
  <c r="E224" i="2"/>
  <c r="D224" i="2"/>
  <c r="E223" i="2"/>
  <c r="D223" i="2"/>
  <c r="E222" i="2"/>
  <c r="D222" i="2"/>
  <c r="E221" i="2"/>
  <c r="D221" i="2"/>
  <c r="D220" i="2"/>
  <c r="E219" i="2"/>
  <c r="D219" i="2"/>
  <c r="E218" i="2"/>
  <c r="D218" i="2"/>
  <c r="E217" i="2"/>
  <c r="D217" i="2"/>
  <c r="E216" i="2"/>
  <c r="D216" i="2"/>
  <c r="E215" i="2"/>
  <c r="D215" i="2"/>
  <c r="E214" i="2"/>
  <c r="D214" i="2"/>
  <c r="D213" i="2"/>
  <c r="E212" i="2"/>
  <c r="D212" i="2"/>
  <c r="E211" i="2"/>
  <c r="D211" i="2"/>
  <c r="E210" i="2"/>
  <c r="D210" i="2"/>
  <c r="E209" i="2"/>
  <c r="D209" i="2"/>
  <c r="E208" i="2"/>
  <c r="D208" i="2"/>
  <c r="E207" i="2"/>
  <c r="D207" i="2"/>
  <c r="D206" i="2"/>
  <c r="E205" i="2"/>
  <c r="D205" i="2"/>
  <c r="E204" i="2"/>
  <c r="D204" i="2"/>
  <c r="E203" i="2"/>
  <c r="D203" i="2"/>
  <c r="E202" i="2"/>
  <c r="D202" i="2"/>
  <c r="E201" i="2"/>
  <c r="D201" i="2"/>
  <c r="E200" i="2"/>
  <c r="D200" i="2"/>
  <c r="E199" i="2"/>
  <c r="D199" i="2"/>
  <c r="E198" i="2"/>
  <c r="D198" i="2"/>
  <c r="E197" i="2"/>
  <c r="D197" i="2"/>
  <c r="E196" i="2"/>
  <c r="D196" i="2"/>
  <c r="E195" i="2"/>
  <c r="D195" i="2"/>
  <c r="E194" i="2"/>
  <c r="D194" i="2"/>
  <c r="D193" i="2"/>
  <c r="E192" i="2"/>
  <c r="D192" i="2"/>
  <c r="E191" i="2"/>
  <c r="D191" i="2"/>
  <c r="E190" i="2"/>
  <c r="D190" i="2"/>
  <c r="E189" i="2"/>
  <c r="D189" i="2"/>
  <c r="E188" i="2"/>
  <c r="D188" i="2"/>
  <c r="E187" i="2"/>
  <c r="D187" i="2"/>
  <c r="E186" i="2"/>
  <c r="D186" i="2"/>
  <c r="E185" i="2"/>
  <c r="D185" i="2"/>
  <c r="E184" i="2"/>
  <c r="D184" i="2"/>
  <c r="E183" i="2"/>
  <c r="D183" i="2"/>
  <c r="E182" i="2"/>
  <c r="D182" i="2"/>
  <c r="E181" i="2"/>
  <c r="D181" i="2"/>
  <c r="D180" i="2"/>
  <c r="E179" i="2"/>
  <c r="D179" i="2"/>
  <c r="E178" i="2"/>
  <c r="D178" i="2"/>
  <c r="E177" i="2"/>
  <c r="D177" i="2"/>
  <c r="E176" i="2"/>
  <c r="D176" i="2"/>
  <c r="E175" i="2"/>
  <c r="D175" i="2"/>
  <c r="E174" i="2"/>
  <c r="D174" i="2"/>
  <c r="E173" i="2"/>
  <c r="D173" i="2"/>
  <c r="E172" i="2"/>
  <c r="D172" i="2"/>
  <c r="E171" i="2"/>
  <c r="D171" i="2"/>
  <c r="E170" i="2"/>
  <c r="D170" i="2"/>
  <c r="E169" i="2"/>
  <c r="D169" i="2"/>
  <c r="E168" i="2"/>
  <c r="D168"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E122" i="2"/>
  <c r="D122" i="2"/>
  <c r="E121" i="2"/>
  <c r="D121" i="2"/>
  <c r="E120" i="2"/>
  <c r="D120" i="2"/>
  <c r="E119" i="2"/>
  <c r="D119" i="2"/>
  <c r="E118" i="2"/>
  <c r="D118" i="2"/>
  <c r="E117" i="2"/>
  <c r="D117"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E86" i="2"/>
  <c r="D86" i="2"/>
  <c r="E85" i="2"/>
  <c r="D85" i="2"/>
  <c r="E84" i="2"/>
  <c r="D84" i="2"/>
  <c r="E83" i="2"/>
  <c r="D83" i="2"/>
  <c r="D82" i="2"/>
  <c r="E81" i="2"/>
  <c r="D81" i="2"/>
  <c r="E80" i="2"/>
  <c r="D80" i="2"/>
  <c r="E79" i="2"/>
  <c r="D79" i="2"/>
  <c r="E78" i="2"/>
  <c r="D78" i="2"/>
  <c r="E77" i="2"/>
  <c r="D77" i="2"/>
  <c r="E76" i="2"/>
  <c r="D76" i="2"/>
  <c r="E75" i="2"/>
  <c r="D75" i="2"/>
  <c r="E74" i="2"/>
  <c r="D74" i="2"/>
  <c r="E73" i="2"/>
  <c r="D73" i="2"/>
  <c r="E72" i="2"/>
  <c r="D72" i="2"/>
  <c r="E71" i="2"/>
  <c r="D71" i="2"/>
  <c r="E70" i="2"/>
  <c r="D70" i="2"/>
  <c r="E69" i="2"/>
  <c r="D69" i="2"/>
  <c r="D68" i="2"/>
  <c r="E67" i="2"/>
  <c r="D67" i="2"/>
  <c r="E66" i="2"/>
  <c r="D66" i="2"/>
  <c r="E65" i="2"/>
  <c r="D65" i="2"/>
  <c r="E64" i="2"/>
  <c r="D64" i="2"/>
  <c r="E63" i="2"/>
  <c r="D63" i="2"/>
  <c r="E62" i="2"/>
  <c r="D62" i="2"/>
  <c r="D61" i="2"/>
  <c r="E60" i="2"/>
  <c r="D60" i="2"/>
  <c r="E59" i="2"/>
  <c r="D59" i="2"/>
  <c r="E58" i="2"/>
  <c r="D58" i="2"/>
  <c r="E57" i="2"/>
  <c r="D57" i="2"/>
  <c r="E56" i="2"/>
  <c r="D56" i="2"/>
  <c r="E55" i="2"/>
  <c r="D55" i="2"/>
  <c r="E54" i="2"/>
  <c r="D54" i="2"/>
  <c r="E53" i="2"/>
  <c r="D53" i="2"/>
  <c r="E52" i="2"/>
  <c r="D52" i="2"/>
  <c r="E51" i="2"/>
  <c r="D51" i="2"/>
  <c r="E50" i="2"/>
  <c r="D50" i="2"/>
  <c r="D49" i="2"/>
  <c r="E48" i="2"/>
  <c r="D48" i="2"/>
  <c r="E47" i="2"/>
  <c r="D47" i="2"/>
  <c r="E46" i="2"/>
  <c r="D46" i="2"/>
  <c r="E45" i="2"/>
  <c r="D45" i="2"/>
  <c r="E44" i="2"/>
  <c r="D44" i="2"/>
  <c r="E43" i="2"/>
  <c r="D43" i="2"/>
  <c r="E42" i="2"/>
  <c r="D42" i="2"/>
  <c r="E41" i="2"/>
  <c r="D41" i="2"/>
  <c r="E40" i="2"/>
  <c r="D40" i="2"/>
  <c r="E39" i="2"/>
  <c r="D39" i="2"/>
  <c r="E38" i="2"/>
  <c r="D38" i="2"/>
  <c r="D37" i="2"/>
  <c r="E36" i="2"/>
  <c r="D36" i="2"/>
  <c r="E35" i="2"/>
  <c r="D35" i="2"/>
  <c r="D34" i="2"/>
  <c r="E33" i="2"/>
  <c r="D33" i="2"/>
  <c r="E32" i="2"/>
  <c r="D32" i="2"/>
  <c r="E31"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<sst xmlns="http://schemas.openxmlformats.org/spreadsheetml/2006/main" count="27235" uniqueCount="841">
  <si>
    <t>Fieldwork:</t>
  </si>
  <si>
    <t>17th Apr - 30th Apr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</si>
  <si>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</si>
  <si>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</si>
  <si>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</si>
  <si>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</si>
  <si>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</si>
  <si>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</si>
  <si>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</si>
  <si>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</si>
  <si>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</si>
  <si>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</si>
  <si>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</si>
  <si>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</si>
  <si>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</si>
  <si>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</si>
  <si>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</si>
  <si>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</si>
  <si>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</si>
  <si>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</si>
  <si>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</si>
  <si>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</si>
  <si>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</si>
  <si>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</si>
  <si>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</si>
  <si>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</si>
  <si>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</si>
  <si>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</si>
  <si>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</si>
  <si>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</si>
  <si>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</si>
  <si>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</si>
  <si>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</si>
  <si>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</si>
  <si>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</si>
  <si>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</si>
  <si>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</si>
  <si>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</si>
  <si>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</si>
  <si>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</si>
  <si>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</si>
  <si>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</si>
  <si>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</si>
  <si>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</si>
  <si>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</si>
  <si>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</si>
  <si>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</si>
  <si>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</si>
  <si>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</si>
  <si>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</si>
  <si>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Owned outright</t>
  </si>
  <si>
    <t>Owned with a mortgage or loan</t>
  </si>
  <si>
    <t>Shared ownership</t>
  </si>
  <si>
    <t>Rented from the council</t>
  </si>
  <si>
    <t>Rented from a housing association</t>
  </si>
  <si>
    <t>Privately rented</t>
  </si>
  <si>
    <t>Rent free</t>
  </si>
  <si>
    <t>Gender</t>
  </si>
  <si>
    <t>Age</t>
  </si>
  <si>
    <t>Social Grade</t>
  </si>
  <si>
    <t>Region</t>
  </si>
  <si>
    <t>EU 2016 Vote</t>
  </si>
  <si>
    <t>2019</t>
  </si>
  <si>
    <t>Voting Intention</t>
  </si>
  <si>
    <t>Tenure</t>
  </si>
  <si>
    <t>Less than £50 per month</t>
  </si>
  <si>
    <t>Between £50 and £99 per month</t>
  </si>
  <si>
    <t>Between £100 and £149 per month</t>
  </si>
  <si>
    <t>Between £150 and £199 per month</t>
  </si>
  <si>
    <t>Between £200 and £249 per month</t>
  </si>
  <si>
    <t>Between £250 and £299 per month</t>
  </si>
  <si>
    <t>£300 per month or above</t>
  </si>
  <si>
    <t>Don’t know</t>
  </si>
  <si>
    <t>0</t>
  </si>
  <si>
    <t>*</t>
  </si>
  <si>
    <t xml:space="preserve"> Which of the following is closest to what you currently pay for your energy bills (gas and electricity) each month?     If you do not pay bills on a monthly basis, please give your best estimate.  </t>
  </si>
  <si>
    <t>BASE: All Respondents</t>
  </si>
  <si>
    <t>Fieldwork:  17th Apr - 30th Apr 2024</t>
  </si>
  <si>
    <t>Data weighted by interlocking age &amp; gender, region and social grade to Nationally Representative Proportions</t>
  </si>
  <si>
    <t>Very easy</t>
  </si>
  <si>
    <t>Quite easy</t>
  </si>
  <si>
    <t>Neither easy nor difficult</t>
  </si>
  <si>
    <t>Quite difficult</t>
  </si>
  <si>
    <t>Very difficult</t>
  </si>
  <si>
    <t>Total Easy:</t>
  </si>
  <si>
    <t>Total Difficult:</t>
  </si>
  <si>
    <t>Net:</t>
  </si>
  <si>
    <t xml:space="preserve"> How easy or difficult would it be for you to find £500 to deal with an emergency in your life? This might be to pay for something like urgent home or car repairs, or to deal with a health problem etc.   </t>
  </si>
  <si>
    <t xml:space="preserve"> How easy or difficult would it be for you to find £1,000 to deal with an emergency in your life? This might be to pay for something like urgent home or car repairs, or to deal with a health problem etc.   </t>
  </si>
  <si>
    <t xml:space="preserve"> How easy or difficult would it be for you to find £2,500 to deal with an emergency in your life? This might be to pay for something like urgent home or car repairs, or to deal with a health problem etc.   </t>
  </si>
  <si>
    <t xml:space="preserve"> How easy or difficult would it be for you to find £5,000 to deal with an emergency in your life? This might be to pay for something like urgent home or car repairs, or to deal with a health problem etc.   </t>
  </si>
  <si>
    <t>Less than £250 a month</t>
  </si>
  <si>
    <t>Between £250 and £499 a month</t>
  </si>
  <si>
    <t>Between £500 and £749 a month</t>
  </si>
  <si>
    <t>Between £750 and £999 a month</t>
  </si>
  <si>
    <t>Between £1000 and £1499 a month</t>
  </si>
  <si>
    <t>Between £1500 and £1999 a month</t>
  </si>
  <si>
    <t>£2000 a month or more</t>
  </si>
  <si>
    <t xml:space="preserve"> On average, how much money do you have leftover from your paycheck at the end of the month after paying your essentials (rent and bills) but before your next payday?  </t>
  </si>
  <si>
    <t>0-6 months</t>
  </si>
  <si>
    <t>6-12 months</t>
  </si>
  <si>
    <t>1-2 years</t>
  </si>
  <si>
    <t>3-5 years</t>
  </si>
  <si>
    <t>6-10 years</t>
  </si>
  <si>
    <t>11-20 years</t>
  </si>
  <si>
    <t>Over 20 years</t>
  </si>
  <si>
    <t xml:space="preserve"> How long have you lived in your current home?</t>
  </si>
  <si>
    <t>2-5 years</t>
  </si>
  <si>
    <t>5-10 years</t>
  </si>
  <si>
    <t>10-20 years</t>
  </si>
  <si>
    <t xml:space="preserve"> And how much longer do you expect to live in your current home?  </t>
  </si>
  <si>
    <t>I was too young to vote</t>
  </si>
  <si>
    <t>Don't Know</t>
  </si>
  <si>
    <t xml:space="preserve"> How did you vote in the 2016 referendum on whether to Leave or Remain in the EU, if you were able to vote?</t>
  </si>
  <si>
    <t>The Green Party</t>
  </si>
  <si>
    <t>UKIP (The UK Independence Party)</t>
  </si>
  <si>
    <t>Another party</t>
  </si>
  <si>
    <t>I was too young to vote/not eligible to vote</t>
  </si>
  <si>
    <t xml:space="preserve"> Do you remember how you voted in the 2019 General Election, if you were able to vote?This was the most recent General Election in which Boris Johnson was the leader of the Conservative Party, and Jeremy Corbyn was the leader of the Labour Party</t>
  </si>
  <si>
    <t>Scottish National Party (SNP)</t>
  </si>
  <si>
    <t>Plaid Cymru</t>
  </si>
  <si>
    <t>The Democratic Unionist Party (DUP)</t>
  </si>
  <si>
    <t>Sinn Féin</t>
  </si>
  <si>
    <t>Other (Please specify)</t>
  </si>
  <si>
    <t xml:space="preserve"> You said you voted for another party in the 2019 General Election. Which party did you vote for?</t>
  </si>
  <si>
    <t>Reform UK / The Brexit Party</t>
  </si>
  <si>
    <t>The Independent Group for Change (Change UK / The Independent Group)</t>
  </si>
  <si>
    <t>I would not vote</t>
  </si>
  <si>
    <t xml:space="preserve"> And, if a general election was called tomorrow, which party would you vote for?</t>
  </si>
  <si>
    <t>The Independent Group for Change (Change UK/TIG)</t>
  </si>
  <si>
    <t>The Independents</t>
  </si>
  <si>
    <t xml:space="preserve"> You said you would vote for another party if a General Election was called tomorrow. Which party would you vote for?</t>
  </si>
  <si>
    <t xml:space="preserve"> Labour</t>
  </si>
  <si>
    <t xml:space="preserve"> Conservative</t>
  </si>
  <si>
    <t xml:space="preserve"> Liberal Democrats</t>
  </si>
  <si>
    <t xml:space="preserve"> Reform UK / The Brexit Party</t>
  </si>
  <si>
    <t xml:space="preserve"> The Green Party</t>
  </si>
  <si>
    <t xml:space="preserve"> The Scottish National Party (SNP)</t>
  </si>
  <si>
    <t>0 - Definitely will not consider voting for this party</t>
  </si>
  <si>
    <t>1</t>
  </si>
  <si>
    <t>2</t>
  </si>
  <si>
    <t>3</t>
  </si>
  <si>
    <t>4</t>
  </si>
  <si>
    <t>5</t>
  </si>
  <si>
    <t>6</t>
  </si>
  <si>
    <t>7</t>
  </si>
  <si>
    <t>8</t>
  </si>
  <si>
    <t>9</t>
  </si>
  <si>
    <t>10 - Definitely will consider voting for this party</t>
  </si>
  <si>
    <t>Grid Summary: How likely would you be to consider voting for the following parties if a general election was called tomorrow?     Please indicate on a scale from 0 to 10 where 0 indicates you would definitely not consider voting for this party, and 10 indicates that you would definitely consider voting for this party.  </t>
  </si>
  <si>
    <t>How likely would you be to consider voting for the following parties if a general election was called tomorrow?     Please indicate on a scale from 0 to 10 where 0 indicates you would definitely not consider voting for this party, and 10 indicates that you would definitely consider voting for this party.  : Labour</t>
  </si>
  <si>
    <t>How likely would you be to consider voting for the following parties if a general election was called tomorrow?     Please indicate on a scale from 0 to 10 where 0 indicates you would definitely not consider voting for this party, and 10 indicates that you would definitely consider voting for this party.  : Conservative</t>
  </si>
  <si>
    <t>How likely would you be to consider voting for the following parties if a general election was called tomorrow?     Please indicate on a scale from 0 to 10 where 0 indicates you would definitely not consider voting for this party, and 10 indicates that you would definitely consider voting for this party.  : Liberal Democrats</t>
  </si>
  <si>
    <t>How likely would you be to consider voting for the following parties if a general election was called tomorrow?     Please indicate on a scale from 0 to 10 where 0 indicates you would definitely not consider voting for this party, and 10 indicates that you would definitely consider voting for this party.  : Reform UK / The Brexit Party</t>
  </si>
  <si>
    <t>How likely would you be to consider voting for the following parties if a general election was called tomorrow?     Please indicate on a scale from 0 to 10 where 0 indicates you would definitely not consider voting for this party, and 10 indicates that you would definitely consider voting for this party.  : The Green Party</t>
  </si>
  <si>
    <t>How likely would you be to consider voting for the following parties if a general election was called tomorrow?     Please indicate on a scale from 0 to 10 where 0 indicates you would definitely not consider voting for this party, and 10 indicates that you would definitely consider voting for this party.  : The Scottish National Party (SNP)</t>
  </si>
  <si>
    <t>BASE: Question randomly assigned to respondents</t>
  </si>
  <si>
    <t>Cost of living</t>
  </si>
  <si>
    <t>Quality of the NHS</t>
  </si>
  <si>
    <t>State of the economy</t>
  </si>
  <si>
    <t>Levels of immigration</t>
  </si>
  <si>
    <t>Threat of climate change</t>
  </si>
  <si>
    <t>Levels of crime</t>
  </si>
  <si>
    <t>Availability of housing</t>
  </si>
  <si>
    <t>Britain leaving the EU</t>
  </si>
  <si>
    <t>Level of taxation</t>
  </si>
  <si>
    <t>Number of people on welfare</t>
  </si>
  <si>
    <t>Threat of terrorism</t>
  </si>
  <si>
    <t>State of Britain’s Armed Forces</t>
  </si>
  <si>
    <t>Quality / cost of public transport</t>
  </si>
  <si>
    <t>Poor energy efficiency of British housing</t>
  </si>
  <si>
    <t>Access to good pensions</t>
  </si>
  <si>
    <t>Quality of and access to schools / universities</t>
  </si>
  <si>
    <t>None of the above</t>
  </si>
  <si>
    <t>Which do you think are the most important issues facing the country at this time?Please select up to three.  </t>
  </si>
  <si>
    <t>Improve energy efficiency in buildings and homes</t>
  </si>
  <si>
    <t>Increase the speed at which renewable energy technologies like wind and solar are built</t>
  </si>
  <si>
    <t>Promote waste reduction and recycling</t>
  </si>
  <si>
    <t>Expand public transportation system to lower reliance on cars</t>
  </si>
  <si>
    <t>Provide local areas with their own renewable energy generation</t>
  </si>
  <si>
    <t>Electrify public transportation system by adopting electric buses and trains</t>
  </si>
  <si>
    <t>Invest in carbon capture and storage</t>
  </si>
  <si>
    <t>Restore biodiversity across the UK</t>
  </si>
  <si>
    <t>Promote British businesses to reduce international shipping</t>
  </si>
  <si>
    <t>Incentivise sustainable farming practices</t>
  </si>
  <si>
    <t>Increase tax incentives for the public to switch to electric vehicles</t>
  </si>
  <si>
    <t>Incentivise greener lifestyles such as reduced meat consumption or flying</t>
  </si>
  <si>
    <t>None of the above would be effective</t>
  </si>
  <si>
    <t>Other (please specify)</t>
  </si>
  <si>
    <t>In your view, which of the following are the most effective ways that the government can reduce the UK’s carbon emissions?Please select up to three.  </t>
  </si>
  <si>
    <t>High energy bill costs</t>
  </si>
  <si>
    <t>High rent/mortgage costs</t>
  </si>
  <si>
    <t>Increased difficulties saving to buy a house</t>
  </si>
  <si>
    <t>Insufficient housing for the population</t>
  </si>
  <si>
    <t>Extreme weather conditions like flooding, excessive heat, and freezing temperatures</t>
  </si>
  <si>
    <t>Houses are old and falling apart</t>
  </si>
  <si>
    <t>Insecure energy supply</t>
  </si>
  <si>
    <t>Reliance on fossil fuels</t>
  </si>
  <si>
    <t>In your view, which of the following, if any, are the most important issues related to British homes and housing?Please select all that apply.  </t>
  </si>
  <si>
    <t>A garden</t>
  </si>
  <si>
    <t>Large windows and natural light</t>
  </si>
  <si>
    <t>Energy efficient systems such as heat pumps or good insulation</t>
  </si>
  <si>
    <t>Eco-friendly design to include a water conservation system or solar panels</t>
  </si>
  <si>
    <t>A garage</t>
  </si>
  <si>
    <t>Resilience to disasters and extreme weather</t>
  </si>
  <si>
    <t>Smart technology</t>
  </si>
  <si>
    <t>Advanced security systems</t>
  </si>
  <si>
    <t>Open floor plan</t>
  </si>
  <si>
    <t>When you imagine your future home, which of the following would you want your home to have, if any? Please select all that apply.  </t>
  </si>
  <si>
    <t>Cold temperature</t>
  </si>
  <si>
    <t>Mould, mildew or damp</t>
  </si>
  <si>
    <t>Noise</t>
  </si>
  <si>
    <t>Poor layout</t>
  </si>
  <si>
    <t>Lack of people I get along with in my nearby area</t>
  </si>
  <si>
    <t>Unappealing neighbourhood</t>
  </si>
  <si>
    <t>Unattractive aesthetic from outside</t>
  </si>
  <si>
    <t>Poor air quality</t>
  </si>
  <si>
    <t>Pests such as rodents, cockroaches, insects, etc.</t>
  </si>
  <si>
    <t>Unattractive aesthetic from inside</t>
  </si>
  <si>
    <t>Lack of comfortable furniture</t>
  </si>
  <si>
    <t>Uncleanliness</t>
  </si>
  <si>
    <t>Unpleasant smell</t>
  </si>
  <si>
    <t>Lack of utilities</t>
  </si>
  <si>
    <t>Lack of hot water</t>
  </si>
  <si>
    <t>Which of the following does your home suffer from, if any? Please select any that apply.  </t>
  </si>
  <si>
    <t xml:space="preserve"> My house gets too cold in the winter</t>
  </si>
  <si>
    <t xml:space="preserve"> My house gets too hot in the summer</t>
  </si>
  <si>
    <t>Strongly agree</t>
  </si>
  <si>
    <t>Somewhat agree</t>
  </si>
  <si>
    <t>Neither agree nor disagree</t>
  </si>
  <si>
    <t>Somewhat disagree</t>
  </si>
  <si>
    <t>Strongly disagree</t>
  </si>
  <si>
    <t>Total Agree:</t>
  </si>
  <si>
    <t>Total Disagree:</t>
  </si>
  <si>
    <t>Grid Summary: To what extent do you agree with the following statements?  </t>
  </si>
  <si>
    <t>To what extent do you agree with the following statements?  : My house gets too hot in the summer</t>
  </si>
  <si>
    <t>To what extent do you agree with the following statements?  : My house gets too cold in the winter</t>
  </si>
  <si>
    <t xml:space="preserve"> Insulation</t>
  </si>
  <si>
    <t xml:space="preserve"> Retrofitting</t>
  </si>
  <si>
    <t xml:space="preserve"> Energy efficiency</t>
  </si>
  <si>
    <t xml:space="preserve"> Fuel poverty</t>
  </si>
  <si>
    <t xml:space="preserve"> Heat pump</t>
  </si>
  <si>
    <t xml:space="preserve"> Hydrogen boiler</t>
  </si>
  <si>
    <t xml:space="preserve"> Carbon emissions</t>
  </si>
  <si>
    <t xml:space="preserve"> Heat network</t>
  </si>
  <si>
    <t xml:space="preserve"> Energy performance certificate (EPC) rating</t>
  </si>
  <si>
    <t xml:space="preserve"> ThermaTile</t>
  </si>
  <si>
    <t xml:space="preserve"> Eco-glazed window</t>
  </si>
  <si>
    <t>I have heard this term before and could explain what it means</t>
  </si>
  <si>
    <t>I have heard this term before but could not explain what it means</t>
  </si>
  <si>
    <t>I have not heard this term before</t>
  </si>
  <si>
    <t>Grid Summary: How familiar are you with the following terms?  </t>
  </si>
  <si>
    <t>How familiar are you with the following terms?  : Insulation</t>
  </si>
  <si>
    <t>How familiar are you with the following terms?  : Retrofitting</t>
  </si>
  <si>
    <t>How familiar are you with the following terms?  : Energy efficiency</t>
  </si>
  <si>
    <t>How familiar are you with the following terms?  : Fuel poverty</t>
  </si>
  <si>
    <t>How familiar are you with the following terms?  : Heat pump</t>
  </si>
  <si>
    <t>How familiar are you with the following terms?  : Hydrogen boiler</t>
  </si>
  <si>
    <t>How familiar are you with the following terms?  : Carbon emissions</t>
  </si>
  <si>
    <t>How familiar are you with the following terms?  : Heat network</t>
  </si>
  <si>
    <t>How familiar are you with the following terms?  : Energy performance certificate (EPC) rating</t>
  </si>
  <si>
    <t>How familiar are you with the following terms?  : ThermaTile</t>
  </si>
  <si>
    <t>How familiar are you with the following terms?  : Eco-glazed window</t>
  </si>
  <si>
    <t xml:space="preserve"> Use less energy e.g by switching off lights, turn down the heating</t>
  </si>
  <si>
    <t xml:space="preserve"> Install technologies that generate and store energy e.g solar panels and batteries</t>
  </si>
  <si>
    <t xml:space="preserve"> Install technologies that use electricity for heating instead of gas</t>
  </si>
  <si>
    <t xml:space="preserve"> Install technologies that use less energy e.g. more energy-efficient appliances</t>
  </si>
  <si>
    <t xml:space="preserve"> Improve energy efficiency of my home e.g installing insulation and double glazing</t>
  </si>
  <si>
    <t xml:space="preserve"> Use energy at off-peak times of the day, when it is cheaper</t>
  </si>
  <si>
    <t xml:space="preserve"> Switch energy providers to get the best rate</t>
  </si>
  <si>
    <t xml:space="preserve"> If you are paying attention, select "Slightly effective"</t>
  </si>
  <si>
    <t>Very effective</t>
  </si>
  <si>
    <t>Somewhat effective</t>
  </si>
  <si>
    <t>Slightly effective</t>
  </si>
  <si>
    <t>Not at all effective</t>
  </si>
  <si>
    <t>Grid Summary: In your view, how effective or ineffective are the following ways to reduce the cost of your energy bills?  </t>
  </si>
  <si>
    <t>In your view, how effective or ineffective are the following ways to reduce the cost of your energy bills?  : Use less energy e.g by switching off lights, turn down the heating</t>
  </si>
  <si>
    <t>In your view, how effective or ineffective are the following ways to reduce the cost of your energy bills?  : Install technologies that generate and store energy e.g solar panels and batteries</t>
  </si>
  <si>
    <t>In your view, how effective or ineffective are the following ways to reduce the cost of your energy bills?  : Install technologies that use electricity for heating instead of gas</t>
  </si>
  <si>
    <t>In your view, how effective or ineffective are the following ways to reduce the cost of your energy bills?  : Install technologies that use less energy e.g. more energy-efficient appliances</t>
  </si>
  <si>
    <t>In your view, how effective or ineffective are the following ways to reduce the cost of your energy bills?  : Improve energy efficiency of my home e.g installing insulation and double glazing</t>
  </si>
  <si>
    <t>In your view, how effective or ineffective are the following ways to reduce the cost of your energy bills?  : Use energy at off-peak times of the day, when it is cheaper</t>
  </si>
  <si>
    <t>In your view, how effective or ineffective are the following ways to reduce the cost of your energy bills?  : Switch energy providers to get the best rate</t>
  </si>
  <si>
    <t>In your view, how effective or ineffective are the following ways to reduce the cost of your energy bills?  : If you are paying attention, select "Slightly effective"</t>
  </si>
  <si>
    <t>When a household’s energy bill amounts to 10% or more of its income</t>
  </si>
  <si>
    <t>When a household is low on fuel</t>
  </si>
  <si>
    <t>The inability to access affordable transportation options</t>
  </si>
  <si>
    <t>The inadequate provision of transportation options in rural areas</t>
  </si>
  <si>
    <t>When a household lacks access to modern energy services such as electricity</t>
  </si>
  <si>
    <t>When lower-income households pay higher rates on fuel and energy expenses</t>
  </si>
  <si>
    <t>When individuals can’t afford to heat their homes to a comfortable level</t>
  </si>
  <si>
    <t>When a household is low-income and is living in a home with poor energy efficiency</t>
  </si>
  <si>
    <t xml:space="preserve"> If you had to guess, which of the following best describes what ‘fuel poverty’ is?   </t>
  </si>
  <si>
    <t>A</t>
  </si>
  <si>
    <t>B</t>
  </si>
  <si>
    <t>C</t>
  </si>
  <si>
    <t>D</t>
  </si>
  <si>
    <t>E</t>
  </si>
  <si>
    <t>F</t>
  </si>
  <si>
    <t>G</t>
  </si>
  <si>
    <t xml:space="preserve"> An energy performance certificate (EPC) is a legal document that rates a property from A (most efficient) to G (least efficient).  What is the EPC rating of your home? If you don’t know or aren’t sure, select ‘Don’t know’.  </t>
  </si>
  <si>
    <t>Borrowing from a bank</t>
  </si>
  <si>
    <t>Personal savings</t>
  </si>
  <si>
    <t>Borrowing from friends or family</t>
  </si>
  <si>
    <t>N/A - I have never payed for expensive upgrades to my home</t>
  </si>
  <si>
    <t xml:space="preserve"> How do you typically pay for expensive upgrades to your home, such as new furnishings, new roofing, a new kitchen or new insulation?  </t>
  </si>
  <si>
    <t>BASE: Question displayed when the  Question "Which of these best describes your living situation/tenure?Â " is one of the following answers ("Owned outright","Owned with a mortgage or loan")</t>
  </si>
  <si>
    <t xml:space="preserve"> Installing thermal heat pumps</t>
  </si>
  <si>
    <t xml:space="preserve"> Installing double-glazed windows</t>
  </si>
  <si>
    <t xml:space="preserve"> Insulating walls, floors, basements, and attics</t>
  </si>
  <si>
    <t xml:space="preserve"> Installing solar panels</t>
  </si>
  <si>
    <t xml:space="preserve"> Installing a hydrogen boiler</t>
  </si>
  <si>
    <t xml:space="preserve"> Connecting to a heat network</t>
  </si>
  <si>
    <t>I have heard of this before and could explain what it is</t>
  </si>
  <si>
    <t>I have heard of this before but could not explain what it is</t>
  </si>
  <si>
    <t>I have not heard of this before</t>
  </si>
  <si>
    <t>Grid Summary: An energy efficient home is one that requires less energy to make the home a comfortable temperature.  Which of the following energy efficiency improvements are you familiar with?  </t>
  </si>
  <si>
    <t>An energy efficient home is one that requires less energy to make the home a comfortable temperature.  Which of the following energy efficiency improvements are you familiar with?  : Installing thermal heat pumps</t>
  </si>
  <si>
    <t>An energy efficient home is one that requires less energy to make the home a comfortable temperature.  Which of the following energy efficiency improvements are you familiar with?  : Installing double-glazed windows</t>
  </si>
  <si>
    <t>An energy efficient home is one that requires less energy to make the home a comfortable temperature.  Which of the following energy efficiency improvements are you familiar with?  : Insulating walls, floors, basements, and attics</t>
  </si>
  <si>
    <t>An energy efficient home is one that requires less energy to make the home a comfortable temperature.  Which of the following energy efficiency improvements are you familiar with?  : Installing solar panels</t>
  </si>
  <si>
    <t>An energy efficient home is one that requires less energy to make the home a comfortable temperature.  Which of the following energy efficiency improvements are you familiar with?  : Installing a hydrogen boiler</t>
  </si>
  <si>
    <t>An energy efficient home is one that requires less energy to make the home a comfortable temperature.  Which of the following energy efficiency improvements are you familiar with?  : Connecting to a heat network</t>
  </si>
  <si>
    <t xml:space="preserve"> National Government</t>
  </si>
  <si>
    <t xml:space="preserve"> Landlord membership bodies</t>
  </si>
  <si>
    <t xml:space="preserve"> The internet</t>
  </si>
  <si>
    <t xml:space="preserve"> Local Government</t>
  </si>
  <si>
    <t xml:space="preserve"> Energy companies</t>
  </si>
  <si>
    <t xml:space="preserve"> Tradespeople e.g. electricians, plumbers</t>
  </si>
  <si>
    <t xml:space="preserve"> Environmental charities</t>
  </si>
  <si>
    <t xml:space="preserve"> Friends and family</t>
  </si>
  <si>
    <t xml:space="preserve"> National media e.g. newspapers, TV news</t>
  </si>
  <si>
    <t xml:space="preserve"> Online forums e.g. social media</t>
  </si>
  <si>
    <t xml:space="preserve"> My bank / mortgage provider</t>
  </si>
  <si>
    <t xml:space="preserve"> Consumer advice organisations (e.g. Citizens advice)</t>
  </si>
  <si>
    <t xml:space="preserve"> Local media</t>
  </si>
  <si>
    <t>Completely trust</t>
  </si>
  <si>
    <t>Mostly trust</t>
  </si>
  <si>
    <t>Trust a little bit</t>
  </si>
  <si>
    <t>Don’t trust at all</t>
  </si>
  <si>
    <t>Grid Summary: If you were to improve your home’s energy efficiency, to what extent would you trust the following groups for advice on what steps to take?</t>
  </si>
  <si>
    <t>If you were to improve your home’s energy efficiency, to what extent would you trust the following groups for advice on what steps to take?: National Government</t>
  </si>
  <si>
    <t>If you were to improve your home’s energy efficiency, to what extent would you trust the following groups for advice on what steps to take?: Landlord membership bodies</t>
  </si>
  <si>
    <t>If you were to improve your home’s energy efficiency, to what extent would you trust the following groups for advice on what steps to take?: The internet</t>
  </si>
  <si>
    <t>If you were to improve your home’s energy efficiency, to what extent would you trust the following groups for advice on what steps to take?: Local Government</t>
  </si>
  <si>
    <t>If you were to improve your home’s energy efficiency, to what extent would you trust the following groups for advice on what steps to take?: Energy companies</t>
  </si>
  <si>
    <t>If you were to improve your home’s energy efficiency, to what extent would you trust the following groups for advice on what steps to take?: Tradespeople e.g. electricians, plumbers</t>
  </si>
  <si>
    <t>If you were to improve your home’s energy efficiency, to what extent would you trust the following groups for advice on what steps to take?: Environmental charities</t>
  </si>
  <si>
    <t>If you were to improve your home’s energy efficiency, to what extent would you trust the following groups for advice on what steps to take?: Friends and family</t>
  </si>
  <si>
    <t>If you were to improve your home’s energy efficiency, to what extent would you trust the following groups for advice on what steps to take?: National media e.g. newspapers, TV news</t>
  </si>
  <si>
    <t>If you were to improve your home’s energy efficiency, to what extent would you trust the following groups for advice on what steps to take?: Online forums e.g. social media</t>
  </si>
  <si>
    <t>If you were to improve your home’s energy efficiency, to what extent would you trust the following groups for advice on what steps to take?: My bank / mortgage provider</t>
  </si>
  <si>
    <t>If you were to improve your home’s energy efficiency, to what extent would you trust the following groups for advice on what steps to take?: Consumer advice organisations (e.g. Citizens advice)</t>
  </si>
  <si>
    <t>If you were to improve your home’s energy efficiency, to what extent would you trust the following groups for advice on what steps to take?: Local media</t>
  </si>
  <si>
    <t>Grid Summary: If you were to improve your home’s energy efficiency, to what extent would you trust the following groups for advice on which measures to install?</t>
  </si>
  <si>
    <t>If you were to improve your home’s energy efficiency, to what extent would you trust the following groups for advice on which measures to install?: Friends and family</t>
  </si>
  <si>
    <t>If you were to improve your home’s energy efficiency, to what extent would you trust the following groups for advice on which measures to install?: Tradespeople e.g. electricians, plumbers</t>
  </si>
  <si>
    <t>If you were to improve your home’s energy efficiency, to what extent would you trust the following groups for advice on which measures to install?: Local Government</t>
  </si>
  <si>
    <t>If you were to improve your home’s energy efficiency, to what extent would you trust the following groups for advice on which measures to install?: National media e.g. newspapers, TV news</t>
  </si>
  <si>
    <t>If you were to improve your home’s energy efficiency, to what extent would you trust the following groups for advice on which measures to install?: Local media</t>
  </si>
  <si>
    <t>If you were to improve your home’s energy efficiency, to what extent would you trust the following groups for advice on which measures to install?: Online forums e.g. social media</t>
  </si>
  <si>
    <t>If you were to improve your home’s energy efficiency, to what extent would you trust the following groups for advice on which measures to install?: Energy companies</t>
  </si>
  <si>
    <t>If you were to improve your home’s energy efficiency, to what extent would you trust the following groups for advice on which measures to install?: The internet</t>
  </si>
  <si>
    <t>If you were to improve your home’s energy efficiency, to what extent would you trust the following groups for advice on which measures to install?: Environmental charities</t>
  </si>
  <si>
    <t>If you were to improve your home’s energy efficiency, to what extent would you trust the following groups for advice on which measures to install?: National Government</t>
  </si>
  <si>
    <t>If you were to improve your home’s energy efficiency, to what extent would you trust the following groups for advice on which measures to install?: My bank / mortgage provider</t>
  </si>
  <si>
    <t>If you were to improve your home’s energy efficiency, to what extent would you trust the following groups for advice on which measures to install?: Consumer advice organisations (e.g. Citizens advice)</t>
  </si>
  <si>
    <t>If you were to improve your home’s energy efficiency, to what extent would you trust the following groups for advice on which measures to install?: Landlord membership bodies</t>
  </si>
  <si>
    <t>Grid Summary: If you were to improve your home’s energy efficiency, to what extent would you trust the following groups for advice on your consumer rights throughout the improvement process?</t>
  </si>
  <si>
    <t>If you were to improve your home’s energy efficiency, to what extent would you trust the following groups for advice on your consumer rights throughout the improvement process?: Local media</t>
  </si>
  <si>
    <t>If you were to improve your home’s energy efficiency, to what extent would you trust the following groups for advice on your consumer rights throughout the improvement process?: Tradespeople e.g. electricians, plumbers</t>
  </si>
  <si>
    <t>If you were to improve your home’s energy efficiency, to what extent would you trust the following groups for advice on your consumer rights throughout the improvement process?: National media e.g. newspapers, TV news</t>
  </si>
  <si>
    <t>If you were to improve your home’s energy efficiency, to what extent would you trust the following groups for advice on your consumer rights throughout the improvement process?: National Government</t>
  </si>
  <si>
    <t>If you were to improve your home’s energy efficiency, to what extent would you trust the following groups for advice on your consumer rights throughout the improvement process?: Friends and family</t>
  </si>
  <si>
    <t>If you were to improve your home’s energy efficiency, to what extent would you trust the following groups for advice on your consumer rights throughout the improvement process?: Online forums e.g. social media</t>
  </si>
  <si>
    <t>If you were to improve your home’s energy efficiency, to what extent would you trust the following groups for advice on your consumer rights throughout the improvement process?: Environmental charities</t>
  </si>
  <si>
    <t>If you were to improve your home’s energy efficiency, to what extent would you trust the following groups for advice on your consumer rights throughout the improvement process?: The internet</t>
  </si>
  <si>
    <t>If you were to improve your home’s energy efficiency, to what extent would you trust the following groups for advice on your consumer rights throughout the improvement process?: Local Government</t>
  </si>
  <si>
    <t>If you were to improve your home’s energy efficiency, to what extent would you trust the following groups for advice on your consumer rights throughout the improvement process?: My bank / mortgage provider</t>
  </si>
  <si>
    <t>If you were to improve your home’s energy efficiency, to what extent would you trust the following groups for advice on your consumer rights throughout the improvement process?: Landlord membership bodies</t>
  </si>
  <si>
    <t>If you were to improve your home’s energy efficiency, to what extent would you trust the following groups for advice on your consumer rights throughout the improvement process?: Energy companies</t>
  </si>
  <si>
    <t>If you were to improve your home’s energy efficiency, to what extent would you trust the following groups for advice on your consumer rights throughout the improvement process?: Consumer advice organisations (e.g. Citizens advice)</t>
  </si>
  <si>
    <t>Very likely</t>
  </si>
  <si>
    <t>Somewhat likely</t>
  </si>
  <si>
    <t>Neither likely or unlikely</t>
  </si>
  <si>
    <t>Somewhat unlikely</t>
  </si>
  <si>
    <t>Very unlikely</t>
  </si>
  <si>
    <t>Total Likely:</t>
  </si>
  <si>
    <t>Total Unlikely:</t>
  </si>
  <si>
    <t xml:space="preserve"> If you were offered free upgrades to your home’s energy efficiency from your landlord/housing provider, how likely or unlikely would you be to accept them?The goal of these upgrades is to reduce costs of energy bills.   </t>
  </si>
  <si>
    <t>BASE: Question displayed when the  Question "Which of these best describes your living situation/tenure?Â " is one of the following answers ("Rented from the council","Rented from a housing association","Privately rented")</t>
  </si>
  <si>
    <t>I’d be worried that it would increase my rent</t>
  </si>
  <si>
    <t>I don’t trust my landlord will do it for free</t>
  </si>
  <si>
    <t>It would be too disruptive</t>
  </si>
  <si>
    <t>I’d be worried it would force me to move out</t>
  </si>
  <si>
    <t>I don’t trust my landlord to install a high quality product</t>
  </si>
  <si>
    <t>I don’t trust my landlord to complete the upgrades promptly</t>
  </si>
  <si>
    <t>I don’t think this will reduce my energy bill significantly enough</t>
  </si>
  <si>
    <t>I don’t think my landlord has the funds to complete this</t>
  </si>
  <si>
    <t>Don’t Know</t>
  </si>
  <si>
    <t>I do not think this is any better for the environment</t>
  </si>
  <si>
    <t>This is impossible to do in my property</t>
  </si>
  <si>
    <t>I think the money could be better spent on something else</t>
  </si>
  <si>
    <t>You said you would be unlikely to accept free energy efficiency improvements to your home from your landlord or housing provider. Why is this? Select any that apply.  </t>
  </si>
  <si>
    <t xml:space="preserve">  If you were offered free upgrades to your home’s energy efficiency from your local council, how likely or unlikely would you be to accept them?The goal of these upgrades is to reduce costs of energy bills.   </t>
  </si>
  <si>
    <t xml:space="preserve">  If you were offered free upgrades to your home’s energy efficiency from your energy supplier, how likely or unlikely would you be to accept them?The goal of these upgrades is to reduce costs of energy bills.   </t>
  </si>
  <si>
    <t>I don’t trust my local council will do it for free</t>
  </si>
  <si>
    <t>I don’t trust my local council to install a high quality product</t>
  </si>
  <si>
    <t>I don’t think my local council has the funds to complete this</t>
  </si>
  <si>
    <t>I don’t trust my local council to complete the upgrades promptly</t>
  </si>
  <si>
    <t>I worry that other council services will decline as a result of the Council paying for these upgrades</t>
  </si>
  <si>
    <t>I have heard negative stories about this</t>
  </si>
  <si>
    <t>Other (Please Specify)</t>
  </si>
  <si>
    <t> You said you would be unlikely to accept free upgrades to your home from your local council. Why is this?</t>
  </si>
  <si>
    <t>I worry that my existing energy costs will increase as a result of my supplier paying for these upgrades</t>
  </si>
  <si>
    <t>I don’t trust my energy supplier to install a high quality product</t>
  </si>
  <si>
    <t>I don’t trust that my energy supplier will do it for free</t>
  </si>
  <si>
    <t>I don’t trust my energy supplier to complete the upgrades promptly</t>
  </si>
  <si>
    <t>I don’t think my energy supplier has the funds to complete this</t>
  </si>
  <si>
    <t> You said you would be unlikely to accept free upgrades to your home from your energy supplier. Why is this?</t>
  </si>
  <si>
    <t xml:space="preserve"> When moving into a new home</t>
  </si>
  <si>
    <t xml:space="preserve"> Before selling my current home</t>
  </si>
  <si>
    <t xml:space="preserve"> Once I’ve lived in my home for at least a year</t>
  </si>
  <si>
    <t xml:space="preserve"> When my boiler breaks</t>
  </si>
  <si>
    <t xml:space="preserve"> When I remortgage</t>
  </si>
  <si>
    <t xml:space="preserve"> When I’m doing other home renovations</t>
  </si>
  <si>
    <t>This is the best time to improve my home’s energy efficiency</t>
  </si>
  <si>
    <t>This is a good time to improve my home’s energy efficiency</t>
  </si>
  <si>
    <t>This is neither a good nor bad time to improve my home’s energy efficiency</t>
  </si>
  <si>
    <t>This is a bad time to improve my home’s energy efficiency</t>
  </si>
  <si>
    <t>This is the worst time to improve my home’s energy efficiency</t>
  </si>
  <si>
    <t>Grid Summary: In your view, when is the best time to invest in improving your home’s energy efficiency?  </t>
  </si>
  <si>
    <t>In your view, when is the best time to invest in improving your home’s energy efficiency?  : When moving into a new home</t>
  </si>
  <si>
    <t>In your view, when is the best time to invest in improving your home’s energy efficiency?  : Before selling my current home</t>
  </si>
  <si>
    <t>In your view, when is the best time to invest in improving your home’s energy efficiency?  : Once I’ve lived in my home for at least a year</t>
  </si>
  <si>
    <t>In your view, when is the best time to invest in improving your home’s energy efficiency?  : When my boiler breaks</t>
  </si>
  <si>
    <t>In your view, when is the best time to invest in improving your home’s energy efficiency?  : When I remortgage</t>
  </si>
  <si>
    <t>In your view, when is the best time to invest in improving your home’s energy efficiency?  : When I’m doing other home renovations</t>
  </si>
  <si>
    <t xml:space="preserve"> How likely or unlikely are you to upgrade your property to be more energy efficient within the next five years? This may include installing double-glazed windows, loft or wall insulation, or a heat pump. </t>
  </si>
  <si>
    <t>To reduce my energy bills</t>
  </si>
  <si>
    <t>To ensure that my energy bills stay at a consistent level</t>
  </si>
  <si>
    <t>To be more environmentally friendly and sustainable</t>
  </si>
  <si>
    <t>To make the property a more pleasant place to live</t>
  </si>
  <si>
    <t>To prevent large and expensive repairs/upgrades being needed in future</t>
  </si>
  <si>
    <t>To modernise the property in general</t>
  </si>
  <si>
    <t>To increase the market value for resale</t>
  </si>
  <si>
    <t>I expect it will be mandated by the Government soon anyway</t>
  </si>
  <si>
    <t>To make the property look more attractive</t>
  </si>
  <si>
    <t>N/A - I would not consider making any improvements to my home’s energy efficiency</t>
  </si>
  <si>
    <t>To increase the rental market value</t>
  </si>
  <si>
    <t>Which of the following are reasons that you would consider making improvements to your home’s energy efficiency in the next five years?  This may include installing double-glazed windows,  loft or wall insulation, or a heat pump.  Please select up to three.  </t>
  </si>
  <si>
    <t>Financial support from the government</t>
  </si>
  <si>
    <t>A guarantee that my bills will be cheaper than with a gas boiler</t>
  </si>
  <si>
    <t>A guarantee that my home will cost nothing to heat or power</t>
  </si>
  <si>
    <t>A free home energy assessment with tailored-advice on what improvements to make</t>
  </si>
  <si>
    <t>Hearing from others who have already made improvements</t>
  </si>
  <si>
    <t>More information on the benefits of the technology</t>
  </si>
  <si>
    <t>Step-by-step guidance on how to get started</t>
  </si>
  <si>
    <t>Financial support from banks</t>
  </si>
  <si>
    <t>If government set a deadline by which you could not buy a new gas boiler</t>
  </si>
  <si>
    <t>Penalties for not complying with heat pump regulations</t>
  </si>
  <si>
    <t>Nothing would make me more likely to invest in energy efficiency measures</t>
  </si>
  <si>
    <t>Which of the following policy options would make you more likely to make improvements to the energy efficiency of your property, if any?Select any that apply.  </t>
  </si>
  <si>
    <t>I cannot afford the upfront costs</t>
  </si>
  <si>
    <t>Installing this would be too disruptive</t>
  </si>
  <si>
    <t>I do not understand what government grants/support are available</t>
  </si>
  <si>
    <t>I’m worried about the quality of installations</t>
  </si>
  <si>
    <t>N/A - there are no barriers</t>
  </si>
  <si>
    <t>I’m worried I won’t get my money back if something goes wrong</t>
  </si>
  <si>
    <t>This would be impossible to do in my property</t>
  </si>
  <si>
    <t>I plan to move soon</t>
  </si>
  <si>
    <t>I have other investments I would prefer to make over this one</t>
  </si>
  <si>
    <t>I would not know where to find someone to do the installation</t>
  </si>
  <si>
    <t>I would not know where to find advice on how to do it</t>
  </si>
  <si>
    <t>I do not have the time to work out how to do it</t>
  </si>
  <si>
    <t>I don’t think this adds any value to the property</t>
  </si>
  <si>
    <t>Which of the following are the biggest barriers to you installing more insulation (e.g. double-glazed windows, loft or wall insulation) in your property?Select up to three  </t>
  </si>
  <si>
    <t>Very confident</t>
  </si>
  <si>
    <t>Somewhat confident</t>
  </si>
  <si>
    <t>Neither confident nor unconfident</t>
  </si>
  <si>
    <t>Somewhat unconfident</t>
  </si>
  <si>
    <t>Very unconfident</t>
  </si>
  <si>
    <t>Total Confident:</t>
  </si>
  <si>
    <t>Total Unconfident:</t>
  </si>
  <si>
    <t xml:space="preserve"> If you were to improve your home’s energy efficiency, how confident are you that you would know what steps you would need to take? </t>
  </si>
  <si>
    <t xml:space="preserve"> Consumer bodies such as Which? and Citizens Advice</t>
  </si>
  <si>
    <t xml:space="preserve"> Internet search engines</t>
  </si>
  <si>
    <t xml:space="preserve"> National Government website</t>
  </si>
  <si>
    <t xml:space="preserve"> Local Government website</t>
  </si>
  <si>
    <t>Grid Summary: And if you wanted to improve your home’s energy efficiency, how likely would you be to go to the following for advice when you are considering the pros and cons of installing energy efficiency improvements?  </t>
  </si>
  <si>
    <t>And if you wanted to improve your home’s energy efficiency, how likely would you be to go to the following for advice when you are considering the pros and cons of installing energy efficiency improvements?  : Consumer bodies such as Which? and Citizens Advice</t>
  </si>
  <si>
    <t>And if you wanted to improve your home’s energy efficiency, how likely would you be to go to the following for advice when you are considering the pros and cons of installing energy efficiency improvements?  : National Government website</t>
  </si>
  <si>
    <t>And if you wanted to improve your home’s energy efficiency, how likely would you be to go to the following for advice when you are considering the pros and cons of installing energy efficiency improvements?  : Internet search engines</t>
  </si>
  <si>
    <t>And if you wanted to improve your home’s energy efficiency, how likely would you be to go to the following for advice when you are considering the pros and cons of installing energy efficiency improvements?  : Local Government website</t>
  </si>
  <si>
    <t>And if you wanted to improve your home’s energy efficiency, how likely would you be to go to the following for advice when you are considering the pros and cons of installing energy efficiency improvements?  : Energy companies</t>
  </si>
  <si>
    <t>And if you wanted to improve your home’s energy efficiency, how likely would you be to go to the following for advice when you are considering the pros and cons of installing energy efficiency improvements?  : Tradespeople e.g. electricians, plumbers</t>
  </si>
  <si>
    <t>And if you wanted to improve your home’s energy efficiency, how likely would you be to go to the following for advice when you are considering the pros and cons of installing energy efficiency improvements?  : Environmental charities</t>
  </si>
  <si>
    <t>And if you wanted to improve your home’s energy efficiency, how likely would you be to go to the following for advice when you are considering the pros and cons of installing energy efficiency improvements?  : Friends and family</t>
  </si>
  <si>
    <t>And if you wanted to improve your home’s energy efficiency, how likely would you be to go to the following for advice when you are considering the pros and cons of installing energy efficiency improvements?  : National media e.g. newspapers, TV news</t>
  </si>
  <si>
    <t>And if you wanted to improve your home’s energy efficiency, how likely would you be to go to the following for advice when you are considering the pros and cons of installing energy efficiency improvements?  : Online forums e.g. social media</t>
  </si>
  <si>
    <t>And if you wanted to improve your home’s energy efficiency, how likely would you be to go to the following for advice when you are considering the pros and cons of installing energy efficiency improvements?  : My bank / mortgage provider</t>
  </si>
  <si>
    <t>And if you wanted to improve your home’s energy efficiency, how likely would you be to go to the following for advice when you are considering the pros and cons of installing energy efficiency improvements?  : Local media</t>
  </si>
  <si>
    <t>Grid Summary: And if you wanted to improve your home’s energy efficiency, how likely would you be to go to the following for advice when you are considering which upgrades are most suitable for your home?  </t>
  </si>
  <si>
    <t>And if you wanted to improve your home’s energy efficiency, how likely would you be to go to the following for advice when you are considering which upgrades are most suitable for your home?  : Local media</t>
  </si>
  <si>
    <t>And if you wanted to improve your home’s energy efficiency, how likely would you be to go to the following for advice when you are considering which upgrades are most suitable for your home?  : Friends and family</t>
  </si>
  <si>
    <t>And if you wanted to improve your home’s energy efficiency, how likely would you be to go to the following for advice when you are considering which upgrades are most suitable for your home?  : National media e.g. newspapers, TV news</t>
  </si>
  <si>
    <t>And if you wanted to improve your home’s energy efficiency, how likely would you be to go to the following for advice when you are considering which upgrades are most suitable for your home?  : Consumer bodies such as Which? and Citizens Advice</t>
  </si>
  <si>
    <t>And if you wanted to improve your home’s energy efficiency, how likely would you be to go to the following for advice when you are considering which upgrades are most suitable for your home?  : Internet search engines</t>
  </si>
  <si>
    <t>And if you wanted to improve your home’s energy efficiency, how likely would you be to go to the following for advice when you are considering which upgrades are most suitable for your home?  : My bank / mortgage provider</t>
  </si>
  <si>
    <t>And if you wanted to improve your home’s energy efficiency, how likely would you be to go to the following for advice when you are considering which upgrades are most suitable for your home?  : Online forums e.g. social media</t>
  </si>
  <si>
    <t>And if you wanted to improve your home’s energy efficiency, how likely would you be to go to the following for advice when you are considering which upgrades are most suitable for your home?  : Environmental charities</t>
  </si>
  <si>
    <t>And if you wanted to improve your home’s energy efficiency, how likely would you be to go to the following for advice when you are considering which upgrades are most suitable for your home?  : Tradespeople e.g. electricians, plumbers</t>
  </si>
  <si>
    <t>And if you wanted to improve your home’s energy efficiency, how likely would you be to go to the following for advice when you are considering which upgrades are most suitable for your home?  : Energy companies</t>
  </si>
  <si>
    <t>And if you wanted to improve your home’s energy efficiency, how likely would you be to go to the following for advice when you are considering which upgrades are most suitable for your home?  : Local Government website</t>
  </si>
  <si>
    <t>And if you wanted to improve your home’s energy efficiency, how likely would you be to go to the following for advice when you are considering which upgrades are most suitable for your home?  : National Government website</t>
  </si>
  <si>
    <t>Grid Summary: And if you wanted to improve your home’s energy efficiency, how likely would you be to go to the following for advice when you are considering how to pay for the upgrades?  </t>
  </si>
  <si>
    <t>And if you wanted to improve your home’s energy efficiency, how likely would you be to go to the following for advice when you are considering how to pay for the upgrades?  : Environmental charities</t>
  </si>
  <si>
    <t>And if you wanted to improve your home’s energy efficiency, how likely would you be to go to the following for advice when you are considering how to pay for the upgrades?  : Consumer bodies such as Which? and Citizens Advice</t>
  </si>
  <si>
    <t>And if you wanted to improve your home’s energy efficiency, how likely would you be to go to the following for advice when you are considering how to pay for the upgrades?  : National Government website</t>
  </si>
  <si>
    <t>And if you wanted to improve your home’s energy efficiency, how likely would you be to go to the following for advice when you are considering how to pay for the upgrades?  : Online forums e.g. social media</t>
  </si>
  <si>
    <t>And if you wanted to improve your home’s energy efficiency, how likely would you be to go to the following for advice when you are considering how to pay for the upgrades?  : Internet search engines</t>
  </si>
  <si>
    <t>And if you wanted to improve your home’s energy efficiency, how likely would you be to go to the following for advice when you are considering how to pay for the upgrades?  : My bank / mortgage provider</t>
  </si>
  <si>
    <t>And if you wanted to improve your home’s energy efficiency, how likely would you be to go to the following for advice when you are considering how to pay for the upgrades?  : Friends and family</t>
  </si>
  <si>
    <t>And if you wanted to improve your home’s energy efficiency, how likely would you be to go to the following for advice when you are considering how to pay for the upgrades?  : Local Government website</t>
  </si>
  <si>
    <t>And if you wanted to improve your home’s energy efficiency, how likely would you be to go to the following for advice when you are considering how to pay for the upgrades?  : Tradespeople e.g. electricians, plumbers</t>
  </si>
  <si>
    <t>And if you wanted to improve your home’s energy efficiency, how likely would you be to go to the following for advice when you are considering how to pay for the upgrades?  : National media e.g. newspapers, TV news</t>
  </si>
  <si>
    <t>And if you wanted to improve your home’s energy efficiency, how likely would you be to go to the following for advice when you are considering how to pay for the upgrades?  : Local media</t>
  </si>
  <si>
    <t>And if you wanted to improve your home’s energy efficiency, how likely would you be to go to the following for advice when you are considering how to pay for the upgrades?  : Energy companies</t>
  </si>
  <si>
    <t>Grid Summary: And if you wanted to improve your home’s energy efficiency, how likely would you be to go to the following for advice when you are considering who to contract to install the upgrades?  </t>
  </si>
  <si>
    <t>And if you wanted to improve your home’s energy efficiency, how likely would you be to go to the following for advice when you are considering who to contract to install the upgrades?  : Consumer bodies such as Which? and Citizens Advice</t>
  </si>
  <si>
    <t>And if you wanted to improve your home’s energy efficiency, how likely would you be to go to the following for advice when you are considering who to contract to install the upgrades?  : Online forums e.g. social media</t>
  </si>
  <si>
    <t>And if you wanted to improve your home’s energy efficiency, how likely would you be to go to the following for advice when you are considering who to contract to install the upgrades?  : Tradespeople e.g. electricians, plumbers</t>
  </si>
  <si>
    <t>And if you wanted to improve your home’s energy efficiency, how likely would you be to go to the following for advice when you are considering who to contract to install the upgrades?  : Local media</t>
  </si>
  <si>
    <t>And if you wanted to improve your home’s energy efficiency, how likely would you be to go to the following for advice when you are considering who to contract to install the upgrades?  : Internet search engines</t>
  </si>
  <si>
    <t>And if you wanted to improve your home’s energy efficiency, how likely would you be to go to the following for advice when you are considering who to contract to install the upgrades?  : National Government website</t>
  </si>
  <si>
    <t>And if you wanted to improve your home’s energy efficiency, how likely would you be to go to the following for advice when you are considering who to contract to install the upgrades?  : Environmental charities</t>
  </si>
  <si>
    <t>And if you wanted to improve your home’s energy efficiency, how likely would you be to go to the following for advice when you are considering who to contract to install the upgrades?  : Friends and family</t>
  </si>
  <si>
    <t>And if you wanted to improve your home’s energy efficiency, how likely would you be to go to the following for advice when you are considering who to contract to install the upgrades?  : National media e.g. newspapers, TV news</t>
  </si>
  <si>
    <t>And if you wanted to improve your home’s energy efficiency, how likely would you be to go to the following for advice when you are considering who to contract to install the upgrades?  : Local Government website</t>
  </si>
  <si>
    <t>And if you wanted to improve your home’s energy efficiency, how likely would you be to go to the following for advice when you are considering who to contract to install the upgrades?  : My bank / mortgage provider</t>
  </si>
  <si>
    <t>And if you wanted to improve your home’s energy efficiency, how likely would you be to go to the following for advice when you are considering who to contract to install the upgrades?  : Energy companies</t>
  </si>
  <si>
    <t>Grid Summary: And if you wanted to improve your home’s energy efficiency, how likely would you be to go to the following for advice when you are considering how to use the installed technology eg. a heat pump?  </t>
  </si>
  <si>
    <t>And if you wanted to improve your home’s energy efficiency, how likely would you be to go to the following for advice when you are considering how to use the installed technology eg. a heat pump?  : My bank / mortgage provider</t>
  </si>
  <si>
    <t>And if you wanted to improve your home’s energy efficiency, how likely would you be to go to the following for advice when you are considering how to use the installed technology eg. a heat pump?  : Energy companies</t>
  </si>
  <si>
    <t>And if you wanted to improve your home’s energy efficiency, how likely would you be to go to the following for advice when you are considering how to use the installed technology eg. a heat pump?  : Tradespeople e.g. electricians, plumbers</t>
  </si>
  <si>
    <t>And if you wanted to improve your home’s energy efficiency, how likely would you be to go to the following for advice when you are considering how to use the installed technology eg. a heat pump?  : Local media</t>
  </si>
  <si>
    <t>And if you wanted to improve your home’s energy efficiency, how likely would you be to go to the following for advice when you are considering how to use the installed technology eg. a heat pump?  : Friends and family</t>
  </si>
  <si>
    <t>And if you wanted to improve your home’s energy efficiency, how likely would you be to go to the following for advice when you are considering how to use the installed technology eg. a heat pump?  : National Government website</t>
  </si>
  <si>
    <t>And if you wanted to improve your home’s energy efficiency, how likely would you be to go to the following for advice when you are considering how to use the installed technology eg. a heat pump?  : Environmental charities</t>
  </si>
  <si>
    <t>And if you wanted to improve your home’s energy efficiency, how likely would you be to go to the following for advice when you are considering how to use the installed technology eg. a heat pump?  : Consumer bodies such as Which? and Citizens Advice</t>
  </si>
  <si>
    <t>And if you wanted to improve your home’s energy efficiency, how likely would you be to go to the following for advice when you are considering how to use the installed technology eg. a heat pump?  : Online forums e.g. social media</t>
  </si>
  <si>
    <t>And if you wanted to improve your home’s energy efficiency, how likely would you be to go to the following for advice when you are considering how to use the installed technology eg. a heat pump?  : Local Government website</t>
  </si>
  <si>
    <t>And if you wanted to improve your home’s energy efficiency, how likely would you be to go to the following for advice when you are considering how to use the installed technology eg. a heat pump?  : National media e.g. newspapers, TV news</t>
  </si>
  <si>
    <t>And if you wanted to improve your home’s energy efficiency, how likely would you be to go to the following for advice when you are considering how to use the installed technology eg. a heat pump?  : Internet search engines</t>
  </si>
  <si>
    <t>Grid Summary: And if you wanted to improve your home’s energy efficiency, how likely would you be to go to the following for advice when you are considering what to do if something goes wrong during the instalment or afterwards?  </t>
  </si>
  <si>
    <t>And if you wanted to improve your home’s energy efficiency, how likely would you be to go to the following for advice when you are considering what to do if something goes wrong during the instalment or afterwards?  : Online forums e.g. social media</t>
  </si>
  <si>
    <t>And if you wanted to improve your home’s energy efficiency, how likely would you be to go to the following for advice when you are considering what to do if something goes wrong during the instalment or afterwards?  : Energy companies</t>
  </si>
  <si>
    <t>And if you wanted to improve your home’s energy efficiency, how likely would you be to go to the following for advice when you are considering what to do if something goes wrong during the instalment or afterwards?  : Internet search engines</t>
  </si>
  <si>
    <t>And if you wanted to improve your home’s energy efficiency, how likely would you be to go to the following for advice when you are considering what to do if something goes wrong during the instalment or afterwards?  : Friends and family</t>
  </si>
  <si>
    <t>And if you wanted to improve your home’s energy efficiency, how likely would you be to go to the following for advice when you are considering what to do if something goes wrong during the instalment or afterwards?  : My bank / mortgage provider</t>
  </si>
  <si>
    <t>And if you wanted to improve your home’s energy efficiency, how likely would you be to go to the following for advice when you are considering what to do if something goes wrong during the instalment or afterwards?  : Local media</t>
  </si>
  <si>
    <t>And if you wanted to improve your home’s energy efficiency, how likely would you be to go to the following for advice when you are considering what to do if something goes wrong during the instalment or afterwards?  : Tradespeople e.g. electricians, plumbers</t>
  </si>
  <si>
    <t>And if you wanted to improve your home’s energy efficiency, how likely would you be to go to the following for advice when you are considering what to do if something goes wrong during the instalment or afterwards?  : Environmental charities</t>
  </si>
  <si>
    <t>And if you wanted to improve your home’s energy efficiency, how likely would you be to go to the following for advice when you are considering what to do if something goes wrong during the instalment or afterwards?  : Local Government website</t>
  </si>
  <si>
    <t>And if you wanted to improve your home’s energy efficiency, how likely would you be to go to the following for advice when you are considering what to do if something goes wrong during the instalment or afterwards?  : National media e.g. newspapers, TV news</t>
  </si>
  <si>
    <t>And if you wanted to improve your home’s energy efficiency, how likely would you be to go to the following for advice when you are considering what to do if something goes wrong during the instalment or afterwards?  : Consumer bodies such as Which? and Citizens Advice</t>
  </si>
  <si>
    <t>And if you wanted to improve your home’s energy efficiency, how likely would you be to go to the following for advice when you are considering what to do if something goes wrong during the instalment or afterwards?  : National Government website</t>
  </si>
  <si>
    <t xml:space="preserve"> A contractor doing my whole street at one time</t>
  </si>
  <si>
    <t xml:space="preserve"> A neighbour upgrading their home</t>
  </si>
  <si>
    <t xml:space="preserve"> You will save £950 on your bills per year</t>
  </si>
  <si>
    <t xml:space="preserve"> Your house will use less fossil fuels</t>
  </si>
  <si>
    <t xml:space="preserve"> Your house will be warmer and cosier</t>
  </si>
  <si>
    <t xml:space="preserve"> Your house value will be 3% higher</t>
  </si>
  <si>
    <t>This would make me much more likely to improve my home’s energy efficiency</t>
  </si>
  <si>
    <t>This would make me somewhat more likely to improve my home’s energy efficiency</t>
  </si>
  <si>
    <t>This wouldn’t affect my likelihood of improving my home’s energy efficiency</t>
  </si>
  <si>
    <t>This would make me somewhat less likely to improve my home’s energy efficiency</t>
  </si>
  <si>
    <t>This would make me much less likely to improve my home’s energy efficiency</t>
  </si>
  <si>
    <t>Grid Summary: How would the following affect your likelihood of making upgrades to your home’s energy efficiency?  </t>
  </si>
  <si>
    <t>How would the following affect your likelihood of making upgrades to your home’s energy efficiency?  : A contractor doing my whole street at one time</t>
  </si>
  <si>
    <t>How would the following affect your likelihood of making upgrades to your home’s energy efficiency?  : A neighbour upgrading their home</t>
  </si>
  <si>
    <t>How would the following affect your likelihood of making upgrades to your home’s energy efficiency?  : You will save £950 on your bills per year</t>
  </si>
  <si>
    <t>How would the following affect your likelihood of making upgrades to your home’s energy efficiency?  : Your house will use less fossil fuels</t>
  </si>
  <si>
    <t>How would the following affect your likelihood of making upgrades to your home’s energy efficiency?  : Your house will be warmer and cosier</t>
  </si>
  <si>
    <t>How would the following affect your likelihood of making upgrades to your home’s energy efficiency?  : Your house value will be 3% higher</t>
  </si>
  <si>
    <t xml:space="preserve"> You will save £350 on your bills per year</t>
  </si>
  <si>
    <t>How would the following affect your likelihood of making upgrades to your home’s energy efficiency?  : You will save £350 on your bills per year</t>
  </si>
  <si>
    <t xml:space="preserve"> You will save £80 on your bills per month</t>
  </si>
  <si>
    <t>How would the following affect your likelihood of making upgrades to your home’s energy efficiency?  : You will save £80 on your bills per month</t>
  </si>
  <si>
    <t xml:space="preserve"> You will save £150 on your bills per year</t>
  </si>
  <si>
    <t xml:space="preserve"> Your house value will increase by £9,000 on average </t>
  </si>
  <si>
    <t>How would the following affect your likelihood of making upgrades to your home’s energy efficiency?  : You will save £150 on your bills per year</t>
  </si>
  <si>
    <t xml:space="preserve">How would the following affect your likelihood of making upgrades to your home’s energy efficiency?  : Your house value will increase by £9,000 on average </t>
  </si>
  <si>
    <t xml:space="preserve"> You will save £30 on your bills per month</t>
  </si>
  <si>
    <t>How would the following affect your likelihood of making upgrades to your home’s energy efficiency?  : You will save £30 on your bills per month</t>
  </si>
  <si>
    <t xml:space="preserve"> Your house will cost nothing to heat or power</t>
  </si>
  <si>
    <t>How would the following affect your likelihood of making upgrades to your home’s energy efficiency?  : Your house will cost nothing to heat or power</t>
  </si>
  <si>
    <t>Homeowners</t>
  </si>
  <si>
    <t>Government</t>
  </si>
  <si>
    <t>Landlords</t>
  </si>
  <si>
    <t>Energy suppliers</t>
  </si>
  <si>
    <t>Tenants</t>
  </si>
  <si>
    <t>Banks and mortgage providers</t>
  </si>
  <si>
    <t>Whose responsibility do you think it is to pay for improvements to UK homes’ energy efficiency, such as insulation and low-carbon heating?Select all that apply  </t>
  </si>
  <si>
    <t>Yes, I am eligible</t>
  </si>
  <si>
    <t>No, I am not eligible</t>
  </si>
  <si>
    <t xml:space="preserve"> Do you know if you are eligible for a government grant to improve your home’s energy efficiency?  If you are unsure, please select “Don’t know”.  </t>
  </si>
  <si>
    <t>Part-funded through grants from the government</t>
  </si>
  <si>
    <t>Interest-free loan from the government</t>
  </si>
  <si>
    <t>Tax rebate for improving the energy efficiency of your home</t>
  </si>
  <si>
    <t>VAT relief on energy saving materials</t>
  </si>
  <si>
    <t>None of the above would make me more likely to invest in energy efficiency measures</t>
  </si>
  <si>
    <t>A rebate on stamp duty that is conditional on improving the energy efficiency of your home</t>
  </si>
  <si>
    <t>Improving a home’s energy efficiency can cost on average £7,500. Which of the following financial options from the government, if any, would make you more likely to invest in energy efficiency measures for your property? Select all that apply.  </t>
  </si>
  <si>
    <t>Neither likely nor unlikely</t>
  </si>
  <si>
    <t>Not applicable to me</t>
  </si>
  <si>
    <t xml:space="preserve"> Unlike current loans that cover the cost of energy efficiency improvements, ‘property-linked finance’ links the loan to the home, not the homeowner. This means that the responsibility for loan repayments is transferred to the buyer when the property is sold. How likely are you to consider using a property-linked loan to improve your home’s energy efficiency?  </t>
  </si>
  <si>
    <t xml:space="preserve"> Unlike current loans that cover the cost of energy efficiency improvements, ‘property-linked finance’ links the loan to the home, not the homeowner. This means that the responsibility for loan repayments is transferred to the buyer when the property is sold. How likely are you to consider buying an already-improved home that has a property-linked monthly payment?  </t>
  </si>
  <si>
    <t>A loan that is linked to the property instead of the original borrower</t>
  </si>
  <si>
    <t>Salary sacrifice scheme where the cost of improvements are deducted from my paycheck</t>
  </si>
  <si>
    <t>Bank loan as part of a mortgage product</t>
  </si>
  <si>
    <t>Stand-alone bank loan</t>
  </si>
  <si>
    <t>Which of the following financial support options, if any, would make you more likely to invest in energy efficiency improvements for your property? Select all that apply.  </t>
  </si>
  <si>
    <t xml:space="preserve"> How likely or unlikely are you to consider adding to your mortgage to improve your home’s energy efficiency?    </t>
  </si>
  <si>
    <t>I do not want to be in debt</t>
  </si>
  <si>
    <t>I do not want to take on additional debt</t>
  </si>
  <si>
    <t>I prefer to pay for home upgrades upfront rather than relying on financing</t>
  </si>
  <si>
    <t>I would prefer to find other sources of funding, such as grants or incentives</t>
  </si>
  <si>
    <t>Making these changes to my home is not a priority</t>
  </si>
  <si>
    <t>I prioritise using my savings for other investments</t>
  </si>
  <si>
    <t>I believe there are more cost-effective ways to finance energy efficiency improvements</t>
  </si>
  <si>
    <t>I am unsure about my ability to meet the repayment requirements of a bank loan</t>
  </si>
  <si>
    <t>I do not want to risk the potential impact on my credit score</t>
  </si>
  <si>
    <t>I don’t know enough about how bank loans work</t>
  </si>
  <si>
    <t>You said you are unlikely to consider adding to your mortgage to fund energy efficiency improvements in your home - which of the following best explains why that is?Please select all that apply.</t>
  </si>
  <si>
    <t>Government grant of up to £7,500 for energy efficiency improvements</t>
  </si>
  <si>
    <t>£1,000 cash reward from your bank for completing energy efficiency improvements</t>
  </si>
  <si>
    <t>Interest-free bank loan guaranteed by government for up to £7,500 for energy efficiency improvements</t>
  </si>
  <si>
    <t>None of these would incentivise me</t>
  </si>
  <si>
    <t>0% VAT on energy saving materials</t>
  </si>
  <si>
    <t>Interest-free bank loan of up to £7,500 for energy efficiency improvements as part of my mortgage</t>
  </si>
  <si>
    <t>A lower mortgage interest rate if home is more energy efficient</t>
  </si>
  <si>
    <t>Up to £500 cashback on your mortgage for an energy efficient home</t>
  </si>
  <si>
    <t>A stamp duty rebate for the cost of your energy efficiency improvements if made within 2 years of purchase</t>
  </si>
  <si>
    <t>A bank loan that allowed you to do wider home upgrades as well as energy efficiency improvements</t>
  </si>
  <si>
    <t>Which of the following financial options would incentivise you the most to make energy efficiency improvements to your home?Please select up to three.  </t>
  </si>
  <si>
    <t xml:space="preserve"> The energy efficiency of a property should be reflected in the property’s value</t>
  </si>
  <si>
    <t xml:space="preserve"> I wouldn't move to a less energy-efficient home, even if it was less expensive than my current property</t>
  </si>
  <si>
    <t xml:space="preserve"> I would be willing to move into a home with poor energy efficiency if it meant I could save money</t>
  </si>
  <si>
    <t xml:space="preserve"> I would be willing to move into a home with poor insulation if it meant I could save money</t>
  </si>
  <si>
    <t>To what extent do you agree with the following statements?  : The energy efficiency of a property should be reflected in the property’s value</t>
  </si>
  <si>
    <t>To what extent do you agree with the following statements?  : I wouldn't move to a less energy-efficient home, even if it was less expensive than my current property</t>
  </si>
  <si>
    <t>To what extent do you agree with the following statements?  : I would be willing to move into a home with poor insulation if it meant I could save money</t>
  </si>
  <si>
    <t>To what extent do you agree with the following statements?  : I would be willing to move into a home with poor energy efficiency if it meant I could save money</t>
  </si>
  <si>
    <t xml:space="preserve"> The energy efficiency of a property should be reflected in the rental price</t>
  </si>
  <si>
    <t xml:space="preserve"> I would be willing to pay higher rent for a home that had good energy efficiency</t>
  </si>
  <si>
    <t>To what extent do you agree with the following statements?  : The energy efficiency of a property should be reflected in the rental price</t>
  </si>
  <si>
    <t>To what extent do you agree with the following statements?  : I would be willing to pay higher rent for a home that had good energy efficiency</t>
  </si>
  <si>
    <t>Poor energy efficiency should greatly reduce the value of a property</t>
  </si>
  <si>
    <t>Poor energy efficiency should moderately reduce the value of a property</t>
  </si>
  <si>
    <t>Poor energy efficiency should reduce the value of a property, but only by a small amount</t>
  </si>
  <si>
    <t>Poor energy efficiency should not have any real impact on property value</t>
  </si>
  <si>
    <t xml:space="preserve"> How much of an impact, if any, do you think poor energy efficiency should have on property value?</t>
  </si>
  <si>
    <t>Good energy efficiency should greatly increase the value of a property</t>
  </si>
  <si>
    <t>Good energy efficiency should moderately increase the value of a property</t>
  </si>
  <si>
    <t>Good energy efficiency should increase the value of a property, but only by a small amount</t>
  </si>
  <si>
    <t>Good energy efficiency should not have any real impact on property value</t>
  </si>
  <si>
    <t xml:space="preserve"> How much of an impact, if any, do you think having good energy efficiency should have on property value?</t>
  </si>
  <si>
    <t xml:space="preserve"> To what extent do you agree or disagree with the following:Homes with poor energy efficiency should cost more to rent than homes with good energy efficiency</t>
  </si>
  <si>
    <t xml:space="preserve"> To what extent do you agree or disagree with the following:Homes with poor energy efficiency should cost the same to rent as homes with good energy efficiency</t>
  </si>
  <si>
    <t xml:space="preserve"> To what extent do you agree or disagree with the following:Homes with good energy efficiency should cost more to rent than homes with poor energy efficiency</t>
  </si>
  <si>
    <t xml:space="preserve"> Heat pumps are a low-carbon way to heat your home. A heat pump works like an air conditioner in reverse - using electricity, it takes air from outside your home and heats it to keep your home warm. How likely or unlikely are you to install a heat pump within the next five years?  </t>
  </si>
  <si>
    <t xml:space="preserve"> Heat pumps are an energy-efficient way to heat your home. A heat pump works like an air conditioner in reverse - using electricity, it takes air from outside your home and heats it to keep your home warm. Heat pumps are roughly 3 times more efficient than the traditional gas boiler - making them much more cost-effective for the home and sustainable the UK’s energy supply. How likely or unlikely are you to install a heat pump within the next five years?  </t>
  </si>
  <si>
    <t>N/A - I would not consider installing a heat pump in my home</t>
  </si>
  <si>
    <t>Which of the following are reasons that you would consider installing a heat pump in your home? Please select up to three.  </t>
  </si>
  <si>
    <t>I don’t know enough about how heat pumps work</t>
  </si>
  <si>
    <t>I don’t think it would reduce my energy bill significantly enough</t>
  </si>
  <si>
    <t>Installing a heat pump would be too disruptive</t>
  </si>
  <si>
    <t>Heating my home with electricity is more expensive than gas</t>
  </si>
  <si>
    <t>I have heard negative stories about it</t>
  </si>
  <si>
    <t>This would be impossible to do for my property</t>
  </si>
  <si>
    <t>I do not think a heat pump is any better for the environment</t>
  </si>
  <si>
    <t>I have other investments I would prefer to make over a heat pump</t>
  </si>
  <si>
    <t>I don’t think it would add any value to the property</t>
  </si>
  <si>
    <t>I am concerned it won’t look good</t>
  </si>
  <si>
    <t>What are the main barriers to you installing a heat pump, if any?Please select up to five.</t>
  </si>
  <si>
    <t xml:space="preserve"> Basic guidance on what a heat pump is and how it works</t>
  </si>
  <si>
    <t xml:space="preserve"> How a heat pump will impact my energy bill</t>
  </si>
  <si>
    <t xml:space="preserve"> Average cost estimate for work</t>
  </si>
  <si>
    <t xml:space="preserve"> Government guidance on what technologies are most suitable for my property</t>
  </si>
  <si>
    <t xml:space="preserve"> The process of contacting, hiring and negotiating with installers</t>
  </si>
  <si>
    <t xml:space="preserve"> My consumer rights during this process, and after the heat pump is fitted</t>
  </si>
  <si>
    <t xml:space="preserve"> Information on the accreditations that I should expect contractors to have</t>
  </si>
  <si>
    <t xml:space="preserve"> Who to speak to if something goes wrong</t>
  </si>
  <si>
    <t>Extremely helpful</t>
  </si>
  <si>
    <t>Moderately helpful</t>
  </si>
  <si>
    <t>Slightly helpful</t>
  </si>
  <si>
    <t>Not at all helpful</t>
  </si>
  <si>
    <t>Grid Summary: How helpful would you find the following types of guidance when deciding whether to install a heat pump?   </t>
  </si>
  <si>
    <t>How helpful would you find the following types of guidance when deciding whether to install a heat pump?   : Basic guidance on what a heat pump is and how it works</t>
  </si>
  <si>
    <t>How helpful would you find the following types of guidance when deciding whether to install a heat pump?   : How a heat pump will impact my energy bill</t>
  </si>
  <si>
    <t>How helpful would you find the following types of guidance when deciding whether to install a heat pump?   : Average cost estimate for work</t>
  </si>
  <si>
    <t>How helpful would you find the following types of guidance when deciding whether to install a heat pump?   : Government guidance on what technologies are most suitable for my property</t>
  </si>
  <si>
    <t>How helpful would you find the following types of guidance when deciding whether to install a heat pump?   : The process of contacting, hiring and negotiating with installers</t>
  </si>
  <si>
    <t>How helpful would you find the following types of guidance when deciding whether to install a heat pump?   : My consumer rights during this process, and after the heat pump is fitted</t>
  </si>
  <si>
    <t>How helpful would you find the following types of guidance when deciding whether to install a heat pump?   : Information on the accreditations that I should expect contractors to have</t>
  </si>
  <si>
    <t>How helpful would you find the following types of guidance when deciding whether to install a heat pump?   : Who to speak to if something goes wrong</t>
  </si>
  <si>
    <t>This should be the number one priority for the next government</t>
  </si>
  <si>
    <t>This should be one of the next government’s most important priorities</t>
  </si>
  <si>
    <t>This should be addressed by the next government, but should not be one of its top priorities</t>
  </si>
  <si>
    <t>This is a concern, but the next government will not need to address it</t>
  </si>
  <si>
    <t>This is not a concern and the next government will not need to address it</t>
  </si>
  <si>
    <t xml:space="preserve"> Currently, around 16 million households across the UK are living in homes with poor energy efficiency.This places a strain on the environment due to the greater amounts of fossil fuels they use. To what extent do you think the next government should prioritise upgrading British homes to be more energy efficient?  </t>
  </si>
  <si>
    <t xml:space="preserve"> Currently, around 16 million households across the UK are living in homes with poor energy efficiency.This places a strain on the power grid due to the greater amounts of energy they use. To what extent do you think the next government should prioritise upgrading British homes to be more energy efficient?  </t>
  </si>
  <si>
    <t xml:space="preserve"> Currently, around 16 million households across the UK are living in homes with poor energy efficiency.This places a strain on household finances due to higher energy bills.  To what extent do you think the next government should prioritise upgrading British homes to be more energy efficient?  </t>
  </si>
  <si>
    <t xml:space="preserve"> Currently, around 16 million households across the UK are living in either damp, cold, or poorly insulated homes.This leads to poor health and places a strain on the NHS.  To what extent do you think the next government should prioritise upgrading British homes to be more energy efficient?  </t>
  </si>
  <si>
    <t xml:space="preserve"> Currently, around 16 million households across the UK are living in either damp, cold, or poorly insulated homes.This means these homes are less comfortable and pleasant to live in. To what extent do you think the next government should prioritise upgrading British homes to be more energy efficient?  </t>
  </si>
  <si>
    <t xml:space="preserve"> To what extent do you think the next government should prioritise upgrading British homes to be more energy efficient?</t>
  </si>
  <si>
    <t xml:space="preserve"> The current government is not doing enough to reduce fuel poverty in the UK</t>
  </si>
  <si>
    <t xml:space="preserve"> It is the government’s responsibility to ensure that no one in the UK experiences fuel poverty</t>
  </si>
  <si>
    <t>Grid Summary: To what extent do you agree with the following statements regarding fuel poverty?  A household experiences fuel poverty when it spends 10% of its income on keeping its home at a satisfactory heating level.   </t>
  </si>
  <si>
    <t>To what extent do you agree with the following statements regarding fuel poverty?  A household experiences fuel poverty when it spends 10% of its income on keeping its home at a satisfactory heating level.   : It is the government’s responsibility to ensure that no one in the UK experiences fuel poverty</t>
  </si>
  <si>
    <t>To what extent do you agree with the following statements regarding fuel poverty?  A household experiences fuel poverty when it spends 10% of its income on keeping its home at a satisfactory heating level.   : The current government is not doing enough to reduce fuel poverty in the UK</t>
  </si>
  <si>
    <t>Reduce bills through discounts from the energy supplier</t>
  </si>
  <si>
    <t>Improve the energy efficiency of the homes that fuel poor households live in</t>
  </si>
  <si>
    <t>Direct payments to individuals which they can put towards their bills</t>
  </si>
  <si>
    <t>Increase overall household income through higher welfare</t>
  </si>
  <si>
    <t>Government should not have a role in reducing fuel poverty</t>
  </si>
  <si>
    <t>Fuel poverty is when a household spends 10% of its income on keeping its home at a satisfactory heating level. In your view, which of the following government policies would be effective at reducing fuel poverty in the UK? Select all that apply  </t>
  </si>
  <si>
    <t xml:space="preserve"> Reducing the cost of electricity should be a priority for the Government in the next five years</t>
  </si>
  <si>
    <t xml:space="preserve"> I would be more interested in changing my gas boiler to an electric heat pump if the cost of electricity was cheaper than gas</t>
  </si>
  <si>
    <t xml:space="preserve"> I would be more interested in changing my gas boiler to an electric heat pump if the cost of electricity was reduced</t>
  </si>
  <si>
    <t>Grid Summary: One of the reasons why electricity is more expensive than gas is because, on average, households pay £120 a year in environmental taxes on electricity. To what extent do you agree with the following statements? To what extent do you agree with the following statement?  </t>
  </si>
  <si>
    <t>One of the reasons why electricity is more expensive than gas is because, on average, households pay £120 a year in environmental taxes on electricity. To what extent do you agree with the following statements? To what extent do you agree with the following statement?  : I would be more interested in changing my gas boiler to an electric heat pump if the cost of electricity was reduced</t>
  </si>
  <si>
    <t>One of the reasons why electricity is more expensive than gas is because, on average, households pay £120 a year in environmental taxes on electricity. To what extent do you agree with the following statements? To what extent do you agree with the following statement?  : I would be more interested in changing my gas boiler to an electric heat pump if the cost of electricity was cheaper than gas</t>
  </si>
  <si>
    <t>One of the reasons why electricity is more expensive than gas is because, on average, households pay £120 a year in environmental taxes on electricity. To what extent do you agree with the following statements? To what extent do you agree with the following statement?  : Reducing the cost of electricity should be a priority for the Government in the next five years</t>
  </si>
  <si>
    <t>To what extent do you agree with the following statements?  : Reducing the cost of electricity should be a priority for the Government in the next five years</t>
  </si>
  <si>
    <t>To what extent do you agree with the following statements?  : I would be more interested in changing my gas boiler to an electric heat pump if the cost of electricity was reduced</t>
  </si>
  <si>
    <t>To what extent do you agree with the following statements?  : I would be more interested in changing my gas boiler to an electric heat pump if the cost of electricity was cheaper than gas</t>
  </si>
  <si>
    <t>Gas bills</t>
  </si>
  <si>
    <t>General taxation</t>
  </si>
  <si>
    <t>I would prefer these costs were not moved and remained on electricity bills</t>
  </si>
  <si>
    <t xml:space="preserve"> One of the reasons why electricity is more expensive than gas is because households pay an average of £120 per year in environmental taxes on their electricity.If the government were to remove the environmental taxes on electricity, would you rather these taxes be moved to gas bills or general taxation?  </t>
  </si>
  <si>
    <t>Strongly support</t>
  </si>
  <si>
    <t>Somewhat support</t>
  </si>
  <si>
    <t>Neither support nor oppose</t>
  </si>
  <si>
    <t>Somewhat oppose</t>
  </si>
  <si>
    <t>Total Support:</t>
  </si>
  <si>
    <t>Total Somewhat :</t>
  </si>
  <si>
    <t xml:space="preserve"> To what extent would you support or oppose a restriction on installing new gas boilers from 2035? </t>
  </si>
  <si>
    <t>Bringing down overall upfront costs of installing alternative heating systems</t>
  </si>
  <si>
    <t>If the upfront costs of alternatives were reduced</t>
  </si>
  <si>
    <t>If it was guaranteed that electrified heating would be cheaper than gas</t>
  </si>
  <si>
    <t>If the national government subsidised the costs of an alternative heating system</t>
  </si>
  <si>
    <t>Offering government subsidies to lower costs of an alternative heating system</t>
  </si>
  <si>
    <t>If there was more information on the alternatives to a gas boiler</t>
  </si>
  <si>
    <t>If my local council subsidised the costs of an alternative heating system</t>
  </si>
  <si>
    <t>If there were private financing options for alternative heating systems  e.g an interest free loan</t>
  </si>
  <si>
    <t>None of the above would make me more supportive</t>
  </si>
  <si>
    <t>If my neighbours recommended alternatives to me</t>
  </si>
  <si>
    <t>In your view, which of the following policies related to the restriction on installing new gas boilers should the government prioritise?Select any that apply  </t>
  </si>
  <si>
    <t xml:space="preserve"> Require landlords to list the average monthly energy costs of the rental property when listing the monthly rent</t>
  </si>
  <si>
    <t xml:space="preserve"> Raise the band that landlords must meet above band E to ensure a higher level of minimum energy efficiency </t>
  </si>
  <si>
    <t xml:space="preserve"> Offer interest-free loans to landlords from the government for energy efficiency improvements</t>
  </si>
  <si>
    <t xml:space="preserve"> Introduce tax relief for landlords on the cost of energy efficiency improvements</t>
  </si>
  <si>
    <t xml:space="preserve"> Offer grants to landlords from the government for energy efficiency improvements</t>
  </si>
  <si>
    <t>Strongly oppose</t>
  </si>
  <si>
    <t>Don't know</t>
  </si>
  <si>
    <t>Total Oppose:</t>
  </si>
  <si>
    <t>Grid Summary: Landlords must maintain a band E rating or above on their rented properties. To what extent do you support or oppose the following policy options to incentivise landlords to improve the energy efficiency of their rental properties?   </t>
  </si>
  <si>
    <t xml:space="preserve">Landlords must maintain a band E rating or above on their rented properties. To what extent do you support or oppose the following policy options to incentivise landlords to improve the energy efficiency of their rental properties?   : Raise the band that landlords must meet above band E to ensure a higher level of minimum energy efficiency </t>
  </si>
  <si>
    <t>Landlords must maintain a band E rating or above on their rented properties. To what extent do you support or oppose the following policy options to incentivise landlords to improve the energy efficiency of their rental properties?   : Introduce tax relief for landlords on the cost of energy efficiency improvements</t>
  </si>
  <si>
    <t>Landlords must maintain a band E rating or above on their rented properties. To what extent do you support or oppose the following policy options to incentivise landlords to improve the energy efficiency of their rental properties?   : Require landlords to list the average monthly energy costs of the rental property when listing the monthly rent</t>
  </si>
  <si>
    <t>Landlords must maintain a band E rating or above on their rented properties. To what extent do you support or oppose the following policy options to incentivise landlords to improve the energy efficiency of their rental properties?   : Offer interest-free loans to landlords from the government for energy efficiency improvements</t>
  </si>
  <si>
    <t>Landlords must maintain a band E rating or above on their rented properties. To what extent do you support or oppose the following policy options to incentivise landlords to improve the energy efficiency of their rental properties?   : Offer grants to landlords from the government for energy efficiency improvements</t>
  </si>
  <si>
    <t xml:space="preserve"> Landlords</t>
  </si>
  <si>
    <t xml:space="preserve"> Housing associations</t>
  </si>
  <si>
    <t xml:space="preserve"> Homeowners</t>
  </si>
  <si>
    <t xml:space="preserve"> National government</t>
  </si>
  <si>
    <t xml:space="preserve"> Local government e.g. councils</t>
  </si>
  <si>
    <t xml:space="preserve"> Energy suppliers</t>
  </si>
  <si>
    <t xml:space="preserve"> Banks and mortgage providers</t>
  </si>
  <si>
    <t>They are doing enough</t>
  </si>
  <si>
    <t>They are not doing enough</t>
  </si>
  <si>
    <t>N/A - it’s not their responsibility</t>
  </si>
  <si>
    <t>Grid Summary: Do you think the following are doing enough to reduce the carbon emissions of existing UK homes?  </t>
  </si>
  <si>
    <t>Do you think the following are doing enough to reduce the carbon emissions of existing UK homes?  : Landlords</t>
  </si>
  <si>
    <t>Do you think the following are doing enough to reduce the carbon emissions of existing UK homes?  : Housing associations</t>
  </si>
  <si>
    <t>Do you think the following are doing enough to reduce the carbon emissions of existing UK homes?  : Homeowners</t>
  </si>
  <si>
    <t>Do you think the following are doing enough to reduce the carbon emissions of existing UK homes?  : National government</t>
  </si>
  <si>
    <t>Do you think the following are doing enough to reduce the carbon emissions of existing UK homes?  : Local government e.g. councils</t>
  </si>
  <si>
    <t>Do you think the following are doing enough to reduce the carbon emissions of existing UK homes?  : Energy suppliers</t>
  </si>
  <si>
    <t>Do you think the following are doing enough to reduce the carbon emissions of existing UK homes?  : Banks and mortgage providers</t>
  </si>
  <si>
    <t>Grid Summary: Do you think the following are doing enough to improve the energy efficiency of British homes?  </t>
  </si>
  <si>
    <t>Do you think the following are doing enough to improve the energy efficiency of British homes?  : Energy suppliers</t>
  </si>
  <si>
    <t>Do you think the following are doing enough to improve the energy efficiency of British homes?  : Banks and mortgage providers</t>
  </si>
  <si>
    <t>Do you think the following are doing enough to improve the energy efficiency of British homes?  : Housing associations</t>
  </si>
  <si>
    <t>Do you think the following are doing enough to improve the energy efficiency of British homes?  : Local government e.g. councils</t>
  </si>
  <si>
    <t>Do you think the following are doing enough to improve the energy efficiency of British homes?  : Landlords</t>
  </si>
  <si>
    <t>Do you think the following are doing enough to improve the energy efficiency of British homes?  : Homeowners</t>
  </si>
  <si>
    <t>Do you think the following are doing enough to improve the energy efficiency of British homes?  : National government</t>
  </si>
  <si>
    <t>Grid Summary: Do you think the following are doing enough to reduce household energy bills?  </t>
  </si>
  <si>
    <t>Do you think the following are doing enough to reduce household energy bills?  : Housing associations</t>
  </si>
  <si>
    <t>Do you think the following are doing enough to reduce household energy bills?  : Energy suppliers</t>
  </si>
  <si>
    <t>Do you think the following are doing enough to reduce household energy bills?  : National government</t>
  </si>
  <si>
    <t>Do you think the following are doing enough to reduce household energy bills?  : Banks and mortgage providers</t>
  </si>
  <si>
    <t>Do you think the following are doing enough to reduce household energy bills?  : Homeowners</t>
  </si>
  <si>
    <t>Do you think the following are doing enough to reduce household energy bills?  : Local government e.g. councils</t>
  </si>
  <si>
    <t>Do you think the following are doing enough to reduce household energy bills?  : Landlords</t>
  </si>
  <si>
    <t>Which of the following political parties would you trust most to upgrade the energy efficiency of British housing?Select up to three.  </t>
  </si>
  <si>
    <t>Labour has said it will improve the energy efficiency of 5 million homes in England by 2030. Which of the following political parties would you trust most to upgrade the energy efficiency of British housing?Select up to three.  </t>
  </si>
  <si>
    <t>I expect this will be achieved at the scale that was promised</t>
  </si>
  <si>
    <t>I expect this will be achieved but not at the exact scale that was promised</t>
  </si>
  <si>
    <t>I expect this will not be achieved  but some progress will be made</t>
  </si>
  <si>
    <t>I expect this will not be achieved and no progress will be made</t>
  </si>
  <si>
    <t xml:space="preserve"> Labour has said it will improve the energy efficiency of 5 million homes in England by 2030.  How likely or unlikely do you think it is that the Labour government will achieve this?  </t>
  </si>
  <si>
    <t>Everyone</t>
  </si>
  <si>
    <t>Households in fuel poverty (ie in low-efficiency housing and on low incomes)</t>
  </si>
  <si>
    <t>Households on average incomes and below</t>
  </si>
  <si>
    <t>Households living in social housing</t>
  </si>
  <si>
    <t>Households with the greatest carbon footprint</t>
  </si>
  <si>
    <t>Nobody should be eligible for government funding</t>
  </si>
  <si>
    <t>Labour has committed to funding energy efficiency improvements for British homes. In your view, who should be eligible to receive this government funding? Select all that apply.  </t>
  </si>
  <si>
    <t>All homes</t>
  </si>
  <si>
    <t>Homes with the poorest energy efficiency</t>
  </si>
  <si>
    <t>Homes worth less than £300,000</t>
  </si>
  <si>
    <t>Homes in the social rented sector</t>
  </si>
  <si>
    <t>Homes with the greatest carbon emissions</t>
  </si>
  <si>
    <t>Homes that are considered ‘easy-to-upgrade’</t>
  </si>
  <si>
    <t>No homes should be eligible for government funding</t>
  </si>
  <si>
    <t>Labour has committed to funding energy efficiency improvements for British homes. In your view, who should be eligible to receive this government funding? Select all that apply  </t>
  </si>
  <si>
    <t>Full Results</t>
  </si>
  <si>
    <t>BASE: Renters</t>
  </si>
  <si>
    <t>BASE: Unlikely to accept free upgrades (renters)</t>
  </si>
  <si>
    <t>BASE: Homeowners</t>
  </si>
  <si>
    <t>BASE: Unlikely to accept free upgrades</t>
  </si>
  <si>
    <t>BASE: Voted for another party in 2019</t>
  </si>
  <si>
    <t>BASE: Would vote for another party in a general election</t>
  </si>
  <si>
    <t>BASE: Unlikely to add a mortgage to improve energy efficiency</t>
  </si>
  <si>
    <t>BASE: Unlikely to add mortgage to improve energy efficiency</t>
  </si>
  <si>
    <t>Public First Poll for Home Upgrade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</si>
</sst>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i/>
      <sz val="11"/>
      <color rgb="FF000000"/>
      <name val="Calibri"/>
      <family val="2"/>
      <scheme val="minor"/>
    </font>
    <font>
      <b/>
      <i/>
      <sz val="11"/>
      <color rgb="FF000000"/>
      <name val="Calibri"/>
      <family val="2"/>
    </font>
    <font>
      <sz val="11"/>
      <color rgb="FF000000"/>
      <name val="Calibri"/>
      <family val="2"/>
    </font>
  </fonts>
  <fills count="2">
    <fill>
      <patternFill patternType="none"/>
    </fill>
    <fill>
      <patternFill patternType="gray125"/>
    </fill>
  </fills>
  <borders count="7">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2" fillId="0" borderId="0" xfId="0" applyFont="1"/>
    <xf numFmtId="0" fontId="13" fillId="0" borderId="0" xfId="0" applyFont="1"/>
    <xf numFmtId="0" fontId="14" fillId="0" borderId="1" xfId="0" applyFont="1" applyBorder="1"/>
    <xf numFmtId="0" fontId="14" fillId="0" borderId="0" xfId="0" applyFont="1"/>
    <xf numFmtId="0" fontId="13" fillId="0" borderId="1" xfId="0" applyFont="1" applyBorder="1"/>
    <xf numFmtId="0" fontId="0" fillId="0" borderId="4" xfId="0" applyBorder="1"/>
    <xf numFmtId="0" fontId="8" fillId="0" borderId="4" xfId="0" applyFont="1" applyBorder="1" applyAlignment="1">
      <alignment horizontal="center" vertical="center" wrapText="1"/>
    </xf>
    <xf numFmtId="0" fontId="7" fillId="0" borderId="4" xfId="0" applyFont="1" applyBorder="1" applyAlignment="1">
      <alignment horizontal="center" wrapText="1"/>
    </xf>
    <xf numFmtId="0" fontId="8" fillId="0" borderId="4" xfId="0" applyFont="1" applyBorder="1"/>
    <xf numFmtId="0" fontId="8" fillId="0" borderId="5" xfId="0" applyFont="1" applyBorder="1" applyAlignment="1">
      <alignment horizontal="center" vertical="center" wrapText="1"/>
    </xf>
    <xf numFmtId="0" fontId="8" fillId="0" borderId="0" xfId="0" applyFont="1"/>
    <xf numFmtId="0" fontId="7" fillId="0" borderId="6" xfId="0" applyFont="1" applyBorder="1" applyAlignment="1">
      <alignment horizontal="center" wrapText="1"/>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theme" Target="theme/theme1.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17" Type="http://schemas.openxmlformats.org/officeDocument/2006/relationships/worksheet" Target="worksheets/sheet317.xml"/><Relationship Id="rId338" Type="http://schemas.openxmlformats.org/officeDocument/2006/relationships/styles" Target="styles.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72" Type="http://schemas.openxmlformats.org/officeDocument/2006/relationships/worksheet" Target="worksheets/sheet272.xml"/><Relationship Id="rId293" Type="http://schemas.openxmlformats.org/officeDocument/2006/relationships/worksheet" Target="worksheets/sheet293.xml"/><Relationship Id="rId307" Type="http://schemas.openxmlformats.org/officeDocument/2006/relationships/worksheet" Target="worksheets/sheet307.xml"/><Relationship Id="rId328" Type="http://schemas.openxmlformats.org/officeDocument/2006/relationships/worksheet" Target="worksheets/sheet328.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sharedStrings" Target="sharedStrings.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calcChain" Target="calcChain.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E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F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1-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_rels/sheet223.xml.rels><?xml version="1.0" encoding="UTF-8" standalone="yes"?>
<Relationships xmlns="http://schemas.openxmlformats.org/package/2006/relationships"><Relationship Id="rId1" Type="http://schemas.openxmlformats.org/officeDocument/2006/relationships/drawing" Target="../drawings/drawing223.xml"/></Relationships>
</file>

<file path=xl/worksheets/_rels/sheet224.xml.rels><?xml version="1.0" encoding="UTF-8" standalone="yes"?>
<Relationships xmlns="http://schemas.openxmlformats.org/package/2006/relationships"><Relationship Id="rId1" Type="http://schemas.openxmlformats.org/officeDocument/2006/relationships/drawing" Target="../drawings/drawing224.xml"/></Relationships>
</file>

<file path=xl/worksheets/_rels/sheet225.xml.rels><?xml version="1.0" encoding="UTF-8" standalone="yes"?>
<Relationships xmlns="http://schemas.openxmlformats.org/package/2006/relationships"><Relationship Id="rId1" Type="http://schemas.openxmlformats.org/officeDocument/2006/relationships/drawing" Target="../drawings/drawing225.xml"/></Relationships>
</file>

<file path=xl/worksheets/_rels/sheet226.xml.rels><?xml version="1.0" encoding="UTF-8" standalone="yes"?>
<Relationships xmlns="http://schemas.openxmlformats.org/package/2006/relationships"><Relationship Id="rId1" Type="http://schemas.openxmlformats.org/officeDocument/2006/relationships/drawing" Target="../drawings/drawing226.xml"/></Relationships>
</file>

<file path=xl/worksheets/_rels/sheet227.xml.rels><?xml version="1.0" encoding="UTF-8" standalone="yes"?>
<Relationships xmlns="http://schemas.openxmlformats.org/package/2006/relationships"><Relationship Id="rId1" Type="http://schemas.openxmlformats.org/officeDocument/2006/relationships/drawing" Target="../drawings/drawing227.xml"/></Relationships>
</file>

<file path=xl/worksheets/_rels/sheet228.xml.rels><?xml version="1.0" encoding="UTF-8" standalone="yes"?>
<Relationships xmlns="http://schemas.openxmlformats.org/package/2006/relationships"><Relationship Id="rId1" Type="http://schemas.openxmlformats.org/officeDocument/2006/relationships/drawing" Target="../drawings/drawing228.xml"/></Relationships>
</file>

<file path=xl/worksheets/_rels/sheet229.xml.rels><?xml version="1.0" encoding="UTF-8" standalone="yes"?>
<Relationships xmlns="http://schemas.openxmlformats.org/package/2006/relationships"><Relationship Id="rId1" Type="http://schemas.openxmlformats.org/officeDocument/2006/relationships/drawing" Target="../drawings/drawing229.xml"/></Relationships>
</file>

<file path=xl/worksheets/_rels/sheet230.xml.rels><?xml version="1.0" encoding="UTF-8" standalone="yes"?>
<Relationships xmlns="http://schemas.openxmlformats.org/package/2006/relationships"><Relationship Id="rId1" Type="http://schemas.openxmlformats.org/officeDocument/2006/relationships/drawing" Target="../drawings/drawing230.xml"/></Relationships>
</file>

<file path=xl/worksheets/_rels/sheet231.xml.rels><?xml version="1.0" encoding="UTF-8" standalone="yes"?>
<Relationships xmlns="http://schemas.openxmlformats.org/package/2006/relationships"><Relationship Id="rId1" Type="http://schemas.openxmlformats.org/officeDocument/2006/relationships/drawing" Target="../drawings/drawing231.xml"/></Relationships>
</file>

<file path=xl/worksheets/_rels/sheet232.xml.rels><?xml version="1.0" encoding="UTF-8" standalone="yes"?>
<Relationships xmlns="http://schemas.openxmlformats.org/package/2006/relationships"><Relationship Id="rId1" Type="http://schemas.openxmlformats.org/officeDocument/2006/relationships/drawing" Target="../drawings/drawing232.xml"/></Relationships>
</file>

<file path=xl/worksheets/_rels/sheet233.xml.rels><?xml version="1.0" encoding="UTF-8" standalone="yes"?>
<Relationships xmlns="http://schemas.openxmlformats.org/package/2006/relationships"><Relationship Id="rId1" Type="http://schemas.openxmlformats.org/officeDocument/2006/relationships/drawing" Target="../drawings/drawing233.xml"/></Relationships>
</file>

<file path=xl/worksheets/_rels/sheet234.xml.rels><?xml version="1.0" encoding="UTF-8" standalone="yes"?>
<Relationships xmlns="http://schemas.openxmlformats.org/package/2006/relationships"><Relationship Id="rId1" Type="http://schemas.openxmlformats.org/officeDocument/2006/relationships/drawing" Target="../drawings/drawing234.xml"/></Relationships>
</file>

<file path=xl/worksheets/_rels/sheet235.xml.rels><?xml version="1.0" encoding="UTF-8" standalone="yes"?>
<Relationships xmlns="http://schemas.openxmlformats.org/package/2006/relationships"><Relationship Id="rId1" Type="http://schemas.openxmlformats.org/officeDocument/2006/relationships/drawing" Target="../drawings/drawing235.xml"/></Relationships>
</file>

<file path=xl/worksheets/_rels/sheet236.xml.rels><?xml version="1.0" encoding="UTF-8" standalone="yes"?>
<Relationships xmlns="http://schemas.openxmlformats.org/package/2006/relationships"><Relationship Id="rId1" Type="http://schemas.openxmlformats.org/officeDocument/2006/relationships/drawing" Target="../drawings/drawing236.xml"/></Relationships>
</file>

<file path=xl/worksheets/_rels/sheet237.xml.rels><?xml version="1.0" encoding="UTF-8" standalone="yes"?>
<Relationships xmlns="http://schemas.openxmlformats.org/package/2006/relationships"><Relationship Id="rId1" Type="http://schemas.openxmlformats.org/officeDocument/2006/relationships/drawing" Target="../drawings/drawing237.xml"/></Relationships>
</file>

<file path=xl/worksheets/_rels/sheet238.xml.rels><?xml version="1.0" encoding="UTF-8" standalone="yes"?>
<Relationships xmlns="http://schemas.openxmlformats.org/package/2006/relationships"><Relationship Id="rId1" Type="http://schemas.openxmlformats.org/officeDocument/2006/relationships/drawing" Target="../drawings/drawing238.xml"/></Relationships>
</file>

<file path=xl/worksheets/_rels/sheet239.xml.rels><?xml version="1.0" encoding="UTF-8" standalone="yes"?>
<Relationships xmlns="http://schemas.openxmlformats.org/package/2006/relationships"><Relationship Id="rId1" Type="http://schemas.openxmlformats.org/officeDocument/2006/relationships/drawing" Target="../drawings/drawing239.xml"/></Relationships>
</file>

<file path=xl/worksheets/_rels/sheet240.xml.rels><?xml version="1.0" encoding="UTF-8" standalone="yes"?>
<Relationships xmlns="http://schemas.openxmlformats.org/package/2006/relationships"><Relationship Id="rId1" Type="http://schemas.openxmlformats.org/officeDocument/2006/relationships/drawing" Target="../drawings/drawing240.xml"/></Relationships>
</file>

<file path=xl/worksheets/_rels/sheet241.xml.rels><?xml version="1.0" encoding="UTF-8" standalone="yes"?>
<Relationships xmlns="http://schemas.openxmlformats.org/package/2006/relationships"><Relationship Id="rId1" Type="http://schemas.openxmlformats.org/officeDocument/2006/relationships/drawing" Target="../drawings/drawing241.xml"/></Relationships>
</file>

<file path=xl/worksheets/_rels/sheet242.xml.rels><?xml version="1.0" encoding="UTF-8" standalone="yes"?>
<Relationships xmlns="http://schemas.openxmlformats.org/package/2006/relationships"><Relationship Id="rId1" Type="http://schemas.openxmlformats.org/officeDocument/2006/relationships/drawing" Target="../drawings/drawing242.xml"/></Relationships>
</file>

<file path=xl/worksheets/_rels/sheet243.xml.rels><?xml version="1.0" encoding="UTF-8" standalone="yes"?>
<Relationships xmlns="http://schemas.openxmlformats.org/package/2006/relationships"><Relationship Id="rId1" Type="http://schemas.openxmlformats.org/officeDocument/2006/relationships/drawing" Target="../drawings/drawing243.xml"/></Relationships>
</file>

<file path=xl/worksheets/_rels/sheet244.xml.rels><?xml version="1.0" encoding="UTF-8" standalone="yes"?>
<Relationships xmlns="http://schemas.openxmlformats.org/package/2006/relationships"><Relationship Id="rId1" Type="http://schemas.openxmlformats.org/officeDocument/2006/relationships/drawing" Target="../drawings/drawing244.xml"/></Relationships>
</file>

<file path=xl/worksheets/_rels/sheet245.xml.rels><?xml version="1.0" encoding="UTF-8" standalone="yes"?>
<Relationships xmlns="http://schemas.openxmlformats.org/package/2006/relationships"><Relationship Id="rId1" Type="http://schemas.openxmlformats.org/officeDocument/2006/relationships/drawing" Target="../drawings/drawing245.xml"/></Relationships>
</file>

<file path=xl/worksheets/_rels/sheet246.xml.rels><?xml version="1.0" encoding="UTF-8" standalone="yes"?>
<Relationships xmlns="http://schemas.openxmlformats.org/package/2006/relationships"><Relationship Id="rId1" Type="http://schemas.openxmlformats.org/officeDocument/2006/relationships/drawing" Target="../drawings/drawing246.xml"/></Relationships>
</file>

<file path=xl/worksheets/_rels/sheet247.xml.rels><?xml version="1.0" encoding="UTF-8" standalone="yes"?>
<Relationships xmlns="http://schemas.openxmlformats.org/package/2006/relationships"><Relationship Id="rId1" Type="http://schemas.openxmlformats.org/officeDocument/2006/relationships/drawing" Target="../drawings/drawing247.xml"/></Relationships>
</file>

<file path=xl/worksheets/_rels/sheet248.xml.rels><?xml version="1.0" encoding="UTF-8" standalone="yes"?>
<Relationships xmlns="http://schemas.openxmlformats.org/package/2006/relationships"><Relationship Id="rId1" Type="http://schemas.openxmlformats.org/officeDocument/2006/relationships/drawing" Target="../drawings/drawing248.xml"/></Relationships>
</file>

<file path=xl/worksheets/_rels/sheet249.xml.rels><?xml version="1.0" encoding="UTF-8" standalone="yes"?>
<Relationships xmlns="http://schemas.openxmlformats.org/package/2006/relationships"><Relationship Id="rId1" Type="http://schemas.openxmlformats.org/officeDocument/2006/relationships/drawing" Target="../drawings/drawing249.xml"/></Relationships>
</file>

<file path=xl/worksheets/_rels/sheet250.xml.rels><?xml version="1.0" encoding="UTF-8" standalone="yes"?>
<Relationships xmlns="http://schemas.openxmlformats.org/package/2006/relationships"><Relationship Id="rId1" Type="http://schemas.openxmlformats.org/officeDocument/2006/relationships/drawing" Target="../drawings/drawing250.xml"/></Relationships>
</file>

<file path=xl/worksheets/_rels/sheet251.xml.rels><?xml version="1.0" encoding="UTF-8" standalone="yes"?>
<Relationships xmlns="http://schemas.openxmlformats.org/package/2006/relationships"><Relationship Id="rId1" Type="http://schemas.openxmlformats.org/officeDocument/2006/relationships/drawing" Target="../drawings/drawing251.xml"/></Relationships>
</file>

<file path=xl/worksheets/_rels/sheet252.xml.rels><?xml version="1.0" encoding="UTF-8" standalone="yes"?>
<Relationships xmlns="http://schemas.openxmlformats.org/package/2006/relationships"><Relationship Id="rId1" Type="http://schemas.openxmlformats.org/officeDocument/2006/relationships/drawing" Target="../drawings/drawing252.xml"/></Relationships>
</file>

<file path=xl/worksheets/_rels/sheet253.xml.rels><?xml version="1.0" encoding="UTF-8" standalone="yes"?>
<Relationships xmlns="http://schemas.openxmlformats.org/package/2006/relationships"><Relationship Id="rId1" Type="http://schemas.openxmlformats.org/officeDocument/2006/relationships/drawing" Target="../drawings/drawing253.xml"/></Relationships>
</file>

<file path=xl/worksheets/_rels/sheet254.xml.rels><?xml version="1.0" encoding="UTF-8" standalone="yes"?>
<Relationships xmlns="http://schemas.openxmlformats.org/package/2006/relationships"><Relationship Id="rId1" Type="http://schemas.openxmlformats.org/officeDocument/2006/relationships/drawing" Target="../drawings/drawing254.xml"/></Relationships>
</file>

<file path=xl/worksheets/_rels/sheet255.xml.rels><?xml version="1.0" encoding="UTF-8" standalone="yes"?>
<Relationships xmlns="http://schemas.openxmlformats.org/package/2006/relationships"><Relationship Id="rId1" Type="http://schemas.openxmlformats.org/officeDocument/2006/relationships/drawing" Target="../drawings/drawing255.xml"/></Relationships>
</file>

<file path=xl/worksheets/_rels/sheet256.xml.rels><?xml version="1.0" encoding="UTF-8" standalone="yes"?>
<Relationships xmlns="http://schemas.openxmlformats.org/package/2006/relationships"><Relationship Id="rId1" Type="http://schemas.openxmlformats.org/officeDocument/2006/relationships/drawing" Target="../drawings/drawing256.xml"/></Relationships>
</file>

<file path=xl/worksheets/_rels/sheet257.xml.rels><?xml version="1.0" encoding="UTF-8" standalone="yes"?>
<Relationships xmlns="http://schemas.openxmlformats.org/package/2006/relationships"><Relationship Id="rId1" Type="http://schemas.openxmlformats.org/officeDocument/2006/relationships/drawing" Target="../drawings/drawing257.xml"/></Relationships>
</file>

<file path=xl/worksheets/_rels/sheet258.xml.rels><?xml version="1.0" encoding="UTF-8" standalone="yes"?>
<Relationships xmlns="http://schemas.openxmlformats.org/package/2006/relationships"><Relationship Id="rId1" Type="http://schemas.openxmlformats.org/officeDocument/2006/relationships/drawing" Target="../drawings/drawing258.xml"/></Relationships>
</file>

<file path=xl/worksheets/_rels/sheet259.xml.rels><?xml version="1.0" encoding="UTF-8" standalone="yes"?>
<Relationships xmlns="http://schemas.openxmlformats.org/package/2006/relationships"><Relationship Id="rId1" Type="http://schemas.openxmlformats.org/officeDocument/2006/relationships/drawing" Target="../drawings/drawing259.xml"/></Relationships>
</file>

<file path=xl/worksheets/_rels/sheet260.xml.rels><?xml version="1.0" encoding="UTF-8" standalone="yes"?>
<Relationships xmlns="http://schemas.openxmlformats.org/package/2006/relationships"><Relationship Id="rId1" Type="http://schemas.openxmlformats.org/officeDocument/2006/relationships/drawing" Target="../drawings/drawing260.xml"/></Relationships>
</file>

<file path=xl/worksheets/_rels/sheet261.xml.rels><?xml version="1.0" encoding="UTF-8" standalone="yes"?>
<Relationships xmlns="http://schemas.openxmlformats.org/package/2006/relationships"><Relationship Id="rId1" Type="http://schemas.openxmlformats.org/officeDocument/2006/relationships/drawing" Target="../drawings/drawing261.xml"/></Relationships>
</file>

<file path=xl/worksheets/_rels/sheet262.xml.rels><?xml version="1.0" encoding="UTF-8" standalone="yes"?>
<Relationships xmlns="http://schemas.openxmlformats.org/package/2006/relationships"><Relationship Id="rId1" Type="http://schemas.openxmlformats.org/officeDocument/2006/relationships/drawing" Target="../drawings/drawing262.xml"/></Relationships>
</file>

<file path=xl/worksheets/_rels/sheet263.xml.rels><?xml version="1.0" encoding="UTF-8" standalone="yes"?>
<Relationships xmlns="http://schemas.openxmlformats.org/package/2006/relationships"><Relationship Id="rId1" Type="http://schemas.openxmlformats.org/officeDocument/2006/relationships/drawing" Target="../drawings/drawing263.xml"/></Relationships>
</file>

<file path=xl/worksheets/_rels/sheet264.xml.rels><?xml version="1.0" encoding="UTF-8" standalone="yes"?>
<Relationships xmlns="http://schemas.openxmlformats.org/package/2006/relationships"><Relationship Id="rId1" Type="http://schemas.openxmlformats.org/officeDocument/2006/relationships/drawing" Target="../drawings/drawing264.xml"/></Relationships>
</file>

<file path=xl/worksheets/_rels/sheet265.xml.rels><?xml version="1.0" encoding="UTF-8" standalone="yes"?>
<Relationships xmlns="http://schemas.openxmlformats.org/package/2006/relationships"><Relationship Id="rId1" Type="http://schemas.openxmlformats.org/officeDocument/2006/relationships/drawing" Target="../drawings/drawing265.xml"/></Relationships>
</file>

<file path=xl/worksheets/_rels/sheet266.xml.rels><?xml version="1.0" encoding="UTF-8" standalone="yes"?>
<Relationships xmlns="http://schemas.openxmlformats.org/package/2006/relationships"><Relationship Id="rId1" Type="http://schemas.openxmlformats.org/officeDocument/2006/relationships/drawing" Target="../drawings/drawing266.xml"/></Relationships>
</file>

<file path=xl/worksheets/_rels/sheet267.xml.rels><?xml version="1.0" encoding="UTF-8" standalone="yes"?>
<Relationships xmlns="http://schemas.openxmlformats.org/package/2006/relationships"><Relationship Id="rId1" Type="http://schemas.openxmlformats.org/officeDocument/2006/relationships/drawing" Target="../drawings/drawing267.xml"/></Relationships>
</file>

<file path=xl/worksheets/_rels/sheet268.xml.rels><?xml version="1.0" encoding="UTF-8" standalone="yes"?>
<Relationships xmlns="http://schemas.openxmlformats.org/package/2006/relationships"><Relationship Id="rId1" Type="http://schemas.openxmlformats.org/officeDocument/2006/relationships/drawing" Target="../drawings/drawing268.xml"/></Relationships>
</file>

<file path=xl/worksheets/_rels/sheet269.xml.rels><?xml version="1.0" encoding="UTF-8" standalone="yes"?>
<Relationships xmlns="http://schemas.openxmlformats.org/package/2006/relationships"><Relationship Id="rId1" Type="http://schemas.openxmlformats.org/officeDocument/2006/relationships/drawing" Target="../drawings/drawing269.xml"/></Relationships>
</file>

<file path=xl/worksheets/_rels/sheet270.xml.rels><?xml version="1.0" encoding="UTF-8" standalone="yes"?>
<Relationships xmlns="http://schemas.openxmlformats.org/package/2006/relationships"><Relationship Id="rId1" Type="http://schemas.openxmlformats.org/officeDocument/2006/relationships/drawing" Target="../drawings/drawing270.xml"/></Relationships>
</file>

<file path=xl/worksheets/_rels/sheet271.xml.rels><?xml version="1.0" encoding="UTF-8" standalone="yes"?>
<Relationships xmlns="http://schemas.openxmlformats.org/package/2006/relationships"><Relationship Id="rId1" Type="http://schemas.openxmlformats.org/officeDocument/2006/relationships/drawing" Target="../drawings/drawing271.xml"/></Relationships>
</file>

<file path=xl/worksheets/_rels/sheet272.xml.rels><?xml version="1.0" encoding="UTF-8" standalone="yes"?>
<Relationships xmlns="http://schemas.openxmlformats.org/package/2006/relationships"><Relationship Id="rId1" Type="http://schemas.openxmlformats.org/officeDocument/2006/relationships/drawing" Target="../drawings/drawing272.xml"/></Relationships>
</file>

<file path=xl/worksheets/_rels/sheet273.xml.rels><?xml version="1.0" encoding="UTF-8" standalone="yes"?>
<Relationships xmlns="http://schemas.openxmlformats.org/package/2006/relationships"><Relationship Id="rId1" Type="http://schemas.openxmlformats.org/officeDocument/2006/relationships/drawing" Target="../drawings/drawing273.xml"/></Relationships>
</file>

<file path=xl/worksheets/_rels/sheet274.xml.rels><?xml version="1.0" encoding="UTF-8" standalone="yes"?>
<Relationships xmlns="http://schemas.openxmlformats.org/package/2006/relationships"><Relationship Id="rId1" Type="http://schemas.openxmlformats.org/officeDocument/2006/relationships/drawing" Target="../drawings/drawing274.xml"/></Relationships>
</file>

<file path=xl/worksheets/_rels/sheet275.xml.rels><?xml version="1.0" encoding="UTF-8" standalone="yes"?>
<Relationships xmlns="http://schemas.openxmlformats.org/package/2006/relationships"><Relationship Id="rId1" Type="http://schemas.openxmlformats.org/officeDocument/2006/relationships/drawing" Target="../drawings/drawing275.xml"/></Relationships>
</file>

<file path=xl/worksheets/_rels/sheet276.xml.rels><?xml version="1.0" encoding="UTF-8" standalone="yes"?>
<Relationships xmlns="http://schemas.openxmlformats.org/package/2006/relationships"><Relationship Id="rId1" Type="http://schemas.openxmlformats.org/officeDocument/2006/relationships/drawing" Target="../drawings/drawing276.xml"/></Relationships>
</file>

<file path=xl/worksheets/_rels/sheet277.xml.rels><?xml version="1.0" encoding="UTF-8" standalone="yes"?>
<Relationships xmlns="http://schemas.openxmlformats.org/package/2006/relationships"><Relationship Id="rId1" Type="http://schemas.openxmlformats.org/officeDocument/2006/relationships/drawing" Target="../drawings/drawing277.xml"/></Relationships>
</file>

<file path=xl/worksheets/_rels/sheet278.xml.rels><?xml version="1.0" encoding="UTF-8" standalone="yes"?>
<Relationships xmlns="http://schemas.openxmlformats.org/package/2006/relationships"><Relationship Id="rId1" Type="http://schemas.openxmlformats.org/officeDocument/2006/relationships/drawing" Target="../drawings/drawing278.xml"/></Relationships>
</file>

<file path=xl/worksheets/_rels/sheet279.xml.rels><?xml version="1.0" encoding="UTF-8" standalone="yes"?>
<Relationships xmlns="http://schemas.openxmlformats.org/package/2006/relationships"><Relationship Id="rId1" Type="http://schemas.openxmlformats.org/officeDocument/2006/relationships/drawing" Target="../drawings/drawing279.xml"/></Relationships>
</file>

<file path=xl/worksheets/_rels/sheet280.xml.rels><?xml version="1.0" encoding="UTF-8" standalone="yes"?>
<Relationships xmlns="http://schemas.openxmlformats.org/package/2006/relationships"><Relationship Id="rId1" Type="http://schemas.openxmlformats.org/officeDocument/2006/relationships/drawing" Target="../drawings/drawing280.xml"/></Relationships>
</file>

<file path=xl/worksheets/_rels/sheet281.xml.rels><?xml version="1.0" encoding="UTF-8" standalone="yes"?>
<Relationships xmlns="http://schemas.openxmlformats.org/package/2006/relationships"><Relationship Id="rId1" Type="http://schemas.openxmlformats.org/officeDocument/2006/relationships/drawing" Target="../drawings/drawing281.xml"/></Relationships>
</file>

<file path=xl/worksheets/_rels/sheet282.xml.rels><?xml version="1.0" encoding="UTF-8" standalone="yes"?>
<Relationships xmlns="http://schemas.openxmlformats.org/package/2006/relationships"><Relationship Id="rId1" Type="http://schemas.openxmlformats.org/officeDocument/2006/relationships/drawing" Target="../drawings/drawing282.xml"/></Relationships>
</file>

<file path=xl/worksheets/_rels/sheet283.xml.rels><?xml version="1.0" encoding="UTF-8" standalone="yes"?>
<Relationships xmlns="http://schemas.openxmlformats.org/package/2006/relationships"><Relationship Id="rId1" Type="http://schemas.openxmlformats.org/officeDocument/2006/relationships/drawing" Target="../drawings/drawing283.xml"/></Relationships>
</file>

<file path=xl/worksheets/_rels/sheet284.xml.rels><?xml version="1.0" encoding="UTF-8" standalone="yes"?>
<Relationships xmlns="http://schemas.openxmlformats.org/package/2006/relationships"><Relationship Id="rId1" Type="http://schemas.openxmlformats.org/officeDocument/2006/relationships/drawing" Target="../drawings/drawing284.xml"/></Relationships>
</file>

<file path=xl/worksheets/_rels/sheet285.xml.rels><?xml version="1.0" encoding="UTF-8" standalone="yes"?>
<Relationships xmlns="http://schemas.openxmlformats.org/package/2006/relationships"><Relationship Id="rId1" Type="http://schemas.openxmlformats.org/officeDocument/2006/relationships/drawing" Target="../drawings/drawing285.xml"/></Relationships>
</file>

<file path=xl/worksheets/_rels/sheet286.xml.rels><?xml version="1.0" encoding="UTF-8" standalone="yes"?>
<Relationships xmlns="http://schemas.openxmlformats.org/package/2006/relationships"><Relationship Id="rId1" Type="http://schemas.openxmlformats.org/officeDocument/2006/relationships/drawing" Target="../drawings/drawing286.xml"/></Relationships>
</file>

<file path=xl/worksheets/_rels/sheet287.xml.rels><?xml version="1.0" encoding="UTF-8" standalone="yes"?>
<Relationships xmlns="http://schemas.openxmlformats.org/package/2006/relationships"><Relationship Id="rId1" Type="http://schemas.openxmlformats.org/officeDocument/2006/relationships/drawing" Target="../drawings/drawing287.xml"/></Relationships>
</file>

<file path=xl/worksheets/_rels/sheet288.xml.rels><?xml version="1.0" encoding="UTF-8" standalone="yes"?>
<Relationships xmlns="http://schemas.openxmlformats.org/package/2006/relationships"><Relationship Id="rId1" Type="http://schemas.openxmlformats.org/officeDocument/2006/relationships/drawing" Target="../drawings/drawing288.xml"/></Relationships>
</file>

<file path=xl/worksheets/_rels/sheet289.xml.rels><?xml version="1.0" encoding="UTF-8" standalone="yes"?>
<Relationships xmlns="http://schemas.openxmlformats.org/package/2006/relationships"><Relationship Id="rId1" Type="http://schemas.openxmlformats.org/officeDocument/2006/relationships/drawing" Target="../drawings/drawing289.xml"/></Relationships>
</file>

<file path=xl/worksheets/_rels/sheet290.xml.rels><?xml version="1.0" encoding="UTF-8" standalone="yes"?>
<Relationships xmlns="http://schemas.openxmlformats.org/package/2006/relationships"><Relationship Id="rId1" Type="http://schemas.openxmlformats.org/officeDocument/2006/relationships/drawing" Target="../drawings/drawing290.xml"/></Relationships>
</file>

<file path=xl/worksheets/_rels/sheet291.xml.rels><?xml version="1.0" encoding="UTF-8" standalone="yes"?>
<Relationships xmlns="http://schemas.openxmlformats.org/package/2006/relationships"><Relationship Id="rId1" Type="http://schemas.openxmlformats.org/officeDocument/2006/relationships/drawing" Target="../drawings/drawing291.xml"/></Relationships>
</file>

<file path=xl/worksheets/_rels/sheet292.xml.rels><?xml version="1.0" encoding="UTF-8" standalone="yes"?>
<Relationships xmlns="http://schemas.openxmlformats.org/package/2006/relationships"><Relationship Id="rId1" Type="http://schemas.openxmlformats.org/officeDocument/2006/relationships/drawing" Target="../drawings/drawing292.xml"/></Relationships>
</file>

<file path=xl/worksheets/_rels/sheet293.xml.rels><?xml version="1.0" encoding="UTF-8" standalone="yes"?>
<Relationships xmlns="http://schemas.openxmlformats.org/package/2006/relationships"><Relationship Id="rId1" Type="http://schemas.openxmlformats.org/officeDocument/2006/relationships/drawing" Target="../drawings/drawing293.xml"/></Relationships>
</file>

<file path=xl/worksheets/_rels/sheet294.xml.rels><?xml version="1.0" encoding="UTF-8" standalone="yes"?>
<Relationships xmlns="http://schemas.openxmlformats.org/package/2006/relationships"><Relationship Id="rId1" Type="http://schemas.openxmlformats.org/officeDocument/2006/relationships/drawing" Target="../drawings/drawing294.xml"/></Relationships>
</file>

<file path=xl/worksheets/_rels/sheet295.xml.rels><?xml version="1.0" encoding="UTF-8" standalone="yes"?>
<Relationships xmlns="http://schemas.openxmlformats.org/package/2006/relationships"><Relationship Id="rId1" Type="http://schemas.openxmlformats.org/officeDocument/2006/relationships/drawing" Target="../drawings/drawing295.xml"/></Relationships>
</file>

<file path=xl/worksheets/_rels/sheet296.xml.rels><?xml version="1.0" encoding="UTF-8" standalone="yes"?>
<Relationships xmlns="http://schemas.openxmlformats.org/package/2006/relationships"><Relationship Id="rId1" Type="http://schemas.openxmlformats.org/officeDocument/2006/relationships/drawing" Target="../drawings/drawing296.xml"/></Relationships>
</file>

<file path=xl/worksheets/_rels/sheet297.xml.rels><?xml version="1.0" encoding="UTF-8" standalone="yes"?>
<Relationships xmlns="http://schemas.openxmlformats.org/package/2006/relationships"><Relationship Id="rId1" Type="http://schemas.openxmlformats.org/officeDocument/2006/relationships/drawing" Target="../drawings/drawing297.xml"/></Relationships>
</file>

<file path=xl/worksheets/_rels/sheet298.xml.rels><?xml version="1.0" encoding="UTF-8" standalone="yes"?>
<Relationships xmlns="http://schemas.openxmlformats.org/package/2006/relationships"><Relationship Id="rId1" Type="http://schemas.openxmlformats.org/officeDocument/2006/relationships/drawing" Target="../drawings/drawing298.xml"/></Relationships>
</file>

<file path=xl/worksheets/_rels/sheet299.xml.rels><?xml version="1.0" encoding="UTF-8" standalone="yes"?>
<Relationships xmlns="http://schemas.openxmlformats.org/package/2006/relationships"><Relationship Id="rId1" Type="http://schemas.openxmlformats.org/officeDocument/2006/relationships/drawing" Target="../drawings/drawing299.xml"/></Relationships>
</file>

<file path=xl/worksheets/_rels/sheet300.xml.rels><?xml version="1.0" encoding="UTF-8" standalone="yes"?>
<Relationships xmlns="http://schemas.openxmlformats.org/package/2006/relationships"><Relationship Id="rId1" Type="http://schemas.openxmlformats.org/officeDocument/2006/relationships/drawing" Target="../drawings/drawing300.xml"/></Relationships>
</file>

<file path=xl/worksheets/_rels/sheet301.xml.rels><?xml version="1.0" encoding="UTF-8" standalone="yes"?>
<Relationships xmlns="http://schemas.openxmlformats.org/package/2006/relationships"><Relationship Id="rId1" Type="http://schemas.openxmlformats.org/officeDocument/2006/relationships/drawing" Target="../drawings/drawing301.xml"/></Relationships>
</file>

<file path=xl/worksheets/_rels/sheet302.xml.rels><?xml version="1.0" encoding="UTF-8" standalone="yes"?>
<Relationships xmlns="http://schemas.openxmlformats.org/package/2006/relationships"><Relationship Id="rId1" Type="http://schemas.openxmlformats.org/officeDocument/2006/relationships/drawing" Target="../drawings/drawing302.xml"/></Relationships>
</file>

<file path=xl/worksheets/_rels/sheet303.xml.rels><?xml version="1.0" encoding="UTF-8" standalone="yes"?>
<Relationships xmlns="http://schemas.openxmlformats.org/package/2006/relationships"><Relationship Id="rId1" Type="http://schemas.openxmlformats.org/officeDocument/2006/relationships/drawing" Target="../drawings/drawing303.xml"/></Relationships>
</file>

<file path=xl/worksheets/_rels/sheet304.xml.rels><?xml version="1.0" encoding="UTF-8" standalone="yes"?>
<Relationships xmlns="http://schemas.openxmlformats.org/package/2006/relationships"><Relationship Id="rId1" Type="http://schemas.openxmlformats.org/officeDocument/2006/relationships/drawing" Target="../drawings/drawing304.xml"/></Relationships>
</file>

<file path=xl/worksheets/_rels/sheet305.xml.rels><?xml version="1.0" encoding="UTF-8" standalone="yes"?>
<Relationships xmlns="http://schemas.openxmlformats.org/package/2006/relationships"><Relationship Id="rId1" Type="http://schemas.openxmlformats.org/officeDocument/2006/relationships/drawing" Target="../drawings/drawing305.xml"/></Relationships>
</file>

<file path=xl/worksheets/_rels/sheet306.xml.rels><?xml version="1.0" encoding="UTF-8" standalone="yes"?>
<Relationships xmlns="http://schemas.openxmlformats.org/package/2006/relationships"><Relationship Id="rId1" Type="http://schemas.openxmlformats.org/officeDocument/2006/relationships/drawing" Target="../drawings/drawing306.xml"/></Relationships>
</file>

<file path=xl/worksheets/_rels/sheet307.xml.rels><?xml version="1.0" encoding="UTF-8" standalone="yes"?>
<Relationships xmlns="http://schemas.openxmlformats.org/package/2006/relationships"><Relationship Id="rId1" Type="http://schemas.openxmlformats.org/officeDocument/2006/relationships/drawing" Target="../drawings/drawing307.xml"/></Relationships>
</file>

<file path=xl/worksheets/_rels/sheet308.xml.rels><?xml version="1.0" encoding="UTF-8" standalone="yes"?>
<Relationships xmlns="http://schemas.openxmlformats.org/package/2006/relationships"><Relationship Id="rId1" Type="http://schemas.openxmlformats.org/officeDocument/2006/relationships/drawing" Target="../drawings/drawing308.xml"/></Relationships>
</file>

<file path=xl/worksheets/_rels/sheet309.xml.rels><?xml version="1.0" encoding="UTF-8" standalone="yes"?>
<Relationships xmlns="http://schemas.openxmlformats.org/package/2006/relationships"><Relationship Id="rId1" Type="http://schemas.openxmlformats.org/officeDocument/2006/relationships/drawing" Target="../drawings/drawing309.xml"/></Relationships>
</file>

<file path=xl/worksheets/_rels/sheet310.xml.rels><?xml version="1.0" encoding="UTF-8" standalone="yes"?>
<Relationships xmlns="http://schemas.openxmlformats.org/package/2006/relationships"><Relationship Id="rId1" Type="http://schemas.openxmlformats.org/officeDocument/2006/relationships/drawing" Target="../drawings/drawing310.xml"/></Relationships>
</file>

<file path=xl/worksheets/_rels/sheet311.xml.rels><?xml version="1.0" encoding="UTF-8" standalone="yes"?>
<Relationships xmlns="http://schemas.openxmlformats.org/package/2006/relationships"><Relationship Id="rId1" Type="http://schemas.openxmlformats.org/officeDocument/2006/relationships/drawing" Target="../drawings/drawing311.xml"/></Relationships>
</file>

<file path=xl/worksheets/_rels/sheet312.xml.rels><?xml version="1.0" encoding="UTF-8" standalone="yes"?>
<Relationships xmlns="http://schemas.openxmlformats.org/package/2006/relationships"><Relationship Id="rId1" Type="http://schemas.openxmlformats.org/officeDocument/2006/relationships/drawing" Target="../drawings/drawing312.xml"/></Relationships>
</file>

<file path=xl/worksheets/_rels/sheet313.xml.rels><?xml version="1.0" encoding="UTF-8" standalone="yes"?>
<Relationships xmlns="http://schemas.openxmlformats.org/package/2006/relationships"><Relationship Id="rId1" Type="http://schemas.openxmlformats.org/officeDocument/2006/relationships/drawing" Target="../drawings/drawing313.xml"/></Relationships>
</file>

<file path=xl/worksheets/_rels/sheet314.xml.rels><?xml version="1.0" encoding="UTF-8" standalone="yes"?>
<Relationships xmlns="http://schemas.openxmlformats.org/package/2006/relationships"><Relationship Id="rId1" Type="http://schemas.openxmlformats.org/officeDocument/2006/relationships/drawing" Target="../drawings/drawing314.xml"/></Relationships>
</file>

<file path=xl/worksheets/_rels/sheet315.xml.rels><?xml version="1.0" encoding="UTF-8" standalone="yes"?>
<Relationships xmlns="http://schemas.openxmlformats.org/package/2006/relationships"><Relationship Id="rId1" Type="http://schemas.openxmlformats.org/officeDocument/2006/relationships/drawing" Target="../drawings/drawing315.xml"/></Relationships>
</file>

<file path=xl/worksheets/_rels/sheet316.xml.rels><?xml version="1.0" encoding="UTF-8" standalone="yes"?>
<Relationships xmlns="http://schemas.openxmlformats.org/package/2006/relationships"><Relationship Id="rId1" Type="http://schemas.openxmlformats.org/officeDocument/2006/relationships/drawing" Target="../drawings/drawing316.xml"/></Relationships>
</file>

<file path=xl/worksheets/_rels/sheet317.xml.rels><?xml version="1.0" encoding="UTF-8" standalone="yes"?>
<Relationships xmlns="http://schemas.openxmlformats.org/package/2006/relationships"><Relationship Id="rId1" Type="http://schemas.openxmlformats.org/officeDocument/2006/relationships/drawing" Target="../drawings/drawing317.xml"/></Relationships>
</file>

<file path=xl/worksheets/_rels/sheet318.xml.rels><?xml version="1.0" encoding="UTF-8" standalone="yes"?>
<Relationships xmlns="http://schemas.openxmlformats.org/package/2006/relationships"><Relationship Id="rId1" Type="http://schemas.openxmlformats.org/officeDocument/2006/relationships/drawing" Target="../drawings/drawing318.xml"/></Relationships>
</file>

<file path=xl/worksheets/_rels/sheet319.xml.rels><?xml version="1.0" encoding="UTF-8" standalone="yes"?>
<Relationships xmlns="http://schemas.openxmlformats.org/package/2006/relationships"><Relationship Id="rId1" Type="http://schemas.openxmlformats.org/officeDocument/2006/relationships/drawing" Target="../drawings/drawing319.xml"/></Relationships>
</file>

<file path=xl/worksheets/_rels/sheet320.xml.rels><?xml version="1.0" encoding="UTF-8" standalone="yes"?>
<Relationships xmlns="http://schemas.openxmlformats.org/package/2006/relationships"><Relationship Id="rId1" Type="http://schemas.openxmlformats.org/officeDocument/2006/relationships/drawing" Target="../drawings/drawing320.xml"/></Relationships>
</file>

<file path=xl/worksheets/_rels/sheet321.xml.rels><?xml version="1.0" encoding="UTF-8" standalone="yes"?>
<Relationships xmlns="http://schemas.openxmlformats.org/package/2006/relationships"><Relationship Id="rId1" Type="http://schemas.openxmlformats.org/officeDocument/2006/relationships/drawing" Target="../drawings/drawing321.xml"/></Relationships>
</file>

<file path=xl/worksheets/_rels/sheet322.xml.rels><?xml version="1.0" encoding="UTF-8" standalone="yes"?>
<Relationships xmlns="http://schemas.openxmlformats.org/package/2006/relationships"><Relationship Id="rId1" Type="http://schemas.openxmlformats.org/officeDocument/2006/relationships/drawing" Target="../drawings/drawing322.xml"/></Relationships>
</file>

<file path=xl/worksheets/_rels/sheet323.xml.rels><?xml version="1.0" encoding="UTF-8" standalone="yes"?>
<Relationships xmlns="http://schemas.openxmlformats.org/package/2006/relationships"><Relationship Id="rId1" Type="http://schemas.openxmlformats.org/officeDocument/2006/relationships/drawing" Target="../drawings/drawing323.xml"/></Relationships>
</file>

<file path=xl/worksheets/_rels/sheet324.xml.rels><?xml version="1.0" encoding="UTF-8" standalone="yes"?>
<Relationships xmlns="http://schemas.openxmlformats.org/package/2006/relationships"><Relationship Id="rId1" Type="http://schemas.openxmlformats.org/officeDocument/2006/relationships/drawing" Target="../drawings/drawing324.xml"/></Relationships>
</file>

<file path=xl/worksheets/_rels/sheet325.xml.rels><?xml version="1.0" encoding="UTF-8" standalone="yes"?>
<Relationships xmlns="http://schemas.openxmlformats.org/package/2006/relationships"><Relationship Id="rId1" Type="http://schemas.openxmlformats.org/officeDocument/2006/relationships/drawing" Target="../drawings/drawing325.xml"/></Relationships>
</file>

<file path=xl/worksheets/_rels/sheet326.xml.rels><?xml version="1.0" encoding="UTF-8" standalone="yes"?>
<Relationships xmlns="http://schemas.openxmlformats.org/package/2006/relationships"><Relationship Id="rId1" Type="http://schemas.openxmlformats.org/officeDocument/2006/relationships/drawing" Target="../drawings/drawing326.xml"/></Relationships>
</file>

<file path=xl/worksheets/_rels/sheet327.xml.rels><?xml version="1.0" encoding="UTF-8" standalone="yes"?>
<Relationships xmlns="http://schemas.openxmlformats.org/package/2006/relationships"><Relationship Id="rId1" Type="http://schemas.openxmlformats.org/officeDocument/2006/relationships/drawing" Target="../drawings/drawing327.xml"/></Relationships>
</file>

<file path=xl/worksheets/_rels/sheet328.xml.rels><?xml version="1.0" encoding="UTF-8" standalone="yes"?>
<Relationships xmlns="http://schemas.openxmlformats.org/package/2006/relationships"><Relationship Id="rId1" Type="http://schemas.openxmlformats.org/officeDocument/2006/relationships/drawing" Target="../drawings/drawing328.xml"/></Relationships>
</file>

<file path=xl/worksheets/_rels/sheet329.xml.rels><?xml version="1.0" encoding="UTF-8" standalone="yes"?>
<Relationships xmlns="http://schemas.openxmlformats.org/package/2006/relationships"><Relationship Id="rId1" Type="http://schemas.openxmlformats.org/officeDocument/2006/relationships/drawing" Target="../drawings/drawing329.xml"/></Relationships>
</file>

<file path=xl/worksheets/_rels/sheet330.xml.rels><?xml version="1.0" encoding="UTF-8" standalone="yes"?>
<Relationships xmlns="http://schemas.openxmlformats.org/package/2006/relationships"><Relationship Id="rId1" Type="http://schemas.openxmlformats.org/officeDocument/2006/relationships/drawing" Target="../drawings/drawing330.xml"/></Relationships>
</file>

<file path=xl/worksheets/_rels/sheet331.xml.rels><?xml version="1.0" encoding="UTF-8" standalone="yes"?>
<Relationships xmlns="http://schemas.openxmlformats.org/package/2006/relationships"><Relationship Id="rId1" Type="http://schemas.openxmlformats.org/officeDocument/2006/relationships/drawing" Target="../drawings/drawing331.xml"/></Relationships>
</file>

<file path=xl/worksheets/_rels/sheet332.xml.rels><?xml version="1.0" encoding="UTF-8" standalone="yes"?>
<Relationships xmlns="http://schemas.openxmlformats.org/package/2006/relationships"><Relationship Id="rId1" Type="http://schemas.openxmlformats.org/officeDocument/2006/relationships/drawing" Target="../drawings/drawing332.xml"/></Relationships>
</file>

<file path=xl/worksheets/_rels/sheet333.xml.rels><?xml version="1.0" encoding="UTF-8" standalone="yes"?>
<Relationships xmlns="http://schemas.openxmlformats.org/package/2006/relationships"><Relationship Id="rId1" Type="http://schemas.openxmlformats.org/officeDocument/2006/relationships/drawing" Target="../drawings/drawing333.xml"/></Relationships>
</file>

<file path=xl/worksheets/_rels/sheet334.xml.rels><?xml version="1.0" encoding="UTF-8" standalone="yes"?>
<Relationships xmlns="http://schemas.openxmlformats.org/package/2006/relationships"><Relationship Id="rId1" Type="http://schemas.openxmlformats.org/officeDocument/2006/relationships/drawing" Target="../drawings/drawing334.xml"/></Relationships>
</file>

<file path=xl/worksheets/_rels/sheet335.xml.rels><?xml version="1.0" encoding="UTF-8" standalone="yes"?>
<Relationships xmlns="http://schemas.openxmlformats.org/package/2006/relationships"><Relationship Id="rId1" Type="http://schemas.openxmlformats.org/officeDocument/2006/relationships/drawing" Target="../drawings/drawing335.xml"/></Relationships>
</file>

<file path=xl/worksheets/_rels/sheet336.xml.rels><?xml version="1.0" encoding="UTF-8" standalone="yes"?>
<Relationships xmlns="http://schemas.openxmlformats.org/package/2006/relationships"><Relationship Id="rId1" Type="http://schemas.openxmlformats.org/officeDocument/2006/relationships/drawing" Target="../drawings/drawing3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8" sqref="F8"/>
    </sheetView>
  </sheetViews>
  <sheetFormatPr defaultColWidth="10.90625" defaultRowHeight="14.5" x14ac:dyDescent="0.35"/>
  <sheetData>
    <row r="7" spans="6:12" ht="40" customHeight="1" x14ac:dyDescent="0.35">
      <c r="F7" s="37" t="s">
        <v>840</v>
      </c>
      <c r="G7" s="38"/>
      <c r="H7" s="38"/>
      <c r="I7" s="38"/>
      <c r="J7" s="38"/>
      <c r="K7" s="38"/>
      <c r="L7" s="38"/>
    </row>
    <row r="10" spans="6:12" ht="20" customHeight="1" x14ac:dyDescent="0.45">
      <c r="F10" s="2" t="s">
        <v>0</v>
      </c>
      <c r="K10" s="3" t="s">
        <v>1</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4028</v>
      </c>
    </row>
    <row r="14" spans="6:12" ht="18.5" x14ac:dyDescent="0.45">
      <c r="F14" s="2"/>
    </row>
    <row r="15" spans="6:12" ht="18.5" x14ac:dyDescent="0.45">
      <c r="F15" s="2"/>
    </row>
    <row r="16" spans="6:12" ht="18.5" x14ac:dyDescent="0.45">
      <c r="F16" s="2" t="s">
        <v>7</v>
      </c>
    </row>
    <row r="17" spans="6:13" ht="50" customHeight="1" x14ac:dyDescent="0.35">
      <c r="F17" s="39" t="s">
        <v>8</v>
      </c>
      <c r="G17" s="38"/>
      <c r="H17" s="38"/>
      <c r="I17" s="38"/>
      <c r="J17" s="38"/>
      <c r="K17" s="38"/>
      <c r="L17" s="38"/>
      <c r="M17" s="38"/>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341"/>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 Which of the following is closest to what you currently pay for your energy bills (gas and electricity) each month?     If you do not pay bills on a monthly basis, please give your best estimate.  ")</f>
        <v xml:space="preserve"> Which of the following is closest to what you currently pay for your energy bills (gas and electricity) each month?     If you do not pay bills on a monthly basis, please give your best estimate.  </v>
      </c>
      <c r="E9" s="14" t="str">
        <f>HYPERLINK("#'Full Results'!A11", "11")</f>
        <v>11</v>
      </c>
      <c r="F9" t="s">
        <v>76</v>
      </c>
    </row>
    <row r="10" spans="3:6" x14ac:dyDescent="0.35">
      <c r="C10">
        <v>2</v>
      </c>
      <c r="D10" s="8" t="str">
        <f>HYPERLINK("#'Table 2'!A1", " How easy or difficult would it be for you to find £500 to deal with an emergency in your life? This might be to pay for something like urgent home or car repairs, or to deal with a health problem etc.   ")</f>
        <v xml:space="preserve"> How easy or difficult would it be for you to find £500 to deal with an emergency in your life? This might be to pay for something like urgent home or car repairs, or to deal with a health problem etc.   </v>
      </c>
      <c r="E10" s="14" t="str">
        <f>HYPERLINK("#'Full Results'!A22", "22")</f>
        <v>22</v>
      </c>
      <c r="F10" t="s">
        <v>76</v>
      </c>
    </row>
    <row r="11" spans="3:6" x14ac:dyDescent="0.35">
      <c r="C11">
        <v>3</v>
      </c>
      <c r="D11" s="8" t="str">
        <f>HYPERLINK("#'Table 3'!A1", " How easy or difficult would it be for you to find £1,000 to deal with an emergency in your life? This might be to pay for something like urgent home or car repairs, or to deal with a health problem etc.   ")</f>
        <v xml:space="preserve"> How easy or difficult would it be for you to find £1,000 to deal with an emergency in your life? This might be to pay for something like urgent home or car repairs, or to deal with a health problem etc.   </v>
      </c>
      <c r="E11" s="14" t="str">
        <f>HYPERLINK("#'Full Results'!A34", "34")</f>
        <v>34</v>
      </c>
      <c r="F11" t="s">
        <v>76</v>
      </c>
    </row>
    <row r="12" spans="3:6" x14ac:dyDescent="0.35">
      <c r="C12">
        <v>4</v>
      </c>
      <c r="D12" s="8" t="str">
        <f>HYPERLINK("#'Table 4'!A1", " How easy or difficult would it be for you to find £2,500 to deal with an emergency in your life? This might be to pay for something like urgent home or car repairs, or to deal with a health problem etc.   ")</f>
        <v xml:space="preserve"> How easy or difficult would it be for you to find £2,500 to deal with an emergency in your life? This might be to pay for something like urgent home or car repairs, or to deal with a health problem etc.   </v>
      </c>
      <c r="E12" s="14" t="str">
        <f>HYPERLINK("#'Full Results'!A46", "46")</f>
        <v>46</v>
      </c>
      <c r="F12" t="s">
        <v>76</v>
      </c>
    </row>
    <row r="13" spans="3:6" x14ac:dyDescent="0.35">
      <c r="C13">
        <v>5</v>
      </c>
      <c r="D13" s="8" t="str">
        <f>HYPERLINK("#'Table 5'!A1", " How easy or difficult would it be for you to find £5,000 to deal with an emergency in your life? This might be to pay for something like urgent home or car repairs, or to deal with a health problem etc.   ")</f>
        <v xml:space="preserve"> How easy or difficult would it be for you to find £5,000 to deal with an emergency in your life? This might be to pay for something like urgent home or car repairs, or to deal with a health problem etc.   </v>
      </c>
      <c r="E13" s="14" t="str">
        <f>HYPERLINK("#'Full Results'!A58", "58")</f>
        <v>58</v>
      </c>
      <c r="F13" t="s">
        <v>76</v>
      </c>
    </row>
    <row r="14" spans="3:6" x14ac:dyDescent="0.35">
      <c r="C14">
        <v>6</v>
      </c>
      <c r="D14" s="8" t="str">
        <f>HYPERLINK("#'Table 6'!A1", " On average, how much money do you have leftover from your paycheck at the end of the month after paying your essentials (rent and bills) but before your next payday?  ")</f>
        <v xml:space="preserve"> On average, how much money do you have leftover from your paycheck at the end of the month after paying your essentials (rent and bills) but before your next payday?  </v>
      </c>
      <c r="E14" s="14" t="str">
        <f>HYPERLINK("#'Full Results'!A70", "70")</f>
        <v>70</v>
      </c>
      <c r="F14" t="s">
        <v>76</v>
      </c>
    </row>
    <row r="15" spans="3:6" x14ac:dyDescent="0.35">
      <c r="C15">
        <v>7</v>
      </c>
      <c r="D15" s="8" t="str">
        <f>HYPERLINK("#'Table 7'!A1", " How long have you lived in your current home?")</f>
        <v xml:space="preserve"> How long have you lived in your current home?</v>
      </c>
      <c r="E15" s="14" t="str">
        <f>HYPERLINK("#'Full Results'!A81", "81")</f>
        <v>81</v>
      </c>
      <c r="F15" t="s">
        <v>76</v>
      </c>
    </row>
    <row r="16" spans="3:6" x14ac:dyDescent="0.35">
      <c r="C16">
        <v>8</v>
      </c>
      <c r="D16" s="8" t="str">
        <f>HYPERLINK("#'Table 8'!A1", " And how much longer do you expect to live in your current home?  ")</f>
        <v xml:space="preserve"> And how much longer do you expect to live in your current home?  </v>
      </c>
      <c r="E16" s="14" t="str">
        <f>HYPERLINK("#'Full Results'!A92", "92")</f>
        <v>92</v>
      </c>
      <c r="F16" t="s">
        <v>76</v>
      </c>
    </row>
    <row r="17" spans="3:6" x14ac:dyDescent="0.35">
      <c r="C17">
        <v>9</v>
      </c>
      <c r="D17" s="8" t="str">
        <f>HYPERLINK("#'Table 9'!A1", " How did you vote in the 2016 referendum on whether to Leave or Remain in the EU, if you were able to vote?")</f>
        <v xml:space="preserve"> How did you vote in the 2016 referendum on whether to Leave or Remain in the EU, if you were able to vote?</v>
      </c>
      <c r="E17" s="14" t="str">
        <f>HYPERLINK("#'Full Results'!A103", "103")</f>
        <v>103</v>
      </c>
      <c r="F17" t="s">
        <v>76</v>
      </c>
    </row>
    <row r="18" spans="3:6" x14ac:dyDescent="0.35">
      <c r="C18">
        <v>10</v>
      </c>
      <c r="D18" s="8" t="str">
        <f>HYPERLINK("#'Table 10'!A1", " Do you remember how you voted in the 2019 General Election, if you were able to vote?This was the most recent General Election in which Boris Johnson was the leader of the Conservative Party, and Jeremy Corbyn was the leader of the Labour Party")</f>
        <v xml:space="preserve"> Do you remember how you voted in the 2019 General Election, if you were able to vote?This was the most recent General Election in which Boris Johnson was the leader of the Conservative Party, and Jeremy Corbyn was the leader of the Labour Party</v>
      </c>
      <c r="E18" s="14" t="str">
        <f>HYPERLINK("#'Full Results'!A111", "111")</f>
        <v>111</v>
      </c>
      <c r="F18" t="s">
        <v>76</v>
      </c>
    </row>
    <row r="19" spans="3:6" x14ac:dyDescent="0.35">
      <c r="C19">
        <v>11</v>
      </c>
      <c r="D19" s="8" t="str">
        <f>HYPERLINK("#'Table 11'!A1", " You said you voted for another party in the 2019 General Election. Which party did you vote for?")</f>
        <v xml:space="preserve"> You said you voted for another party in the 2019 General Election. Which party did you vote for?</v>
      </c>
      <c r="E19" s="14" t="str">
        <f>HYPERLINK("#'Full Results'!A124", "124")</f>
        <v>124</v>
      </c>
      <c r="F19" t="s">
        <v>836</v>
      </c>
    </row>
    <row r="20" spans="3:6" x14ac:dyDescent="0.35">
      <c r="C20">
        <v>12</v>
      </c>
      <c r="D20" s="8" t="str">
        <f>HYPERLINK("#'Table 12'!A1", " And, if a general election was called tomorrow, which party would you vote for?")</f>
        <v xml:space="preserve"> And, if a general election was called tomorrow, which party would you vote for?</v>
      </c>
      <c r="E20" s="14" t="str">
        <f>HYPERLINK("#'Full Results'!A133", "133")</f>
        <v>133</v>
      </c>
      <c r="F20" t="s">
        <v>76</v>
      </c>
    </row>
    <row r="21" spans="3:6" x14ac:dyDescent="0.35">
      <c r="C21">
        <v>13</v>
      </c>
      <c r="D21" s="8" t="str">
        <f>HYPERLINK("#'Table 13'!A1", " You said you would vote for another party if a General Election was called tomorrow. Which party would you vote for?")</f>
        <v xml:space="preserve"> You said you would vote for another party if a General Election was called tomorrow. Which party would you vote for?</v>
      </c>
      <c r="E21" s="14" t="str">
        <f>HYPERLINK("#'Full Results'!A146", "146")</f>
        <v>146</v>
      </c>
      <c r="F21" t="s">
        <v>837</v>
      </c>
    </row>
    <row r="22" spans="3:6" x14ac:dyDescent="0.35">
      <c r="C22">
        <v>14</v>
      </c>
      <c r="D22" s="8" t="str">
        <f>HYPERLINK("#'Table 14'!A1", "Grid Summary: How likely would you be to consider voting for the following parties if a general election was called tomorrow?     Please indicate on a scale from 0 to 10 where 0 indicates you would definitely not consider voting for this party, a...")</f>
        <v>Grid Summary: How likely would you be to consider voting for the following parties if a general election was called tomorrow?     Please indicate on a scale from 0 to 10 where 0 indicates you would definitely not consider voting for this party, a...</v>
      </c>
      <c r="E22" s="7"/>
      <c r="F22" t="s">
        <v>76</v>
      </c>
    </row>
    <row r="23" spans="3:6" x14ac:dyDescent="0.35">
      <c r="C23">
        <v>15</v>
      </c>
      <c r="D23" s="8" t="str">
        <f>HYPERLINK("#'Table 15'!A1", "How likely would you be to consider voting for the following parties if a general election was called tomorrow?     Please indicate on a scale from 0 to 10 where 0 indicates you would definitely not consider voting for this party, and 10 indicate...")</f>
        <v>How likely would you be to consider voting for the following parties if a general election was called tomorrow?     Please indicate on a scale from 0 to 10 where 0 indicates you would definitely not consider voting for this party, and 10 indicate...</v>
      </c>
      <c r="E23" s="14" t="str">
        <f>HYPERLINK("#'Full Results'!A157", "157")</f>
        <v>157</v>
      </c>
      <c r="F23" t="s">
        <v>76</v>
      </c>
    </row>
    <row r="24" spans="3:6" x14ac:dyDescent="0.35">
      <c r="C24">
        <v>16</v>
      </c>
      <c r="D24" s="8" t="str">
        <f>HYPERLINK("#'Table 16'!A1", "How likely would you be to consider voting for the following parties if a general election was called tomorrow?     Please indicate on a scale from 0 to 10 where 0 indicates you would definitely not consider voting for this party, and 10 indicate...")</f>
        <v>How likely would you be to consider voting for the following parties if a general election was called tomorrow?     Please indicate on a scale from 0 to 10 where 0 indicates you would definitely not consider voting for this party, and 10 indicate...</v>
      </c>
      <c r="E24" s="14" t="str">
        <f>HYPERLINK("#'Full Results'!A171", "171")</f>
        <v>171</v>
      </c>
      <c r="F24" t="s">
        <v>76</v>
      </c>
    </row>
    <row r="25" spans="3:6" x14ac:dyDescent="0.35">
      <c r="C25">
        <v>17</v>
      </c>
      <c r="D25" s="8" t="str">
        <f>HYPERLINK("#'Table 17'!A1", "How likely would you be to consider voting for the following parties if a general election was called tomorrow?     Please indicate on a scale from 0 to 10 where 0 indicates you would definitely not consider voting for this party, and 10 indicate...")</f>
        <v>How likely would you be to consider voting for the following parties if a general election was called tomorrow?     Please indicate on a scale from 0 to 10 where 0 indicates you would definitely not consider voting for this party, and 10 indicate...</v>
      </c>
      <c r="E25" s="14" t="str">
        <f>HYPERLINK("#'Full Results'!A185", "185")</f>
        <v>185</v>
      </c>
      <c r="F25" t="s">
        <v>76</v>
      </c>
    </row>
    <row r="26" spans="3:6" x14ac:dyDescent="0.35">
      <c r="C26">
        <v>18</v>
      </c>
      <c r="D26" s="8" t="str">
        <f>HYPERLINK("#'Table 18'!A1", "How likely would you be to consider voting for the following parties if a general election was called tomorrow?     Please indicate on a scale from 0 to 10 where 0 indicates you would definitely not consider voting for this party, and 10 indicate...")</f>
        <v>How likely would you be to consider voting for the following parties if a general election was called tomorrow?     Please indicate on a scale from 0 to 10 where 0 indicates you would definitely not consider voting for this party, and 10 indicate...</v>
      </c>
      <c r="E26" s="14" t="str">
        <f>HYPERLINK("#'Full Results'!A199", "199")</f>
        <v>199</v>
      </c>
      <c r="F26" t="s">
        <v>76</v>
      </c>
    </row>
    <row r="27" spans="3:6" x14ac:dyDescent="0.35">
      <c r="C27">
        <v>19</v>
      </c>
      <c r="D27" s="8" t="str">
        <f>HYPERLINK("#'Table 19'!A1", "How likely would you be to consider voting for the following parties if a general election was called tomorrow?     Please indicate on a scale from 0 to 10 where 0 indicates you would definitely not consider voting for this party, and 10 indicate...")</f>
        <v>How likely would you be to consider voting for the following parties if a general election was called tomorrow?     Please indicate on a scale from 0 to 10 where 0 indicates you would definitely not consider voting for this party, and 10 indicate...</v>
      </c>
      <c r="E27" s="14" t="str">
        <f>HYPERLINK("#'Full Results'!A213", "213")</f>
        <v>213</v>
      </c>
      <c r="F27" t="s">
        <v>76</v>
      </c>
    </row>
    <row r="28" spans="3:6" x14ac:dyDescent="0.35">
      <c r="C28">
        <v>20</v>
      </c>
      <c r="D28" s="8" t="str">
        <f>HYPERLINK("#'Table 20'!A1", "How likely would you be to consider voting for the following parties if a general election was called tomorrow?     Please indicate on a scale from 0 to 10 where 0 indicates you would definitely not consider voting for this party, and 10 indicate...")</f>
        <v>How likely would you be to consider voting for the following parties if a general election was called tomorrow?     Please indicate on a scale from 0 to 10 where 0 indicates you would definitely not consider voting for this party, and 10 indicate...</v>
      </c>
      <c r="E28" s="14" t="str">
        <f>HYPERLINK("#'Full Results'!A227", "227")</f>
        <v>227</v>
      </c>
      <c r="F28" t="s">
        <v>156</v>
      </c>
    </row>
    <row r="29" spans="3:6" x14ac:dyDescent="0.35">
      <c r="C29">
        <v>21</v>
      </c>
      <c r="D29" s="8" t="str">
        <f>HYPERLINK("#'Table 21'!A1", "Which do you think are the most important issues facing the country at this time?Please select up to three.  ")</f>
        <v>Which do you think are the most important issues facing the country at this time?Please select up to three.  </v>
      </c>
      <c r="E29" s="14" t="str">
        <f>HYPERLINK("#'Full Results'!A241", "241")</f>
        <v>241</v>
      </c>
      <c r="F29" t="s">
        <v>76</v>
      </c>
    </row>
    <row r="30" spans="3:6" x14ac:dyDescent="0.35">
      <c r="C30">
        <v>22</v>
      </c>
      <c r="D30" s="8" t="str">
        <f>HYPERLINK("#'Table 22'!A1", "In your view, which of the following are the most effective ways that the government can reduce the UK’s carbon emissions?Please select up to three.  ")</f>
        <v>In your view, which of the following are the most effective ways that the government can reduce the UK’s carbon emissions?Please select up to three.  </v>
      </c>
      <c r="E30" s="14" t="str">
        <f>HYPERLINK("#'Full Results'!A261", "261")</f>
        <v>261</v>
      </c>
      <c r="F30" t="s">
        <v>76</v>
      </c>
    </row>
    <row r="31" spans="3:6" x14ac:dyDescent="0.35">
      <c r="C31">
        <v>23</v>
      </c>
      <c r="D31" s="8" t="str">
        <f>HYPERLINK("#'Table 23'!A1", "In your view, which of the following, if any, are the most important issues related to British homes and housing?Please select all that apply.  ")</f>
        <v>In your view, which of the following, if any, are the most important issues related to British homes and housing?Please select all that apply.  </v>
      </c>
      <c r="E31" s="14" t="str">
        <f>HYPERLINK("#'Full Results'!A279", "279")</f>
        <v>279</v>
      </c>
      <c r="F31" t="s">
        <v>76</v>
      </c>
    </row>
    <row r="32" spans="3:6" x14ac:dyDescent="0.35">
      <c r="C32">
        <v>24</v>
      </c>
      <c r="D32" s="8" t="str">
        <f>HYPERLINK("#'Table 24'!A1", "When you imagine your future home, which of the following would you want your home to have, if any? Please select all that apply.  ")</f>
        <v>When you imagine your future home, which of the following would you want your home to have, if any? Please select all that apply.  </v>
      </c>
      <c r="E32" s="14" t="str">
        <f>HYPERLINK("#'Full Results'!A292", "292")</f>
        <v>292</v>
      </c>
      <c r="F32" t="s">
        <v>76</v>
      </c>
    </row>
    <row r="33" spans="3:6" x14ac:dyDescent="0.35">
      <c r="C33">
        <v>25</v>
      </c>
      <c r="D33" s="8" t="str">
        <f>HYPERLINK("#'Table 25'!A1", "Which of the following does your home suffer from, if any? Please select any that apply.  ")</f>
        <v>Which of the following does your home suffer from, if any? Please select any that apply.  </v>
      </c>
      <c r="E33" s="14" t="str">
        <f>HYPERLINK("#'Full Results'!A306", "306")</f>
        <v>306</v>
      </c>
      <c r="F33" t="s">
        <v>76</v>
      </c>
    </row>
    <row r="34" spans="3:6" x14ac:dyDescent="0.35">
      <c r="C34">
        <v>26</v>
      </c>
      <c r="D34" s="8" t="str">
        <f>HYPERLINK("#'Table 26'!A1", "Grid Summary: To what extent do you agree with the following statements?  ")</f>
        <v>Grid Summary: To what extent do you agree with the following statements?  </v>
      </c>
      <c r="E34" s="7"/>
      <c r="F34" t="s">
        <v>76</v>
      </c>
    </row>
    <row r="35" spans="3:6" x14ac:dyDescent="0.35">
      <c r="C35">
        <v>27</v>
      </c>
      <c r="D35" s="8" t="str">
        <f>HYPERLINK("#'Table 27'!A1", "To what extent do you agree with the following statements?  : My house gets too hot in the summer")</f>
        <v>To what extent do you agree with the following statements?  : My house gets too hot in the summer</v>
      </c>
      <c r="E35" s="14" t="str">
        <f>HYPERLINK("#'Full Results'!A326", "326")</f>
        <v>326</v>
      </c>
      <c r="F35" t="s">
        <v>76</v>
      </c>
    </row>
    <row r="36" spans="3:6" x14ac:dyDescent="0.35">
      <c r="C36">
        <v>28</v>
      </c>
      <c r="D36" s="8" t="str">
        <f>HYPERLINK("#'Table 28'!A1", "To what extent do you agree with the following statements?  : My house gets too cold in the winter")</f>
        <v>To what extent do you agree with the following statements?  : My house gets too cold in the winter</v>
      </c>
      <c r="E36" s="14" t="str">
        <f>HYPERLINK("#'Full Results'!A338", "338")</f>
        <v>338</v>
      </c>
      <c r="F36" t="s">
        <v>76</v>
      </c>
    </row>
    <row r="37" spans="3:6" x14ac:dyDescent="0.35">
      <c r="C37">
        <v>29</v>
      </c>
      <c r="D37" s="8" t="str">
        <f>HYPERLINK("#'Table 29'!A1", "Grid Summary: How familiar are you with the following terms?  ")</f>
        <v>Grid Summary: How familiar are you with the following terms?  </v>
      </c>
      <c r="E37" s="7"/>
      <c r="F37" t="s">
        <v>76</v>
      </c>
    </row>
    <row r="38" spans="3:6" x14ac:dyDescent="0.35">
      <c r="C38">
        <v>30</v>
      </c>
      <c r="D38" s="8" t="str">
        <f>HYPERLINK("#'Table 30'!A1", "How familiar are you with the following terms?  : Insulation")</f>
        <v>How familiar are you with the following terms?  : Insulation</v>
      </c>
      <c r="E38" s="14" t="str">
        <f>HYPERLINK("#'Full Results'!A350", "350")</f>
        <v>350</v>
      </c>
      <c r="F38" t="s">
        <v>76</v>
      </c>
    </row>
    <row r="39" spans="3:6" x14ac:dyDescent="0.35">
      <c r="C39">
        <v>31</v>
      </c>
      <c r="D39" s="8" t="str">
        <f>HYPERLINK("#'Table 31'!A1", "How familiar are you with the following terms?  : Retrofitting")</f>
        <v>How familiar are you with the following terms?  : Retrofitting</v>
      </c>
      <c r="E39" s="14" t="str">
        <f>HYPERLINK("#'Full Results'!A357", "357")</f>
        <v>357</v>
      </c>
      <c r="F39" t="s">
        <v>76</v>
      </c>
    </row>
    <row r="40" spans="3:6" x14ac:dyDescent="0.35">
      <c r="C40">
        <v>32</v>
      </c>
      <c r="D40" s="8" t="str">
        <f>HYPERLINK("#'Table 32'!A1", "How familiar are you with the following terms?  : Energy efficiency")</f>
        <v>How familiar are you with the following terms?  : Energy efficiency</v>
      </c>
      <c r="E40" s="14" t="str">
        <f>HYPERLINK("#'Full Results'!A364", "364")</f>
        <v>364</v>
      </c>
      <c r="F40" t="s">
        <v>76</v>
      </c>
    </row>
    <row r="41" spans="3:6" x14ac:dyDescent="0.35">
      <c r="C41">
        <v>33</v>
      </c>
      <c r="D41" s="8" t="str">
        <f>HYPERLINK("#'Table 33'!A1", "How familiar are you with the following terms?  : Fuel poverty")</f>
        <v>How familiar are you with the following terms?  : Fuel poverty</v>
      </c>
      <c r="E41" s="14" t="str">
        <f>HYPERLINK("#'Full Results'!A371", "371")</f>
        <v>371</v>
      </c>
      <c r="F41" t="s">
        <v>76</v>
      </c>
    </row>
    <row r="42" spans="3:6" x14ac:dyDescent="0.35">
      <c r="C42">
        <v>34</v>
      </c>
      <c r="D42" s="8" t="str">
        <f>HYPERLINK("#'Table 34'!A1", "How familiar are you with the following terms?  : Heat pump")</f>
        <v>How familiar are you with the following terms?  : Heat pump</v>
      </c>
      <c r="E42" s="14" t="str">
        <f>HYPERLINK("#'Full Results'!A378", "378")</f>
        <v>378</v>
      </c>
      <c r="F42" t="s">
        <v>76</v>
      </c>
    </row>
    <row r="43" spans="3:6" x14ac:dyDescent="0.35">
      <c r="C43">
        <v>35</v>
      </c>
      <c r="D43" s="8" t="str">
        <f>HYPERLINK("#'Table 35'!A1", "How familiar are you with the following terms?  : Hydrogen boiler")</f>
        <v>How familiar are you with the following terms?  : Hydrogen boiler</v>
      </c>
      <c r="E43" s="14" t="str">
        <f>HYPERLINK("#'Full Results'!A385", "385")</f>
        <v>385</v>
      </c>
      <c r="F43" t="s">
        <v>76</v>
      </c>
    </row>
    <row r="44" spans="3:6" x14ac:dyDescent="0.35">
      <c r="C44">
        <v>36</v>
      </c>
      <c r="D44" s="8" t="str">
        <f>HYPERLINK("#'Table 36'!A1", "How familiar are you with the following terms?  : Carbon emissions")</f>
        <v>How familiar are you with the following terms?  : Carbon emissions</v>
      </c>
      <c r="E44" s="14" t="str">
        <f>HYPERLINK("#'Full Results'!A392", "392")</f>
        <v>392</v>
      </c>
      <c r="F44" t="s">
        <v>76</v>
      </c>
    </row>
    <row r="45" spans="3:6" x14ac:dyDescent="0.35">
      <c r="C45">
        <v>37</v>
      </c>
      <c r="D45" s="8" t="str">
        <f>HYPERLINK("#'Table 37'!A1", "How familiar are you with the following terms?  : Heat network")</f>
        <v>How familiar are you with the following terms?  : Heat network</v>
      </c>
      <c r="E45" s="14" t="str">
        <f>HYPERLINK("#'Full Results'!A399", "399")</f>
        <v>399</v>
      </c>
      <c r="F45" t="s">
        <v>76</v>
      </c>
    </row>
    <row r="46" spans="3:6" x14ac:dyDescent="0.35">
      <c r="C46">
        <v>38</v>
      </c>
      <c r="D46" s="8" t="str">
        <f>HYPERLINK("#'Table 38'!A1", "How familiar are you with the following terms?  : Energy performance certificate (EPC) rating")</f>
        <v>How familiar are you with the following terms?  : Energy performance certificate (EPC) rating</v>
      </c>
      <c r="E46" s="14" t="str">
        <f>HYPERLINK("#'Full Results'!A406", "406")</f>
        <v>406</v>
      </c>
      <c r="F46" t="s">
        <v>76</v>
      </c>
    </row>
    <row r="47" spans="3:6" x14ac:dyDescent="0.35">
      <c r="C47">
        <v>39</v>
      </c>
      <c r="D47" s="8" t="str">
        <f>HYPERLINK("#'Table 39'!A1", "How familiar are you with the following terms?  : ThermaTile")</f>
        <v>How familiar are you with the following terms?  : ThermaTile</v>
      </c>
      <c r="E47" s="14" t="str">
        <f>HYPERLINK("#'Full Results'!A413", "413")</f>
        <v>413</v>
      </c>
      <c r="F47" t="s">
        <v>76</v>
      </c>
    </row>
    <row r="48" spans="3:6" x14ac:dyDescent="0.35">
      <c r="C48">
        <v>40</v>
      </c>
      <c r="D48" s="8" t="str">
        <f>HYPERLINK("#'Table 40'!A1", "How familiar are you with the following terms?  : Eco-glazed window")</f>
        <v>How familiar are you with the following terms?  : Eco-glazed window</v>
      </c>
      <c r="E48" s="14" t="str">
        <f>HYPERLINK("#'Full Results'!A420", "420")</f>
        <v>420</v>
      </c>
      <c r="F48" t="s">
        <v>76</v>
      </c>
    </row>
    <row r="49" spans="3:6" x14ac:dyDescent="0.35">
      <c r="C49">
        <v>41</v>
      </c>
      <c r="D49" s="8" t="str">
        <f>HYPERLINK("#'Table 41'!A1", "Grid Summary: In your view, how effective or ineffective are the following ways to reduce the cost of your energy bills?  ")</f>
        <v>Grid Summary: In your view, how effective or ineffective are the following ways to reduce the cost of your energy bills?  </v>
      </c>
      <c r="E49" s="7"/>
      <c r="F49" t="s">
        <v>76</v>
      </c>
    </row>
    <row r="50" spans="3:6" x14ac:dyDescent="0.35">
      <c r="C50">
        <v>42</v>
      </c>
      <c r="D50" s="8" t="str">
        <f>HYPERLINK("#'Table 42'!A1", "In your view, how effective or ineffective are the following ways to reduce the cost of your energy bills?  : Use less energy e.g by switching off lights, turn down the heating")</f>
        <v>In your view, how effective or ineffective are the following ways to reduce the cost of your energy bills?  : Use less energy e.g by switching off lights, turn down the heating</v>
      </c>
      <c r="E50" s="14" t="str">
        <f>HYPERLINK("#'Full Results'!A427", "427")</f>
        <v>427</v>
      </c>
      <c r="F50" t="s">
        <v>76</v>
      </c>
    </row>
    <row r="51" spans="3:6" x14ac:dyDescent="0.35">
      <c r="C51">
        <v>43</v>
      </c>
      <c r="D51" s="8" t="str">
        <f>HYPERLINK("#'Table 43'!A1", "In your view, how effective or ineffective are the following ways to reduce the cost of your energy bills?  : Install technologies that generate and store energy e.g solar panels and batteries")</f>
        <v>In your view, how effective or ineffective are the following ways to reduce the cost of your energy bills?  : Install technologies that generate and store energy e.g solar panels and batteries</v>
      </c>
      <c r="E51" s="14" t="str">
        <f>HYPERLINK("#'Full Results'!A435", "435")</f>
        <v>435</v>
      </c>
      <c r="F51" t="s">
        <v>76</v>
      </c>
    </row>
    <row r="52" spans="3:6" x14ac:dyDescent="0.35">
      <c r="C52">
        <v>44</v>
      </c>
      <c r="D52" s="8" t="str">
        <f>HYPERLINK("#'Table 44'!A1", "In your view, how effective or ineffective are the following ways to reduce the cost of your energy bills?  : Install technologies that use electricity for heating instead of gas")</f>
        <v>In your view, how effective or ineffective are the following ways to reduce the cost of your energy bills?  : Install technologies that use electricity for heating instead of gas</v>
      </c>
      <c r="E52" s="14" t="str">
        <f>HYPERLINK("#'Full Results'!A443", "443")</f>
        <v>443</v>
      </c>
      <c r="F52" t="s">
        <v>76</v>
      </c>
    </row>
    <row r="53" spans="3:6" x14ac:dyDescent="0.35">
      <c r="C53">
        <v>45</v>
      </c>
      <c r="D53" s="8" t="str">
        <f>HYPERLINK("#'Table 45'!A1", "In your view, how effective or ineffective are the following ways to reduce the cost of your energy bills?  : Install technologies that use less energy e.g. more energy-efficient appliances")</f>
        <v>In your view, how effective or ineffective are the following ways to reduce the cost of your energy bills?  : Install technologies that use less energy e.g. more energy-efficient appliances</v>
      </c>
      <c r="E53" s="14" t="str">
        <f>HYPERLINK("#'Full Results'!A451", "451")</f>
        <v>451</v>
      </c>
      <c r="F53" t="s">
        <v>76</v>
      </c>
    </row>
    <row r="54" spans="3:6" x14ac:dyDescent="0.35">
      <c r="C54">
        <v>46</v>
      </c>
      <c r="D54" s="8" t="str">
        <f>HYPERLINK("#'Table 46'!A1", "In your view, how effective or ineffective are the following ways to reduce the cost of your energy bills?  : Improve energy efficiency of my home e.g installing insulation and double glazing")</f>
        <v>In your view, how effective or ineffective are the following ways to reduce the cost of your energy bills?  : Improve energy efficiency of my home e.g installing insulation and double glazing</v>
      </c>
      <c r="E54" s="14" t="str">
        <f>HYPERLINK("#'Full Results'!A459", "459")</f>
        <v>459</v>
      </c>
      <c r="F54" t="s">
        <v>76</v>
      </c>
    </row>
    <row r="55" spans="3:6" x14ac:dyDescent="0.35">
      <c r="C55">
        <v>47</v>
      </c>
      <c r="D55" s="8" t="str">
        <f>HYPERLINK("#'Table 47'!A1", "In your view, how effective or ineffective are the following ways to reduce the cost of your energy bills?  : Use energy at off-peak times of the day, when it is cheaper")</f>
        <v>In your view, how effective or ineffective are the following ways to reduce the cost of your energy bills?  : Use energy at off-peak times of the day, when it is cheaper</v>
      </c>
      <c r="E55" s="14" t="str">
        <f>HYPERLINK("#'Full Results'!A467", "467")</f>
        <v>467</v>
      </c>
      <c r="F55" t="s">
        <v>76</v>
      </c>
    </row>
    <row r="56" spans="3:6" x14ac:dyDescent="0.35">
      <c r="C56">
        <v>48</v>
      </c>
      <c r="D56" s="8" t="str">
        <f>HYPERLINK("#'Table 48'!A1", "In your view, how effective or ineffective are the following ways to reduce the cost of your energy bills?  : Switch energy providers to get the best rate")</f>
        <v>In your view, how effective or ineffective are the following ways to reduce the cost of your energy bills?  : Switch energy providers to get the best rate</v>
      </c>
      <c r="E56" s="14" t="str">
        <f>HYPERLINK("#'Full Results'!A475", "475")</f>
        <v>475</v>
      </c>
      <c r="F56" t="s">
        <v>76</v>
      </c>
    </row>
    <row r="57" spans="3:6" x14ac:dyDescent="0.35">
      <c r="C57">
        <v>49</v>
      </c>
      <c r="D57" s="8" t="str">
        <f>HYPERLINK("#'Table 49'!A1", "In your view, how effective or ineffective are the following ways to reduce the cost of your energy bills?  : If you are paying attention, select ""Slightly effective""")</f>
        <v>In your view, how effective or ineffective are the following ways to reduce the cost of your energy bills?  : If you are paying attention, select "Slightly effective"</v>
      </c>
      <c r="E57" s="14" t="str">
        <f>HYPERLINK("#'Full Results'!A483", "483")</f>
        <v>483</v>
      </c>
      <c r="F57" t="s">
        <v>76</v>
      </c>
    </row>
    <row r="58" spans="3:6" x14ac:dyDescent="0.35">
      <c r="C58">
        <v>50</v>
      </c>
      <c r="D58" s="8" t="str">
        <f>HYPERLINK("#'Table 50'!A1", " If you had to guess, which of the following best describes what ‘fuel poverty’ is?   ")</f>
        <v xml:space="preserve"> If you had to guess, which of the following best describes what ‘fuel poverty’ is?   </v>
      </c>
      <c r="E58" s="14" t="str">
        <f>HYPERLINK("#'Full Results'!A491", "491")</f>
        <v>491</v>
      </c>
      <c r="F58" t="s">
        <v>76</v>
      </c>
    </row>
    <row r="59" spans="3:6" x14ac:dyDescent="0.35">
      <c r="C59">
        <v>51</v>
      </c>
      <c r="D59" s="8" t="str">
        <f>HYPERLINK("#'Table 51'!A1", " An energy performance certificate (EPC) is a legal document that rates a property from A (most efficient) to G (least efficient).  What is the EPC rating of your home? If you don’t know or aren’t sure, select ‘Don’t know’.  ")</f>
        <v xml:space="preserve"> An energy performance certificate (EPC) is a legal document that rates a property from A (most efficient) to G (least efficient).  What is the EPC rating of your home? If you don’t know or aren’t sure, select ‘Don’t know’.  </v>
      </c>
      <c r="E59" s="14" t="str">
        <f>HYPERLINK("#'Full Results'!A504", "504")</f>
        <v>504</v>
      </c>
      <c r="F59" t="s">
        <v>76</v>
      </c>
    </row>
    <row r="60" spans="3:6" x14ac:dyDescent="0.35">
      <c r="C60">
        <v>52</v>
      </c>
      <c r="D60" s="8" t="str">
        <f>HYPERLINK("#'Table 52'!A1", " How do you typically pay for expensive upgrades to your home, such as new furnishings, new roofing, a new kitchen or new insulation?  ")</f>
        <v xml:space="preserve"> How do you typically pay for expensive upgrades to your home, such as new furnishings, new roofing, a new kitchen or new insulation?  </v>
      </c>
      <c r="E60" s="14" t="str">
        <f>HYPERLINK("#'Full Results'!A515", "515")</f>
        <v>515</v>
      </c>
      <c r="F60" t="s">
        <v>834</v>
      </c>
    </row>
    <row r="61" spans="3:6" x14ac:dyDescent="0.35">
      <c r="C61">
        <v>53</v>
      </c>
      <c r="D61" s="8" t="str">
        <f>HYPERLINK("#'Table 53'!A1", "Grid Summary: An energy efficient home is one that requires less energy to make the home a comfortable temperature.  Which of the following energy efficiency improvements are you familiar with?  ")</f>
        <v>Grid Summary: An energy efficient home is one that requires less energy to make the home a comfortable temperature.  Which of the following energy efficiency improvements are you familiar with?  </v>
      </c>
      <c r="E61" s="7"/>
      <c r="F61" t="s">
        <v>76</v>
      </c>
    </row>
    <row r="62" spans="3:6" x14ac:dyDescent="0.35">
      <c r="C62">
        <v>54</v>
      </c>
      <c r="D62" s="8" t="str">
        <f>HYPERLINK("#'Table 54'!A1", "An energy efficient home is one that requires less energy to make the home a comfortable temperature.  Which of the following energy efficiency improvements are you familiar with?  : Installing thermal heat pumps")</f>
        <v>An energy efficient home is one that requires less energy to make the home a comfortable temperature.  Which of the following energy efficiency improvements are you familiar with?  : Installing thermal heat pumps</v>
      </c>
      <c r="E62" s="14" t="str">
        <f>HYPERLINK("#'Full Results'!A523", "523")</f>
        <v>523</v>
      </c>
      <c r="F62" t="s">
        <v>76</v>
      </c>
    </row>
    <row r="63" spans="3:6" x14ac:dyDescent="0.35">
      <c r="C63">
        <v>55</v>
      </c>
      <c r="D63" s="8" t="str">
        <f>HYPERLINK("#'Table 55'!A1", "An energy efficient home is one that requires less energy to make the home a comfortable temperature.  Which of the following energy efficiency improvements are you familiar with?  : Installing double-glazed windows")</f>
        <v>An energy efficient home is one that requires less energy to make the home a comfortable temperature.  Which of the following energy efficiency improvements are you familiar with?  : Installing double-glazed windows</v>
      </c>
      <c r="E63" s="14" t="str">
        <f>HYPERLINK("#'Full Results'!A530", "530")</f>
        <v>530</v>
      </c>
      <c r="F63" t="s">
        <v>76</v>
      </c>
    </row>
    <row r="64" spans="3:6" x14ac:dyDescent="0.35">
      <c r="C64">
        <v>56</v>
      </c>
      <c r="D64" s="8" t="str">
        <f>HYPERLINK("#'Table 56'!A1", "An energy efficient home is one that requires less energy to make the home a comfortable temperature.  Which of the following energy efficiency improvements are you familiar with?  : Insulating walls, floors, basements, and attics")</f>
        <v>An energy efficient home is one that requires less energy to make the home a comfortable temperature.  Which of the following energy efficiency improvements are you familiar with?  : Insulating walls, floors, basements, and attics</v>
      </c>
      <c r="E64" s="14" t="str">
        <f>HYPERLINK("#'Full Results'!A537", "537")</f>
        <v>537</v>
      </c>
      <c r="F64" t="s">
        <v>76</v>
      </c>
    </row>
    <row r="65" spans="3:6" x14ac:dyDescent="0.35">
      <c r="C65">
        <v>57</v>
      </c>
      <c r="D65" s="8" t="str">
        <f>HYPERLINK("#'Table 57'!A1", "An energy efficient home is one that requires less energy to make the home a comfortable temperature.  Which of the following energy efficiency improvements are you familiar with?  : Installing solar panels")</f>
        <v>An energy efficient home is one that requires less energy to make the home a comfortable temperature.  Which of the following energy efficiency improvements are you familiar with?  : Installing solar panels</v>
      </c>
      <c r="E65" s="14" t="str">
        <f>HYPERLINK("#'Full Results'!A544", "544")</f>
        <v>544</v>
      </c>
      <c r="F65" t="s">
        <v>76</v>
      </c>
    </row>
    <row r="66" spans="3:6" x14ac:dyDescent="0.35">
      <c r="C66">
        <v>58</v>
      </c>
      <c r="D66" s="8" t="str">
        <f>HYPERLINK("#'Table 58'!A1", "An energy efficient home is one that requires less energy to make the home a comfortable temperature.  Which of the following energy efficiency improvements are you familiar with?  : Installing a hydrogen boiler")</f>
        <v>An energy efficient home is one that requires less energy to make the home a comfortable temperature.  Which of the following energy efficiency improvements are you familiar with?  : Installing a hydrogen boiler</v>
      </c>
      <c r="E66" s="14" t="str">
        <f>HYPERLINK("#'Full Results'!A551", "551")</f>
        <v>551</v>
      </c>
      <c r="F66" t="s">
        <v>76</v>
      </c>
    </row>
    <row r="67" spans="3:6" x14ac:dyDescent="0.35">
      <c r="C67">
        <v>59</v>
      </c>
      <c r="D67" s="8" t="str">
        <f>HYPERLINK("#'Table 59'!A1", "An energy efficient home is one that requires less energy to make the home a comfortable temperature.  Which of the following energy efficiency improvements are you familiar with?  : Connecting to a heat network")</f>
        <v>An energy efficient home is one that requires less energy to make the home a comfortable temperature.  Which of the following energy efficiency improvements are you familiar with?  : Connecting to a heat network</v>
      </c>
      <c r="E67" s="14" t="str">
        <f>HYPERLINK("#'Full Results'!A558", "558")</f>
        <v>558</v>
      </c>
      <c r="F67" t="s">
        <v>76</v>
      </c>
    </row>
    <row r="68" spans="3:6" x14ac:dyDescent="0.35">
      <c r="C68">
        <v>60</v>
      </c>
      <c r="D68" s="8" t="str">
        <f>HYPERLINK("#'Table 60'!A1", "Grid Summary: If you were to improve your home’s energy efficiency, to what extent would you trust the following groups for advice on what steps to take?")</f>
        <v>Grid Summary: If you were to improve your home’s energy efficiency, to what extent would you trust the following groups for advice on what steps to take?</v>
      </c>
      <c r="E68" s="7"/>
      <c r="F68" t="s">
        <v>156</v>
      </c>
    </row>
    <row r="69" spans="3:6" x14ac:dyDescent="0.35">
      <c r="C69">
        <v>61</v>
      </c>
      <c r="D69" s="8" t="str">
        <f>HYPERLINK("#'Table 61'!A1", "If you were to improve your home’s energy efficiency, to what extent would you trust the following groups for advice on what steps to take?: National Government")</f>
        <v>If you were to improve your home’s energy efficiency, to what extent would you trust the following groups for advice on what steps to take?: National Government</v>
      </c>
      <c r="E69" s="14" t="str">
        <f>HYPERLINK("#'Full Results'!A565", "565")</f>
        <v>565</v>
      </c>
      <c r="F69" t="s">
        <v>156</v>
      </c>
    </row>
    <row r="70" spans="3:6" x14ac:dyDescent="0.35">
      <c r="C70">
        <v>62</v>
      </c>
      <c r="D70" s="8" t="str">
        <f>HYPERLINK("#'Table 62'!A1", "If you were to improve your home’s energy efficiency, to what extent would you trust the following groups for advice on what steps to take?: Landlord membership bodies")</f>
        <v>If you were to improve your home’s energy efficiency, to what extent would you trust the following groups for advice on what steps to take?: Landlord membership bodies</v>
      </c>
      <c r="E70" s="14" t="str">
        <f>HYPERLINK("#'Full Results'!A573", "573")</f>
        <v>573</v>
      </c>
      <c r="F70" t="s">
        <v>156</v>
      </c>
    </row>
    <row r="71" spans="3:6" x14ac:dyDescent="0.35">
      <c r="C71">
        <v>63</v>
      </c>
      <c r="D71" s="8" t="str">
        <f>HYPERLINK("#'Table 63'!A1", "If you were to improve your home’s energy efficiency, to what extent would you trust the following groups for advice on what steps to take?: The internet")</f>
        <v>If you were to improve your home’s energy efficiency, to what extent would you trust the following groups for advice on what steps to take?: The internet</v>
      </c>
      <c r="E71" s="14" t="str">
        <f>HYPERLINK("#'Full Results'!A581", "581")</f>
        <v>581</v>
      </c>
      <c r="F71" t="s">
        <v>156</v>
      </c>
    </row>
    <row r="72" spans="3:6" x14ac:dyDescent="0.35">
      <c r="C72">
        <v>64</v>
      </c>
      <c r="D72" s="8" t="str">
        <f>HYPERLINK("#'Table 64'!A1", "If you were to improve your home’s energy efficiency, to what extent would you trust the following groups for advice on what steps to take?: Local Government")</f>
        <v>If you were to improve your home’s energy efficiency, to what extent would you trust the following groups for advice on what steps to take?: Local Government</v>
      </c>
      <c r="E72" s="14" t="str">
        <f>HYPERLINK("#'Full Results'!A589", "589")</f>
        <v>589</v>
      </c>
      <c r="F72" t="s">
        <v>156</v>
      </c>
    </row>
    <row r="73" spans="3:6" x14ac:dyDescent="0.35">
      <c r="C73">
        <v>65</v>
      </c>
      <c r="D73" s="8" t="str">
        <f>HYPERLINK("#'Table 65'!A1", "If you were to improve your home’s energy efficiency, to what extent would you trust the following groups for advice on what steps to take?: Energy companies")</f>
        <v>If you were to improve your home’s energy efficiency, to what extent would you trust the following groups for advice on what steps to take?: Energy companies</v>
      </c>
      <c r="E73" s="14" t="str">
        <f>HYPERLINK("#'Full Results'!A597", "597")</f>
        <v>597</v>
      </c>
      <c r="F73" t="s">
        <v>156</v>
      </c>
    </row>
    <row r="74" spans="3:6" x14ac:dyDescent="0.35">
      <c r="C74">
        <v>66</v>
      </c>
      <c r="D74" s="8" t="str">
        <f>HYPERLINK("#'Table 66'!A1", "If you were to improve your home’s energy efficiency, to what extent would you trust the following groups for advice on what steps to take?: Tradespeople e.g. electricians, plumbers")</f>
        <v>If you were to improve your home’s energy efficiency, to what extent would you trust the following groups for advice on what steps to take?: Tradespeople e.g. electricians, plumbers</v>
      </c>
      <c r="E74" s="14" t="str">
        <f>HYPERLINK("#'Full Results'!A605", "605")</f>
        <v>605</v>
      </c>
      <c r="F74" t="s">
        <v>156</v>
      </c>
    </row>
    <row r="75" spans="3:6" x14ac:dyDescent="0.35">
      <c r="C75">
        <v>67</v>
      </c>
      <c r="D75" s="8" t="str">
        <f>HYPERLINK("#'Table 67'!A1", "If you were to improve your home’s energy efficiency, to what extent would you trust the following groups for advice on what steps to take?: Environmental charities")</f>
        <v>If you were to improve your home’s energy efficiency, to what extent would you trust the following groups for advice on what steps to take?: Environmental charities</v>
      </c>
      <c r="E75" s="14" t="str">
        <f>HYPERLINK("#'Full Results'!A613", "613")</f>
        <v>613</v>
      </c>
      <c r="F75" t="s">
        <v>156</v>
      </c>
    </row>
    <row r="76" spans="3:6" x14ac:dyDescent="0.35">
      <c r="C76">
        <v>68</v>
      </c>
      <c r="D76" s="8" t="str">
        <f>HYPERLINK("#'Table 68'!A1", "If you were to improve your home’s energy efficiency, to what extent would you trust the following groups for advice on what steps to take?: Friends and family")</f>
        <v>If you were to improve your home’s energy efficiency, to what extent would you trust the following groups for advice on what steps to take?: Friends and family</v>
      </c>
      <c r="E76" s="14" t="str">
        <f>HYPERLINK("#'Full Results'!A621", "621")</f>
        <v>621</v>
      </c>
      <c r="F76" t="s">
        <v>156</v>
      </c>
    </row>
    <row r="77" spans="3:6" x14ac:dyDescent="0.35">
      <c r="C77">
        <v>69</v>
      </c>
      <c r="D77" s="8" t="str">
        <f>HYPERLINK("#'Table 69'!A1", "If you were to improve your home’s energy efficiency, to what extent would you trust the following groups for advice on what steps to take?: National media e.g. newspapers, TV news")</f>
        <v>If you were to improve your home’s energy efficiency, to what extent would you trust the following groups for advice on what steps to take?: National media e.g. newspapers, TV news</v>
      </c>
      <c r="E77" s="14" t="str">
        <f>HYPERLINK("#'Full Results'!A629", "629")</f>
        <v>629</v>
      </c>
      <c r="F77" t="s">
        <v>156</v>
      </c>
    </row>
    <row r="78" spans="3:6" x14ac:dyDescent="0.35">
      <c r="C78">
        <v>70</v>
      </c>
      <c r="D78" s="8" t="str">
        <f>HYPERLINK("#'Table 70'!A1", "If you were to improve your home’s energy efficiency, to what extent would you trust the following groups for advice on what steps to take?: Online forums e.g. social media")</f>
        <v>If you were to improve your home’s energy efficiency, to what extent would you trust the following groups for advice on what steps to take?: Online forums e.g. social media</v>
      </c>
      <c r="E78" s="14" t="str">
        <f>HYPERLINK("#'Full Results'!A637", "637")</f>
        <v>637</v>
      </c>
      <c r="F78" t="s">
        <v>156</v>
      </c>
    </row>
    <row r="79" spans="3:6" x14ac:dyDescent="0.35">
      <c r="C79">
        <v>71</v>
      </c>
      <c r="D79" s="8" t="str">
        <f>HYPERLINK("#'Table 71'!A1", "If you were to improve your home’s energy efficiency, to what extent would you trust the following groups for advice on what steps to take?: My bank / mortgage provider")</f>
        <v>If you were to improve your home’s energy efficiency, to what extent would you trust the following groups for advice on what steps to take?: My bank / mortgage provider</v>
      </c>
      <c r="E79" s="14" t="str">
        <f>HYPERLINK("#'Full Results'!A645", "645")</f>
        <v>645</v>
      </c>
      <c r="F79" t="s">
        <v>156</v>
      </c>
    </row>
    <row r="80" spans="3:6" x14ac:dyDescent="0.35">
      <c r="C80">
        <v>72</v>
      </c>
      <c r="D80" s="8" t="str">
        <f>HYPERLINK("#'Table 72'!A1", "If you were to improve your home’s energy efficiency, to what extent would you trust the following groups for advice on what steps to take?: Consumer advice organisations (e.g. Citizens advice)")</f>
        <v>If you were to improve your home’s energy efficiency, to what extent would you trust the following groups for advice on what steps to take?: Consumer advice organisations (e.g. Citizens advice)</v>
      </c>
      <c r="E80" s="14" t="str">
        <f>HYPERLINK("#'Full Results'!A653", "653")</f>
        <v>653</v>
      </c>
      <c r="F80" t="s">
        <v>156</v>
      </c>
    </row>
    <row r="81" spans="3:6" x14ac:dyDescent="0.35">
      <c r="C81">
        <v>73</v>
      </c>
      <c r="D81" s="8" t="str">
        <f>HYPERLINK("#'Table 73'!A1", "If you were to improve your home’s energy efficiency, to what extent would you trust the following groups for advice on what steps to take?: Local media")</f>
        <v>If you were to improve your home’s energy efficiency, to what extent would you trust the following groups for advice on what steps to take?: Local media</v>
      </c>
      <c r="E81" s="14" t="str">
        <f>HYPERLINK("#'Full Results'!A661", "661")</f>
        <v>661</v>
      </c>
      <c r="F81" t="s">
        <v>156</v>
      </c>
    </row>
    <row r="82" spans="3:6" x14ac:dyDescent="0.35">
      <c r="C82">
        <v>74</v>
      </c>
      <c r="D82" s="8" t="str">
        <f>HYPERLINK("#'Table 74'!A1", "Grid Summary: If you were to improve your home’s energy efficiency, to what extent would you trust the following groups for advice on which measures to install?")</f>
        <v>Grid Summary: If you were to improve your home’s energy efficiency, to what extent would you trust the following groups for advice on which measures to install?</v>
      </c>
      <c r="E82" s="7"/>
      <c r="F82" t="s">
        <v>156</v>
      </c>
    </row>
    <row r="83" spans="3:6" x14ac:dyDescent="0.35">
      <c r="C83">
        <v>75</v>
      </c>
      <c r="D83" s="8" t="str">
        <f>HYPERLINK("#'Table 75'!A1", "If you were to improve your home’s energy efficiency, to what extent would you trust the following groups for advice on which measures to install?: Friends and family")</f>
        <v>If you were to improve your home’s energy efficiency, to what extent would you trust the following groups for advice on which measures to install?: Friends and family</v>
      </c>
      <c r="E83" s="14" t="str">
        <f>HYPERLINK("#'Full Results'!A669", "669")</f>
        <v>669</v>
      </c>
      <c r="F83" t="s">
        <v>156</v>
      </c>
    </row>
    <row r="84" spans="3:6" x14ac:dyDescent="0.35">
      <c r="C84">
        <v>76</v>
      </c>
      <c r="D84" s="8" t="str">
        <f>HYPERLINK("#'Table 76'!A1", "If you were to improve your home’s energy efficiency, to what extent would you trust the following groups for advice on which measures to install?: Tradespeople e.g. electricians, plumbers")</f>
        <v>If you were to improve your home’s energy efficiency, to what extent would you trust the following groups for advice on which measures to install?: Tradespeople e.g. electricians, plumbers</v>
      </c>
      <c r="E84" s="14" t="str">
        <f>HYPERLINK("#'Full Results'!A677", "677")</f>
        <v>677</v>
      </c>
      <c r="F84" t="s">
        <v>156</v>
      </c>
    </row>
    <row r="85" spans="3:6" x14ac:dyDescent="0.35">
      <c r="C85">
        <v>77</v>
      </c>
      <c r="D85" s="8" t="str">
        <f>HYPERLINK("#'Table 77'!A1", "If you were to improve your home’s energy efficiency, to what extent would you trust the following groups for advice on which measures to install?: Local Government")</f>
        <v>If you were to improve your home’s energy efficiency, to what extent would you trust the following groups for advice on which measures to install?: Local Government</v>
      </c>
      <c r="E85" s="14" t="str">
        <f>HYPERLINK("#'Full Results'!A685", "685")</f>
        <v>685</v>
      </c>
      <c r="F85" t="s">
        <v>156</v>
      </c>
    </row>
    <row r="86" spans="3:6" x14ac:dyDescent="0.35">
      <c r="C86">
        <v>78</v>
      </c>
      <c r="D86" s="8" t="str">
        <f>HYPERLINK("#'Table 78'!A1", "If you were to improve your home’s energy efficiency, to what extent would you trust the following groups for advice on which measures to install?: National media e.g. newspapers, TV news")</f>
        <v>If you were to improve your home’s energy efficiency, to what extent would you trust the following groups for advice on which measures to install?: National media e.g. newspapers, TV news</v>
      </c>
      <c r="E86" s="14" t="str">
        <f>HYPERLINK("#'Full Results'!A693", "693")</f>
        <v>693</v>
      </c>
      <c r="F86" t="s">
        <v>156</v>
      </c>
    </row>
    <row r="87" spans="3:6" x14ac:dyDescent="0.35">
      <c r="C87">
        <v>79</v>
      </c>
      <c r="D87" s="8" t="str">
        <f>HYPERLINK("#'Table 79'!A1", "If you were to improve your home’s energy efficiency, to what extent would you trust the following groups for advice on which measures to install?: Local media")</f>
        <v>If you were to improve your home’s energy efficiency, to what extent would you trust the following groups for advice on which measures to install?: Local media</v>
      </c>
      <c r="E87" s="14" t="str">
        <f>HYPERLINK("#'Full Results'!A701", "701")</f>
        <v>701</v>
      </c>
      <c r="F87" t="s">
        <v>156</v>
      </c>
    </row>
    <row r="88" spans="3:6" x14ac:dyDescent="0.35">
      <c r="C88">
        <v>80</v>
      </c>
      <c r="D88" s="8" t="str">
        <f>HYPERLINK("#'Table 80'!A1", "If you were to improve your home’s energy efficiency, to what extent would you trust the following groups for advice on which measures to install?: Online forums e.g. social media")</f>
        <v>If you were to improve your home’s energy efficiency, to what extent would you trust the following groups for advice on which measures to install?: Online forums e.g. social media</v>
      </c>
      <c r="E88" s="14" t="str">
        <f>HYPERLINK("#'Full Results'!A709", "709")</f>
        <v>709</v>
      </c>
      <c r="F88" t="s">
        <v>156</v>
      </c>
    </row>
    <row r="89" spans="3:6" x14ac:dyDescent="0.35">
      <c r="C89">
        <v>81</v>
      </c>
      <c r="D89" s="8" t="str">
        <f>HYPERLINK("#'Table 81'!A1", "If you were to improve your home’s energy efficiency, to what extent would you trust the following groups for advice on which measures to install?: Energy companies")</f>
        <v>If you were to improve your home’s energy efficiency, to what extent would you trust the following groups for advice on which measures to install?: Energy companies</v>
      </c>
      <c r="E89" s="14" t="str">
        <f>HYPERLINK("#'Full Results'!A717", "717")</f>
        <v>717</v>
      </c>
      <c r="F89" t="s">
        <v>156</v>
      </c>
    </row>
    <row r="90" spans="3:6" x14ac:dyDescent="0.35">
      <c r="C90">
        <v>82</v>
      </c>
      <c r="D90" s="8" t="str">
        <f>HYPERLINK("#'Table 82'!A1", "If you were to improve your home’s energy efficiency, to what extent would you trust the following groups for advice on which measures to install?: The internet")</f>
        <v>If you were to improve your home’s energy efficiency, to what extent would you trust the following groups for advice on which measures to install?: The internet</v>
      </c>
      <c r="E90" s="14" t="str">
        <f>HYPERLINK("#'Full Results'!A725", "725")</f>
        <v>725</v>
      </c>
      <c r="F90" t="s">
        <v>156</v>
      </c>
    </row>
    <row r="91" spans="3:6" x14ac:dyDescent="0.35">
      <c r="C91">
        <v>83</v>
      </c>
      <c r="D91" s="8" t="str">
        <f>HYPERLINK("#'Table 83'!A1", "If you were to improve your home’s energy efficiency, to what extent would you trust the following groups for advice on which measures to install?: Environmental charities")</f>
        <v>If you were to improve your home’s energy efficiency, to what extent would you trust the following groups for advice on which measures to install?: Environmental charities</v>
      </c>
      <c r="E91" s="14" t="str">
        <f>HYPERLINK("#'Full Results'!A733", "733")</f>
        <v>733</v>
      </c>
      <c r="F91" t="s">
        <v>156</v>
      </c>
    </row>
    <row r="92" spans="3:6" x14ac:dyDescent="0.35">
      <c r="C92">
        <v>84</v>
      </c>
      <c r="D92" s="8" t="str">
        <f>HYPERLINK("#'Table 84'!A1", "If you were to improve your home’s energy efficiency, to what extent would you trust the following groups for advice on which measures to install?: National Government")</f>
        <v>If you were to improve your home’s energy efficiency, to what extent would you trust the following groups for advice on which measures to install?: National Government</v>
      </c>
      <c r="E92" s="14" t="str">
        <f>HYPERLINK("#'Full Results'!A741", "741")</f>
        <v>741</v>
      </c>
      <c r="F92" t="s">
        <v>156</v>
      </c>
    </row>
    <row r="93" spans="3:6" x14ac:dyDescent="0.35">
      <c r="C93">
        <v>85</v>
      </c>
      <c r="D93" s="8" t="str">
        <f>HYPERLINK("#'Table 85'!A1", "If you were to improve your home’s energy efficiency, to what extent would you trust the following groups for advice on which measures to install?: My bank / mortgage provider")</f>
        <v>If you were to improve your home’s energy efficiency, to what extent would you trust the following groups for advice on which measures to install?: My bank / mortgage provider</v>
      </c>
      <c r="E93" s="14" t="str">
        <f>HYPERLINK("#'Full Results'!A749", "749")</f>
        <v>749</v>
      </c>
      <c r="F93" t="s">
        <v>156</v>
      </c>
    </row>
    <row r="94" spans="3:6" x14ac:dyDescent="0.35">
      <c r="C94">
        <v>86</v>
      </c>
      <c r="D94" s="8" t="str">
        <f>HYPERLINK("#'Table 86'!A1", "If you were to improve your home’s energy efficiency, to what extent would you trust the following groups for advice on which measures to install?: Consumer advice organisations (e.g. Citizens advice)")</f>
        <v>If you were to improve your home’s energy efficiency, to what extent would you trust the following groups for advice on which measures to install?: Consumer advice organisations (e.g. Citizens advice)</v>
      </c>
      <c r="E94" s="14" t="str">
        <f>HYPERLINK("#'Full Results'!A757", "757")</f>
        <v>757</v>
      </c>
      <c r="F94" t="s">
        <v>156</v>
      </c>
    </row>
    <row r="95" spans="3:6" x14ac:dyDescent="0.35">
      <c r="C95">
        <v>87</v>
      </c>
      <c r="D95" s="8" t="str">
        <f>HYPERLINK("#'Table 87'!A1", "If you were to improve your home’s energy efficiency, to what extent would you trust the following groups for advice on which measures to install?: Landlord membership bodies")</f>
        <v>If you were to improve your home’s energy efficiency, to what extent would you trust the following groups for advice on which measures to install?: Landlord membership bodies</v>
      </c>
      <c r="E95" s="14" t="str">
        <f>HYPERLINK("#'Full Results'!A765", "765")</f>
        <v>765</v>
      </c>
      <c r="F95" t="s">
        <v>156</v>
      </c>
    </row>
    <row r="96" spans="3:6" x14ac:dyDescent="0.35">
      <c r="C96">
        <v>88</v>
      </c>
      <c r="D96" s="8" t="str">
        <f>HYPERLINK("#'Table 88'!A1", "Grid Summary: If you were to improve your home’s energy efficiency, to what extent would you trust the following groups for advice on your consumer rights throughout the improvement process?")</f>
        <v>Grid Summary: If you were to improve your home’s energy efficiency, to what extent would you trust the following groups for advice on your consumer rights throughout the improvement process?</v>
      </c>
      <c r="E96" s="7"/>
      <c r="F96" t="s">
        <v>156</v>
      </c>
    </row>
    <row r="97" spans="3:6" x14ac:dyDescent="0.35">
      <c r="C97">
        <v>89</v>
      </c>
      <c r="D97" s="8" t="str">
        <f>HYPERLINK("#'Table 89'!A1", "If you were to improve your home’s energy efficiency, to what extent would you trust the following groups for advice on your consumer rights throughout the improvement process?: Local media")</f>
        <v>If you were to improve your home’s energy efficiency, to what extent would you trust the following groups for advice on your consumer rights throughout the improvement process?: Local media</v>
      </c>
      <c r="E97" s="14" t="str">
        <f>HYPERLINK("#'Full Results'!A773", "773")</f>
        <v>773</v>
      </c>
      <c r="F97" t="s">
        <v>156</v>
      </c>
    </row>
    <row r="98" spans="3:6" x14ac:dyDescent="0.35">
      <c r="C98">
        <v>90</v>
      </c>
      <c r="D98" s="8" t="str">
        <f>HYPERLINK("#'Table 90'!A1", "If you were to improve your home’s energy efficiency, to what extent would you trust the following groups for advice on your consumer rights throughout the improvement process?: Tradespeople e.g. electricians, plumbers")</f>
        <v>If you were to improve your home’s energy efficiency, to what extent would you trust the following groups for advice on your consumer rights throughout the improvement process?: Tradespeople e.g. electricians, plumbers</v>
      </c>
      <c r="E98" s="14" t="str">
        <f>HYPERLINK("#'Full Results'!A781", "781")</f>
        <v>781</v>
      </c>
      <c r="F98" t="s">
        <v>156</v>
      </c>
    </row>
    <row r="99" spans="3:6" x14ac:dyDescent="0.35">
      <c r="C99">
        <v>91</v>
      </c>
      <c r="D99" s="8" t="str">
        <f>HYPERLINK("#'Table 91'!A1", "If you were to improve your home’s energy efficiency, to what extent would you trust the following groups for advice on your consumer rights throughout the improvement process?: National media e.g. newspapers, TV news")</f>
        <v>If you were to improve your home’s energy efficiency, to what extent would you trust the following groups for advice on your consumer rights throughout the improvement process?: National media e.g. newspapers, TV news</v>
      </c>
      <c r="E99" s="14" t="str">
        <f>HYPERLINK("#'Full Results'!A789", "789")</f>
        <v>789</v>
      </c>
      <c r="F99" t="s">
        <v>156</v>
      </c>
    </row>
    <row r="100" spans="3:6" x14ac:dyDescent="0.35">
      <c r="C100">
        <v>92</v>
      </c>
      <c r="D100" s="8" t="str">
        <f>HYPERLINK("#'Table 92'!A1", "If you were to improve your home’s energy efficiency, to what extent would you trust the following groups for advice on your consumer rights throughout the improvement process?: National Government")</f>
        <v>If you were to improve your home’s energy efficiency, to what extent would you trust the following groups for advice on your consumer rights throughout the improvement process?: National Government</v>
      </c>
      <c r="E100" s="14" t="str">
        <f>HYPERLINK("#'Full Results'!A797", "797")</f>
        <v>797</v>
      </c>
      <c r="F100" t="s">
        <v>156</v>
      </c>
    </row>
    <row r="101" spans="3:6" x14ac:dyDescent="0.35">
      <c r="C101">
        <v>93</v>
      </c>
      <c r="D101" s="8" t="str">
        <f>HYPERLINK("#'Table 93'!A1", "If you were to improve your home’s energy efficiency, to what extent would you trust the following groups for advice on your consumer rights throughout the improvement process?: Friends and family")</f>
        <v>If you were to improve your home’s energy efficiency, to what extent would you trust the following groups for advice on your consumer rights throughout the improvement process?: Friends and family</v>
      </c>
      <c r="E101" s="14" t="str">
        <f>HYPERLINK("#'Full Results'!A805", "805")</f>
        <v>805</v>
      </c>
      <c r="F101" t="s">
        <v>156</v>
      </c>
    </row>
    <row r="102" spans="3:6" x14ac:dyDescent="0.35">
      <c r="C102">
        <v>94</v>
      </c>
      <c r="D102" s="8" t="str">
        <f>HYPERLINK("#'Table 94'!A1", "If you were to improve your home’s energy efficiency, to what extent would you trust the following groups for advice on your consumer rights throughout the improvement process?: Online forums e.g. social media")</f>
        <v>If you were to improve your home’s energy efficiency, to what extent would you trust the following groups for advice on your consumer rights throughout the improvement process?: Online forums e.g. social media</v>
      </c>
      <c r="E102" s="14" t="str">
        <f>HYPERLINK("#'Full Results'!A813", "813")</f>
        <v>813</v>
      </c>
      <c r="F102" t="s">
        <v>156</v>
      </c>
    </row>
    <row r="103" spans="3:6" x14ac:dyDescent="0.35">
      <c r="C103">
        <v>95</v>
      </c>
      <c r="D103" s="8" t="str">
        <f>HYPERLINK("#'Table 95'!A1", "If you were to improve your home’s energy efficiency, to what extent would you trust the following groups for advice on your consumer rights throughout the improvement process?: Environmental charities")</f>
        <v>If you were to improve your home’s energy efficiency, to what extent would you trust the following groups for advice on your consumer rights throughout the improvement process?: Environmental charities</v>
      </c>
      <c r="E103" s="14" t="str">
        <f>HYPERLINK("#'Full Results'!A821", "821")</f>
        <v>821</v>
      </c>
      <c r="F103" t="s">
        <v>156</v>
      </c>
    </row>
    <row r="104" spans="3:6" x14ac:dyDescent="0.35">
      <c r="C104">
        <v>96</v>
      </c>
      <c r="D104" s="8" t="str">
        <f>HYPERLINK("#'Table 96'!A1", "If you were to improve your home’s energy efficiency, to what extent would you trust the following groups for advice on your consumer rights throughout the improvement process?: The internet")</f>
        <v>If you were to improve your home’s energy efficiency, to what extent would you trust the following groups for advice on your consumer rights throughout the improvement process?: The internet</v>
      </c>
      <c r="E104" s="14" t="str">
        <f>HYPERLINK("#'Full Results'!A829", "829")</f>
        <v>829</v>
      </c>
      <c r="F104" t="s">
        <v>156</v>
      </c>
    </row>
    <row r="105" spans="3:6" x14ac:dyDescent="0.35">
      <c r="C105">
        <v>97</v>
      </c>
      <c r="D105" s="8" t="str">
        <f>HYPERLINK("#'Table 97'!A1", "If you were to improve your home’s energy efficiency, to what extent would you trust the following groups for advice on your consumer rights throughout the improvement process?: Local Government")</f>
        <v>If you were to improve your home’s energy efficiency, to what extent would you trust the following groups for advice on your consumer rights throughout the improvement process?: Local Government</v>
      </c>
      <c r="E105" s="14" t="str">
        <f>HYPERLINK("#'Full Results'!A837", "837")</f>
        <v>837</v>
      </c>
      <c r="F105" t="s">
        <v>156</v>
      </c>
    </row>
    <row r="106" spans="3:6" x14ac:dyDescent="0.35">
      <c r="C106">
        <v>98</v>
      </c>
      <c r="D106" s="8" t="str">
        <f>HYPERLINK("#'Table 98'!A1", "If you were to improve your home’s energy efficiency, to what extent would you trust the following groups for advice on your consumer rights throughout the improvement process?: My bank / mortgage provider")</f>
        <v>If you were to improve your home’s energy efficiency, to what extent would you trust the following groups for advice on your consumer rights throughout the improvement process?: My bank / mortgage provider</v>
      </c>
      <c r="E106" s="14" t="str">
        <f>HYPERLINK("#'Full Results'!A845", "845")</f>
        <v>845</v>
      </c>
      <c r="F106" t="s">
        <v>156</v>
      </c>
    </row>
    <row r="107" spans="3:6" x14ac:dyDescent="0.35">
      <c r="C107">
        <v>99</v>
      </c>
      <c r="D107" s="8" t="str">
        <f>HYPERLINK("#'Table 99'!A1", "If you were to improve your home’s energy efficiency, to what extent would you trust the following groups for advice on your consumer rights throughout the improvement process?: Landlord membership bodies")</f>
        <v>If you were to improve your home’s energy efficiency, to what extent would you trust the following groups for advice on your consumer rights throughout the improvement process?: Landlord membership bodies</v>
      </c>
      <c r="E107" s="14" t="str">
        <f>HYPERLINK("#'Full Results'!A853", "853")</f>
        <v>853</v>
      </c>
      <c r="F107" t="s">
        <v>156</v>
      </c>
    </row>
    <row r="108" spans="3:6" x14ac:dyDescent="0.35">
      <c r="C108">
        <v>100</v>
      </c>
      <c r="D108" s="8" t="str">
        <f>HYPERLINK("#'Table 100'!A1", "If you were to improve your home’s energy efficiency, to what extent would you trust the following groups for advice on your consumer rights throughout the improvement process?: Energy companies")</f>
        <v>If you were to improve your home’s energy efficiency, to what extent would you trust the following groups for advice on your consumer rights throughout the improvement process?: Energy companies</v>
      </c>
      <c r="E108" s="14" t="str">
        <f>HYPERLINK("#'Full Results'!A861", "861")</f>
        <v>861</v>
      </c>
      <c r="F108" t="s">
        <v>156</v>
      </c>
    </row>
    <row r="109" spans="3:6" x14ac:dyDescent="0.35">
      <c r="C109">
        <v>101</v>
      </c>
      <c r="D109" s="8" t="str">
        <f>HYPERLINK("#'Table 101'!A1", "If you were to improve your home’s energy efficiency, to what extent would you trust the following groups for advice on your consumer rights throughout the improvement process?: Consumer advice organisations (e.g. Citizens advice)")</f>
        <v>If you were to improve your home’s energy efficiency, to what extent would you trust the following groups for advice on your consumer rights throughout the improvement process?: Consumer advice organisations (e.g. Citizens advice)</v>
      </c>
      <c r="E109" s="14" t="str">
        <f>HYPERLINK("#'Full Results'!A869", "869")</f>
        <v>869</v>
      </c>
      <c r="F109" t="s">
        <v>156</v>
      </c>
    </row>
    <row r="110" spans="3:6" x14ac:dyDescent="0.35">
      <c r="C110">
        <v>102</v>
      </c>
      <c r="D110" s="8" t="str">
        <f>HYPERLINK("#'Table 102'!A1", " If you were offered free upgrades to your home’s energy efficiency from your landlord/housing provider, how likely or unlikely would you be to accept them?The goal of these upgrades is to reduce costs of energy bills.   ")</f>
        <v xml:space="preserve"> If you were offered free upgrades to your home’s energy efficiency from your landlord/housing provider, how likely or unlikely would you be to accept them?The goal of these upgrades is to reduce costs of energy bills.   </v>
      </c>
      <c r="E110" s="14" t="str">
        <f>HYPERLINK("#'Full Results'!A877", "877")</f>
        <v>877</v>
      </c>
      <c r="F110" t="s">
        <v>832</v>
      </c>
    </row>
    <row r="111" spans="3:6" x14ac:dyDescent="0.35">
      <c r="C111">
        <v>103</v>
      </c>
      <c r="D111" s="8" t="str">
        <f>HYPERLINK("#'Table 103'!A1", "You said you would be unlikely to accept free energy efficiency improvements to your home from your landlord or housing provider. Why is this? Select any that apply.  ")</f>
        <v>You said you would be unlikely to accept free energy efficiency improvements to your home from your landlord or housing provider. Why is this? Select any that apply.  </v>
      </c>
      <c r="E111" s="14" t="str">
        <f>HYPERLINK("#'Full Results'!A889", "889")</f>
        <v>889</v>
      </c>
      <c r="F111" t="s">
        <v>833</v>
      </c>
    </row>
    <row r="112" spans="3:6" x14ac:dyDescent="0.35">
      <c r="C112">
        <v>104</v>
      </c>
      <c r="D112" s="8" t="str">
        <f>HYPERLINK("#'Table 104'!A1", "  If you were offered free upgrades to your home’s energy efficiency from your local council, how likely or unlikely would you be to accept them?The goal of these upgrades is to reduce costs of energy bills.   ")</f>
        <v xml:space="preserve">  If you were offered free upgrades to your home’s energy efficiency from your local council, how likely or unlikely would you be to accept them?The goal of these upgrades is to reduce costs of energy bills.   </v>
      </c>
      <c r="E112" s="14" t="str">
        <f>HYPERLINK("#'Full Results'!A904", "904")</f>
        <v>904</v>
      </c>
      <c r="F112" t="s">
        <v>156</v>
      </c>
    </row>
    <row r="113" spans="3:6" x14ac:dyDescent="0.35">
      <c r="C113">
        <v>105</v>
      </c>
      <c r="D113" s="8" t="str">
        <f>HYPERLINK("#'Table 105'!A1", "  If you were offered free upgrades to your home’s energy efficiency from your energy supplier, how likely or unlikely would you be to accept them?The goal of these upgrades is to reduce costs of energy bills.   ")</f>
        <v xml:space="preserve">  If you were offered free upgrades to your home’s energy efficiency from your energy supplier, how likely or unlikely would you be to accept them?The goal of these upgrades is to reduce costs of energy bills.   </v>
      </c>
      <c r="E113" s="14" t="str">
        <f>HYPERLINK("#'Full Results'!A916", "916")</f>
        <v>916</v>
      </c>
      <c r="F113" t="s">
        <v>156</v>
      </c>
    </row>
    <row r="114" spans="3:6" x14ac:dyDescent="0.35">
      <c r="C114">
        <v>106</v>
      </c>
      <c r="D114" s="8" t="str">
        <f>HYPERLINK("#'Table 106'!A1", " You said you would be unlikely to accept free upgrades to your home from your local council. Why is this?")</f>
        <v> You said you would be unlikely to accept free upgrades to your home from your local council. Why is this?</v>
      </c>
      <c r="E114" s="14" t="str">
        <f>HYPERLINK("#'Full Results'!A928", "928")</f>
        <v>928</v>
      </c>
      <c r="F114" t="s">
        <v>835</v>
      </c>
    </row>
    <row r="115" spans="3:6" x14ac:dyDescent="0.35">
      <c r="C115">
        <v>107</v>
      </c>
      <c r="D115" s="8" t="str">
        <f>HYPERLINK("#'Table 107'!A1", " You said you would be unlikely to accept free upgrades to your home from your energy supplier. Why is this?")</f>
        <v> You said you would be unlikely to accept free upgrades to your home from your energy supplier. Why is this?</v>
      </c>
      <c r="E115" s="14" t="str">
        <f>HYPERLINK("#'Full Results'!A944", "944")</f>
        <v>944</v>
      </c>
      <c r="F115" t="s">
        <v>835</v>
      </c>
    </row>
    <row r="116" spans="3:6" x14ac:dyDescent="0.35">
      <c r="C116">
        <v>108</v>
      </c>
      <c r="D116" s="8" t="str">
        <f>HYPERLINK("#'Table 108'!A1", "Grid Summary: In your view, when is the best time to invest in improving your home’s energy efficiency?  ")</f>
        <v>Grid Summary: In your view, when is the best time to invest in improving your home’s energy efficiency?  </v>
      </c>
      <c r="E116" s="7"/>
      <c r="F116" t="s">
        <v>834</v>
      </c>
    </row>
    <row r="117" spans="3:6" x14ac:dyDescent="0.35">
      <c r="C117">
        <v>109</v>
      </c>
      <c r="D117" s="8" t="str">
        <f>HYPERLINK("#'Table 109'!A1", "In your view, when is the best time to invest in improving your home’s energy efficiency?  : When moving into a new home")</f>
        <v>In your view, when is the best time to invest in improving your home’s energy efficiency?  : When moving into a new home</v>
      </c>
      <c r="E117" s="14" t="str">
        <f>HYPERLINK("#'Full Results'!A958", "958")</f>
        <v>958</v>
      </c>
      <c r="F117" t="s">
        <v>834</v>
      </c>
    </row>
    <row r="118" spans="3:6" x14ac:dyDescent="0.35">
      <c r="C118">
        <v>110</v>
      </c>
      <c r="D118" s="8" t="str">
        <f>HYPERLINK("#'Table 110'!A1", "In your view, when is the best time to invest in improving your home’s energy efficiency?  : Before selling my current home")</f>
        <v>In your view, when is the best time to invest in improving your home’s energy efficiency?  : Before selling my current home</v>
      </c>
      <c r="E118" s="14" t="str">
        <f>HYPERLINK("#'Full Results'!A967", "967")</f>
        <v>967</v>
      </c>
      <c r="F118" t="s">
        <v>834</v>
      </c>
    </row>
    <row r="119" spans="3:6" x14ac:dyDescent="0.35">
      <c r="C119">
        <v>111</v>
      </c>
      <c r="D119" s="8" t="str">
        <f>HYPERLINK("#'Table 111'!A1", "In your view, when is the best time to invest in improving your home’s energy efficiency?  : Once I’ve lived in my home for at least a year")</f>
        <v>In your view, when is the best time to invest in improving your home’s energy efficiency?  : Once I’ve lived in my home for at least a year</v>
      </c>
      <c r="E119" s="14" t="str">
        <f>HYPERLINK("#'Full Results'!A976", "976")</f>
        <v>976</v>
      </c>
      <c r="F119" t="s">
        <v>834</v>
      </c>
    </row>
    <row r="120" spans="3:6" x14ac:dyDescent="0.35">
      <c r="C120">
        <v>112</v>
      </c>
      <c r="D120" s="8" t="str">
        <f>HYPERLINK("#'Table 112'!A1", "In your view, when is the best time to invest in improving your home’s energy efficiency?  : When my boiler breaks")</f>
        <v>In your view, when is the best time to invest in improving your home’s energy efficiency?  : When my boiler breaks</v>
      </c>
      <c r="E120" s="14" t="str">
        <f>HYPERLINK("#'Full Results'!A985", "985")</f>
        <v>985</v>
      </c>
      <c r="F120" t="s">
        <v>834</v>
      </c>
    </row>
    <row r="121" spans="3:6" x14ac:dyDescent="0.35">
      <c r="C121">
        <v>113</v>
      </c>
      <c r="D121" s="8" t="str">
        <f>HYPERLINK("#'Table 113'!A1", "In your view, when is the best time to invest in improving your home’s energy efficiency?  : When I remortgage")</f>
        <v>In your view, when is the best time to invest in improving your home’s energy efficiency?  : When I remortgage</v>
      </c>
      <c r="E121" s="14" t="str">
        <f>HYPERLINK("#'Full Results'!A994", "994")</f>
        <v>994</v>
      </c>
      <c r="F121" t="s">
        <v>834</v>
      </c>
    </row>
    <row r="122" spans="3:6" x14ac:dyDescent="0.35">
      <c r="C122">
        <v>114</v>
      </c>
      <c r="D122" s="8" t="str">
        <f>HYPERLINK("#'Table 114'!A1", "In your view, when is the best time to invest in improving your home’s energy efficiency?  : When I’m doing other home renovations")</f>
        <v>In your view, when is the best time to invest in improving your home’s energy efficiency?  : When I’m doing other home renovations</v>
      </c>
      <c r="E122" s="14" t="str">
        <f>HYPERLINK("#'Full Results'!A1003", "1003")</f>
        <v>1003</v>
      </c>
      <c r="F122" t="s">
        <v>834</v>
      </c>
    </row>
    <row r="123" spans="3:6" x14ac:dyDescent="0.35">
      <c r="C123">
        <v>115</v>
      </c>
      <c r="D123" s="8" t="str">
        <f>HYPERLINK("#'Table 115'!A1", " How likely or unlikely are you to upgrade your property to be more energy efficient within the next five years? This may include installing double-glazed windows, loft or wall insulation, or a heat pump. ")</f>
        <v xml:space="preserve"> How likely or unlikely are you to upgrade your property to be more energy efficient within the next five years? This may include installing double-glazed windows, loft or wall insulation, or a heat pump. </v>
      </c>
      <c r="E123" s="14" t="str">
        <f>HYPERLINK("#'Full Results'!A1012", "1012")</f>
        <v>1012</v>
      </c>
      <c r="F123" t="s">
        <v>76</v>
      </c>
    </row>
    <row r="124" spans="3:6" x14ac:dyDescent="0.35">
      <c r="C124">
        <v>116</v>
      </c>
      <c r="D124" s="8" t="str">
        <f>HYPERLINK("#'Table 116'!A1", "Which of the following are reasons that you would consider making improvements to your home’s energy efficiency in the next five years?  This may include installing double-glazed windows,  loft or wall insulation, or a heat pump.  Please select u...")</f>
        <v>Which of the following are reasons that you would consider making improvements to your home’s energy efficiency in the next five years?  This may include installing double-glazed windows,  loft or wall insulation, or a heat pump.  Please select u...</v>
      </c>
      <c r="E124" s="14" t="str">
        <f>HYPERLINK("#'Full Results'!A1023", "1023")</f>
        <v>1023</v>
      </c>
      <c r="F124" t="s">
        <v>76</v>
      </c>
    </row>
    <row r="125" spans="3:6" x14ac:dyDescent="0.35">
      <c r="C125">
        <v>117</v>
      </c>
      <c r="D125" s="8" t="str">
        <f>HYPERLINK("#'Table 117'!A1", "Which of the following policy options would make you more likely to make improvements to the energy efficiency of your property, if any?Select any that apply.  ")</f>
        <v>Which of the following policy options would make you more likely to make improvements to the energy efficiency of your property, if any?Select any that apply.  </v>
      </c>
      <c r="E125" s="14" t="str">
        <f>HYPERLINK("#'Full Results'!A1039", "1039")</f>
        <v>1039</v>
      </c>
      <c r="F125" t="s">
        <v>76</v>
      </c>
    </row>
    <row r="126" spans="3:6" x14ac:dyDescent="0.35">
      <c r="C126">
        <v>118</v>
      </c>
      <c r="D126" s="8" t="str">
        <f>HYPERLINK("#'Table 118'!A1", "Which of the following are the biggest barriers to you installing more insulation (e.g. double-glazed windows, loft or wall insulation) in your property?Select up to three  ")</f>
        <v>Which of the following are the biggest barriers to you installing more insulation (e.g. double-glazed windows, loft or wall insulation) in your property?Select up to three  </v>
      </c>
      <c r="E126" s="14" t="str">
        <f>HYPERLINK("#'Full Results'!A1055", "1055")</f>
        <v>1055</v>
      </c>
      <c r="F126" t="s">
        <v>76</v>
      </c>
    </row>
    <row r="127" spans="3:6" x14ac:dyDescent="0.35">
      <c r="C127">
        <v>119</v>
      </c>
      <c r="D127" s="8" t="str">
        <f>HYPERLINK("#'Table 119'!A1", " If you were to improve your home’s energy efficiency, how confident are you that you would know what steps you would need to take? ")</f>
        <v xml:space="preserve"> If you were to improve your home’s energy efficiency, how confident are you that you would know what steps you would need to take? </v>
      </c>
      <c r="E127" s="14" t="str">
        <f>HYPERLINK("#'Full Results'!A1075", "1075")</f>
        <v>1075</v>
      </c>
      <c r="F127" t="s">
        <v>76</v>
      </c>
    </row>
    <row r="128" spans="3:6" x14ac:dyDescent="0.35">
      <c r="C128">
        <v>120</v>
      </c>
      <c r="D128" s="8" t="str">
        <f>HYPERLINK("#'Table 120'!A1", "Grid Summary: And if you wanted to improve your home’s energy efficiency, how likely would you be to go to the following for advice when you are considering the pros and cons of installing energy efficiency improvements?  ")</f>
        <v>Grid Summary: And if you wanted to improve your home’s energy efficiency, how likely would you be to go to the following for advice when you are considering the pros and cons of installing energy efficiency improvements?  </v>
      </c>
      <c r="E128" s="7"/>
      <c r="F128" t="s">
        <v>156</v>
      </c>
    </row>
    <row r="129" spans="3:6" x14ac:dyDescent="0.35">
      <c r="C129">
        <v>121</v>
      </c>
      <c r="D129" s="8" t="str">
        <f>HYPERLINK("#'Table 121'!A1", "And if you wanted to improve your home’s energy efficiency, how likely would you be to go to the following for advice when you are considering the pros and cons of installing energy efficiency improvements?  : Consumer bodies such as Which? and C...")</f>
        <v>And if you wanted to improve your home’s energy efficiency, how likely would you be to go to the following for advice when you are considering the pros and cons of installing energy efficiency improvements?  : Consumer bodies such as Which? and C...</v>
      </c>
      <c r="E129" s="14" t="str">
        <f>HYPERLINK("#'Full Results'!A1087", "1087")</f>
        <v>1087</v>
      </c>
      <c r="F129" t="s">
        <v>156</v>
      </c>
    </row>
    <row r="130" spans="3:6" x14ac:dyDescent="0.35">
      <c r="C130">
        <v>122</v>
      </c>
      <c r="D130" s="8" t="str">
        <f>HYPERLINK("#'Table 122'!A1", "And if you wanted to improve your home’s energy efficiency, how likely would you be to go to the following for advice when you are considering the pros and cons of installing energy efficiency improvements?  : National Government website")</f>
        <v>And if you wanted to improve your home’s energy efficiency, how likely would you be to go to the following for advice when you are considering the pros and cons of installing energy efficiency improvements?  : National Government website</v>
      </c>
      <c r="E130" s="14" t="str">
        <f>HYPERLINK("#'Full Results'!A1099", "1099")</f>
        <v>1099</v>
      </c>
      <c r="F130" t="s">
        <v>156</v>
      </c>
    </row>
    <row r="131" spans="3:6" x14ac:dyDescent="0.35">
      <c r="C131">
        <v>123</v>
      </c>
      <c r="D131" s="8" t="str">
        <f>HYPERLINK("#'Table 123'!A1", "And if you wanted to improve your home’s energy efficiency, how likely would you be to go to the following for advice when you are considering the pros and cons of installing energy efficiency improvements?  : Internet search engines")</f>
        <v>And if you wanted to improve your home’s energy efficiency, how likely would you be to go to the following for advice when you are considering the pros and cons of installing energy efficiency improvements?  : Internet search engines</v>
      </c>
      <c r="E131" s="14" t="str">
        <f>HYPERLINK("#'Full Results'!A1111", "1111")</f>
        <v>1111</v>
      </c>
      <c r="F131" t="s">
        <v>156</v>
      </c>
    </row>
    <row r="132" spans="3:6" x14ac:dyDescent="0.35">
      <c r="C132">
        <v>124</v>
      </c>
      <c r="D132" s="8" t="str">
        <f>HYPERLINK("#'Table 124'!A1", "And if you wanted to improve your home’s energy efficiency, how likely would you be to go to the following for advice when you are considering the pros and cons of installing energy efficiency improvements?  : Local Government website")</f>
        <v>And if you wanted to improve your home’s energy efficiency, how likely would you be to go to the following for advice when you are considering the pros and cons of installing energy efficiency improvements?  : Local Government website</v>
      </c>
      <c r="E132" s="14" t="str">
        <f>HYPERLINK("#'Full Results'!A1123", "1123")</f>
        <v>1123</v>
      </c>
      <c r="F132" t="s">
        <v>156</v>
      </c>
    </row>
    <row r="133" spans="3:6" x14ac:dyDescent="0.35">
      <c r="C133">
        <v>125</v>
      </c>
      <c r="D133" s="8" t="str">
        <f>HYPERLINK("#'Table 125'!A1", "And if you wanted to improve your home’s energy efficiency, how likely would you be to go to the following for advice when you are considering the pros and cons of installing energy efficiency improvements?  : Energy companies")</f>
        <v>And if you wanted to improve your home’s energy efficiency, how likely would you be to go to the following for advice when you are considering the pros and cons of installing energy efficiency improvements?  : Energy companies</v>
      </c>
      <c r="E133" s="14" t="str">
        <f>HYPERLINK("#'Full Results'!A1135", "1135")</f>
        <v>1135</v>
      </c>
      <c r="F133" t="s">
        <v>156</v>
      </c>
    </row>
    <row r="134" spans="3:6" x14ac:dyDescent="0.35">
      <c r="C134">
        <v>126</v>
      </c>
      <c r="D134" s="8" t="str">
        <f>HYPERLINK("#'Table 126'!A1", "And if you wanted to improve your home’s energy efficiency, how likely would you be to go to the following for advice when you are considering the pros and cons of installing energy efficiency improvements?  : Tradespeople e.g. electricians, plum...")</f>
        <v>And if you wanted to improve your home’s energy efficiency, how likely would you be to go to the following for advice when you are considering the pros and cons of installing energy efficiency improvements?  : Tradespeople e.g. electricians, plum...</v>
      </c>
      <c r="E134" s="14" t="str">
        <f>HYPERLINK("#'Full Results'!A1147", "1147")</f>
        <v>1147</v>
      </c>
      <c r="F134" t="s">
        <v>156</v>
      </c>
    </row>
    <row r="135" spans="3:6" x14ac:dyDescent="0.35">
      <c r="C135">
        <v>127</v>
      </c>
      <c r="D135" s="8" t="str">
        <f>HYPERLINK("#'Table 127'!A1", "And if you wanted to improve your home’s energy efficiency, how likely would you be to go to the following for advice when you are considering the pros and cons of installing energy efficiency improvements?  : Environmental charities")</f>
        <v>And if you wanted to improve your home’s energy efficiency, how likely would you be to go to the following for advice when you are considering the pros and cons of installing energy efficiency improvements?  : Environmental charities</v>
      </c>
      <c r="E135" s="14" t="str">
        <f>HYPERLINK("#'Full Results'!A1159", "1159")</f>
        <v>1159</v>
      </c>
      <c r="F135" t="s">
        <v>156</v>
      </c>
    </row>
    <row r="136" spans="3:6" x14ac:dyDescent="0.35">
      <c r="C136">
        <v>128</v>
      </c>
      <c r="D136" s="8" t="str">
        <f>HYPERLINK("#'Table 128'!A1", "And if you wanted to improve your home’s energy efficiency, how likely would you be to go to the following for advice when you are considering the pros and cons of installing energy efficiency improvements?  : Friends and family")</f>
        <v>And if you wanted to improve your home’s energy efficiency, how likely would you be to go to the following for advice when you are considering the pros and cons of installing energy efficiency improvements?  : Friends and family</v>
      </c>
      <c r="E136" s="14" t="str">
        <f>HYPERLINK("#'Full Results'!A1171", "1171")</f>
        <v>1171</v>
      </c>
      <c r="F136" t="s">
        <v>156</v>
      </c>
    </row>
    <row r="137" spans="3:6" x14ac:dyDescent="0.35">
      <c r="C137">
        <v>129</v>
      </c>
      <c r="D137" s="8" t="str">
        <f>HYPERLINK("#'Table 129'!A1", "And if you wanted to improve your home’s energy efficiency, how likely would you be to go to the following for advice when you are considering the pros and cons of installing energy efficiency improvements?  : National media e.g. newspapers, TV news")</f>
        <v>And if you wanted to improve your home’s energy efficiency, how likely would you be to go to the following for advice when you are considering the pros and cons of installing energy efficiency improvements?  : National media e.g. newspapers, TV news</v>
      </c>
      <c r="E137" s="14" t="str">
        <f>HYPERLINK("#'Full Results'!A1183", "1183")</f>
        <v>1183</v>
      </c>
      <c r="F137" t="s">
        <v>156</v>
      </c>
    </row>
    <row r="138" spans="3:6" x14ac:dyDescent="0.35">
      <c r="C138">
        <v>130</v>
      </c>
      <c r="D138" s="8" t="str">
        <f>HYPERLINK("#'Table 130'!A1", "And if you wanted to improve your home’s energy efficiency, how likely would you be to go to the following for advice when you are considering the pros and cons of installing energy efficiency improvements?  : Online forums e.g. social media")</f>
        <v>And if you wanted to improve your home’s energy efficiency, how likely would you be to go to the following for advice when you are considering the pros and cons of installing energy efficiency improvements?  : Online forums e.g. social media</v>
      </c>
      <c r="E138" s="14" t="str">
        <f>HYPERLINK("#'Full Results'!A1195", "1195")</f>
        <v>1195</v>
      </c>
      <c r="F138" t="s">
        <v>156</v>
      </c>
    </row>
    <row r="139" spans="3:6" x14ac:dyDescent="0.35">
      <c r="C139">
        <v>131</v>
      </c>
      <c r="D139" s="8" t="str">
        <f>HYPERLINK("#'Table 131'!A1", "And if you wanted to improve your home’s energy efficiency, how likely would you be to go to the following for advice when you are considering the pros and cons of installing energy efficiency improvements?  : My bank / mortgage provider")</f>
        <v>And if you wanted to improve your home’s energy efficiency, how likely would you be to go to the following for advice when you are considering the pros and cons of installing energy efficiency improvements?  : My bank / mortgage provider</v>
      </c>
      <c r="E139" s="14" t="str">
        <f>HYPERLINK("#'Full Results'!A1207", "1207")</f>
        <v>1207</v>
      </c>
      <c r="F139" t="s">
        <v>156</v>
      </c>
    </row>
    <row r="140" spans="3:6" x14ac:dyDescent="0.35">
      <c r="C140">
        <v>132</v>
      </c>
      <c r="D140" s="8" t="str">
        <f>HYPERLINK("#'Table 132'!A1", "And if you wanted to improve your home’s energy efficiency, how likely would you be to go to the following for advice when you are considering the pros and cons of installing energy efficiency improvements?  : Local media")</f>
        <v>And if you wanted to improve your home’s energy efficiency, how likely would you be to go to the following for advice when you are considering the pros and cons of installing energy efficiency improvements?  : Local media</v>
      </c>
      <c r="E140" s="14" t="str">
        <f>HYPERLINK("#'Full Results'!A1219", "1219")</f>
        <v>1219</v>
      </c>
      <c r="F140" t="s">
        <v>156</v>
      </c>
    </row>
    <row r="141" spans="3:6" x14ac:dyDescent="0.35">
      <c r="C141">
        <v>133</v>
      </c>
      <c r="D141" s="8" t="str">
        <f>HYPERLINK("#'Table 133'!A1", "Grid Summary: And if you wanted to improve your home’s energy efficiency, how likely would you be to go to the following for advice when you are considering which upgrades are most suitable for your home?  ")</f>
        <v>Grid Summary: And if you wanted to improve your home’s energy efficiency, how likely would you be to go to the following for advice when you are considering which upgrades are most suitable for your home?  </v>
      </c>
      <c r="E141" s="7"/>
      <c r="F141" t="s">
        <v>156</v>
      </c>
    </row>
    <row r="142" spans="3:6" x14ac:dyDescent="0.35">
      <c r="C142">
        <v>134</v>
      </c>
      <c r="D142" s="8" t="str">
        <f>HYPERLINK("#'Table 134'!A1", "And if you wanted to improve your home’s energy efficiency, how likely would you be to go to the following for advice when you are considering which upgrades are most suitable for your home?  : Local media")</f>
        <v>And if you wanted to improve your home’s energy efficiency, how likely would you be to go to the following for advice when you are considering which upgrades are most suitable for your home?  : Local media</v>
      </c>
      <c r="E142" s="14" t="str">
        <f>HYPERLINK("#'Full Results'!A1231", "1231")</f>
        <v>1231</v>
      </c>
      <c r="F142" t="s">
        <v>156</v>
      </c>
    </row>
    <row r="143" spans="3:6" x14ac:dyDescent="0.35">
      <c r="C143">
        <v>135</v>
      </c>
      <c r="D143" s="8" t="str">
        <f>HYPERLINK("#'Table 135'!A1", "And if you wanted to improve your home’s energy efficiency, how likely would you be to go to the following for advice when you are considering which upgrades are most suitable for your home?  : Friends and family")</f>
        <v>And if you wanted to improve your home’s energy efficiency, how likely would you be to go to the following for advice when you are considering which upgrades are most suitable for your home?  : Friends and family</v>
      </c>
      <c r="E143" s="14" t="str">
        <f>HYPERLINK("#'Full Results'!A1243", "1243")</f>
        <v>1243</v>
      </c>
      <c r="F143" t="s">
        <v>156</v>
      </c>
    </row>
    <row r="144" spans="3:6" x14ac:dyDescent="0.35">
      <c r="C144">
        <v>136</v>
      </c>
      <c r="D144" s="8" t="str">
        <f>HYPERLINK("#'Table 136'!A1", "And if you wanted to improve your home’s energy efficiency, how likely would you be to go to the following for advice when you are considering which upgrades are most suitable for your home?  : National media e.g. newspapers, TV news")</f>
        <v>And if you wanted to improve your home’s energy efficiency, how likely would you be to go to the following for advice when you are considering which upgrades are most suitable for your home?  : National media e.g. newspapers, TV news</v>
      </c>
      <c r="E144" s="14" t="str">
        <f>HYPERLINK("#'Full Results'!A1255", "1255")</f>
        <v>1255</v>
      </c>
      <c r="F144" t="s">
        <v>156</v>
      </c>
    </row>
    <row r="145" spans="3:6" x14ac:dyDescent="0.35">
      <c r="C145">
        <v>137</v>
      </c>
      <c r="D145" s="8" t="str">
        <f>HYPERLINK("#'Table 137'!A1", "And if you wanted to improve your home’s energy efficiency, how likely would you be to go to the following for advice when you are considering which upgrades are most suitable for your home?  : Consumer bodies such as Which? and Citizens Advice")</f>
        <v>And if you wanted to improve your home’s energy efficiency, how likely would you be to go to the following for advice when you are considering which upgrades are most suitable for your home?  : Consumer bodies such as Which? and Citizens Advice</v>
      </c>
      <c r="E145" s="14" t="str">
        <f>HYPERLINK("#'Full Results'!A1267", "1267")</f>
        <v>1267</v>
      </c>
      <c r="F145" t="s">
        <v>156</v>
      </c>
    </row>
    <row r="146" spans="3:6" x14ac:dyDescent="0.35">
      <c r="C146">
        <v>138</v>
      </c>
      <c r="D146" s="8" t="str">
        <f>HYPERLINK("#'Table 138'!A1", "And if you wanted to improve your home’s energy efficiency, how likely would you be to go to the following for advice when you are considering which upgrades are most suitable for your home?  : Internet search engines")</f>
        <v>And if you wanted to improve your home’s energy efficiency, how likely would you be to go to the following for advice when you are considering which upgrades are most suitable for your home?  : Internet search engines</v>
      </c>
      <c r="E146" s="14" t="str">
        <f>HYPERLINK("#'Full Results'!A1279", "1279")</f>
        <v>1279</v>
      </c>
      <c r="F146" t="s">
        <v>156</v>
      </c>
    </row>
    <row r="147" spans="3:6" x14ac:dyDescent="0.35">
      <c r="C147">
        <v>139</v>
      </c>
      <c r="D147" s="8" t="str">
        <f>HYPERLINK("#'Table 139'!A1", "And if you wanted to improve your home’s energy efficiency, how likely would you be to go to the following for advice when you are considering which upgrades are most suitable for your home?  : My bank / mortgage provider")</f>
        <v>And if you wanted to improve your home’s energy efficiency, how likely would you be to go to the following for advice when you are considering which upgrades are most suitable for your home?  : My bank / mortgage provider</v>
      </c>
      <c r="E147" s="14" t="str">
        <f>HYPERLINK("#'Full Results'!A1291", "1291")</f>
        <v>1291</v>
      </c>
      <c r="F147" t="s">
        <v>156</v>
      </c>
    </row>
    <row r="148" spans="3:6" x14ac:dyDescent="0.35">
      <c r="C148">
        <v>140</v>
      </c>
      <c r="D148" s="8" t="str">
        <f>HYPERLINK("#'Table 140'!A1", "And if you wanted to improve your home’s energy efficiency, how likely would you be to go to the following for advice when you are considering which upgrades are most suitable for your home?  : Online forums e.g. social media")</f>
        <v>And if you wanted to improve your home’s energy efficiency, how likely would you be to go to the following for advice when you are considering which upgrades are most suitable for your home?  : Online forums e.g. social media</v>
      </c>
      <c r="E148" s="14" t="str">
        <f>HYPERLINK("#'Full Results'!A1303", "1303")</f>
        <v>1303</v>
      </c>
      <c r="F148" t="s">
        <v>156</v>
      </c>
    </row>
    <row r="149" spans="3:6" x14ac:dyDescent="0.35">
      <c r="C149">
        <v>141</v>
      </c>
      <c r="D149" s="8" t="str">
        <f>HYPERLINK("#'Table 141'!A1", "And if you wanted to improve your home’s energy efficiency, how likely would you be to go to the following for advice when you are considering which upgrades are most suitable for your home?  : Environmental charities")</f>
        <v>And if you wanted to improve your home’s energy efficiency, how likely would you be to go to the following for advice when you are considering which upgrades are most suitable for your home?  : Environmental charities</v>
      </c>
      <c r="E149" s="14" t="str">
        <f>HYPERLINK("#'Full Results'!A1315", "1315")</f>
        <v>1315</v>
      </c>
      <c r="F149" t="s">
        <v>156</v>
      </c>
    </row>
    <row r="150" spans="3:6" x14ac:dyDescent="0.35">
      <c r="C150">
        <v>142</v>
      </c>
      <c r="D150" s="8" t="str">
        <f>HYPERLINK("#'Table 142'!A1", "And if you wanted to improve your home’s energy efficiency, how likely would you be to go to the following for advice when you are considering which upgrades are most suitable for your home?  : Tradespeople e.g. electricians, plumbers")</f>
        <v>And if you wanted to improve your home’s energy efficiency, how likely would you be to go to the following for advice when you are considering which upgrades are most suitable for your home?  : Tradespeople e.g. electricians, plumbers</v>
      </c>
      <c r="E150" s="14" t="str">
        <f>HYPERLINK("#'Full Results'!A1327", "1327")</f>
        <v>1327</v>
      </c>
      <c r="F150" t="s">
        <v>156</v>
      </c>
    </row>
    <row r="151" spans="3:6" x14ac:dyDescent="0.35">
      <c r="C151">
        <v>143</v>
      </c>
      <c r="D151" s="8" t="str">
        <f>HYPERLINK("#'Table 143'!A1", "And if you wanted to improve your home’s energy efficiency, how likely would you be to go to the following for advice when you are considering which upgrades are most suitable for your home?  : Energy companies")</f>
        <v>And if you wanted to improve your home’s energy efficiency, how likely would you be to go to the following for advice when you are considering which upgrades are most suitable for your home?  : Energy companies</v>
      </c>
      <c r="E151" s="14" t="str">
        <f>HYPERLINK("#'Full Results'!A1339", "1339")</f>
        <v>1339</v>
      </c>
      <c r="F151" t="s">
        <v>156</v>
      </c>
    </row>
    <row r="152" spans="3:6" x14ac:dyDescent="0.35">
      <c r="C152">
        <v>144</v>
      </c>
      <c r="D152" s="8" t="str">
        <f>HYPERLINK("#'Table 144'!A1", "And if you wanted to improve your home’s energy efficiency, how likely would you be to go to the following for advice when you are considering which upgrades are most suitable for your home?  : Local Government website")</f>
        <v>And if you wanted to improve your home’s energy efficiency, how likely would you be to go to the following for advice when you are considering which upgrades are most suitable for your home?  : Local Government website</v>
      </c>
      <c r="E152" s="14" t="str">
        <f>HYPERLINK("#'Full Results'!A1351", "1351")</f>
        <v>1351</v>
      </c>
      <c r="F152" t="s">
        <v>156</v>
      </c>
    </row>
    <row r="153" spans="3:6" x14ac:dyDescent="0.35">
      <c r="C153">
        <v>145</v>
      </c>
      <c r="D153" s="8" t="str">
        <f>HYPERLINK("#'Table 145'!A1", "And if you wanted to improve your home’s energy efficiency, how likely would you be to go to the following for advice when you are considering which upgrades are most suitable for your home?  : National Government website")</f>
        <v>And if you wanted to improve your home’s energy efficiency, how likely would you be to go to the following for advice when you are considering which upgrades are most suitable for your home?  : National Government website</v>
      </c>
      <c r="E153" s="14" t="str">
        <f>HYPERLINK("#'Full Results'!A1363", "1363")</f>
        <v>1363</v>
      </c>
      <c r="F153" t="s">
        <v>156</v>
      </c>
    </row>
    <row r="154" spans="3:6" x14ac:dyDescent="0.35">
      <c r="C154">
        <v>146</v>
      </c>
      <c r="D154" s="8" t="str">
        <f>HYPERLINK("#'Table 146'!A1", "Grid Summary: And if you wanted to improve your home’s energy efficiency, how likely would you be to go to the following for advice when you are considering how to pay for the upgrades?  ")</f>
        <v>Grid Summary: And if you wanted to improve your home’s energy efficiency, how likely would you be to go to the following for advice when you are considering how to pay for the upgrades?  </v>
      </c>
      <c r="E154" s="7"/>
      <c r="F154" t="s">
        <v>156</v>
      </c>
    </row>
    <row r="155" spans="3:6" x14ac:dyDescent="0.35">
      <c r="C155">
        <v>147</v>
      </c>
      <c r="D155" s="8" t="str">
        <f>HYPERLINK("#'Table 147'!A1", "And if you wanted to improve your home’s energy efficiency, how likely would you be to go to the following for advice when you are considering how to pay for the upgrades?  : Environmental charities")</f>
        <v>And if you wanted to improve your home’s energy efficiency, how likely would you be to go to the following for advice when you are considering how to pay for the upgrades?  : Environmental charities</v>
      </c>
      <c r="E155" s="14" t="str">
        <f>HYPERLINK("#'Full Results'!A1375", "1375")</f>
        <v>1375</v>
      </c>
      <c r="F155" t="s">
        <v>156</v>
      </c>
    </row>
    <row r="156" spans="3:6" x14ac:dyDescent="0.35">
      <c r="C156">
        <v>148</v>
      </c>
      <c r="D156" s="8" t="str">
        <f>HYPERLINK("#'Table 148'!A1", "And if you wanted to improve your home’s energy efficiency, how likely would you be to go to the following for advice when you are considering how to pay for the upgrades?  : Consumer bodies such as Which? and Citizens Advice")</f>
        <v>And if you wanted to improve your home’s energy efficiency, how likely would you be to go to the following for advice when you are considering how to pay for the upgrades?  : Consumer bodies such as Which? and Citizens Advice</v>
      </c>
      <c r="E156" s="14" t="str">
        <f>HYPERLINK("#'Full Results'!A1387", "1387")</f>
        <v>1387</v>
      </c>
      <c r="F156" t="s">
        <v>156</v>
      </c>
    </row>
    <row r="157" spans="3:6" x14ac:dyDescent="0.35">
      <c r="C157">
        <v>149</v>
      </c>
      <c r="D157" s="8" t="str">
        <f>HYPERLINK("#'Table 149'!A1", "And if you wanted to improve your home’s energy efficiency, how likely would you be to go to the following for advice when you are considering how to pay for the upgrades?  : National Government website")</f>
        <v>And if you wanted to improve your home’s energy efficiency, how likely would you be to go to the following for advice when you are considering how to pay for the upgrades?  : National Government website</v>
      </c>
      <c r="E157" s="14" t="str">
        <f>HYPERLINK("#'Full Results'!A1399", "1399")</f>
        <v>1399</v>
      </c>
      <c r="F157" t="s">
        <v>156</v>
      </c>
    </row>
    <row r="158" spans="3:6" x14ac:dyDescent="0.35">
      <c r="C158">
        <v>150</v>
      </c>
      <c r="D158" s="8" t="str">
        <f>HYPERLINK("#'Table 150'!A1", "And if you wanted to improve your home’s energy efficiency, how likely would you be to go to the following for advice when you are considering how to pay for the upgrades?  : Online forums e.g. social media")</f>
        <v>And if you wanted to improve your home’s energy efficiency, how likely would you be to go to the following for advice when you are considering how to pay for the upgrades?  : Online forums e.g. social media</v>
      </c>
      <c r="E158" s="14" t="str">
        <f>HYPERLINK("#'Full Results'!A1411", "1411")</f>
        <v>1411</v>
      </c>
      <c r="F158" t="s">
        <v>156</v>
      </c>
    </row>
    <row r="159" spans="3:6" x14ac:dyDescent="0.35">
      <c r="C159">
        <v>151</v>
      </c>
      <c r="D159" s="8" t="str">
        <f>HYPERLINK("#'Table 151'!A1", "And if you wanted to improve your home’s energy efficiency, how likely would you be to go to the following for advice when you are considering how to pay for the upgrades?  : Internet search engines")</f>
        <v>And if you wanted to improve your home’s energy efficiency, how likely would you be to go to the following for advice when you are considering how to pay for the upgrades?  : Internet search engines</v>
      </c>
      <c r="E159" s="14" t="str">
        <f>HYPERLINK("#'Full Results'!A1423", "1423")</f>
        <v>1423</v>
      </c>
      <c r="F159" t="s">
        <v>156</v>
      </c>
    </row>
    <row r="160" spans="3:6" x14ac:dyDescent="0.35">
      <c r="C160">
        <v>152</v>
      </c>
      <c r="D160" s="8" t="str">
        <f>HYPERLINK("#'Table 152'!A1", "And if you wanted to improve your home’s energy efficiency, how likely would you be to go to the following for advice when you are considering how to pay for the upgrades?  : My bank / mortgage provider")</f>
        <v>And if you wanted to improve your home’s energy efficiency, how likely would you be to go to the following for advice when you are considering how to pay for the upgrades?  : My bank / mortgage provider</v>
      </c>
      <c r="E160" s="14" t="str">
        <f>HYPERLINK("#'Full Results'!A1435", "1435")</f>
        <v>1435</v>
      </c>
      <c r="F160" t="s">
        <v>156</v>
      </c>
    </row>
    <row r="161" spans="3:6" x14ac:dyDescent="0.35">
      <c r="C161">
        <v>153</v>
      </c>
      <c r="D161" s="8" t="str">
        <f>HYPERLINK("#'Table 153'!A1", "And if you wanted to improve your home’s energy efficiency, how likely would you be to go to the following for advice when you are considering how to pay for the upgrades?  : Friends and family")</f>
        <v>And if you wanted to improve your home’s energy efficiency, how likely would you be to go to the following for advice when you are considering how to pay for the upgrades?  : Friends and family</v>
      </c>
      <c r="E161" s="14" t="str">
        <f>HYPERLINK("#'Full Results'!A1447", "1447")</f>
        <v>1447</v>
      </c>
      <c r="F161" t="s">
        <v>156</v>
      </c>
    </row>
    <row r="162" spans="3:6" x14ac:dyDescent="0.35">
      <c r="C162">
        <v>154</v>
      </c>
      <c r="D162" s="8" t="str">
        <f>HYPERLINK("#'Table 154'!A1", "And if you wanted to improve your home’s energy efficiency, how likely would you be to go to the following for advice when you are considering how to pay for the upgrades?  : Local Government website")</f>
        <v>And if you wanted to improve your home’s energy efficiency, how likely would you be to go to the following for advice when you are considering how to pay for the upgrades?  : Local Government website</v>
      </c>
      <c r="E162" s="14" t="str">
        <f>HYPERLINK("#'Full Results'!A1459", "1459")</f>
        <v>1459</v>
      </c>
      <c r="F162" t="s">
        <v>156</v>
      </c>
    </row>
    <row r="163" spans="3:6" x14ac:dyDescent="0.35">
      <c r="C163">
        <v>155</v>
      </c>
      <c r="D163" s="8" t="str">
        <f>HYPERLINK("#'Table 155'!A1", "And if you wanted to improve your home’s energy efficiency, how likely would you be to go to the following for advice when you are considering how to pay for the upgrades?  : Tradespeople e.g. electricians, plumbers")</f>
        <v>And if you wanted to improve your home’s energy efficiency, how likely would you be to go to the following for advice when you are considering how to pay for the upgrades?  : Tradespeople e.g. electricians, plumbers</v>
      </c>
      <c r="E163" s="14" t="str">
        <f>HYPERLINK("#'Full Results'!A1471", "1471")</f>
        <v>1471</v>
      </c>
      <c r="F163" t="s">
        <v>156</v>
      </c>
    </row>
    <row r="164" spans="3:6" x14ac:dyDescent="0.35">
      <c r="C164">
        <v>156</v>
      </c>
      <c r="D164" s="8" t="str">
        <f>HYPERLINK("#'Table 156'!A1", "And if you wanted to improve your home’s energy efficiency, how likely would you be to go to the following for advice when you are considering how to pay for the upgrades?  : National media e.g. newspapers, TV news")</f>
        <v>And if you wanted to improve your home’s energy efficiency, how likely would you be to go to the following for advice when you are considering how to pay for the upgrades?  : National media e.g. newspapers, TV news</v>
      </c>
      <c r="E164" s="14" t="str">
        <f>HYPERLINK("#'Full Results'!A1483", "1483")</f>
        <v>1483</v>
      </c>
      <c r="F164" t="s">
        <v>156</v>
      </c>
    </row>
    <row r="165" spans="3:6" x14ac:dyDescent="0.35">
      <c r="C165">
        <v>157</v>
      </c>
      <c r="D165" s="8" t="str">
        <f>HYPERLINK("#'Table 157'!A1", "And if you wanted to improve your home’s energy efficiency, how likely would you be to go to the following for advice when you are considering how to pay for the upgrades?  : Local media")</f>
        <v>And if you wanted to improve your home’s energy efficiency, how likely would you be to go to the following for advice when you are considering how to pay for the upgrades?  : Local media</v>
      </c>
      <c r="E165" s="14" t="str">
        <f>HYPERLINK("#'Full Results'!A1495", "1495")</f>
        <v>1495</v>
      </c>
      <c r="F165" t="s">
        <v>156</v>
      </c>
    </row>
    <row r="166" spans="3:6" x14ac:dyDescent="0.35">
      <c r="C166">
        <v>158</v>
      </c>
      <c r="D166" s="8" t="str">
        <f>HYPERLINK("#'Table 158'!A1", "And if you wanted to improve your home’s energy efficiency, how likely would you be to go to the following for advice when you are considering how to pay for the upgrades?  : Energy companies")</f>
        <v>And if you wanted to improve your home’s energy efficiency, how likely would you be to go to the following for advice when you are considering how to pay for the upgrades?  : Energy companies</v>
      </c>
      <c r="E166" s="14" t="str">
        <f>HYPERLINK("#'Full Results'!A1507", "1507")</f>
        <v>1507</v>
      </c>
      <c r="F166" t="s">
        <v>156</v>
      </c>
    </row>
    <row r="167" spans="3:6" x14ac:dyDescent="0.35">
      <c r="C167">
        <v>159</v>
      </c>
      <c r="D167" s="8" t="str">
        <f>HYPERLINK("#'Table 159'!A1", "Grid Summary: And if you wanted to improve your home’s energy efficiency, how likely would you be to go to the following for advice when you are considering who to contract to install the upgrades?  ")</f>
        <v>Grid Summary: And if you wanted to improve your home’s energy efficiency, how likely would you be to go to the following for advice when you are considering who to contract to install the upgrades?  </v>
      </c>
      <c r="E167" s="7"/>
      <c r="F167" t="s">
        <v>156</v>
      </c>
    </row>
    <row r="168" spans="3:6" x14ac:dyDescent="0.35">
      <c r="C168">
        <v>160</v>
      </c>
      <c r="D168" s="8" t="str">
        <f>HYPERLINK("#'Table 160'!A1", "And if you wanted to improve your home’s energy efficiency, how likely would you be to go to the following for advice when you are considering who to contract to install the upgrades?  : Consumer bodies such as Which? and Citizens Advice")</f>
        <v>And if you wanted to improve your home’s energy efficiency, how likely would you be to go to the following for advice when you are considering who to contract to install the upgrades?  : Consumer bodies such as Which? and Citizens Advice</v>
      </c>
      <c r="E168" s="14" t="str">
        <f>HYPERLINK("#'Full Results'!A1519", "1519")</f>
        <v>1519</v>
      </c>
      <c r="F168" t="s">
        <v>156</v>
      </c>
    </row>
    <row r="169" spans="3:6" x14ac:dyDescent="0.35">
      <c r="C169">
        <v>161</v>
      </c>
      <c r="D169" s="8" t="str">
        <f>HYPERLINK("#'Table 161'!A1", "And if you wanted to improve your home’s energy efficiency, how likely would you be to go to the following for advice when you are considering who to contract to install the upgrades?  : Online forums e.g. social media")</f>
        <v>And if you wanted to improve your home’s energy efficiency, how likely would you be to go to the following for advice when you are considering who to contract to install the upgrades?  : Online forums e.g. social media</v>
      </c>
      <c r="E169" s="14" t="str">
        <f>HYPERLINK("#'Full Results'!A1531", "1531")</f>
        <v>1531</v>
      </c>
      <c r="F169" t="s">
        <v>156</v>
      </c>
    </row>
    <row r="170" spans="3:6" x14ac:dyDescent="0.35">
      <c r="C170">
        <v>162</v>
      </c>
      <c r="D170" s="8" t="str">
        <f>HYPERLINK("#'Table 162'!A1", "And if you wanted to improve your home’s energy efficiency, how likely would you be to go to the following for advice when you are considering who to contract to install the upgrades?  : Tradespeople e.g. electricians, plumbers")</f>
        <v>And if you wanted to improve your home’s energy efficiency, how likely would you be to go to the following for advice when you are considering who to contract to install the upgrades?  : Tradespeople e.g. electricians, plumbers</v>
      </c>
      <c r="E170" s="14" t="str">
        <f>HYPERLINK("#'Full Results'!A1543", "1543")</f>
        <v>1543</v>
      </c>
      <c r="F170" t="s">
        <v>156</v>
      </c>
    </row>
    <row r="171" spans="3:6" x14ac:dyDescent="0.35">
      <c r="C171">
        <v>163</v>
      </c>
      <c r="D171" s="8" t="str">
        <f>HYPERLINK("#'Table 163'!A1", "And if you wanted to improve your home’s energy efficiency, how likely would you be to go to the following for advice when you are considering who to contract to install the upgrades?  : Local media")</f>
        <v>And if you wanted to improve your home’s energy efficiency, how likely would you be to go to the following for advice when you are considering who to contract to install the upgrades?  : Local media</v>
      </c>
      <c r="E171" s="14" t="str">
        <f>HYPERLINK("#'Full Results'!A1555", "1555")</f>
        <v>1555</v>
      </c>
      <c r="F171" t="s">
        <v>156</v>
      </c>
    </row>
    <row r="172" spans="3:6" x14ac:dyDescent="0.35">
      <c r="C172">
        <v>164</v>
      </c>
      <c r="D172" s="8" t="str">
        <f>HYPERLINK("#'Table 164'!A1", "And if you wanted to improve your home’s energy efficiency, how likely would you be to go to the following for advice when you are considering who to contract to install the upgrades?  : Internet search engines")</f>
        <v>And if you wanted to improve your home’s energy efficiency, how likely would you be to go to the following for advice when you are considering who to contract to install the upgrades?  : Internet search engines</v>
      </c>
      <c r="E172" s="14" t="str">
        <f>HYPERLINK("#'Full Results'!A1567", "1567")</f>
        <v>1567</v>
      </c>
      <c r="F172" t="s">
        <v>156</v>
      </c>
    </row>
    <row r="173" spans="3:6" x14ac:dyDescent="0.35">
      <c r="C173">
        <v>165</v>
      </c>
      <c r="D173" s="8" t="str">
        <f>HYPERLINK("#'Table 165'!A1", "And if you wanted to improve your home’s energy efficiency, how likely would you be to go to the following for advice when you are considering who to contract to install the upgrades?  : National Government website")</f>
        <v>And if you wanted to improve your home’s energy efficiency, how likely would you be to go to the following for advice when you are considering who to contract to install the upgrades?  : National Government website</v>
      </c>
      <c r="E173" s="14" t="str">
        <f>HYPERLINK("#'Full Results'!A1579", "1579")</f>
        <v>1579</v>
      </c>
      <c r="F173" t="s">
        <v>156</v>
      </c>
    </row>
    <row r="174" spans="3:6" x14ac:dyDescent="0.35">
      <c r="C174">
        <v>166</v>
      </c>
      <c r="D174" s="8" t="str">
        <f>HYPERLINK("#'Table 166'!A1", "And if you wanted to improve your home’s energy efficiency, how likely would you be to go to the following for advice when you are considering who to contract to install the upgrades?  : Environmental charities")</f>
        <v>And if you wanted to improve your home’s energy efficiency, how likely would you be to go to the following for advice when you are considering who to contract to install the upgrades?  : Environmental charities</v>
      </c>
      <c r="E174" s="14" t="str">
        <f>HYPERLINK("#'Full Results'!A1591", "1591")</f>
        <v>1591</v>
      </c>
      <c r="F174" t="s">
        <v>156</v>
      </c>
    </row>
    <row r="175" spans="3:6" x14ac:dyDescent="0.35">
      <c r="C175">
        <v>167</v>
      </c>
      <c r="D175" s="8" t="str">
        <f>HYPERLINK("#'Table 167'!A1", "And if you wanted to improve your home’s energy efficiency, how likely would you be to go to the following for advice when you are considering who to contract to install the upgrades?  : Friends and family")</f>
        <v>And if you wanted to improve your home’s energy efficiency, how likely would you be to go to the following for advice when you are considering who to contract to install the upgrades?  : Friends and family</v>
      </c>
      <c r="E175" s="14" t="str">
        <f>HYPERLINK("#'Full Results'!A1603", "1603")</f>
        <v>1603</v>
      </c>
      <c r="F175" t="s">
        <v>156</v>
      </c>
    </row>
    <row r="176" spans="3:6" x14ac:dyDescent="0.35">
      <c r="C176">
        <v>168</v>
      </c>
      <c r="D176" s="8" t="str">
        <f>HYPERLINK("#'Table 168'!A1", "And if you wanted to improve your home’s energy efficiency, how likely would you be to go to the following for advice when you are considering who to contract to install the upgrades?  : National media e.g. newspapers, TV news")</f>
        <v>And if you wanted to improve your home’s energy efficiency, how likely would you be to go to the following for advice when you are considering who to contract to install the upgrades?  : National media e.g. newspapers, TV news</v>
      </c>
      <c r="E176" s="14" t="str">
        <f>HYPERLINK("#'Full Results'!A1615", "1615")</f>
        <v>1615</v>
      </c>
      <c r="F176" t="s">
        <v>156</v>
      </c>
    </row>
    <row r="177" spans="3:6" x14ac:dyDescent="0.35">
      <c r="C177">
        <v>169</v>
      </c>
      <c r="D177" s="8" t="str">
        <f>HYPERLINK("#'Table 169'!A1", "And if you wanted to improve your home’s energy efficiency, how likely would you be to go to the following for advice when you are considering who to contract to install the upgrades?  : Local Government website")</f>
        <v>And if you wanted to improve your home’s energy efficiency, how likely would you be to go to the following for advice when you are considering who to contract to install the upgrades?  : Local Government website</v>
      </c>
      <c r="E177" s="14" t="str">
        <f>HYPERLINK("#'Full Results'!A1627", "1627")</f>
        <v>1627</v>
      </c>
      <c r="F177" t="s">
        <v>156</v>
      </c>
    </row>
    <row r="178" spans="3:6" x14ac:dyDescent="0.35">
      <c r="C178">
        <v>170</v>
      </c>
      <c r="D178" s="8" t="str">
        <f>HYPERLINK("#'Table 170'!A1", "And if you wanted to improve your home’s energy efficiency, how likely would you be to go to the following for advice when you are considering who to contract to install the upgrades?  : My bank / mortgage provider")</f>
        <v>And if you wanted to improve your home’s energy efficiency, how likely would you be to go to the following for advice when you are considering who to contract to install the upgrades?  : My bank / mortgage provider</v>
      </c>
      <c r="E178" s="14" t="str">
        <f>HYPERLINK("#'Full Results'!A1639", "1639")</f>
        <v>1639</v>
      </c>
      <c r="F178" t="s">
        <v>156</v>
      </c>
    </row>
    <row r="179" spans="3:6" x14ac:dyDescent="0.35">
      <c r="C179">
        <v>171</v>
      </c>
      <c r="D179" s="8" t="str">
        <f>HYPERLINK("#'Table 171'!A1", "And if you wanted to improve your home’s energy efficiency, how likely would you be to go to the following for advice when you are considering who to contract to install the upgrades?  : Energy companies")</f>
        <v>And if you wanted to improve your home’s energy efficiency, how likely would you be to go to the following for advice when you are considering who to contract to install the upgrades?  : Energy companies</v>
      </c>
      <c r="E179" s="14" t="str">
        <f>HYPERLINK("#'Full Results'!A1651", "1651")</f>
        <v>1651</v>
      </c>
      <c r="F179" t="s">
        <v>156</v>
      </c>
    </row>
    <row r="180" spans="3:6" x14ac:dyDescent="0.35">
      <c r="C180">
        <v>172</v>
      </c>
      <c r="D180" s="8" t="str">
        <f>HYPERLINK("#'Table 172'!A1", "Grid Summary: And if you wanted to improve your home’s energy efficiency, how likely would you be to go to the following for advice when you are considering how to use the installed technology eg. a heat pump?  ")</f>
        <v>Grid Summary: And if you wanted to improve your home’s energy efficiency, how likely would you be to go to the following for advice when you are considering how to use the installed technology eg. a heat pump?  </v>
      </c>
      <c r="E180" s="7"/>
      <c r="F180" t="s">
        <v>156</v>
      </c>
    </row>
    <row r="181" spans="3:6" x14ac:dyDescent="0.35">
      <c r="C181">
        <v>173</v>
      </c>
      <c r="D181" s="8" t="str">
        <f>HYPERLINK("#'Table 173'!A1", "And if you wanted to improve your home’s energy efficiency, how likely would you be to go to the following for advice when you are considering how to use the installed technology eg. a heat pump?  : My bank / mortgage provider")</f>
        <v>And if you wanted to improve your home’s energy efficiency, how likely would you be to go to the following for advice when you are considering how to use the installed technology eg. a heat pump?  : My bank / mortgage provider</v>
      </c>
      <c r="E181" s="14" t="str">
        <f>HYPERLINK("#'Full Results'!A1663", "1663")</f>
        <v>1663</v>
      </c>
      <c r="F181" t="s">
        <v>156</v>
      </c>
    </row>
    <row r="182" spans="3:6" x14ac:dyDescent="0.35">
      <c r="C182">
        <v>174</v>
      </c>
      <c r="D182" s="8" t="str">
        <f>HYPERLINK("#'Table 174'!A1", "And if you wanted to improve your home’s energy efficiency, how likely would you be to go to the following for advice when you are considering how to use the installed technology eg. a heat pump?  : Energy companies")</f>
        <v>And if you wanted to improve your home’s energy efficiency, how likely would you be to go to the following for advice when you are considering how to use the installed technology eg. a heat pump?  : Energy companies</v>
      </c>
      <c r="E182" s="14" t="str">
        <f>HYPERLINK("#'Full Results'!A1675", "1675")</f>
        <v>1675</v>
      </c>
      <c r="F182" t="s">
        <v>156</v>
      </c>
    </row>
    <row r="183" spans="3:6" x14ac:dyDescent="0.35">
      <c r="C183">
        <v>175</v>
      </c>
      <c r="D183" s="8" t="str">
        <f>HYPERLINK("#'Table 175'!A1", "And if you wanted to improve your home’s energy efficiency, how likely would you be to go to the following for advice when you are considering how to use the installed technology eg. a heat pump?  : Tradespeople e.g. electricians, plumbers")</f>
        <v>And if you wanted to improve your home’s energy efficiency, how likely would you be to go to the following for advice when you are considering how to use the installed technology eg. a heat pump?  : Tradespeople e.g. electricians, plumbers</v>
      </c>
      <c r="E183" s="14" t="str">
        <f>HYPERLINK("#'Full Results'!A1687", "1687")</f>
        <v>1687</v>
      </c>
      <c r="F183" t="s">
        <v>156</v>
      </c>
    </row>
    <row r="184" spans="3:6" x14ac:dyDescent="0.35">
      <c r="C184">
        <v>176</v>
      </c>
      <c r="D184" s="8" t="str">
        <f>HYPERLINK("#'Table 176'!A1", "And if you wanted to improve your home’s energy efficiency, how likely would you be to go to the following for advice when you are considering how to use the installed technology eg. a heat pump?  : Local media")</f>
        <v>And if you wanted to improve your home’s energy efficiency, how likely would you be to go to the following for advice when you are considering how to use the installed technology eg. a heat pump?  : Local media</v>
      </c>
      <c r="E184" s="14" t="str">
        <f>HYPERLINK("#'Full Results'!A1699", "1699")</f>
        <v>1699</v>
      </c>
      <c r="F184" t="s">
        <v>156</v>
      </c>
    </row>
    <row r="185" spans="3:6" x14ac:dyDescent="0.35">
      <c r="C185">
        <v>177</v>
      </c>
      <c r="D185" s="8" t="str">
        <f>HYPERLINK("#'Table 177'!A1", "And if you wanted to improve your home’s energy efficiency, how likely would you be to go to the following for advice when you are considering how to use the installed technology eg. a heat pump?  : Friends and family")</f>
        <v>And if you wanted to improve your home’s energy efficiency, how likely would you be to go to the following for advice when you are considering how to use the installed technology eg. a heat pump?  : Friends and family</v>
      </c>
      <c r="E185" s="14" t="str">
        <f>HYPERLINK("#'Full Results'!A1711", "1711")</f>
        <v>1711</v>
      </c>
      <c r="F185" t="s">
        <v>156</v>
      </c>
    </row>
    <row r="186" spans="3:6" x14ac:dyDescent="0.35">
      <c r="C186">
        <v>178</v>
      </c>
      <c r="D186" s="8" t="str">
        <f>HYPERLINK("#'Table 178'!A1", "And if you wanted to improve your home’s energy efficiency, how likely would you be to go to the following for advice when you are considering how to use the installed technology eg. a heat pump?  : National Government website")</f>
        <v>And if you wanted to improve your home’s energy efficiency, how likely would you be to go to the following for advice when you are considering how to use the installed technology eg. a heat pump?  : National Government website</v>
      </c>
      <c r="E186" s="14" t="str">
        <f>HYPERLINK("#'Full Results'!A1723", "1723")</f>
        <v>1723</v>
      </c>
      <c r="F186" t="s">
        <v>156</v>
      </c>
    </row>
    <row r="187" spans="3:6" x14ac:dyDescent="0.35">
      <c r="C187">
        <v>179</v>
      </c>
      <c r="D187" s="8" t="str">
        <f>HYPERLINK("#'Table 179'!A1", "And if you wanted to improve your home’s energy efficiency, how likely would you be to go to the following for advice when you are considering how to use the installed technology eg. a heat pump?  : Environmental charities")</f>
        <v>And if you wanted to improve your home’s energy efficiency, how likely would you be to go to the following for advice when you are considering how to use the installed technology eg. a heat pump?  : Environmental charities</v>
      </c>
      <c r="E187" s="14" t="str">
        <f>HYPERLINK("#'Full Results'!A1735", "1735")</f>
        <v>1735</v>
      </c>
      <c r="F187" t="s">
        <v>156</v>
      </c>
    </row>
    <row r="188" spans="3:6" x14ac:dyDescent="0.35">
      <c r="C188">
        <v>180</v>
      </c>
      <c r="D188" s="8" t="str">
        <f>HYPERLINK("#'Table 180'!A1", "And if you wanted to improve your home’s energy efficiency, how likely would you be to go to the following for advice when you are considering how to use the installed technology eg. a heat pump?  : Consumer bodies such as Which? and Citizens Advice")</f>
        <v>And if you wanted to improve your home’s energy efficiency, how likely would you be to go to the following for advice when you are considering how to use the installed technology eg. a heat pump?  : Consumer bodies such as Which? and Citizens Advice</v>
      </c>
      <c r="E188" s="14" t="str">
        <f>HYPERLINK("#'Full Results'!A1747", "1747")</f>
        <v>1747</v>
      </c>
      <c r="F188" t="s">
        <v>156</v>
      </c>
    </row>
    <row r="189" spans="3:6" x14ac:dyDescent="0.35">
      <c r="C189">
        <v>181</v>
      </c>
      <c r="D189" s="8" t="str">
        <f>HYPERLINK("#'Table 181'!A1", "And if you wanted to improve your home’s energy efficiency, how likely would you be to go to the following for advice when you are considering how to use the installed technology eg. a heat pump?  : Online forums e.g. social media")</f>
        <v>And if you wanted to improve your home’s energy efficiency, how likely would you be to go to the following for advice when you are considering how to use the installed technology eg. a heat pump?  : Online forums e.g. social media</v>
      </c>
      <c r="E189" s="14" t="str">
        <f>HYPERLINK("#'Full Results'!A1759", "1759")</f>
        <v>1759</v>
      </c>
      <c r="F189" t="s">
        <v>156</v>
      </c>
    </row>
    <row r="190" spans="3:6" x14ac:dyDescent="0.35">
      <c r="C190">
        <v>182</v>
      </c>
      <c r="D190" s="8" t="str">
        <f>HYPERLINK("#'Table 182'!A1", "And if you wanted to improve your home’s energy efficiency, how likely would you be to go to the following for advice when you are considering how to use the installed technology eg. a heat pump?  : Local Government website")</f>
        <v>And if you wanted to improve your home’s energy efficiency, how likely would you be to go to the following for advice when you are considering how to use the installed technology eg. a heat pump?  : Local Government website</v>
      </c>
      <c r="E190" s="14" t="str">
        <f>HYPERLINK("#'Full Results'!A1771", "1771")</f>
        <v>1771</v>
      </c>
      <c r="F190" t="s">
        <v>156</v>
      </c>
    </row>
    <row r="191" spans="3:6" x14ac:dyDescent="0.35">
      <c r="C191">
        <v>183</v>
      </c>
      <c r="D191" s="8" t="str">
        <f>HYPERLINK("#'Table 183'!A1", "And if you wanted to improve your home’s energy efficiency, how likely would you be to go to the following for advice when you are considering how to use the installed technology eg. a heat pump?  : National media e.g. newspapers, TV news")</f>
        <v>And if you wanted to improve your home’s energy efficiency, how likely would you be to go to the following for advice when you are considering how to use the installed technology eg. a heat pump?  : National media e.g. newspapers, TV news</v>
      </c>
      <c r="E191" s="14" t="str">
        <f>HYPERLINK("#'Full Results'!A1783", "1783")</f>
        <v>1783</v>
      </c>
      <c r="F191" t="s">
        <v>156</v>
      </c>
    </row>
    <row r="192" spans="3:6" x14ac:dyDescent="0.35">
      <c r="C192">
        <v>184</v>
      </c>
      <c r="D192" s="8" t="str">
        <f>HYPERLINK("#'Table 184'!A1", "And if you wanted to improve your home’s energy efficiency, how likely would you be to go to the following for advice when you are considering how to use the installed technology eg. a heat pump?  : Internet search engines")</f>
        <v>And if you wanted to improve your home’s energy efficiency, how likely would you be to go to the following for advice when you are considering how to use the installed technology eg. a heat pump?  : Internet search engines</v>
      </c>
      <c r="E192" s="14" t="str">
        <f>HYPERLINK("#'Full Results'!A1795", "1795")</f>
        <v>1795</v>
      </c>
      <c r="F192" t="s">
        <v>156</v>
      </c>
    </row>
    <row r="193" spans="3:6" x14ac:dyDescent="0.35">
      <c r="C193">
        <v>185</v>
      </c>
      <c r="D193" s="8" t="str">
        <f>HYPERLINK("#'Table 185'!A1", "Grid Summary: And if you wanted to improve your home’s energy efficiency, how likely would you be to go to the following for advice when you are considering what to do if something goes wrong during the instalment or afterwards?  ")</f>
        <v>Grid Summary: And if you wanted to improve your home’s energy efficiency, how likely would you be to go to the following for advice when you are considering what to do if something goes wrong during the instalment or afterwards?  </v>
      </c>
      <c r="E193" s="7"/>
      <c r="F193" t="s">
        <v>156</v>
      </c>
    </row>
    <row r="194" spans="3:6" x14ac:dyDescent="0.35">
      <c r="C194">
        <v>186</v>
      </c>
      <c r="D194" s="8" t="str">
        <f>HYPERLINK("#'Table 186'!A1", "And if you wanted to improve your home’s energy efficiency, how likely would you be to go to the following for advice when you are considering what to do if something goes wrong during the instalment or afterwards?  : Online forums e.g. social media")</f>
        <v>And if you wanted to improve your home’s energy efficiency, how likely would you be to go to the following for advice when you are considering what to do if something goes wrong during the instalment or afterwards?  : Online forums e.g. social media</v>
      </c>
      <c r="E194" s="14" t="str">
        <f>HYPERLINK("#'Full Results'!A1807", "1807")</f>
        <v>1807</v>
      </c>
      <c r="F194" t="s">
        <v>156</v>
      </c>
    </row>
    <row r="195" spans="3:6" x14ac:dyDescent="0.35">
      <c r="C195">
        <v>187</v>
      </c>
      <c r="D195" s="8" t="str">
        <f>HYPERLINK("#'Table 187'!A1", "And if you wanted to improve your home’s energy efficiency, how likely would you be to go to the following for advice when you are considering what to do if something goes wrong during the instalment or afterwards?  : Energy companies")</f>
        <v>And if you wanted to improve your home’s energy efficiency, how likely would you be to go to the following for advice when you are considering what to do if something goes wrong during the instalment or afterwards?  : Energy companies</v>
      </c>
      <c r="E195" s="14" t="str">
        <f>HYPERLINK("#'Full Results'!A1819", "1819")</f>
        <v>1819</v>
      </c>
      <c r="F195" t="s">
        <v>156</v>
      </c>
    </row>
    <row r="196" spans="3:6" x14ac:dyDescent="0.35">
      <c r="C196">
        <v>188</v>
      </c>
      <c r="D196" s="8" t="str">
        <f>HYPERLINK("#'Table 188'!A1", "And if you wanted to improve your home’s energy efficiency, how likely would you be to go to the following for advice when you are considering what to do if something goes wrong during the instalment or afterwards?  : Internet search engines")</f>
        <v>And if you wanted to improve your home’s energy efficiency, how likely would you be to go to the following for advice when you are considering what to do if something goes wrong during the instalment or afterwards?  : Internet search engines</v>
      </c>
      <c r="E196" s="14" t="str">
        <f>HYPERLINK("#'Full Results'!A1831", "1831")</f>
        <v>1831</v>
      </c>
      <c r="F196" t="s">
        <v>156</v>
      </c>
    </row>
    <row r="197" spans="3:6" x14ac:dyDescent="0.35">
      <c r="C197">
        <v>189</v>
      </c>
      <c r="D197" s="8" t="str">
        <f>HYPERLINK("#'Table 189'!A1", "And if you wanted to improve your home’s energy efficiency, how likely would you be to go to the following for advice when you are considering what to do if something goes wrong during the instalment or afterwards?  : Friends and family")</f>
        <v>And if you wanted to improve your home’s energy efficiency, how likely would you be to go to the following for advice when you are considering what to do if something goes wrong during the instalment or afterwards?  : Friends and family</v>
      </c>
      <c r="E197" s="14" t="str">
        <f>HYPERLINK("#'Full Results'!A1843", "1843")</f>
        <v>1843</v>
      </c>
      <c r="F197" t="s">
        <v>156</v>
      </c>
    </row>
    <row r="198" spans="3:6" x14ac:dyDescent="0.35">
      <c r="C198">
        <v>190</v>
      </c>
      <c r="D198" s="8" t="str">
        <f>HYPERLINK("#'Table 190'!A1", "And if you wanted to improve your home’s energy efficiency, how likely would you be to go to the following for advice when you are considering what to do if something goes wrong during the instalment or afterwards?  : My bank / mortgage provider")</f>
        <v>And if you wanted to improve your home’s energy efficiency, how likely would you be to go to the following for advice when you are considering what to do if something goes wrong during the instalment or afterwards?  : My bank / mortgage provider</v>
      </c>
      <c r="E198" s="14" t="str">
        <f>HYPERLINK("#'Full Results'!A1855", "1855")</f>
        <v>1855</v>
      </c>
      <c r="F198" t="s">
        <v>156</v>
      </c>
    </row>
    <row r="199" spans="3:6" x14ac:dyDescent="0.35">
      <c r="C199">
        <v>191</v>
      </c>
      <c r="D199" s="8" t="str">
        <f>HYPERLINK("#'Table 191'!A1", "And if you wanted to improve your home’s energy efficiency, how likely would you be to go to the following for advice when you are considering what to do if something goes wrong during the instalment or afterwards?  : Local media")</f>
        <v>And if you wanted to improve your home’s energy efficiency, how likely would you be to go to the following for advice when you are considering what to do if something goes wrong during the instalment or afterwards?  : Local media</v>
      </c>
      <c r="E199" s="14" t="str">
        <f>HYPERLINK("#'Full Results'!A1867", "1867")</f>
        <v>1867</v>
      </c>
      <c r="F199" t="s">
        <v>156</v>
      </c>
    </row>
    <row r="200" spans="3:6" x14ac:dyDescent="0.35">
      <c r="C200">
        <v>192</v>
      </c>
      <c r="D200" s="8" t="str">
        <f>HYPERLINK("#'Table 192'!A1", "And if you wanted to improve your home’s energy efficiency, how likely would you be to go to the following for advice when you are considering what to do if something goes wrong during the instalment or afterwards?  : Tradespeople e.g. electricia...")</f>
        <v>And if you wanted to improve your home’s energy efficiency, how likely would you be to go to the following for advice when you are considering what to do if something goes wrong during the instalment or afterwards?  : Tradespeople e.g. electricia...</v>
      </c>
      <c r="E200" s="14" t="str">
        <f>HYPERLINK("#'Full Results'!A1879", "1879")</f>
        <v>1879</v>
      </c>
      <c r="F200" t="s">
        <v>156</v>
      </c>
    </row>
    <row r="201" spans="3:6" x14ac:dyDescent="0.35">
      <c r="C201">
        <v>193</v>
      </c>
      <c r="D201" s="8" t="str">
        <f>HYPERLINK("#'Table 193'!A1", "And if you wanted to improve your home’s energy efficiency, how likely would you be to go to the following for advice when you are considering what to do if something goes wrong during the instalment or afterwards?  : Environmental charities")</f>
        <v>And if you wanted to improve your home’s energy efficiency, how likely would you be to go to the following for advice when you are considering what to do if something goes wrong during the instalment or afterwards?  : Environmental charities</v>
      </c>
      <c r="E201" s="14" t="str">
        <f>HYPERLINK("#'Full Results'!A1891", "1891")</f>
        <v>1891</v>
      </c>
      <c r="F201" t="s">
        <v>156</v>
      </c>
    </row>
    <row r="202" spans="3:6" x14ac:dyDescent="0.35">
      <c r="C202">
        <v>194</v>
      </c>
      <c r="D202" s="8" t="str">
        <f>HYPERLINK("#'Table 194'!A1", "And if you wanted to improve your home’s energy efficiency, how likely would you be to go to the following for advice when you are considering what to do if something goes wrong during the instalment or afterwards?  : Local Government website")</f>
        <v>And if you wanted to improve your home’s energy efficiency, how likely would you be to go to the following for advice when you are considering what to do if something goes wrong during the instalment or afterwards?  : Local Government website</v>
      </c>
      <c r="E202" s="14" t="str">
        <f>HYPERLINK("#'Full Results'!A1903", "1903")</f>
        <v>1903</v>
      </c>
      <c r="F202" t="s">
        <v>156</v>
      </c>
    </row>
    <row r="203" spans="3:6" x14ac:dyDescent="0.35">
      <c r="C203">
        <v>195</v>
      </c>
      <c r="D203" s="8" t="str">
        <f>HYPERLINK("#'Table 195'!A1", "And if you wanted to improve your home’s energy efficiency, how likely would you be to go to the following for advice when you are considering what to do if something goes wrong during the instalment or afterwards?  : National media e.g. newspape...")</f>
        <v>And if you wanted to improve your home’s energy efficiency, how likely would you be to go to the following for advice when you are considering what to do if something goes wrong during the instalment or afterwards?  : National media e.g. newspape...</v>
      </c>
      <c r="E203" s="14" t="str">
        <f>HYPERLINK("#'Full Results'!A1915", "1915")</f>
        <v>1915</v>
      </c>
      <c r="F203" t="s">
        <v>156</v>
      </c>
    </row>
    <row r="204" spans="3:6" x14ac:dyDescent="0.35">
      <c r="C204">
        <v>196</v>
      </c>
      <c r="D204" s="8" t="str">
        <f>HYPERLINK("#'Table 196'!A1", "And if you wanted to improve your home’s energy efficiency, how likely would you be to go to the following for advice when you are considering what to do if something goes wrong during the instalment or afterwards?  : Consumer bodies such as Whic...")</f>
        <v>And if you wanted to improve your home’s energy efficiency, how likely would you be to go to the following for advice when you are considering what to do if something goes wrong during the instalment or afterwards?  : Consumer bodies such as Whic...</v>
      </c>
      <c r="E204" s="14" t="str">
        <f>HYPERLINK("#'Full Results'!A1927", "1927")</f>
        <v>1927</v>
      </c>
      <c r="F204" t="s">
        <v>156</v>
      </c>
    </row>
    <row r="205" spans="3:6" x14ac:dyDescent="0.35">
      <c r="C205">
        <v>197</v>
      </c>
      <c r="D205" s="8" t="str">
        <f>HYPERLINK("#'Table 197'!A1", "And if you wanted to improve your home’s energy efficiency, how likely would you be to go to the following for advice when you are considering what to do if something goes wrong during the instalment or afterwards?  : National Government website")</f>
        <v>And if you wanted to improve your home’s energy efficiency, how likely would you be to go to the following for advice when you are considering what to do if something goes wrong during the instalment or afterwards?  : National Government website</v>
      </c>
      <c r="E205" s="14" t="str">
        <f>HYPERLINK("#'Full Results'!A1939", "1939")</f>
        <v>1939</v>
      </c>
      <c r="F205" t="s">
        <v>156</v>
      </c>
    </row>
    <row r="206" spans="3:6" x14ac:dyDescent="0.35">
      <c r="C206">
        <v>198</v>
      </c>
      <c r="D206" s="8" t="str">
        <f>HYPERLINK("#'Table 198'!A1", "Grid Summary: How would the following affect your likelihood of making upgrades to your home’s energy efficiency?  ")</f>
        <v>Grid Summary: How would the following affect your likelihood of making upgrades to your home’s energy efficiency?  </v>
      </c>
      <c r="E206" s="7"/>
      <c r="F206" t="s">
        <v>156</v>
      </c>
    </row>
    <row r="207" spans="3:6" x14ac:dyDescent="0.35">
      <c r="C207">
        <v>199</v>
      </c>
      <c r="D207" s="8" t="str">
        <f>HYPERLINK("#'Table 199'!A1", "How would the following affect your likelihood of making upgrades to your home’s energy efficiency?  : A contractor doing my whole street at one time")</f>
        <v>How would the following affect your likelihood of making upgrades to your home’s energy efficiency?  : A contractor doing my whole street at one time</v>
      </c>
      <c r="E207" s="14" t="str">
        <f>HYPERLINK("#'Full Results'!A1951", "1951")</f>
        <v>1951</v>
      </c>
      <c r="F207" t="s">
        <v>156</v>
      </c>
    </row>
    <row r="208" spans="3:6" x14ac:dyDescent="0.35">
      <c r="C208">
        <v>200</v>
      </c>
      <c r="D208" s="8" t="str">
        <f>HYPERLINK("#'Table 200'!A1", "How would the following affect your likelihood of making upgrades to your home’s energy efficiency?  : A neighbour upgrading their home")</f>
        <v>How would the following affect your likelihood of making upgrades to your home’s energy efficiency?  : A neighbour upgrading their home</v>
      </c>
      <c r="E208" s="14" t="str">
        <f>HYPERLINK("#'Full Results'!A1959", "1959")</f>
        <v>1959</v>
      </c>
      <c r="F208" t="s">
        <v>156</v>
      </c>
    </row>
    <row r="209" spans="3:6" x14ac:dyDescent="0.35">
      <c r="C209">
        <v>201</v>
      </c>
      <c r="D209" s="8" t="str">
        <f>HYPERLINK("#'Table 201'!A1", "How would the following affect your likelihood of making upgrades to your home’s energy efficiency?  : You will save £950 on your bills per year")</f>
        <v>How would the following affect your likelihood of making upgrades to your home’s energy efficiency?  : You will save £950 on your bills per year</v>
      </c>
      <c r="E209" s="14" t="str">
        <f>HYPERLINK("#'Full Results'!A1967", "1967")</f>
        <v>1967</v>
      </c>
      <c r="F209" t="s">
        <v>156</v>
      </c>
    </row>
    <row r="210" spans="3:6" x14ac:dyDescent="0.35">
      <c r="C210">
        <v>202</v>
      </c>
      <c r="D210" s="8" t="str">
        <f>HYPERLINK("#'Table 202'!A1", "How would the following affect your likelihood of making upgrades to your home’s energy efficiency?  : Your house will use less fossil fuels")</f>
        <v>How would the following affect your likelihood of making upgrades to your home’s energy efficiency?  : Your house will use less fossil fuels</v>
      </c>
      <c r="E210" s="14" t="str">
        <f>HYPERLINK("#'Full Results'!A1975", "1975")</f>
        <v>1975</v>
      </c>
      <c r="F210" t="s">
        <v>156</v>
      </c>
    </row>
    <row r="211" spans="3:6" x14ac:dyDescent="0.35">
      <c r="C211">
        <v>203</v>
      </c>
      <c r="D211" s="8" t="str">
        <f>HYPERLINK("#'Table 203'!A1", "How would the following affect your likelihood of making upgrades to your home’s energy efficiency?  : Your house will be warmer and cosier")</f>
        <v>How would the following affect your likelihood of making upgrades to your home’s energy efficiency?  : Your house will be warmer and cosier</v>
      </c>
      <c r="E211" s="14" t="str">
        <f>HYPERLINK("#'Full Results'!A1983", "1983")</f>
        <v>1983</v>
      </c>
      <c r="F211" t="s">
        <v>156</v>
      </c>
    </row>
    <row r="212" spans="3:6" x14ac:dyDescent="0.35">
      <c r="C212">
        <v>204</v>
      </c>
      <c r="D212" s="8" t="str">
        <f>HYPERLINK("#'Table 204'!A1", "How would the following affect your likelihood of making upgrades to your home’s energy efficiency?  : Your house value will be 3% higher")</f>
        <v>How would the following affect your likelihood of making upgrades to your home’s energy efficiency?  : Your house value will be 3% higher</v>
      </c>
      <c r="E212" s="14" t="str">
        <f>HYPERLINK("#'Full Results'!A1991", "1991")</f>
        <v>1991</v>
      </c>
      <c r="F212" t="s">
        <v>156</v>
      </c>
    </row>
    <row r="213" spans="3:6" x14ac:dyDescent="0.35">
      <c r="C213">
        <v>205</v>
      </c>
      <c r="D213" s="8" t="str">
        <f>HYPERLINK("#'Table 205'!A1", "Grid Summary: How would the following affect your likelihood of making upgrades to your home’s energy efficiency?  ")</f>
        <v>Grid Summary: How would the following affect your likelihood of making upgrades to your home’s energy efficiency?  </v>
      </c>
      <c r="E213" s="7"/>
      <c r="F213" t="s">
        <v>156</v>
      </c>
    </row>
    <row r="214" spans="3:6" x14ac:dyDescent="0.35">
      <c r="C214">
        <v>206</v>
      </c>
      <c r="D214" s="8" t="str">
        <f>HYPERLINK("#'Table 206'!A1", "How would the following affect your likelihood of making upgrades to your home’s energy efficiency?  : Your house will be warmer and cosier")</f>
        <v>How would the following affect your likelihood of making upgrades to your home’s energy efficiency?  : Your house will be warmer and cosier</v>
      </c>
      <c r="E214" s="14" t="str">
        <f>HYPERLINK("#'Full Results'!A1999", "1999")</f>
        <v>1999</v>
      </c>
      <c r="F214" t="s">
        <v>156</v>
      </c>
    </row>
    <row r="215" spans="3:6" x14ac:dyDescent="0.35">
      <c r="C215">
        <v>207</v>
      </c>
      <c r="D215" s="8" t="str">
        <f>HYPERLINK("#'Table 207'!A1", "How would the following affect your likelihood of making upgrades to your home’s energy efficiency?  : Your house value will be 3% higher")</f>
        <v>How would the following affect your likelihood of making upgrades to your home’s energy efficiency?  : Your house value will be 3% higher</v>
      </c>
      <c r="E215" s="14" t="str">
        <f>HYPERLINK("#'Full Results'!A2007", "2007")</f>
        <v>2007</v>
      </c>
      <c r="F215" t="s">
        <v>156</v>
      </c>
    </row>
    <row r="216" spans="3:6" x14ac:dyDescent="0.35">
      <c r="C216">
        <v>208</v>
      </c>
      <c r="D216" s="8" t="str">
        <f>HYPERLINK("#'Table 208'!A1", "How would the following affect your likelihood of making upgrades to your home’s energy efficiency?  : You will save £350 on your bills per year")</f>
        <v>How would the following affect your likelihood of making upgrades to your home’s energy efficiency?  : You will save £350 on your bills per year</v>
      </c>
      <c r="E216" s="14" t="str">
        <f>HYPERLINK("#'Full Results'!A2015", "2015")</f>
        <v>2015</v>
      </c>
      <c r="F216" t="s">
        <v>156</v>
      </c>
    </row>
    <row r="217" spans="3:6" x14ac:dyDescent="0.35">
      <c r="C217">
        <v>209</v>
      </c>
      <c r="D217" s="8" t="str">
        <f>HYPERLINK("#'Table 209'!A1", "How would the following affect your likelihood of making upgrades to your home’s energy efficiency?  : A neighbour upgrading their home")</f>
        <v>How would the following affect your likelihood of making upgrades to your home’s energy efficiency?  : A neighbour upgrading their home</v>
      </c>
      <c r="E217" s="14" t="str">
        <f>HYPERLINK("#'Full Results'!A2023", "2023")</f>
        <v>2023</v>
      </c>
      <c r="F217" t="s">
        <v>156</v>
      </c>
    </row>
    <row r="218" spans="3:6" x14ac:dyDescent="0.35">
      <c r="C218">
        <v>210</v>
      </c>
      <c r="D218" s="8" t="str">
        <f>HYPERLINK("#'Table 210'!A1", "How would the following affect your likelihood of making upgrades to your home’s energy efficiency?  : A contractor doing my whole street at one time")</f>
        <v>How would the following affect your likelihood of making upgrades to your home’s energy efficiency?  : A contractor doing my whole street at one time</v>
      </c>
      <c r="E218" s="14" t="str">
        <f>HYPERLINK("#'Full Results'!A2031", "2031")</f>
        <v>2031</v>
      </c>
      <c r="F218" t="s">
        <v>156</v>
      </c>
    </row>
    <row r="219" spans="3:6" x14ac:dyDescent="0.35">
      <c r="C219">
        <v>211</v>
      </c>
      <c r="D219" s="8" t="str">
        <f>HYPERLINK("#'Table 211'!A1", "How would the following affect your likelihood of making upgrades to your home’s energy efficiency?  : Your house will use less fossil fuels")</f>
        <v>How would the following affect your likelihood of making upgrades to your home’s energy efficiency?  : Your house will use less fossil fuels</v>
      </c>
      <c r="E219" s="14" t="str">
        <f>HYPERLINK("#'Full Results'!A2039", "2039")</f>
        <v>2039</v>
      </c>
      <c r="F219" t="s">
        <v>156</v>
      </c>
    </row>
    <row r="220" spans="3:6" x14ac:dyDescent="0.35">
      <c r="C220">
        <v>212</v>
      </c>
      <c r="D220" s="8" t="str">
        <f>HYPERLINK("#'Table 212'!A1", "Grid Summary: How would the following affect your likelihood of making upgrades to your home’s energy efficiency?  ")</f>
        <v>Grid Summary: How would the following affect your likelihood of making upgrades to your home’s energy efficiency?  </v>
      </c>
      <c r="E220" s="7"/>
      <c r="F220" t="s">
        <v>156</v>
      </c>
    </row>
    <row r="221" spans="3:6" x14ac:dyDescent="0.35">
      <c r="C221">
        <v>213</v>
      </c>
      <c r="D221" s="8" t="str">
        <f>HYPERLINK("#'Table 213'!A1", "How would the following affect your likelihood of making upgrades to your home’s energy efficiency?  : A contractor doing my whole street at one time")</f>
        <v>How would the following affect your likelihood of making upgrades to your home’s energy efficiency?  : A contractor doing my whole street at one time</v>
      </c>
      <c r="E221" s="14" t="str">
        <f>HYPERLINK("#'Full Results'!A2047", "2047")</f>
        <v>2047</v>
      </c>
      <c r="F221" t="s">
        <v>156</v>
      </c>
    </row>
    <row r="222" spans="3:6" x14ac:dyDescent="0.35">
      <c r="C222">
        <v>214</v>
      </c>
      <c r="D222" s="8" t="str">
        <f>HYPERLINK("#'Table 214'!A1", "How would the following affect your likelihood of making upgrades to your home’s energy efficiency?  : You will save £80 on your bills per month")</f>
        <v>How would the following affect your likelihood of making upgrades to your home’s energy efficiency?  : You will save £80 on your bills per month</v>
      </c>
      <c r="E222" s="14" t="str">
        <f>HYPERLINK("#'Full Results'!A2055", "2055")</f>
        <v>2055</v>
      </c>
      <c r="F222" t="s">
        <v>156</v>
      </c>
    </row>
    <row r="223" spans="3:6" x14ac:dyDescent="0.35">
      <c r="C223">
        <v>215</v>
      </c>
      <c r="D223" s="8" t="str">
        <f>HYPERLINK("#'Table 215'!A1", "How would the following affect your likelihood of making upgrades to your home’s energy efficiency?  : Your house will be warmer and cosier")</f>
        <v>How would the following affect your likelihood of making upgrades to your home’s energy efficiency?  : Your house will be warmer and cosier</v>
      </c>
      <c r="E223" s="14" t="str">
        <f>HYPERLINK("#'Full Results'!A2063", "2063")</f>
        <v>2063</v>
      </c>
      <c r="F223" t="s">
        <v>156</v>
      </c>
    </row>
    <row r="224" spans="3:6" x14ac:dyDescent="0.35">
      <c r="C224">
        <v>216</v>
      </c>
      <c r="D224" s="8" t="str">
        <f>HYPERLINK("#'Table 216'!A1", "How would the following affect your likelihood of making upgrades to your home’s energy efficiency?  : Your house will use less fossil fuels")</f>
        <v>How would the following affect your likelihood of making upgrades to your home’s energy efficiency?  : Your house will use less fossil fuels</v>
      </c>
      <c r="E224" s="14" t="str">
        <f>HYPERLINK("#'Full Results'!A2071", "2071")</f>
        <v>2071</v>
      </c>
      <c r="F224" t="s">
        <v>156</v>
      </c>
    </row>
    <row r="225" spans="3:6" x14ac:dyDescent="0.35">
      <c r="C225">
        <v>217</v>
      </c>
      <c r="D225" s="8" t="str">
        <f>HYPERLINK("#'Table 217'!A1", "How would the following affect your likelihood of making upgrades to your home’s energy efficiency?  : A neighbour upgrading their home")</f>
        <v>How would the following affect your likelihood of making upgrades to your home’s energy efficiency?  : A neighbour upgrading their home</v>
      </c>
      <c r="E225" s="14" t="str">
        <f>HYPERLINK("#'Full Results'!A2079", "2079")</f>
        <v>2079</v>
      </c>
      <c r="F225" t="s">
        <v>156</v>
      </c>
    </row>
    <row r="226" spans="3:6" x14ac:dyDescent="0.35">
      <c r="C226">
        <v>218</v>
      </c>
      <c r="D226" s="8" t="str">
        <f>HYPERLINK("#'Table 218'!A1", "How would the following affect your likelihood of making upgrades to your home’s energy efficiency?  : Your house value will be 3% higher")</f>
        <v>How would the following affect your likelihood of making upgrades to your home’s energy efficiency?  : Your house value will be 3% higher</v>
      </c>
      <c r="E226" s="14" t="str">
        <f>HYPERLINK("#'Full Results'!A2087", "2087")</f>
        <v>2087</v>
      </c>
      <c r="F226" t="s">
        <v>156</v>
      </c>
    </row>
    <row r="227" spans="3:6" x14ac:dyDescent="0.35">
      <c r="C227">
        <v>219</v>
      </c>
      <c r="D227" s="8" t="str">
        <f>HYPERLINK("#'Table 219'!A1", "Grid Summary: How would the following affect your likelihood of making upgrades to your home’s energy efficiency?  ")</f>
        <v>Grid Summary: How would the following affect your likelihood of making upgrades to your home’s energy efficiency?  </v>
      </c>
      <c r="E227" s="7"/>
      <c r="F227" t="s">
        <v>156</v>
      </c>
    </row>
    <row r="228" spans="3:6" x14ac:dyDescent="0.35">
      <c r="C228">
        <v>220</v>
      </c>
      <c r="D228" s="8" t="str">
        <f>HYPERLINK("#'Table 220'!A1", "How would the following affect your likelihood of making upgrades to your home’s energy efficiency?  : You will save £150 on your bills per year")</f>
        <v>How would the following affect your likelihood of making upgrades to your home’s energy efficiency?  : You will save £150 on your bills per year</v>
      </c>
      <c r="E228" s="14" t="str">
        <f>HYPERLINK("#'Full Results'!A2095", "2095")</f>
        <v>2095</v>
      </c>
      <c r="F228" t="s">
        <v>156</v>
      </c>
    </row>
    <row r="229" spans="3:6" x14ac:dyDescent="0.35">
      <c r="C229">
        <v>221</v>
      </c>
      <c r="D229" s="8" t="str">
        <f>HYPERLINK("#'Table 221'!A1", "How would the following affect your likelihood of making upgrades to your home’s energy efficiency?  : A neighbour upgrading their home")</f>
        <v>How would the following affect your likelihood of making upgrades to your home’s energy efficiency?  : A neighbour upgrading their home</v>
      </c>
      <c r="E229" s="14" t="str">
        <f>HYPERLINK("#'Full Results'!A2103", "2103")</f>
        <v>2103</v>
      </c>
      <c r="F229" t="s">
        <v>156</v>
      </c>
    </row>
    <row r="230" spans="3:6" x14ac:dyDescent="0.35">
      <c r="C230">
        <v>222</v>
      </c>
      <c r="D230" s="8" t="str">
        <f>HYPERLINK("#'Table 222'!A1", "How would the following affect your likelihood of making upgrades to your home’s energy efficiency?  : Your house value will increase by £9,000 on average ")</f>
        <v xml:space="preserve">How would the following affect your likelihood of making upgrades to your home’s energy efficiency?  : Your house value will increase by £9,000 on average </v>
      </c>
      <c r="E230" s="14" t="str">
        <f>HYPERLINK("#'Full Results'!A2111", "2111")</f>
        <v>2111</v>
      </c>
      <c r="F230" t="s">
        <v>156</v>
      </c>
    </row>
    <row r="231" spans="3:6" x14ac:dyDescent="0.35">
      <c r="C231">
        <v>223</v>
      </c>
      <c r="D231" s="8" t="str">
        <f>HYPERLINK("#'Table 223'!A1", "How would the following affect your likelihood of making upgrades to your home’s energy efficiency?  : A contractor doing my whole street at one time")</f>
        <v>How would the following affect your likelihood of making upgrades to your home’s energy efficiency?  : A contractor doing my whole street at one time</v>
      </c>
      <c r="E231" s="14" t="str">
        <f>HYPERLINK("#'Full Results'!A2119", "2119")</f>
        <v>2119</v>
      </c>
      <c r="F231" t="s">
        <v>156</v>
      </c>
    </row>
    <row r="232" spans="3:6" x14ac:dyDescent="0.35">
      <c r="C232">
        <v>224</v>
      </c>
      <c r="D232" s="8" t="str">
        <f>HYPERLINK("#'Table 224'!A1", "How would the following affect your likelihood of making upgrades to your home’s energy efficiency?  : Your house will use less fossil fuels")</f>
        <v>How would the following affect your likelihood of making upgrades to your home’s energy efficiency?  : Your house will use less fossil fuels</v>
      </c>
      <c r="E232" s="14" t="str">
        <f>HYPERLINK("#'Full Results'!A2127", "2127")</f>
        <v>2127</v>
      </c>
      <c r="F232" t="s">
        <v>156</v>
      </c>
    </row>
    <row r="233" spans="3:6" x14ac:dyDescent="0.35">
      <c r="C233">
        <v>225</v>
      </c>
      <c r="D233" s="8" t="str">
        <f>HYPERLINK("#'Table 225'!A1", "How would the following affect your likelihood of making upgrades to your home’s energy efficiency?  : Your house will be warmer and cosier")</f>
        <v>How would the following affect your likelihood of making upgrades to your home’s energy efficiency?  : Your house will be warmer and cosier</v>
      </c>
      <c r="E233" s="14" t="str">
        <f>HYPERLINK("#'Full Results'!A2135", "2135")</f>
        <v>2135</v>
      </c>
      <c r="F233" t="s">
        <v>156</v>
      </c>
    </row>
    <row r="234" spans="3:6" x14ac:dyDescent="0.35">
      <c r="C234">
        <v>226</v>
      </c>
      <c r="D234" s="8" t="str">
        <f>HYPERLINK("#'Table 226'!A1", "Grid Summary: How would the following affect your likelihood of making upgrades to your home’s energy efficiency?  ")</f>
        <v>Grid Summary: How would the following affect your likelihood of making upgrades to your home’s energy efficiency?  </v>
      </c>
      <c r="E234" s="7"/>
      <c r="F234" t="s">
        <v>156</v>
      </c>
    </row>
    <row r="235" spans="3:6" x14ac:dyDescent="0.35">
      <c r="C235">
        <v>227</v>
      </c>
      <c r="D235" s="8" t="str">
        <f>HYPERLINK("#'Table 227'!A1", "How would the following affect your likelihood of making upgrades to your home’s energy efficiency?  : You will save £30 on your bills per month")</f>
        <v>How would the following affect your likelihood of making upgrades to your home’s energy efficiency?  : You will save £30 on your bills per month</v>
      </c>
      <c r="E235" s="14" t="str">
        <f>HYPERLINK("#'Full Results'!A2143", "2143")</f>
        <v>2143</v>
      </c>
      <c r="F235" t="s">
        <v>156</v>
      </c>
    </row>
    <row r="236" spans="3:6" x14ac:dyDescent="0.35">
      <c r="C236">
        <v>228</v>
      </c>
      <c r="D236" s="8" t="str">
        <f>HYPERLINK("#'Table 228'!A1", "How would the following affect your likelihood of making upgrades to your home’s energy efficiency?  : Your house value will increase by £9,000 on average ")</f>
        <v xml:space="preserve">How would the following affect your likelihood of making upgrades to your home’s energy efficiency?  : Your house value will increase by £9,000 on average </v>
      </c>
      <c r="E236" s="14" t="str">
        <f>HYPERLINK("#'Full Results'!A2151", "2151")</f>
        <v>2151</v>
      </c>
      <c r="F236" t="s">
        <v>156</v>
      </c>
    </row>
    <row r="237" spans="3:6" x14ac:dyDescent="0.35">
      <c r="C237">
        <v>229</v>
      </c>
      <c r="D237" s="8" t="str">
        <f>HYPERLINK("#'Table 229'!A1", "How would the following affect your likelihood of making upgrades to your home’s energy efficiency?  : A neighbour upgrading their home")</f>
        <v>How would the following affect your likelihood of making upgrades to your home’s energy efficiency?  : A neighbour upgrading their home</v>
      </c>
      <c r="E237" s="14" t="str">
        <f>HYPERLINK("#'Full Results'!A2159", "2159")</f>
        <v>2159</v>
      </c>
      <c r="F237" t="s">
        <v>156</v>
      </c>
    </row>
    <row r="238" spans="3:6" x14ac:dyDescent="0.35">
      <c r="C238">
        <v>230</v>
      </c>
      <c r="D238" s="8" t="str">
        <f>HYPERLINK("#'Table 230'!A1", "How would the following affect your likelihood of making upgrades to your home’s energy efficiency?  : Your house will use less fossil fuels")</f>
        <v>How would the following affect your likelihood of making upgrades to your home’s energy efficiency?  : Your house will use less fossil fuels</v>
      </c>
      <c r="E238" s="14" t="str">
        <f>HYPERLINK("#'Full Results'!A2167", "2167")</f>
        <v>2167</v>
      </c>
      <c r="F238" t="s">
        <v>156</v>
      </c>
    </row>
    <row r="239" spans="3:6" x14ac:dyDescent="0.35">
      <c r="C239">
        <v>231</v>
      </c>
      <c r="D239" s="8" t="str">
        <f>HYPERLINK("#'Table 231'!A1", "How would the following affect your likelihood of making upgrades to your home’s energy efficiency?  : A contractor doing my whole street at one time")</f>
        <v>How would the following affect your likelihood of making upgrades to your home’s energy efficiency?  : A contractor doing my whole street at one time</v>
      </c>
      <c r="E239" s="14" t="str">
        <f>HYPERLINK("#'Full Results'!A2175", "2175")</f>
        <v>2175</v>
      </c>
      <c r="F239" t="s">
        <v>156</v>
      </c>
    </row>
    <row r="240" spans="3:6" x14ac:dyDescent="0.35">
      <c r="C240">
        <v>232</v>
      </c>
      <c r="D240" s="8" t="str">
        <f>HYPERLINK("#'Table 232'!A1", "How would the following affect your likelihood of making upgrades to your home’s energy efficiency?  : Your house will be warmer and cosier")</f>
        <v>How would the following affect your likelihood of making upgrades to your home’s energy efficiency?  : Your house will be warmer and cosier</v>
      </c>
      <c r="E240" s="14" t="str">
        <f>HYPERLINK("#'Full Results'!A2183", "2183")</f>
        <v>2183</v>
      </c>
      <c r="F240" t="s">
        <v>156</v>
      </c>
    </row>
    <row r="241" spans="3:6" x14ac:dyDescent="0.35">
      <c r="C241">
        <v>233</v>
      </c>
      <c r="D241" s="8" t="str">
        <f>HYPERLINK("#'Table 233'!A1", "Grid Summary: How would the following affect your likelihood of making upgrades to your home’s energy efficiency?  ")</f>
        <v>Grid Summary: How would the following affect your likelihood of making upgrades to your home’s energy efficiency?  </v>
      </c>
      <c r="E241" s="7"/>
      <c r="F241" t="s">
        <v>156</v>
      </c>
    </row>
    <row r="242" spans="3:6" x14ac:dyDescent="0.35">
      <c r="C242">
        <v>234</v>
      </c>
      <c r="D242" s="8" t="str">
        <f>HYPERLINK("#'Table 234'!A1", "How would the following affect your likelihood of making upgrades to your home’s energy efficiency?  : A contractor doing my whole street at one time")</f>
        <v>How would the following affect your likelihood of making upgrades to your home’s energy efficiency?  : A contractor doing my whole street at one time</v>
      </c>
      <c r="E242" s="14" t="str">
        <f>HYPERLINK("#'Full Results'!A2191", "2191")</f>
        <v>2191</v>
      </c>
      <c r="F242" t="s">
        <v>156</v>
      </c>
    </row>
    <row r="243" spans="3:6" x14ac:dyDescent="0.35">
      <c r="C243">
        <v>235</v>
      </c>
      <c r="D243" s="8" t="str">
        <f>HYPERLINK("#'Table 235'!A1", "How would the following affect your likelihood of making upgrades to your home’s energy efficiency?  : Your house will be warmer and cosier")</f>
        <v>How would the following affect your likelihood of making upgrades to your home’s energy efficiency?  : Your house will be warmer and cosier</v>
      </c>
      <c r="E243" s="14" t="str">
        <f>HYPERLINK("#'Full Results'!A2199", "2199")</f>
        <v>2199</v>
      </c>
      <c r="F243" t="s">
        <v>156</v>
      </c>
    </row>
    <row r="244" spans="3:6" x14ac:dyDescent="0.35">
      <c r="C244">
        <v>236</v>
      </c>
      <c r="D244" s="8" t="str">
        <f>HYPERLINK("#'Table 236'!A1", "How would the following affect your likelihood of making upgrades to your home’s energy efficiency?  : A neighbour upgrading their home")</f>
        <v>How would the following affect your likelihood of making upgrades to your home’s energy efficiency?  : A neighbour upgrading their home</v>
      </c>
      <c r="E244" s="14" t="str">
        <f>HYPERLINK("#'Full Results'!A2207", "2207")</f>
        <v>2207</v>
      </c>
      <c r="F244" t="s">
        <v>156</v>
      </c>
    </row>
    <row r="245" spans="3:6" x14ac:dyDescent="0.35">
      <c r="C245">
        <v>237</v>
      </c>
      <c r="D245" s="8" t="str">
        <f>HYPERLINK("#'Table 237'!A1", "How would the following affect your likelihood of making upgrades to your home’s energy efficiency?  : Your house will cost nothing to heat or power")</f>
        <v>How would the following affect your likelihood of making upgrades to your home’s energy efficiency?  : Your house will cost nothing to heat or power</v>
      </c>
      <c r="E245" s="14" t="str">
        <f>HYPERLINK("#'Full Results'!A2215", "2215")</f>
        <v>2215</v>
      </c>
      <c r="F245" t="s">
        <v>156</v>
      </c>
    </row>
    <row r="246" spans="3:6" x14ac:dyDescent="0.35">
      <c r="C246">
        <v>238</v>
      </c>
      <c r="D246" s="8" t="str">
        <f>HYPERLINK("#'Table 238'!A1", "How would the following affect your likelihood of making upgrades to your home’s energy efficiency?  : Your house will use less fossil fuels")</f>
        <v>How would the following affect your likelihood of making upgrades to your home’s energy efficiency?  : Your house will use less fossil fuels</v>
      </c>
      <c r="E246" s="14" t="str">
        <f>HYPERLINK("#'Full Results'!A2223", "2223")</f>
        <v>2223</v>
      </c>
      <c r="F246" t="s">
        <v>156</v>
      </c>
    </row>
    <row r="247" spans="3:6" x14ac:dyDescent="0.35">
      <c r="C247">
        <v>239</v>
      </c>
      <c r="D247" s="8" t="str">
        <f>HYPERLINK("#'Table 239'!A1", "How would the following affect your likelihood of making upgrades to your home’s energy efficiency?  : Your house value will increase by £9,000 on average ")</f>
        <v xml:space="preserve">How would the following affect your likelihood of making upgrades to your home’s energy efficiency?  : Your house value will increase by £9,000 on average </v>
      </c>
      <c r="E247" s="14" t="str">
        <f>HYPERLINK("#'Full Results'!A2231", "2231")</f>
        <v>2231</v>
      </c>
      <c r="F247" t="s">
        <v>156</v>
      </c>
    </row>
    <row r="248" spans="3:6" x14ac:dyDescent="0.35">
      <c r="C248">
        <v>240</v>
      </c>
      <c r="D248" s="8" t="str">
        <f>HYPERLINK("#'Table 240'!A1", "Whose responsibility do you think it is to pay for improvements to UK homes’ energy efficiency, such as insulation and low-carbon heating?Select all that apply  ")</f>
        <v>Whose responsibility do you think it is to pay for improvements to UK homes’ energy efficiency, such as insulation and low-carbon heating?Select all that apply  </v>
      </c>
      <c r="E248" s="14" t="str">
        <f>HYPERLINK("#'Full Results'!A2239", "2239")</f>
        <v>2239</v>
      </c>
      <c r="F248" t="s">
        <v>76</v>
      </c>
    </row>
    <row r="249" spans="3:6" x14ac:dyDescent="0.35">
      <c r="C249">
        <v>241</v>
      </c>
      <c r="D249" s="8" t="str">
        <f>HYPERLINK("#'Table 241'!A1", " Do you know if you are eligible for a government grant to improve your home’s energy efficiency?  If you are unsure, please select “Don’t know”.  ")</f>
        <v xml:space="preserve"> Do you know if you are eligible for a government grant to improve your home’s energy efficiency?  If you are unsure, please select “Don’t know”.  </v>
      </c>
      <c r="E249" s="14" t="str">
        <f>HYPERLINK("#'Full Results'!A2250", "2250")</f>
        <v>2250</v>
      </c>
      <c r="F249" t="s">
        <v>76</v>
      </c>
    </row>
    <row r="250" spans="3:6" x14ac:dyDescent="0.35">
      <c r="C250">
        <v>242</v>
      </c>
      <c r="D250" s="8" t="str">
        <f>HYPERLINK("#'Table 242'!A1", "Improving a home’s energy efficiency can cost on average £7,500. Which of the following financial options from the government, if any, would make you more likely to invest in energy efficiency measures for your property? Select all that apply.  ")</f>
        <v>Improving a home’s energy efficiency can cost on average £7,500. Which of the following financial options from the government, if any, would make you more likely to invest in energy efficiency measures for your property? Select all that apply.  </v>
      </c>
      <c r="E250" s="14" t="str">
        <f>HYPERLINK("#'Full Results'!A2256", "2256")</f>
        <v>2256</v>
      </c>
      <c r="F250" t="s">
        <v>76</v>
      </c>
    </row>
    <row r="251" spans="3:6" x14ac:dyDescent="0.35">
      <c r="C251">
        <v>243</v>
      </c>
      <c r="D251" s="8" t="str">
        <f>HYPERLINK("#'Table 243'!A1", " Unlike current loans that cover the cost of energy efficiency improvements, ‘property-linked finance’ links the loan to the home, not the homeowner. This means that the responsibility for loan repayments is transferred to the buyer when the prop...")</f>
        <v xml:space="preserve"> Unlike current loans that cover the cost of energy efficiency improvements, ‘property-linked finance’ links the loan to the home, not the homeowner. This means that the responsibility for loan repayments is transferred to the buyer when the prop...</v>
      </c>
      <c r="E251" s="14" t="str">
        <f>HYPERLINK("#'Full Results'!A2268", "2268")</f>
        <v>2268</v>
      </c>
      <c r="F251" t="s">
        <v>156</v>
      </c>
    </row>
    <row r="252" spans="3:6" x14ac:dyDescent="0.35">
      <c r="C252">
        <v>244</v>
      </c>
      <c r="D252" s="8" t="str">
        <f>HYPERLINK("#'Table 244'!A1", " Unlike current loans that cover the cost of energy efficiency improvements, ‘property-linked finance’ links the loan to the home, not the homeowner. This means that the responsibility for loan repayments is transferred to the buyer when the prop...")</f>
        <v xml:space="preserve"> Unlike current loans that cover the cost of energy efficiency improvements, ‘property-linked finance’ links the loan to the home, not the homeowner. This means that the responsibility for loan repayments is transferred to the buyer when the prop...</v>
      </c>
      <c r="E252" s="14" t="str">
        <f>HYPERLINK("#'Full Results'!A2281", "2281")</f>
        <v>2281</v>
      </c>
      <c r="F252" t="s">
        <v>156</v>
      </c>
    </row>
    <row r="253" spans="3:6" x14ac:dyDescent="0.35">
      <c r="C253">
        <v>245</v>
      </c>
      <c r="D253" s="8" t="str">
        <f>HYPERLINK("#'Table 245'!A1", "Which of the following financial support options, if any, would make you more likely to invest in energy efficiency improvements for your property? Select all that apply.  ")</f>
        <v>Which of the following financial support options, if any, would make you more likely to invest in energy efficiency improvements for your property? Select all that apply.  </v>
      </c>
      <c r="E253" s="14" t="str">
        <f>HYPERLINK("#'Full Results'!A2294", "2294")</f>
        <v>2294</v>
      </c>
      <c r="F253" t="s">
        <v>76</v>
      </c>
    </row>
    <row r="254" spans="3:6" x14ac:dyDescent="0.35">
      <c r="C254">
        <v>246</v>
      </c>
      <c r="D254" s="8" t="str">
        <f>HYPERLINK("#'Table 246'!A1", " How likely or unlikely are you to consider adding to your mortgage to improve your home’s energy efficiency?    ")</f>
        <v xml:space="preserve"> How likely or unlikely are you to consider adding to your mortgage to improve your home’s energy efficiency?    </v>
      </c>
      <c r="E254" s="14" t="str">
        <f>HYPERLINK("#'Full Results'!A2305", "2305")</f>
        <v>2305</v>
      </c>
      <c r="F254" t="s">
        <v>834</v>
      </c>
    </row>
    <row r="255" spans="3:6" x14ac:dyDescent="0.35">
      <c r="C255">
        <v>247</v>
      </c>
      <c r="D255" s="8" t="str">
        <f>HYPERLINK("#'Table 247'!A1", "You said you are unlikely to consider adding to your mortgage to fund energy efficiency improvements in your home - which of the following best explains why that is?Please select all that apply.")</f>
        <v>You said you are unlikely to consider adding to your mortgage to fund energy efficiency improvements in your home - which of the following best explains why that is?Please select all that apply.</v>
      </c>
      <c r="E255" s="14" t="str">
        <f>HYPERLINK("#'Full Results'!A2316", "2316")</f>
        <v>2316</v>
      </c>
      <c r="F255" t="s">
        <v>838</v>
      </c>
    </row>
    <row r="256" spans="3:6" x14ac:dyDescent="0.35">
      <c r="C256">
        <v>248</v>
      </c>
      <c r="D256" s="8" t="str">
        <f>HYPERLINK("#'Table 248'!A1", "Which of the following financial options would incentivise you the most to make energy efficiency improvements to your home?Please select up to three.  ")</f>
        <v>Which of the following financial options would incentivise you the most to make energy efficiency improvements to your home?Please select up to three.  </v>
      </c>
      <c r="E256" s="14" t="str">
        <f>HYPERLINK("#'Full Results'!A2332", "2332")</f>
        <v>2332</v>
      </c>
      <c r="F256" t="s">
        <v>76</v>
      </c>
    </row>
    <row r="257" spans="3:6" x14ac:dyDescent="0.35">
      <c r="C257">
        <v>249</v>
      </c>
      <c r="D257" s="8" t="str">
        <f>HYPERLINK("#'Table 249'!A1", "Grid Summary: To what extent do you agree with the following statements?  ")</f>
        <v>Grid Summary: To what extent do you agree with the following statements?  </v>
      </c>
      <c r="E257" s="7"/>
      <c r="F257" t="s">
        <v>834</v>
      </c>
    </row>
    <row r="258" spans="3:6" x14ac:dyDescent="0.35">
      <c r="C258">
        <v>250</v>
      </c>
      <c r="D258" s="8" t="str">
        <f>HYPERLINK("#'Table 250'!A1", "To what extent do you agree with the following statements?  : The energy efficiency of a property should be reflected in the property’s value")</f>
        <v>To what extent do you agree with the following statements?  : The energy efficiency of a property should be reflected in the property’s value</v>
      </c>
      <c r="E258" s="14" t="str">
        <f>HYPERLINK("#'Full Results'!A2348", "2348")</f>
        <v>2348</v>
      </c>
      <c r="F258" t="s">
        <v>834</v>
      </c>
    </row>
    <row r="259" spans="3:6" x14ac:dyDescent="0.35">
      <c r="C259">
        <v>251</v>
      </c>
      <c r="D259" s="8" t="str">
        <f>HYPERLINK("#'Table 251'!A1", "To what extent do you agree with the following statements?  : I wouldn't move to a less energy-efficient home, even if it was less expensive than my current property")</f>
        <v>To what extent do you agree with the following statements?  : I wouldn't move to a less energy-efficient home, even if it was less expensive than my current property</v>
      </c>
      <c r="E259" s="14" t="str">
        <f>HYPERLINK("#'Full Results'!A2360", "2360")</f>
        <v>2360</v>
      </c>
      <c r="F259" t="s">
        <v>834</v>
      </c>
    </row>
    <row r="260" spans="3:6" x14ac:dyDescent="0.35">
      <c r="C260">
        <v>252</v>
      </c>
      <c r="D260" s="8" t="str">
        <f>HYPERLINK("#'Table 252'!A1", "To what extent do you agree with the following statements?  : I would be willing to move into a home with poor insulation if it meant I could save money")</f>
        <v>To what extent do you agree with the following statements?  : I would be willing to move into a home with poor insulation if it meant I could save money</v>
      </c>
      <c r="E260" s="14" t="str">
        <f>HYPERLINK("#'Full Results'!A2372", "2372")</f>
        <v>2372</v>
      </c>
      <c r="F260" t="s">
        <v>834</v>
      </c>
    </row>
    <row r="261" spans="3:6" x14ac:dyDescent="0.35">
      <c r="C261">
        <v>253</v>
      </c>
      <c r="D261" s="8" t="str">
        <f>HYPERLINK("#'Table 253'!A1", "To what extent do you agree with the following statements?  : I would be willing to move into a home with poor energy efficiency if it meant I could save money")</f>
        <v>To what extent do you agree with the following statements?  : I would be willing to move into a home with poor energy efficiency if it meant I could save money</v>
      </c>
      <c r="E261" s="14" t="str">
        <f>HYPERLINK("#'Full Results'!A2384", "2384")</f>
        <v>2384</v>
      </c>
      <c r="F261" t="s">
        <v>834</v>
      </c>
    </row>
    <row r="262" spans="3:6" x14ac:dyDescent="0.35">
      <c r="C262">
        <v>254</v>
      </c>
      <c r="D262" s="8" t="str">
        <f>HYPERLINK("#'Table 254'!A1", "Grid Summary: To what extent do you agree with the following statements?  ")</f>
        <v>Grid Summary: To what extent do you agree with the following statements?  </v>
      </c>
      <c r="E262" s="7"/>
      <c r="F262" s="28" t="s">
        <v>832</v>
      </c>
    </row>
    <row r="263" spans="3:6" x14ac:dyDescent="0.35">
      <c r="C263">
        <v>255</v>
      </c>
      <c r="D263" s="8" t="str">
        <f>HYPERLINK("#'Table 255'!A1", "To what extent do you agree with the following statements?  : The energy efficiency of a property should be reflected in the rental price")</f>
        <v>To what extent do you agree with the following statements?  : The energy efficiency of a property should be reflected in the rental price</v>
      </c>
      <c r="E263" s="14" t="str">
        <f>HYPERLINK("#'Full Results'!A2396", "2396")</f>
        <v>2396</v>
      </c>
      <c r="F263" s="28" t="s">
        <v>832</v>
      </c>
    </row>
    <row r="264" spans="3:6" x14ac:dyDescent="0.35">
      <c r="C264">
        <v>256</v>
      </c>
      <c r="D264" s="8" t="str">
        <f>HYPERLINK("#'Table 256'!A1", "To what extent do you agree with the following statements?  : I would be willing to pay higher rent for a home that had good energy efficiency")</f>
        <v>To what extent do you agree with the following statements?  : I would be willing to pay higher rent for a home that had good energy efficiency</v>
      </c>
      <c r="E264" s="14" t="str">
        <f>HYPERLINK("#'Full Results'!A2408", "2408")</f>
        <v>2408</v>
      </c>
      <c r="F264" s="28" t="s">
        <v>832</v>
      </c>
    </row>
    <row r="265" spans="3:6" x14ac:dyDescent="0.35">
      <c r="C265">
        <v>257</v>
      </c>
      <c r="D265" s="8" t="str">
        <f>HYPERLINK("#'Table 257'!A1", "To what extent do you agree with the following statements?  : I wouldn't move to a less energy-efficient home, even if it was less expensive than my current property")</f>
        <v>To what extent do you agree with the following statements?  : I wouldn't move to a less energy-efficient home, even if it was less expensive than my current property</v>
      </c>
      <c r="E265" s="14" t="str">
        <f>HYPERLINK("#'Full Results'!A2420", "2420")</f>
        <v>2420</v>
      </c>
      <c r="F265" s="28" t="s">
        <v>832</v>
      </c>
    </row>
    <row r="266" spans="3:6" x14ac:dyDescent="0.35">
      <c r="C266">
        <v>258</v>
      </c>
      <c r="D266" s="8" t="str">
        <f>HYPERLINK("#'Table 258'!A1", "To what extent do you agree with the following statements?  : I would be willing to move into a home with poor insulation if it meant I could save money")</f>
        <v>To what extent do you agree with the following statements?  : I would be willing to move into a home with poor insulation if it meant I could save money</v>
      </c>
      <c r="E266" s="14" t="str">
        <f>HYPERLINK("#'Full Results'!A2432", "2432")</f>
        <v>2432</v>
      </c>
      <c r="F266" s="28" t="s">
        <v>832</v>
      </c>
    </row>
    <row r="267" spans="3:6" x14ac:dyDescent="0.35">
      <c r="C267">
        <v>259</v>
      </c>
      <c r="D267" s="8" t="str">
        <f>HYPERLINK("#'Table 259'!A1", "To what extent do you agree with the following statements?  : I would be willing to move into a home with poor energy efficiency if it meant I could save money")</f>
        <v>To what extent do you agree with the following statements?  : I would be willing to move into a home with poor energy efficiency if it meant I could save money</v>
      </c>
      <c r="E267" s="14" t="str">
        <f>HYPERLINK("#'Full Results'!A2444", "2444")</f>
        <v>2444</v>
      </c>
      <c r="F267" s="28" t="s">
        <v>832</v>
      </c>
    </row>
    <row r="268" spans="3:6" x14ac:dyDescent="0.35">
      <c r="C268">
        <v>260</v>
      </c>
      <c r="D268" s="8" t="str">
        <f>HYPERLINK("#'Table 260'!A1", " How much of an impact, if any, do you think poor energy efficiency should have on property value?")</f>
        <v xml:space="preserve"> How much of an impact, if any, do you think poor energy efficiency should have on property value?</v>
      </c>
      <c r="E268" s="14" t="str">
        <f>HYPERLINK("#'Full Results'!A2456", "2456")</f>
        <v>2456</v>
      </c>
      <c r="F268" t="s">
        <v>156</v>
      </c>
    </row>
    <row r="269" spans="3:6" x14ac:dyDescent="0.35">
      <c r="C269">
        <v>261</v>
      </c>
      <c r="D269" s="8" t="str">
        <f>HYPERLINK("#'Table 261'!A1", " How much of an impact, if any, do you think having good energy efficiency should have on property value?")</f>
        <v xml:space="preserve"> How much of an impact, if any, do you think having good energy efficiency should have on property value?</v>
      </c>
      <c r="E269" s="14" t="str">
        <f>HYPERLINK("#'Full Results'!A2464", "2464")</f>
        <v>2464</v>
      </c>
      <c r="F269" t="s">
        <v>156</v>
      </c>
    </row>
    <row r="270" spans="3:6" x14ac:dyDescent="0.35">
      <c r="C270">
        <v>262</v>
      </c>
      <c r="D270" s="8" t="str">
        <f>HYPERLINK("#'Table 262'!A1", " To what extent do you agree or disagree with the following:Homes with poor energy efficiency should cost more to rent than homes with good energy efficiency")</f>
        <v xml:space="preserve"> To what extent do you agree or disagree with the following:Homes with poor energy efficiency should cost more to rent than homes with good energy efficiency</v>
      </c>
      <c r="E270" s="14" t="str">
        <f>HYPERLINK("#'Full Results'!A2472", "2472")</f>
        <v>2472</v>
      </c>
      <c r="F270" t="s">
        <v>832</v>
      </c>
    </row>
    <row r="271" spans="3:6" x14ac:dyDescent="0.35">
      <c r="C271">
        <v>263</v>
      </c>
      <c r="D271" s="8" t="str">
        <f>HYPERLINK("#'Table 263'!A1", " To what extent do you agree or disagree with the following:Homes with poor energy efficiency should cost the same to rent as homes with good energy efficiency")</f>
        <v xml:space="preserve"> To what extent do you agree or disagree with the following:Homes with poor energy efficiency should cost the same to rent as homes with good energy efficiency</v>
      </c>
      <c r="E271" s="14" t="str">
        <f>HYPERLINK("#'Full Results'!A2484", "2484")</f>
        <v>2484</v>
      </c>
      <c r="F271" t="s">
        <v>832</v>
      </c>
    </row>
    <row r="272" spans="3:6" x14ac:dyDescent="0.35">
      <c r="C272">
        <v>264</v>
      </c>
      <c r="D272" s="8" t="str">
        <f>HYPERLINK("#'Table 264'!A1", " To what extent do you agree or disagree with the following:Homes with good energy efficiency should cost more to rent than homes with poor energy efficiency")</f>
        <v xml:space="preserve"> To what extent do you agree or disagree with the following:Homes with good energy efficiency should cost more to rent than homes with poor energy efficiency</v>
      </c>
      <c r="E272" s="14" t="str">
        <f>HYPERLINK("#'Full Results'!A2496", "2496")</f>
        <v>2496</v>
      </c>
      <c r="F272" t="s">
        <v>832</v>
      </c>
    </row>
    <row r="273" spans="3:6" x14ac:dyDescent="0.35">
      <c r="C273">
        <v>265</v>
      </c>
      <c r="D273" s="8" t="str">
        <f>HYPERLINK("#'Table 265'!A1", " Heat pumps are a low-carbon way to heat your home. A heat pump works like an air conditioner in reverse - using electricity, it takes air from outside your home and heats it to keep your home warm. How likely or unlikely are you to install a hea...")</f>
        <v xml:space="preserve"> Heat pumps are a low-carbon way to heat your home. A heat pump works like an air conditioner in reverse - using electricity, it takes air from outside your home and heats it to keep your home warm. How likely or unlikely are you to install a hea...</v>
      </c>
      <c r="E273" s="14" t="str">
        <f>HYPERLINK("#'Full Results'!A2508", "2508")</f>
        <v>2508</v>
      </c>
      <c r="F273" t="s">
        <v>156</v>
      </c>
    </row>
    <row r="274" spans="3:6" x14ac:dyDescent="0.35">
      <c r="C274">
        <v>266</v>
      </c>
      <c r="D274" s="8" t="str">
        <f>HYPERLINK("#'Table 266'!A1", " Heat pumps are an energy-efficient way to heat your home. A heat pump works like an air conditioner in reverse - using electricity, it takes air from outside your home and heats it to keep your home warm. Heat pumps are roughly 3 times more effi...")</f>
        <v xml:space="preserve"> Heat pumps are an energy-efficient way to heat your home. A heat pump works like an air conditioner in reverse - using electricity, it takes air from outside your home and heats it to keep your home warm. Heat pumps are roughly 3 times more effi...</v>
      </c>
      <c r="E274" s="14" t="str">
        <f>HYPERLINK("#'Full Results'!A2519", "2519")</f>
        <v>2519</v>
      </c>
      <c r="F274" t="s">
        <v>156</v>
      </c>
    </row>
    <row r="275" spans="3:6" x14ac:dyDescent="0.35">
      <c r="C275">
        <v>267</v>
      </c>
      <c r="D275" s="8" t="str">
        <f>HYPERLINK("#'Table 267'!A1", "Which of the following are reasons that you would consider installing a heat pump in your home? Please select up to three.  ")</f>
        <v>Which of the following are reasons that you would consider installing a heat pump in your home? Please select up to three.  </v>
      </c>
      <c r="E275" s="14" t="str">
        <f>HYPERLINK("#'Full Results'!A2530", "2530")</f>
        <v>2530</v>
      </c>
      <c r="F275" t="s">
        <v>76</v>
      </c>
    </row>
    <row r="276" spans="3:6" x14ac:dyDescent="0.35">
      <c r="C276">
        <v>268</v>
      </c>
      <c r="D276" s="8" t="str">
        <f>HYPERLINK("#'Table 268'!A1", "What are the main barriers to you installing a heat pump, if any?Please select up to five.")</f>
        <v>What are the main barriers to you installing a heat pump, if any?Please select up to five.</v>
      </c>
      <c r="E276" s="14" t="str">
        <f>HYPERLINK("#'Full Results'!A2546", "2546")</f>
        <v>2546</v>
      </c>
      <c r="F276" t="s">
        <v>76</v>
      </c>
    </row>
    <row r="277" spans="3:6" x14ac:dyDescent="0.35">
      <c r="C277">
        <v>269</v>
      </c>
      <c r="D277" s="8" t="str">
        <f>HYPERLINK("#'Table 269'!A1", "Grid Summary: How helpful would you find the following types of guidance when deciding whether to install a heat pump?   ")</f>
        <v>Grid Summary: How helpful would you find the following types of guidance when deciding whether to install a heat pump?   </v>
      </c>
      <c r="E277" s="7"/>
      <c r="F277" t="s">
        <v>76</v>
      </c>
    </row>
    <row r="278" spans="3:6" x14ac:dyDescent="0.35">
      <c r="C278">
        <v>270</v>
      </c>
      <c r="D278" s="8" t="str">
        <f>HYPERLINK("#'Table 270'!A1", "How helpful would you find the following types of guidance when deciding whether to install a heat pump?   : Basic guidance on what a heat pump is and how it works")</f>
        <v>How helpful would you find the following types of guidance when deciding whether to install a heat pump?   : Basic guidance on what a heat pump is and how it works</v>
      </c>
      <c r="E278" s="14" t="str">
        <f>HYPERLINK("#'Full Results'!A2570", "2570")</f>
        <v>2570</v>
      </c>
      <c r="F278" t="s">
        <v>76</v>
      </c>
    </row>
    <row r="279" spans="3:6" x14ac:dyDescent="0.35">
      <c r="C279">
        <v>271</v>
      </c>
      <c r="D279" s="8" t="str">
        <f>HYPERLINK("#'Table 271'!A1", "How helpful would you find the following types of guidance when deciding whether to install a heat pump?   : How a heat pump will impact my energy bill")</f>
        <v>How helpful would you find the following types of guidance when deciding whether to install a heat pump?   : How a heat pump will impact my energy bill</v>
      </c>
      <c r="E279" s="14" t="str">
        <f>HYPERLINK("#'Full Results'!A2578", "2578")</f>
        <v>2578</v>
      </c>
      <c r="F279" t="s">
        <v>76</v>
      </c>
    </row>
    <row r="280" spans="3:6" x14ac:dyDescent="0.35">
      <c r="C280">
        <v>272</v>
      </c>
      <c r="D280" s="8" t="str">
        <f>HYPERLINK("#'Table 272'!A1", "How helpful would you find the following types of guidance when deciding whether to install a heat pump?   : Average cost estimate for work")</f>
        <v>How helpful would you find the following types of guidance when deciding whether to install a heat pump?   : Average cost estimate for work</v>
      </c>
      <c r="E280" s="14" t="str">
        <f>HYPERLINK("#'Full Results'!A2586", "2586")</f>
        <v>2586</v>
      </c>
      <c r="F280" t="s">
        <v>76</v>
      </c>
    </row>
    <row r="281" spans="3:6" x14ac:dyDescent="0.35">
      <c r="C281">
        <v>273</v>
      </c>
      <c r="D281" s="8" t="str">
        <f>HYPERLINK("#'Table 273'!A1", "How helpful would you find the following types of guidance when deciding whether to install a heat pump?   : Government guidance on what technologies are most suitable for my property")</f>
        <v>How helpful would you find the following types of guidance when deciding whether to install a heat pump?   : Government guidance on what technologies are most suitable for my property</v>
      </c>
      <c r="E281" s="14" t="str">
        <f>HYPERLINK("#'Full Results'!A2594", "2594")</f>
        <v>2594</v>
      </c>
      <c r="F281" t="s">
        <v>76</v>
      </c>
    </row>
    <row r="282" spans="3:6" x14ac:dyDescent="0.35">
      <c r="C282">
        <v>274</v>
      </c>
      <c r="D282" s="8" t="str">
        <f>HYPERLINK("#'Table 274'!A1", "How helpful would you find the following types of guidance when deciding whether to install a heat pump?   : The process of contacting, hiring and negotiating with installers")</f>
        <v>How helpful would you find the following types of guidance when deciding whether to install a heat pump?   : The process of contacting, hiring and negotiating with installers</v>
      </c>
      <c r="E282" s="14" t="str">
        <f>HYPERLINK("#'Full Results'!A2602", "2602")</f>
        <v>2602</v>
      </c>
      <c r="F282" t="s">
        <v>76</v>
      </c>
    </row>
    <row r="283" spans="3:6" x14ac:dyDescent="0.35">
      <c r="C283">
        <v>275</v>
      </c>
      <c r="D283" s="8" t="str">
        <f>HYPERLINK("#'Table 275'!A1", "How helpful would you find the following types of guidance when deciding whether to install a heat pump?   : My consumer rights during this process, and after the heat pump is fitted")</f>
        <v>How helpful would you find the following types of guidance when deciding whether to install a heat pump?   : My consumer rights during this process, and after the heat pump is fitted</v>
      </c>
      <c r="E283" s="14" t="str">
        <f>HYPERLINK("#'Full Results'!A2610", "2610")</f>
        <v>2610</v>
      </c>
      <c r="F283" t="s">
        <v>76</v>
      </c>
    </row>
    <row r="284" spans="3:6" x14ac:dyDescent="0.35">
      <c r="C284">
        <v>276</v>
      </c>
      <c r="D284" s="8" t="str">
        <f>HYPERLINK("#'Table 276'!A1", "How helpful would you find the following types of guidance when deciding whether to install a heat pump?   : Information on the accreditations that I should expect contractors to have")</f>
        <v>How helpful would you find the following types of guidance when deciding whether to install a heat pump?   : Information on the accreditations that I should expect contractors to have</v>
      </c>
      <c r="E284" s="14" t="str">
        <f>HYPERLINK("#'Full Results'!A2618", "2618")</f>
        <v>2618</v>
      </c>
      <c r="F284" t="s">
        <v>76</v>
      </c>
    </row>
    <row r="285" spans="3:6" x14ac:dyDescent="0.35">
      <c r="C285">
        <v>277</v>
      </c>
      <c r="D285" s="8" t="str">
        <f>HYPERLINK("#'Table 277'!A1", "How helpful would you find the following types of guidance when deciding whether to install a heat pump?   : Who to speak to if something goes wrong")</f>
        <v>How helpful would you find the following types of guidance when deciding whether to install a heat pump?   : Who to speak to if something goes wrong</v>
      </c>
      <c r="E285" s="14" t="str">
        <f>HYPERLINK("#'Full Results'!A2626", "2626")</f>
        <v>2626</v>
      </c>
      <c r="F285" t="s">
        <v>76</v>
      </c>
    </row>
    <row r="286" spans="3:6" x14ac:dyDescent="0.35">
      <c r="C286">
        <v>278</v>
      </c>
      <c r="D286" s="8" t="str">
        <f>HYPERLINK("#'Table 278'!A1", " Currently, around 16 million households across the UK are living in homes with poor energy efficiency.This places a strain on the environment due to the greater amounts of fossil fuels they use. To what extent do you think the next government sh...")</f>
        <v xml:space="preserve"> Currently, around 16 million households across the UK are living in homes with poor energy efficiency.This places a strain on the environment due to the greater amounts of fossil fuels they use. To what extent do you think the next government sh...</v>
      </c>
      <c r="E286" s="14" t="str">
        <f>HYPERLINK("#'Full Results'!A2634", "2634")</f>
        <v>2634</v>
      </c>
      <c r="F286" t="s">
        <v>156</v>
      </c>
    </row>
    <row r="287" spans="3:6" x14ac:dyDescent="0.35">
      <c r="C287">
        <v>279</v>
      </c>
      <c r="D287" s="8" t="str">
        <f>HYPERLINK("#'Table 279'!A1", " Currently, around 16 million households across the UK are living in homes with poor energy efficiency.This places a strain on the power grid due to the greater amounts of energy they use. To what extent do you think the next government should pr...")</f>
        <v xml:space="preserve"> Currently, around 16 million households across the UK are living in homes with poor energy efficiency.This places a strain on the power grid due to the greater amounts of energy they use. To what extent do you think the next government should pr...</v>
      </c>
      <c r="E287" s="14" t="str">
        <f>HYPERLINK("#'Full Results'!A2643", "2643")</f>
        <v>2643</v>
      </c>
      <c r="F287" t="s">
        <v>156</v>
      </c>
    </row>
    <row r="288" spans="3:6" x14ac:dyDescent="0.35">
      <c r="C288">
        <v>280</v>
      </c>
      <c r="D288" s="8" t="str">
        <f>HYPERLINK("#'Table 280'!A1", " Currently, around 16 million households across the UK are living in homes with poor energy efficiency.This places a strain on household finances due to higher energy bills.  To what extent do you think the next government should prioritise upgra...")</f>
        <v xml:space="preserve"> Currently, around 16 million households across the UK are living in homes with poor energy efficiency.This places a strain on household finances due to higher energy bills.  To what extent do you think the next government should prioritise upgra...</v>
      </c>
      <c r="E288" s="14" t="str">
        <f>HYPERLINK("#'Full Results'!A2652", "2652")</f>
        <v>2652</v>
      </c>
      <c r="F288" t="s">
        <v>156</v>
      </c>
    </row>
    <row r="289" spans="3:6" x14ac:dyDescent="0.35">
      <c r="C289">
        <v>281</v>
      </c>
      <c r="D289" s="8" t="str">
        <f>HYPERLINK("#'Table 281'!A1", " Currently, around 16 million households across the UK are living in either damp, cold, or poorly insulated homes.This leads to poor health and places a strain on the NHS.  To what extent do you think the next government should prioritise upgradi...")</f>
        <v xml:space="preserve"> Currently, around 16 million households across the UK are living in either damp, cold, or poorly insulated homes.This leads to poor health and places a strain on the NHS.  To what extent do you think the next government should prioritise upgradi...</v>
      </c>
      <c r="E289" s="14" t="str">
        <f>HYPERLINK("#'Full Results'!A2661", "2661")</f>
        <v>2661</v>
      </c>
      <c r="F289" t="s">
        <v>156</v>
      </c>
    </row>
    <row r="290" spans="3:6" x14ac:dyDescent="0.35">
      <c r="C290">
        <v>282</v>
      </c>
      <c r="D290" s="8" t="str">
        <f>HYPERLINK("#'Table 282'!A1", " Currently, around 16 million households across the UK are living in either damp, cold, or poorly insulated homes.This means these homes are less comfortable and pleasant to live in. To what extent do you think the next government should prioriti...")</f>
        <v xml:space="preserve"> Currently, around 16 million households across the UK are living in either damp, cold, or poorly insulated homes.This means these homes are less comfortable and pleasant to live in. To what extent do you think the next government should prioriti...</v>
      </c>
      <c r="E290" s="14" t="str">
        <f>HYPERLINK("#'Full Results'!A2670", "2670")</f>
        <v>2670</v>
      </c>
      <c r="F290" t="s">
        <v>156</v>
      </c>
    </row>
    <row r="291" spans="3:6" x14ac:dyDescent="0.35">
      <c r="C291">
        <v>283</v>
      </c>
      <c r="D291" s="8" t="str">
        <f>HYPERLINK("#'Table 283'!A1", " To what extent do you think the next government should prioritise upgrading British homes to be more energy efficient?")</f>
        <v xml:space="preserve"> To what extent do you think the next government should prioritise upgrading British homes to be more energy efficient?</v>
      </c>
      <c r="E291" s="14" t="str">
        <f>HYPERLINK("#'Full Results'!A2679", "2679")</f>
        <v>2679</v>
      </c>
      <c r="F291" t="s">
        <v>156</v>
      </c>
    </row>
    <row r="292" spans="3:6" x14ac:dyDescent="0.35">
      <c r="C292">
        <v>284</v>
      </c>
      <c r="D292" s="8" t="str">
        <f>HYPERLINK("#'Table 284'!A1", "Grid Summary: To what extent do you agree with the following statements regarding fuel poverty?  A household experiences fuel poverty when it spends 10% of its income on keeping its home at a satisfactory heating level.   ")</f>
        <v>Grid Summary: To what extent do you agree with the following statements regarding fuel poverty?  A household experiences fuel poverty when it spends 10% of its income on keeping its home at a satisfactory heating level.   </v>
      </c>
      <c r="E292" s="7"/>
      <c r="F292" t="s">
        <v>76</v>
      </c>
    </row>
    <row r="293" spans="3:6" x14ac:dyDescent="0.35">
      <c r="C293">
        <v>285</v>
      </c>
      <c r="D293" s="8" t="str">
        <f>HYPERLINK("#'Table 285'!A1", "To what extent do you agree with the following statements regarding fuel poverty?  A household experiences fuel poverty when it spends 10% of its income on keeping its home at a satisfactory heating level.   : It is the government’s responsibilit...")</f>
        <v>To what extent do you agree with the following statements regarding fuel poverty?  A household experiences fuel poverty when it spends 10% of its income on keeping its home at a satisfactory heating level.   : It is the government’s responsibilit...</v>
      </c>
      <c r="E293" s="14" t="str">
        <f>HYPERLINK("#'Full Results'!A2688", "2688")</f>
        <v>2688</v>
      </c>
      <c r="F293" t="s">
        <v>76</v>
      </c>
    </row>
    <row r="294" spans="3:6" x14ac:dyDescent="0.35">
      <c r="C294">
        <v>286</v>
      </c>
      <c r="D294" s="8" t="str">
        <f>HYPERLINK("#'Table 286'!A1", "To what extent do you agree with the following statements regarding fuel poverty?  A household experiences fuel poverty when it spends 10% of its income on keeping its home at a satisfactory heating level.   : The current government is not doing ...")</f>
        <v>To what extent do you agree with the following statements regarding fuel poverty?  A household experiences fuel poverty when it spends 10% of its income on keeping its home at a satisfactory heating level.   : The current government is not doing ...</v>
      </c>
      <c r="E294" s="14" t="str">
        <f>HYPERLINK("#'Full Results'!A2700", "2700")</f>
        <v>2700</v>
      </c>
      <c r="F294" t="s">
        <v>76</v>
      </c>
    </row>
    <row r="295" spans="3:6" x14ac:dyDescent="0.35">
      <c r="C295">
        <v>287</v>
      </c>
      <c r="D295" s="8" t="str">
        <f>HYPERLINK("#'Table 287'!A1", "Fuel poverty is when a household spends 10% of its income on keeping its home at a satisfactory heating level. In your view, which of the following government policies would be effective at reducing fuel poverty in the UK? Select all that apply  ")</f>
        <v>Fuel poverty is when a household spends 10% of its income on keeping its home at a satisfactory heating level. In your view, which of the following government policies would be effective at reducing fuel poverty in the UK? Select all that apply  </v>
      </c>
      <c r="E295" s="14" t="str">
        <f>HYPERLINK("#'Full Results'!A2712", "2712")</f>
        <v>2712</v>
      </c>
      <c r="F295" t="s">
        <v>76</v>
      </c>
    </row>
    <row r="296" spans="3:6" x14ac:dyDescent="0.35">
      <c r="C296">
        <v>288</v>
      </c>
      <c r="D296" s="8" t="str">
        <f>HYPERLINK("#'Table 288'!A1", "Grid Summary: One of the reasons why electricity is more expensive than gas is because, on average, households pay £120 a year in environmental taxes on electricity. To what extent do you agree with the following statements? To what extent do you...")</f>
        <v>Grid Summary: One of the reasons why electricity is more expensive than gas is because, on average, households pay £120 a year in environmental taxes on electricity. To what extent do you agree with the following statements? To what extent do you...</v>
      </c>
      <c r="E296" s="7"/>
      <c r="F296" t="s">
        <v>156</v>
      </c>
    </row>
    <row r="297" spans="3:6" x14ac:dyDescent="0.35">
      <c r="C297">
        <v>289</v>
      </c>
      <c r="D297" s="8" t="str">
        <f>HYPERLINK("#'Table 289'!A1", "One of the reasons why electricity is more expensive than gas is because, on average, households pay £120 a year in environmental taxes on electricity. To what extent do you agree with the following statements? To what extent do you agree with th...")</f>
        <v>One of the reasons why electricity is more expensive than gas is because, on average, households pay £120 a year in environmental taxes on electricity. To what extent do you agree with the following statements? To what extent do you agree with th...</v>
      </c>
      <c r="E297" s="14" t="str">
        <f>HYPERLINK("#'Full Results'!A2722", "2722")</f>
        <v>2722</v>
      </c>
      <c r="F297" t="s">
        <v>156</v>
      </c>
    </row>
    <row r="298" spans="3:6" x14ac:dyDescent="0.35">
      <c r="C298">
        <v>290</v>
      </c>
      <c r="D298" s="8" t="str">
        <f>HYPERLINK("#'Table 290'!A1", "One of the reasons why electricity is more expensive than gas is because, on average, households pay £120 a year in environmental taxes on electricity. To what extent do you agree with the following statements? To what extent do you agree with th...")</f>
        <v>One of the reasons why electricity is more expensive than gas is because, on average, households pay £120 a year in environmental taxes on electricity. To what extent do you agree with the following statements? To what extent do you agree with th...</v>
      </c>
      <c r="E298" s="14" t="str">
        <f>HYPERLINK("#'Full Results'!A2734", "2734")</f>
        <v>2734</v>
      </c>
      <c r="F298" t="s">
        <v>156</v>
      </c>
    </row>
    <row r="299" spans="3:6" x14ac:dyDescent="0.35">
      <c r="C299">
        <v>291</v>
      </c>
      <c r="D299" s="8" t="str">
        <f>HYPERLINK("#'Table 291'!A1", "One of the reasons why electricity is more expensive than gas is because, on average, households pay £120 a year in environmental taxes on electricity. To what extent do you agree with the following statements? To what extent do you agree with th...")</f>
        <v>One of the reasons why electricity is more expensive than gas is because, on average, households pay £120 a year in environmental taxes on electricity. To what extent do you agree with the following statements? To what extent do you agree with th...</v>
      </c>
      <c r="E299" s="14" t="str">
        <f>HYPERLINK("#'Full Results'!A2746", "2746")</f>
        <v>2746</v>
      </c>
      <c r="F299" t="s">
        <v>156</v>
      </c>
    </row>
    <row r="300" spans="3:6" x14ac:dyDescent="0.35">
      <c r="C300">
        <v>292</v>
      </c>
      <c r="D300" s="8" t="str">
        <f>HYPERLINK("#'Table 292'!A1", "Grid Summary: To what extent do you agree with the following statements?  ")</f>
        <v>Grid Summary: To what extent do you agree with the following statements?  </v>
      </c>
      <c r="E300" s="7"/>
      <c r="F300" t="s">
        <v>156</v>
      </c>
    </row>
    <row r="301" spans="3:6" x14ac:dyDescent="0.35">
      <c r="C301">
        <v>293</v>
      </c>
      <c r="D301" s="8" t="str">
        <f>HYPERLINK("#'Table 293'!A1", "To what extent do you agree with the following statements?  : Reducing the cost of electricity should be a priority for the Government in the next five years")</f>
        <v>To what extent do you agree with the following statements?  : Reducing the cost of electricity should be a priority for the Government in the next five years</v>
      </c>
      <c r="E301" s="14" t="str">
        <f>HYPERLINK("#'Full Results'!A2758", "2758")</f>
        <v>2758</v>
      </c>
      <c r="F301" t="s">
        <v>156</v>
      </c>
    </row>
    <row r="302" spans="3:6" x14ac:dyDescent="0.35">
      <c r="C302">
        <v>294</v>
      </c>
      <c r="D302" s="8" t="str">
        <f>HYPERLINK("#'Table 294'!A1", "To what extent do you agree with the following statements?  : I would be more interested in changing my gas boiler to an electric heat pump if the cost of electricity was reduced")</f>
        <v>To what extent do you agree with the following statements?  : I would be more interested in changing my gas boiler to an electric heat pump if the cost of electricity was reduced</v>
      </c>
      <c r="E302" s="14" t="str">
        <f>HYPERLINK("#'Full Results'!A2770", "2770")</f>
        <v>2770</v>
      </c>
      <c r="F302" t="s">
        <v>156</v>
      </c>
    </row>
    <row r="303" spans="3:6" x14ac:dyDescent="0.35">
      <c r="C303">
        <v>295</v>
      </c>
      <c r="D303" s="8" t="str">
        <f>HYPERLINK("#'Table 295'!A1", "To what extent do you agree with the following statements?  : I would be more interested in changing my gas boiler to an electric heat pump if the cost of electricity was cheaper than gas")</f>
        <v>To what extent do you agree with the following statements?  : I would be more interested in changing my gas boiler to an electric heat pump if the cost of electricity was cheaper than gas</v>
      </c>
      <c r="E303" s="14" t="str">
        <f>HYPERLINK("#'Full Results'!A2782", "2782")</f>
        <v>2782</v>
      </c>
      <c r="F303" t="s">
        <v>156</v>
      </c>
    </row>
    <row r="304" spans="3:6" x14ac:dyDescent="0.35">
      <c r="C304">
        <v>296</v>
      </c>
      <c r="D304" s="8" t="str">
        <f>HYPERLINK("#'Table 296'!A1", " One of the reasons why electricity is more expensive than gas is because households pay an average of £120 per year in environmental taxes on their electricity.If the government were to remove the environmental taxes on electricity, would you ra...")</f>
        <v xml:space="preserve"> One of the reasons why electricity is more expensive than gas is because households pay an average of £120 per year in environmental taxes on their electricity.If the government were to remove the environmental taxes on electricity, would you ra...</v>
      </c>
      <c r="E304" s="14" t="str">
        <f>HYPERLINK("#'Full Results'!A2794", "2794")</f>
        <v>2794</v>
      </c>
      <c r="F304" t="s">
        <v>76</v>
      </c>
    </row>
    <row r="305" spans="3:6" x14ac:dyDescent="0.35">
      <c r="C305">
        <v>297</v>
      </c>
      <c r="D305" s="8" t="str">
        <f>HYPERLINK("#'Table 297'!A1", " To what extent would you support or oppose a restriction on installing new gas boilers from 2035? ")</f>
        <v xml:space="preserve"> To what extent would you support or oppose a restriction on installing new gas boilers from 2035? </v>
      </c>
      <c r="E305" s="14" t="str">
        <f>HYPERLINK("#'Full Results'!A2801", "2801")</f>
        <v>2801</v>
      </c>
      <c r="F305" t="s">
        <v>76</v>
      </c>
    </row>
    <row r="306" spans="3:6" x14ac:dyDescent="0.35">
      <c r="C306">
        <v>298</v>
      </c>
      <c r="D306" s="8" t="str">
        <f>HYPERLINK("#'Table 298'!A1", "In your view, which of the following policies related to the restriction on installing new gas boilers should the government prioritise?Select any that apply  ")</f>
        <v>In your view, which of the following policies related to the restriction on installing new gas boilers should the government prioritise?Select any that apply  </v>
      </c>
      <c r="E306" s="14" t="str">
        <f>HYPERLINK("#'Full Results'!A2812", "2812")</f>
        <v>2812</v>
      </c>
      <c r="F306" t="s">
        <v>76</v>
      </c>
    </row>
    <row r="307" spans="3:6" x14ac:dyDescent="0.35">
      <c r="C307">
        <v>299</v>
      </c>
      <c r="D307" s="8" t="str">
        <f>HYPERLINK("#'Table 299'!A1", "Grid Summary: Landlords must maintain a band E rating or above on their rented properties. To what extent do you support or oppose the following policy options to incentivise landlords to improve the energy efficiency of their rental properties?   ")</f>
        <v>Grid Summary: Landlords must maintain a band E rating or above on their rented properties. To what extent do you support or oppose the following policy options to incentivise landlords to improve the energy efficiency of their rental properties?   </v>
      </c>
      <c r="E307" s="7"/>
      <c r="F307" t="s">
        <v>76</v>
      </c>
    </row>
    <row r="308" spans="3:6" x14ac:dyDescent="0.35">
      <c r="C308">
        <v>300</v>
      </c>
      <c r="D308" s="8" t="str">
        <f>HYPERLINK("#'Table 300'!A1", "Landlords must maintain a band E rating or above on their rented properties. To what extent do you support or oppose the following policy options to incentivise landlords to improve the energy efficiency of their rental properties?   : Raise the ...")</f>
        <v>Landlords must maintain a band E rating or above on their rented properties. To what extent do you support or oppose the following policy options to incentivise landlords to improve the energy efficiency of their rental properties?   : Raise the ...</v>
      </c>
      <c r="E308" s="14" t="str">
        <f>HYPERLINK("#'Full Results'!A2826", "2826")</f>
        <v>2826</v>
      </c>
      <c r="F308" t="s">
        <v>76</v>
      </c>
    </row>
    <row r="309" spans="3:6" x14ac:dyDescent="0.35">
      <c r="C309">
        <v>301</v>
      </c>
      <c r="D309" s="8" t="str">
        <f>HYPERLINK("#'Table 301'!A1", "Landlords must maintain a band E rating or above on their rented properties. To what extent do you support or oppose the following policy options to incentivise landlords to improve the energy efficiency of their rental properties?   : Introduce ...")</f>
        <v>Landlords must maintain a band E rating or above on their rented properties. To what extent do you support or oppose the following policy options to incentivise landlords to improve the energy efficiency of their rental properties?   : Introduce ...</v>
      </c>
      <c r="E309" s="14" t="str">
        <f>HYPERLINK("#'Full Results'!A2838", "2838")</f>
        <v>2838</v>
      </c>
      <c r="F309" t="s">
        <v>76</v>
      </c>
    </row>
    <row r="310" spans="3:6" x14ac:dyDescent="0.35">
      <c r="C310">
        <v>302</v>
      </c>
      <c r="D310" s="8" t="str">
        <f>HYPERLINK("#'Table 302'!A1", "Landlords must maintain a band E rating or above on their rented properties. To what extent do you support or oppose the following policy options to incentivise landlords to improve the energy efficiency of their rental properties?   : Require la...")</f>
        <v>Landlords must maintain a band E rating or above on their rented properties. To what extent do you support or oppose the following policy options to incentivise landlords to improve the energy efficiency of their rental properties?   : Require la...</v>
      </c>
      <c r="E310" s="14" t="str">
        <f>HYPERLINK("#'Full Results'!A2850", "2850")</f>
        <v>2850</v>
      </c>
      <c r="F310" t="s">
        <v>76</v>
      </c>
    </row>
    <row r="311" spans="3:6" x14ac:dyDescent="0.35">
      <c r="C311">
        <v>303</v>
      </c>
      <c r="D311" s="8" t="str">
        <f>HYPERLINK("#'Table 303'!A1", "Landlords must maintain a band E rating or above on their rented properties. To what extent do you support or oppose the following policy options to incentivise landlords to improve the energy efficiency of their rental properties?   : Offer inte...")</f>
        <v>Landlords must maintain a band E rating or above on their rented properties. To what extent do you support or oppose the following policy options to incentivise landlords to improve the energy efficiency of their rental properties?   : Offer inte...</v>
      </c>
      <c r="E311" s="14" t="str">
        <f>HYPERLINK("#'Full Results'!A2862", "2862")</f>
        <v>2862</v>
      </c>
      <c r="F311" t="s">
        <v>76</v>
      </c>
    </row>
    <row r="312" spans="3:6" x14ac:dyDescent="0.35">
      <c r="C312">
        <v>304</v>
      </c>
      <c r="D312" s="8" t="str">
        <f>HYPERLINK("#'Table 304'!A1", "Landlords must maintain a band E rating or above on their rented properties. To what extent do you support or oppose the following policy options to incentivise landlords to improve the energy efficiency of their rental properties?   : Offer gran...")</f>
        <v>Landlords must maintain a band E rating or above on their rented properties. To what extent do you support or oppose the following policy options to incentivise landlords to improve the energy efficiency of their rental properties?   : Offer gran...</v>
      </c>
      <c r="E312" s="14" t="str">
        <f>HYPERLINK("#'Full Results'!A2874", "2874")</f>
        <v>2874</v>
      </c>
      <c r="F312" t="s">
        <v>76</v>
      </c>
    </row>
    <row r="313" spans="3:6" x14ac:dyDescent="0.35">
      <c r="C313">
        <v>305</v>
      </c>
      <c r="D313" s="8" t="str">
        <f>HYPERLINK("#'Table 305'!A1", "Grid Summary: Do you think the following are doing enough to reduce the carbon emissions of existing UK homes?  ")</f>
        <v>Grid Summary: Do you think the following are doing enough to reduce the carbon emissions of existing UK homes?  </v>
      </c>
      <c r="E313" s="7"/>
      <c r="F313" t="s">
        <v>156</v>
      </c>
    </row>
    <row r="314" spans="3:6" x14ac:dyDescent="0.35">
      <c r="C314">
        <v>306</v>
      </c>
      <c r="D314" s="8" t="str">
        <f>HYPERLINK("#'Table 306'!A1", "Do you think the following are doing enough to reduce the carbon emissions of existing UK homes?  : Landlords")</f>
        <v>Do you think the following are doing enough to reduce the carbon emissions of existing UK homes?  : Landlords</v>
      </c>
      <c r="E314" s="14" t="str">
        <f>HYPERLINK("#'Full Results'!A2886", "2886")</f>
        <v>2886</v>
      </c>
      <c r="F314" t="s">
        <v>156</v>
      </c>
    </row>
    <row r="315" spans="3:6" x14ac:dyDescent="0.35">
      <c r="C315">
        <v>307</v>
      </c>
      <c r="D315" s="8" t="str">
        <f>HYPERLINK("#'Table 307'!A1", "Do you think the following are doing enough to reduce the carbon emissions of existing UK homes?  : Housing associations")</f>
        <v>Do you think the following are doing enough to reduce the carbon emissions of existing UK homes?  : Housing associations</v>
      </c>
      <c r="E315" s="14" t="str">
        <f>HYPERLINK("#'Full Results'!A2893", "2893")</f>
        <v>2893</v>
      </c>
      <c r="F315" t="s">
        <v>156</v>
      </c>
    </row>
    <row r="316" spans="3:6" x14ac:dyDescent="0.35">
      <c r="C316">
        <v>308</v>
      </c>
      <c r="D316" s="8" t="str">
        <f>HYPERLINK("#'Table 308'!A1", "Do you think the following are doing enough to reduce the carbon emissions of existing UK homes?  : Homeowners")</f>
        <v>Do you think the following are doing enough to reduce the carbon emissions of existing UK homes?  : Homeowners</v>
      </c>
      <c r="E316" s="14" t="str">
        <f>HYPERLINK("#'Full Results'!A2900", "2900")</f>
        <v>2900</v>
      </c>
      <c r="F316" t="s">
        <v>156</v>
      </c>
    </row>
    <row r="317" spans="3:6" x14ac:dyDescent="0.35">
      <c r="C317">
        <v>309</v>
      </c>
      <c r="D317" s="8" t="str">
        <f>HYPERLINK("#'Table 309'!A1", "Do you think the following are doing enough to reduce the carbon emissions of existing UK homes?  : National government")</f>
        <v>Do you think the following are doing enough to reduce the carbon emissions of existing UK homes?  : National government</v>
      </c>
      <c r="E317" s="14" t="str">
        <f>HYPERLINK("#'Full Results'!A2907", "2907")</f>
        <v>2907</v>
      </c>
      <c r="F317" t="s">
        <v>156</v>
      </c>
    </row>
    <row r="318" spans="3:6" x14ac:dyDescent="0.35">
      <c r="C318">
        <v>310</v>
      </c>
      <c r="D318" s="8" t="str">
        <f>HYPERLINK("#'Table 310'!A1", "Do you think the following are doing enough to reduce the carbon emissions of existing UK homes?  : Local government e.g. councils")</f>
        <v>Do you think the following are doing enough to reduce the carbon emissions of existing UK homes?  : Local government e.g. councils</v>
      </c>
      <c r="E318" s="14" t="str">
        <f>HYPERLINK("#'Full Results'!A2914", "2914")</f>
        <v>2914</v>
      </c>
      <c r="F318" t="s">
        <v>156</v>
      </c>
    </row>
    <row r="319" spans="3:6" x14ac:dyDescent="0.35">
      <c r="C319">
        <v>311</v>
      </c>
      <c r="D319" s="8" t="str">
        <f>HYPERLINK("#'Table 311'!A1", "Do you think the following are doing enough to reduce the carbon emissions of existing UK homes?  : Energy suppliers")</f>
        <v>Do you think the following are doing enough to reduce the carbon emissions of existing UK homes?  : Energy suppliers</v>
      </c>
      <c r="E319" s="14" t="str">
        <f>HYPERLINK("#'Full Results'!A2921", "2921")</f>
        <v>2921</v>
      </c>
      <c r="F319" t="s">
        <v>156</v>
      </c>
    </row>
    <row r="320" spans="3:6" x14ac:dyDescent="0.35">
      <c r="C320">
        <v>312</v>
      </c>
      <c r="D320" s="8" t="str">
        <f>HYPERLINK("#'Table 312'!A1", "Do you think the following are doing enough to reduce the carbon emissions of existing UK homes?  : Banks and mortgage providers")</f>
        <v>Do you think the following are doing enough to reduce the carbon emissions of existing UK homes?  : Banks and mortgage providers</v>
      </c>
      <c r="E320" s="14" t="str">
        <f>HYPERLINK("#'Full Results'!A2928", "2928")</f>
        <v>2928</v>
      </c>
      <c r="F320" t="s">
        <v>156</v>
      </c>
    </row>
    <row r="321" spans="3:6" x14ac:dyDescent="0.35">
      <c r="C321">
        <v>313</v>
      </c>
      <c r="D321" s="8" t="str">
        <f>HYPERLINK("#'Table 313'!A1", "Grid Summary: Do you think the following are doing enough to improve the energy efficiency of British homes?  ")</f>
        <v>Grid Summary: Do you think the following are doing enough to improve the energy efficiency of British homes?  </v>
      </c>
      <c r="E321" s="7"/>
      <c r="F321" t="s">
        <v>156</v>
      </c>
    </row>
    <row r="322" spans="3:6" x14ac:dyDescent="0.35">
      <c r="C322">
        <v>314</v>
      </c>
      <c r="D322" s="8" t="str">
        <f>HYPERLINK("#'Table 314'!A1", "Do you think the following are doing enough to improve the energy efficiency of British homes?  : Energy suppliers")</f>
        <v>Do you think the following are doing enough to improve the energy efficiency of British homes?  : Energy suppliers</v>
      </c>
      <c r="E322" s="14" t="str">
        <f>HYPERLINK("#'Full Results'!A2935", "2935")</f>
        <v>2935</v>
      </c>
      <c r="F322" t="s">
        <v>156</v>
      </c>
    </row>
    <row r="323" spans="3:6" x14ac:dyDescent="0.35">
      <c r="C323">
        <v>315</v>
      </c>
      <c r="D323" s="8" t="str">
        <f>HYPERLINK("#'Table 315'!A1", "Do you think the following are doing enough to improve the energy efficiency of British homes?  : Banks and mortgage providers")</f>
        <v>Do you think the following are doing enough to improve the energy efficiency of British homes?  : Banks and mortgage providers</v>
      </c>
      <c r="E323" s="14" t="str">
        <f>HYPERLINK("#'Full Results'!A2942", "2942")</f>
        <v>2942</v>
      </c>
      <c r="F323" t="s">
        <v>156</v>
      </c>
    </row>
    <row r="324" spans="3:6" x14ac:dyDescent="0.35">
      <c r="C324">
        <v>316</v>
      </c>
      <c r="D324" s="8" t="str">
        <f>HYPERLINK("#'Table 316'!A1", "Do you think the following are doing enough to improve the energy efficiency of British homes?  : Housing associations")</f>
        <v>Do you think the following are doing enough to improve the energy efficiency of British homes?  : Housing associations</v>
      </c>
      <c r="E324" s="14" t="str">
        <f>HYPERLINK("#'Full Results'!A2949", "2949")</f>
        <v>2949</v>
      </c>
      <c r="F324" t="s">
        <v>156</v>
      </c>
    </row>
    <row r="325" spans="3:6" x14ac:dyDescent="0.35">
      <c r="C325">
        <v>317</v>
      </c>
      <c r="D325" s="8" t="str">
        <f>HYPERLINK("#'Table 317'!A1", "Do you think the following are doing enough to improve the energy efficiency of British homes?  : Local government e.g. councils")</f>
        <v>Do you think the following are doing enough to improve the energy efficiency of British homes?  : Local government e.g. councils</v>
      </c>
      <c r="E325" s="14" t="str">
        <f>HYPERLINK("#'Full Results'!A2956", "2956")</f>
        <v>2956</v>
      </c>
      <c r="F325" t="s">
        <v>156</v>
      </c>
    </row>
    <row r="326" spans="3:6" x14ac:dyDescent="0.35">
      <c r="C326">
        <v>318</v>
      </c>
      <c r="D326" s="8" t="str">
        <f>HYPERLINK("#'Table 318'!A1", "Do you think the following are doing enough to improve the energy efficiency of British homes?  : Landlords")</f>
        <v>Do you think the following are doing enough to improve the energy efficiency of British homes?  : Landlords</v>
      </c>
      <c r="E326" s="14" t="str">
        <f>HYPERLINK("#'Full Results'!A2963", "2963")</f>
        <v>2963</v>
      </c>
      <c r="F326" t="s">
        <v>156</v>
      </c>
    </row>
    <row r="327" spans="3:6" x14ac:dyDescent="0.35">
      <c r="C327">
        <v>319</v>
      </c>
      <c r="D327" s="8" t="str">
        <f>HYPERLINK("#'Table 319'!A1", "Do you think the following are doing enough to improve the energy efficiency of British homes?  : Homeowners")</f>
        <v>Do you think the following are doing enough to improve the energy efficiency of British homes?  : Homeowners</v>
      </c>
      <c r="E327" s="14" t="str">
        <f>HYPERLINK("#'Full Results'!A2970", "2970")</f>
        <v>2970</v>
      </c>
      <c r="F327" t="s">
        <v>156</v>
      </c>
    </row>
    <row r="328" spans="3:6" x14ac:dyDescent="0.35">
      <c r="C328">
        <v>320</v>
      </c>
      <c r="D328" s="8" t="str">
        <f>HYPERLINK("#'Table 320'!A1", "Do you think the following are doing enough to improve the energy efficiency of British homes?  : National government")</f>
        <v>Do you think the following are doing enough to improve the energy efficiency of British homes?  : National government</v>
      </c>
      <c r="E328" s="14" t="str">
        <f>HYPERLINK("#'Full Results'!A2977", "2977")</f>
        <v>2977</v>
      </c>
      <c r="F328" t="s">
        <v>156</v>
      </c>
    </row>
    <row r="329" spans="3:6" x14ac:dyDescent="0.35">
      <c r="C329">
        <v>321</v>
      </c>
      <c r="D329" s="8" t="str">
        <f>HYPERLINK("#'Table 321'!A1", "Grid Summary: Do you think the following are doing enough to reduce household energy bills?  ")</f>
        <v>Grid Summary: Do you think the following are doing enough to reduce household energy bills?  </v>
      </c>
      <c r="E329" s="7"/>
      <c r="F329" t="s">
        <v>156</v>
      </c>
    </row>
    <row r="330" spans="3:6" x14ac:dyDescent="0.35">
      <c r="C330">
        <v>322</v>
      </c>
      <c r="D330" s="8" t="str">
        <f>HYPERLINK("#'Table 322'!A1", "Do you think the following are doing enough to reduce household energy bills?  : Housing associations")</f>
        <v>Do you think the following are doing enough to reduce household energy bills?  : Housing associations</v>
      </c>
      <c r="E330" s="14" t="str">
        <f>HYPERLINK("#'Full Results'!A2984", "2984")</f>
        <v>2984</v>
      </c>
      <c r="F330" t="s">
        <v>156</v>
      </c>
    </row>
    <row r="331" spans="3:6" x14ac:dyDescent="0.35">
      <c r="C331">
        <v>323</v>
      </c>
      <c r="D331" s="8" t="str">
        <f>HYPERLINK("#'Table 323'!A1", "Do you think the following are doing enough to reduce household energy bills?  : Energy suppliers")</f>
        <v>Do you think the following are doing enough to reduce household energy bills?  : Energy suppliers</v>
      </c>
      <c r="E331" s="14" t="str">
        <f>HYPERLINK("#'Full Results'!A2991", "2991")</f>
        <v>2991</v>
      </c>
      <c r="F331" t="s">
        <v>156</v>
      </c>
    </row>
    <row r="332" spans="3:6" x14ac:dyDescent="0.35">
      <c r="C332">
        <v>324</v>
      </c>
      <c r="D332" s="8" t="str">
        <f>HYPERLINK("#'Table 324'!A1", "Do you think the following are doing enough to reduce household energy bills?  : National government")</f>
        <v>Do you think the following are doing enough to reduce household energy bills?  : National government</v>
      </c>
      <c r="E332" s="14" t="str">
        <f>HYPERLINK("#'Full Results'!A2998", "2998")</f>
        <v>2998</v>
      </c>
      <c r="F332" t="s">
        <v>156</v>
      </c>
    </row>
    <row r="333" spans="3:6" x14ac:dyDescent="0.35">
      <c r="C333">
        <v>325</v>
      </c>
      <c r="D333" s="8" t="str">
        <f>HYPERLINK("#'Table 325'!A1", "Do you think the following are doing enough to reduce household energy bills?  : Banks and mortgage providers")</f>
        <v>Do you think the following are doing enough to reduce household energy bills?  : Banks and mortgage providers</v>
      </c>
      <c r="E333" s="14" t="str">
        <f>HYPERLINK("#'Full Results'!A3005", "3005")</f>
        <v>3005</v>
      </c>
      <c r="F333" t="s">
        <v>156</v>
      </c>
    </row>
    <row r="334" spans="3:6" x14ac:dyDescent="0.35">
      <c r="C334">
        <v>326</v>
      </c>
      <c r="D334" s="8" t="str">
        <f>HYPERLINK("#'Table 326'!A1", "Do you think the following are doing enough to reduce household energy bills?  : Homeowners")</f>
        <v>Do you think the following are doing enough to reduce household energy bills?  : Homeowners</v>
      </c>
      <c r="E334" s="14" t="str">
        <f>HYPERLINK("#'Full Results'!A3012", "3012")</f>
        <v>3012</v>
      </c>
      <c r="F334" t="s">
        <v>156</v>
      </c>
    </row>
    <row r="335" spans="3:6" x14ac:dyDescent="0.35">
      <c r="C335">
        <v>327</v>
      </c>
      <c r="D335" s="8" t="str">
        <f>HYPERLINK("#'Table 327'!A1", "Do you think the following are doing enough to reduce household energy bills?  : Local government e.g. councils")</f>
        <v>Do you think the following are doing enough to reduce household energy bills?  : Local government e.g. councils</v>
      </c>
      <c r="E335" s="14" t="str">
        <f>HYPERLINK("#'Full Results'!A3019", "3019")</f>
        <v>3019</v>
      </c>
      <c r="F335" t="s">
        <v>156</v>
      </c>
    </row>
    <row r="336" spans="3:6" x14ac:dyDescent="0.35">
      <c r="C336">
        <v>328</v>
      </c>
      <c r="D336" s="8" t="str">
        <f>HYPERLINK("#'Table 328'!A1", "Do you think the following are doing enough to reduce household energy bills?  : Landlords")</f>
        <v>Do you think the following are doing enough to reduce household energy bills?  : Landlords</v>
      </c>
      <c r="E336" s="14" t="str">
        <f>HYPERLINK("#'Full Results'!A3026", "3026")</f>
        <v>3026</v>
      </c>
      <c r="F336" t="s">
        <v>156</v>
      </c>
    </row>
    <row r="337" spans="3:6" x14ac:dyDescent="0.35">
      <c r="C337">
        <v>329</v>
      </c>
      <c r="D337" s="8" t="str">
        <f>HYPERLINK("#'Table 329'!A1", "Which of the following political parties would you trust most to upgrade the energy efficiency of British housing?Select up to three.  ")</f>
        <v>Which of the following political parties would you trust most to upgrade the energy efficiency of British housing?Select up to three.  </v>
      </c>
      <c r="E337" s="14" t="str">
        <f>HYPERLINK("#'Full Results'!A3033", "3033")</f>
        <v>3033</v>
      </c>
      <c r="F337" t="s">
        <v>76</v>
      </c>
    </row>
    <row r="338" spans="3:6" x14ac:dyDescent="0.35">
      <c r="C338">
        <v>330</v>
      </c>
      <c r="D338" s="8" t="str">
        <f>HYPERLINK("#'Table 330'!A1", "Labour has said it will improve the energy efficiency of 5 million homes in England by 2030. Which of the following political parties would you trust most to upgrade the energy efficiency of British housing?Select up to three.  ")</f>
        <v>Labour has said it will improve the energy efficiency of 5 million homes in England by 2030. Which of the following political parties would you trust most to upgrade the energy efficiency of British housing?Select up to three.  </v>
      </c>
      <c r="E338" s="14" t="str">
        <f>HYPERLINK("#'Full Results'!A3046", "3046")</f>
        <v>3046</v>
      </c>
      <c r="F338" t="s">
        <v>76</v>
      </c>
    </row>
    <row r="339" spans="3:6" x14ac:dyDescent="0.35">
      <c r="C339">
        <v>331</v>
      </c>
      <c r="D339" s="8" t="str">
        <f>HYPERLINK("#'Table 331'!A1", " Labour has said it will improve the energy efficiency of 5 million homes in England by 2030.  How likely or unlikely do you think it is that the Labour government will achieve this?  ")</f>
        <v xml:space="preserve"> Labour has said it will improve the energy efficiency of 5 million homes in England by 2030.  How likely or unlikely do you think it is that the Labour government will achieve this?  </v>
      </c>
      <c r="E339" s="14" t="str">
        <f>HYPERLINK("#'Full Results'!A3059", "3059")</f>
        <v>3059</v>
      </c>
      <c r="F339" t="s">
        <v>76</v>
      </c>
    </row>
    <row r="340" spans="3:6" x14ac:dyDescent="0.35">
      <c r="C340">
        <v>332</v>
      </c>
      <c r="D340" s="8" t="str">
        <f>HYPERLINK("#'Table 332'!A1", "Labour has committed to funding energy efficiency improvements for British homes. In your view, who should be eligible to receive this government funding? Select all that apply.  ")</f>
        <v>Labour has committed to funding energy efficiency improvements for British homes. In your view, who should be eligible to receive this government funding? Select all that apply.  </v>
      </c>
      <c r="E340" s="14" t="str">
        <f>HYPERLINK("#'Full Results'!A3067", "3067")</f>
        <v>3067</v>
      </c>
      <c r="F340" t="s">
        <v>76</v>
      </c>
    </row>
    <row r="341" spans="3:6" x14ac:dyDescent="0.35">
      <c r="C341">
        <v>333</v>
      </c>
      <c r="D341" s="8" t="str">
        <f>HYPERLINK("#'Table 333'!A1", "Labour has committed to funding energy efficiency improvements for British homes. In your view, who should be eligible to receive this government funding? Select all that apply  ")</f>
        <v>Labour has committed to funding energy efficiency improvements for British homes. In your view, who should be eligible to receive this government funding? Select all that apply  </v>
      </c>
      <c r="E341" s="14" t="str">
        <f>HYPERLINK("#'Full Results'!A3077", "3077")</f>
        <v>3077</v>
      </c>
      <c r="F341" t="s">
        <v>76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Z3088"/>
  <sheetViews>
    <sheetView showGridLines="0" zoomScale="106" workbookViewId="0">
      <pane xSplit="2" ySplit="8" topLeftCell="C9" activePane="bottomRight" state="frozen"/>
      <selection pane="topRight"/>
      <selection pane="bottomLeft"/>
      <selection pane="bottomRight" activeCell="J14" sqref="J14"/>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2" width="10.7265625" customWidth="1"/>
    <col min="53" max="53" width="2.1796875" customWidth="1"/>
  </cols>
  <sheetData>
    <row r="2" spans="2:52" ht="40" customHeight="1" x14ac:dyDescent="0.35">
      <c r="D2" s="37" t="s">
        <v>831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2" ht="30" customHeight="1" x14ac:dyDescent="0.35">
      <c r="B5" s="13"/>
      <c r="C5" s="13"/>
      <c r="D5" s="40" t="s">
        <v>57</v>
      </c>
      <c r="E5" s="40"/>
      <c r="F5" s="13"/>
      <c r="G5" s="40" t="s">
        <v>58</v>
      </c>
      <c r="H5" s="40"/>
      <c r="I5" s="40"/>
      <c r="J5" s="40"/>
      <c r="K5" s="40"/>
      <c r="L5" s="40"/>
      <c r="M5" s="13"/>
      <c r="N5" s="40" t="s">
        <v>59</v>
      </c>
      <c r="O5" s="40"/>
      <c r="P5" s="40"/>
      <c r="Q5" s="40"/>
      <c r="R5" s="13"/>
      <c r="S5" s="40" t="s">
        <v>60</v>
      </c>
      <c r="T5" s="40"/>
      <c r="U5" s="40"/>
      <c r="V5" s="40"/>
      <c r="W5" s="40"/>
      <c r="X5" s="40"/>
      <c r="Y5" s="40"/>
      <c r="Z5" s="40"/>
      <c r="AA5" s="40"/>
      <c r="AB5" s="40"/>
      <c r="AC5" s="40"/>
      <c r="AD5" s="40"/>
      <c r="AE5" s="13"/>
      <c r="AF5" s="40" t="s">
        <v>61</v>
      </c>
      <c r="AG5" s="40"/>
      <c r="AH5" s="40"/>
      <c r="AI5" s="13"/>
      <c r="AJ5" s="40" t="s">
        <v>62</v>
      </c>
      <c r="AK5" s="40"/>
      <c r="AL5" s="40"/>
      <c r="AM5" s="40"/>
      <c r="AN5" s="40"/>
      <c r="AO5" s="13"/>
      <c r="AP5" s="40" t="s">
        <v>63</v>
      </c>
      <c r="AQ5" s="40"/>
      <c r="AR5" s="40"/>
      <c r="AS5" s="13"/>
      <c r="AT5" s="40" t="s">
        <v>64</v>
      </c>
      <c r="AU5" s="40"/>
      <c r="AV5" s="40"/>
      <c r="AW5" s="40"/>
      <c r="AX5" s="40"/>
      <c r="AY5" s="40"/>
      <c r="AZ5" s="40"/>
    </row>
    <row r="6" spans="2:52"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Y6" s="12" t="s">
        <v>55</v>
      </c>
      <c r="AZ6" s="12" t="s">
        <v>56</v>
      </c>
    </row>
    <row r="7" spans="2:52" ht="2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0</v>
      </c>
      <c r="AW7" s="10">
        <v>302</v>
      </c>
      <c r="AX7" s="10">
        <v>372</v>
      </c>
      <c r="AY7" s="10">
        <v>793</v>
      </c>
      <c r="AZ7" s="10">
        <v>130</v>
      </c>
    </row>
    <row r="8" spans="2:52" ht="2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0</v>
      </c>
      <c r="AW8" s="11">
        <v>303</v>
      </c>
      <c r="AX8" s="11">
        <v>367</v>
      </c>
      <c r="AY8" s="11">
        <v>813</v>
      </c>
      <c r="AZ8" s="11">
        <v>135</v>
      </c>
    </row>
    <row r="11" spans="2:52" x14ac:dyDescent="0.35">
      <c r="B11" s="6" t="s">
        <v>75</v>
      </c>
    </row>
    <row r="12" spans="2:52" x14ac:dyDescent="0.35">
      <c r="B12" s="24" t="s">
        <v>76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row>
    <row r="13" spans="2:52" x14ac:dyDescent="0.35">
      <c r="B13" t="s">
        <v>65</v>
      </c>
      <c r="C13" s="17">
        <v>4.7626594928397999E-2</v>
      </c>
      <c r="D13" s="17">
        <v>4.69432384408539E-2</v>
      </c>
      <c r="E13" s="17">
        <v>4.8526985304274801E-2</v>
      </c>
      <c r="F13" s="17"/>
      <c r="G13" s="17">
        <v>9.1276487657775504E-2</v>
      </c>
      <c r="H13" s="17">
        <v>4.4613915719431102E-2</v>
      </c>
      <c r="I13" s="17">
        <v>3.36585144200678E-2</v>
      </c>
      <c r="J13" s="17">
        <v>4.7232252381043602E-2</v>
      </c>
      <c r="K13" s="17">
        <v>5.9621084041950503E-2</v>
      </c>
      <c r="L13" s="17">
        <v>2.47993753654954E-2</v>
      </c>
      <c r="M13" s="17"/>
      <c r="N13" s="17">
        <v>3.4326183951395202E-2</v>
      </c>
      <c r="O13" s="17">
        <v>4.0515053263209998E-2</v>
      </c>
      <c r="P13" s="17">
        <v>5.0771273367569598E-2</v>
      </c>
      <c r="Q13" s="17">
        <v>6.7265468388801694E-2</v>
      </c>
      <c r="R13" s="17"/>
      <c r="S13" s="17">
        <v>7.6450378554677595E-2</v>
      </c>
      <c r="T13" s="17">
        <v>3.27375535071825E-2</v>
      </c>
      <c r="U13" s="17">
        <v>8.3601916666042997E-2</v>
      </c>
      <c r="V13" s="17">
        <v>3.7630309279010801E-2</v>
      </c>
      <c r="W13" s="17">
        <v>4.68338851778815E-2</v>
      </c>
      <c r="X13" s="17">
        <v>4.1414440560476502E-2</v>
      </c>
      <c r="Y13" s="17">
        <v>3.9422441819539501E-2</v>
      </c>
      <c r="Z13" s="17">
        <v>2.2305700114535601E-2</v>
      </c>
      <c r="AA13" s="17">
        <v>4.7391269390505697E-2</v>
      </c>
      <c r="AB13" s="17">
        <v>2.9109141727074399E-2</v>
      </c>
      <c r="AC13" s="17">
        <v>2.5909185638237801E-2</v>
      </c>
      <c r="AD13" s="17">
        <v>8.0416774594935195E-2</v>
      </c>
      <c r="AE13" s="17"/>
      <c r="AF13" s="17">
        <v>3.5493087875273999E-2</v>
      </c>
      <c r="AG13" s="17">
        <v>3.7400440584051502E-2</v>
      </c>
      <c r="AH13" s="17">
        <v>7.8804943126813201E-2</v>
      </c>
      <c r="AI13" s="17"/>
      <c r="AJ13" s="17">
        <v>3.7947808539988602E-2</v>
      </c>
      <c r="AK13" s="17">
        <v>3.7136405768346599E-2</v>
      </c>
      <c r="AL13" s="17">
        <v>4.6910000980050097E-2</v>
      </c>
      <c r="AM13" s="17">
        <v>3.5987422349685098E-2</v>
      </c>
      <c r="AN13" s="17">
        <v>7.3606131192341606E-2</v>
      </c>
      <c r="AO13" s="17"/>
      <c r="AP13" s="17">
        <v>3.4981192925813198E-2</v>
      </c>
      <c r="AQ13" s="17">
        <v>4.5755011382463899E-2</v>
      </c>
      <c r="AR13" s="17">
        <v>4.53836446586817E-2</v>
      </c>
      <c r="AS13" s="17"/>
      <c r="AT13" s="17">
        <v>2.89476650687665E-2</v>
      </c>
      <c r="AU13" s="17">
        <v>1.5911540388806201E-2</v>
      </c>
      <c r="AV13" s="17" t="s">
        <v>74</v>
      </c>
      <c r="AW13" s="17">
        <v>7.7835983393404501E-2</v>
      </c>
      <c r="AX13" s="17">
        <v>7.7578528267098795E-2</v>
      </c>
      <c r="AY13" s="17">
        <v>8.4505830772634793E-2</v>
      </c>
      <c r="AZ13" s="17">
        <v>8.7244663419842897E-2</v>
      </c>
    </row>
    <row r="14" spans="2:52" x14ac:dyDescent="0.35">
      <c r="B14" t="s">
        <v>66</v>
      </c>
      <c r="C14" s="17">
        <v>0.25651081943680498</v>
      </c>
      <c r="D14" s="17">
        <v>0.25823213518591898</v>
      </c>
      <c r="E14" s="17">
        <v>0.25405042330685002</v>
      </c>
      <c r="F14" s="17"/>
      <c r="G14" s="17">
        <v>0.26722562836159403</v>
      </c>
      <c r="H14" s="17">
        <v>0.239234523840263</v>
      </c>
      <c r="I14" s="17">
        <v>0.238371163187172</v>
      </c>
      <c r="J14" s="17">
        <v>0.23088044238511199</v>
      </c>
      <c r="K14" s="17">
        <v>0.25999714355371301</v>
      </c>
      <c r="L14" s="17">
        <v>0.296550357867848</v>
      </c>
      <c r="M14" s="17"/>
      <c r="N14" s="17">
        <v>0.20417199484838799</v>
      </c>
      <c r="O14" s="17">
        <v>0.26409853612830198</v>
      </c>
      <c r="P14" s="17">
        <v>0.22793151382639201</v>
      </c>
      <c r="Q14" s="17">
        <v>0.32800052942024299</v>
      </c>
      <c r="R14" s="17"/>
      <c r="S14" s="17">
        <v>0.31115913797775702</v>
      </c>
      <c r="T14" s="17">
        <v>0.25999816663463499</v>
      </c>
      <c r="U14" s="17">
        <v>0.22253257055916101</v>
      </c>
      <c r="V14" s="17">
        <v>0.249292611455147</v>
      </c>
      <c r="W14" s="17">
        <v>0.25329763223085999</v>
      </c>
      <c r="X14" s="17">
        <v>0.22805670795591301</v>
      </c>
      <c r="Y14" s="17">
        <v>0.24365093050591799</v>
      </c>
      <c r="Z14" s="17">
        <v>0.28105003768166698</v>
      </c>
      <c r="AA14" s="17">
        <v>0.25764904224033602</v>
      </c>
      <c r="AB14" s="17">
        <v>0.22731752415793</v>
      </c>
      <c r="AC14" s="17">
        <v>0.208047944808124</v>
      </c>
      <c r="AD14" s="17">
        <v>0.35701430784139099</v>
      </c>
      <c r="AE14" s="17"/>
      <c r="AF14" s="17">
        <v>0.25636235084056802</v>
      </c>
      <c r="AG14" s="17">
        <v>0.24878053009905299</v>
      </c>
      <c r="AH14" s="17">
        <v>0.277037482314682</v>
      </c>
      <c r="AI14" s="17"/>
      <c r="AJ14" s="17">
        <v>0.25905571929300403</v>
      </c>
      <c r="AK14" s="17">
        <v>0.24638544798797099</v>
      </c>
      <c r="AL14" s="17">
        <v>0.24199809585523299</v>
      </c>
      <c r="AM14" s="17">
        <v>0.24444725849017199</v>
      </c>
      <c r="AN14" s="17">
        <v>0.277124606037709</v>
      </c>
      <c r="AO14" s="17"/>
      <c r="AP14" s="17">
        <v>0.238778814276358</v>
      </c>
      <c r="AQ14" s="17">
        <v>0.25230531223522201</v>
      </c>
      <c r="AR14" s="17">
        <v>0.30779562863252602</v>
      </c>
      <c r="AS14" s="17"/>
      <c r="AT14" s="17">
        <v>0.25532024746347198</v>
      </c>
      <c r="AU14" s="17">
        <v>0.194704802678732</v>
      </c>
      <c r="AV14" s="17" t="s">
        <v>74</v>
      </c>
      <c r="AW14" s="17">
        <v>0.32551235935516698</v>
      </c>
      <c r="AX14" s="17">
        <v>0.29245958743196598</v>
      </c>
      <c r="AY14" s="17">
        <v>0.30212237047097301</v>
      </c>
      <c r="AZ14" s="17">
        <v>0.19958356933343799</v>
      </c>
    </row>
    <row r="15" spans="2:52" x14ac:dyDescent="0.35">
      <c r="B15" t="s">
        <v>67</v>
      </c>
      <c r="C15" s="17">
        <v>0.295197835381447</v>
      </c>
      <c r="D15" s="17">
        <v>0.29280669309857199</v>
      </c>
      <c r="E15" s="17">
        <v>0.29656827930634899</v>
      </c>
      <c r="F15" s="17"/>
      <c r="G15" s="17">
        <v>0.21100826039449699</v>
      </c>
      <c r="H15" s="17">
        <v>0.30805947782490001</v>
      </c>
      <c r="I15" s="17">
        <v>0.27921417768477602</v>
      </c>
      <c r="J15" s="17">
        <v>0.30560296974818202</v>
      </c>
      <c r="K15" s="17">
        <v>0.33451512081164297</v>
      </c>
      <c r="L15" s="17">
        <v>0.31874619537083898</v>
      </c>
      <c r="M15" s="17"/>
      <c r="N15" s="17">
        <v>0.30042635296894898</v>
      </c>
      <c r="O15" s="17">
        <v>0.31996071897795098</v>
      </c>
      <c r="P15" s="17">
        <v>0.28808710399672199</v>
      </c>
      <c r="Q15" s="17">
        <v>0.27180982935188802</v>
      </c>
      <c r="R15" s="17"/>
      <c r="S15" s="17">
        <v>0.26749237243353602</v>
      </c>
      <c r="T15" s="17">
        <v>0.283450635446656</v>
      </c>
      <c r="U15" s="17">
        <v>0.290440025103891</v>
      </c>
      <c r="V15" s="17">
        <v>0.32202607734309602</v>
      </c>
      <c r="W15" s="17">
        <v>0.275849192623842</v>
      </c>
      <c r="X15" s="17">
        <v>0.27468052799519399</v>
      </c>
      <c r="Y15" s="17">
        <v>0.29370168820396603</v>
      </c>
      <c r="Z15" s="17">
        <v>0.305529747345617</v>
      </c>
      <c r="AA15" s="17">
        <v>0.33452069044529498</v>
      </c>
      <c r="AB15" s="17">
        <v>0.29383613249478602</v>
      </c>
      <c r="AC15" s="17">
        <v>0.34416085446211198</v>
      </c>
      <c r="AD15" s="17">
        <v>0.283304857170737</v>
      </c>
      <c r="AE15" s="17"/>
      <c r="AF15" s="17">
        <v>0.31367837691605499</v>
      </c>
      <c r="AG15" s="17">
        <v>0.308274464339654</v>
      </c>
      <c r="AH15" s="17">
        <v>0.27513860057351502</v>
      </c>
      <c r="AI15" s="17"/>
      <c r="AJ15" s="17">
        <v>0.30528117826138301</v>
      </c>
      <c r="AK15" s="17">
        <v>0.31575339091131799</v>
      </c>
      <c r="AL15" s="17">
        <v>0.30279372910410801</v>
      </c>
      <c r="AM15" s="17">
        <v>0.383863558778128</v>
      </c>
      <c r="AN15" s="17">
        <v>0.23487460942977401</v>
      </c>
      <c r="AO15" s="17"/>
      <c r="AP15" s="17">
        <v>0.325478993305924</v>
      </c>
      <c r="AQ15" s="17">
        <v>0.300986668875318</v>
      </c>
      <c r="AR15" s="17">
        <v>0.27472194270535599</v>
      </c>
      <c r="AS15" s="17"/>
      <c r="AT15" s="17">
        <v>0.313186871971251</v>
      </c>
      <c r="AU15" s="17">
        <v>0.33003187809316897</v>
      </c>
      <c r="AV15" s="17" t="s">
        <v>74</v>
      </c>
      <c r="AW15" s="17">
        <v>0.26501867892446901</v>
      </c>
      <c r="AX15" s="17">
        <v>0.25850639521968799</v>
      </c>
      <c r="AY15" s="17">
        <v>0.28167554359193903</v>
      </c>
      <c r="AZ15" s="17">
        <v>0.17930563076754999</v>
      </c>
    </row>
    <row r="16" spans="2:52" x14ac:dyDescent="0.35">
      <c r="B16" t="s">
        <v>68</v>
      </c>
      <c r="C16" s="17">
        <v>0.18325345327357401</v>
      </c>
      <c r="D16" s="17">
        <v>0.18744881761208801</v>
      </c>
      <c r="E16" s="17">
        <v>0.18006088893486299</v>
      </c>
      <c r="F16" s="17"/>
      <c r="G16" s="17">
        <v>0.104352402305323</v>
      </c>
      <c r="H16" s="17">
        <v>0.20829518812804501</v>
      </c>
      <c r="I16" s="17">
        <v>0.21292352537002099</v>
      </c>
      <c r="J16" s="17">
        <v>0.18974791456079201</v>
      </c>
      <c r="K16" s="17">
        <v>0.160538780742288</v>
      </c>
      <c r="L16" s="17">
        <v>0.20105306455567901</v>
      </c>
      <c r="M16" s="17"/>
      <c r="N16" s="17">
        <v>0.19660955417874401</v>
      </c>
      <c r="O16" s="17">
        <v>0.18314203335080501</v>
      </c>
      <c r="P16" s="17">
        <v>0.21223579627866501</v>
      </c>
      <c r="Q16" s="17">
        <v>0.14485900494141701</v>
      </c>
      <c r="R16" s="17"/>
      <c r="S16" s="17">
        <v>0.11845049523861501</v>
      </c>
      <c r="T16" s="17">
        <v>0.19367682587791599</v>
      </c>
      <c r="U16" s="17">
        <v>0.193649751389846</v>
      </c>
      <c r="V16" s="17">
        <v>0.175316590587064</v>
      </c>
      <c r="W16" s="17">
        <v>0.25299743187170298</v>
      </c>
      <c r="X16" s="17">
        <v>0.22118526619707299</v>
      </c>
      <c r="Y16" s="17">
        <v>0.21552354657771899</v>
      </c>
      <c r="Z16" s="17">
        <v>0.23808956078274501</v>
      </c>
      <c r="AA16" s="17">
        <v>0.16265144119932201</v>
      </c>
      <c r="AB16" s="17">
        <v>0.18910148313422101</v>
      </c>
      <c r="AC16" s="17">
        <v>0.17350609402328801</v>
      </c>
      <c r="AD16" s="17">
        <v>7.5198077723414705E-2</v>
      </c>
      <c r="AE16" s="17"/>
      <c r="AF16" s="17">
        <v>0.19783179615685401</v>
      </c>
      <c r="AG16" s="17">
        <v>0.197012215353457</v>
      </c>
      <c r="AH16" s="17">
        <v>0.16386971258826599</v>
      </c>
      <c r="AI16" s="17"/>
      <c r="AJ16" s="17">
        <v>0.19477694474423901</v>
      </c>
      <c r="AK16" s="17">
        <v>0.19249560930002199</v>
      </c>
      <c r="AL16" s="17">
        <v>0.21528505886841501</v>
      </c>
      <c r="AM16" s="17">
        <v>0.17437283997710301</v>
      </c>
      <c r="AN16" s="17">
        <v>0.16181192784809301</v>
      </c>
      <c r="AO16" s="17"/>
      <c r="AP16" s="17">
        <v>0.18081224673333099</v>
      </c>
      <c r="AQ16" s="17">
        <v>0.190561786334464</v>
      </c>
      <c r="AR16" s="17">
        <v>0.197159660035895</v>
      </c>
      <c r="AS16" s="17"/>
      <c r="AT16" s="17">
        <v>0.184740153032385</v>
      </c>
      <c r="AU16" s="17">
        <v>0.23470825846438501</v>
      </c>
      <c r="AV16" s="17" t="s">
        <v>74</v>
      </c>
      <c r="AW16" s="17">
        <v>0.17290701149003099</v>
      </c>
      <c r="AX16" s="17">
        <v>0.13471435904461401</v>
      </c>
      <c r="AY16" s="17">
        <v>0.16194205141006399</v>
      </c>
      <c r="AZ16" s="17">
        <v>0.12931480123807099</v>
      </c>
    </row>
    <row r="17" spans="2:52" x14ac:dyDescent="0.35">
      <c r="B17" t="s">
        <v>69</v>
      </c>
      <c r="C17" s="17">
        <v>9.2541820345394904E-2</v>
      </c>
      <c r="D17" s="17">
        <v>9.5028738308067504E-2</v>
      </c>
      <c r="E17" s="17">
        <v>9.0112750230480598E-2</v>
      </c>
      <c r="F17" s="17"/>
      <c r="G17" s="17">
        <v>9.3288013100141606E-2</v>
      </c>
      <c r="H17" s="17">
        <v>9.9243775928879605E-2</v>
      </c>
      <c r="I17" s="17">
        <v>9.8498401817749603E-2</v>
      </c>
      <c r="J17" s="17">
        <v>0.10563313616702399</v>
      </c>
      <c r="K17" s="17">
        <v>8.2119893561089494E-2</v>
      </c>
      <c r="L17" s="17">
        <v>7.8160539114283306E-2</v>
      </c>
      <c r="M17" s="17"/>
      <c r="N17" s="17">
        <v>0.13112268910901101</v>
      </c>
      <c r="O17" s="17">
        <v>7.4256866676180602E-2</v>
      </c>
      <c r="P17" s="17">
        <v>0.104056071382296</v>
      </c>
      <c r="Q17" s="17">
        <v>6.0901948980532E-2</v>
      </c>
      <c r="R17" s="17"/>
      <c r="S17" s="17">
        <v>8.1256320996334702E-2</v>
      </c>
      <c r="T17" s="17">
        <v>9.6997885901646E-2</v>
      </c>
      <c r="U17" s="17">
        <v>9.7211311951350493E-2</v>
      </c>
      <c r="V17" s="17">
        <v>9.4939918041628393E-2</v>
      </c>
      <c r="W17" s="17">
        <v>7.6599088780560001E-2</v>
      </c>
      <c r="X17" s="17">
        <v>9.39977522449503E-2</v>
      </c>
      <c r="Y17" s="17">
        <v>0.101558690962729</v>
      </c>
      <c r="Z17" s="17">
        <v>8.4748515360101598E-2</v>
      </c>
      <c r="AA17" s="17">
        <v>8.0491046353456802E-2</v>
      </c>
      <c r="AB17" s="17">
        <v>0.106742905642981</v>
      </c>
      <c r="AC17" s="17">
        <v>0.124194850354125</v>
      </c>
      <c r="AD17" s="17">
        <v>7.4339814174951099E-2</v>
      </c>
      <c r="AE17" s="17"/>
      <c r="AF17" s="17">
        <v>9.4764642162135995E-2</v>
      </c>
      <c r="AG17" s="17">
        <v>0.10440474570909999</v>
      </c>
      <c r="AH17" s="17">
        <v>5.8396547968697997E-2</v>
      </c>
      <c r="AI17" s="17"/>
      <c r="AJ17" s="17">
        <v>0.10590222091695101</v>
      </c>
      <c r="AK17" s="17">
        <v>0.103849534768162</v>
      </c>
      <c r="AL17" s="17">
        <v>9.3941957801133597E-2</v>
      </c>
      <c r="AM17" s="17">
        <v>5.2633297952888999E-2</v>
      </c>
      <c r="AN17" s="17">
        <v>7.6952139582507406E-2</v>
      </c>
      <c r="AO17" s="17"/>
      <c r="AP17" s="17">
        <v>0.115432414669359</v>
      </c>
      <c r="AQ17" s="17">
        <v>9.8496012608027594E-2</v>
      </c>
      <c r="AR17" s="17">
        <v>6.4860929122995001E-2</v>
      </c>
      <c r="AS17" s="17"/>
      <c r="AT17" s="17">
        <v>0.100214345619674</v>
      </c>
      <c r="AU17" s="17">
        <v>0.112261025248758</v>
      </c>
      <c r="AV17" s="17" t="s">
        <v>74</v>
      </c>
      <c r="AW17" s="17">
        <v>7.0929410982843499E-2</v>
      </c>
      <c r="AX17" s="17">
        <v>6.4520625661835806E-2</v>
      </c>
      <c r="AY17" s="17">
        <v>7.7949114908496805E-2</v>
      </c>
      <c r="AZ17" s="17">
        <v>6.6606292336460204E-2</v>
      </c>
    </row>
    <row r="18" spans="2:52" x14ac:dyDescent="0.35">
      <c r="B18" t="s">
        <v>70</v>
      </c>
      <c r="C18" s="17">
        <v>3.5340164243359798E-2</v>
      </c>
      <c r="D18" s="17">
        <v>3.6697833023836099E-2</v>
      </c>
      <c r="E18" s="17">
        <v>3.4189365681789999E-2</v>
      </c>
      <c r="F18" s="17"/>
      <c r="G18" s="17">
        <v>3.02464227034995E-2</v>
      </c>
      <c r="H18" s="17">
        <v>3.2751520170299697E-2</v>
      </c>
      <c r="I18" s="17">
        <v>3.90466348448451E-2</v>
      </c>
      <c r="J18" s="17">
        <v>4.3222889388975103E-2</v>
      </c>
      <c r="K18" s="17">
        <v>3.9751783400908597E-2</v>
      </c>
      <c r="L18" s="17">
        <v>2.8473283100199299E-2</v>
      </c>
      <c r="M18" s="17"/>
      <c r="N18" s="17">
        <v>5.01519595169466E-2</v>
      </c>
      <c r="O18" s="17">
        <v>2.55953735746383E-2</v>
      </c>
      <c r="P18" s="17">
        <v>4.0587316456522797E-2</v>
      </c>
      <c r="Q18" s="17">
        <v>2.5299237341310302E-2</v>
      </c>
      <c r="R18" s="17"/>
      <c r="S18" s="17">
        <v>3.8904584820535999E-2</v>
      </c>
      <c r="T18" s="17">
        <v>2.8841211908668601E-2</v>
      </c>
      <c r="U18" s="17">
        <v>3.5103234429087297E-2</v>
      </c>
      <c r="V18" s="17">
        <v>2.89890360562358E-2</v>
      </c>
      <c r="W18" s="17">
        <v>1.2726777674423101E-2</v>
      </c>
      <c r="X18" s="17">
        <v>3.7328142411314998E-2</v>
      </c>
      <c r="Y18" s="17">
        <v>3.1027833691860799E-2</v>
      </c>
      <c r="Z18" s="17">
        <v>3.3949158948553999E-2</v>
      </c>
      <c r="AA18" s="17">
        <v>4.2712165695060603E-2</v>
      </c>
      <c r="AB18" s="17">
        <v>5.7161992672036199E-2</v>
      </c>
      <c r="AC18" s="17">
        <v>2.6123458336268501E-2</v>
      </c>
      <c r="AD18" s="17">
        <v>4.9412196858079398E-2</v>
      </c>
      <c r="AE18" s="17"/>
      <c r="AF18" s="17">
        <v>3.87406413398136E-2</v>
      </c>
      <c r="AG18" s="17">
        <v>4.03052954361309E-2</v>
      </c>
      <c r="AH18" s="17">
        <v>2.0842219652336201E-2</v>
      </c>
      <c r="AI18" s="17"/>
      <c r="AJ18" s="17">
        <v>3.42941135436024E-2</v>
      </c>
      <c r="AK18" s="17">
        <v>3.5910567526930101E-2</v>
      </c>
      <c r="AL18" s="17">
        <v>2.76295405830723E-2</v>
      </c>
      <c r="AM18" s="17">
        <v>3.6976223903397998E-2</v>
      </c>
      <c r="AN18" s="17">
        <v>2.79833959441542E-2</v>
      </c>
      <c r="AO18" s="17"/>
      <c r="AP18" s="17">
        <v>4.0099289995465998E-2</v>
      </c>
      <c r="AQ18" s="17">
        <v>2.8155900157923599E-2</v>
      </c>
      <c r="AR18" s="17">
        <v>2.234242409339E-2</v>
      </c>
      <c r="AS18" s="17"/>
      <c r="AT18" s="17">
        <v>4.01040078993192E-2</v>
      </c>
      <c r="AU18" s="17">
        <v>4.6138073804708503E-2</v>
      </c>
      <c r="AV18" s="17" t="s">
        <v>74</v>
      </c>
      <c r="AW18" s="17">
        <v>3.19917232469136E-2</v>
      </c>
      <c r="AX18" s="17">
        <v>2.4551945135346798E-2</v>
      </c>
      <c r="AY18" s="17">
        <v>2.0462379039009E-2</v>
      </c>
      <c r="AZ18" s="17">
        <v>4.7715970543054403E-2</v>
      </c>
    </row>
    <row r="19" spans="2:52" x14ac:dyDescent="0.35">
      <c r="B19" t="s">
        <v>71</v>
      </c>
      <c r="C19" s="17">
        <v>2.83942916691837E-2</v>
      </c>
      <c r="D19" s="17">
        <v>2.7401505302866499E-2</v>
      </c>
      <c r="E19" s="17">
        <v>2.95020849715571E-2</v>
      </c>
      <c r="F19" s="17"/>
      <c r="G19" s="17">
        <v>4.08481450032495E-2</v>
      </c>
      <c r="H19" s="17">
        <v>2.4203457200486E-2</v>
      </c>
      <c r="I19" s="17">
        <v>2.9738161866338299E-2</v>
      </c>
      <c r="J19" s="17">
        <v>4.1876820892105801E-2</v>
      </c>
      <c r="K19" s="17">
        <v>2.1671275010283E-2</v>
      </c>
      <c r="L19" s="17">
        <v>1.6045179481437601E-2</v>
      </c>
      <c r="M19" s="17"/>
      <c r="N19" s="17">
        <v>3.47364846328716E-2</v>
      </c>
      <c r="O19" s="17">
        <v>2.9571709766520099E-2</v>
      </c>
      <c r="P19" s="17">
        <v>2.6832115582243399E-2</v>
      </c>
      <c r="Q19" s="17">
        <v>2.20513439296493E-2</v>
      </c>
      <c r="R19" s="17"/>
      <c r="S19" s="17">
        <v>3.60473175971079E-2</v>
      </c>
      <c r="T19" s="17">
        <v>2.7637687073395499E-2</v>
      </c>
      <c r="U19" s="17">
        <v>2.41307112975408E-2</v>
      </c>
      <c r="V19" s="17">
        <v>3.0172297424744799E-2</v>
      </c>
      <c r="W19" s="17">
        <v>2.64391307411963E-2</v>
      </c>
      <c r="X19" s="17">
        <v>3.4312347424362899E-2</v>
      </c>
      <c r="Y19" s="17">
        <v>2.1560941501863599E-2</v>
      </c>
      <c r="Z19" s="17">
        <v>1.13857922021141E-2</v>
      </c>
      <c r="AA19" s="17">
        <v>1.7417335718157501E-2</v>
      </c>
      <c r="AB19" s="17">
        <v>4.4005346526780703E-2</v>
      </c>
      <c r="AC19" s="17">
        <v>2.4885531652253198E-2</v>
      </c>
      <c r="AD19" s="17">
        <v>2.8803780001614501E-2</v>
      </c>
      <c r="AE19" s="17"/>
      <c r="AF19" s="17">
        <v>2.4856163886988299E-2</v>
      </c>
      <c r="AG19" s="17">
        <v>2.8461725806132199E-2</v>
      </c>
      <c r="AH19" s="17">
        <v>3.3702753465763201E-2</v>
      </c>
      <c r="AI19" s="17"/>
      <c r="AJ19" s="17">
        <v>2.2331130455184402E-2</v>
      </c>
      <c r="AK19" s="17">
        <v>2.8600731701536399E-2</v>
      </c>
      <c r="AL19" s="17">
        <v>2.4728925129578399E-2</v>
      </c>
      <c r="AM19" s="17">
        <v>0</v>
      </c>
      <c r="AN19" s="17">
        <v>4.0203813467741198E-2</v>
      </c>
      <c r="AO19" s="17"/>
      <c r="AP19" s="17">
        <v>2.6844670371307802E-2</v>
      </c>
      <c r="AQ19" s="17">
        <v>3.4700621109425601E-2</v>
      </c>
      <c r="AR19" s="17">
        <v>3.3386412382723399E-2</v>
      </c>
      <c r="AS19" s="17"/>
      <c r="AT19" s="17">
        <v>2.6975288177420599E-2</v>
      </c>
      <c r="AU19" s="17">
        <v>3.2477611261777603E-2</v>
      </c>
      <c r="AV19" s="17" t="s">
        <v>74</v>
      </c>
      <c r="AW19" s="17">
        <v>2.6073436818245099E-2</v>
      </c>
      <c r="AX19" s="17">
        <v>4.1699386235671203E-2</v>
      </c>
      <c r="AY19" s="17">
        <v>2.25524401407379E-2</v>
      </c>
      <c r="AZ19" s="17">
        <v>1.36594177045732E-2</v>
      </c>
    </row>
    <row r="20" spans="2:52" x14ac:dyDescent="0.35">
      <c r="B20" t="s">
        <v>72</v>
      </c>
      <c r="C20" s="17">
        <v>6.1135020721836998E-2</v>
      </c>
      <c r="D20" s="17">
        <v>5.5441039027797699E-2</v>
      </c>
      <c r="E20" s="17">
        <v>6.6989222263835593E-2</v>
      </c>
      <c r="F20" s="17"/>
      <c r="G20" s="17">
        <v>0.16175464047391999</v>
      </c>
      <c r="H20" s="17">
        <v>4.3598141187696102E-2</v>
      </c>
      <c r="I20" s="17">
        <v>6.8549420809030495E-2</v>
      </c>
      <c r="J20" s="17">
        <v>3.5803574476765201E-2</v>
      </c>
      <c r="K20" s="17">
        <v>4.1784918878124799E-2</v>
      </c>
      <c r="L20" s="17">
        <v>3.6172005144218103E-2</v>
      </c>
      <c r="M20" s="17"/>
      <c r="N20" s="17">
        <v>4.8454780793695799E-2</v>
      </c>
      <c r="O20" s="17">
        <v>6.2859708262393302E-2</v>
      </c>
      <c r="P20" s="17">
        <v>4.9498809109589301E-2</v>
      </c>
      <c r="Q20" s="17">
        <v>7.9812637646159298E-2</v>
      </c>
      <c r="R20" s="17"/>
      <c r="S20" s="17">
        <v>7.0239392381435797E-2</v>
      </c>
      <c r="T20" s="17">
        <v>7.6660033649899595E-2</v>
      </c>
      <c r="U20" s="17">
        <v>5.3330478603080898E-2</v>
      </c>
      <c r="V20" s="17">
        <v>6.1633159813074302E-2</v>
      </c>
      <c r="W20" s="17">
        <v>5.5256860899534098E-2</v>
      </c>
      <c r="X20" s="17">
        <v>6.9024815210715199E-2</v>
      </c>
      <c r="Y20" s="17">
        <v>5.3553926736402899E-2</v>
      </c>
      <c r="Z20" s="17">
        <v>2.2941487564666099E-2</v>
      </c>
      <c r="AA20" s="17">
        <v>5.7167008957867201E-2</v>
      </c>
      <c r="AB20" s="17">
        <v>5.27254736441908E-2</v>
      </c>
      <c r="AC20" s="17">
        <v>7.3172080725591795E-2</v>
      </c>
      <c r="AD20" s="17">
        <v>5.1510191634877099E-2</v>
      </c>
      <c r="AE20" s="17"/>
      <c r="AF20" s="17">
        <v>3.8272940822312099E-2</v>
      </c>
      <c r="AG20" s="17">
        <v>3.5360582672422397E-2</v>
      </c>
      <c r="AH20" s="17">
        <v>9.2207740309926095E-2</v>
      </c>
      <c r="AI20" s="17"/>
      <c r="AJ20" s="17">
        <v>4.0410884245647899E-2</v>
      </c>
      <c r="AK20" s="17">
        <v>3.9868312035714601E-2</v>
      </c>
      <c r="AL20" s="17">
        <v>4.6712691678410599E-2</v>
      </c>
      <c r="AM20" s="17">
        <v>7.1719398548624302E-2</v>
      </c>
      <c r="AN20" s="17">
        <v>0.107443376497678</v>
      </c>
      <c r="AO20" s="17"/>
      <c r="AP20" s="17">
        <v>3.7572377722440799E-2</v>
      </c>
      <c r="AQ20" s="17">
        <v>4.9038687297155402E-2</v>
      </c>
      <c r="AR20" s="17">
        <v>5.4349358368432001E-2</v>
      </c>
      <c r="AS20" s="17"/>
      <c r="AT20" s="17">
        <v>5.05114207677115E-2</v>
      </c>
      <c r="AU20" s="17">
        <v>3.3766810059664497E-2</v>
      </c>
      <c r="AV20" s="17" t="s">
        <v>74</v>
      </c>
      <c r="AW20" s="17">
        <v>2.9731395788926199E-2</v>
      </c>
      <c r="AX20" s="17">
        <v>0.10596917300378</v>
      </c>
      <c r="AY20" s="17">
        <v>4.8790269666145698E-2</v>
      </c>
      <c r="AZ20" s="17">
        <v>0.27656965465701</v>
      </c>
    </row>
    <row r="21" spans="2:52" x14ac:dyDescent="0.35">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row>
    <row r="22" spans="2:52" x14ac:dyDescent="0.35">
      <c r="B22" s="6" t="s">
        <v>87</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row>
    <row r="23" spans="2:52" x14ac:dyDescent="0.35">
      <c r="B23" s="24" t="s">
        <v>76</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row>
    <row r="24" spans="2:52" x14ac:dyDescent="0.35">
      <c r="B24" t="s">
        <v>79</v>
      </c>
      <c r="C24" s="17">
        <v>0.22668080849844499</v>
      </c>
      <c r="D24" s="17">
        <v>0.27707645233373701</v>
      </c>
      <c r="E24" s="17">
        <v>0.17771011787618399</v>
      </c>
      <c r="F24" s="17"/>
      <c r="G24" s="17">
        <v>0.107664954481345</v>
      </c>
      <c r="H24" s="17">
        <v>0.15549709372322501</v>
      </c>
      <c r="I24" s="17">
        <v>0.14365311651479501</v>
      </c>
      <c r="J24" s="17">
        <v>0.18607197283694901</v>
      </c>
      <c r="K24" s="17">
        <v>0.311841651652983</v>
      </c>
      <c r="L24" s="17">
        <v>0.406431673926123</v>
      </c>
      <c r="M24" s="17"/>
      <c r="N24" s="17">
        <v>0.29664837810134298</v>
      </c>
      <c r="O24" s="17">
        <v>0.23665524171899399</v>
      </c>
      <c r="P24" s="17">
        <v>0.206166354085774</v>
      </c>
      <c r="Q24" s="17">
        <v>0.159811762676694</v>
      </c>
      <c r="R24" s="17"/>
      <c r="S24" s="17">
        <v>0.19425526305753099</v>
      </c>
      <c r="T24" s="17">
        <v>0.24131072877644599</v>
      </c>
      <c r="U24" s="17">
        <v>0.27916472545746901</v>
      </c>
      <c r="V24" s="17">
        <v>0.27207040448550202</v>
      </c>
      <c r="W24" s="17">
        <v>0.23445685101104899</v>
      </c>
      <c r="X24" s="17">
        <v>0.18584965956830099</v>
      </c>
      <c r="Y24" s="17">
        <v>0.22206597624295499</v>
      </c>
      <c r="Z24" s="17">
        <v>0.24742783127898799</v>
      </c>
      <c r="AA24" s="17">
        <v>0.20971408451609699</v>
      </c>
      <c r="AB24" s="17">
        <v>0.23939414831206299</v>
      </c>
      <c r="AC24" s="17">
        <v>0.19222067601106399</v>
      </c>
      <c r="AD24" s="17">
        <v>0.20933151429895999</v>
      </c>
      <c r="AE24" s="17"/>
      <c r="AF24" s="17">
        <v>0.26039777439593098</v>
      </c>
      <c r="AG24" s="17">
        <v>0.25403690406090501</v>
      </c>
      <c r="AH24" s="17">
        <v>0.14896992555167701</v>
      </c>
      <c r="AI24" s="17"/>
      <c r="AJ24" s="17">
        <v>0.31601778009693898</v>
      </c>
      <c r="AK24" s="17">
        <v>0.17427309845453101</v>
      </c>
      <c r="AL24" s="17">
        <v>0.30161179946154898</v>
      </c>
      <c r="AM24" s="17">
        <v>0.132064084505983</v>
      </c>
      <c r="AN24" s="17">
        <v>0.13539410116904199</v>
      </c>
      <c r="AO24" s="17"/>
      <c r="AP24" s="17">
        <v>0.33393085539575601</v>
      </c>
      <c r="AQ24" s="17">
        <v>0.18967387744763101</v>
      </c>
      <c r="AR24" s="17">
        <v>0.225995346624457</v>
      </c>
      <c r="AS24" s="17"/>
      <c r="AT24" s="17">
        <v>0.40836519785241698</v>
      </c>
      <c r="AU24" s="17">
        <v>0.175452420177482</v>
      </c>
      <c r="AV24" s="17" t="s">
        <v>74</v>
      </c>
      <c r="AW24" s="17">
        <v>8.6744799625665794E-2</v>
      </c>
      <c r="AX24" s="17">
        <v>8.2761879656223294E-2</v>
      </c>
      <c r="AY24" s="17">
        <v>0.108526847090943</v>
      </c>
      <c r="AZ24" s="17">
        <v>0.137920052259069</v>
      </c>
    </row>
    <row r="25" spans="2:52" x14ac:dyDescent="0.35">
      <c r="B25" t="s">
        <v>80</v>
      </c>
      <c r="C25" s="17">
        <v>0.26055405628839301</v>
      </c>
      <c r="D25" s="17">
        <v>0.27487461059020801</v>
      </c>
      <c r="E25" s="17">
        <v>0.24549119474518499</v>
      </c>
      <c r="F25" s="17"/>
      <c r="G25" s="17">
        <v>0.25539193422067202</v>
      </c>
      <c r="H25" s="17">
        <v>0.27708139813815402</v>
      </c>
      <c r="I25" s="17">
        <v>0.24418892341485299</v>
      </c>
      <c r="J25" s="17">
        <v>0.220018333339874</v>
      </c>
      <c r="K25" s="17">
        <v>0.27995074381179003</v>
      </c>
      <c r="L25" s="17">
        <v>0.28367344443734899</v>
      </c>
      <c r="M25" s="17"/>
      <c r="N25" s="17">
        <v>0.30363934675519799</v>
      </c>
      <c r="O25" s="17">
        <v>0.27635131790405298</v>
      </c>
      <c r="P25" s="17">
        <v>0.25389928750082003</v>
      </c>
      <c r="Q25" s="17">
        <v>0.20271416389539501</v>
      </c>
      <c r="R25" s="17"/>
      <c r="S25" s="17">
        <v>0.25900919555611202</v>
      </c>
      <c r="T25" s="17">
        <v>0.24311562666615699</v>
      </c>
      <c r="U25" s="17">
        <v>0.25437144901324299</v>
      </c>
      <c r="V25" s="17">
        <v>0.24767761785555301</v>
      </c>
      <c r="W25" s="17">
        <v>0.29417448042773298</v>
      </c>
      <c r="X25" s="17">
        <v>0.31924327049974</v>
      </c>
      <c r="Y25" s="17">
        <v>0.26892379797426502</v>
      </c>
      <c r="Z25" s="17">
        <v>0.230692590998886</v>
      </c>
      <c r="AA25" s="17">
        <v>0.237293651055518</v>
      </c>
      <c r="AB25" s="17">
        <v>0.27652978364223302</v>
      </c>
      <c r="AC25" s="17">
        <v>0.24466728401379101</v>
      </c>
      <c r="AD25" s="17">
        <v>0.224872111894588</v>
      </c>
      <c r="AE25" s="17"/>
      <c r="AF25" s="17">
        <v>0.27740800818262101</v>
      </c>
      <c r="AG25" s="17">
        <v>0.27847130699247102</v>
      </c>
      <c r="AH25" s="17">
        <v>0.19972177111922099</v>
      </c>
      <c r="AI25" s="17"/>
      <c r="AJ25" s="17">
        <v>0.27994486316157002</v>
      </c>
      <c r="AK25" s="17">
        <v>0.278315752601897</v>
      </c>
      <c r="AL25" s="17">
        <v>0.267322344111733</v>
      </c>
      <c r="AM25" s="17">
        <v>0.281149560830391</v>
      </c>
      <c r="AN25" s="17">
        <v>0.19626277298743899</v>
      </c>
      <c r="AO25" s="17"/>
      <c r="AP25" s="17">
        <v>0.29914621686196202</v>
      </c>
      <c r="AQ25" s="17">
        <v>0.26603722900857901</v>
      </c>
      <c r="AR25" s="17">
        <v>0.29514460363832601</v>
      </c>
      <c r="AS25" s="17"/>
      <c r="AT25" s="17">
        <v>0.29704080641465502</v>
      </c>
      <c r="AU25" s="17">
        <v>0.31373365109958401</v>
      </c>
      <c r="AV25" s="17" t="s">
        <v>74</v>
      </c>
      <c r="AW25" s="17">
        <v>0.19711620662763299</v>
      </c>
      <c r="AX25" s="17">
        <v>0.17400528763994</v>
      </c>
      <c r="AY25" s="17">
        <v>0.21272645872174201</v>
      </c>
      <c r="AZ25" s="17">
        <v>0.18218364706422999</v>
      </c>
    </row>
    <row r="26" spans="2:52" x14ac:dyDescent="0.35">
      <c r="B26" t="s">
        <v>81</v>
      </c>
      <c r="C26" s="17">
        <v>0.189652216322823</v>
      </c>
      <c r="D26" s="17">
        <v>0.19502486672827801</v>
      </c>
      <c r="E26" s="17">
        <v>0.18534271276500799</v>
      </c>
      <c r="F26" s="17"/>
      <c r="G26" s="17">
        <v>0.221997009262316</v>
      </c>
      <c r="H26" s="17">
        <v>0.19981184945493299</v>
      </c>
      <c r="I26" s="17">
        <v>0.190648480943865</v>
      </c>
      <c r="J26" s="17">
        <v>0.20128681423893999</v>
      </c>
      <c r="K26" s="17">
        <v>0.167106495794069</v>
      </c>
      <c r="L26" s="17">
        <v>0.16486407552674301</v>
      </c>
      <c r="M26" s="17"/>
      <c r="N26" s="17">
        <v>0.17876971041753101</v>
      </c>
      <c r="O26" s="17">
        <v>0.16782746354196701</v>
      </c>
      <c r="P26" s="17">
        <v>0.21135028918314699</v>
      </c>
      <c r="Q26" s="17">
        <v>0.206457342074925</v>
      </c>
      <c r="R26" s="17"/>
      <c r="S26" s="17">
        <v>0.232114551215654</v>
      </c>
      <c r="T26" s="17">
        <v>0.17991033651236299</v>
      </c>
      <c r="U26" s="17">
        <v>0.16725562728871399</v>
      </c>
      <c r="V26" s="17">
        <v>0.18999948759371901</v>
      </c>
      <c r="W26" s="17">
        <v>0.16173654802012899</v>
      </c>
      <c r="X26" s="17">
        <v>0.20563367120271001</v>
      </c>
      <c r="Y26" s="17">
        <v>0.17903422876299699</v>
      </c>
      <c r="Z26" s="17">
        <v>0.200529161075853</v>
      </c>
      <c r="AA26" s="17">
        <v>0.19509507229503201</v>
      </c>
      <c r="AB26" s="17">
        <v>0.17527292120691601</v>
      </c>
      <c r="AC26" s="17">
        <v>0.176817855618084</v>
      </c>
      <c r="AD26" s="17">
        <v>0.167853372353337</v>
      </c>
      <c r="AE26" s="17"/>
      <c r="AF26" s="17">
        <v>0.17559550871249399</v>
      </c>
      <c r="AG26" s="17">
        <v>0.18865456392291599</v>
      </c>
      <c r="AH26" s="17">
        <v>0.22659527653418199</v>
      </c>
      <c r="AI26" s="17"/>
      <c r="AJ26" s="17">
        <v>0.176160046473853</v>
      </c>
      <c r="AK26" s="17">
        <v>0.19988671163839</v>
      </c>
      <c r="AL26" s="17">
        <v>0.18831375988834601</v>
      </c>
      <c r="AM26" s="17">
        <v>0.188210907375395</v>
      </c>
      <c r="AN26" s="17">
        <v>0.21624825550031601</v>
      </c>
      <c r="AO26" s="17"/>
      <c r="AP26" s="17">
        <v>0.17956050205483301</v>
      </c>
      <c r="AQ26" s="17">
        <v>0.190944929028315</v>
      </c>
      <c r="AR26" s="17">
        <v>0.21416069378522601</v>
      </c>
      <c r="AS26" s="17"/>
      <c r="AT26" s="17">
        <v>0.16574616820517599</v>
      </c>
      <c r="AU26" s="17">
        <v>0.19003967826572099</v>
      </c>
      <c r="AV26" s="17" t="s">
        <v>74</v>
      </c>
      <c r="AW26" s="17">
        <v>0.20524239369681899</v>
      </c>
      <c r="AX26" s="17">
        <v>0.188615567501241</v>
      </c>
      <c r="AY26" s="17">
        <v>0.21603605654152799</v>
      </c>
      <c r="AZ26" s="17">
        <v>0.24237373078198601</v>
      </c>
    </row>
    <row r="27" spans="2:52" x14ac:dyDescent="0.35">
      <c r="B27" t="s">
        <v>82</v>
      </c>
      <c r="C27" s="17">
        <v>0.16680090179850801</v>
      </c>
      <c r="D27" s="17">
        <v>0.13840046590928601</v>
      </c>
      <c r="E27" s="17">
        <v>0.19425411926691299</v>
      </c>
      <c r="F27" s="17"/>
      <c r="G27" s="17">
        <v>0.23948851328388601</v>
      </c>
      <c r="H27" s="17">
        <v>0.19354961748031599</v>
      </c>
      <c r="I27" s="17">
        <v>0.19762636403108499</v>
      </c>
      <c r="J27" s="17">
        <v>0.19611286261119101</v>
      </c>
      <c r="K27" s="17">
        <v>0.11984902440232401</v>
      </c>
      <c r="L27" s="17">
        <v>7.9678117552341401E-2</v>
      </c>
      <c r="M27" s="17"/>
      <c r="N27" s="17">
        <v>0.135380242563265</v>
      </c>
      <c r="O27" s="17">
        <v>0.17407396023322699</v>
      </c>
      <c r="P27" s="17">
        <v>0.17920801288063701</v>
      </c>
      <c r="Q27" s="17">
        <v>0.18217212774399799</v>
      </c>
      <c r="R27" s="17"/>
      <c r="S27" s="17">
        <v>0.18155960641110699</v>
      </c>
      <c r="T27" s="17">
        <v>0.17610046858838799</v>
      </c>
      <c r="U27" s="17">
        <v>0.16626789914691201</v>
      </c>
      <c r="V27" s="17">
        <v>0.11332709748636401</v>
      </c>
      <c r="W27" s="17">
        <v>0.15444829598357801</v>
      </c>
      <c r="X27" s="17">
        <v>0.15502252657778701</v>
      </c>
      <c r="Y27" s="17">
        <v>0.18214999299669099</v>
      </c>
      <c r="Z27" s="17">
        <v>0.15785067588074</v>
      </c>
      <c r="AA27" s="17">
        <v>0.17512768057264899</v>
      </c>
      <c r="AB27" s="17">
        <v>0.17817051379180299</v>
      </c>
      <c r="AC27" s="17">
        <v>0.166845269492191</v>
      </c>
      <c r="AD27" s="17">
        <v>0.18964781660389299</v>
      </c>
      <c r="AE27" s="17"/>
      <c r="AF27" s="17">
        <v>0.14898280258233301</v>
      </c>
      <c r="AG27" s="17">
        <v>0.14262064231299901</v>
      </c>
      <c r="AH27" s="17">
        <v>0.202183085435028</v>
      </c>
      <c r="AI27" s="17"/>
      <c r="AJ27" s="17">
        <v>0.118658903508227</v>
      </c>
      <c r="AK27" s="17">
        <v>0.187107181413982</v>
      </c>
      <c r="AL27" s="17">
        <v>0.13019108136260199</v>
      </c>
      <c r="AM27" s="17">
        <v>0.25680345287656697</v>
      </c>
      <c r="AN27" s="17">
        <v>0.21372296308668501</v>
      </c>
      <c r="AO27" s="17"/>
      <c r="AP27" s="17">
        <v>0.116104131093712</v>
      </c>
      <c r="AQ27" s="17">
        <v>0.19088610716096799</v>
      </c>
      <c r="AR27" s="17">
        <v>0.16289618374599699</v>
      </c>
      <c r="AS27" s="17"/>
      <c r="AT27" s="17">
        <v>7.4563573760234397E-2</v>
      </c>
      <c r="AU27" s="17">
        <v>0.18710424023896099</v>
      </c>
      <c r="AV27" s="17" t="s">
        <v>74</v>
      </c>
      <c r="AW27" s="17">
        <v>0.20780466778086101</v>
      </c>
      <c r="AX27" s="17">
        <v>0.237979925817598</v>
      </c>
      <c r="AY27" s="17">
        <v>0.24394104776398301</v>
      </c>
      <c r="AZ27" s="17">
        <v>0.224375505168593</v>
      </c>
    </row>
    <row r="28" spans="2:52" x14ac:dyDescent="0.35">
      <c r="B28" t="s">
        <v>83</v>
      </c>
      <c r="C28" s="17">
        <v>0.14726208026461901</v>
      </c>
      <c r="D28" s="17">
        <v>0.108611259529271</v>
      </c>
      <c r="E28" s="17">
        <v>0.18514454318784601</v>
      </c>
      <c r="F28" s="17"/>
      <c r="G28" s="17">
        <v>0.14885264555768399</v>
      </c>
      <c r="H28" s="17">
        <v>0.168481864784949</v>
      </c>
      <c r="I28" s="17">
        <v>0.215646735797976</v>
      </c>
      <c r="J28" s="17">
        <v>0.18572468136297299</v>
      </c>
      <c r="K28" s="17">
        <v>0.11615025557007801</v>
      </c>
      <c r="L28" s="17">
        <v>6.3212139552835098E-2</v>
      </c>
      <c r="M28" s="17"/>
      <c r="N28" s="17">
        <v>7.9870918911415401E-2</v>
      </c>
      <c r="O28" s="17">
        <v>0.13793313438336499</v>
      </c>
      <c r="P28" s="17">
        <v>0.13983979299892499</v>
      </c>
      <c r="Q28" s="17">
        <v>0.23450404584454401</v>
      </c>
      <c r="R28" s="17"/>
      <c r="S28" s="17">
        <v>0.116106631163894</v>
      </c>
      <c r="T28" s="17">
        <v>0.14897500540191799</v>
      </c>
      <c r="U28" s="17">
        <v>0.123735367554729</v>
      </c>
      <c r="V28" s="17">
        <v>0.16942397452378999</v>
      </c>
      <c r="W28" s="17">
        <v>0.14114371697323799</v>
      </c>
      <c r="X28" s="17">
        <v>0.12839623840691999</v>
      </c>
      <c r="Y28" s="17">
        <v>0.13874391429796301</v>
      </c>
      <c r="Z28" s="17">
        <v>0.15791904170087101</v>
      </c>
      <c r="AA28" s="17">
        <v>0.172250789495733</v>
      </c>
      <c r="AB28" s="17">
        <v>0.130632633046983</v>
      </c>
      <c r="AC28" s="17">
        <v>0.21399866161313499</v>
      </c>
      <c r="AD28" s="17">
        <v>0.20829518484922099</v>
      </c>
      <c r="AE28" s="17"/>
      <c r="AF28" s="17">
        <v>0.134910630089497</v>
      </c>
      <c r="AG28" s="17">
        <v>0.131987159101985</v>
      </c>
      <c r="AH28" s="17">
        <v>0.20395831101477899</v>
      </c>
      <c r="AI28" s="17"/>
      <c r="AJ28" s="17">
        <v>0.106347966338237</v>
      </c>
      <c r="AK28" s="17">
        <v>0.15514955963983701</v>
      </c>
      <c r="AL28" s="17">
        <v>0.109284398229574</v>
      </c>
      <c r="AM28" s="17">
        <v>0.14177199441166499</v>
      </c>
      <c r="AN28" s="17">
        <v>0.21815646320460599</v>
      </c>
      <c r="AO28" s="17"/>
      <c r="AP28" s="17">
        <v>6.7665342647731996E-2</v>
      </c>
      <c r="AQ28" s="17">
        <v>0.157412334246571</v>
      </c>
      <c r="AR28" s="17">
        <v>9.5176570192612803E-2</v>
      </c>
      <c r="AS28" s="17"/>
      <c r="AT28" s="17">
        <v>5.01860216108104E-2</v>
      </c>
      <c r="AU28" s="17">
        <v>0.123907044468494</v>
      </c>
      <c r="AV28" s="17" t="s">
        <v>74</v>
      </c>
      <c r="AW28" s="17">
        <v>0.29964420147967502</v>
      </c>
      <c r="AX28" s="17">
        <v>0.29871055100688398</v>
      </c>
      <c r="AY28" s="17">
        <v>0.20931142828837601</v>
      </c>
      <c r="AZ28" s="17">
        <v>0.19150799993034001</v>
      </c>
    </row>
    <row r="29" spans="2:52" x14ac:dyDescent="0.35">
      <c r="B29" t="s">
        <v>72</v>
      </c>
      <c r="C29" s="17">
        <v>9.0499368272118699E-3</v>
      </c>
      <c r="D29" s="17">
        <v>6.0123449092192001E-3</v>
      </c>
      <c r="E29" s="17">
        <v>1.2057312158863799E-2</v>
      </c>
      <c r="F29" s="17"/>
      <c r="G29" s="17">
        <v>2.6604943194095398E-2</v>
      </c>
      <c r="H29" s="17">
        <v>5.5781764184228803E-3</v>
      </c>
      <c r="I29" s="17">
        <v>8.2363792974254595E-3</v>
      </c>
      <c r="J29" s="17">
        <v>1.07853356100723E-2</v>
      </c>
      <c r="K29" s="17">
        <v>5.1018287687556304E-3</v>
      </c>
      <c r="L29" s="17">
        <v>2.1405490046079302E-3</v>
      </c>
      <c r="M29" s="17"/>
      <c r="N29" s="17">
        <v>5.6914032512477997E-3</v>
      </c>
      <c r="O29" s="17">
        <v>7.1588822183939896E-3</v>
      </c>
      <c r="P29" s="17">
        <v>9.5362633506970596E-3</v>
      </c>
      <c r="Q29" s="17">
        <v>1.43405577644434E-2</v>
      </c>
      <c r="R29" s="17"/>
      <c r="S29" s="17">
        <v>1.6954752595701301E-2</v>
      </c>
      <c r="T29" s="17">
        <v>1.05878340547279E-2</v>
      </c>
      <c r="U29" s="17">
        <v>9.2049315389327001E-3</v>
      </c>
      <c r="V29" s="17">
        <v>7.5014180550706903E-3</v>
      </c>
      <c r="W29" s="17">
        <v>1.4040107584273299E-2</v>
      </c>
      <c r="X29" s="17">
        <v>5.8546337445435697E-3</v>
      </c>
      <c r="Y29" s="17">
        <v>9.0820897251287901E-3</v>
      </c>
      <c r="Z29" s="17">
        <v>5.5806990646619899E-3</v>
      </c>
      <c r="AA29" s="17">
        <v>1.0518722064971101E-2</v>
      </c>
      <c r="AB29" s="17">
        <v>0</v>
      </c>
      <c r="AC29" s="17">
        <v>5.4502532517355E-3</v>
      </c>
      <c r="AD29" s="17">
        <v>0</v>
      </c>
      <c r="AE29" s="17"/>
      <c r="AF29" s="17">
        <v>2.7052760371246102E-3</v>
      </c>
      <c r="AG29" s="17">
        <v>4.2294236087242502E-3</v>
      </c>
      <c r="AH29" s="17">
        <v>1.8571630345111601E-2</v>
      </c>
      <c r="AI29" s="17"/>
      <c r="AJ29" s="17">
        <v>2.8704404211738698E-3</v>
      </c>
      <c r="AK29" s="17">
        <v>5.2676962513627202E-3</v>
      </c>
      <c r="AL29" s="17">
        <v>3.2766169461957602E-3</v>
      </c>
      <c r="AM29" s="17">
        <v>0</v>
      </c>
      <c r="AN29" s="17">
        <v>2.0215444051911099E-2</v>
      </c>
      <c r="AO29" s="17"/>
      <c r="AP29" s="17">
        <v>3.5929519460053501E-3</v>
      </c>
      <c r="AQ29" s="17">
        <v>5.0455231079362802E-3</v>
      </c>
      <c r="AR29" s="17">
        <v>6.6266020133803998E-3</v>
      </c>
      <c r="AS29" s="17"/>
      <c r="AT29" s="17">
        <v>4.0982321567069203E-3</v>
      </c>
      <c r="AU29" s="17">
        <v>9.7629657497581394E-3</v>
      </c>
      <c r="AV29" s="17" t="s">
        <v>74</v>
      </c>
      <c r="AW29" s="17">
        <v>3.4477307893457298E-3</v>
      </c>
      <c r="AX29" s="17">
        <v>1.7926788378114501E-2</v>
      </c>
      <c r="AY29" s="17">
        <v>9.4581615934291006E-3</v>
      </c>
      <c r="AZ29" s="17">
        <v>2.16390647957817E-2</v>
      </c>
    </row>
    <row r="30" spans="2:52" x14ac:dyDescent="0.35">
      <c r="B30" t="s">
        <v>84</v>
      </c>
      <c r="C30" s="17">
        <v>0.48723486478683797</v>
      </c>
      <c r="D30" s="17">
        <v>0.55195106292394502</v>
      </c>
      <c r="E30" s="17">
        <v>0.42320131262137001</v>
      </c>
      <c r="F30" s="17"/>
      <c r="G30" s="17">
        <v>0.36305688870201802</v>
      </c>
      <c r="H30" s="17">
        <v>0.43257849186137898</v>
      </c>
      <c r="I30" s="17">
        <v>0.387842039929648</v>
      </c>
      <c r="J30" s="17">
        <v>0.40609030617682301</v>
      </c>
      <c r="K30" s="17">
        <v>0.59179239546477203</v>
      </c>
      <c r="L30" s="17">
        <v>0.69010511836347299</v>
      </c>
      <c r="M30" s="17"/>
      <c r="N30" s="17">
        <v>0.60028772485654103</v>
      </c>
      <c r="O30" s="17">
        <v>0.51300655962304798</v>
      </c>
      <c r="P30" s="17">
        <v>0.46006564158659402</v>
      </c>
      <c r="Q30" s="17">
        <v>0.36252592657208998</v>
      </c>
      <c r="R30" s="17"/>
      <c r="S30" s="17">
        <v>0.45326445861364301</v>
      </c>
      <c r="T30" s="17">
        <v>0.48442635544260298</v>
      </c>
      <c r="U30" s="17">
        <v>0.533536174470712</v>
      </c>
      <c r="V30" s="17">
        <v>0.51974802234105499</v>
      </c>
      <c r="W30" s="17">
        <v>0.52863133143878205</v>
      </c>
      <c r="X30" s="17">
        <v>0.50509293006804101</v>
      </c>
      <c r="Y30" s="17">
        <v>0.49098977421722001</v>
      </c>
      <c r="Z30" s="17">
        <v>0.47812042227787399</v>
      </c>
      <c r="AA30" s="17">
        <v>0.44700773557161499</v>
      </c>
      <c r="AB30" s="17">
        <v>0.51592393195429698</v>
      </c>
      <c r="AC30" s="17">
        <v>0.43688796002485503</v>
      </c>
      <c r="AD30" s="17">
        <v>0.43420362619354802</v>
      </c>
      <c r="AE30" s="17"/>
      <c r="AF30" s="17">
        <v>0.53780578257855105</v>
      </c>
      <c r="AG30" s="17">
        <v>0.53250821105337598</v>
      </c>
      <c r="AH30" s="17">
        <v>0.348691696670899</v>
      </c>
      <c r="AI30" s="17"/>
      <c r="AJ30" s="17">
        <v>0.59596264325850901</v>
      </c>
      <c r="AK30" s="17">
        <v>0.45258885105642799</v>
      </c>
      <c r="AL30" s="17">
        <v>0.56893414357328198</v>
      </c>
      <c r="AM30" s="17">
        <v>0.413213645336374</v>
      </c>
      <c r="AN30" s="17">
        <v>0.33165687415648099</v>
      </c>
      <c r="AO30" s="17"/>
      <c r="AP30" s="17">
        <v>0.63307707225771703</v>
      </c>
      <c r="AQ30" s="17">
        <v>0.45571110645620999</v>
      </c>
      <c r="AR30" s="17">
        <v>0.52113995026278404</v>
      </c>
      <c r="AS30" s="17"/>
      <c r="AT30" s="17">
        <v>0.70540600426707201</v>
      </c>
      <c r="AU30" s="17">
        <v>0.48918607127706498</v>
      </c>
      <c r="AV30" s="17" t="s">
        <v>74</v>
      </c>
      <c r="AW30" s="17">
        <v>0.28386100625329902</v>
      </c>
      <c r="AX30" s="17">
        <v>0.256767167296163</v>
      </c>
      <c r="AY30" s="17">
        <v>0.32125330581268502</v>
      </c>
      <c r="AZ30" s="17">
        <v>0.32010369932329902</v>
      </c>
    </row>
    <row r="31" spans="2:52" x14ac:dyDescent="0.35">
      <c r="B31" t="s">
        <v>85</v>
      </c>
      <c r="C31" s="17">
        <v>0.31406298206312699</v>
      </c>
      <c r="D31" s="17">
        <v>0.24701172543855701</v>
      </c>
      <c r="E31" s="17">
        <v>0.37939866245475901</v>
      </c>
      <c r="F31" s="17"/>
      <c r="G31" s="17">
        <v>0.38834115884157</v>
      </c>
      <c r="H31" s="17">
        <v>0.36203148226526599</v>
      </c>
      <c r="I31" s="17">
        <v>0.41327309982906202</v>
      </c>
      <c r="J31" s="17">
        <v>0.38183754397416397</v>
      </c>
      <c r="K31" s="17">
        <v>0.235999279972403</v>
      </c>
      <c r="L31" s="17">
        <v>0.142890257105176</v>
      </c>
      <c r="M31" s="17"/>
      <c r="N31" s="17">
        <v>0.21525116147468101</v>
      </c>
      <c r="O31" s="17">
        <v>0.31200709461659099</v>
      </c>
      <c r="P31" s="17">
        <v>0.319047805879562</v>
      </c>
      <c r="Q31" s="17">
        <v>0.41667617358854198</v>
      </c>
      <c r="R31" s="17"/>
      <c r="S31" s="17">
        <v>0.29766623757500099</v>
      </c>
      <c r="T31" s="17">
        <v>0.32507547399030601</v>
      </c>
      <c r="U31" s="17">
        <v>0.290003266701642</v>
      </c>
      <c r="V31" s="17">
        <v>0.28275107201015498</v>
      </c>
      <c r="W31" s="17">
        <v>0.29559201295681597</v>
      </c>
      <c r="X31" s="17">
        <v>0.28341876498470597</v>
      </c>
      <c r="Y31" s="17">
        <v>0.320893907294654</v>
      </c>
      <c r="Z31" s="17">
        <v>0.31576971758161099</v>
      </c>
      <c r="AA31" s="17">
        <v>0.34737847006838202</v>
      </c>
      <c r="AB31" s="17">
        <v>0.30880314683878701</v>
      </c>
      <c r="AC31" s="17">
        <v>0.38084393110532599</v>
      </c>
      <c r="AD31" s="17">
        <v>0.39794300145311501</v>
      </c>
      <c r="AE31" s="17"/>
      <c r="AF31" s="17">
        <v>0.28389343267182998</v>
      </c>
      <c r="AG31" s="17">
        <v>0.27460780141498298</v>
      </c>
      <c r="AH31" s="17">
        <v>0.40614139644980801</v>
      </c>
      <c r="AI31" s="17"/>
      <c r="AJ31" s="17">
        <v>0.22500686984646401</v>
      </c>
      <c r="AK31" s="17">
        <v>0.34225674105381898</v>
      </c>
      <c r="AL31" s="17">
        <v>0.23947547959217599</v>
      </c>
      <c r="AM31" s="17">
        <v>0.39857544728823202</v>
      </c>
      <c r="AN31" s="17">
        <v>0.431879426291291</v>
      </c>
      <c r="AO31" s="17"/>
      <c r="AP31" s="17">
        <v>0.18376947374144401</v>
      </c>
      <c r="AQ31" s="17">
        <v>0.34829844140753902</v>
      </c>
      <c r="AR31" s="17">
        <v>0.25807275393861001</v>
      </c>
      <c r="AS31" s="17"/>
      <c r="AT31" s="17">
        <v>0.12474959537104501</v>
      </c>
      <c r="AU31" s="17">
        <v>0.31101128470745598</v>
      </c>
      <c r="AV31" s="17" t="s">
        <v>74</v>
      </c>
      <c r="AW31" s="17">
        <v>0.50744886926053601</v>
      </c>
      <c r="AX31" s="17">
        <v>0.53669047682448101</v>
      </c>
      <c r="AY31" s="17">
        <v>0.45325247605235802</v>
      </c>
      <c r="AZ31" s="17">
        <v>0.41588350509893302</v>
      </c>
    </row>
    <row r="32" spans="2:52" x14ac:dyDescent="0.35">
      <c r="B32" t="s">
        <v>86</v>
      </c>
      <c r="C32" s="17">
        <v>0.17317188272371101</v>
      </c>
      <c r="D32" s="17">
        <v>0.30493933748538798</v>
      </c>
      <c r="E32" s="17">
        <v>4.3802650166611203E-2</v>
      </c>
      <c r="F32" s="17"/>
      <c r="G32" s="17">
        <v>-2.5284270139552499E-2</v>
      </c>
      <c r="H32" s="17">
        <v>7.0547009596113097E-2</v>
      </c>
      <c r="I32" s="17">
        <v>-2.54310598994133E-2</v>
      </c>
      <c r="J32" s="17">
        <v>2.4252762202659199E-2</v>
      </c>
      <c r="K32" s="17">
        <v>0.35579311549237003</v>
      </c>
      <c r="L32" s="17">
        <v>0.54721486125829599</v>
      </c>
      <c r="M32" s="17"/>
      <c r="N32" s="17">
        <v>0.38503656338186099</v>
      </c>
      <c r="O32" s="17">
        <v>0.20099946500645599</v>
      </c>
      <c r="P32" s="17">
        <v>0.141017835707031</v>
      </c>
      <c r="Q32" s="17">
        <v>-5.4150247016452803E-2</v>
      </c>
      <c r="R32" s="17"/>
      <c r="S32" s="17">
        <v>0.15559822103864199</v>
      </c>
      <c r="T32" s="17">
        <v>0.15935088145229701</v>
      </c>
      <c r="U32" s="17">
        <v>0.24353290776907099</v>
      </c>
      <c r="V32" s="17">
        <v>0.23699695033090001</v>
      </c>
      <c r="W32" s="17">
        <v>0.23303931848196699</v>
      </c>
      <c r="X32" s="17">
        <v>0.22167416508333501</v>
      </c>
      <c r="Y32" s="17">
        <v>0.17009586692256701</v>
      </c>
      <c r="Z32" s="17">
        <v>0.162350704696262</v>
      </c>
      <c r="AA32" s="17">
        <v>9.9629265503233103E-2</v>
      </c>
      <c r="AB32" s="17">
        <v>0.20712078511550999</v>
      </c>
      <c r="AC32" s="17">
        <v>5.6044028919529101E-2</v>
      </c>
      <c r="AD32" s="17">
        <v>3.6260624740433602E-2</v>
      </c>
      <c r="AE32" s="17"/>
      <c r="AF32" s="17">
        <v>0.25391234990672101</v>
      </c>
      <c r="AG32" s="17">
        <v>0.257900409638393</v>
      </c>
      <c r="AH32" s="17">
        <v>-5.7449699778908597E-2</v>
      </c>
      <c r="AI32" s="17"/>
      <c r="AJ32" s="17">
        <v>0.370955773412046</v>
      </c>
      <c r="AK32" s="17">
        <v>0.11033211000260899</v>
      </c>
      <c r="AL32" s="17">
        <v>0.32945866398110601</v>
      </c>
      <c r="AM32" s="17">
        <v>1.46381980481421E-2</v>
      </c>
      <c r="AN32" s="17">
        <v>-0.10022255213481</v>
      </c>
      <c r="AO32" s="17"/>
      <c r="AP32" s="17">
        <v>0.449307598516273</v>
      </c>
      <c r="AQ32" s="17">
        <v>0.107412665048671</v>
      </c>
      <c r="AR32" s="17">
        <v>0.26306719632417402</v>
      </c>
      <c r="AS32" s="17"/>
      <c r="AT32" s="17">
        <v>0.58065640889602699</v>
      </c>
      <c r="AU32" s="17">
        <v>0.17817478656961</v>
      </c>
      <c r="AV32" s="17" t="s">
        <v>74</v>
      </c>
      <c r="AW32" s="17">
        <v>-0.22358786300723699</v>
      </c>
      <c r="AX32" s="17">
        <v>-0.27992330952831801</v>
      </c>
      <c r="AY32" s="17">
        <v>-0.131999170239674</v>
      </c>
      <c r="AZ32" s="17">
        <v>-9.5779805775634094E-2</v>
      </c>
    </row>
    <row r="33" spans="2:52" x14ac:dyDescent="0.35">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row>
    <row r="34" spans="2:52" x14ac:dyDescent="0.35">
      <c r="B34" s="6" t="s">
        <v>88</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row>
    <row r="35" spans="2:52" x14ac:dyDescent="0.35">
      <c r="B35" s="24" t="s">
        <v>76</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row>
    <row r="36" spans="2:52" x14ac:dyDescent="0.35">
      <c r="B36" t="s">
        <v>79</v>
      </c>
      <c r="C36" s="17">
        <v>0.19916381135970701</v>
      </c>
      <c r="D36" s="17">
        <v>0.24569621462243799</v>
      </c>
      <c r="E36" s="17">
        <v>0.15427456219049099</v>
      </c>
      <c r="F36" s="17"/>
      <c r="G36" s="17">
        <v>8.7242752413619201E-2</v>
      </c>
      <c r="H36" s="17">
        <v>0.10849070938187499</v>
      </c>
      <c r="I36" s="17">
        <v>0.114601151781611</v>
      </c>
      <c r="J36" s="17">
        <v>0.15911122751606299</v>
      </c>
      <c r="K36" s="17">
        <v>0.29844088043906097</v>
      </c>
      <c r="L36" s="17">
        <v>0.38136984739003998</v>
      </c>
      <c r="M36" s="17"/>
      <c r="N36" s="17">
        <v>0.24863006497137599</v>
      </c>
      <c r="O36" s="17">
        <v>0.20763163958960501</v>
      </c>
      <c r="P36" s="17">
        <v>0.19063089599730401</v>
      </c>
      <c r="Q36" s="17">
        <v>0.14513564641186699</v>
      </c>
      <c r="R36" s="17"/>
      <c r="S36" s="17">
        <v>0.17790306355141799</v>
      </c>
      <c r="T36" s="17">
        <v>0.21012604333814799</v>
      </c>
      <c r="U36" s="17">
        <v>0.25270304234283197</v>
      </c>
      <c r="V36" s="17">
        <v>0.26132813906382402</v>
      </c>
      <c r="W36" s="17">
        <v>0.21223959816325799</v>
      </c>
      <c r="X36" s="17">
        <v>0.166353387307767</v>
      </c>
      <c r="Y36" s="17">
        <v>0.196937112181885</v>
      </c>
      <c r="Z36" s="17">
        <v>0.216351260360616</v>
      </c>
      <c r="AA36" s="17">
        <v>0.17098923033765301</v>
      </c>
      <c r="AB36" s="17">
        <v>0.185267008287646</v>
      </c>
      <c r="AC36" s="17">
        <v>0.16258961304078401</v>
      </c>
      <c r="AD36" s="17">
        <v>0.178997181608158</v>
      </c>
      <c r="AE36" s="17"/>
      <c r="AF36" s="17">
        <v>0.23576718583268799</v>
      </c>
      <c r="AG36" s="17">
        <v>0.22152945832024501</v>
      </c>
      <c r="AH36" s="17">
        <v>0.13090377525305999</v>
      </c>
      <c r="AI36" s="17"/>
      <c r="AJ36" s="17">
        <v>0.28676133227650902</v>
      </c>
      <c r="AK36" s="17">
        <v>0.145751525819273</v>
      </c>
      <c r="AL36" s="17">
        <v>0.28705119852208999</v>
      </c>
      <c r="AM36" s="17">
        <v>0.14996345673662401</v>
      </c>
      <c r="AN36" s="17">
        <v>0.103442724078971</v>
      </c>
      <c r="AO36" s="17"/>
      <c r="AP36" s="17">
        <v>0.294568377566509</v>
      </c>
      <c r="AQ36" s="17">
        <v>0.16244826602760501</v>
      </c>
      <c r="AR36" s="17">
        <v>0.204677708244665</v>
      </c>
      <c r="AS36" s="17"/>
      <c r="AT36" s="17">
        <v>0.38312225199942601</v>
      </c>
      <c r="AU36" s="17">
        <v>0.13353228536755701</v>
      </c>
      <c r="AV36" s="17" t="s">
        <v>74</v>
      </c>
      <c r="AW36" s="17">
        <v>6.6965373767931602E-2</v>
      </c>
      <c r="AX36" s="17">
        <v>6.7765592915833797E-2</v>
      </c>
      <c r="AY36" s="17">
        <v>8.05559766950497E-2</v>
      </c>
      <c r="AZ36" s="17">
        <v>0.13628924542834001</v>
      </c>
    </row>
    <row r="37" spans="2:52" x14ac:dyDescent="0.35">
      <c r="B37" t="s">
        <v>80</v>
      </c>
      <c r="C37" s="17">
        <v>0.21097388226477401</v>
      </c>
      <c r="D37" s="17">
        <v>0.237992527769122</v>
      </c>
      <c r="E37" s="17">
        <v>0.183727755642041</v>
      </c>
      <c r="F37" s="17"/>
      <c r="G37" s="17">
        <v>0.18501993570022399</v>
      </c>
      <c r="H37" s="17">
        <v>0.201796954574742</v>
      </c>
      <c r="I37" s="17">
        <v>0.19035913431238599</v>
      </c>
      <c r="J37" s="17">
        <v>0.18382949634636001</v>
      </c>
      <c r="K37" s="17">
        <v>0.222184189638054</v>
      </c>
      <c r="L37" s="17">
        <v>0.26678707838043603</v>
      </c>
      <c r="M37" s="17"/>
      <c r="N37" s="17">
        <v>0.26898888858673198</v>
      </c>
      <c r="O37" s="17">
        <v>0.21231520615931099</v>
      </c>
      <c r="P37" s="17">
        <v>0.20064696757593201</v>
      </c>
      <c r="Q37" s="17">
        <v>0.15676939580410601</v>
      </c>
      <c r="R37" s="17"/>
      <c r="S37" s="17">
        <v>0.20368891800758299</v>
      </c>
      <c r="T37" s="17">
        <v>0.19291870761545299</v>
      </c>
      <c r="U37" s="17">
        <v>0.221066250206854</v>
      </c>
      <c r="V37" s="17">
        <v>0.177735564417282</v>
      </c>
      <c r="W37" s="17">
        <v>0.222127028824425</v>
      </c>
      <c r="X37" s="17">
        <v>0.22617287932114499</v>
      </c>
      <c r="Y37" s="17">
        <v>0.23657724504612601</v>
      </c>
      <c r="Z37" s="17">
        <v>0.20307332424453001</v>
      </c>
      <c r="AA37" s="17">
        <v>0.21851971366558101</v>
      </c>
      <c r="AB37" s="17">
        <v>0.24983928119166099</v>
      </c>
      <c r="AC37" s="17">
        <v>0.19606753658732301</v>
      </c>
      <c r="AD37" s="17">
        <v>0.147021871631906</v>
      </c>
      <c r="AE37" s="17"/>
      <c r="AF37" s="17">
        <v>0.23854019589990699</v>
      </c>
      <c r="AG37" s="17">
        <v>0.23075655124378999</v>
      </c>
      <c r="AH37" s="17">
        <v>0.12634546881501199</v>
      </c>
      <c r="AI37" s="17"/>
      <c r="AJ37" s="17">
        <v>0.243774828423408</v>
      </c>
      <c r="AK37" s="17">
        <v>0.22345443395584999</v>
      </c>
      <c r="AL37" s="17">
        <v>0.207954999257422</v>
      </c>
      <c r="AM37" s="17">
        <v>0.161275073268872</v>
      </c>
      <c r="AN37" s="17">
        <v>0.14161473233990601</v>
      </c>
      <c r="AO37" s="17"/>
      <c r="AP37" s="17">
        <v>0.26072998279558002</v>
      </c>
      <c r="AQ37" s="17">
        <v>0.20108840399525399</v>
      </c>
      <c r="AR37" s="17">
        <v>0.22273249507579701</v>
      </c>
      <c r="AS37" s="17"/>
      <c r="AT37" s="17">
        <v>0.25997275357188199</v>
      </c>
      <c r="AU37" s="17">
        <v>0.25310250193696399</v>
      </c>
      <c r="AV37" s="17" t="s">
        <v>74</v>
      </c>
      <c r="AW37" s="17">
        <v>0.13030716739790399</v>
      </c>
      <c r="AX37" s="17">
        <v>0.13579166613246901</v>
      </c>
      <c r="AY37" s="17">
        <v>0.15522042333150199</v>
      </c>
      <c r="AZ37" s="17">
        <v>0.13771233872981001</v>
      </c>
    </row>
    <row r="38" spans="2:52" x14ac:dyDescent="0.35">
      <c r="B38" t="s">
        <v>81</v>
      </c>
      <c r="C38" s="17">
        <v>0.16107442417491299</v>
      </c>
      <c r="D38" s="17">
        <v>0.16307513386328401</v>
      </c>
      <c r="E38" s="17">
        <v>0.158865015451995</v>
      </c>
      <c r="F38" s="17"/>
      <c r="G38" s="17">
        <v>0.188316681953834</v>
      </c>
      <c r="H38" s="17">
        <v>0.19560632839813799</v>
      </c>
      <c r="I38" s="17">
        <v>0.14816486898796399</v>
      </c>
      <c r="J38" s="17">
        <v>0.15268700995893</v>
      </c>
      <c r="K38" s="17">
        <v>0.170249461254115</v>
      </c>
      <c r="L38" s="17">
        <v>0.12616449046981301</v>
      </c>
      <c r="M38" s="17"/>
      <c r="N38" s="17">
        <v>0.16461206646738399</v>
      </c>
      <c r="O38" s="17">
        <v>0.15402975523689699</v>
      </c>
      <c r="P38" s="17">
        <v>0.17379504000596299</v>
      </c>
      <c r="Q38" s="17">
        <v>0.152280569497135</v>
      </c>
      <c r="R38" s="17"/>
      <c r="S38" s="17">
        <v>0.19336086845636</v>
      </c>
      <c r="T38" s="17">
        <v>0.16365654832922899</v>
      </c>
      <c r="U38" s="17">
        <v>0.12845383927473999</v>
      </c>
      <c r="V38" s="17">
        <v>0.17102984693989701</v>
      </c>
      <c r="W38" s="17">
        <v>0.18252587662445099</v>
      </c>
      <c r="X38" s="17">
        <v>0.20161837120307599</v>
      </c>
      <c r="Y38" s="17">
        <v>0.120089340698458</v>
      </c>
      <c r="Z38" s="17">
        <v>0.14260136621446101</v>
      </c>
      <c r="AA38" s="17">
        <v>0.14850666568447499</v>
      </c>
      <c r="AB38" s="17">
        <v>0.156020639632313</v>
      </c>
      <c r="AC38" s="17">
        <v>0.109201797755485</v>
      </c>
      <c r="AD38" s="17">
        <v>0.16573032458308001</v>
      </c>
      <c r="AE38" s="17"/>
      <c r="AF38" s="17">
        <v>0.14418769810764601</v>
      </c>
      <c r="AG38" s="17">
        <v>0.15575628417572299</v>
      </c>
      <c r="AH38" s="17">
        <v>0.20638057196729701</v>
      </c>
      <c r="AI38" s="17"/>
      <c r="AJ38" s="17">
        <v>0.15311048677623201</v>
      </c>
      <c r="AK38" s="17">
        <v>0.16843956585050601</v>
      </c>
      <c r="AL38" s="17">
        <v>0.15351563660280801</v>
      </c>
      <c r="AM38" s="17">
        <v>0.21717212641908301</v>
      </c>
      <c r="AN38" s="17">
        <v>0.16302520876694099</v>
      </c>
      <c r="AO38" s="17"/>
      <c r="AP38" s="17">
        <v>0.16642578227677099</v>
      </c>
      <c r="AQ38" s="17">
        <v>0.15903787058777599</v>
      </c>
      <c r="AR38" s="17">
        <v>0.18686208627231901</v>
      </c>
      <c r="AS38" s="17"/>
      <c r="AT38" s="17">
        <v>0.14955399847844</v>
      </c>
      <c r="AU38" s="17">
        <v>0.179029104591305</v>
      </c>
      <c r="AV38" s="17" t="s">
        <v>74</v>
      </c>
      <c r="AW38" s="17">
        <v>0.16937031378169201</v>
      </c>
      <c r="AX38" s="17">
        <v>0.147528770808079</v>
      </c>
      <c r="AY38" s="17">
        <v>0.165537506762195</v>
      </c>
      <c r="AZ38" s="17">
        <v>0.120707819489864</v>
      </c>
    </row>
    <row r="39" spans="2:52" x14ac:dyDescent="0.35">
      <c r="B39" t="s">
        <v>82</v>
      </c>
      <c r="C39" s="17">
        <v>0.157013514428266</v>
      </c>
      <c r="D39" s="17">
        <v>0.14194825885252499</v>
      </c>
      <c r="E39" s="17">
        <v>0.17203118108627399</v>
      </c>
      <c r="F39" s="17"/>
      <c r="G39" s="17">
        <v>0.20318708242792999</v>
      </c>
      <c r="H39" s="17">
        <v>0.186359825995287</v>
      </c>
      <c r="I39" s="17">
        <v>0.18249376952645399</v>
      </c>
      <c r="J39" s="17">
        <v>0.16867225147697301</v>
      </c>
      <c r="K39" s="17">
        <v>0.11106305387085599</v>
      </c>
      <c r="L39" s="17">
        <v>0.10328932831705601</v>
      </c>
      <c r="M39" s="17"/>
      <c r="N39" s="17">
        <v>0.146395327018642</v>
      </c>
      <c r="O39" s="17">
        <v>0.14366257657037701</v>
      </c>
      <c r="P39" s="17">
        <v>0.164851696548862</v>
      </c>
      <c r="Q39" s="17">
        <v>0.177531134904994</v>
      </c>
      <c r="R39" s="17"/>
      <c r="S39" s="17">
        <v>0.17203466906569401</v>
      </c>
      <c r="T39" s="17">
        <v>0.14510135504914901</v>
      </c>
      <c r="U39" s="17">
        <v>0.13713492057518101</v>
      </c>
      <c r="V39" s="17">
        <v>0.15226136640610599</v>
      </c>
      <c r="W39" s="17">
        <v>0.12107134007058901</v>
      </c>
      <c r="X39" s="17">
        <v>0.15918669760081899</v>
      </c>
      <c r="Y39" s="17">
        <v>0.15310207099651299</v>
      </c>
      <c r="Z39" s="17">
        <v>0.19945524758682001</v>
      </c>
      <c r="AA39" s="17">
        <v>0.14829822811295201</v>
      </c>
      <c r="AB39" s="17">
        <v>0.17518128104910599</v>
      </c>
      <c r="AC39" s="17">
        <v>0.18036471240787599</v>
      </c>
      <c r="AD39" s="17">
        <v>0.17546181092548799</v>
      </c>
      <c r="AE39" s="17"/>
      <c r="AF39" s="17">
        <v>0.13661220796175499</v>
      </c>
      <c r="AG39" s="17">
        <v>0.15988090677797701</v>
      </c>
      <c r="AH39" s="17">
        <v>0.17250799001473799</v>
      </c>
      <c r="AI39" s="17"/>
      <c r="AJ39" s="17">
        <v>0.122406982398783</v>
      </c>
      <c r="AK39" s="17">
        <v>0.171341133050295</v>
      </c>
      <c r="AL39" s="17">
        <v>0.15990173859218601</v>
      </c>
      <c r="AM39" s="17">
        <v>0.15725935711955599</v>
      </c>
      <c r="AN39" s="17">
        <v>0.192231051494859</v>
      </c>
      <c r="AO39" s="17"/>
      <c r="AP39" s="17">
        <v>0.12683984342256099</v>
      </c>
      <c r="AQ39" s="17">
        <v>0.17281724254372</v>
      </c>
      <c r="AR39" s="17">
        <v>0.181762567032519</v>
      </c>
      <c r="AS39" s="17"/>
      <c r="AT39" s="17">
        <v>0.107276724386499</v>
      </c>
      <c r="AU39" s="17">
        <v>0.190323711532882</v>
      </c>
      <c r="AV39" s="17" t="s">
        <v>74</v>
      </c>
      <c r="AW39" s="17">
        <v>0.154955687123841</v>
      </c>
      <c r="AX39" s="17">
        <v>0.172248654095538</v>
      </c>
      <c r="AY39" s="17">
        <v>0.19068709166571499</v>
      </c>
      <c r="AZ39" s="17">
        <v>0.19583938489329999</v>
      </c>
    </row>
    <row r="40" spans="2:52" x14ac:dyDescent="0.35">
      <c r="B40" t="s">
        <v>83</v>
      </c>
      <c r="C40" s="17">
        <v>0.26451222099037403</v>
      </c>
      <c r="D40" s="17">
        <v>0.20648031308099499</v>
      </c>
      <c r="E40" s="17">
        <v>0.32140941077458901</v>
      </c>
      <c r="F40" s="17"/>
      <c r="G40" s="17">
        <v>0.32235864521505297</v>
      </c>
      <c r="H40" s="17">
        <v>0.30057174970066503</v>
      </c>
      <c r="I40" s="17">
        <v>0.35612680175128902</v>
      </c>
      <c r="J40" s="17">
        <v>0.32369765234059</v>
      </c>
      <c r="K40" s="17">
        <v>0.19651828668467</v>
      </c>
      <c r="L40" s="17">
        <v>0.120248706438047</v>
      </c>
      <c r="M40" s="17"/>
      <c r="N40" s="17">
        <v>0.166904853340964</v>
      </c>
      <c r="O40" s="17">
        <v>0.278834689167616</v>
      </c>
      <c r="P40" s="17">
        <v>0.260491275981445</v>
      </c>
      <c r="Q40" s="17">
        <v>0.35703537316710299</v>
      </c>
      <c r="R40" s="17"/>
      <c r="S40" s="17">
        <v>0.24449493856947199</v>
      </c>
      <c r="T40" s="17">
        <v>0.27720224112947101</v>
      </c>
      <c r="U40" s="17">
        <v>0.25124483565837902</v>
      </c>
      <c r="V40" s="17">
        <v>0.23014366511782</v>
      </c>
      <c r="W40" s="17">
        <v>0.25255683528621098</v>
      </c>
      <c r="X40" s="17">
        <v>0.24390498601893301</v>
      </c>
      <c r="Y40" s="17">
        <v>0.28467199300782098</v>
      </c>
      <c r="Z40" s="17">
        <v>0.23293810252891101</v>
      </c>
      <c r="AA40" s="17">
        <v>0.30326374892492203</v>
      </c>
      <c r="AB40" s="17">
        <v>0.23369178983927399</v>
      </c>
      <c r="AC40" s="17">
        <v>0.34691318551876199</v>
      </c>
      <c r="AD40" s="17">
        <v>0.332788811251368</v>
      </c>
      <c r="AE40" s="17"/>
      <c r="AF40" s="17">
        <v>0.243579485530904</v>
      </c>
      <c r="AG40" s="17">
        <v>0.22850102200404901</v>
      </c>
      <c r="AH40" s="17">
        <v>0.34249151441335302</v>
      </c>
      <c r="AI40" s="17"/>
      <c r="AJ40" s="17">
        <v>0.19119273425855399</v>
      </c>
      <c r="AK40" s="17">
        <v>0.28668208256897598</v>
      </c>
      <c r="AL40" s="17">
        <v>0.19157642702549399</v>
      </c>
      <c r="AM40" s="17">
        <v>0.31432998645586402</v>
      </c>
      <c r="AN40" s="17">
        <v>0.37940538593553902</v>
      </c>
      <c r="AO40" s="17"/>
      <c r="AP40" s="17">
        <v>0.14791154599847101</v>
      </c>
      <c r="AQ40" s="17">
        <v>0.300478522604333</v>
      </c>
      <c r="AR40" s="17">
        <v>0.20070423326113601</v>
      </c>
      <c r="AS40" s="17"/>
      <c r="AT40" s="17">
        <v>9.7446624833755893E-2</v>
      </c>
      <c r="AU40" s="17">
        <v>0.235205383643252</v>
      </c>
      <c r="AV40" s="17" t="s">
        <v>74</v>
      </c>
      <c r="AW40" s="17">
        <v>0.47495372713928602</v>
      </c>
      <c r="AX40" s="17">
        <v>0.46389299238741699</v>
      </c>
      <c r="AY40" s="17">
        <v>0.39741150103640699</v>
      </c>
      <c r="AZ40" s="17">
        <v>0.39537629269946201</v>
      </c>
    </row>
    <row r="41" spans="2:52" x14ac:dyDescent="0.35">
      <c r="B41" t="s">
        <v>72</v>
      </c>
      <c r="C41" s="17">
        <v>7.2621467819658503E-3</v>
      </c>
      <c r="D41" s="17">
        <v>4.8075518116363798E-3</v>
      </c>
      <c r="E41" s="17">
        <v>9.6920748546091996E-3</v>
      </c>
      <c r="F41" s="17"/>
      <c r="G41" s="17">
        <v>1.38749022893403E-2</v>
      </c>
      <c r="H41" s="17">
        <v>7.1744319492925797E-3</v>
      </c>
      <c r="I41" s="17">
        <v>8.2542736402961801E-3</v>
      </c>
      <c r="J41" s="17">
        <v>1.20023623610828E-2</v>
      </c>
      <c r="K41" s="17">
        <v>1.54412811324347E-3</v>
      </c>
      <c r="L41" s="17">
        <v>2.1405490046079302E-3</v>
      </c>
      <c r="M41" s="17"/>
      <c r="N41" s="17">
        <v>4.4687996149021499E-3</v>
      </c>
      <c r="O41" s="17">
        <v>3.5261332761938298E-3</v>
      </c>
      <c r="P41" s="17">
        <v>9.5841238904947907E-3</v>
      </c>
      <c r="Q41" s="17">
        <v>1.12478802147943E-2</v>
      </c>
      <c r="R41" s="17"/>
      <c r="S41" s="17">
        <v>8.5175423494738608E-3</v>
      </c>
      <c r="T41" s="17">
        <v>1.09951045385491E-2</v>
      </c>
      <c r="U41" s="17">
        <v>9.3971119420139804E-3</v>
      </c>
      <c r="V41" s="17">
        <v>7.5014180550706903E-3</v>
      </c>
      <c r="W41" s="17">
        <v>9.4793210310662301E-3</v>
      </c>
      <c r="X41" s="17">
        <v>2.7636785482597799E-3</v>
      </c>
      <c r="Y41" s="17">
        <v>8.6222380691968002E-3</v>
      </c>
      <c r="Z41" s="17">
        <v>5.5806990646619899E-3</v>
      </c>
      <c r="AA41" s="17">
        <v>1.04224132744181E-2</v>
      </c>
      <c r="AB41" s="17">
        <v>0</v>
      </c>
      <c r="AC41" s="17">
        <v>4.8631546897701496E-3</v>
      </c>
      <c r="AD41" s="17">
        <v>0</v>
      </c>
      <c r="AE41" s="17"/>
      <c r="AF41" s="17">
        <v>1.31322666710046E-3</v>
      </c>
      <c r="AG41" s="17">
        <v>3.5757774782152201E-3</v>
      </c>
      <c r="AH41" s="17">
        <v>2.1370679536539001E-2</v>
      </c>
      <c r="AI41" s="17"/>
      <c r="AJ41" s="17">
        <v>2.7536358665140601E-3</v>
      </c>
      <c r="AK41" s="17">
        <v>4.3312587551005699E-3</v>
      </c>
      <c r="AL41" s="17">
        <v>0</v>
      </c>
      <c r="AM41" s="17">
        <v>0</v>
      </c>
      <c r="AN41" s="17">
        <v>2.0280897383784E-2</v>
      </c>
      <c r="AO41" s="17"/>
      <c r="AP41" s="17">
        <v>3.5244679401076899E-3</v>
      </c>
      <c r="AQ41" s="17">
        <v>4.1296942413110698E-3</v>
      </c>
      <c r="AR41" s="17">
        <v>3.2609101135640502E-3</v>
      </c>
      <c r="AS41" s="17"/>
      <c r="AT41" s="17">
        <v>2.6276467299966499E-3</v>
      </c>
      <c r="AU41" s="17">
        <v>8.8070129280400904E-3</v>
      </c>
      <c r="AV41" s="17" t="s">
        <v>74</v>
      </c>
      <c r="AW41" s="17">
        <v>3.4477307893457298E-3</v>
      </c>
      <c r="AX41" s="17">
        <v>1.27723236606627E-2</v>
      </c>
      <c r="AY41" s="17">
        <v>1.05875005091311E-2</v>
      </c>
      <c r="AZ41" s="17">
        <v>1.40749187592245E-2</v>
      </c>
    </row>
    <row r="42" spans="2:52" x14ac:dyDescent="0.35">
      <c r="B42" t="s">
        <v>84</v>
      </c>
      <c r="C42" s="17">
        <v>0.41013769362448099</v>
      </c>
      <c r="D42" s="17">
        <v>0.48368874239156001</v>
      </c>
      <c r="E42" s="17">
        <v>0.33800231783253198</v>
      </c>
      <c r="F42" s="17"/>
      <c r="G42" s="17">
        <v>0.27226268811384302</v>
      </c>
      <c r="H42" s="17">
        <v>0.310287663956618</v>
      </c>
      <c r="I42" s="17">
        <v>0.304960286093997</v>
      </c>
      <c r="J42" s="17">
        <v>0.34294072386242302</v>
      </c>
      <c r="K42" s="17">
        <v>0.520625070077115</v>
      </c>
      <c r="L42" s="17">
        <v>0.64815692577047701</v>
      </c>
      <c r="M42" s="17"/>
      <c r="N42" s="17">
        <v>0.51761895355810805</v>
      </c>
      <c r="O42" s="17">
        <v>0.419946845748916</v>
      </c>
      <c r="P42" s="17">
        <v>0.39127786357323602</v>
      </c>
      <c r="Q42" s="17">
        <v>0.30190504221597297</v>
      </c>
      <c r="R42" s="17"/>
      <c r="S42" s="17">
        <v>0.38159198155900098</v>
      </c>
      <c r="T42" s="17">
        <v>0.40304475095360098</v>
      </c>
      <c r="U42" s="17">
        <v>0.47376929254968603</v>
      </c>
      <c r="V42" s="17">
        <v>0.43906370348110602</v>
      </c>
      <c r="W42" s="17">
        <v>0.43436662698768302</v>
      </c>
      <c r="X42" s="17">
        <v>0.39252626662891199</v>
      </c>
      <c r="Y42" s="17">
        <v>0.43351435722801102</v>
      </c>
      <c r="Z42" s="17">
        <v>0.41942458460514598</v>
      </c>
      <c r="AA42" s="17">
        <v>0.38950894400323399</v>
      </c>
      <c r="AB42" s="17">
        <v>0.43510628947930702</v>
      </c>
      <c r="AC42" s="17">
        <v>0.35865714962810702</v>
      </c>
      <c r="AD42" s="17">
        <v>0.32601905324006403</v>
      </c>
      <c r="AE42" s="17"/>
      <c r="AF42" s="17">
        <v>0.47430738173259501</v>
      </c>
      <c r="AG42" s="17">
        <v>0.45228600956403497</v>
      </c>
      <c r="AH42" s="17">
        <v>0.25724924406807198</v>
      </c>
      <c r="AI42" s="17"/>
      <c r="AJ42" s="17">
        <v>0.53053616069991705</v>
      </c>
      <c r="AK42" s="17">
        <v>0.36920595977512299</v>
      </c>
      <c r="AL42" s="17">
        <v>0.49500619777951199</v>
      </c>
      <c r="AM42" s="17">
        <v>0.31123853000549601</v>
      </c>
      <c r="AN42" s="17">
        <v>0.245057456418877</v>
      </c>
      <c r="AO42" s="17"/>
      <c r="AP42" s="17">
        <v>0.55529836036208902</v>
      </c>
      <c r="AQ42" s="17">
        <v>0.363536670022859</v>
      </c>
      <c r="AR42" s="17">
        <v>0.42741020332046198</v>
      </c>
      <c r="AS42" s="17"/>
      <c r="AT42" s="17">
        <v>0.64309500557130805</v>
      </c>
      <c r="AU42" s="17">
        <v>0.386634787304521</v>
      </c>
      <c r="AV42" s="17" t="s">
        <v>74</v>
      </c>
      <c r="AW42" s="17">
        <v>0.19727254116583601</v>
      </c>
      <c r="AX42" s="17">
        <v>0.20355725904830299</v>
      </c>
      <c r="AY42" s="17">
        <v>0.23577640002655201</v>
      </c>
      <c r="AZ42" s="17">
        <v>0.27400158415814901</v>
      </c>
    </row>
    <row r="43" spans="2:52" x14ac:dyDescent="0.35">
      <c r="B43" t="s">
        <v>85</v>
      </c>
      <c r="C43" s="17">
        <v>0.42152573541864002</v>
      </c>
      <c r="D43" s="17">
        <v>0.34842857193352</v>
      </c>
      <c r="E43" s="17">
        <v>0.49344059186086298</v>
      </c>
      <c r="F43" s="17"/>
      <c r="G43" s="17">
        <v>0.52554572764298302</v>
      </c>
      <c r="H43" s="17">
        <v>0.48693157569595202</v>
      </c>
      <c r="I43" s="17">
        <v>0.53862057127774399</v>
      </c>
      <c r="J43" s="17">
        <v>0.49236990381756401</v>
      </c>
      <c r="K43" s="17">
        <v>0.30758134055552599</v>
      </c>
      <c r="L43" s="17">
        <v>0.22353803475510201</v>
      </c>
      <c r="M43" s="17"/>
      <c r="N43" s="17">
        <v>0.313300180359606</v>
      </c>
      <c r="O43" s="17">
        <v>0.42249726573799301</v>
      </c>
      <c r="P43" s="17">
        <v>0.42534297253030701</v>
      </c>
      <c r="Q43" s="17">
        <v>0.53456650807209705</v>
      </c>
      <c r="R43" s="17"/>
      <c r="S43" s="17">
        <v>0.416529607635166</v>
      </c>
      <c r="T43" s="17">
        <v>0.42230359617862001</v>
      </c>
      <c r="U43" s="17">
        <v>0.38837975623356003</v>
      </c>
      <c r="V43" s="17">
        <v>0.38240503152392602</v>
      </c>
      <c r="W43" s="17">
        <v>0.37362817535679899</v>
      </c>
      <c r="X43" s="17">
        <v>0.40309168361975301</v>
      </c>
      <c r="Y43" s="17">
        <v>0.437774064004334</v>
      </c>
      <c r="Z43" s="17">
        <v>0.43239335011573099</v>
      </c>
      <c r="AA43" s="17">
        <v>0.45156197703787299</v>
      </c>
      <c r="AB43" s="17">
        <v>0.40887307088837999</v>
      </c>
      <c r="AC43" s="17">
        <v>0.52727789792663804</v>
      </c>
      <c r="AD43" s="17">
        <v>0.50825062217685602</v>
      </c>
      <c r="AE43" s="17"/>
      <c r="AF43" s="17">
        <v>0.38019169349265802</v>
      </c>
      <c r="AG43" s="17">
        <v>0.38838192878202599</v>
      </c>
      <c r="AH43" s="17">
        <v>0.51499950442809195</v>
      </c>
      <c r="AI43" s="17"/>
      <c r="AJ43" s="17">
        <v>0.31359971665733699</v>
      </c>
      <c r="AK43" s="17">
        <v>0.45802321561927101</v>
      </c>
      <c r="AL43" s="17">
        <v>0.35147816561768003</v>
      </c>
      <c r="AM43" s="17">
        <v>0.47158934357541998</v>
      </c>
      <c r="AN43" s="17">
        <v>0.57163643743039805</v>
      </c>
      <c r="AO43" s="17"/>
      <c r="AP43" s="17">
        <v>0.274751389421032</v>
      </c>
      <c r="AQ43" s="17">
        <v>0.47329576514805399</v>
      </c>
      <c r="AR43" s="17">
        <v>0.38246680029365399</v>
      </c>
      <c r="AS43" s="17"/>
      <c r="AT43" s="17">
        <v>0.20472334922025501</v>
      </c>
      <c r="AU43" s="17">
        <v>0.42552909517613402</v>
      </c>
      <c r="AV43" s="17" t="s">
        <v>74</v>
      </c>
      <c r="AW43" s="17">
        <v>0.62990941426312597</v>
      </c>
      <c r="AX43" s="17">
        <v>0.63614164648295601</v>
      </c>
      <c r="AY43" s="17">
        <v>0.58809859270212195</v>
      </c>
      <c r="AZ43" s="17">
        <v>0.59121567759276195</v>
      </c>
    </row>
    <row r="44" spans="2:52" x14ac:dyDescent="0.35">
      <c r="B44" t="s">
        <v>86</v>
      </c>
      <c r="C44" s="17">
        <v>-1.13880417941581E-2</v>
      </c>
      <c r="D44" s="17">
        <v>0.13526017045804001</v>
      </c>
      <c r="E44" s="17">
        <v>-0.15543827402833099</v>
      </c>
      <c r="F44" s="17"/>
      <c r="G44" s="17">
        <v>-0.253283039529141</v>
      </c>
      <c r="H44" s="17">
        <v>-0.176643911739335</v>
      </c>
      <c r="I44" s="17">
        <v>-0.23366028518374701</v>
      </c>
      <c r="J44" s="17">
        <v>-0.14942917995514099</v>
      </c>
      <c r="K44" s="17">
        <v>0.21304372952158901</v>
      </c>
      <c r="L44" s="17">
        <v>0.42461889101537498</v>
      </c>
      <c r="M44" s="17"/>
      <c r="N44" s="17">
        <v>0.204318773198502</v>
      </c>
      <c r="O44" s="17">
        <v>-2.5504199890774601E-3</v>
      </c>
      <c r="P44" s="17">
        <v>-3.4065108957071301E-2</v>
      </c>
      <c r="Q44" s="17">
        <v>-0.23266146585612399</v>
      </c>
      <c r="R44" s="17"/>
      <c r="S44" s="17">
        <v>-3.4937626076164602E-2</v>
      </c>
      <c r="T44" s="17">
        <v>-1.9258845225018799E-2</v>
      </c>
      <c r="U44" s="17">
        <v>8.53895363161261E-2</v>
      </c>
      <c r="V44" s="17">
        <v>5.66586719571801E-2</v>
      </c>
      <c r="W44" s="17">
        <v>6.07384516308839E-2</v>
      </c>
      <c r="X44" s="17">
        <v>-1.0565416990840701E-2</v>
      </c>
      <c r="Y44" s="17">
        <v>-4.2597067763235899E-3</v>
      </c>
      <c r="Z44" s="17">
        <v>-1.2968765510585E-2</v>
      </c>
      <c r="AA44" s="17">
        <v>-6.2053033034639597E-2</v>
      </c>
      <c r="AB44" s="17">
        <v>2.6233218590926401E-2</v>
      </c>
      <c r="AC44" s="17">
        <v>-0.16862074829853099</v>
      </c>
      <c r="AD44" s="17">
        <v>-0.18223156893679099</v>
      </c>
      <c r="AE44" s="17"/>
      <c r="AF44" s="17">
        <v>9.4115688239936698E-2</v>
      </c>
      <c r="AG44" s="17">
        <v>6.3904080782008904E-2</v>
      </c>
      <c r="AH44" s="17">
        <v>-0.25775026036001902</v>
      </c>
      <c r="AI44" s="17"/>
      <c r="AJ44" s="17">
        <v>0.216936444042579</v>
      </c>
      <c r="AK44" s="17">
        <v>-8.8817255844147999E-2</v>
      </c>
      <c r="AL44" s="17">
        <v>0.14352803216183199</v>
      </c>
      <c r="AM44" s="17">
        <v>-0.16035081356992401</v>
      </c>
      <c r="AN44" s="17">
        <v>-0.326578981011522</v>
      </c>
      <c r="AO44" s="17"/>
      <c r="AP44" s="17">
        <v>0.28054697094105702</v>
      </c>
      <c r="AQ44" s="17">
        <v>-0.10975909512519499</v>
      </c>
      <c r="AR44" s="17">
        <v>4.4943403026807903E-2</v>
      </c>
      <c r="AS44" s="17"/>
      <c r="AT44" s="17">
        <v>0.43837165635105302</v>
      </c>
      <c r="AU44" s="17">
        <v>-3.8894307871612702E-2</v>
      </c>
      <c r="AV44" s="17" t="s">
        <v>74</v>
      </c>
      <c r="AW44" s="17">
        <v>-0.43263687309728999</v>
      </c>
      <c r="AX44" s="17">
        <v>-0.43258438743465299</v>
      </c>
      <c r="AY44" s="17">
        <v>-0.35232219267557002</v>
      </c>
      <c r="AZ44" s="17">
        <v>-0.31721409343461299</v>
      </c>
    </row>
    <row r="45" spans="2:52" x14ac:dyDescent="0.35">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row>
    <row r="46" spans="2:52" x14ac:dyDescent="0.35">
      <c r="B46" s="6" t="s">
        <v>89</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row>
    <row r="47" spans="2:52" x14ac:dyDescent="0.35">
      <c r="B47" s="24" t="s">
        <v>76</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row>
    <row r="48" spans="2:52" x14ac:dyDescent="0.35">
      <c r="B48" t="s">
        <v>79</v>
      </c>
      <c r="C48" s="17">
        <v>0.158673711455185</v>
      </c>
      <c r="D48" s="17">
        <v>0.19998136611251099</v>
      </c>
      <c r="E48" s="17">
        <v>0.119160205927329</v>
      </c>
      <c r="F48" s="17"/>
      <c r="G48" s="17">
        <v>7.3520678682841706E-2</v>
      </c>
      <c r="H48" s="17">
        <v>6.8845530160423496E-2</v>
      </c>
      <c r="I48" s="17">
        <v>8.3965657702798804E-2</v>
      </c>
      <c r="J48" s="17">
        <v>0.123578826586451</v>
      </c>
      <c r="K48" s="17">
        <v>0.243311911847021</v>
      </c>
      <c r="L48" s="17">
        <v>0.32026115339767502</v>
      </c>
      <c r="M48" s="17"/>
      <c r="N48" s="17">
        <v>0.198930926277363</v>
      </c>
      <c r="O48" s="17">
        <v>0.159017926999314</v>
      </c>
      <c r="P48" s="17">
        <v>0.16401986246939201</v>
      </c>
      <c r="Q48" s="17">
        <v>0.110319795581357</v>
      </c>
      <c r="R48" s="17"/>
      <c r="S48" s="17">
        <v>0.16065704559412999</v>
      </c>
      <c r="T48" s="17">
        <v>0.148750176798049</v>
      </c>
      <c r="U48" s="17">
        <v>0.199382597254016</v>
      </c>
      <c r="V48" s="17">
        <v>0.218324018271884</v>
      </c>
      <c r="W48" s="17">
        <v>0.17544994021346899</v>
      </c>
      <c r="X48" s="17">
        <v>0.14748528447085399</v>
      </c>
      <c r="Y48" s="17">
        <v>0.156964118764257</v>
      </c>
      <c r="Z48" s="17">
        <v>0.18736840510203301</v>
      </c>
      <c r="AA48" s="17">
        <v>0.110329495562017</v>
      </c>
      <c r="AB48" s="17">
        <v>0.14108622753463701</v>
      </c>
      <c r="AC48" s="17">
        <v>0.14602109541128999</v>
      </c>
      <c r="AD48" s="17">
        <v>0.117224348564283</v>
      </c>
      <c r="AE48" s="17"/>
      <c r="AF48" s="17">
        <v>0.19359196086300101</v>
      </c>
      <c r="AG48" s="17">
        <v>0.174050336342399</v>
      </c>
      <c r="AH48" s="17">
        <v>0.10265647829487499</v>
      </c>
      <c r="AI48" s="17"/>
      <c r="AJ48" s="17">
        <v>0.23717937554381499</v>
      </c>
      <c r="AK48" s="17">
        <v>0.119227971895151</v>
      </c>
      <c r="AL48" s="17">
        <v>0.221198215820163</v>
      </c>
      <c r="AM48" s="17">
        <v>0.113721796347013</v>
      </c>
      <c r="AN48" s="17">
        <v>8.3495632606035999E-2</v>
      </c>
      <c r="AO48" s="17"/>
      <c r="AP48" s="17">
        <v>0.24760255812793</v>
      </c>
      <c r="AQ48" s="17">
        <v>0.13048401183408501</v>
      </c>
      <c r="AR48" s="17">
        <v>0.17211751913133699</v>
      </c>
      <c r="AS48" s="17"/>
      <c r="AT48" s="17">
        <v>0.32144907857412203</v>
      </c>
      <c r="AU48" s="17">
        <v>9.5007857803364404E-2</v>
      </c>
      <c r="AV48" s="17" t="s">
        <v>74</v>
      </c>
      <c r="AW48" s="17">
        <v>5.0977630924530601E-2</v>
      </c>
      <c r="AX48" s="17">
        <v>5.8231116037081199E-2</v>
      </c>
      <c r="AY48" s="17">
        <v>5.31837378956381E-2</v>
      </c>
      <c r="AZ48" s="17">
        <v>6.7466379584017203E-2</v>
      </c>
    </row>
    <row r="49" spans="2:52" x14ac:dyDescent="0.35">
      <c r="B49" t="s">
        <v>80</v>
      </c>
      <c r="C49" s="17">
        <v>0.155488860188154</v>
      </c>
      <c r="D49" s="17">
        <v>0.172779263853895</v>
      </c>
      <c r="E49" s="17">
        <v>0.138450958950703</v>
      </c>
      <c r="F49" s="17"/>
      <c r="G49" s="17">
        <v>0.108854743484603</v>
      </c>
      <c r="H49" s="17">
        <v>0.15823748612126601</v>
      </c>
      <c r="I49" s="17">
        <v>0.119551527822816</v>
      </c>
      <c r="J49" s="17">
        <v>0.130021348332931</v>
      </c>
      <c r="K49" s="17">
        <v>0.17533342858067599</v>
      </c>
      <c r="L49" s="17">
        <v>0.220621594705699</v>
      </c>
      <c r="M49" s="17"/>
      <c r="N49" s="17">
        <v>0.203290304954517</v>
      </c>
      <c r="O49" s="17">
        <v>0.16452868234066501</v>
      </c>
      <c r="P49" s="17">
        <v>0.13954654089201701</v>
      </c>
      <c r="Q49" s="17">
        <v>0.11042034695007601</v>
      </c>
      <c r="R49" s="17"/>
      <c r="S49" s="17">
        <v>0.134932679822719</v>
      </c>
      <c r="T49" s="17">
        <v>0.1687714884624</v>
      </c>
      <c r="U49" s="17">
        <v>0.159538041252796</v>
      </c>
      <c r="V49" s="17">
        <v>0.128781832435306</v>
      </c>
      <c r="W49" s="17">
        <v>0.14617240126382899</v>
      </c>
      <c r="X49" s="17">
        <v>0.17197995627645599</v>
      </c>
      <c r="Y49" s="17">
        <v>0.16342911792651299</v>
      </c>
      <c r="Z49" s="17">
        <v>0.12928172864006501</v>
      </c>
      <c r="AA49" s="17">
        <v>0.16716523662232199</v>
      </c>
      <c r="AB49" s="17">
        <v>0.18200404308276899</v>
      </c>
      <c r="AC49" s="17">
        <v>0.143984103323026</v>
      </c>
      <c r="AD49" s="17">
        <v>0.145719411820944</v>
      </c>
      <c r="AE49" s="17"/>
      <c r="AF49" s="17">
        <v>0.181274724391039</v>
      </c>
      <c r="AG49" s="17">
        <v>0.17184971654876899</v>
      </c>
      <c r="AH49" s="17">
        <v>8.6582899729497897E-2</v>
      </c>
      <c r="AI49" s="17"/>
      <c r="AJ49" s="17">
        <v>0.19039068521824401</v>
      </c>
      <c r="AK49" s="17">
        <v>0.15066386225329401</v>
      </c>
      <c r="AL49" s="17">
        <v>0.17778119477424401</v>
      </c>
      <c r="AM49" s="17">
        <v>0.15408798307355501</v>
      </c>
      <c r="AN49" s="17">
        <v>8.0510403480937701E-2</v>
      </c>
      <c r="AO49" s="17"/>
      <c r="AP49" s="17">
        <v>0.203856784989979</v>
      </c>
      <c r="AQ49" s="17">
        <v>0.14334715760168701</v>
      </c>
      <c r="AR49" s="17">
        <v>0.150616344569906</v>
      </c>
      <c r="AS49" s="17"/>
      <c r="AT49" s="17">
        <v>0.22372396118626001</v>
      </c>
      <c r="AU49" s="17">
        <v>0.170449314663523</v>
      </c>
      <c r="AV49" s="17" t="s">
        <v>74</v>
      </c>
      <c r="AW49" s="17">
        <v>9.9255547806127206E-2</v>
      </c>
      <c r="AX49" s="17">
        <v>7.3186208323495303E-2</v>
      </c>
      <c r="AY49" s="17">
        <v>8.7770331301014207E-2</v>
      </c>
      <c r="AZ49" s="17">
        <v>0.104838286509035</v>
      </c>
    </row>
    <row r="50" spans="2:52" x14ac:dyDescent="0.35">
      <c r="B50" t="s">
        <v>81</v>
      </c>
      <c r="C50" s="17">
        <v>0.137717737230419</v>
      </c>
      <c r="D50" s="17">
        <v>0.149845490975901</v>
      </c>
      <c r="E50" s="17">
        <v>0.125527153278012</v>
      </c>
      <c r="F50" s="17"/>
      <c r="G50" s="17">
        <v>0.158136714877743</v>
      </c>
      <c r="H50" s="17">
        <v>0.138089167281538</v>
      </c>
      <c r="I50" s="17">
        <v>0.120778515591006</v>
      </c>
      <c r="J50" s="17">
        <v>0.11522483756224</v>
      </c>
      <c r="K50" s="17">
        <v>0.15511404585713701</v>
      </c>
      <c r="L50" s="17">
        <v>0.144204750057433</v>
      </c>
      <c r="M50" s="17"/>
      <c r="N50" s="17">
        <v>0.16155396192740901</v>
      </c>
      <c r="O50" s="17">
        <v>0.129936630547343</v>
      </c>
      <c r="P50" s="17">
        <v>0.14743441193269199</v>
      </c>
      <c r="Q50" s="17">
        <v>0.109151451415945</v>
      </c>
      <c r="R50" s="17"/>
      <c r="S50" s="17">
        <v>0.158675098484339</v>
      </c>
      <c r="T50" s="17">
        <v>0.130199467106863</v>
      </c>
      <c r="U50" s="17">
        <v>0.133442571288066</v>
      </c>
      <c r="V50" s="17">
        <v>0.15160250193136299</v>
      </c>
      <c r="W50" s="17">
        <v>0.14174256807048199</v>
      </c>
      <c r="X50" s="17">
        <v>0.15469638807449601</v>
      </c>
      <c r="Y50" s="17">
        <v>0.12239167962411</v>
      </c>
      <c r="Z50" s="17">
        <v>0.152203484432093</v>
      </c>
      <c r="AA50" s="17">
        <v>0.1108009593543</v>
      </c>
      <c r="AB50" s="17">
        <v>0.15720406457421099</v>
      </c>
      <c r="AC50" s="17">
        <v>9.8246067422484804E-2</v>
      </c>
      <c r="AD50" s="17">
        <v>0.10923246029875699</v>
      </c>
      <c r="AE50" s="17"/>
      <c r="AF50" s="17">
        <v>0.12631522635952799</v>
      </c>
      <c r="AG50" s="17">
        <v>0.152189794244353</v>
      </c>
      <c r="AH50" s="17">
        <v>0.13217665100328199</v>
      </c>
      <c r="AI50" s="17"/>
      <c r="AJ50" s="17">
        <v>0.14657543367586001</v>
      </c>
      <c r="AK50" s="17">
        <v>0.142792640176165</v>
      </c>
      <c r="AL50" s="17">
        <v>0.171723406734579</v>
      </c>
      <c r="AM50" s="17">
        <v>9.7415673588365906E-2</v>
      </c>
      <c r="AN50" s="17">
        <v>0.10532111216666599</v>
      </c>
      <c r="AO50" s="17"/>
      <c r="AP50" s="17">
        <v>0.14517467848037699</v>
      </c>
      <c r="AQ50" s="17">
        <v>0.13189456005439201</v>
      </c>
      <c r="AR50" s="17">
        <v>0.16204720557521299</v>
      </c>
      <c r="AS50" s="17"/>
      <c r="AT50" s="17">
        <v>0.157232438191064</v>
      </c>
      <c r="AU50" s="17">
        <v>0.151766013270935</v>
      </c>
      <c r="AV50" s="17" t="s">
        <v>74</v>
      </c>
      <c r="AW50" s="17">
        <v>8.9638500846657101E-2</v>
      </c>
      <c r="AX50" s="17">
        <v>0.11000753041410399</v>
      </c>
      <c r="AY50" s="17">
        <v>0.116184837928466</v>
      </c>
      <c r="AZ50" s="17">
        <v>0.12762065207356699</v>
      </c>
    </row>
    <row r="51" spans="2:52" x14ac:dyDescent="0.35">
      <c r="B51" t="s">
        <v>82</v>
      </c>
      <c r="C51" s="17">
        <v>0.15878178836378601</v>
      </c>
      <c r="D51" s="17">
        <v>0.15828624881887199</v>
      </c>
      <c r="E51" s="17">
        <v>0.15856338960764499</v>
      </c>
      <c r="F51" s="17"/>
      <c r="G51" s="17">
        <v>0.20383771660491301</v>
      </c>
      <c r="H51" s="17">
        <v>0.187179401663054</v>
      </c>
      <c r="I51" s="17">
        <v>0.17131647906761199</v>
      </c>
      <c r="J51" s="17">
        <v>0.154467881921794</v>
      </c>
      <c r="K51" s="17">
        <v>0.14031032417988501</v>
      </c>
      <c r="L51" s="17">
        <v>0.111609720532548</v>
      </c>
      <c r="M51" s="17"/>
      <c r="N51" s="17">
        <v>0.15930363334997799</v>
      </c>
      <c r="O51" s="17">
        <v>0.16780041196897399</v>
      </c>
      <c r="P51" s="17">
        <v>0.15073586941853601</v>
      </c>
      <c r="Q51" s="17">
        <v>0.15701781367037601</v>
      </c>
      <c r="R51" s="17"/>
      <c r="S51" s="17">
        <v>0.18768810726718599</v>
      </c>
      <c r="T51" s="17">
        <v>0.155650798664766</v>
      </c>
      <c r="U51" s="17">
        <v>0.14176104318567101</v>
      </c>
      <c r="V51" s="17">
        <v>0.133184430551538</v>
      </c>
      <c r="W51" s="17">
        <v>0.18029671180581899</v>
      </c>
      <c r="X51" s="17">
        <v>0.143093606155546</v>
      </c>
      <c r="Y51" s="17">
        <v>0.131355282679046</v>
      </c>
      <c r="Z51" s="17">
        <v>0.147674737468943</v>
      </c>
      <c r="AA51" s="17">
        <v>0.185281064123405</v>
      </c>
      <c r="AB51" s="17">
        <v>0.17737908657636201</v>
      </c>
      <c r="AC51" s="17">
        <v>0.127146244284459</v>
      </c>
      <c r="AD51" s="17">
        <v>0.14388219572272901</v>
      </c>
      <c r="AE51" s="17"/>
      <c r="AF51" s="17">
        <v>0.14305219357895099</v>
      </c>
      <c r="AG51" s="17">
        <v>0.155715591269904</v>
      </c>
      <c r="AH51" s="17">
        <v>0.188027034174925</v>
      </c>
      <c r="AI51" s="17"/>
      <c r="AJ51" s="17">
        <v>0.141357930925775</v>
      </c>
      <c r="AK51" s="17">
        <v>0.16358180493573601</v>
      </c>
      <c r="AL51" s="17">
        <v>0.13688960565392699</v>
      </c>
      <c r="AM51" s="17">
        <v>0.22554008569342501</v>
      </c>
      <c r="AN51" s="17">
        <v>0.18359735863082699</v>
      </c>
      <c r="AO51" s="17"/>
      <c r="AP51" s="17">
        <v>0.16378973058336799</v>
      </c>
      <c r="AQ51" s="17">
        <v>0.15833264809377701</v>
      </c>
      <c r="AR51" s="17">
        <v>0.18640358296048001</v>
      </c>
      <c r="AS51" s="17"/>
      <c r="AT51" s="17">
        <v>0.12631390137651199</v>
      </c>
      <c r="AU51" s="17">
        <v>0.19742978538008699</v>
      </c>
      <c r="AV51" s="17" t="s">
        <v>74</v>
      </c>
      <c r="AW51" s="17">
        <v>0.14609035267395401</v>
      </c>
      <c r="AX51" s="17">
        <v>0.15054997346042501</v>
      </c>
      <c r="AY51" s="17">
        <v>0.18288680461481499</v>
      </c>
      <c r="AZ51" s="17">
        <v>0.14065720253446901</v>
      </c>
    </row>
    <row r="52" spans="2:52" x14ac:dyDescent="0.35">
      <c r="B52" t="s">
        <v>83</v>
      </c>
      <c r="C52" s="17">
        <v>0.37900857573405999</v>
      </c>
      <c r="D52" s="17">
        <v>0.30826063835649598</v>
      </c>
      <c r="E52" s="17">
        <v>0.44842319577714601</v>
      </c>
      <c r="F52" s="17"/>
      <c r="G52" s="17">
        <v>0.432556245899545</v>
      </c>
      <c r="H52" s="17">
        <v>0.43741616437762398</v>
      </c>
      <c r="I52" s="17">
        <v>0.49716390476134298</v>
      </c>
      <c r="J52" s="17">
        <v>0.45921938587370498</v>
      </c>
      <c r="K52" s="17">
        <v>0.28254116412709601</v>
      </c>
      <c r="L52" s="17">
        <v>0.199974563635199</v>
      </c>
      <c r="M52" s="17"/>
      <c r="N52" s="17">
        <v>0.26515501580641798</v>
      </c>
      <c r="O52" s="17">
        <v>0.37239235857482</v>
      </c>
      <c r="P52" s="17">
        <v>0.389728328283582</v>
      </c>
      <c r="Q52" s="17">
        <v>0.50072002980027497</v>
      </c>
      <c r="R52" s="17"/>
      <c r="S52" s="17">
        <v>0.34758011491754198</v>
      </c>
      <c r="T52" s="17">
        <v>0.38511375909353002</v>
      </c>
      <c r="U52" s="17">
        <v>0.35951624337878302</v>
      </c>
      <c r="V52" s="17">
        <v>0.35539033070519399</v>
      </c>
      <c r="W52" s="17">
        <v>0.34685905761533498</v>
      </c>
      <c r="X52" s="17">
        <v>0.37737789826066998</v>
      </c>
      <c r="Y52" s="17">
        <v>0.41415384972019698</v>
      </c>
      <c r="Z52" s="17">
        <v>0.37789094529220402</v>
      </c>
      <c r="AA52" s="17">
        <v>0.40527237337704602</v>
      </c>
      <c r="AB52" s="17">
        <v>0.33311370932679601</v>
      </c>
      <c r="AC52" s="17">
        <v>0.47954942388007499</v>
      </c>
      <c r="AD52" s="17">
        <v>0.48394158359328598</v>
      </c>
      <c r="AE52" s="17"/>
      <c r="AF52" s="17">
        <v>0.34979076364515999</v>
      </c>
      <c r="AG52" s="17">
        <v>0.34136636730143499</v>
      </c>
      <c r="AH52" s="17">
        <v>0.46986673303614102</v>
      </c>
      <c r="AI52" s="17"/>
      <c r="AJ52" s="17">
        <v>0.27887313307414002</v>
      </c>
      <c r="AK52" s="17">
        <v>0.41689652563211199</v>
      </c>
      <c r="AL52" s="17">
        <v>0.28546655200085502</v>
      </c>
      <c r="AM52" s="17">
        <v>0.40923446129764202</v>
      </c>
      <c r="AN52" s="17">
        <v>0.52602263941366201</v>
      </c>
      <c r="AO52" s="17"/>
      <c r="AP52" s="17">
        <v>0.23102593857633</v>
      </c>
      <c r="AQ52" s="17">
        <v>0.42762441176750998</v>
      </c>
      <c r="AR52" s="17">
        <v>0.31726861147471802</v>
      </c>
      <c r="AS52" s="17"/>
      <c r="AT52" s="17">
        <v>0.16668671642943</v>
      </c>
      <c r="AU52" s="17">
        <v>0.37345694699704601</v>
      </c>
      <c r="AV52" s="17" t="s">
        <v>74</v>
      </c>
      <c r="AW52" s="17">
        <v>0.607287108879347</v>
      </c>
      <c r="AX52" s="17">
        <v>0.58437209953315095</v>
      </c>
      <c r="AY52" s="17">
        <v>0.54764088221275897</v>
      </c>
      <c r="AZ52" s="17">
        <v>0.54534256053968699</v>
      </c>
    </row>
    <row r="53" spans="2:52" x14ac:dyDescent="0.35">
      <c r="B53" t="s">
        <v>72</v>
      </c>
      <c r="C53" s="17">
        <v>1.0329327028396401E-2</v>
      </c>
      <c r="D53" s="17">
        <v>1.08469918823248E-2</v>
      </c>
      <c r="E53" s="17">
        <v>9.8750964591638908E-3</v>
      </c>
      <c r="F53" s="17"/>
      <c r="G53" s="17">
        <v>2.3093900450354001E-2</v>
      </c>
      <c r="H53" s="17">
        <v>1.02322503960958E-2</v>
      </c>
      <c r="I53" s="17">
        <v>7.22391505442368E-3</v>
      </c>
      <c r="J53" s="17">
        <v>1.7487719722879901E-2</v>
      </c>
      <c r="K53" s="17">
        <v>3.38912540818392E-3</v>
      </c>
      <c r="L53" s="17">
        <v>3.32821767144633E-3</v>
      </c>
      <c r="M53" s="17"/>
      <c r="N53" s="17">
        <v>1.17661576843153E-2</v>
      </c>
      <c r="O53" s="17">
        <v>6.3239895688845197E-3</v>
      </c>
      <c r="P53" s="17">
        <v>8.5349870037807595E-3</v>
      </c>
      <c r="Q53" s="17">
        <v>1.2370562581970701E-2</v>
      </c>
      <c r="R53" s="17"/>
      <c r="S53" s="17">
        <v>1.0466953914083499E-2</v>
      </c>
      <c r="T53" s="17">
        <v>1.15143098743911E-2</v>
      </c>
      <c r="U53" s="17">
        <v>6.3595036406665301E-3</v>
      </c>
      <c r="V53" s="17">
        <v>1.27168861047158E-2</v>
      </c>
      <c r="W53" s="17">
        <v>9.4793210310662301E-3</v>
      </c>
      <c r="X53" s="17">
        <v>5.3668667619790698E-3</v>
      </c>
      <c r="Y53" s="17">
        <v>1.1705951285876599E-2</v>
      </c>
      <c r="Z53" s="17">
        <v>5.5806990646619899E-3</v>
      </c>
      <c r="AA53" s="17">
        <v>2.1150870960911099E-2</v>
      </c>
      <c r="AB53" s="17">
        <v>9.2128689052250398E-3</v>
      </c>
      <c r="AC53" s="17">
        <v>5.0530656786652297E-3</v>
      </c>
      <c r="AD53" s="17">
        <v>0</v>
      </c>
      <c r="AE53" s="17"/>
      <c r="AF53" s="17">
        <v>5.9751311623217201E-3</v>
      </c>
      <c r="AG53" s="17">
        <v>4.8281942931387E-3</v>
      </c>
      <c r="AH53" s="17">
        <v>2.0690203761278999E-2</v>
      </c>
      <c r="AI53" s="17"/>
      <c r="AJ53" s="17">
        <v>5.6234415621658103E-3</v>
      </c>
      <c r="AK53" s="17">
        <v>6.8371951075426396E-3</v>
      </c>
      <c r="AL53" s="17">
        <v>6.9410250162317104E-3</v>
      </c>
      <c r="AM53" s="17">
        <v>0</v>
      </c>
      <c r="AN53" s="17">
        <v>2.10528537018707E-2</v>
      </c>
      <c r="AO53" s="17"/>
      <c r="AP53" s="17">
        <v>8.5503092420170998E-3</v>
      </c>
      <c r="AQ53" s="17">
        <v>8.3172106485496396E-3</v>
      </c>
      <c r="AR53" s="17">
        <v>1.15467362883463E-2</v>
      </c>
      <c r="AS53" s="17"/>
      <c r="AT53" s="17">
        <v>4.5939042426111102E-3</v>
      </c>
      <c r="AU53" s="17">
        <v>1.18900818850456E-2</v>
      </c>
      <c r="AV53" s="17" t="s">
        <v>74</v>
      </c>
      <c r="AW53" s="17">
        <v>6.7508588693838698E-3</v>
      </c>
      <c r="AX53" s="17">
        <v>2.3653072231744499E-2</v>
      </c>
      <c r="AY53" s="17">
        <v>1.23334060473078E-2</v>
      </c>
      <c r="AZ53" s="17">
        <v>1.40749187592245E-2</v>
      </c>
    </row>
    <row r="54" spans="2:52" x14ac:dyDescent="0.35">
      <c r="B54" t="s">
        <v>84</v>
      </c>
      <c r="C54" s="17">
        <v>0.31416257164333899</v>
      </c>
      <c r="D54" s="17">
        <v>0.37276062996640602</v>
      </c>
      <c r="E54" s="17">
        <v>0.25761116487803198</v>
      </c>
      <c r="F54" s="17"/>
      <c r="G54" s="17">
        <v>0.18237542216744501</v>
      </c>
      <c r="H54" s="17">
        <v>0.227083016281689</v>
      </c>
      <c r="I54" s="17">
        <v>0.20351718552561501</v>
      </c>
      <c r="J54" s="17">
        <v>0.25360017491938203</v>
      </c>
      <c r="K54" s="17">
        <v>0.41864534042769802</v>
      </c>
      <c r="L54" s="17">
        <v>0.540882748103374</v>
      </c>
      <c r="M54" s="17"/>
      <c r="N54" s="17">
        <v>0.40222123123188003</v>
      </c>
      <c r="O54" s="17">
        <v>0.32354660933997997</v>
      </c>
      <c r="P54" s="17">
        <v>0.303566403361409</v>
      </c>
      <c r="Q54" s="17">
        <v>0.22074014253143301</v>
      </c>
      <c r="R54" s="17"/>
      <c r="S54" s="17">
        <v>0.29558972541684803</v>
      </c>
      <c r="T54" s="17">
        <v>0.317521665260449</v>
      </c>
      <c r="U54" s="17">
        <v>0.35892063850681299</v>
      </c>
      <c r="V54" s="17">
        <v>0.34710585070719002</v>
      </c>
      <c r="W54" s="17">
        <v>0.32162234147729801</v>
      </c>
      <c r="X54" s="17">
        <v>0.31946524074730998</v>
      </c>
      <c r="Y54" s="17">
        <v>0.32039323669077002</v>
      </c>
      <c r="Z54" s="17">
        <v>0.31665013374209799</v>
      </c>
      <c r="AA54" s="17">
        <v>0.27749473218433801</v>
      </c>
      <c r="AB54" s="17">
        <v>0.32309027061740703</v>
      </c>
      <c r="AC54" s="17">
        <v>0.29000519873431602</v>
      </c>
      <c r="AD54" s="17">
        <v>0.26294376038522799</v>
      </c>
      <c r="AE54" s="17"/>
      <c r="AF54" s="17">
        <v>0.37486668525403999</v>
      </c>
      <c r="AG54" s="17">
        <v>0.34590005289116799</v>
      </c>
      <c r="AH54" s="17">
        <v>0.18923937802437299</v>
      </c>
      <c r="AI54" s="17"/>
      <c r="AJ54" s="17">
        <v>0.427570060762059</v>
      </c>
      <c r="AK54" s="17">
        <v>0.26989183414844398</v>
      </c>
      <c r="AL54" s="17">
        <v>0.398979410594408</v>
      </c>
      <c r="AM54" s="17">
        <v>0.267809779420567</v>
      </c>
      <c r="AN54" s="17">
        <v>0.16400603608697401</v>
      </c>
      <c r="AO54" s="17"/>
      <c r="AP54" s="17">
        <v>0.45145934311790897</v>
      </c>
      <c r="AQ54" s="17">
        <v>0.27383116943577201</v>
      </c>
      <c r="AR54" s="17">
        <v>0.32273386370124202</v>
      </c>
      <c r="AS54" s="17"/>
      <c r="AT54" s="17">
        <v>0.545173039760383</v>
      </c>
      <c r="AU54" s="17">
        <v>0.26545717246688699</v>
      </c>
      <c r="AV54" s="17" t="s">
        <v>74</v>
      </c>
      <c r="AW54" s="17">
        <v>0.150233178730658</v>
      </c>
      <c r="AX54" s="17">
        <v>0.13141732436057699</v>
      </c>
      <c r="AY54" s="17">
        <v>0.14095406919665199</v>
      </c>
      <c r="AZ54" s="17">
        <v>0.17230466609305201</v>
      </c>
    </row>
    <row r="55" spans="2:52" x14ac:dyDescent="0.35">
      <c r="B55" t="s">
        <v>85</v>
      </c>
      <c r="C55" s="17">
        <v>0.53779036409784597</v>
      </c>
      <c r="D55" s="17">
        <v>0.46654688717536902</v>
      </c>
      <c r="E55" s="17">
        <v>0.606986585384792</v>
      </c>
      <c r="F55" s="17"/>
      <c r="G55" s="17">
        <v>0.63639396250445801</v>
      </c>
      <c r="H55" s="17">
        <v>0.62459556604067701</v>
      </c>
      <c r="I55" s="17">
        <v>0.66848038382895503</v>
      </c>
      <c r="J55" s="17">
        <v>0.61368726779549798</v>
      </c>
      <c r="K55" s="17">
        <v>0.42285148830698099</v>
      </c>
      <c r="L55" s="17">
        <v>0.31158428416774703</v>
      </c>
      <c r="M55" s="17"/>
      <c r="N55" s="17">
        <v>0.42445864915639597</v>
      </c>
      <c r="O55" s="17">
        <v>0.540192770543793</v>
      </c>
      <c r="P55" s="17">
        <v>0.54046419770211795</v>
      </c>
      <c r="Q55" s="17">
        <v>0.65773784347065101</v>
      </c>
      <c r="R55" s="17"/>
      <c r="S55" s="17">
        <v>0.53526822218472903</v>
      </c>
      <c r="T55" s="17">
        <v>0.54076455775829702</v>
      </c>
      <c r="U55" s="17">
        <v>0.50127728656445403</v>
      </c>
      <c r="V55" s="17">
        <v>0.48857476125673199</v>
      </c>
      <c r="W55" s="17">
        <v>0.52715576942115405</v>
      </c>
      <c r="X55" s="17">
        <v>0.52047150441621504</v>
      </c>
      <c r="Y55" s="17">
        <v>0.54550913239924304</v>
      </c>
      <c r="Z55" s="17">
        <v>0.52556568276114701</v>
      </c>
      <c r="AA55" s="17">
        <v>0.59055343750045097</v>
      </c>
      <c r="AB55" s="17">
        <v>0.51049279590315699</v>
      </c>
      <c r="AC55" s="17">
        <v>0.60669566816453402</v>
      </c>
      <c r="AD55" s="17">
        <v>0.62782377931601496</v>
      </c>
      <c r="AE55" s="17"/>
      <c r="AF55" s="17">
        <v>0.49284295722411098</v>
      </c>
      <c r="AG55" s="17">
        <v>0.49708195857134002</v>
      </c>
      <c r="AH55" s="17">
        <v>0.65789376721106696</v>
      </c>
      <c r="AI55" s="17"/>
      <c r="AJ55" s="17">
        <v>0.420231063999915</v>
      </c>
      <c r="AK55" s="17">
        <v>0.58047833056784803</v>
      </c>
      <c r="AL55" s="17">
        <v>0.42235615765478202</v>
      </c>
      <c r="AM55" s="17">
        <v>0.63477454699106695</v>
      </c>
      <c r="AN55" s="17">
        <v>0.70961999804448905</v>
      </c>
      <c r="AO55" s="17"/>
      <c r="AP55" s="17">
        <v>0.39481566915969701</v>
      </c>
      <c r="AQ55" s="17">
        <v>0.58595705986128699</v>
      </c>
      <c r="AR55" s="17">
        <v>0.50367219443519795</v>
      </c>
      <c r="AS55" s="17"/>
      <c r="AT55" s="17">
        <v>0.293000617805942</v>
      </c>
      <c r="AU55" s="17">
        <v>0.57088673237713194</v>
      </c>
      <c r="AV55" s="17" t="s">
        <v>74</v>
      </c>
      <c r="AW55" s="17">
        <v>0.75337746155330099</v>
      </c>
      <c r="AX55" s="17">
        <v>0.73492207299357504</v>
      </c>
      <c r="AY55" s="17">
        <v>0.73052768682757396</v>
      </c>
      <c r="AZ55" s="17">
        <v>0.685999763074156</v>
      </c>
    </row>
    <row r="56" spans="2:52" x14ac:dyDescent="0.35">
      <c r="B56" t="s">
        <v>86</v>
      </c>
      <c r="C56" s="17">
        <v>-0.22362779245450701</v>
      </c>
      <c r="D56" s="17">
        <v>-9.3786257208962998E-2</v>
      </c>
      <c r="E56" s="17">
        <v>-0.34937542050676001</v>
      </c>
      <c r="F56" s="17"/>
      <c r="G56" s="17">
        <v>-0.454018540337013</v>
      </c>
      <c r="H56" s="17">
        <v>-0.39751254975898798</v>
      </c>
      <c r="I56" s="17">
        <v>-0.46496319830333999</v>
      </c>
      <c r="J56" s="17">
        <v>-0.36008709287611601</v>
      </c>
      <c r="K56" s="17">
        <v>-4.2061478792828604E-3</v>
      </c>
      <c r="L56" s="17">
        <v>0.229298463935626</v>
      </c>
      <c r="M56" s="17"/>
      <c r="N56" s="17">
        <v>-2.2237417924515501E-2</v>
      </c>
      <c r="O56" s="17">
        <v>-0.216646161203814</v>
      </c>
      <c r="P56" s="17">
        <v>-0.23689779434070901</v>
      </c>
      <c r="Q56" s="17">
        <v>-0.43699770093921803</v>
      </c>
      <c r="R56" s="17"/>
      <c r="S56" s="17">
        <v>-0.239678496767881</v>
      </c>
      <c r="T56" s="17">
        <v>-0.22324289249784801</v>
      </c>
      <c r="U56" s="17">
        <v>-0.142356648057642</v>
      </c>
      <c r="V56" s="17">
        <v>-0.141468910549542</v>
      </c>
      <c r="W56" s="17">
        <v>-0.20553342794385601</v>
      </c>
      <c r="X56" s="17">
        <v>-0.201006263668906</v>
      </c>
      <c r="Y56" s="17">
        <v>-0.22511589570847401</v>
      </c>
      <c r="Z56" s="17">
        <v>-0.20891554901904899</v>
      </c>
      <c r="AA56" s="17">
        <v>-0.31305870531611202</v>
      </c>
      <c r="AB56" s="17">
        <v>-0.18740252528575099</v>
      </c>
      <c r="AC56" s="17">
        <v>-0.316690469430218</v>
      </c>
      <c r="AD56" s="17">
        <v>-0.36488001893078698</v>
      </c>
      <c r="AE56" s="17"/>
      <c r="AF56" s="17">
        <v>-0.117976271970071</v>
      </c>
      <c r="AG56" s="17">
        <v>-0.15118190568017101</v>
      </c>
      <c r="AH56" s="17">
        <v>-0.468654389186694</v>
      </c>
      <c r="AI56" s="17"/>
      <c r="AJ56" s="17">
        <v>7.3389967621442197E-3</v>
      </c>
      <c r="AK56" s="17">
        <v>-0.310586496419403</v>
      </c>
      <c r="AL56" s="17">
        <v>-2.3376747060374199E-2</v>
      </c>
      <c r="AM56" s="17">
        <v>-0.36696476757049901</v>
      </c>
      <c r="AN56" s="17">
        <v>-0.54561396195751599</v>
      </c>
      <c r="AO56" s="17"/>
      <c r="AP56" s="17">
        <v>5.6643673958211398E-2</v>
      </c>
      <c r="AQ56" s="17">
        <v>-0.31212589042551497</v>
      </c>
      <c r="AR56" s="17">
        <v>-0.18093833073395499</v>
      </c>
      <c r="AS56" s="17"/>
      <c r="AT56" s="17">
        <v>0.25217242195444101</v>
      </c>
      <c r="AU56" s="17">
        <v>-0.30542955991024501</v>
      </c>
      <c r="AV56" s="17" t="s">
        <v>74</v>
      </c>
      <c r="AW56" s="17">
        <v>-0.60314428282264299</v>
      </c>
      <c r="AX56" s="17">
        <v>-0.60350474863299897</v>
      </c>
      <c r="AY56" s="17">
        <v>-0.58957361763092198</v>
      </c>
      <c r="AZ56" s="17">
        <v>-0.51369509698110405</v>
      </c>
    </row>
    <row r="57" spans="2:52" x14ac:dyDescent="0.35">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row>
    <row r="58" spans="2:52" x14ac:dyDescent="0.35">
      <c r="B58" s="6" t="s">
        <v>90</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row>
    <row r="59" spans="2:52" x14ac:dyDescent="0.35">
      <c r="B59" s="24" t="s">
        <v>76</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row>
    <row r="60" spans="2:52" x14ac:dyDescent="0.35">
      <c r="B60" t="s">
        <v>79</v>
      </c>
      <c r="C60" s="17">
        <v>0.131446757066361</v>
      </c>
      <c r="D60" s="17">
        <v>0.16864293800478</v>
      </c>
      <c r="E60" s="17">
        <v>9.5207529648384401E-2</v>
      </c>
      <c r="F60" s="17"/>
      <c r="G60" s="17">
        <v>5.5606160874469401E-2</v>
      </c>
      <c r="H60" s="17">
        <v>6.4736762635348999E-2</v>
      </c>
      <c r="I60" s="17">
        <v>6.5178383189570796E-2</v>
      </c>
      <c r="J60" s="17">
        <v>9.7534238535412904E-2</v>
      </c>
      <c r="K60" s="17">
        <v>0.199848721629375</v>
      </c>
      <c r="L60" s="17">
        <v>0.27118446875172397</v>
      </c>
      <c r="M60" s="17"/>
      <c r="N60" s="17">
        <v>0.16788245237787999</v>
      </c>
      <c r="O60" s="17">
        <v>0.13086510637391099</v>
      </c>
      <c r="P60" s="17">
        <v>0.127252925032521</v>
      </c>
      <c r="Q60" s="17">
        <v>9.6236218704422505E-2</v>
      </c>
      <c r="R60" s="17"/>
      <c r="S60" s="17">
        <v>0.130229271700875</v>
      </c>
      <c r="T60" s="17">
        <v>0.122382585099506</v>
      </c>
      <c r="U60" s="17">
        <v>0.15689399943802701</v>
      </c>
      <c r="V60" s="17">
        <v>0.17784160908591401</v>
      </c>
      <c r="W60" s="17">
        <v>0.139237374145639</v>
      </c>
      <c r="X60" s="17">
        <v>0.114391007263745</v>
      </c>
      <c r="Y60" s="17">
        <v>0.15752552692574101</v>
      </c>
      <c r="Z60" s="17">
        <v>0.154600803461901</v>
      </c>
      <c r="AA60" s="17">
        <v>9.2179225985219895E-2</v>
      </c>
      <c r="AB60" s="17">
        <v>0.12357665445395399</v>
      </c>
      <c r="AC60" s="17">
        <v>0.113225262957055</v>
      </c>
      <c r="AD60" s="17">
        <v>0.100306529177069</v>
      </c>
      <c r="AE60" s="17"/>
      <c r="AF60" s="17">
        <v>0.15771236414899101</v>
      </c>
      <c r="AG60" s="17">
        <v>0.14524451059656199</v>
      </c>
      <c r="AH60" s="17">
        <v>9.1950320075305E-2</v>
      </c>
      <c r="AI60" s="17"/>
      <c r="AJ60" s="17">
        <v>0.194003919314541</v>
      </c>
      <c r="AK60" s="17">
        <v>0.10357341462608199</v>
      </c>
      <c r="AL60" s="17">
        <v>0.18148540385293599</v>
      </c>
      <c r="AM60" s="17">
        <v>9.5820791124555299E-2</v>
      </c>
      <c r="AN60" s="17">
        <v>7.1425126589240995E-2</v>
      </c>
      <c r="AO60" s="17"/>
      <c r="AP60" s="17">
        <v>0.19625771825555899</v>
      </c>
      <c r="AQ60" s="17">
        <v>0.110121612054445</v>
      </c>
      <c r="AR60" s="17">
        <v>0.141362110423701</v>
      </c>
      <c r="AS60" s="17"/>
      <c r="AT60" s="17">
        <v>0.27311788804803699</v>
      </c>
      <c r="AU60" s="17">
        <v>6.5953447094084405E-2</v>
      </c>
      <c r="AV60" s="17" t="s">
        <v>74</v>
      </c>
      <c r="AW60" s="17">
        <v>5.1725923719495297E-2</v>
      </c>
      <c r="AX60" s="17">
        <v>3.3681100800729703E-2</v>
      </c>
      <c r="AY60" s="17">
        <v>5.11840040759345E-2</v>
      </c>
      <c r="AZ60" s="17">
        <v>5.2458708767121401E-2</v>
      </c>
    </row>
    <row r="61" spans="2:52" x14ac:dyDescent="0.35">
      <c r="B61" t="s">
        <v>80</v>
      </c>
      <c r="C61" s="17">
        <v>0.114856012894407</v>
      </c>
      <c r="D61" s="17">
        <v>0.13301363833313501</v>
      </c>
      <c r="E61" s="17">
        <v>9.7230321164184799E-2</v>
      </c>
      <c r="F61" s="17"/>
      <c r="G61" s="17">
        <v>8.9388021961453706E-2</v>
      </c>
      <c r="H61" s="17">
        <v>0.101253352252725</v>
      </c>
      <c r="I61" s="17">
        <v>7.4743785842903698E-2</v>
      </c>
      <c r="J61" s="17">
        <v>8.2172646001323901E-2</v>
      </c>
      <c r="K61" s="17">
        <v>0.14586316290839699</v>
      </c>
      <c r="L61" s="17">
        <v>0.180991681670129</v>
      </c>
      <c r="M61" s="17"/>
      <c r="N61" s="17">
        <v>0.15239907499962199</v>
      </c>
      <c r="O61" s="17">
        <v>0.12218166039289401</v>
      </c>
      <c r="P61" s="17">
        <v>0.118407479445094</v>
      </c>
      <c r="Q61" s="17">
        <v>6.4980623892205394E-2</v>
      </c>
      <c r="R61" s="17"/>
      <c r="S61" s="17">
        <v>0.124225407139622</v>
      </c>
      <c r="T61" s="17">
        <v>0.11914775428502999</v>
      </c>
      <c r="U61" s="17">
        <v>0.146894022375507</v>
      </c>
      <c r="V61" s="17">
        <v>0.10723982191377</v>
      </c>
      <c r="W61" s="17">
        <v>0.118168319002574</v>
      </c>
      <c r="X61" s="17">
        <v>0.12112763186560099</v>
      </c>
      <c r="Y61" s="17">
        <v>0.106831787013472</v>
      </c>
      <c r="Z61" s="17">
        <v>0.127519559612459</v>
      </c>
      <c r="AA61" s="17">
        <v>8.4910641024324204E-2</v>
      </c>
      <c r="AB61" s="17">
        <v>0.102574897868139</v>
      </c>
      <c r="AC61" s="17">
        <v>0.128406014229623</v>
      </c>
      <c r="AD61" s="17">
        <v>9.2052288825703696E-2</v>
      </c>
      <c r="AE61" s="17"/>
      <c r="AF61" s="17">
        <v>0.14054909402504201</v>
      </c>
      <c r="AG61" s="17">
        <v>0.122537234566096</v>
      </c>
      <c r="AH61" s="17">
        <v>6.09974862474814E-2</v>
      </c>
      <c r="AI61" s="17"/>
      <c r="AJ61" s="17">
        <v>0.15044195091048801</v>
      </c>
      <c r="AK61" s="17">
        <v>0.103479271820483</v>
      </c>
      <c r="AL61" s="17">
        <v>0.15096868181374901</v>
      </c>
      <c r="AM61" s="17">
        <v>8.8423977025722106E-2</v>
      </c>
      <c r="AN61" s="17">
        <v>4.6679892275000599E-2</v>
      </c>
      <c r="AO61" s="17"/>
      <c r="AP61" s="17">
        <v>0.17270336959763</v>
      </c>
      <c r="AQ61" s="17">
        <v>0.105240390572438</v>
      </c>
      <c r="AR61" s="17">
        <v>0.13725076187190799</v>
      </c>
      <c r="AS61" s="17"/>
      <c r="AT61" s="17">
        <v>0.18761033605601299</v>
      </c>
      <c r="AU61" s="17">
        <v>0.106545841924537</v>
      </c>
      <c r="AV61" s="17" t="s">
        <v>74</v>
      </c>
      <c r="AW61" s="17">
        <v>5.9065317185480498E-2</v>
      </c>
      <c r="AX61" s="17">
        <v>6.0081340914484901E-2</v>
      </c>
      <c r="AY61" s="17">
        <v>4.9168061349115E-2</v>
      </c>
      <c r="AZ61" s="17">
        <v>7.9612881281081405E-2</v>
      </c>
    </row>
    <row r="62" spans="2:52" x14ac:dyDescent="0.35">
      <c r="B62" t="s">
        <v>81</v>
      </c>
      <c r="C62" s="17">
        <v>0.121362568883657</v>
      </c>
      <c r="D62" s="17">
        <v>0.13082876637888799</v>
      </c>
      <c r="E62" s="17">
        <v>0.112724841782903</v>
      </c>
      <c r="F62" s="17"/>
      <c r="G62" s="17">
        <v>0.114639740517731</v>
      </c>
      <c r="H62" s="17">
        <v>0.110522171356381</v>
      </c>
      <c r="I62" s="17">
        <v>9.4036023939433805E-2</v>
      </c>
      <c r="J62" s="17">
        <v>0.123953241744385</v>
      </c>
      <c r="K62" s="17">
        <v>0.116641001142276</v>
      </c>
      <c r="L62" s="17">
        <v>0.15783657018480901</v>
      </c>
      <c r="M62" s="17"/>
      <c r="N62" s="17">
        <v>0.155902797080925</v>
      </c>
      <c r="O62" s="17">
        <v>0.111287685257406</v>
      </c>
      <c r="P62" s="17">
        <v>0.12931747642066099</v>
      </c>
      <c r="Q62" s="17">
        <v>8.9055052385236394E-2</v>
      </c>
      <c r="R62" s="17"/>
      <c r="S62" s="17">
        <v>0.11029554969383</v>
      </c>
      <c r="T62" s="17">
        <v>0.119013425612327</v>
      </c>
      <c r="U62" s="17">
        <v>9.0718960556410502E-2</v>
      </c>
      <c r="V62" s="17">
        <v>0.136707176031655</v>
      </c>
      <c r="W62" s="17">
        <v>9.7021500984801307E-2</v>
      </c>
      <c r="X62" s="17">
        <v>0.16111211563496</v>
      </c>
      <c r="Y62" s="17">
        <v>0.109130429553361</v>
      </c>
      <c r="Z62" s="17">
        <v>0.10292388122763101</v>
      </c>
      <c r="AA62" s="17">
        <v>0.13768330949889401</v>
      </c>
      <c r="AB62" s="17">
        <v>0.159694807464209</v>
      </c>
      <c r="AC62" s="17">
        <v>9.5301953383346696E-2</v>
      </c>
      <c r="AD62" s="17">
        <v>8.1841045665594497E-2</v>
      </c>
      <c r="AE62" s="17"/>
      <c r="AF62" s="17">
        <v>0.126459954627065</v>
      </c>
      <c r="AG62" s="17">
        <v>0.13529107331470799</v>
      </c>
      <c r="AH62" s="17">
        <v>8.9041058056605393E-2</v>
      </c>
      <c r="AI62" s="17"/>
      <c r="AJ62" s="17">
        <v>0.14089573161093599</v>
      </c>
      <c r="AK62" s="17">
        <v>0.128788868387194</v>
      </c>
      <c r="AL62" s="17">
        <v>0.13450354261376801</v>
      </c>
      <c r="AM62" s="17">
        <v>8.8350559126075798E-2</v>
      </c>
      <c r="AN62" s="17">
        <v>7.4882967807017906E-2</v>
      </c>
      <c r="AO62" s="17"/>
      <c r="AP62" s="17">
        <v>0.14390988027446799</v>
      </c>
      <c r="AQ62" s="17">
        <v>0.11261675300318801</v>
      </c>
      <c r="AR62" s="17">
        <v>0.13253554312948401</v>
      </c>
      <c r="AS62" s="17"/>
      <c r="AT62" s="17">
        <v>0.15725082133813201</v>
      </c>
      <c r="AU62" s="17">
        <v>0.12758805816000399</v>
      </c>
      <c r="AV62" s="17" t="s">
        <v>74</v>
      </c>
      <c r="AW62" s="17">
        <v>8.8189089122086201E-2</v>
      </c>
      <c r="AX62" s="17">
        <v>7.5989227934217196E-2</v>
      </c>
      <c r="AY62" s="17">
        <v>8.7143400308777805E-2</v>
      </c>
      <c r="AZ62" s="17">
        <v>0.109829457474217</v>
      </c>
    </row>
    <row r="63" spans="2:52" x14ac:dyDescent="0.35">
      <c r="B63" t="s">
        <v>82</v>
      </c>
      <c r="C63" s="17">
        <v>0.13913767807497901</v>
      </c>
      <c r="D63" s="17">
        <v>0.142105375786031</v>
      </c>
      <c r="E63" s="17">
        <v>0.13588901530116701</v>
      </c>
      <c r="F63" s="17"/>
      <c r="G63" s="17">
        <v>0.176645499856905</v>
      </c>
      <c r="H63" s="17">
        <v>0.13669474152868</v>
      </c>
      <c r="I63" s="17">
        <v>0.161575040914609</v>
      </c>
      <c r="J63" s="17">
        <v>0.113520499358014</v>
      </c>
      <c r="K63" s="17">
        <v>0.144592763258864</v>
      </c>
      <c r="L63" s="17">
        <v>0.115163039860325</v>
      </c>
      <c r="M63" s="17"/>
      <c r="N63" s="17">
        <v>0.143795854808073</v>
      </c>
      <c r="O63" s="17">
        <v>0.15044793690886701</v>
      </c>
      <c r="P63" s="17">
        <v>0.13147533604668399</v>
      </c>
      <c r="Q63" s="17">
        <v>0.126732974132513</v>
      </c>
      <c r="R63" s="17"/>
      <c r="S63" s="17">
        <v>0.155839833032935</v>
      </c>
      <c r="T63" s="17">
        <v>0.14786678656066901</v>
      </c>
      <c r="U63" s="17">
        <v>0.146370288435691</v>
      </c>
      <c r="V63" s="17">
        <v>0.11010211023394301</v>
      </c>
      <c r="W63" s="17">
        <v>0.16536998194123201</v>
      </c>
      <c r="X63" s="17">
        <v>0.12789519673875899</v>
      </c>
      <c r="Y63" s="17">
        <v>0.101011681949416</v>
      </c>
      <c r="Z63" s="17">
        <v>0.14714210905785699</v>
      </c>
      <c r="AA63" s="17">
        <v>0.143317085531771</v>
      </c>
      <c r="AB63" s="17">
        <v>0.14707593256444201</v>
      </c>
      <c r="AC63" s="17">
        <v>0.118622805013042</v>
      </c>
      <c r="AD63" s="17">
        <v>0.14945783431076301</v>
      </c>
      <c r="AE63" s="17"/>
      <c r="AF63" s="17">
        <v>0.124145625248301</v>
      </c>
      <c r="AG63" s="17">
        <v>0.152460054599175</v>
      </c>
      <c r="AH63" s="17">
        <v>0.131208513707818</v>
      </c>
      <c r="AI63" s="17"/>
      <c r="AJ63" s="17">
        <v>0.13262293657247701</v>
      </c>
      <c r="AK63" s="17">
        <v>0.15003177092895101</v>
      </c>
      <c r="AL63" s="17">
        <v>0.155661914858089</v>
      </c>
      <c r="AM63" s="17">
        <v>0.183801064547365</v>
      </c>
      <c r="AN63" s="17">
        <v>0.11634694919692599</v>
      </c>
      <c r="AO63" s="17"/>
      <c r="AP63" s="17">
        <v>0.13340966237694199</v>
      </c>
      <c r="AQ63" s="17">
        <v>0.13457492010174199</v>
      </c>
      <c r="AR63" s="17">
        <v>0.148994126878882</v>
      </c>
      <c r="AS63" s="17"/>
      <c r="AT63" s="17">
        <v>0.12966900468979201</v>
      </c>
      <c r="AU63" s="17">
        <v>0.187768657617952</v>
      </c>
      <c r="AV63" s="17" t="s">
        <v>74</v>
      </c>
      <c r="AW63" s="17">
        <v>0.110936937816645</v>
      </c>
      <c r="AX63" s="17">
        <v>0.12344930044196099</v>
      </c>
      <c r="AY63" s="17">
        <v>0.124730575457139</v>
      </c>
      <c r="AZ63" s="17">
        <v>9.4196147899735794E-2</v>
      </c>
    </row>
    <row r="64" spans="2:52" x14ac:dyDescent="0.35">
      <c r="B64" t="s">
        <v>83</v>
      </c>
      <c r="C64" s="17">
        <v>0.48084598275235002</v>
      </c>
      <c r="D64" s="17">
        <v>0.41295297394453501</v>
      </c>
      <c r="E64" s="17">
        <v>0.546639372711343</v>
      </c>
      <c r="F64" s="17"/>
      <c r="G64" s="17">
        <v>0.5403809184992</v>
      </c>
      <c r="H64" s="17">
        <v>0.57485148286092003</v>
      </c>
      <c r="I64" s="17">
        <v>0.59288211171451399</v>
      </c>
      <c r="J64" s="17">
        <v>0.56942367702368302</v>
      </c>
      <c r="K64" s="17">
        <v>0.37975958738432403</v>
      </c>
      <c r="L64" s="17">
        <v>0.27027089150342198</v>
      </c>
      <c r="M64" s="17"/>
      <c r="N64" s="17">
        <v>0.366327102187681</v>
      </c>
      <c r="O64" s="17">
        <v>0.47430744422625198</v>
      </c>
      <c r="P64" s="17">
        <v>0.482552878640919</v>
      </c>
      <c r="Q64" s="17">
        <v>0.61152806942829296</v>
      </c>
      <c r="R64" s="17"/>
      <c r="S64" s="17">
        <v>0.45658856112223301</v>
      </c>
      <c r="T64" s="17">
        <v>0.482487889114182</v>
      </c>
      <c r="U64" s="17">
        <v>0.45276322555369902</v>
      </c>
      <c r="V64" s="17">
        <v>0.45768903152763901</v>
      </c>
      <c r="W64" s="17">
        <v>0.46400897139428199</v>
      </c>
      <c r="X64" s="17">
        <v>0.471463070408699</v>
      </c>
      <c r="Y64" s="17">
        <v>0.51971509582180497</v>
      </c>
      <c r="Z64" s="17">
        <v>0.46223294757548899</v>
      </c>
      <c r="AA64" s="17">
        <v>0.52059801774108705</v>
      </c>
      <c r="AB64" s="17">
        <v>0.45494951164915398</v>
      </c>
      <c r="AC64" s="17">
        <v>0.52623289048863897</v>
      </c>
      <c r="AD64" s="17">
        <v>0.57634230202087</v>
      </c>
      <c r="AE64" s="17"/>
      <c r="AF64" s="17">
        <v>0.44225319925733803</v>
      </c>
      <c r="AG64" s="17">
        <v>0.436657860319905</v>
      </c>
      <c r="AH64" s="17">
        <v>0.60617416730298401</v>
      </c>
      <c r="AI64" s="17"/>
      <c r="AJ64" s="17">
        <v>0.37389791946321099</v>
      </c>
      <c r="AK64" s="17">
        <v>0.50502952649965305</v>
      </c>
      <c r="AL64" s="17">
        <v>0.37038074048366099</v>
      </c>
      <c r="AM64" s="17">
        <v>0.54360360817628195</v>
      </c>
      <c r="AN64" s="17">
        <v>0.66802857376577496</v>
      </c>
      <c r="AO64" s="17"/>
      <c r="AP64" s="17">
        <v>0.344641787058038</v>
      </c>
      <c r="AQ64" s="17">
        <v>0.52530755225916104</v>
      </c>
      <c r="AR64" s="17">
        <v>0.42853370797989698</v>
      </c>
      <c r="AS64" s="17"/>
      <c r="AT64" s="17">
        <v>0.246441514668577</v>
      </c>
      <c r="AU64" s="17">
        <v>0.49805531200284803</v>
      </c>
      <c r="AV64" s="17" t="s">
        <v>74</v>
      </c>
      <c r="AW64" s="17">
        <v>0.67952760223328301</v>
      </c>
      <c r="AX64" s="17">
        <v>0.68803462650354597</v>
      </c>
      <c r="AY64" s="17">
        <v>0.67066258846608495</v>
      </c>
      <c r="AZ64" s="17">
        <v>0.64965921117160996</v>
      </c>
    </row>
    <row r="65" spans="2:52" x14ac:dyDescent="0.35">
      <c r="B65" t="s">
        <v>72</v>
      </c>
      <c r="C65" s="17">
        <v>1.23510003282453E-2</v>
      </c>
      <c r="D65" s="17">
        <v>1.2456307552631499E-2</v>
      </c>
      <c r="E65" s="17">
        <v>1.23089193920184E-2</v>
      </c>
      <c r="F65" s="17"/>
      <c r="G65" s="17">
        <v>2.3339658290241899E-2</v>
      </c>
      <c r="H65" s="17">
        <v>1.19414893659456E-2</v>
      </c>
      <c r="I65" s="17">
        <v>1.15846543989681E-2</v>
      </c>
      <c r="J65" s="17">
        <v>1.3395697337181199E-2</v>
      </c>
      <c r="K65" s="17">
        <v>1.3294763676764999E-2</v>
      </c>
      <c r="L65" s="17">
        <v>4.5533480295911798E-3</v>
      </c>
      <c r="M65" s="17"/>
      <c r="N65" s="17">
        <v>1.36927185458198E-2</v>
      </c>
      <c r="O65" s="17">
        <v>1.0910166840669E-2</v>
      </c>
      <c r="P65" s="17">
        <v>1.09939044141209E-2</v>
      </c>
      <c r="Q65" s="17">
        <v>1.1467061457330599E-2</v>
      </c>
      <c r="R65" s="17"/>
      <c r="S65" s="17">
        <v>2.2821377310505101E-2</v>
      </c>
      <c r="T65" s="17">
        <v>9.1015593282858208E-3</v>
      </c>
      <c r="U65" s="17">
        <v>6.3595036406665301E-3</v>
      </c>
      <c r="V65" s="17">
        <v>1.0420251207079101E-2</v>
      </c>
      <c r="W65" s="17">
        <v>1.61938525314708E-2</v>
      </c>
      <c r="X65" s="17">
        <v>4.0109780882358901E-3</v>
      </c>
      <c r="Y65" s="17">
        <v>5.7854787362059601E-3</v>
      </c>
      <c r="Z65" s="17">
        <v>5.5806990646619899E-3</v>
      </c>
      <c r="AA65" s="17">
        <v>2.1311720218704099E-2</v>
      </c>
      <c r="AB65" s="17">
        <v>1.2128196000101701E-2</v>
      </c>
      <c r="AC65" s="17">
        <v>1.8211073928294502E-2</v>
      </c>
      <c r="AD65" s="17">
        <v>0</v>
      </c>
      <c r="AE65" s="17"/>
      <c r="AF65" s="17">
        <v>8.8797626932634894E-3</v>
      </c>
      <c r="AG65" s="17">
        <v>7.8092666035542799E-3</v>
      </c>
      <c r="AH65" s="17">
        <v>2.06284546098068E-2</v>
      </c>
      <c r="AI65" s="17"/>
      <c r="AJ65" s="17">
        <v>8.1375421283473998E-3</v>
      </c>
      <c r="AK65" s="17">
        <v>9.0971477376368907E-3</v>
      </c>
      <c r="AL65" s="17">
        <v>6.9997163777968099E-3</v>
      </c>
      <c r="AM65" s="17">
        <v>0</v>
      </c>
      <c r="AN65" s="17">
        <v>2.2636490366039399E-2</v>
      </c>
      <c r="AO65" s="17"/>
      <c r="AP65" s="17">
        <v>9.07758243736294E-3</v>
      </c>
      <c r="AQ65" s="17">
        <v>1.21387720090252E-2</v>
      </c>
      <c r="AR65" s="17">
        <v>1.13237497161286E-2</v>
      </c>
      <c r="AS65" s="17"/>
      <c r="AT65" s="17">
        <v>5.9104351994490999E-3</v>
      </c>
      <c r="AU65" s="17">
        <v>1.40886832005755E-2</v>
      </c>
      <c r="AV65" s="17" t="s">
        <v>74</v>
      </c>
      <c r="AW65" s="17">
        <v>1.055512992301E-2</v>
      </c>
      <c r="AX65" s="17">
        <v>1.87644034050609E-2</v>
      </c>
      <c r="AY65" s="17">
        <v>1.7111370342949399E-2</v>
      </c>
      <c r="AZ65" s="17">
        <v>1.4243593406233501E-2</v>
      </c>
    </row>
    <row r="66" spans="2:52" x14ac:dyDescent="0.35">
      <c r="B66" t="s">
        <v>84</v>
      </c>
      <c r="C66" s="17">
        <v>0.246302769960768</v>
      </c>
      <c r="D66" s="17">
        <v>0.30165657633791398</v>
      </c>
      <c r="E66" s="17">
        <v>0.19243785081256901</v>
      </c>
      <c r="F66" s="17"/>
      <c r="G66" s="17">
        <v>0.144994182835923</v>
      </c>
      <c r="H66" s="17">
        <v>0.165990114888074</v>
      </c>
      <c r="I66" s="17">
        <v>0.13992216903247501</v>
      </c>
      <c r="J66" s="17">
        <v>0.179706884536737</v>
      </c>
      <c r="K66" s="17">
        <v>0.34571188453777202</v>
      </c>
      <c r="L66" s="17">
        <v>0.452176150421852</v>
      </c>
      <c r="M66" s="17"/>
      <c r="N66" s="17">
        <v>0.32028152737750198</v>
      </c>
      <c r="O66" s="17">
        <v>0.25304676676680599</v>
      </c>
      <c r="P66" s="17">
        <v>0.245660404477615</v>
      </c>
      <c r="Q66" s="17">
        <v>0.161216842596628</v>
      </c>
      <c r="R66" s="17"/>
      <c r="S66" s="17">
        <v>0.254454678840497</v>
      </c>
      <c r="T66" s="17">
        <v>0.241530339384536</v>
      </c>
      <c r="U66" s="17">
        <v>0.30378802181353398</v>
      </c>
      <c r="V66" s="17">
        <v>0.28508143099968403</v>
      </c>
      <c r="W66" s="17">
        <v>0.25740569314821299</v>
      </c>
      <c r="X66" s="17">
        <v>0.23551863912934601</v>
      </c>
      <c r="Y66" s="17">
        <v>0.26435731393921302</v>
      </c>
      <c r="Z66" s="17">
        <v>0.28212036307436</v>
      </c>
      <c r="AA66" s="17">
        <v>0.17708986700954399</v>
      </c>
      <c r="AB66" s="17">
        <v>0.226151552322093</v>
      </c>
      <c r="AC66" s="17">
        <v>0.24163127718667901</v>
      </c>
      <c r="AD66" s="17">
        <v>0.19235881800277199</v>
      </c>
      <c r="AE66" s="17"/>
      <c r="AF66" s="17">
        <v>0.29826145817403299</v>
      </c>
      <c r="AG66" s="17">
        <v>0.26778174516265801</v>
      </c>
      <c r="AH66" s="17">
        <v>0.15294780632278601</v>
      </c>
      <c r="AI66" s="17"/>
      <c r="AJ66" s="17">
        <v>0.34444587022502898</v>
      </c>
      <c r="AK66" s="17">
        <v>0.20705268644656399</v>
      </c>
      <c r="AL66" s="17">
        <v>0.332454085666685</v>
      </c>
      <c r="AM66" s="17">
        <v>0.18424476815027699</v>
      </c>
      <c r="AN66" s="17">
        <v>0.118105018864242</v>
      </c>
      <c r="AO66" s="17"/>
      <c r="AP66" s="17">
        <v>0.36896108785318898</v>
      </c>
      <c r="AQ66" s="17">
        <v>0.21536200262688299</v>
      </c>
      <c r="AR66" s="17">
        <v>0.27861287229560799</v>
      </c>
      <c r="AS66" s="17"/>
      <c r="AT66" s="17">
        <v>0.46072822410405001</v>
      </c>
      <c r="AU66" s="17">
        <v>0.17249928901862099</v>
      </c>
      <c r="AV66" s="17" t="s">
        <v>74</v>
      </c>
      <c r="AW66" s="17">
        <v>0.110791240904976</v>
      </c>
      <c r="AX66" s="17">
        <v>9.3762441715214598E-2</v>
      </c>
      <c r="AY66" s="17">
        <v>0.100352065425049</v>
      </c>
      <c r="AZ66" s="17">
        <v>0.13207159004820301</v>
      </c>
    </row>
    <row r="67" spans="2:52" x14ac:dyDescent="0.35">
      <c r="B67" t="s">
        <v>85</v>
      </c>
      <c r="C67" s="17">
        <v>0.61998366082732903</v>
      </c>
      <c r="D67" s="17">
        <v>0.555058349730566</v>
      </c>
      <c r="E67" s="17">
        <v>0.68252838801251003</v>
      </c>
      <c r="F67" s="17"/>
      <c r="G67" s="17">
        <v>0.71702641835610403</v>
      </c>
      <c r="H67" s="17">
        <v>0.71154622438960002</v>
      </c>
      <c r="I67" s="17">
        <v>0.75445715262912405</v>
      </c>
      <c r="J67" s="17">
        <v>0.68294417638169602</v>
      </c>
      <c r="K67" s="17">
        <v>0.52435235064318797</v>
      </c>
      <c r="L67" s="17">
        <v>0.38543393136374698</v>
      </c>
      <c r="M67" s="17"/>
      <c r="N67" s="17">
        <v>0.51012295699575305</v>
      </c>
      <c r="O67" s="17">
        <v>0.62475538113511897</v>
      </c>
      <c r="P67" s="17">
        <v>0.61402821468760305</v>
      </c>
      <c r="Q67" s="17">
        <v>0.73826104356080502</v>
      </c>
      <c r="R67" s="17"/>
      <c r="S67" s="17">
        <v>0.61242839415516803</v>
      </c>
      <c r="T67" s="17">
        <v>0.63035467567485104</v>
      </c>
      <c r="U67" s="17">
        <v>0.59913351398938897</v>
      </c>
      <c r="V67" s="17">
        <v>0.56779114176158196</v>
      </c>
      <c r="W67" s="17">
        <v>0.62937895333551497</v>
      </c>
      <c r="X67" s="17">
        <v>0.59935826714745799</v>
      </c>
      <c r="Y67" s="17">
        <v>0.62072677777121998</v>
      </c>
      <c r="Z67" s="17">
        <v>0.60937505663334701</v>
      </c>
      <c r="AA67" s="17">
        <v>0.66391510327285796</v>
      </c>
      <c r="AB67" s="17">
        <v>0.60202544421359705</v>
      </c>
      <c r="AC67" s="17">
        <v>0.64485569550167998</v>
      </c>
      <c r="AD67" s="17">
        <v>0.72580013633163298</v>
      </c>
      <c r="AE67" s="17"/>
      <c r="AF67" s="17">
        <v>0.56639882450563905</v>
      </c>
      <c r="AG67" s="17">
        <v>0.58911791491908005</v>
      </c>
      <c r="AH67" s="17">
        <v>0.73738268101080096</v>
      </c>
      <c r="AI67" s="17"/>
      <c r="AJ67" s="17">
        <v>0.50652085603568697</v>
      </c>
      <c r="AK67" s="17">
        <v>0.65506129742860497</v>
      </c>
      <c r="AL67" s="17">
        <v>0.52604265534174999</v>
      </c>
      <c r="AM67" s="17">
        <v>0.72740467272364695</v>
      </c>
      <c r="AN67" s="17">
        <v>0.78437552296270097</v>
      </c>
      <c r="AO67" s="17"/>
      <c r="AP67" s="17">
        <v>0.47805144943498001</v>
      </c>
      <c r="AQ67" s="17">
        <v>0.65988247236090303</v>
      </c>
      <c r="AR67" s="17">
        <v>0.57752783485877901</v>
      </c>
      <c r="AS67" s="17"/>
      <c r="AT67" s="17">
        <v>0.37611051935836898</v>
      </c>
      <c r="AU67" s="17">
        <v>0.68582396962079895</v>
      </c>
      <c r="AV67" s="17" t="s">
        <v>74</v>
      </c>
      <c r="AW67" s="17">
        <v>0.79046454004992805</v>
      </c>
      <c r="AX67" s="17">
        <v>0.81148392694550697</v>
      </c>
      <c r="AY67" s="17">
        <v>0.79539316392322301</v>
      </c>
      <c r="AZ67" s="17">
        <v>0.74385535907134603</v>
      </c>
    </row>
    <row r="68" spans="2:52" x14ac:dyDescent="0.35">
      <c r="B68" t="s">
        <v>86</v>
      </c>
      <c r="C68" s="17">
        <v>-0.37368089086656098</v>
      </c>
      <c r="D68" s="17">
        <v>-0.25340177339265202</v>
      </c>
      <c r="E68" s="17">
        <v>-0.490090537199941</v>
      </c>
      <c r="F68" s="17"/>
      <c r="G68" s="17">
        <v>-0.57203223552018101</v>
      </c>
      <c r="H68" s="17">
        <v>-0.545556109501526</v>
      </c>
      <c r="I68" s="17">
        <v>-0.61453498359664904</v>
      </c>
      <c r="J68" s="17">
        <v>-0.50323729184496002</v>
      </c>
      <c r="K68" s="17">
        <v>-0.17864046610541601</v>
      </c>
      <c r="L68" s="17">
        <v>6.6742219058105595E-2</v>
      </c>
      <c r="M68" s="17"/>
      <c r="N68" s="17">
        <v>-0.18984142961825201</v>
      </c>
      <c r="O68" s="17">
        <v>-0.37170861436831398</v>
      </c>
      <c r="P68" s="17">
        <v>-0.36836781020998799</v>
      </c>
      <c r="Q68" s="17">
        <v>-0.57704420096417697</v>
      </c>
      <c r="R68" s="17"/>
      <c r="S68" s="17">
        <v>-0.35797371531467098</v>
      </c>
      <c r="T68" s="17">
        <v>-0.38882433629031499</v>
      </c>
      <c r="U68" s="17">
        <v>-0.29534549217585598</v>
      </c>
      <c r="V68" s="17">
        <v>-0.28270971076189799</v>
      </c>
      <c r="W68" s="17">
        <v>-0.37197326018730098</v>
      </c>
      <c r="X68" s="17">
        <v>-0.36383962801811198</v>
      </c>
      <c r="Y68" s="17">
        <v>-0.35636946383200802</v>
      </c>
      <c r="Z68" s="17">
        <v>-0.32725469355898601</v>
      </c>
      <c r="AA68" s="17">
        <v>-0.48682523626331398</v>
      </c>
      <c r="AB68" s="17">
        <v>-0.375873891891504</v>
      </c>
      <c r="AC68" s="17">
        <v>-0.403224418315002</v>
      </c>
      <c r="AD68" s="17">
        <v>-0.53344131832886099</v>
      </c>
      <c r="AE68" s="17"/>
      <c r="AF68" s="17">
        <v>-0.26813736633160601</v>
      </c>
      <c r="AG68" s="17">
        <v>-0.32133616975642199</v>
      </c>
      <c r="AH68" s="17">
        <v>-0.58443487468801503</v>
      </c>
      <c r="AI68" s="17"/>
      <c r="AJ68" s="17">
        <v>-0.16207498581065799</v>
      </c>
      <c r="AK68" s="17">
        <v>-0.44800861098204098</v>
      </c>
      <c r="AL68" s="17">
        <v>-0.19358856967506499</v>
      </c>
      <c r="AM68" s="17">
        <v>-0.54315990457336905</v>
      </c>
      <c r="AN68" s="17">
        <v>-0.66627050409846</v>
      </c>
      <c r="AO68" s="17"/>
      <c r="AP68" s="17">
        <v>-0.109090361581792</v>
      </c>
      <c r="AQ68" s="17">
        <v>-0.44452046973401999</v>
      </c>
      <c r="AR68" s="17">
        <v>-0.29891496256317102</v>
      </c>
      <c r="AS68" s="17"/>
      <c r="AT68" s="17">
        <v>8.4617704745680894E-2</v>
      </c>
      <c r="AU68" s="17">
        <v>-0.51332468060217795</v>
      </c>
      <c r="AV68" s="17" t="s">
        <v>74</v>
      </c>
      <c r="AW68" s="17">
        <v>-0.679673299144952</v>
      </c>
      <c r="AX68" s="17">
        <v>-0.717721485230293</v>
      </c>
      <c r="AY68" s="17">
        <v>-0.69504109849817397</v>
      </c>
      <c r="AZ68" s="17">
        <v>-0.61178376902314302</v>
      </c>
    </row>
    <row r="69" spans="2:52" x14ac:dyDescent="0.35">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row>
    <row r="70" spans="2:52" x14ac:dyDescent="0.35">
      <c r="B70" s="6" t="s">
        <v>98</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row>
    <row r="71" spans="2:52" x14ac:dyDescent="0.35">
      <c r="B71" s="24" t="s">
        <v>76</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row>
    <row r="72" spans="2:52" x14ac:dyDescent="0.35">
      <c r="B72" t="s">
        <v>91</v>
      </c>
      <c r="C72" s="17">
        <v>0.38695958752383303</v>
      </c>
      <c r="D72" s="17">
        <v>0.31880998614665401</v>
      </c>
      <c r="E72" s="17">
        <v>0.45339120547196798</v>
      </c>
      <c r="F72" s="17"/>
      <c r="G72" s="17">
        <v>0.34091814368804801</v>
      </c>
      <c r="H72" s="17">
        <v>0.33154094998074302</v>
      </c>
      <c r="I72" s="17">
        <v>0.421895525300929</v>
      </c>
      <c r="J72" s="17">
        <v>0.43140880833256501</v>
      </c>
      <c r="K72" s="17">
        <v>0.43457189558440901</v>
      </c>
      <c r="L72" s="17">
        <v>0.36620099805655199</v>
      </c>
      <c r="M72" s="17"/>
      <c r="N72" s="17">
        <v>0.270551663746185</v>
      </c>
      <c r="O72" s="17">
        <v>0.37088010969621499</v>
      </c>
      <c r="P72" s="17">
        <v>0.38823477157965502</v>
      </c>
      <c r="Q72" s="17">
        <v>0.52831588358607795</v>
      </c>
      <c r="R72" s="17"/>
      <c r="S72" s="17">
        <v>0.30062822253886201</v>
      </c>
      <c r="T72" s="17">
        <v>0.38726035118271601</v>
      </c>
      <c r="U72" s="17">
        <v>0.40045718733942698</v>
      </c>
      <c r="V72" s="17">
        <v>0.37866246798896203</v>
      </c>
      <c r="W72" s="17">
        <v>0.39064694835090102</v>
      </c>
      <c r="X72" s="17">
        <v>0.41414293642453298</v>
      </c>
      <c r="Y72" s="17">
        <v>0.38353720097591798</v>
      </c>
      <c r="Z72" s="17">
        <v>0.359345178725474</v>
      </c>
      <c r="AA72" s="17">
        <v>0.42520982883085701</v>
      </c>
      <c r="AB72" s="17">
        <v>0.38902427475430201</v>
      </c>
      <c r="AC72" s="17">
        <v>0.46463743212183101</v>
      </c>
      <c r="AD72" s="17">
        <v>0.457494418324003</v>
      </c>
      <c r="AE72" s="17"/>
      <c r="AF72" s="17">
        <v>0.39837061412407498</v>
      </c>
      <c r="AG72" s="17">
        <v>0.35722406482360097</v>
      </c>
      <c r="AH72" s="17">
        <v>0.43563120547372602</v>
      </c>
      <c r="AI72" s="17"/>
      <c r="AJ72" s="17">
        <v>0.35404051931320002</v>
      </c>
      <c r="AK72" s="17">
        <v>0.40478172146644298</v>
      </c>
      <c r="AL72" s="17">
        <v>0.31686594482243802</v>
      </c>
      <c r="AM72" s="17">
        <v>0.35895145292382402</v>
      </c>
      <c r="AN72" s="17">
        <v>0.45680929666952802</v>
      </c>
      <c r="AO72" s="17"/>
      <c r="AP72" s="17">
        <v>0.30060495389599001</v>
      </c>
      <c r="AQ72" s="17">
        <v>0.39904390788677702</v>
      </c>
      <c r="AR72" s="17">
        <v>0.36622558282926199</v>
      </c>
      <c r="AS72" s="17"/>
      <c r="AT72" s="17">
        <v>0.303782854484211</v>
      </c>
      <c r="AU72" s="17">
        <v>0.35407263916225901</v>
      </c>
      <c r="AV72" s="17" t="s">
        <v>74</v>
      </c>
      <c r="AW72" s="17">
        <v>0.51923267252781002</v>
      </c>
      <c r="AX72" s="17">
        <v>0.568745625866102</v>
      </c>
      <c r="AY72" s="17">
        <v>0.413316700692964</v>
      </c>
      <c r="AZ72" s="17">
        <v>0.542039118767629</v>
      </c>
    </row>
    <row r="73" spans="2:52" x14ac:dyDescent="0.35">
      <c r="B73" t="s">
        <v>92</v>
      </c>
      <c r="C73" s="17">
        <v>0.23437842287896599</v>
      </c>
      <c r="D73" s="17">
        <v>0.24963371555375799</v>
      </c>
      <c r="E73" s="17">
        <v>0.21813040863499999</v>
      </c>
      <c r="F73" s="17"/>
      <c r="G73" s="17">
        <v>0.25149976005891</v>
      </c>
      <c r="H73" s="17">
        <v>0.24302279889753101</v>
      </c>
      <c r="I73" s="17">
        <v>0.215266717111149</v>
      </c>
      <c r="J73" s="17">
        <v>0.24856512237223799</v>
      </c>
      <c r="K73" s="17">
        <v>0.208888238635969</v>
      </c>
      <c r="L73" s="17">
        <v>0.23711649888168099</v>
      </c>
      <c r="M73" s="17"/>
      <c r="N73" s="17">
        <v>0.20551548652450499</v>
      </c>
      <c r="O73" s="17">
        <v>0.272994482794576</v>
      </c>
      <c r="P73" s="17">
        <v>0.25998022111464197</v>
      </c>
      <c r="Q73" s="17">
        <v>0.20404572243675501</v>
      </c>
      <c r="R73" s="17"/>
      <c r="S73" s="17">
        <v>0.24590336737204199</v>
      </c>
      <c r="T73" s="17">
        <v>0.25432214625857302</v>
      </c>
      <c r="U73" s="17">
        <v>0.230874337340498</v>
      </c>
      <c r="V73" s="17">
        <v>0.231650226673009</v>
      </c>
      <c r="W73" s="17">
        <v>0.24658154472309099</v>
      </c>
      <c r="X73" s="17">
        <v>0.23924788326570701</v>
      </c>
      <c r="Y73" s="17">
        <v>0.22992187034252101</v>
      </c>
      <c r="Z73" s="17">
        <v>0.23533546407085401</v>
      </c>
      <c r="AA73" s="17">
        <v>0.21916330587628699</v>
      </c>
      <c r="AB73" s="17">
        <v>0.214763635186285</v>
      </c>
      <c r="AC73" s="17">
        <v>0.21616134757137001</v>
      </c>
      <c r="AD73" s="17">
        <v>0.22411810395443099</v>
      </c>
      <c r="AE73" s="17"/>
      <c r="AF73" s="17">
        <v>0.23327103617761499</v>
      </c>
      <c r="AG73" s="17">
        <v>0.238402978373429</v>
      </c>
      <c r="AH73" s="17">
        <v>0.217022029922433</v>
      </c>
      <c r="AI73" s="17"/>
      <c r="AJ73" s="17">
        <v>0.238356860688025</v>
      </c>
      <c r="AK73" s="17">
        <v>0.23404490451210899</v>
      </c>
      <c r="AL73" s="17">
        <v>0.25933721917072899</v>
      </c>
      <c r="AM73" s="17">
        <v>0.230688356082176</v>
      </c>
      <c r="AN73" s="17">
        <v>0.19418414745523799</v>
      </c>
      <c r="AO73" s="17"/>
      <c r="AP73" s="17">
        <v>0.24055641862893201</v>
      </c>
      <c r="AQ73" s="17">
        <v>0.246598299311616</v>
      </c>
      <c r="AR73" s="17">
        <v>0.25585174924440202</v>
      </c>
      <c r="AS73" s="17"/>
      <c r="AT73" s="17">
        <v>0.21522798403829399</v>
      </c>
      <c r="AU73" s="17">
        <v>0.26809360965578</v>
      </c>
      <c r="AV73" s="17" t="s">
        <v>74</v>
      </c>
      <c r="AW73" s="17">
        <v>0.21546176486656299</v>
      </c>
      <c r="AX73" s="17">
        <v>0.17911566985628999</v>
      </c>
      <c r="AY73" s="17">
        <v>0.27416904809487203</v>
      </c>
      <c r="AZ73" s="17">
        <v>0.15334398891475501</v>
      </c>
    </row>
    <row r="74" spans="2:52" x14ac:dyDescent="0.35">
      <c r="B74" t="s">
        <v>93</v>
      </c>
      <c r="C74" s="17">
        <v>0.113657142562722</v>
      </c>
      <c r="D74" s="17">
        <v>0.126129752602543</v>
      </c>
      <c r="E74" s="17">
        <v>0.10160081791914501</v>
      </c>
      <c r="F74" s="17"/>
      <c r="G74" s="17">
        <v>0.126317062808769</v>
      </c>
      <c r="H74" s="17">
        <v>0.13928766412687901</v>
      </c>
      <c r="I74" s="17">
        <v>0.125201233884982</v>
      </c>
      <c r="J74" s="17">
        <v>0.106634022377164</v>
      </c>
      <c r="K74" s="17">
        <v>8.2008249395168598E-2</v>
      </c>
      <c r="L74" s="17">
        <v>0.1019879511202</v>
      </c>
      <c r="M74" s="17"/>
      <c r="N74" s="17">
        <v>0.14331595446568901</v>
      </c>
      <c r="O74" s="17">
        <v>0.123002439414421</v>
      </c>
      <c r="P74" s="17">
        <v>0.11720456498361299</v>
      </c>
      <c r="Q74" s="17">
        <v>7.0196392839667193E-2</v>
      </c>
      <c r="R74" s="17"/>
      <c r="S74" s="17">
        <v>0.111249425281925</v>
      </c>
      <c r="T74" s="17">
        <v>0.121123217037351</v>
      </c>
      <c r="U74" s="17">
        <v>9.4008262542410806E-2</v>
      </c>
      <c r="V74" s="17">
        <v>0.123365583925707</v>
      </c>
      <c r="W74" s="17">
        <v>9.1004964154483795E-2</v>
      </c>
      <c r="X74" s="17">
        <v>0.10673388609136</v>
      </c>
      <c r="Y74" s="17">
        <v>0.10698885260044901</v>
      </c>
      <c r="Z74" s="17">
        <v>0.14917065604889801</v>
      </c>
      <c r="AA74" s="17">
        <v>0.14496680200755499</v>
      </c>
      <c r="AB74" s="17">
        <v>0.11259259392179399</v>
      </c>
      <c r="AC74" s="17">
        <v>7.1321117868911807E-2</v>
      </c>
      <c r="AD74" s="17">
        <v>0.118756377337664</v>
      </c>
      <c r="AE74" s="17"/>
      <c r="AF74" s="17">
        <v>0.11493131855389099</v>
      </c>
      <c r="AG74" s="17">
        <v>0.119843399845332</v>
      </c>
      <c r="AH74" s="17">
        <v>0.118169165009483</v>
      </c>
      <c r="AI74" s="17"/>
      <c r="AJ74" s="17">
        <v>0.120714095381474</v>
      </c>
      <c r="AK74" s="17">
        <v>0.12558022304135599</v>
      </c>
      <c r="AL74" s="17">
        <v>0.10752962201271</v>
      </c>
      <c r="AM74" s="17">
        <v>0.13911009676307301</v>
      </c>
      <c r="AN74" s="17">
        <v>0.101641217696592</v>
      </c>
      <c r="AO74" s="17"/>
      <c r="AP74" s="17">
        <v>0.12685988360860601</v>
      </c>
      <c r="AQ74" s="17">
        <v>0.11269060220834</v>
      </c>
      <c r="AR74" s="17">
        <v>0.110798411543964</v>
      </c>
      <c r="AS74" s="17"/>
      <c r="AT74" s="17">
        <v>0.117096981796751</v>
      </c>
      <c r="AU74" s="17">
        <v>0.124059612564311</v>
      </c>
      <c r="AV74" s="17" t="s">
        <v>74</v>
      </c>
      <c r="AW74" s="17">
        <v>0.111488315841453</v>
      </c>
      <c r="AX74" s="17">
        <v>8.4760405175385994E-2</v>
      </c>
      <c r="AY74" s="17">
        <v>0.120672686520164</v>
      </c>
      <c r="AZ74" s="17">
        <v>6.8187520898950194E-2</v>
      </c>
    </row>
    <row r="75" spans="2:52" x14ac:dyDescent="0.35">
      <c r="B75" t="s">
        <v>94</v>
      </c>
      <c r="C75" s="17">
        <v>7.2527600559140801E-2</v>
      </c>
      <c r="D75" s="17">
        <v>8.9021942476845403E-2</v>
      </c>
      <c r="E75" s="17">
        <v>5.6794684172819299E-2</v>
      </c>
      <c r="F75" s="17"/>
      <c r="G75" s="17">
        <v>7.4904166164779795E-2</v>
      </c>
      <c r="H75" s="17">
        <v>0.101343615302408</v>
      </c>
      <c r="I75" s="17">
        <v>6.7557785475344606E-2</v>
      </c>
      <c r="J75" s="17">
        <v>5.9629602215115998E-2</v>
      </c>
      <c r="K75" s="17">
        <v>6.20589803385318E-2</v>
      </c>
      <c r="L75" s="17">
        <v>6.9064689393214307E-2</v>
      </c>
      <c r="M75" s="17"/>
      <c r="N75" s="17">
        <v>0.100960541559536</v>
      </c>
      <c r="O75" s="17">
        <v>7.8563430595178799E-2</v>
      </c>
      <c r="P75" s="17">
        <v>7.4056618728999005E-2</v>
      </c>
      <c r="Q75" s="17">
        <v>3.5081527000049399E-2</v>
      </c>
      <c r="R75" s="17"/>
      <c r="S75" s="17">
        <v>8.4771108069295997E-2</v>
      </c>
      <c r="T75" s="17">
        <v>5.0224659543716403E-2</v>
      </c>
      <c r="U75" s="17">
        <v>6.5441415515464799E-2</v>
      </c>
      <c r="V75" s="17">
        <v>5.96372773363101E-2</v>
      </c>
      <c r="W75" s="17">
        <v>8.7510020762024104E-2</v>
      </c>
      <c r="X75" s="17">
        <v>7.5543143921571604E-2</v>
      </c>
      <c r="Y75" s="17">
        <v>8.6200256310206405E-2</v>
      </c>
      <c r="Z75" s="17">
        <v>6.1234273538031202E-2</v>
      </c>
      <c r="AA75" s="17">
        <v>6.6080594811661106E-2</v>
      </c>
      <c r="AB75" s="17">
        <v>8.95186129910613E-2</v>
      </c>
      <c r="AC75" s="17">
        <v>9.0590058853285499E-2</v>
      </c>
      <c r="AD75" s="17">
        <v>4.67359691601721E-2</v>
      </c>
      <c r="AE75" s="17"/>
      <c r="AF75" s="17">
        <v>6.2147369798623002E-2</v>
      </c>
      <c r="AG75" s="17">
        <v>8.9825708193961101E-2</v>
      </c>
      <c r="AH75" s="17">
        <v>5.6900016820948002E-2</v>
      </c>
      <c r="AI75" s="17"/>
      <c r="AJ75" s="17">
        <v>8.0038098739852598E-2</v>
      </c>
      <c r="AK75" s="17">
        <v>7.8076435371242106E-2</v>
      </c>
      <c r="AL75" s="17">
        <v>0.102436181429871</v>
      </c>
      <c r="AM75" s="17">
        <v>5.2137046689371899E-2</v>
      </c>
      <c r="AN75" s="17">
        <v>5.8399275621651203E-2</v>
      </c>
      <c r="AO75" s="17"/>
      <c r="AP75" s="17">
        <v>0.11285212076517601</v>
      </c>
      <c r="AQ75" s="17">
        <v>7.0301239154762399E-2</v>
      </c>
      <c r="AR75" s="17">
        <v>7.1180206818244704E-2</v>
      </c>
      <c r="AS75" s="17"/>
      <c r="AT75" s="17">
        <v>8.2283846157826607E-2</v>
      </c>
      <c r="AU75" s="17">
        <v>8.7942061461313698E-2</v>
      </c>
      <c r="AV75" s="17" t="s">
        <v>74</v>
      </c>
      <c r="AW75" s="17">
        <v>6.3348990102525801E-2</v>
      </c>
      <c r="AX75" s="17">
        <v>3.5647989767404999E-2</v>
      </c>
      <c r="AY75" s="17">
        <v>6.9149717104802597E-2</v>
      </c>
      <c r="AZ75" s="17">
        <v>1.9169383284627198E-2</v>
      </c>
    </row>
    <row r="76" spans="2:52" x14ac:dyDescent="0.35">
      <c r="B76" t="s">
        <v>95</v>
      </c>
      <c r="C76" s="17">
        <v>5.7442049811662302E-2</v>
      </c>
      <c r="D76" s="17">
        <v>7.7469774915338005E-2</v>
      </c>
      <c r="E76" s="17">
        <v>3.8188518368051302E-2</v>
      </c>
      <c r="F76" s="17"/>
      <c r="G76" s="17">
        <v>4.7162878824693603E-2</v>
      </c>
      <c r="H76" s="17">
        <v>8.13028820500869E-2</v>
      </c>
      <c r="I76" s="17">
        <v>6.5822821602980905E-2</v>
      </c>
      <c r="J76" s="17">
        <v>3.8264918819032198E-2</v>
      </c>
      <c r="K76" s="17">
        <v>4.4653811661550101E-2</v>
      </c>
      <c r="L76" s="17">
        <v>6.2176082017862698E-2</v>
      </c>
      <c r="M76" s="17"/>
      <c r="N76" s="17">
        <v>9.3262291275010498E-2</v>
      </c>
      <c r="O76" s="17">
        <v>5.9207025000354602E-2</v>
      </c>
      <c r="P76" s="17">
        <v>4.5068738189307199E-2</v>
      </c>
      <c r="Q76" s="17">
        <v>2.7448934589098702E-2</v>
      </c>
      <c r="R76" s="17"/>
      <c r="S76" s="17">
        <v>6.8406091652140996E-2</v>
      </c>
      <c r="T76" s="17">
        <v>5.6596862702901901E-2</v>
      </c>
      <c r="U76" s="17">
        <v>7.5970590510357094E-2</v>
      </c>
      <c r="V76" s="17">
        <v>4.7212038266450901E-2</v>
      </c>
      <c r="W76" s="17">
        <v>6.9723485296362395E-2</v>
      </c>
      <c r="X76" s="17">
        <v>5.31438533236969E-2</v>
      </c>
      <c r="Y76" s="17">
        <v>5.1604870398143599E-2</v>
      </c>
      <c r="Z76" s="17">
        <v>4.3612205822183302E-2</v>
      </c>
      <c r="AA76" s="17">
        <v>4.2824770073320098E-2</v>
      </c>
      <c r="AB76" s="17">
        <v>7.0176957874545795E-2</v>
      </c>
      <c r="AC76" s="17">
        <v>6.0080498806673703E-2</v>
      </c>
      <c r="AD76" s="17">
        <v>2.04109519784611E-2</v>
      </c>
      <c r="AE76" s="17"/>
      <c r="AF76" s="17">
        <v>4.8232585217856498E-2</v>
      </c>
      <c r="AG76" s="17">
        <v>7.1007783558694401E-2</v>
      </c>
      <c r="AH76" s="17">
        <v>4.8492452187318E-2</v>
      </c>
      <c r="AI76" s="17"/>
      <c r="AJ76" s="17">
        <v>6.9285012994772202E-2</v>
      </c>
      <c r="AK76" s="17">
        <v>6.08734287542868E-2</v>
      </c>
      <c r="AL76" s="17">
        <v>5.4708165619827297E-2</v>
      </c>
      <c r="AM76" s="17">
        <v>1.7748499267732799E-2</v>
      </c>
      <c r="AN76" s="17">
        <v>4.1305386878360502E-2</v>
      </c>
      <c r="AO76" s="17"/>
      <c r="AP76" s="17">
        <v>8.3683486421536404E-2</v>
      </c>
      <c r="AQ76" s="17">
        <v>5.8485265676069299E-2</v>
      </c>
      <c r="AR76" s="17">
        <v>5.1191264733113397E-2</v>
      </c>
      <c r="AS76" s="17"/>
      <c r="AT76" s="17">
        <v>7.6225184568000495E-2</v>
      </c>
      <c r="AU76" s="17">
        <v>6.3550922777982494E-2</v>
      </c>
      <c r="AV76" s="17" t="s">
        <v>74</v>
      </c>
      <c r="AW76" s="17">
        <v>1.7872558274280401E-2</v>
      </c>
      <c r="AX76" s="17">
        <v>2.2322967160873699E-2</v>
      </c>
      <c r="AY76" s="17">
        <v>4.6319775196835902E-2</v>
      </c>
      <c r="AZ76" s="17">
        <v>7.8605511359805896E-2</v>
      </c>
    </row>
    <row r="77" spans="2:52" x14ac:dyDescent="0.35">
      <c r="B77" t="s">
        <v>96</v>
      </c>
      <c r="C77" s="17">
        <v>2.0078790795785301E-2</v>
      </c>
      <c r="D77" s="17">
        <v>2.6374267936501199E-2</v>
      </c>
      <c r="E77" s="17">
        <v>1.4036602197721799E-2</v>
      </c>
      <c r="F77" s="17"/>
      <c r="G77" s="17">
        <v>2.2128988259344399E-2</v>
      </c>
      <c r="H77" s="17">
        <v>2.6213124869986199E-2</v>
      </c>
      <c r="I77" s="17">
        <v>2.0149723699479E-2</v>
      </c>
      <c r="J77" s="17">
        <v>1.49605189315526E-2</v>
      </c>
      <c r="K77" s="17">
        <v>1.6051822714952198E-2</v>
      </c>
      <c r="L77" s="17">
        <v>2.0526535700656701E-2</v>
      </c>
      <c r="M77" s="17"/>
      <c r="N77" s="17">
        <v>4.2246138812894303E-2</v>
      </c>
      <c r="O77" s="17">
        <v>1.47094176233224E-2</v>
      </c>
      <c r="P77" s="17">
        <v>1.3770292204039501E-2</v>
      </c>
      <c r="Q77" s="17">
        <v>7.5020026904461497E-3</v>
      </c>
      <c r="R77" s="17"/>
      <c r="S77" s="17">
        <v>2.7821503116008599E-2</v>
      </c>
      <c r="T77" s="17">
        <v>2.3944732764150399E-2</v>
      </c>
      <c r="U77" s="17">
        <v>8.9526763597365198E-3</v>
      </c>
      <c r="V77" s="17">
        <v>3.1748146167216398E-2</v>
      </c>
      <c r="W77" s="17">
        <v>2.08974026053096E-2</v>
      </c>
      <c r="X77" s="17">
        <v>2.7589950504090299E-2</v>
      </c>
      <c r="Y77" s="17">
        <v>1.9897106203518301E-2</v>
      </c>
      <c r="Z77" s="17">
        <v>1.94907294955101E-2</v>
      </c>
      <c r="AA77" s="17">
        <v>9.0933244678654702E-3</v>
      </c>
      <c r="AB77" s="17">
        <v>1.47476858915476E-2</v>
      </c>
      <c r="AC77" s="17">
        <v>1.1433239461714E-2</v>
      </c>
      <c r="AD77" s="17">
        <v>9.3259879079203196E-3</v>
      </c>
      <c r="AE77" s="17"/>
      <c r="AF77" s="17">
        <v>1.91556604842761E-2</v>
      </c>
      <c r="AG77" s="17">
        <v>2.6690575183987798E-2</v>
      </c>
      <c r="AH77" s="17">
        <v>1.45721873053077E-2</v>
      </c>
      <c r="AI77" s="17"/>
      <c r="AJ77" s="17">
        <v>2.1325144951704501E-2</v>
      </c>
      <c r="AK77" s="17">
        <v>2.2163582044067699E-2</v>
      </c>
      <c r="AL77" s="17">
        <v>5.12675125294903E-2</v>
      </c>
      <c r="AM77" s="17">
        <v>2.2203523690617101E-2</v>
      </c>
      <c r="AN77" s="17">
        <v>6.8271868334115098E-3</v>
      </c>
      <c r="AO77" s="17"/>
      <c r="AP77" s="17">
        <v>2.3235501657706999E-2</v>
      </c>
      <c r="AQ77" s="17">
        <v>2.1420736917749799E-2</v>
      </c>
      <c r="AR77" s="17">
        <v>3.9242550176739902E-2</v>
      </c>
      <c r="AS77" s="17"/>
      <c r="AT77" s="17">
        <v>2.97660380910648E-2</v>
      </c>
      <c r="AU77" s="17">
        <v>2.40630369489548E-2</v>
      </c>
      <c r="AV77" s="17" t="s">
        <v>74</v>
      </c>
      <c r="AW77" s="17">
        <v>1.42499746832093E-2</v>
      </c>
      <c r="AX77" s="17">
        <v>8.4305503891925603E-3</v>
      </c>
      <c r="AY77" s="17">
        <v>7.9301666561973506E-3</v>
      </c>
      <c r="AZ77" s="17">
        <v>7.1604624352609196E-3</v>
      </c>
    </row>
    <row r="78" spans="2:52" x14ac:dyDescent="0.35">
      <c r="B78" t="s">
        <v>97</v>
      </c>
      <c r="C78" s="17">
        <v>2.9940259985101501E-2</v>
      </c>
      <c r="D78" s="17">
        <v>4.2081810539498402E-2</v>
      </c>
      <c r="E78" s="17">
        <v>1.8244079633260302E-2</v>
      </c>
      <c r="F78" s="17"/>
      <c r="G78" s="17">
        <v>2.9274527650717801E-2</v>
      </c>
      <c r="H78" s="17">
        <v>3.5004936273155901E-2</v>
      </c>
      <c r="I78" s="17">
        <v>2.95902896687626E-2</v>
      </c>
      <c r="J78" s="17">
        <v>3.3145356160355202E-2</v>
      </c>
      <c r="K78" s="17">
        <v>3.7807148052999402E-2</v>
      </c>
      <c r="L78" s="17">
        <v>1.8701373937743501E-2</v>
      </c>
      <c r="M78" s="17"/>
      <c r="N78" s="17">
        <v>7.2681653180176997E-2</v>
      </c>
      <c r="O78" s="17">
        <v>1.3737110043532201E-2</v>
      </c>
      <c r="P78" s="17">
        <v>1.49896254293325E-2</v>
      </c>
      <c r="Q78" s="17">
        <v>1.41200312860902E-2</v>
      </c>
      <c r="R78" s="17"/>
      <c r="S78" s="17">
        <v>6.3995328885459404E-2</v>
      </c>
      <c r="T78" s="17">
        <v>2.0084082112104999E-2</v>
      </c>
      <c r="U78" s="17">
        <v>2.8601543878360398E-2</v>
      </c>
      <c r="V78" s="17">
        <v>2.0032773722615398E-2</v>
      </c>
      <c r="W78" s="17">
        <v>2.3199413560015501E-2</v>
      </c>
      <c r="X78" s="17">
        <v>1.6772215268733199E-2</v>
      </c>
      <c r="Y78" s="17">
        <v>2.6997437033705E-2</v>
      </c>
      <c r="Z78" s="17">
        <v>4.1114471082892401E-2</v>
      </c>
      <c r="AA78" s="17">
        <v>1.8761709617779801E-2</v>
      </c>
      <c r="AB78" s="17">
        <v>2.46975562104369E-2</v>
      </c>
      <c r="AC78" s="17">
        <v>3.0120564731149501E-2</v>
      </c>
      <c r="AD78" s="17">
        <v>5.1590540169616797E-2</v>
      </c>
      <c r="AE78" s="17"/>
      <c r="AF78" s="17">
        <v>3.3922493687961602E-2</v>
      </c>
      <c r="AG78" s="17">
        <v>2.8881848587622001E-2</v>
      </c>
      <c r="AH78" s="17">
        <v>2.8283659843571299E-2</v>
      </c>
      <c r="AI78" s="17"/>
      <c r="AJ78" s="17">
        <v>3.5934268762114099E-2</v>
      </c>
      <c r="AK78" s="17">
        <v>2.6522545527900201E-2</v>
      </c>
      <c r="AL78" s="17">
        <v>4.0741499648682698E-2</v>
      </c>
      <c r="AM78" s="17">
        <v>5.3821458375358497E-2</v>
      </c>
      <c r="AN78" s="17">
        <v>1.9175016587340901E-2</v>
      </c>
      <c r="AO78" s="17"/>
      <c r="AP78" s="17">
        <v>3.8841223593686899E-2</v>
      </c>
      <c r="AQ78" s="17">
        <v>3.0741874751742199E-2</v>
      </c>
      <c r="AR78" s="17">
        <v>5.04172740765454E-2</v>
      </c>
      <c r="AS78" s="17"/>
      <c r="AT78" s="17">
        <v>5.3642905462387203E-2</v>
      </c>
      <c r="AU78" s="17">
        <v>2.36604421523454E-2</v>
      </c>
      <c r="AV78" s="17" t="s">
        <v>74</v>
      </c>
      <c r="AW78" s="17">
        <v>1.0022761213230799E-2</v>
      </c>
      <c r="AX78" s="17">
        <v>1.2320674395346299E-2</v>
      </c>
      <c r="AY78" s="17">
        <v>1.63394320574182E-2</v>
      </c>
      <c r="AZ78" s="17">
        <v>0</v>
      </c>
    </row>
    <row r="79" spans="2:52" x14ac:dyDescent="0.35">
      <c r="B79" t="s">
        <v>72</v>
      </c>
      <c r="C79" s="17">
        <v>8.5016145882789801E-2</v>
      </c>
      <c r="D79" s="17">
        <v>7.0478749828862194E-2</v>
      </c>
      <c r="E79" s="17">
        <v>9.9613683602034306E-2</v>
      </c>
      <c r="F79" s="17"/>
      <c r="G79" s="17">
        <v>0.10779447254473799</v>
      </c>
      <c r="H79" s="17">
        <v>4.2284028499210299E-2</v>
      </c>
      <c r="I79" s="17">
        <v>5.4515903256372802E-2</v>
      </c>
      <c r="J79" s="17">
        <v>6.7391650791977106E-2</v>
      </c>
      <c r="K79" s="17">
        <v>0.11395985361642</v>
      </c>
      <c r="L79" s="17">
        <v>0.12422587089209</v>
      </c>
      <c r="M79" s="17"/>
      <c r="N79" s="17">
        <v>7.1466270436002205E-2</v>
      </c>
      <c r="O79" s="17">
        <v>6.6905984832400206E-2</v>
      </c>
      <c r="P79" s="17">
        <v>8.6695167770411793E-2</v>
      </c>
      <c r="Q79" s="17">
        <v>0.113289505571816</v>
      </c>
      <c r="R79" s="17"/>
      <c r="S79" s="17">
        <v>9.7224953084266694E-2</v>
      </c>
      <c r="T79" s="17">
        <v>8.6443948398486403E-2</v>
      </c>
      <c r="U79" s="17">
        <v>9.5693986513745999E-2</v>
      </c>
      <c r="V79" s="17">
        <v>0.107691485919729</v>
      </c>
      <c r="W79" s="17">
        <v>7.0436220547812595E-2</v>
      </c>
      <c r="X79" s="17">
        <v>6.6826131200306907E-2</v>
      </c>
      <c r="Y79" s="17">
        <v>9.48524061355389E-2</v>
      </c>
      <c r="Z79" s="17">
        <v>9.0697021216156803E-2</v>
      </c>
      <c r="AA79" s="17">
        <v>7.3899664314674193E-2</v>
      </c>
      <c r="AB79" s="17">
        <v>8.44786831700267E-2</v>
      </c>
      <c r="AC79" s="17">
        <v>5.5655740585065103E-2</v>
      </c>
      <c r="AD79" s="17">
        <v>7.1567651167731894E-2</v>
      </c>
      <c r="AE79" s="17"/>
      <c r="AF79" s="17">
        <v>8.9968921955700595E-2</v>
      </c>
      <c r="AG79" s="17">
        <v>6.8123641433372295E-2</v>
      </c>
      <c r="AH79" s="17">
        <v>8.0929283437212299E-2</v>
      </c>
      <c r="AI79" s="17"/>
      <c r="AJ79" s="17">
        <v>8.0305999168857806E-2</v>
      </c>
      <c r="AK79" s="17">
        <v>4.7957159282595099E-2</v>
      </c>
      <c r="AL79" s="17">
        <v>6.7113854766251202E-2</v>
      </c>
      <c r="AM79" s="17">
        <v>0.125339566207847</v>
      </c>
      <c r="AN79" s="17">
        <v>0.121658472257877</v>
      </c>
      <c r="AO79" s="17"/>
      <c r="AP79" s="17">
        <v>7.3366411428365697E-2</v>
      </c>
      <c r="AQ79" s="17">
        <v>6.0718074092943303E-2</v>
      </c>
      <c r="AR79" s="17">
        <v>5.5092960577728597E-2</v>
      </c>
      <c r="AS79" s="17"/>
      <c r="AT79" s="17">
        <v>0.121974205401465</v>
      </c>
      <c r="AU79" s="17">
        <v>5.4557675277053498E-2</v>
      </c>
      <c r="AV79" s="17" t="s">
        <v>74</v>
      </c>
      <c r="AW79" s="17">
        <v>4.8322962490927997E-2</v>
      </c>
      <c r="AX79" s="17">
        <v>8.8656117389404196E-2</v>
      </c>
      <c r="AY79" s="17">
        <v>5.2102473676746697E-2</v>
      </c>
      <c r="AZ79" s="17">
        <v>0.13149401433897101</v>
      </c>
    </row>
    <row r="80" spans="2:52" x14ac:dyDescent="0.35">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row>
    <row r="81" spans="2:52" x14ac:dyDescent="0.35">
      <c r="B81" s="6" t="s">
        <v>106</v>
      </c>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row>
    <row r="82" spans="2:52" x14ac:dyDescent="0.35">
      <c r="B82" s="24" t="s">
        <v>76</v>
      </c>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row>
    <row r="83" spans="2:52" x14ac:dyDescent="0.35">
      <c r="B83" t="s">
        <v>99</v>
      </c>
      <c r="C83" s="17">
        <v>3.9112258970359103E-2</v>
      </c>
      <c r="D83" s="17">
        <v>3.8035871711871297E-2</v>
      </c>
      <c r="E83" s="17">
        <v>4.03542195532599E-2</v>
      </c>
      <c r="F83" s="17"/>
      <c r="G83" s="17">
        <v>0.107220943229224</v>
      </c>
      <c r="H83" s="17">
        <v>5.9943729945267497E-2</v>
      </c>
      <c r="I83" s="17">
        <v>4.6880504125493799E-2</v>
      </c>
      <c r="J83" s="17">
        <v>1.9770743934304998E-2</v>
      </c>
      <c r="K83" s="17">
        <v>1.00987968886464E-2</v>
      </c>
      <c r="L83" s="17">
        <v>5.8948176016113E-3</v>
      </c>
      <c r="M83" s="17"/>
      <c r="N83" s="17">
        <v>4.48326988456621E-2</v>
      </c>
      <c r="O83" s="17">
        <v>4.25002381929485E-2</v>
      </c>
      <c r="P83" s="17">
        <v>2.32358323621145E-2</v>
      </c>
      <c r="Q83" s="17">
        <v>4.3881567533277897E-2</v>
      </c>
      <c r="R83" s="17"/>
      <c r="S83" s="17">
        <v>5.6379578787471699E-2</v>
      </c>
      <c r="T83" s="17">
        <v>4.7247988747210701E-2</v>
      </c>
      <c r="U83" s="17">
        <v>6.2507235404547404E-2</v>
      </c>
      <c r="V83" s="17">
        <v>3.0895907812940299E-2</v>
      </c>
      <c r="W83" s="17">
        <v>3.6124951121305399E-2</v>
      </c>
      <c r="X83" s="17">
        <v>3.1760729415119003E-2</v>
      </c>
      <c r="Y83" s="17">
        <v>3.6141005367878398E-2</v>
      </c>
      <c r="Z83" s="17">
        <v>2.2290537048675001E-2</v>
      </c>
      <c r="AA83" s="17">
        <v>2.4001815694981301E-2</v>
      </c>
      <c r="AB83" s="17">
        <v>2.69165880401054E-2</v>
      </c>
      <c r="AC83" s="17">
        <v>4.20739588967287E-2</v>
      </c>
      <c r="AD83" s="17">
        <v>3.2002745926830903E-2</v>
      </c>
      <c r="AE83" s="17"/>
      <c r="AF83" s="17">
        <v>1.6822911531055001E-2</v>
      </c>
      <c r="AG83" s="17">
        <v>2.9524514152820799E-2</v>
      </c>
      <c r="AH83" s="17">
        <v>7.3050035991093804E-2</v>
      </c>
      <c r="AI83" s="17"/>
      <c r="AJ83" s="17">
        <v>1.57242973228537E-2</v>
      </c>
      <c r="AK83" s="17">
        <v>4.2605075863233803E-2</v>
      </c>
      <c r="AL83" s="17">
        <v>4.2764661650283801E-2</v>
      </c>
      <c r="AM83" s="17">
        <v>5.4389891336975298E-2</v>
      </c>
      <c r="AN83" s="17">
        <v>8.0771811067300497E-2</v>
      </c>
      <c r="AO83" s="17"/>
      <c r="AP83" s="17">
        <v>1.8281469989652899E-2</v>
      </c>
      <c r="AQ83" s="17">
        <v>4.8682242053298602E-2</v>
      </c>
      <c r="AR83" s="17">
        <v>3.4009241235376297E-2</v>
      </c>
      <c r="AS83" s="17"/>
      <c r="AT83" s="17">
        <v>5.5752903390826596E-3</v>
      </c>
      <c r="AU83" s="17">
        <v>2.2300205787584799E-2</v>
      </c>
      <c r="AV83" s="17" t="s">
        <v>74</v>
      </c>
      <c r="AW83" s="17">
        <v>2.2674839011353299E-2</v>
      </c>
      <c r="AX83" s="17">
        <v>7.6757758401856294E-2</v>
      </c>
      <c r="AY83" s="17">
        <v>9.6820727482786806E-2</v>
      </c>
      <c r="AZ83" s="17">
        <v>9.1131753435986396E-2</v>
      </c>
    </row>
    <row r="84" spans="2:52" x14ac:dyDescent="0.35">
      <c r="B84" t="s">
        <v>100</v>
      </c>
      <c r="C84" s="17">
        <v>5.5501371399126101E-2</v>
      </c>
      <c r="D84" s="17">
        <v>4.9961422762287502E-2</v>
      </c>
      <c r="E84" s="17">
        <v>6.0745027653806398E-2</v>
      </c>
      <c r="F84" s="17"/>
      <c r="G84" s="17">
        <v>0.15050906531040401</v>
      </c>
      <c r="H84" s="17">
        <v>0.109330653919707</v>
      </c>
      <c r="I84" s="17">
        <v>4.9784893677129002E-2</v>
      </c>
      <c r="J84" s="17">
        <v>2.04995237663331E-2</v>
      </c>
      <c r="K84" s="17">
        <v>1.43041202015549E-2</v>
      </c>
      <c r="L84" s="17">
        <v>9.4878815608704994E-3</v>
      </c>
      <c r="M84" s="17"/>
      <c r="N84" s="17">
        <v>4.9053731108294002E-2</v>
      </c>
      <c r="O84" s="17">
        <v>7.5753994721222795E-2</v>
      </c>
      <c r="P84" s="17">
        <v>4.8887765630940903E-2</v>
      </c>
      <c r="Q84" s="17">
        <v>4.7937346163612803E-2</v>
      </c>
      <c r="R84" s="17"/>
      <c r="S84" s="17">
        <v>6.9974528519658796E-2</v>
      </c>
      <c r="T84" s="17">
        <v>5.5568565392880298E-2</v>
      </c>
      <c r="U84" s="17">
        <v>3.47679674644506E-2</v>
      </c>
      <c r="V84" s="17">
        <v>4.1568953692683201E-2</v>
      </c>
      <c r="W84" s="17">
        <v>6.6913079498613304E-2</v>
      </c>
      <c r="X84" s="17">
        <v>5.77877119104055E-2</v>
      </c>
      <c r="Y84" s="17">
        <v>5.2038104810163098E-2</v>
      </c>
      <c r="Z84" s="17">
        <v>5.5720679062890799E-2</v>
      </c>
      <c r="AA84" s="17">
        <v>5.5397110563072699E-2</v>
      </c>
      <c r="AB84" s="17">
        <v>5.5993789756646102E-2</v>
      </c>
      <c r="AC84" s="17">
        <v>4.1728624361072497E-2</v>
      </c>
      <c r="AD84" s="17">
        <v>8.1841923484462203E-2</v>
      </c>
      <c r="AE84" s="17"/>
      <c r="AF84" s="17">
        <v>2.55107639771429E-2</v>
      </c>
      <c r="AG84" s="17">
        <v>4.04890966176484E-2</v>
      </c>
      <c r="AH84" s="17">
        <v>0.106602222242796</v>
      </c>
      <c r="AI84" s="17"/>
      <c r="AJ84" s="17">
        <v>2.0466189919831901E-2</v>
      </c>
      <c r="AK84" s="17">
        <v>5.75604110199135E-2</v>
      </c>
      <c r="AL84" s="17">
        <v>3.1211887796007101E-2</v>
      </c>
      <c r="AM84" s="17">
        <v>2.1970154936809001E-2</v>
      </c>
      <c r="AN84" s="17">
        <v>9.9080741292358901E-2</v>
      </c>
      <c r="AO84" s="17"/>
      <c r="AP84" s="17">
        <v>3.8442465751184401E-2</v>
      </c>
      <c r="AQ84" s="17">
        <v>6.7419800844253794E-2</v>
      </c>
      <c r="AR84" s="17">
        <v>6.91843473873993E-2</v>
      </c>
      <c r="AS84" s="17"/>
      <c r="AT84" s="17">
        <v>1.3191559657119401E-2</v>
      </c>
      <c r="AU84" s="17">
        <v>3.0576709644589702E-2</v>
      </c>
      <c r="AV84" s="17" t="s">
        <v>74</v>
      </c>
      <c r="AW84" s="17">
        <v>5.10488281737385E-2</v>
      </c>
      <c r="AX84" s="17">
        <v>9.7197928651953494E-2</v>
      </c>
      <c r="AY84" s="17">
        <v>0.145361939375907</v>
      </c>
      <c r="AZ84" s="17">
        <v>1.55681978363711E-2</v>
      </c>
    </row>
    <row r="85" spans="2:52" x14ac:dyDescent="0.35">
      <c r="B85" t="s">
        <v>101</v>
      </c>
      <c r="C85" s="17">
        <v>0.114455188918397</v>
      </c>
      <c r="D85" s="17">
        <v>0.124639734554979</v>
      </c>
      <c r="E85" s="17">
        <v>0.10455973683453899</v>
      </c>
      <c r="F85" s="17"/>
      <c r="G85" s="17">
        <v>0.204186317162381</v>
      </c>
      <c r="H85" s="17">
        <v>0.22781348434128701</v>
      </c>
      <c r="I85" s="17">
        <v>0.14267785716236001</v>
      </c>
      <c r="J85" s="17">
        <v>5.4801420263030198E-2</v>
      </c>
      <c r="K85" s="17">
        <v>4.75481627912109E-2</v>
      </c>
      <c r="L85" s="17">
        <v>3.32837893896792E-2</v>
      </c>
      <c r="M85" s="17"/>
      <c r="N85" s="17">
        <v>0.134009662593958</v>
      </c>
      <c r="O85" s="17">
        <v>0.14443478099873899</v>
      </c>
      <c r="P85" s="17">
        <v>9.3080723009385899E-2</v>
      </c>
      <c r="Q85" s="17">
        <v>8.1352889307370002E-2</v>
      </c>
      <c r="R85" s="17"/>
      <c r="S85" s="17">
        <v>0.13468778046618299</v>
      </c>
      <c r="T85" s="17">
        <v>0.12083160936910101</v>
      </c>
      <c r="U85" s="17">
        <v>0.122392865256001</v>
      </c>
      <c r="V85" s="17">
        <v>7.6508975305659699E-2</v>
      </c>
      <c r="W85" s="17">
        <v>0.114961137233757</v>
      </c>
      <c r="X85" s="17">
        <v>0.118095567331695</v>
      </c>
      <c r="Y85" s="17">
        <v>0.12541087427699801</v>
      </c>
      <c r="Z85" s="17">
        <v>0.10700830292824599</v>
      </c>
      <c r="AA85" s="17">
        <v>0.10982962538209699</v>
      </c>
      <c r="AB85" s="17">
        <v>0.123827553798683</v>
      </c>
      <c r="AC85" s="17">
        <v>0.112917854554382</v>
      </c>
      <c r="AD85" s="17">
        <v>4.49320961425103E-2</v>
      </c>
      <c r="AE85" s="17"/>
      <c r="AF85" s="17">
        <v>6.6548351306634196E-2</v>
      </c>
      <c r="AG85" s="17">
        <v>0.11891309121855401</v>
      </c>
      <c r="AH85" s="17">
        <v>0.16072640913442399</v>
      </c>
      <c r="AI85" s="17"/>
      <c r="AJ85" s="17">
        <v>7.3709189024945804E-2</v>
      </c>
      <c r="AK85" s="17">
        <v>0.163824534061043</v>
      </c>
      <c r="AL85" s="17">
        <v>8.9431122838267693E-2</v>
      </c>
      <c r="AM85" s="17">
        <v>2.78054657235111E-2</v>
      </c>
      <c r="AN85" s="17">
        <v>0.14477863628432699</v>
      </c>
      <c r="AO85" s="17"/>
      <c r="AP85" s="17">
        <v>8.5889994321895993E-2</v>
      </c>
      <c r="AQ85" s="17">
        <v>0.153529552620919</v>
      </c>
      <c r="AR85" s="17">
        <v>0.11775842422675301</v>
      </c>
      <c r="AS85" s="17"/>
      <c r="AT85" s="17">
        <v>4.3815769644986298E-2</v>
      </c>
      <c r="AU85" s="17">
        <v>0.11977157687692799</v>
      </c>
      <c r="AV85" s="17" t="s">
        <v>74</v>
      </c>
      <c r="AW85" s="17">
        <v>0.12997332347774199</v>
      </c>
      <c r="AX85" s="17">
        <v>0.120814084340138</v>
      </c>
      <c r="AY85" s="17">
        <v>0.22624796018791499</v>
      </c>
      <c r="AZ85" s="17">
        <v>0.104665361758133</v>
      </c>
    </row>
    <row r="86" spans="2:52" x14ac:dyDescent="0.35">
      <c r="B86" t="s">
        <v>102</v>
      </c>
      <c r="C86" s="17">
        <v>0.17878095230712901</v>
      </c>
      <c r="D86" s="17">
        <v>0.19073887886820701</v>
      </c>
      <c r="E86" s="17">
        <v>0.16648834452143099</v>
      </c>
      <c r="F86" s="17"/>
      <c r="G86" s="17">
        <v>0.185260981190291</v>
      </c>
      <c r="H86" s="17">
        <v>0.30242589704587602</v>
      </c>
      <c r="I86" s="17">
        <v>0.25317732067926002</v>
      </c>
      <c r="J86" s="17">
        <v>0.14812830080009901</v>
      </c>
      <c r="K86" s="17">
        <v>9.5084635287549693E-2</v>
      </c>
      <c r="L86" s="17">
        <v>9.4684509953778404E-2</v>
      </c>
      <c r="M86" s="17"/>
      <c r="N86" s="17">
        <v>0.18722123058158899</v>
      </c>
      <c r="O86" s="17">
        <v>0.17342157732753199</v>
      </c>
      <c r="P86" s="17">
        <v>0.184138374927132</v>
      </c>
      <c r="Q86" s="17">
        <v>0.16793612577033401</v>
      </c>
      <c r="R86" s="17"/>
      <c r="S86" s="17">
        <v>0.212551445462835</v>
      </c>
      <c r="T86" s="17">
        <v>0.16154999981139001</v>
      </c>
      <c r="U86" s="17">
        <v>0.140562567917843</v>
      </c>
      <c r="V86" s="17">
        <v>0.15466765592703099</v>
      </c>
      <c r="W86" s="17">
        <v>0.15708909625880599</v>
      </c>
      <c r="X86" s="17">
        <v>0.19937037576459299</v>
      </c>
      <c r="Y86" s="17">
        <v>0.14919514561293801</v>
      </c>
      <c r="Z86" s="17">
        <v>0.16392617469066101</v>
      </c>
      <c r="AA86" s="17">
        <v>0.18789786469633199</v>
      </c>
      <c r="AB86" s="17">
        <v>0.19954137813123099</v>
      </c>
      <c r="AC86" s="17">
        <v>0.19431838982784699</v>
      </c>
      <c r="AD86" s="17">
        <v>0.23558691129484499</v>
      </c>
      <c r="AE86" s="17"/>
      <c r="AF86" s="17">
        <v>0.15228111264035599</v>
      </c>
      <c r="AG86" s="17">
        <v>0.19350356325603801</v>
      </c>
      <c r="AH86" s="17">
        <v>0.21987040821158799</v>
      </c>
      <c r="AI86" s="17"/>
      <c r="AJ86" s="17">
        <v>0.15763388891003799</v>
      </c>
      <c r="AK86" s="17">
        <v>0.19418171747010299</v>
      </c>
      <c r="AL86" s="17">
        <v>0.19039807838252401</v>
      </c>
      <c r="AM86" s="17">
        <v>0.19373026321897499</v>
      </c>
      <c r="AN86" s="17">
        <v>0.187134033101098</v>
      </c>
      <c r="AO86" s="17"/>
      <c r="AP86" s="17">
        <v>0.16837047341428901</v>
      </c>
      <c r="AQ86" s="17">
        <v>0.18318547552882999</v>
      </c>
      <c r="AR86" s="17">
        <v>0.19961841072115999</v>
      </c>
      <c r="AS86" s="17"/>
      <c r="AT86" s="17">
        <v>0.104546950217257</v>
      </c>
      <c r="AU86" s="17">
        <v>0.238623893113795</v>
      </c>
      <c r="AV86" s="17" t="s">
        <v>74</v>
      </c>
      <c r="AW86" s="17">
        <v>0.20971977312850301</v>
      </c>
      <c r="AX86" s="17">
        <v>0.16351104551609599</v>
      </c>
      <c r="AY86" s="17">
        <v>0.25060623777116497</v>
      </c>
      <c r="AZ86" s="17">
        <v>9.9907116132722101E-2</v>
      </c>
    </row>
    <row r="87" spans="2:52" x14ac:dyDescent="0.35">
      <c r="B87" t="s">
        <v>103</v>
      </c>
      <c r="C87" s="17">
        <v>0.16725646147918999</v>
      </c>
      <c r="D87" s="17">
        <v>0.159715459128981</v>
      </c>
      <c r="E87" s="17">
        <v>0.17346393777333899</v>
      </c>
      <c r="F87" s="17"/>
      <c r="G87" s="17">
        <v>0.11616736195445999</v>
      </c>
      <c r="H87" s="17">
        <v>0.164027870691418</v>
      </c>
      <c r="I87" s="17">
        <v>0.24100241157690999</v>
      </c>
      <c r="J87" s="17">
        <v>0.21490034055158699</v>
      </c>
      <c r="K87" s="17">
        <v>0.150962421265465</v>
      </c>
      <c r="L87" s="17">
        <v>0.11620949108315499</v>
      </c>
      <c r="M87" s="17"/>
      <c r="N87" s="17">
        <v>0.18476398654155601</v>
      </c>
      <c r="O87" s="17">
        <v>0.155093166419106</v>
      </c>
      <c r="P87" s="17">
        <v>0.178228416762336</v>
      </c>
      <c r="Q87" s="17">
        <v>0.15047217992419101</v>
      </c>
      <c r="R87" s="17"/>
      <c r="S87" s="17">
        <v>0.15760828879073899</v>
      </c>
      <c r="T87" s="17">
        <v>0.14042106991223599</v>
      </c>
      <c r="U87" s="17">
        <v>0.17390909680610001</v>
      </c>
      <c r="V87" s="17">
        <v>0.179857510341148</v>
      </c>
      <c r="W87" s="17">
        <v>0.182092822355646</v>
      </c>
      <c r="X87" s="17">
        <v>0.161264945365448</v>
      </c>
      <c r="Y87" s="17">
        <v>0.161151421093161</v>
      </c>
      <c r="Z87" s="17">
        <v>0.18718776618372099</v>
      </c>
      <c r="AA87" s="17">
        <v>0.17955846918578799</v>
      </c>
      <c r="AB87" s="17">
        <v>0.153944407774288</v>
      </c>
      <c r="AC87" s="17">
        <v>0.19711913804880499</v>
      </c>
      <c r="AD87" s="17">
        <v>0.19147027753409901</v>
      </c>
      <c r="AE87" s="17"/>
      <c r="AF87" s="17">
        <v>0.160575734493938</v>
      </c>
      <c r="AG87" s="17">
        <v>0.18483494061740199</v>
      </c>
      <c r="AH87" s="17">
        <v>0.16740408824528699</v>
      </c>
      <c r="AI87" s="17"/>
      <c r="AJ87" s="17">
        <v>0.16571988505033</v>
      </c>
      <c r="AK87" s="17">
        <v>0.17208637780616101</v>
      </c>
      <c r="AL87" s="17">
        <v>0.172451670769628</v>
      </c>
      <c r="AM87" s="17">
        <v>0.178318437405379</v>
      </c>
      <c r="AN87" s="17">
        <v>0.154069916160335</v>
      </c>
      <c r="AO87" s="17"/>
      <c r="AP87" s="17">
        <v>0.18105652940727501</v>
      </c>
      <c r="AQ87" s="17">
        <v>0.162433011932483</v>
      </c>
      <c r="AR87" s="17">
        <v>0.14031070312027999</v>
      </c>
      <c r="AS87" s="17"/>
      <c r="AT87" s="17">
        <v>0.123317873441324</v>
      </c>
      <c r="AU87" s="17">
        <v>0.23175352582782199</v>
      </c>
      <c r="AV87" s="17" t="s">
        <v>74</v>
      </c>
      <c r="AW87" s="17">
        <v>0.188967661655912</v>
      </c>
      <c r="AX87" s="17">
        <v>0.179674791503105</v>
      </c>
      <c r="AY87" s="17">
        <v>0.158125179998927</v>
      </c>
      <c r="AZ87" s="17">
        <v>0.15643169081839201</v>
      </c>
    </row>
    <row r="88" spans="2:52" x14ac:dyDescent="0.35">
      <c r="B88" t="s">
        <v>104</v>
      </c>
      <c r="C88" s="17">
        <v>0.170871787595751</v>
      </c>
      <c r="D88" s="17">
        <v>0.15427590847471301</v>
      </c>
      <c r="E88" s="17">
        <v>0.187420556027908</v>
      </c>
      <c r="F88" s="17"/>
      <c r="G88" s="17">
        <v>0.13089608087922899</v>
      </c>
      <c r="H88" s="17">
        <v>4.9382832521438103E-2</v>
      </c>
      <c r="I88" s="17">
        <v>0.177818789075253</v>
      </c>
      <c r="J88" s="17">
        <v>0.302844707162926</v>
      </c>
      <c r="K88" s="17">
        <v>0.188446380750837</v>
      </c>
      <c r="L88" s="17">
        <v>0.171647349281839</v>
      </c>
      <c r="M88" s="17"/>
      <c r="N88" s="17">
        <v>0.15926099630565299</v>
      </c>
      <c r="O88" s="17">
        <v>0.16610062543717499</v>
      </c>
      <c r="P88" s="17">
        <v>0.173077817886783</v>
      </c>
      <c r="Q88" s="17">
        <v>0.18680632877629</v>
      </c>
      <c r="R88" s="17"/>
      <c r="S88" s="17">
        <v>0.14287189714099</v>
      </c>
      <c r="T88" s="17">
        <v>0.18240995021752399</v>
      </c>
      <c r="U88" s="17">
        <v>0.19698013295094599</v>
      </c>
      <c r="V88" s="17">
        <v>0.208776444175436</v>
      </c>
      <c r="W88" s="17">
        <v>0.22294023867263199</v>
      </c>
      <c r="X88" s="17">
        <v>0.16658350479436901</v>
      </c>
      <c r="Y88" s="17">
        <v>0.15226789299959001</v>
      </c>
      <c r="Z88" s="17">
        <v>0.17103935628304301</v>
      </c>
      <c r="AA88" s="17">
        <v>0.16282361142778301</v>
      </c>
      <c r="AB88" s="17">
        <v>0.1571109275775</v>
      </c>
      <c r="AC88" s="17">
        <v>0.12453674288828701</v>
      </c>
      <c r="AD88" s="17">
        <v>0.15710519053810701</v>
      </c>
      <c r="AE88" s="17"/>
      <c r="AF88" s="17">
        <v>0.193479659369173</v>
      </c>
      <c r="AG88" s="17">
        <v>0.16739163040073801</v>
      </c>
      <c r="AH88" s="17">
        <v>0.13696421494538899</v>
      </c>
      <c r="AI88" s="17"/>
      <c r="AJ88" s="17">
        <v>0.19316577509869301</v>
      </c>
      <c r="AK88" s="17">
        <v>0.145540422174812</v>
      </c>
      <c r="AL88" s="17">
        <v>0.196024703034821</v>
      </c>
      <c r="AM88" s="17">
        <v>0.18931527476510901</v>
      </c>
      <c r="AN88" s="17">
        <v>0.156700774267992</v>
      </c>
      <c r="AO88" s="17"/>
      <c r="AP88" s="17">
        <v>0.15437138509121601</v>
      </c>
      <c r="AQ88" s="17">
        <v>0.148074680939769</v>
      </c>
      <c r="AR88" s="17">
        <v>0.20736202870100201</v>
      </c>
      <c r="AS88" s="17"/>
      <c r="AT88" s="17">
        <v>0.18367404118501199</v>
      </c>
      <c r="AU88" s="17">
        <v>0.19693309998132699</v>
      </c>
      <c r="AV88" s="17" t="s">
        <v>74</v>
      </c>
      <c r="AW88" s="17">
        <v>0.19212062500354399</v>
      </c>
      <c r="AX88" s="17">
        <v>0.20032077347042501</v>
      </c>
      <c r="AY88" s="17">
        <v>8.0559606238241099E-2</v>
      </c>
      <c r="AZ88" s="17">
        <v>0.26825966087963499</v>
      </c>
    </row>
    <row r="89" spans="2:52" x14ac:dyDescent="0.35">
      <c r="B89" t="s">
        <v>105</v>
      </c>
      <c r="C89" s="17">
        <v>0.27101076708510002</v>
      </c>
      <c r="D89" s="17">
        <v>0.28121097491699898</v>
      </c>
      <c r="E89" s="17">
        <v>0.26239177956543802</v>
      </c>
      <c r="F89" s="17"/>
      <c r="G89" s="17">
        <v>9.5671072400566395E-2</v>
      </c>
      <c r="H89" s="17">
        <v>8.4415660954546098E-2</v>
      </c>
      <c r="I89" s="17">
        <v>8.5758782778184203E-2</v>
      </c>
      <c r="J89" s="17">
        <v>0.23905496352171901</v>
      </c>
      <c r="K89" s="17">
        <v>0.490406028599777</v>
      </c>
      <c r="L89" s="17">
        <v>0.56774620674907705</v>
      </c>
      <c r="M89" s="17"/>
      <c r="N89" s="17">
        <v>0.24003636104599599</v>
      </c>
      <c r="O89" s="17">
        <v>0.239199601831908</v>
      </c>
      <c r="P89" s="17">
        <v>0.29723708709389501</v>
      </c>
      <c r="Q89" s="17">
        <v>0.31590914526403102</v>
      </c>
      <c r="R89" s="17"/>
      <c r="S89" s="17">
        <v>0.22081604759901699</v>
      </c>
      <c r="T89" s="17">
        <v>0.29011492515908599</v>
      </c>
      <c r="U89" s="17">
        <v>0.26888013420011198</v>
      </c>
      <c r="V89" s="17">
        <v>0.305177280468445</v>
      </c>
      <c r="W89" s="17">
        <v>0.21328926366252099</v>
      </c>
      <c r="X89" s="17">
        <v>0.26258261772339397</v>
      </c>
      <c r="Y89" s="17">
        <v>0.32086197880711198</v>
      </c>
      <c r="Z89" s="17">
        <v>0.29282718380276301</v>
      </c>
      <c r="AA89" s="17">
        <v>0.27231504555172598</v>
      </c>
      <c r="AB89" s="17">
        <v>0.28266535492154599</v>
      </c>
      <c r="AC89" s="17">
        <v>0.28730529142287697</v>
      </c>
      <c r="AD89" s="17">
        <v>0.257060855079146</v>
      </c>
      <c r="AE89" s="17"/>
      <c r="AF89" s="17">
        <v>0.38293237552183301</v>
      </c>
      <c r="AG89" s="17">
        <v>0.26418986056529897</v>
      </c>
      <c r="AH89" s="17">
        <v>0.13213214983259899</v>
      </c>
      <c r="AI89" s="17"/>
      <c r="AJ89" s="17">
        <v>0.37292203086141101</v>
      </c>
      <c r="AK89" s="17">
        <v>0.222608012016344</v>
      </c>
      <c r="AL89" s="17">
        <v>0.27444125858227297</v>
      </c>
      <c r="AM89" s="17">
        <v>0.31656950739078399</v>
      </c>
      <c r="AN89" s="17">
        <v>0.172202084505862</v>
      </c>
      <c r="AO89" s="17"/>
      <c r="AP89" s="17">
        <v>0.35358768202448698</v>
      </c>
      <c r="AQ89" s="17">
        <v>0.23473840615725999</v>
      </c>
      <c r="AR89" s="17">
        <v>0.231756844608031</v>
      </c>
      <c r="AS89" s="17"/>
      <c r="AT89" s="17">
        <v>0.52273134151943701</v>
      </c>
      <c r="AU89" s="17">
        <v>0.159053863302073</v>
      </c>
      <c r="AV89" s="17" t="s">
        <v>74</v>
      </c>
      <c r="AW89" s="17">
        <v>0.205494949549207</v>
      </c>
      <c r="AX89" s="17">
        <v>0.15640781623623101</v>
      </c>
      <c r="AY89" s="17">
        <v>4.2278348945059101E-2</v>
      </c>
      <c r="AZ89" s="17">
        <v>0.24266173785926001</v>
      </c>
    </row>
    <row r="90" spans="2:52" x14ac:dyDescent="0.35">
      <c r="B90" t="s">
        <v>72</v>
      </c>
      <c r="C90" s="17">
        <v>3.0112122449482701E-3</v>
      </c>
      <c r="D90" s="17">
        <v>1.42174958196361E-3</v>
      </c>
      <c r="E90" s="17">
        <v>4.5763980702783896E-3</v>
      </c>
      <c r="F90" s="17"/>
      <c r="G90" s="17">
        <v>1.00881778734446E-2</v>
      </c>
      <c r="H90" s="17">
        <v>2.6598705804603798E-3</v>
      </c>
      <c r="I90" s="17">
        <v>2.8994409254106601E-3</v>
      </c>
      <c r="J90" s="17">
        <v>0</v>
      </c>
      <c r="K90" s="17">
        <v>3.1494542149589802E-3</v>
      </c>
      <c r="L90" s="17">
        <v>1.04595437998894E-3</v>
      </c>
      <c r="M90" s="17"/>
      <c r="N90" s="17">
        <v>8.2133297729042396E-4</v>
      </c>
      <c r="O90" s="17">
        <v>3.49601507136916E-3</v>
      </c>
      <c r="P90" s="17">
        <v>2.1139823274128802E-3</v>
      </c>
      <c r="Q90" s="17">
        <v>5.7044172608938697E-3</v>
      </c>
      <c r="R90" s="17"/>
      <c r="S90" s="17">
        <v>5.11043323310562E-3</v>
      </c>
      <c r="T90" s="17">
        <v>1.85589139057277E-3</v>
      </c>
      <c r="U90" s="17">
        <v>0</v>
      </c>
      <c r="V90" s="17">
        <v>2.54727227665632E-3</v>
      </c>
      <c r="W90" s="17">
        <v>6.5894111967198304E-3</v>
      </c>
      <c r="X90" s="17">
        <v>2.55454769497577E-3</v>
      </c>
      <c r="Y90" s="17">
        <v>2.93357703216055E-3</v>
      </c>
      <c r="Z90" s="17">
        <v>0</v>
      </c>
      <c r="AA90" s="17">
        <v>8.1764574982201698E-3</v>
      </c>
      <c r="AB90" s="17">
        <v>0</v>
      </c>
      <c r="AC90" s="17">
        <v>0</v>
      </c>
      <c r="AD90" s="17">
        <v>0</v>
      </c>
      <c r="AE90" s="17"/>
      <c r="AF90" s="17">
        <v>1.8490911598678E-3</v>
      </c>
      <c r="AG90" s="17">
        <v>1.1533031715005701E-3</v>
      </c>
      <c r="AH90" s="17">
        <v>3.2504713968245702E-3</v>
      </c>
      <c r="AI90" s="17"/>
      <c r="AJ90" s="17">
        <v>6.5874381189708899E-4</v>
      </c>
      <c r="AK90" s="17">
        <v>1.5934495883884201E-3</v>
      </c>
      <c r="AL90" s="17">
        <v>3.2766169461957602E-3</v>
      </c>
      <c r="AM90" s="17">
        <v>1.7901005222457501E-2</v>
      </c>
      <c r="AN90" s="17">
        <v>5.2620033207267198E-3</v>
      </c>
      <c r="AO90" s="17"/>
      <c r="AP90" s="17">
        <v>0</v>
      </c>
      <c r="AQ90" s="17">
        <v>1.9368299231861E-3</v>
      </c>
      <c r="AR90" s="17">
        <v>0</v>
      </c>
      <c r="AS90" s="17"/>
      <c r="AT90" s="17">
        <v>3.14717399578094E-3</v>
      </c>
      <c r="AU90" s="17">
        <v>9.8712546588011394E-4</v>
      </c>
      <c r="AV90" s="17" t="s">
        <v>74</v>
      </c>
      <c r="AW90" s="17">
        <v>0</v>
      </c>
      <c r="AX90" s="17">
        <v>5.3158018801955096E-3</v>
      </c>
      <c r="AY90" s="17">
        <v>0</v>
      </c>
      <c r="AZ90" s="17">
        <v>2.1374481279500399E-2</v>
      </c>
    </row>
    <row r="91" spans="2:52" x14ac:dyDescent="0.35">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row>
    <row r="92" spans="2:52" x14ac:dyDescent="0.35">
      <c r="B92" s="6" t="s">
        <v>110</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row>
    <row r="93" spans="2:52" x14ac:dyDescent="0.35">
      <c r="B93" s="24" t="s">
        <v>76</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row>
    <row r="94" spans="2:52" x14ac:dyDescent="0.35">
      <c r="B94" t="s">
        <v>99</v>
      </c>
      <c r="C94" s="17">
        <v>4.51425917394596E-2</v>
      </c>
      <c r="D94" s="17">
        <v>3.8081870484093797E-2</v>
      </c>
      <c r="E94" s="17">
        <v>5.1805237166799099E-2</v>
      </c>
      <c r="F94" s="17"/>
      <c r="G94" s="17">
        <v>0.13614066623996099</v>
      </c>
      <c r="H94" s="17">
        <v>5.3056011766649598E-2</v>
      </c>
      <c r="I94" s="17">
        <v>4.6377820924909899E-2</v>
      </c>
      <c r="J94" s="17">
        <v>2.4454025603542599E-2</v>
      </c>
      <c r="K94" s="17">
        <v>2.0744063352034599E-2</v>
      </c>
      <c r="L94" s="17">
        <v>1.05487179885382E-2</v>
      </c>
      <c r="M94" s="17"/>
      <c r="N94" s="17">
        <v>4.42450711310719E-2</v>
      </c>
      <c r="O94" s="17">
        <v>6.3997622254243602E-2</v>
      </c>
      <c r="P94" s="17">
        <v>2.3208908941354502E-2</v>
      </c>
      <c r="Q94" s="17">
        <v>4.6382326142257298E-2</v>
      </c>
      <c r="R94" s="17"/>
      <c r="S94" s="17">
        <v>6.2344683310594402E-2</v>
      </c>
      <c r="T94" s="17">
        <v>5.7188768287591001E-2</v>
      </c>
      <c r="U94" s="17">
        <v>4.5366754999827397E-2</v>
      </c>
      <c r="V94" s="17">
        <v>3.5274320290262701E-2</v>
      </c>
      <c r="W94" s="17">
        <v>4.6047393108714203E-2</v>
      </c>
      <c r="X94" s="17">
        <v>4.3430961390915297E-2</v>
      </c>
      <c r="Y94" s="17">
        <v>4.4096531215833998E-2</v>
      </c>
      <c r="Z94" s="17">
        <v>2.2098140738839301E-2</v>
      </c>
      <c r="AA94" s="17">
        <v>5.1094272459063297E-2</v>
      </c>
      <c r="AB94" s="17">
        <v>1.88792009004803E-2</v>
      </c>
      <c r="AC94" s="17">
        <v>3.4921942437597199E-2</v>
      </c>
      <c r="AD94" s="17">
        <v>5.2169994876332303E-2</v>
      </c>
      <c r="AE94" s="17"/>
      <c r="AF94" s="17">
        <v>2.6684733664611601E-2</v>
      </c>
      <c r="AG94" s="17">
        <v>2.83624250602168E-2</v>
      </c>
      <c r="AH94" s="17">
        <v>7.3090078219013005E-2</v>
      </c>
      <c r="AI94" s="17"/>
      <c r="AJ94" s="17">
        <v>2.3693863409129601E-2</v>
      </c>
      <c r="AK94" s="17">
        <v>4.1445537106412203E-2</v>
      </c>
      <c r="AL94" s="17">
        <v>2.42028336316975E-2</v>
      </c>
      <c r="AM94" s="17">
        <v>6.1834329638833903E-2</v>
      </c>
      <c r="AN94" s="17">
        <v>7.1243592196117894E-2</v>
      </c>
      <c r="AO94" s="17"/>
      <c r="AP94" s="17">
        <v>2.3116396699987201E-2</v>
      </c>
      <c r="AQ94" s="17">
        <v>5.5550096756481801E-2</v>
      </c>
      <c r="AR94" s="17">
        <v>5.86975380839257E-2</v>
      </c>
      <c r="AS94" s="17"/>
      <c r="AT94" s="17">
        <v>1.6145908346950601E-2</v>
      </c>
      <c r="AU94" s="17">
        <v>1.7892700944230101E-2</v>
      </c>
      <c r="AV94" s="17" t="s">
        <v>74</v>
      </c>
      <c r="AW94" s="17">
        <v>3.0781798852180499E-2</v>
      </c>
      <c r="AX94" s="17">
        <v>8.35934662313913E-2</v>
      </c>
      <c r="AY94" s="17">
        <v>0.115232440387354</v>
      </c>
      <c r="AZ94" s="17">
        <v>5.2558317888304902E-2</v>
      </c>
    </row>
    <row r="95" spans="2:52" x14ac:dyDescent="0.35">
      <c r="B95" t="s">
        <v>100</v>
      </c>
      <c r="C95" s="17">
        <v>5.15579021518121E-2</v>
      </c>
      <c r="D95" s="17">
        <v>5.4839297481086E-2</v>
      </c>
      <c r="E95" s="17">
        <v>4.8132092751871199E-2</v>
      </c>
      <c r="F95" s="17"/>
      <c r="G95" s="17">
        <v>0.10344796576967499</v>
      </c>
      <c r="H95" s="17">
        <v>9.6661177220896705E-2</v>
      </c>
      <c r="I95" s="17">
        <v>4.2939135673481801E-2</v>
      </c>
      <c r="J95" s="17">
        <v>3.9577473320514998E-2</v>
      </c>
      <c r="K95" s="17">
        <v>3.60995170826688E-2</v>
      </c>
      <c r="L95" s="17">
        <v>7.6677285782853297E-3</v>
      </c>
      <c r="M95" s="17"/>
      <c r="N95" s="17">
        <v>5.5895351036635101E-2</v>
      </c>
      <c r="O95" s="17">
        <v>5.9936616211038199E-2</v>
      </c>
      <c r="P95" s="17">
        <v>5.3731054754402603E-2</v>
      </c>
      <c r="Q95" s="17">
        <v>3.5941042562049899E-2</v>
      </c>
      <c r="R95" s="17"/>
      <c r="S95" s="17">
        <v>6.3654763911278903E-2</v>
      </c>
      <c r="T95" s="17">
        <v>4.5273546853077197E-2</v>
      </c>
      <c r="U95" s="17">
        <v>4.6262851157701901E-2</v>
      </c>
      <c r="V95" s="17">
        <v>4.45475380108767E-2</v>
      </c>
      <c r="W95" s="17">
        <v>5.9771102073252501E-2</v>
      </c>
      <c r="X95" s="17">
        <v>5.72980165040433E-2</v>
      </c>
      <c r="Y95" s="17">
        <v>3.2424051021048499E-2</v>
      </c>
      <c r="Z95" s="17">
        <v>5.1635487533772298E-2</v>
      </c>
      <c r="AA95" s="17">
        <v>7.3847974535045394E-2</v>
      </c>
      <c r="AB95" s="17">
        <v>4.2848399240059697E-2</v>
      </c>
      <c r="AC95" s="17">
        <v>5.5446353982763402E-2</v>
      </c>
      <c r="AD95" s="17">
        <v>9.9529134770263792E-3</v>
      </c>
      <c r="AE95" s="17"/>
      <c r="AF95" s="17">
        <v>3.2031284818667703E-2</v>
      </c>
      <c r="AG95" s="17">
        <v>4.6017454193055501E-2</v>
      </c>
      <c r="AH95" s="17">
        <v>7.0033707673347101E-2</v>
      </c>
      <c r="AI95" s="17"/>
      <c r="AJ95" s="17">
        <v>3.7614063164716702E-2</v>
      </c>
      <c r="AK95" s="17">
        <v>6.0602163766853602E-2</v>
      </c>
      <c r="AL95" s="17">
        <v>4.4701791464271598E-2</v>
      </c>
      <c r="AM95" s="17">
        <v>2.78054657235111E-2</v>
      </c>
      <c r="AN95" s="17">
        <v>6.3055012466073895E-2</v>
      </c>
      <c r="AO95" s="17"/>
      <c r="AP95" s="17">
        <v>3.8075357518988502E-2</v>
      </c>
      <c r="AQ95" s="17">
        <v>6.7157964532885597E-2</v>
      </c>
      <c r="AR95" s="17">
        <v>4.87569769024708E-2</v>
      </c>
      <c r="AS95" s="17"/>
      <c r="AT95" s="17">
        <v>2.2016504702445799E-2</v>
      </c>
      <c r="AU95" s="17">
        <v>2.19081031005719E-2</v>
      </c>
      <c r="AV95" s="17" t="s">
        <v>74</v>
      </c>
      <c r="AW95" s="17">
        <v>5.3933449796294199E-2</v>
      </c>
      <c r="AX95" s="17">
        <v>7.7610543861188597E-2</v>
      </c>
      <c r="AY95" s="17">
        <v>0.122349028387369</v>
      </c>
      <c r="AZ95" s="17">
        <v>7.0282136337621204E-2</v>
      </c>
    </row>
    <row r="96" spans="2:52" x14ac:dyDescent="0.35">
      <c r="B96" t="s">
        <v>101</v>
      </c>
      <c r="C96" s="17">
        <v>0.11637788963961899</v>
      </c>
      <c r="D96" s="17">
        <v>0.115704476713376</v>
      </c>
      <c r="E96" s="17">
        <v>0.116570999228438</v>
      </c>
      <c r="F96" s="17"/>
      <c r="G96" s="17">
        <v>0.21383358002467501</v>
      </c>
      <c r="H96" s="17">
        <v>0.19825404622242401</v>
      </c>
      <c r="I96" s="17">
        <v>0.14461788821563901</v>
      </c>
      <c r="J96" s="17">
        <v>7.9470780723146006E-2</v>
      </c>
      <c r="K96" s="17">
        <v>5.4248832886159601E-2</v>
      </c>
      <c r="L96" s="17">
        <v>3.4000031076819502E-2</v>
      </c>
      <c r="M96" s="17"/>
      <c r="N96" s="17">
        <v>0.12082314470087401</v>
      </c>
      <c r="O96" s="17">
        <v>0.13728506333263099</v>
      </c>
      <c r="P96" s="17">
        <v>0.111428418013064</v>
      </c>
      <c r="Q96" s="17">
        <v>9.3560567462523503E-2</v>
      </c>
      <c r="R96" s="17"/>
      <c r="S96" s="17">
        <v>0.14994201779314301</v>
      </c>
      <c r="T96" s="17">
        <v>0.122034647158062</v>
      </c>
      <c r="U96" s="17">
        <v>0.115949274516141</v>
      </c>
      <c r="V96" s="17">
        <v>7.9138330733896298E-2</v>
      </c>
      <c r="W96" s="17">
        <v>0.128088417463596</v>
      </c>
      <c r="X96" s="17">
        <v>0.13640756872649701</v>
      </c>
      <c r="Y96" s="17">
        <v>9.44412752854627E-2</v>
      </c>
      <c r="Z96" s="17">
        <v>8.1303547626991796E-2</v>
      </c>
      <c r="AA96" s="17">
        <v>8.77344501441467E-2</v>
      </c>
      <c r="AB96" s="17">
        <v>0.143041299656778</v>
      </c>
      <c r="AC96" s="17">
        <v>0.13612135467257599</v>
      </c>
      <c r="AD96" s="17">
        <v>5.7652825027463897E-2</v>
      </c>
      <c r="AE96" s="17"/>
      <c r="AF96" s="17">
        <v>8.2527369830726699E-2</v>
      </c>
      <c r="AG96" s="17">
        <v>0.10315250429680101</v>
      </c>
      <c r="AH96" s="17">
        <v>0.17256674640474901</v>
      </c>
      <c r="AI96" s="17"/>
      <c r="AJ96" s="17">
        <v>7.1725903547500594E-2</v>
      </c>
      <c r="AK96" s="17">
        <v>0.14078070260040901</v>
      </c>
      <c r="AL96" s="17">
        <v>0.118182079353266</v>
      </c>
      <c r="AM96" s="17">
        <v>8.9721605807862703E-2</v>
      </c>
      <c r="AN96" s="17">
        <v>0.148101354476808</v>
      </c>
      <c r="AO96" s="17"/>
      <c r="AP96" s="17">
        <v>8.6334234417283703E-2</v>
      </c>
      <c r="AQ96" s="17">
        <v>0.134975656190465</v>
      </c>
      <c r="AR96" s="17">
        <v>0.15773471983715201</v>
      </c>
      <c r="AS96" s="17"/>
      <c r="AT96" s="17">
        <v>4.5864983370562197E-2</v>
      </c>
      <c r="AU96" s="17">
        <v>9.4888714039736796E-2</v>
      </c>
      <c r="AV96" s="17" t="s">
        <v>74</v>
      </c>
      <c r="AW96" s="17">
        <v>0.137467116569231</v>
      </c>
      <c r="AX96" s="17">
        <v>0.112126964652791</v>
      </c>
      <c r="AY96" s="17">
        <v>0.241589834296635</v>
      </c>
      <c r="AZ96" s="17">
        <v>0.22699314912865201</v>
      </c>
    </row>
    <row r="97" spans="2:52" x14ac:dyDescent="0.35">
      <c r="B97" t="s">
        <v>107</v>
      </c>
      <c r="C97" s="17">
        <v>0.136749378685359</v>
      </c>
      <c r="D97" s="17">
        <v>0.15301196309043</v>
      </c>
      <c r="E97" s="17">
        <v>0.120568984356201</v>
      </c>
      <c r="F97" s="17"/>
      <c r="G97" s="17">
        <v>0.25117168656751299</v>
      </c>
      <c r="H97" s="17">
        <v>0.21878816822099401</v>
      </c>
      <c r="I97" s="17">
        <v>0.14641724144979201</v>
      </c>
      <c r="J97" s="17">
        <v>9.8131671735247603E-2</v>
      </c>
      <c r="K97" s="17">
        <v>8.9482339953694201E-2</v>
      </c>
      <c r="L97" s="17">
        <v>4.9516481514443197E-2</v>
      </c>
      <c r="M97" s="17"/>
      <c r="N97" s="17">
        <v>0.175198149537065</v>
      </c>
      <c r="O97" s="17">
        <v>0.135514350727125</v>
      </c>
      <c r="P97" s="17">
        <v>0.13272462023281101</v>
      </c>
      <c r="Q97" s="17">
        <v>0.101758408048076</v>
      </c>
      <c r="R97" s="17"/>
      <c r="S97" s="17">
        <v>0.16402313834853299</v>
      </c>
      <c r="T97" s="17">
        <v>0.15041648197382401</v>
      </c>
      <c r="U97" s="17">
        <v>0.13594539080403001</v>
      </c>
      <c r="V97" s="17">
        <v>0.11930502705976601</v>
      </c>
      <c r="W97" s="17">
        <v>0.11641664975181699</v>
      </c>
      <c r="X97" s="17">
        <v>0.15639302784919401</v>
      </c>
      <c r="Y97" s="17">
        <v>0.116645265758259</v>
      </c>
      <c r="Z97" s="17">
        <v>0.16992670336322199</v>
      </c>
      <c r="AA97" s="17">
        <v>0.14256947682410001</v>
      </c>
      <c r="AB97" s="17">
        <v>0.10518329219351399</v>
      </c>
      <c r="AC97" s="17">
        <v>0.11460785407515001</v>
      </c>
      <c r="AD97" s="17">
        <v>0.112727118468492</v>
      </c>
      <c r="AE97" s="17"/>
      <c r="AF97" s="17">
        <v>9.8197703520925494E-2</v>
      </c>
      <c r="AG97" s="17">
        <v>0.14379256371195301</v>
      </c>
      <c r="AH97" s="17">
        <v>0.149293342724554</v>
      </c>
      <c r="AI97" s="17"/>
      <c r="AJ97" s="17">
        <v>0.117085405901416</v>
      </c>
      <c r="AK97" s="17">
        <v>0.16479955881445801</v>
      </c>
      <c r="AL97" s="17">
        <v>0.145480775346748</v>
      </c>
      <c r="AM97" s="17">
        <v>5.8902555913109701E-2</v>
      </c>
      <c r="AN97" s="17">
        <v>0.12991016260015401</v>
      </c>
      <c r="AO97" s="17"/>
      <c r="AP97" s="17">
        <v>0.13520781586741101</v>
      </c>
      <c r="AQ97" s="17">
        <v>0.15778648290237199</v>
      </c>
      <c r="AR97" s="17">
        <v>0.166395734086905</v>
      </c>
      <c r="AS97" s="17"/>
      <c r="AT97" s="17">
        <v>8.6468801430050105E-2</v>
      </c>
      <c r="AU97" s="17">
        <v>0.19283788017727799</v>
      </c>
      <c r="AV97" s="17" t="s">
        <v>74</v>
      </c>
      <c r="AW97" s="17">
        <v>0.15574109004494499</v>
      </c>
      <c r="AX97" s="17">
        <v>8.8797320913010999E-2</v>
      </c>
      <c r="AY97" s="17">
        <v>0.16432533080975201</v>
      </c>
      <c r="AZ97" s="17">
        <v>0.18272753028577199</v>
      </c>
    </row>
    <row r="98" spans="2:52" x14ac:dyDescent="0.35">
      <c r="B98" t="s">
        <v>108</v>
      </c>
      <c r="C98" s="17">
        <v>0.10396697814050999</v>
      </c>
      <c r="D98" s="17">
        <v>0.108031095660246</v>
      </c>
      <c r="E98" s="17">
        <v>0.100064934556704</v>
      </c>
      <c r="F98" s="17"/>
      <c r="G98" s="17">
        <v>0.105520938421101</v>
      </c>
      <c r="H98" s="17">
        <v>0.103359857726797</v>
      </c>
      <c r="I98" s="17">
        <v>0.119496154611977</v>
      </c>
      <c r="J98" s="17">
        <v>0.10142848157369699</v>
      </c>
      <c r="K98" s="17">
        <v>9.99677647762654E-2</v>
      </c>
      <c r="L98" s="17">
        <v>9.5560811530886899E-2</v>
      </c>
      <c r="M98" s="17"/>
      <c r="N98" s="17">
        <v>0.138770840876071</v>
      </c>
      <c r="O98" s="17">
        <v>9.0635867222017899E-2</v>
      </c>
      <c r="P98" s="17">
        <v>9.7435450961998502E-2</v>
      </c>
      <c r="Q98" s="17">
        <v>8.6316735549059803E-2</v>
      </c>
      <c r="R98" s="17"/>
      <c r="S98" s="17">
        <v>0.14790731357936801</v>
      </c>
      <c r="T98" s="17">
        <v>9.9559529104814207E-2</v>
      </c>
      <c r="U98" s="17">
        <v>8.0436448019332807E-2</v>
      </c>
      <c r="V98" s="17">
        <v>0.131401415124105</v>
      </c>
      <c r="W98" s="17">
        <v>8.4517701489435701E-2</v>
      </c>
      <c r="X98" s="17">
        <v>8.8209356342948894E-2</v>
      </c>
      <c r="Y98" s="17">
        <v>6.8713822523630896E-2</v>
      </c>
      <c r="Z98" s="17">
        <v>0.133692318744909</v>
      </c>
      <c r="AA98" s="17">
        <v>9.3024094198988702E-2</v>
      </c>
      <c r="AB98" s="17">
        <v>0.1186683906423</v>
      </c>
      <c r="AC98" s="17">
        <v>6.0456612922521101E-2</v>
      </c>
      <c r="AD98" s="17">
        <v>0.113826562502368</v>
      </c>
      <c r="AE98" s="17"/>
      <c r="AF98" s="17">
        <v>9.4986464967688394E-2</v>
      </c>
      <c r="AG98" s="17">
        <v>0.126800952613593</v>
      </c>
      <c r="AH98" s="17">
        <v>8.4575529286704601E-2</v>
      </c>
      <c r="AI98" s="17"/>
      <c r="AJ98" s="17">
        <v>0.11074058916959099</v>
      </c>
      <c r="AK98" s="17">
        <v>0.106926437335814</v>
      </c>
      <c r="AL98" s="17">
        <v>0.15281041426672301</v>
      </c>
      <c r="AM98" s="17">
        <v>9.4024620117555496E-2</v>
      </c>
      <c r="AN98" s="17">
        <v>8.4963094781208698E-2</v>
      </c>
      <c r="AO98" s="17"/>
      <c r="AP98" s="17">
        <v>0.121312873552137</v>
      </c>
      <c r="AQ98" s="17">
        <v>0.107671975592926</v>
      </c>
      <c r="AR98" s="17">
        <v>0.113977611380031</v>
      </c>
      <c r="AS98" s="17"/>
      <c r="AT98" s="17">
        <v>0.107526882944564</v>
      </c>
      <c r="AU98" s="17">
        <v>0.154333036790785</v>
      </c>
      <c r="AV98" s="17" t="s">
        <v>74</v>
      </c>
      <c r="AW98" s="17">
        <v>6.4759970497310207E-2</v>
      </c>
      <c r="AX98" s="17">
        <v>0.11688574716518001</v>
      </c>
      <c r="AY98" s="17">
        <v>4.9964469297183497E-2</v>
      </c>
      <c r="AZ98" s="17">
        <v>0.10543289624470301</v>
      </c>
    </row>
    <row r="99" spans="2:52" x14ac:dyDescent="0.35">
      <c r="B99" t="s">
        <v>109</v>
      </c>
      <c r="C99" s="17">
        <v>7.8497139917590594E-2</v>
      </c>
      <c r="D99" s="17">
        <v>8.5405522939233397E-2</v>
      </c>
      <c r="E99" s="17">
        <v>7.1630030503251105E-2</v>
      </c>
      <c r="F99" s="17"/>
      <c r="G99" s="17">
        <v>3.4045125600380602E-2</v>
      </c>
      <c r="H99" s="17">
        <v>3.8907338735356803E-2</v>
      </c>
      <c r="I99" s="17">
        <v>7.50396294279011E-2</v>
      </c>
      <c r="J99" s="17">
        <v>7.1889883125512699E-2</v>
      </c>
      <c r="K99" s="17">
        <v>7.7825368859845798E-2</v>
      </c>
      <c r="L99" s="17">
        <v>0.14862500184789099</v>
      </c>
      <c r="M99" s="17"/>
      <c r="N99" s="17">
        <v>8.7350870316905804E-2</v>
      </c>
      <c r="O99" s="17">
        <v>7.9653453716954897E-2</v>
      </c>
      <c r="P99" s="17">
        <v>7.6417066045685406E-2</v>
      </c>
      <c r="Q99" s="17">
        <v>7.0564616446032999E-2</v>
      </c>
      <c r="R99" s="17"/>
      <c r="S99" s="17">
        <v>6.0897396253561303E-2</v>
      </c>
      <c r="T99" s="17">
        <v>6.7662797400887403E-2</v>
      </c>
      <c r="U99" s="17">
        <v>7.8230511836903605E-2</v>
      </c>
      <c r="V99" s="17">
        <v>8.8332418313272001E-2</v>
      </c>
      <c r="W99" s="17">
        <v>7.3263694378133695E-2</v>
      </c>
      <c r="X99" s="17">
        <v>0.113057943848885</v>
      </c>
      <c r="Y99" s="17">
        <v>8.4729121972978105E-2</v>
      </c>
      <c r="Z99" s="17">
        <v>4.4114326940267401E-2</v>
      </c>
      <c r="AA99" s="17">
        <v>6.7139098929659094E-2</v>
      </c>
      <c r="AB99" s="17">
        <v>0.105943659064996</v>
      </c>
      <c r="AC99" s="17">
        <v>8.0691595761791399E-2</v>
      </c>
      <c r="AD99" s="17">
        <v>7.2000583964886705E-2</v>
      </c>
      <c r="AE99" s="17"/>
      <c r="AF99" s="17">
        <v>9.8107621170389195E-2</v>
      </c>
      <c r="AG99" s="17">
        <v>8.2707828570895994E-2</v>
      </c>
      <c r="AH99" s="17">
        <v>5.3178903993590501E-2</v>
      </c>
      <c r="AI99" s="17"/>
      <c r="AJ99" s="17">
        <v>9.8945465227106205E-2</v>
      </c>
      <c r="AK99" s="17">
        <v>7.4620709743904196E-2</v>
      </c>
      <c r="AL99" s="17">
        <v>8.34861417446119E-2</v>
      </c>
      <c r="AM99" s="17">
        <v>9.43542061805204E-2</v>
      </c>
      <c r="AN99" s="17">
        <v>4.4133120809477601E-2</v>
      </c>
      <c r="AO99" s="17"/>
      <c r="AP99" s="17">
        <v>9.62173904923731E-2</v>
      </c>
      <c r="AQ99" s="17">
        <v>7.2271501330566895E-2</v>
      </c>
      <c r="AR99" s="17">
        <v>9.0661200057106803E-2</v>
      </c>
      <c r="AS99" s="17"/>
      <c r="AT99" s="17">
        <v>0.113482981391362</v>
      </c>
      <c r="AU99" s="17">
        <v>9.7484184400674301E-2</v>
      </c>
      <c r="AV99" s="17" t="s">
        <v>74</v>
      </c>
      <c r="AW99" s="17">
        <v>4.4425701107919699E-2</v>
      </c>
      <c r="AX99" s="17">
        <v>5.9945067202582497E-2</v>
      </c>
      <c r="AY99" s="17">
        <v>2.51284889495921E-2</v>
      </c>
      <c r="AZ99" s="17">
        <v>4.29006626707953E-2</v>
      </c>
    </row>
    <row r="100" spans="2:52" x14ac:dyDescent="0.35">
      <c r="B100" t="s">
        <v>105</v>
      </c>
      <c r="C100" s="17">
        <v>0.158538411144834</v>
      </c>
      <c r="D100" s="17">
        <v>0.15106337212586801</v>
      </c>
      <c r="E100" s="17">
        <v>0.166608111985315</v>
      </c>
      <c r="F100" s="17"/>
      <c r="G100" s="17">
        <v>2.1282788136685899E-2</v>
      </c>
      <c r="H100" s="17">
        <v>9.1256663642315397E-2</v>
      </c>
      <c r="I100" s="17">
        <v>0.153497338290076</v>
      </c>
      <c r="J100" s="17">
        <v>0.23440631865739101</v>
      </c>
      <c r="K100" s="17">
        <v>0.25037819628473001</v>
      </c>
      <c r="L100" s="17">
        <v>0.18520222779658199</v>
      </c>
      <c r="M100" s="17"/>
      <c r="N100" s="17">
        <v>0.122788927907028</v>
      </c>
      <c r="O100" s="17">
        <v>0.13854823979285599</v>
      </c>
      <c r="P100" s="17">
        <v>0.190099872019829</v>
      </c>
      <c r="Q100" s="17">
        <v>0.18835131169330099</v>
      </c>
      <c r="R100" s="17"/>
      <c r="S100" s="17">
        <v>8.7576242960454506E-2</v>
      </c>
      <c r="T100" s="17">
        <v>0.132178258280056</v>
      </c>
      <c r="U100" s="17">
        <v>0.14002072624675699</v>
      </c>
      <c r="V100" s="17">
        <v>0.16029685022637799</v>
      </c>
      <c r="W100" s="17">
        <v>0.15750990752698599</v>
      </c>
      <c r="X100" s="17">
        <v>0.149604176361984</v>
      </c>
      <c r="Y100" s="17">
        <v>0.21197089004682601</v>
      </c>
      <c r="Z100" s="17">
        <v>0.226864415581081</v>
      </c>
      <c r="AA100" s="17">
        <v>0.17582010216875599</v>
      </c>
      <c r="AB100" s="17">
        <v>0.18690086398295999</v>
      </c>
      <c r="AC100" s="17">
        <v>0.18084675280304599</v>
      </c>
      <c r="AD100" s="17">
        <v>0.25823947593357399</v>
      </c>
      <c r="AE100" s="17"/>
      <c r="AF100" s="17">
        <v>0.209070202464538</v>
      </c>
      <c r="AG100" s="17">
        <v>0.16443304742479101</v>
      </c>
      <c r="AH100" s="17">
        <v>0.10637161292554</v>
      </c>
      <c r="AI100" s="17"/>
      <c r="AJ100" s="17">
        <v>0.18484488551907699</v>
      </c>
      <c r="AK100" s="17">
        <v>0.14694933190013401</v>
      </c>
      <c r="AL100" s="17">
        <v>0.117673245971968</v>
      </c>
      <c r="AM100" s="17">
        <v>0.23395115853036799</v>
      </c>
      <c r="AN100" s="17">
        <v>0.13233359889490801</v>
      </c>
      <c r="AO100" s="17"/>
      <c r="AP100" s="17">
        <v>0.184979982499336</v>
      </c>
      <c r="AQ100" s="17">
        <v>0.14425987831866999</v>
      </c>
      <c r="AR100" s="17">
        <v>0.106928157960462</v>
      </c>
      <c r="AS100" s="17"/>
      <c r="AT100" s="17">
        <v>0.21027767841782999</v>
      </c>
      <c r="AU100" s="17">
        <v>0.196716987011476</v>
      </c>
      <c r="AV100" s="17" t="s">
        <v>74</v>
      </c>
      <c r="AW100" s="17">
        <v>0.17461245348084201</v>
      </c>
      <c r="AX100" s="17">
        <v>0.15661411389114999</v>
      </c>
      <c r="AY100" s="17">
        <v>3.74899083896746E-2</v>
      </c>
      <c r="AZ100" s="17">
        <v>7.2465436451544796E-2</v>
      </c>
    </row>
    <row r="101" spans="2:52" x14ac:dyDescent="0.35">
      <c r="B101" t="s">
        <v>72</v>
      </c>
      <c r="C101" s="17">
        <v>0.30916970858081599</v>
      </c>
      <c r="D101" s="17">
        <v>0.293862401505666</v>
      </c>
      <c r="E101" s="17">
        <v>0.32461960945142199</v>
      </c>
      <c r="F101" s="17"/>
      <c r="G101" s="17">
        <v>0.134557249240008</v>
      </c>
      <c r="H101" s="17">
        <v>0.199716736464567</v>
      </c>
      <c r="I101" s="17">
        <v>0.27161479140622402</v>
      </c>
      <c r="J101" s="17">
        <v>0.35064136526094802</v>
      </c>
      <c r="K101" s="17">
        <v>0.37125391680460201</v>
      </c>
      <c r="L101" s="17">
        <v>0.468878999666553</v>
      </c>
      <c r="M101" s="17"/>
      <c r="N101" s="17">
        <v>0.25492764449434901</v>
      </c>
      <c r="O101" s="17">
        <v>0.294428786743134</v>
      </c>
      <c r="P101" s="17">
        <v>0.31495460903085498</v>
      </c>
      <c r="Q101" s="17">
        <v>0.37712499209669997</v>
      </c>
      <c r="R101" s="17"/>
      <c r="S101" s="17">
        <v>0.26365444384306802</v>
      </c>
      <c r="T101" s="17">
        <v>0.325685970941689</v>
      </c>
      <c r="U101" s="17">
        <v>0.35778804241930601</v>
      </c>
      <c r="V101" s="17">
        <v>0.34170410024144399</v>
      </c>
      <c r="W101" s="17">
        <v>0.33438513420806398</v>
      </c>
      <c r="X101" s="17">
        <v>0.25559894897553198</v>
      </c>
      <c r="Y101" s="17">
        <v>0.34697904217596098</v>
      </c>
      <c r="Z101" s="17">
        <v>0.27036505947091699</v>
      </c>
      <c r="AA101" s="17">
        <v>0.30877053074024002</v>
      </c>
      <c r="AB101" s="17">
        <v>0.27853489431891199</v>
      </c>
      <c r="AC101" s="17">
        <v>0.33690753334455498</v>
      </c>
      <c r="AD101" s="17">
        <v>0.32343052574985698</v>
      </c>
      <c r="AE101" s="17"/>
      <c r="AF101" s="17">
        <v>0.358394619562453</v>
      </c>
      <c r="AG101" s="17">
        <v>0.30473322412869303</v>
      </c>
      <c r="AH101" s="17">
        <v>0.290890078772501</v>
      </c>
      <c r="AI101" s="17"/>
      <c r="AJ101" s="17">
        <v>0.35534982406146298</v>
      </c>
      <c r="AK101" s="17">
        <v>0.26387555873201501</v>
      </c>
      <c r="AL101" s="17">
        <v>0.31346271822071398</v>
      </c>
      <c r="AM101" s="17">
        <v>0.33940605808823898</v>
      </c>
      <c r="AN101" s="17">
        <v>0.32626006377525202</v>
      </c>
      <c r="AO101" s="17"/>
      <c r="AP101" s="17">
        <v>0.31475594895248399</v>
      </c>
      <c r="AQ101" s="17">
        <v>0.26032644437563301</v>
      </c>
      <c r="AR101" s="17">
        <v>0.25684806169194702</v>
      </c>
      <c r="AS101" s="17"/>
      <c r="AT101" s="17">
        <v>0.39821625939623501</v>
      </c>
      <c r="AU101" s="17">
        <v>0.223938393535247</v>
      </c>
      <c r="AV101" s="17" t="s">
        <v>74</v>
      </c>
      <c r="AW101" s="17">
        <v>0.33827841965127797</v>
      </c>
      <c r="AX101" s="17">
        <v>0.30442677608270502</v>
      </c>
      <c r="AY101" s="17">
        <v>0.24392049948243799</v>
      </c>
      <c r="AZ101" s="17">
        <v>0.24663987099260701</v>
      </c>
    </row>
    <row r="102" spans="2:52" x14ac:dyDescent="0.3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row>
    <row r="103" spans="2:52" x14ac:dyDescent="0.35">
      <c r="B103" s="6" t="s">
        <v>113</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row>
    <row r="104" spans="2:52" x14ac:dyDescent="0.35">
      <c r="B104" s="24" t="s">
        <v>76</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row>
    <row r="105" spans="2:52" x14ac:dyDescent="0.35">
      <c r="B105" t="s">
        <v>43</v>
      </c>
      <c r="C105" s="17">
        <v>0.39263694092866702</v>
      </c>
      <c r="D105" s="17">
        <v>0.41193182201401501</v>
      </c>
      <c r="E105" s="17">
        <v>0.37436193039420301</v>
      </c>
      <c r="F105" s="17"/>
      <c r="G105" s="17">
        <v>0.18764288826770101</v>
      </c>
      <c r="H105" s="17">
        <v>0.50851449859160103</v>
      </c>
      <c r="I105" s="17">
        <v>0.43721489702004601</v>
      </c>
      <c r="J105" s="17">
        <v>0.42576240200979298</v>
      </c>
      <c r="K105" s="17">
        <v>0.36647988671753201</v>
      </c>
      <c r="L105" s="17">
        <v>0.38892090775659799</v>
      </c>
      <c r="M105" s="17"/>
      <c r="N105" s="17">
        <v>0.49793089921971101</v>
      </c>
      <c r="O105" s="17">
        <v>0.426550307392282</v>
      </c>
      <c r="P105" s="17">
        <v>0.28823637065068503</v>
      </c>
      <c r="Q105" s="17">
        <v>0.33449023902286401</v>
      </c>
      <c r="R105" s="17"/>
      <c r="S105" s="17">
        <v>0.41572652992315601</v>
      </c>
      <c r="T105" s="17">
        <v>0.36471204992310802</v>
      </c>
      <c r="U105" s="17">
        <v>0.371006010206343</v>
      </c>
      <c r="V105" s="17">
        <v>0.33403548160623198</v>
      </c>
      <c r="W105" s="17">
        <v>0.32938217262844899</v>
      </c>
      <c r="X105" s="17">
        <v>0.35337974865394201</v>
      </c>
      <c r="Y105" s="17">
        <v>0.35319899354265999</v>
      </c>
      <c r="Z105" s="17">
        <v>0.44988234202442601</v>
      </c>
      <c r="AA105" s="17">
        <v>0.39867368380225199</v>
      </c>
      <c r="AB105" s="17">
        <v>0.53624958709359005</v>
      </c>
      <c r="AC105" s="17">
        <v>0.41073491654087302</v>
      </c>
      <c r="AD105" s="17">
        <v>0.44972215110479402</v>
      </c>
      <c r="AE105" s="17"/>
      <c r="AF105" s="17">
        <v>0</v>
      </c>
      <c r="AG105" s="17">
        <v>1</v>
      </c>
      <c r="AH105" s="17">
        <v>0</v>
      </c>
      <c r="AI105" s="17"/>
      <c r="AJ105" s="17">
        <v>0.28807860439483501</v>
      </c>
      <c r="AK105" s="17">
        <v>0.59384856860094204</v>
      </c>
      <c r="AL105" s="17">
        <v>0.71410432412452196</v>
      </c>
      <c r="AM105" s="17">
        <v>8.7213611912803607E-2</v>
      </c>
      <c r="AN105" s="17">
        <v>0.12535584618482901</v>
      </c>
      <c r="AO105" s="17"/>
      <c r="AP105" s="17">
        <v>0.33508180933863202</v>
      </c>
      <c r="AQ105" s="17">
        <v>0.51849778097871702</v>
      </c>
      <c r="AR105" s="17">
        <v>0.53271157145583303</v>
      </c>
      <c r="AS105" s="17"/>
      <c r="AT105" s="17">
        <v>0.406798780954294</v>
      </c>
      <c r="AU105" s="17">
        <v>0.49043374905952603</v>
      </c>
      <c r="AV105" s="17" t="s">
        <v>74</v>
      </c>
      <c r="AW105" s="17">
        <v>0.29172769092314199</v>
      </c>
      <c r="AX105" s="17">
        <v>0.30251063005075801</v>
      </c>
      <c r="AY105" s="17">
        <v>0.36582890525399198</v>
      </c>
      <c r="AZ105" s="17">
        <v>0.25221791435493401</v>
      </c>
    </row>
    <row r="106" spans="2:52" x14ac:dyDescent="0.35">
      <c r="B106" t="s">
        <v>42</v>
      </c>
      <c r="C106" s="17">
        <v>0.35806590942161198</v>
      </c>
      <c r="D106" s="17">
        <v>0.36771858954672598</v>
      </c>
      <c r="E106" s="17">
        <v>0.34935299225268801</v>
      </c>
      <c r="F106" s="17"/>
      <c r="G106" s="17">
        <v>5.2611722507122503E-2</v>
      </c>
      <c r="H106" s="17">
        <v>0.19795447372501199</v>
      </c>
      <c r="I106" s="17">
        <v>0.311665175398396</v>
      </c>
      <c r="J106" s="17">
        <v>0.40589877073429498</v>
      </c>
      <c r="K106" s="17">
        <v>0.53500065767442795</v>
      </c>
      <c r="L106" s="17">
        <v>0.57065189898302604</v>
      </c>
      <c r="M106" s="17"/>
      <c r="N106" s="17">
        <v>0.284027263998547</v>
      </c>
      <c r="O106" s="17">
        <v>0.321046082259757</v>
      </c>
      <c r="P106" s="17">
        <v>0.45438824625438801</v>
      </c>
      <c r="Q106" s="17">
        <v>0.39473364178558701</v>
      </c>
      <c r="R106" s="17"/>
      <c r="S106" s="17">
        <v>0.23860827000688001</v>
      </c>
      <c r="T106" s="17">
        <v>0.385553748385216</v>
      </c>
      <c r="U106" s="17">
        <v>0.41975345206368703</v>
      </c>
      <c r="V106" s="17">
        <v>0.47090540982363799</v>
      </c>
      <c r="W106" s="17">
        <v>0.43620658872468099</v>
      </c>
      <c r="X106" s="17">
        <v>0.37645643444103699</v>
      </c>
      <c r="Y106" s="17">
        <v>0.39005196712746998</v>
      </c>
      <c r="Z106" s="17">
        <v>0.337953452349049</v>
      </c>
      <c r="AA106" s="17">
        <v>0.33939552609115498</v>
      </c>
      <c r="AB106" s="17">
        <v>0.285011655995697</v>
      </c>
      <c r="AC106" s="17">
        <v>0.37863758351020699</v>
      </c>
      <c r="AD106" s="17">
        <v>0.25194394928666602</v>
      </c>
      <c r="AE106" s="17"/>
      <c r="AF106" s="17">
        <v>1</v>
      </c>
      <c r="AG106" s="17">
        <v>0</v>
      </c>
      <c r="AH106" s="17">
        <v>0</v>
      </c>
      <c r="AI106" s="17"/>
      <c r="AJ106" s="17">
        <v>0.63951585281427803</v>
      </c>
      <c r="AK106" s="17">
        <v>0.23703732279550599</v>
      </c>
      <c r="AL106" s="17">
        <v>0.12045297785393</v>
      </c>
      <c r="AM106" s="17">
        <v>0.82811126255950795</v>
      </c>
      <c r="AN106" s="17">
        <v>0.15956152554691</v>
      </c>
      <c r="AO106" s="17"/>
      <c r="AP106" s="17">
        <v>0.53963852562831105</v>
      </c>
      <c r="AQ106" s="17">
        <v>0.24417901367412501</v>
      </c>
      <c r="AR106" s="17">
        <v>0.19810977776209601</v>
      </c>
      <c r="AS106" s="17"/>
      <c r="AT106" s="17">
        <v>0.48910033489218901</v>
      </c>
      <c r="AU106" s="17">
        <v>0.34064055478245298</v>
      </c>
      <c r="AV106" s="17" t="s">
        <v>74</v>
      </c>
      <c r="AW106" s="17">
        <v>0.34119303314578098</v>
      </c>
      <c r="AX106" s="17">
        <v>0.34085119870962599</v>
      </c>
      <c r="AY106" s="17">
        <v>0.209379154522636</v>
      </c>
      <c r="AZ106" s="17">
        <v>0.16172926943035601</v>
      </c>
    </row>
    <row r="107" spans="2:52" x14ac:dyDescent="0.35">
      <c r="B107" t="s">
        <v>44</v>
      </c>
      <c r="C107" s="17">
        <v>0.151966701830613</v>
      </c>
      <c r="D107" s="17">
        <v>0.14061333078738</v>
      </c>
      <c r="E107" s="17">
        <v>0.16273644098162199</v>
      </c>
      <c r="F107" s="17"/>
      <c r="G107" s="17">
        <v>0.18958519840942301</v>
      </c>
      <c r="H107" s="17">
        <v>0.233405726567988</v>
      </c>
      <c r="I107" s="17">
        <v>0.22567050882300699</v>
      </c>
      <c r="J107" s="17">
        <v>0.15878518864977301</v>
      </c>
      <c r="K107" s="17">
        <v>9.0090032163303704E-2</v>
      </c>
      <c r="L107" s="17">
        <v>3.7116594768365103E-2</v>
      </c>
      <c r="M107" s="17"/>
      <c r="N107" s="17">
        <v>0.12055435084563999</v>
      </c>
      <c r="O107" s="17">
        <v>0.132390929778546</v>
      </c>
      <c r="P107" s="17">
        <v>0.17141331223235401</v>
      </c>
      <c r="Q107" s="17">
        <v>0.191172800514675</v>
      </c>
      <c r="R107" s="17"/>
      <c r="S107" s="17">
        <v>0.20944341830483801</v>
      </c>
      <c r="T107" s="17">
        <v>0.127711131733239</v>
      </c>
      <c r="U107" s="17">
        <v>0.109440616149425</v>
      </c>
      <c r="V107" s="17">
        <v>0.119613003571048</v>
      </c>
      <c r="W107" s="17">
        <v>0.15578989758704001</v>
      </c>
      <c r="X107" s="17">
        <v>0.16878858294972801</v>
      </c>
      <c r="Y107" s="17">
        <v>0.147483215726986</v>
      </c>
      <c r="Z107" s="17">
        <v>0.112578369877396</v>
      </c>
      <c r="AA107" s="17">
        <v>0.183402813225508</v>
      </c>
      <c r="AB107" s="17">
        <v>0.103900174507741</v>
      </c>
      <c r="AC107" s="17">
        <v>0.14350073917351899</v>
      </c>
      <c r="AD107" s="17">
        <v>0.24715564262149201</v>
      </c>
      <c r="AE107" s="17"/>
      <c r="AF107" s="17">
        <v>0</v>
      </c>
      <c r="AG107" s="17">
        <v>0</v>
      </c>
      <c r="AH107" s="17">
        <v>1</v>
      </c>
      <c r="AI107" s="17"/>
      <c r="AJ107" s="17">
        <v>5.2128643812203897E-2</v>
      </c>
      <c r="AK107" s="17">
        <v>9.0152546705028203E-2</v>
      </c>
      <c r="AL107" s="17">
        <v>7.9259720542346104E-2</v>
      </c>
      <c r="AM107" s="17">
        <v>8.4675125527687994E-2</v>
      </c>
      <c r="AN107" s="17">
        <v>0.61765519761546495</v>
      </c>
      <c r="AO107" s="17"/>
      <c r="AP107" s="17">
        <v>7.9745914186144101E-2</v>
      </c>
      <c r="AQ107" s="17">
        <v>0.12470679065523201</v>
      </c>
      <c r="AR107" s="17">
        <v>0.146773691558411</v>
      </c>
      <c r="AS107" s="17"/>
      <c r="AT107" s="17">
        <v>6.8741965912994099E-2</v>
      </c>
      <c r="AU107" s="17">
        <v>0.10960542557259501</v>
      </c>
      <c r="AV107" s="17" t="s">
        <v>74</v>
      </c>
      <c r="AW107" s="17">
        <v>0.23951368523198699</v>
      </c>
      <c r="AX107" s="17">
        <v>0.226147721233245</v>
      </c>
      <c r="AY107" s="17">
        <v>0.27255682934171099</v>
      </c>
      <c r="AZ107" s="17">
        <v>0.16886027744343399</v>
      </c>
    </row>
    <row r="108" spans="2:52" x14ac:dyDescent="0.35">
      <c r="B108" t="s">
        <v>111</v>
      </c>
      <c r="C108" s="17">
        <v>8.4942286683494198E-2</v>
      </c>
      <c r="D108" s="17">
        <v>7.29933324087121E-2</v>
      </c>
      <c r="E108" s="17">
        <v>9.5593148833584302E-2</v>
      </c>
      <c r="F108" s="17"/>
      <c r="G108" s="17">
        <v>0.55087510601163803</v>
      </c>
      <c r="H108" s="17">
        <v>4.20036869588419E-2</v>
      </c>
      <c r="I108" s="17">
        <v>7.1383180301102696E-3</v>
      </c>
      <c r="J108" s="17">
        <v>0</v>
      </c>
      <c r="K108" s="17">
        <v>0</v>
      </c>
      <c r="L108" s="17">
        <v>0</v>
      </c>
      <c r="M108" s="17"/>
      <c r="N108" s="17">
        <v>9.276191076319E-2</v>
      </c>
      <c r="O108" s="17">
        <v>0.10775290986123499</v>
      </c>
      <c r="P108" s="17">
        <v>6.8406263726901395E-2</v>
      </c>
      <c r="Q108" s="17">
        <v>6.3181299064206706E-2</v>
      </c>
      <c r="R108" s="17"/>
      <c r="S108" s="17">
        <v>0.11173080147151</v>
      </c>
      <c r="T108" s="17">
        <v>0.106969413185979</v>
      </c>
      <c r="U108" s="17">
        <v>8.7482539662565001E-2</v>
      </c>
      <c r="V108" s="17">
        <v>6.2977842013207996E-2</v>
      </c>
      <c r="W108" s="17">
        <v>7.2031929863109107E-2</v>
      </c>
      <c r="X108" s="17">
        <v>9.3055385119241496E-2</v>
      </c>
      <c r="Y108" s="17">
        <v>9.4676147224727003E-2</v>
      </c>
      <c r="Z108" s="17">
        <v>8.8308530870509896E-2</v>
      </c>
      <c r="AA108" s="17">
        <v>6.7319462995666393E-2</v>
      </c>
      <c r="AB108" s="17">
        <v>7.1923255308094805E-2</v>
      </c>
      <c r="AC108" s="17">
        <v>6.1631910196487297E-2</v>
      </c>
      <c r="AD108" s="17">
        <v>4.1277308378485297E-2</v>
      </c>
      <c r="AE108" s="17"/>
      <c r="AF108" s="17">
        <v>0</v>
      </c>
      <c r="AG108" s="17">
        <v>0</v>
      </c>
      <c r="AH108" s="17">
        <v>0</v>
      </c>
      <c r="AI108" s="17"/>
      <c r="AJ108" s="17">
        <v>1.6183107859340899E-2</v>
      </c>
      <c r="AK108" s="17">
        <v>6.6983025447794498E-2</v>
      </c>
      <c r="AL108" s="17">
        <v>7.9367301167736506E-2</v>
      </c>
      <c r="AM108" s="17">
        <v>0</v>
      </c>
      <c r="AN108" s="17">
        <v>9.0253786305228997E-2</v>
      </c>
      <c r="AO108" s="17"/>
      <c r="AP108" s="17">
        <v>3.3896044588420202E-2</v>
      </c>
      <c r="AQ108" s="17">
        <v>0.105937844157429</v>
      </c>
      <c r="AR108" s="17">
        <v>0.118916449513882</v>
      </c>
      <c r="AS108" s="17"/>
      <c r="AT108" s="17">
        <v>2.7954503172429E-2</v>
      </c>
      <c r="AU108" s="17">
        <v>4.4602395305131E-2</v>
      </c>
      <c r="AV108" s="17" t="s">
        <v>74</v>
      </c>
      <c r="AW108" s="17">
        <v>0.11447931066570401</v>
      </c>
      <c r="AX108" s="17">
        <v>0.109558494404283</v>
      </c>
      <c r="AY108" s="17">
        <v>0.14101155468319199</v>
      </c>
      <c r="AZ108" s="17">
        <v>0.39594494304132599</v>
      </c>
    </row>
    <row r="109" spans="2:52" x14ac:dyDescent="0.35">
      <c r="B109" t="s">
        <v>112</v>
      </c>
      <c r="C109" s="17">
        <v>1.23881611356138E-2</v>
      </c>
      <c r="D109" s="17">
        <v>6.7429252431674301E-3</v>
      </c>
      <c r="E109" s="17">
        <v>1.79554875379031E-2</v>
      </c>
      <c r="F109" s="17"/>
      <c r="G109" s="17">
        <v>1.9285084804115098E-2</v>
      </c>
      <c r="H109" s="17">
        <v>1.81216141565562E-2</v>
      </c>
      <c r="I109" s="17">
        <v>1.8311100728440301E-2</v>
      </c>
      <c r="J109" s="17">
        <v>9.5536386061394005E-3</v>
      </c>
      <c r="K109" s="17">
        <v>8.4294234447361595E-3</v>
      </c>
      <c r="L109" s="17">
        <v>3.31059849201108E-3</v>
      </c>
      <c r="M109" s="17"/>
      <c r="N109" s="17">
        <v>4.7255751729111499E-3</v>
      </c>
      <c r="O109" s="17">
        <v>1.2259770708180099E-2</v>
      </c>
      <c r="P109" s="17">
        <v>1.7555807135671599E-2</v>
      </c>
      <c r="Q109" s="17">
        <v>1.6422019612667701E-2</v>
      </c>
      <c r="R109" s="17"/>
      <c r="S109" s="17">
        <v>2.4490980293616099E-2</v>
      </c>
      <c r="T109" s="17">
        <v>1.50536567724579E-2</v>
      </c>
      <c r="U109" s="17">
        <v>1.2317381917979099E-2</v>
      </c>
      <c r="V109" s="17">
        <v>1.2468262985873699E-2</v>
      </c>
      <c r="W109" s="17">
        <v>6.5894111967198304E-3</v>
      </c>
      <c r="X109" s="17">
        <v>8.3198488360512798E-3</v>
      </c>
      <c r="Y109" s="17">
        <v>1.45896763781567E-2</v>
      </c>
      <c r="Z109" s="17">
        <v>1.1277304878618701E-2</v>
      </c>
      <c r="AA109" s="17">
        <v>1.12085138854185E-2</v>
      </c>
      <c r="AB109" s="17">
        <v>2.9153270948766301E-3</v>
      </c>
      <c r="AC109" s="17">
        <v>5.49485057891417E-3</v>
      </c>
      <c r="AD109" s="17">
        <v>9.9009486085621795E-3</v>
      </c>
      <c r="AE109" s="17"/>
      <c r="AF109" s="17">
        <v>0</v>
      </c>
      <c r="AG109" s="17">
        <v>0</v>
      </c>
      <c r="AH109" s="17">
        <v>0</v>
      </c>
      <c r="AI109" s="17"/>
      <c r="AJ109" s="17">
        <v>4.0937911193421597E-3</v>
      </c>
      <c r="AK109" s="17">
        <v>1.19785364507291E-2</v>
      </c>
      <c r="AL109" s="17">
        <v>6.8156763114659603E-3</v>
      </c>
      <c r="AM109" s="17">
        <v>0</v>
      </c>
      <c r="AN109" s="17">
        <v>7.1736443475662404E-3</v>
      </c>
      <c r="AO109" s="17"/>
      <c r="AP109" s="17">
        <v>1.1637706258493001E-2</v>
      </c>
      <c r="AQ109" s="17">
        <v>6.6785705344969797E-3</v>
      </c>
      <c r="AR109" s="17">
        <v>3.48850970977806E-3</v>
      </c>
      <c r="AS109" s="17"/>
      <c r="AT109" s="17">
        <v>7.4044150680935804E-3</v>
      </c>
      <c r="AU109" s="17">
        <v>1.4717875280294401E-2</v>
      </c>
      <c r="AV109" s="17" t="s">
        <v>74</v>
      </c>
      <c r="AW109" s="17">
        <v>1.3086280033385E-2</v>
      </c>
      <c r="AX109" s="17">
        <v>2.09319556020875E-2</v>
      </c>
      <c r="AY109" s="17">
        <v>1.12235561984688E-2</v>
      </c>
      <c r="AZ109" s="17">
        <v>2.1247595729950899E-2</v>
      </c>
    </row>
    <row r="110" spans="2:52"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row>
    <row r="111" spans="2:52" x14ac:dyDescent="0.35">
      <c r="B111" s="6" t="s">
        <v>118</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row>
    <row r="112" spans="2:52" x14ac:dyDescent="0.35">
      <c r="B112" s="24" t="s">
        <v>76</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row>
    <row r="113" spans="2:52" x14ac:dyDescent="0.35">
      <c r="B113" t="s">
        <v>45</v>
      </c>
      <c r="C113" s="17">
        <v>0.33989510397557299</v>
      </c>
      <c r="D113" s="17">
        <v>0.35320837660395499</v>
      </c>
      <c r="E113" s="17">
        <v>0.32760625100852397</v>
      </c>
      <c r="F113" s="17"/>
      <c r="G113" s="17">
        <v>9.2000224054362104E-2</v>
      </c>
      <c r="H113" s="17">
        <v>0.21710603547337301</v>
      </c>
      <c r="I113" s="17">
        <v>0.260947668998046</v>
      </c>
      <c r="J113" s="17">
        <v>0.35193523342761501</v>
      </c>
      <c r="K113" s="17">
        <v>0.46285853690974799</v>
      </c>
      <c r="L113" s="17">
        <v>0.57559807715630495</v>
      </c>
      <c r="M113" s="17"/>
      <c r="N113" s="17">
        <v>0.36587908925993301</v>
      </c>
      <c r="O113" s="17">
        <v>0.31605027939962299</v>
      </c>
      <c r="P113" s="17">
        <v>0.36377537025767798</v>
      </c>
      <c r="Q113" s="17">
        <v>0.31810789208893703</v>
      </c>
      <c r="R113" s="17"/>
      <c r="S113" s="17">
        <v>0.25539989949458802</v>
      </c>
      <c r="T113" s="17">
        <v>0.41020574958206302</v>
      </c>
      <c r="U113" s="17">
        <v>0.42111458631938797</v>
      </c>
      <c r="V113" s="17">
        <v>0.45906713891005402</v>
      </c>
      <c r="W113" s="17">
        <v>0.43020925968169299</v>
      </c>
      <c r="X113" s="17">
        <v>0.34798741030025998</v>
      </c>
      <c r="Y113" s="17">
        <v>0.33817483449567598</v>
      </c>
      <c r="Z113" s="17">
        <v>0.34787902590460401</v>
      </c>
      <c r="AA113" s="17">
        <v>0.30979121939354298</v>
      </c>
      <c r="AB113" s="17">
        <v>0.242900467975187</v>
      </c>
      <c r="AC113" s="17">
        <v>0.31047413759645898</v>
      </c>
      <c r="AD113" s="17">
        <v>6.5970920638452099E-2</v>
      </c>
      <c r="AE113" s="17"/>
      <c r="AF113" s="17">
        <v>0.60706227978378002</v>
      </c>
      <c r="AG113" s="17">
        <v>0.24938180030215101</v>
      </c>
      <c r="AH113" s="17">
        <v>0.116593112801803</v>
      </c>
      <c r="AI113" s="17"/>
      <c r="AJ113" s="17">
        <v>1</v>
      </c>
      <c r="AK113" s="17">
        <v>0</v>
      </c>
      <c r="AL113" s="17">
        <v>0</v>
      </c>
      <c r="AM113" s="17">
        <v>0</v>
      </c>
      <c r="AN113" s="17">
        <v>0</v>
      </c>
      <c r="AO113" s="17"/>
      <c r="AP113" s="17">
        <v>0.86290540994883902</v>
      </c>
      <c r="AQ113" s="17">
        <v>0.13345279582816999</v>
      </c>
      <c r="AR113" s="17">
        <v>0.14106609187979999</v>
      </c>
      <c r="AS113" s="17"/>
      <c r="AT113" s="17">
        <v>0.49416320134978298</v>
      </c>
      <c r="AU113" s="17">
        <v>0.32693695409102902</v>
      </c>
      <c r="AV113" s="17" t="s">
        <v>74</v>
      </c>
      <c r="AW113" s="17">
        <v>0.226269227709608</v>
      </c>
      <c r="AX113" s="17">
        <v>0.22992072160631399</v>
      </c>
      <c r="AY113" s="17">
        <v>0.217046836379962</v>
      </c>
      <c r="AZ113" s="17">
        <v>0.14000411115337899</v>
      </c>
    </row>
    <row r="114" spans="2:52" x14ac:dyDescent="0.35">
      <c r="B114" t="s">
        <v>46</v>
      </c>
      <c r="C114" s="17">
        <v>0.28231839073070197</v>
      </c>
      <c r="D114" s="17">
        <v>0.288471875761179</v>
      </c>
      <c r="E114" s="17">
        <v>0.27634518200823399</v>
      </c>
      <c r="F114" s="17"/>
      <c r="G114" s="17">
        <v>0.30001361685601802</v>
      </c>
      <c r="H114" s="17">
        <v>0.40190987925499899</v>
      </c>
      <c r="I114" s="17">
        <v>0.34161340404161</v>
      </c>
      <c r="J114" s="17">
        <v>0.25854093043389498</v>
      </c>
      <c r="K114" s="17">
        <v>0.23313088849203201</v>
      </c>
      <c r="L114" s="17">
        <v>0.17768363239724</v>
      </c>
      <c r="M114" s="17"/>
      <c r="N114" s="17">
        <v>0.27547108284855998</v>
      </c>
      <c r="O114" s="17">
        <v>0.32302730570739702</v>
      </c>
      <c r="P114" s="17">
        <v>0.25799102930267198</v>
      </c>
      <c r="Q114" s="17">
        <v>0.268496914566414</v>
      </c>
      <c r="R114" s="17"/>
      <c r="S114" s="17">
        <v>0.33962102722948101</v>
      </c>
      <c r="T114" s="17">
        <v>0.23691551454691001</v>
      </c>
      <c r="U114" s="17">
        <v>0.22352550735165799</v>
      </c>
      <c r="V114" s="17">
        <v>0.205480696964467</v>
      </c>
      <c r="W114" s="17">
        <v>0.26785428006407402</v>
      </c>
      <c r="X114" s="17">
        <v>0.309767656563884</v>
      </c>
      <c r="Y114" s="17">
        <v>0.32067475849169202</v>
      </c>
      <c r="Z114" s="17">
        <v>0.33354484524101702</v>
      </c>
      <c r="AA114" s="17">
        <v>0.36968161258009302</v>
      </c>
      <c r="AB114" s="17">
        <v>0.19130683568784501</v>
      </c>
      <c r="AC114" s="17">
        <v>0.36558753376277697</v>
      </c>
      <c r="AD114" s="17">
        <v>0.19412640133880901</v>
      </c>
      <c r="AE114" s="17"/>
      <c r="AF114" s="17">
        <v>0.186892953933643</v>
      </c>
      <c r="AG114" s="17">
        <v>0.42699592103741402</v>
      </c>
      <c r="AH114" s="17">
        <v>0.1674822286688</v>
      </c>
      <c r="AI114" s="17"/>
      <c r="AJ114" s="17">
        <v>0</v>
      </c>
      <c r="AK114" s="17">
        <v>1</v>
      </c>
      <c r="AL114" s="17">
        <v>0</v>
      </c>
      <c r="AM114" s="17">
        <v>0</v>
      </c>
      <c r="AN114" s="17">
        <v>0</v>
      </c>
      <c r="AO114" s="17"/>
      <c r="AP114" s="17">
        <v>5.08113757113599E-2</v>
      </c>
      <c r="AQ114" s="17">
        <v>0.63282947626126695</v>
      </c>
      <c r="AR114" s="17">
        <v>9.4412787281519098E-2</v>
      </c>
      <c r="AS114" s="17"/>
      <c r="AT114" s="17">
        <v>0.21679597473151599</v>
      </c>
      <c r="AU114" s="17">
        <v>0.31760886226597401</v>
      </c>
      <c r="AV114" s="17" t="s">
        <v>74</v>
      </c>
      <c r="AW114" s="17">
        <v>0.317998449996439</v>
      </c>
      <c r="AX114" s="17">
        <v>0.33903485532996402</v>
      </c>
      <c r="AY114" s="17">
        <v>0.318290883164841</v>
      </c>
      <c r="AZ114" s="17">
        <v>0.32408660834807101</v>
      </c>
    </row>
    <row r="115" spans="2:52" x14ac:dyDescent="0.35">
      <c r="B115" t="s">
        <v>47</v>
      </c>
      <c r="C115" s="17">
        <v>7.0912528899040303E-2</v>
      </c>
      <c r="D115" s="17">
        <v>7.9798367407904899E-2</v>
      </c>
      <c r="E115" s="17">
        <v>6.2127484192326499E-2</v>
      </c>
      <c r="F115" s="17"/>
      <c r="G115" s="17">
        <v>6.2616043631299204E-2</v>
      </c>
      <c r="H115" s="17">
        <v>6.4624112364999098E-2</v>
      </c>
      <c r="I115" s="17">
        <v>6.15837094247337E-2</v>
      </c>
      <c r="J115" s="17">
        <v>8.4999181627111106E-2</v>
      </c>
      <c r="K115" s="17">
        <v>6.4619420634785193E-2</v>
      </c>
      <c r="L115" s="17">
        <v>8.1883876328244995E-2</v>
      </c>
      <c r="M115" s="17"/>
      <c r="N115" s="17">
        <v>0.10354671221216</v>
      </c>
      <c r="O115" s="17">
        <v>6.5028471613220104E-2</v>
      </c>
      <c r="P115" s="17">
        <v>5.3174662818664002E-2</v>
      </c>
      <c r="Q115" s="17">
        <v>5.7347020347537803E-2</v>
      </c>
      <c r="R115" s="17"/>
      <c r="S115" s="17">
        <v>8.8091866060658594E-2</v>
      </c>
      <c r="T115" s="17">
        <v>9.4584175208888996E-2</v>
      </c>
      <c r="U115" s="17">
        <v>0.126437979056883</v>
      </c>
      <c r="V115" s="17">
        <v>5.8258816611019899E-2</v>
      </c>
      <c r="W115" s="17">
        <v>5.1452885152247697E-2</v>
      </c>
      <c r="X115" s="17">
        <v>7.2722639499657502E-2</v>
      </c>
      <c r="Y115" s="17">
        <v>5.2630292887767001E-2</v>
      </c>
      <c r="Z115" s="17">
        <v>4.7086718106725899E-2</v>
      </c>
      <c r="AA115" s="17">
        <v>3.9255907231575203E-2</v>
      </c>
      <c r="AB115" s="17">
        <v>7.1473585864299596E-2</v>
      </c>
      <c r="AC115" s="17">
        <v>7.8671371756961705E-2</v>
      </c>
      <c r="AD115" s="17">
        <v>0</v>
      </c>
      <c r="AE115" s="17"/>
      <c r="AF115" s="17">
        <v>2.3854896677652601E-2</v>
      </c>
      <c r="AG115" s="17">
        <v>0.128971419249646</v>
      </c>
      <c r="AH115" s="17">
        <v>3.69851234236417E-2</v>
      </c>
      <c r="AI115" s="17"/>
      <c r="AJ115" s="17">
        <v>0</v>
      </c>
      <c r="AK115" s="17">
        <v>0</v>
      </c>
      <c r="AL115" s="17">
        <v>1</v>
      </c>
      <c r="AM115" s="17">
        <v>0</v>
      </c>
      <c r="AN115" s="17">
        <v>0</v>
      </c>
      <c r="AO115" s="17"/>
      <c r="AP115" s="17">
        <v>1.55847876411931E-2</v>
      </c>
      <c r="AQ115" s="17">
        <v>4.7200483106011701E-2</v>
      </c>
      <c r="AR115" s="17">
        <v>0.53771911503471004</v>
      </c>
      <c r="AS115" s="17"/>
      <c r="AT115" s="17">
        <v>8.0462857041278396E-2</v>
      </c>
      <c r="AU115" s="17">
        <v>8.39845565777987E-2</v>
      </c>
      <c r="AV115" s="17" t="s">
        <v>74</v>
      </c>
      <c r="AW115" s="17">
        <v>4.3300207014037903E-2</v>
      </c>
      <c r="AX115" s="17">
        <v>5.0799748858798101E-2</v>
      </c>
      <c r="AY115" s="17">
        <v>6.1012128830511998E-2</v>
      </c>
      <c r="AZ115" s="17">
        <v>5.9757643501413001E-2</v>
      </c>
    </row>
    <row r="116" spans="2:52" x14ac:dyDescent="0.35">
      <c r="B116" t="s">
        <v>114</v>
      </c>
      <c r="C116" s="17">
        <v>3.0105248265594201E-2</v>
      </c>
      <c r="D116" s="17">
        <v>2.7692835422946399E-2</v>
      </c>
      <c r="E116" s="17">
        <v>3.20036973114134E-2</v>
      </c>
      <c r="F116" s="17"/>
      <c r="G116" s="17">
        <v>3.1312454307627802E-2</v>
      </c>
      <c r="H116" s="17">
        <v>3.7378571277751897E-2</v>
      </c>
      <c r="I116" s="17">
        <v>3.8312148222626602E-2</v>
      </c>
      <c r="J116" s="17">
        <v>2.89150069292652E-2</v>
      </c>
      <c r="K116" s="17">
        <v>2.64190807650862E-2</v>
      </c>
      <c r="L116" s="17">
        <v>2.0179792236149699E-2</v>
      </c>
      <c r="M116" s="17"/>
      <c r="N116" s="17">
        <v>3.1357930799072099E-2</v>
      </c>
      <c r="O116" s="17">
        <v>3.0026393389539E-2</v>
      </c>
      <c r="P116" s="17">
        <v>3.3632517681243999E-2</v>
      </c>
      <c r="Q116" s="17">
        <v>2.6117165788238399E-2</v>
      </c>
      <c r="R116" s="17"/>
      <c r="S116" s="17">
        <v>3.5181126570711797E-2</v>
      </c>
      <c r="T116" s="17">
        <v>3.26341097427355E-2</v>
      </c>
      <c r="U116" s="17">
        <v>3.1901892372542998E-2</v>
      </c>
      <c r="V116" s="17">
        <v>3.7999457794326799E-2</v>
      </c>
      <c r="W116" s="17">
        <v>2.0888009987144601E-2</v>
      </c>
      <c r="X116" s="17">
        <v>3.8911875701764097E-2</v>
      </c>
      <c r="Y116" s="17">
        <v>2.5495290133620001E-2</v>
      </c>
      <c r="Z116" s="17">
        <v>1.3868204666684401E-2</v>
      </c>
      <c r="AA116" s="17">
        <v>3.3598802087439997E-2</v>
      </c>
      <c r="AB116" s="17">
        <v>2.0501860929422602E-2</v>
      </c>
      <c r="AC116" s="17">
        <v>1.9466787956525799E-2</v>
      </c>
      <c r="AD116" s="17">
        <v>2.9718676814353199E-2</v>
      </c>
      <c r="AE116" s="17"/>
      <c r="AF116" s="17">
        <v>2.34252926030496E-2</v>
      </c>
      <c r="AG116" s="17">
        <v>4.3709622879063E-2</v>
      </c>
      <c r="AH116" s="17">
        <v>1.8017712852310699E-2</v>
      </c>
      <c r="AI116" s="17"/>
      <c r="AJ116" s="17">
        <v>0</v>
      </c>
      <c r="AK116" s="17">
        <v>0</v>
      </c>
      <c r="AL116" s="17">
        <v>0</v>
      </c>
      <c r="AM116" s="17">
        <v>0</v>
      </c>
      <c r="AN116" s="17">
        <v>0</v>
      </c>
      <c r="AO116" s="17"/>
      <c r="AP116" s="17">
        <v>0</v>
      </c>
      <c r="AQ116" s="17">
        <v>1.0474150225241801E-2</v>
      </c>
      <c r="AR116" s="17">
        <v>2.83600779379523E-2</v>
      </c>
      <c r="AS116" s="17"/>
      <c r="AT116" s="17">
        <v>3.0639878941176101E-2</v>
      </c>
      <c r="AU116" s="17">
        <v>3.4655818756024102E-2</v>
      </c>
      <c r="AV116" s="17" t="s">
        <v>74</v>
      </c>
      <c r="AW116" s="17">
        <v>3.29181043773785E-2</v>
      </c>
      <c r="AX116" s="17">
        <v>1.32985470844218E-2</v>
      </c>
      <c r="AY116" s="17">
        <v>3.0783784450040999E-2</v>
      </c>
      <c r="AZ116" s="17">
        <v>3.7847897392161899E-2</v>
      </c>
    </row>
    <row r="117" spans="2:52" x14ac:dyDescent="0.35">
      <c r="B117" t="s">
        <v>48</v>
      </c>
      <c r="C117" s="17">
        <v>1.25989798987924E-2</v>
      </c>
      <c r="D117" s="17">
        <v>1.55228925351165E-2</v>
      </c>
      <c r="E117" s="17">
        <v>9.2672575335246404E-3</v>
      </c>
      <c r="F117" s="17"/>
      <c r="G117" s="17">
        <v>3.75976971622736E-3</v>
      </c>
      <c r="H117" s="17">
        <v>1.30136664260897E-2</v>
      </c>
      <c r="I117" s="17">
        <v>8.3855097903609704E-3</v>
      </c>
      <c r="J117" s="17">
        <v>1.99740267613772E-2</v>
      </c>
      <c r="K117" s="17">
        <v>1.25685114847494E-2</v>
      </c>
      <c r="L117" s="17">
        <v>1.55854152441942E-2</v>
      </c>
      <c r="M117" s="17"/>
      <c r="N117" s="17">
        <v>5.7834146678012203E-3</v>
      </c>
      <c r="O117" s="17">
        <v>1.3023807361545301E-2</v>
      </c>
      <c r="P117" s="17">
        <v>1.8638940723201599E-2</v>
      </c>
      <c r="Q117" s="17">
        <v>1.4375520013690199E-2</v>
      </c>
      <c r="R117" s="17"/>
      <c r="S117" s="17">
        <v>1.47634266544296E-2</v>
      </c>
      <c r="T117" s="17">
        <v>5.2595433962303101E-3</v>
      </c>
      <c r="U117" s="17">
        <v>1.0342172859290301E-2</v>
      </c>
      <c r="V117" s="17">
        <v>1.98395438006575E-2</v>
      </c>
      <c r="W117" s="17">
        <v>1.3593683585954501E-2</v>
      </c>
      <c r="X117" s="17">
        <v>7.6991121577735001E-3</v>
      </c>
      <c r="Y117" s="17">
        <v>1.9252587095070599E-2</v>
      </c>
      <c r="Z117" s="17">
        <v>1.3656076960073401E-2</v>
      </c>
      <c r="AA117" s="17">
        <v>1.0804994068856899E-2</v>
      </c>
      <c r="AB117" s="17">
        <v>8.8785874368343103E-3</v>
      </c>
      <c r="AC117" s="17">
        <v>1.7072351664295202E-2</v>
      </c>
      <c r="AD117" s="17">
        <v>2.2204200474926099E-2</v>
      </c>
      <c r="AE117" s="17"/>
      <c r="AF117" s="17">
        <v>2.9138091274324301E-2</v>
      </c>
      <c r="AG117" s="17">
        <v>2.79852053857082E-3</v>
      </c>
      <c r="AH117" s="17">
        <v>7.0200918464373803E-3</v>
      </c>
      <c r="AI117" s="17"/>
      <c r="AJ117" s="17">
        <v>0</v>
      </c>
      <c r="AK117" s="17">
        <v>0</v>
      </c>
      <c r="AL117" s="17">
        <v>0</v>
      </c>
      <c r="AM117" s="17">
        <v>1</v>
      </c>
      <c r="AN117" s="17">
        <v>0</v>
      </c>
      <c r="AO117" s="17"/>
      <c r="AP117" s="17">
        <v>3.8171263978497801E-3</v>
      </c>
      <c r="AQ117" s="17">
        <v>3.8510498664941599E-3</v>
      </c>
      <c r="AR117" s="17">
        <v>1.2438754995165001E-2</v>
      </c>
      <c r="AS117" s="17"/>
      <c r="AT117" s="17">
        <v>1.4022475614173699E-2</v>
      </c>
      <c r="AU117" s="17">
        <v>9.0028509557240899E-3</v>
      </c>
      <c r="AV117" s="17" t="s">
        <v>74</v>
      </c>
      <c r="AW117" s="17">
        <v>2.4851725974634101E-2</v>
      </c>
      <c r="AX117" s="17">
        <v>2.9950738969495801E-2</v>
      </c>
      <c r="AY117" s="17">
        <v>2.34417861321848E-3</v>
      </c>
      <c r="AZ117" s="17">
        <v>7.2093806222646804E-3</v>
      </c>
    </row>
    <row r="118" spans="2:52" x14ac:dyDescent="0.35">
      <c r="B118" t="s">
        <v>115</v>
      </c>
      <c r="C118" s="17">
        <v>1.0375719265077001E-2</v>
      </c>
      <c r="D118" s="17">
        <v>1.2337561465686601E-2</v>
      </c>
      <c r="E118" s="17">
        <v>8.5130294293261008E-3</v>
      </c>
      <c r="F118" s="17"/>
      <c r="G118" s="17">
        <v>7.8080894608618303E-3</v>
      </c>
      <c r="H118" s="17">
        <v>7.4763805026753704E-3</v>
      </c>
      <c r="I118" s="17">
        <v>1.3506578373943199E-2</v>
      </c>
      <c r="J118" s="17">
        <v>1.23027382495004E-2</v>
      </c>
      <c r="K118" s="17">
        <v>1.2607974202447201E-2</v>
      </c>
      <c r="L118" s="17">
        <v>8.8330787634803704E-3</v>
      </c>
      <c r="M118" s="17"/>
      <c r="N118" s="17">
        <v>1.0084530027467399E-2</v>
      </c>
      <c r="O118" s="17">
        <v>4.3188731867792396E-3</v>
      </c>
      <c r="P118" s="17">
        <v>1.33014551396649E-2</v>
      </c>
      <c r="Q118" s="17">
        <v>1.4553931829119101E-2</v>
      </c>
      <c r="R118" s="17"/>
      <c r="S118" s="17">
        <v>3.65746555517194E-3</v>
      </c>
      <c r="T118" s="17">
        <v>1.2793437395656301E-2</v>
      </c>
      <c r="U118" s="17">
        <v>2.8567666240191299E-3</v>
      </c>
      <c r="V118" s="17">
        <v>2.98879049263647E-2</v>
      </c>
      <c r="W118" s="17">
        <v>1.38697405863969E-2</v>
      </c>
      <c r="X118" s="17">
        <v>1.9235368315983499E-2</v>
      </c>
      <c r="Y118" s="17">
        <v>1.20246231233613E-2</v>
      </c>
      <c r="Z118" s="17">
        <v>1.31617492264065E-2</v>
      </c>
      <c r="AA118" s="17">
        <v>2.5438949727374701E-3</v>
      </c>
      <c r="AB118" s="17">
        <v>9.0242832034159708E-3</v>
      </c>
      <c r="AC118" s="17">
        <v>0</v>
      </c>
      <c r="AD118" s="17">
        <v>0</v>
      </c>
      <c r="AE118" s="17"/>
      <c r="AF118" s="17">
        <v>2.02116042755448E-2</v>
      </c>
      <c r="AG118" s="17">
        <v>4.0255797631439799E-3</v>
      </c>
      <c r="AH118" s="17">
        <v>8.7354664981342898E-3</v>
      </c>
      <c r="AI118" s="17"/>
      <c r="AJ118" s="17">
        <v>0</v>
      </c>
      <c r="AK118" s="17">
        <v>0</v>
      </c>
      <c r="AL118" s="17">
        <v>0</v>
      </c>
      <c r="AM118" s="17">
        <v>0</v>
      </c>
      <c r="AN118" s="17">
        <v>0</v>
      </c>
      <c r="AO118" s="17"/>
      <c r="AP118" s="17">
        <v>1.1651743775790699E-3</v>
      </c>
      <c r="AQ118" s="17">
        <v>0</v>
      </c>
      <c r="AR118" s="17">
        <v>1.46256113988944E-2</v>
      </c>
      <c r="AS118" s="17"/>
      <c r="AT118" s="17">
        <v>1.1403321189015599E-2</v>
      </c>
      <c r="AU118" s="17">
        <v>9.4145806330237902E-3</v>
      </c>
      <c r="AV118" s="17" t="s">
        <v>74</v>
      </c>
      <c r="AW118" s="17">
        <v>2.5899824137625999E-2</v>
      </c>
      <c r="AX118" s="17">
        <v>1.0826167622951599E-2</v>
      </c>
      <c r="AY118" s="17">
        <v>4.7701638540553403E-3</v>
      </c>
      <c r="AZ118" s="17">
        <v>0</v>
      </c>
    </row>
    <row r="119" spans="2:52" x14ac:dyDescent="0.35">
      <c r="B119" t="s">
        <v>116</v>
      </c>
      <c r="C119" s="17">
        <v>4.7418249961345103E-2</v>
      </c>
      <c r="D119" s="17">
        <v>5.6219624184568801E-2</v>
      </c>
      <c r="E119" s="17">
        <v>3.9065971727852297E-2</v>
      </c>
      <c r="F119" s="17"/>
      <c r="G119" s="17">
        <v>1.54775011519898E-2</v>
      </c>
      <c r="H119" s="17">
        <v>4.1978214359238097E-2</v>
      </c>
      <c r="I119" s="17">
        <v>4.9614269794673198E-2</v>
      </c>
      <c r="J119" s="17">
        <v>6.8529690112235794E-2</v>
      </c>
      <c r="K119" s="17">
        <v>4.3388276606839103E-2</v>
      </c>
      <c r="L119" s="17">
        <v>5.68049927080519E-2</v>
      </c>
      <c r="M119" s="17"/>
      <c r="N119" s="17">
        <v>5.5310592524574501E-2</v>
      </c>
      <c r="O119" s="17">
        <v>4.3337053116126102E-2</v>
      </c>
      <c r="P119" s="17">
        <v>3.63242972390398E-2</v>
      </c>
      <c r="Q119" s="17">
        <v>5.3509950189259102E-2</v>
      </c>
      <c r="R119" s="17"/>
      <c r="S119" s="17">
        <v>4.0556064070878996E-3</v>
      </c>
      <c r="T119" s="17">
        <v>7.1577426436792201E-3</v>
      </c>
      <c r="U119" s="17">
        <v>6.3486691408959203E-3</v>
      </c>
      <c r="V119" s="17">
        <v>4.9238005572411099E-3</v>
      </c>
      <c r="W119" s="17">
        <v>3.5161156546054898E-3</v>
      </c>
      <c r="X119" s="17">
        <v>5.5801353048389396E-3</v>
      </c>
      <c r="Y119" s="17">
        <v>2.7485957302142501E-3</v>
      </c>
      <c r="Z119" s="17">
        <v>0</v>
      </c>
      <c r="AA119" s="17">
        <v>1.39220217124077E-2</v>
      </c>
      <c r="AB119" s="17">
        <v>0.30400312282074998</v>
      </c>
      <c r="AC119" s="17">
        <v>7.2897682622429405E-2</v>
      </c>
      <c r="AD119" s="17">
        <v>0.380620854846629</v>
      </c>
      <c r="AE119" s="17"/>
      <c r="AF119" s="17">
        <v>3.22188938793656E-2</v>
      </c>
      <c r="AG119" s="17">
        <v>7.7381081800260904E-2</v>
      </c>
      <c r="AH119" s="17">
        <v>2.0442597030340799E-2</v>
      </c>
      <c r="AI119" s="17"/>
      <c r="AJ119" s="17">
        <v>0</v>
      </c>
      <c r="AK119" s="17">
        <v>0</v>
      </c>
      <c r="AL119" s="17">
        <v>0</v>
      </c>
      <c r="AM119" s="17">
        <v>0</v>
      </c>
      <c r="AN119" s="17">
        <v>0</v>
      </c>
      <c r="AO119" s="17"/>
      <c r="AP119" s="17">
        <v>2.4811430898723798E-3</v>
      </c>
      <c r="AQ119" s="17">
        <v>1.84595116394233E-2</v>
      </c>
      <c r="AR119" s="17">
        <v>2.22056831263585E-2</v>
      </c>
      <c r="AS119" s="17"/>
      <c r="AT119" s="17">
        <v>4.3744919672160897E-2</v>
      </c>
      <c r="AU119" s="17">
        <v>7.5753109482795997E-2</v>
      </c>
      <c r="AV119" s="17" t="s">
        <v>74</v>
      </c>
      <c r="AW119" s="17">
        <v>5.5300128988750301E-2</v>
      </c>
      <c r="AX119" s="17">
        <v>4.7285693879812997E-2</v>
      </c>
      <c r="AY119" s="17">
        <v>2.1351319133575301E-2</v>
      </c>
      <c r="AZ119" s="17">
        <v>4.3907980709339801E-2</v>
      </c>
    </row>
    <row r="120" spans="2:52" x14ac:dyDescent="0.35">
      <c r="B120" t="s">
        <v>44</v>
      </c>
      <c r="C120" s="17">
        <v>0.135909727824049</v>
      </c>
      <c r="D120" s="17">
        <v>0.11723476935989199</v>
      </c>
      <c r="E120" s="17">
        <v>0.154344778775656</v>
      </c>
      <c r="F120" s="17"/>
      <c r="G120" s="17">
        <v>0.16549110743106099</v>
      </c>
      <c r="H120" s="17">
        <v>0.167633356676086</v>
      </c>
      <c r="I120" s="17">
        <v>0.19079062898461099</v>
      </c>
      <c r="J120" s="17">
        <v>0.14759213716473901</v>
      </c>
      <c r="K120" s="17">
        <v>0.107738074072266</v>
      </c>
      <c r="L120" s="17">
        <v>5.5473288024166102E-2</v>
      </c>
      <c r="M120" s="17"/>
      <c r="N120" s="17">
        <v>9.0310073956727105E-2</v>
      </c>
      <c r="O120" s="17">
        <v>0.130716955270193</v>
      </c>
      <c r="P120" s="17">
        <v>0.155859860705752</v>
      </c>
      <c r="Q120" s="17">
        <v>0.17398251482093599</v>
      </c>
      <c r="R120" s="17"/>
      <c r="S120" s="17">
        <v>0.168957914009747</v>
      </c>
      <c r="T120" s="17">
        <v>0.13261022449357199</v>
      </c>
      <c r="U120" s="17">
        <v>0.108832048435995</v>
      </c>
      <c r="V120" s="17">
        <v>0.12616845132743101</v>
      </c>
      <c r="W120" s="17">
        <v>0.123697777438425</v>
      </c>
      <c r="X120" s="17">
        <v>0.10123778808551701</v>
      </c>
      <c r="Y120" s="17">
        <v>0.15925738111273199</v>
      </c>
      <c r="Z120" s="17">
        <v>0.155323213530527</v>
      </c>
      <c r="AA120" s="17">
        <v>0.142821086643654</v>
      </c>
      <c r="AB120" s="17">
        <v>0.10537722221490201</v>
      </c>
      <c r="AC120" s="17">
        <v>0.12532151694556601</v>
      </c>
      <c r="AD120" s="17">
        <v>0.22575343611159401</v>
      </c>
      <c r="AE120" s="17"/>
      <c r="AF120" s="17">
        <v>6.0564166924743798E-2</v>
      </c>
      <c r="AG120" s="17">
        <v>4.3391431524087601E-2</v>
      </c>
      <c r="AH120" s="17">
        <v>0.55239304917333398</v>
      </c>
      <c r="AI120" s="17"/>
      <c r="AJ120" s="17">
        <v>0</v>
      </c>
      <c r="AK120" s="17">
        <v>0</v>
      </c>
      <c r="AL120" s="17">
        <v>0</v>
      </c>
      <c r="AM120" s="17">
        <v>0</v>
      </c>
      <c r="AN120" s="17">
        <v>1</v>
      </c>
      <c r="AO120" s="17"/>
      <c r="AP120" s="17">
        <v>4.08106545769268E-2</v>
      </c>
      <c r="AQ120" s="17">
        <v>8.2358026147359001E-2</v>
      </c>
      <c r="AR120" s="17">
        <v>6.38493186619183E-2</v>
      </c>
      <c r="AS120" s="17"/>
      <c r="AT120" s="17">
        <v>7.5621723538002006E-2</v>
      </c>
      <c r="AU120" s="17">
        <v>9.68237831723225E-2</v>
      </c>
      <c r="AV120" s="17" t="s">
        <v>74</v>
      </c>
      <c r="AW120" s="17">
        <v>0.191327815530446</v>
      </c>
      <c r="AX120" s="17">
        <v>0.18103185450454301</v>
      </c>
      <c r="AY120" s="17">
        <v>0.234012921457604</v>
      </c>
      <c r="AZ120" s="17">
        <v>0.17165358921228799</v>
      </c>
    </row>
    <row r="121" spans="2:52" x14ac:dyDescent="0.35">
      <c r="B121" t="s">
        <v>117</v>
      </c>
      <c r="C121" s="17">
        <v>4.7121349117745702E-2</v>
      </c>
      <c r="D121" s="17">
        <v>3.9000995573078998E-2</v>
      </c>
      <c r="E121" s="17">
        <v>5.4750375924657702E-2</v>
      </c>
      <c r="F121" s="17"/>
      <c r="G121" s="17">
        <v>0.29633094474772698</v>
      </c>
      <c r="H121" s="17">
        <v>2.0965549971396599E-2</v>
      </c>
      <c r="I121" s="17">
        <v>5.7869974642578599E-3</v>
      </c>
      <c r="J121" s="17">
        <v>6.5685700541317903E-3</v>
      </c>
      <c r="K121" s="17">
        <v>1.8372584138616299E-3</v>
      </c>
      <c r="L121" s="17">
        <v>0</v>
      </c>
      <c r="M121" s="17"/>
      <c r="N121" s="17">
        <v>4.8104571276429801E-2</v>
      </c>
      <c r="O121" s="17">
        <v>5.9117263162868E-2</v>
      </c>
      <c r="P121" s="17">
        <v>3.73736316475487E-2</v>
      </c>
      <c r="Q121" s="17">
        <v>3.9539561981585598E-2</v>
      </c>
      <c r="R121" s="17"/>
      <c r="S121" s="17">
        <v>5.9339757034023603E-2</v>
      </c>
      <c r="T121" s="17">
        <v>4.3221658462699201E-2</v>
      </c>
      <c r="U121" s="17">
        <v>4.1481097741308301E-2</v>
      </c>
      <c r="V121" s="17">
        <v>4.33123916299889E-2</v>
      </c>
      <c r="W121" s="17">
        <v>5.5347589261265498E-2</v>
      </c>
      <c r="X121" s="17">
        <v>7.3010320967324405E-2</v>
      </c>
      <c r="Y121" s="17">
        <v>4.19170202450901E-2</v>
      </c>
      <c r="Z121" s="17">
        <v>4.6703616346422699E-2</v>
      </c>
      <c r="AA121" s="17">
        <v>5.4753108449723198E-2</v>
      </c>
      <c r="AB121" s="17">
        <v>3.4423975946668302E-2</v>
      </c>
      <c r="AC121" s="17">
        <v>4.8838273379476996E-3</v>
      </c>
      <c r="AD121" s="17">
        <v>3.13332678047838E-2</v>
      </c>
      <c r="AE121" s="17"/>
      <c r="AF121" s="17">
        <v>1.3359658151827099E-3</v>
      </c>
      <c r="AG121" s="17">
        <v>4.0478795899223704E-3</v>
      </c>
      <c r="AH121" s="17">
        <v>5.4724538464304702E-2</v>
      </c>
      <c r="AI121" s="17"/>
      <c r="AJ121" s="17">
        <v>0</v>
      </c>
      <c r="AK121" s="17">
        <v>0</v>
      </c>
      <c r="AL121" s="17">
        <v>0</v>
      </c>
      <c r="AM121" s="17">
        <v>0</v>
      </c>
      <c r="AN121" s="17">
        <v>0</v>
      </c>
      <c r="AO121" s="17"/>
      <c r="AP121" s="17">
        <v>1.51771451783673E-2</v>
      </c>
      <c r="AQ121" s="17">
        <v>6.2848411175819699E-2</v>
      </c>
      <c r="AR121" s="17">
        <v>7.0160503141428701E-2</v>
      </c>
      <c r="AS121" s="17"/>
      <c r="AT121" s="17">
        <v>1.4193189098994601E-2</v>
      </c>
      <c r="AU121" s="17">
        <v>2.3069257414362301E-2</v>
      </c>
      <c r="AV121" s="17" t="s">
        <v>74</v>
      </c>
      <c r="AW121" s="17">
        <v>5.8863284841211699E-2</v>
      </c>
      <c r="AX121" s="17">
        <v>7.4733493954560998E-2</v>
      </c>
      <c r="AY121" s="17">
        <v>7.9749239535693794E-2</v>
      </c>
      <c r="AZ121" s="17">
        <v>0.20222839831520301</v>
      </c>
    </row>
    <row r="122" spans="2:52" x14ac:dyDescent="0.35">
      <c r="B122" t="s">
        <v>112</v>
      </c>
      <c r="C122" s="17">
        <v>2.3344702062081099E-2</v>
      </c>
      <c r="D122" s="17">
        <v>1.0512701685671699E-2</v>
      </c>
      <c r="E122" s="17">
        <v>3.5975972088484701E-2</v>
      </c>
      <c r="F122" s="17"/>
      <c r="G122" s="17">
        <v>2.5190248642825101E-2</v>
      </c>
      <c r="H122" s="17">
        <v>2.7914233693390699E-2</v>
      </c>
      <c r="I122" s="17">
        <v>2.9459084905137801E-2</v>
      </c>
      <c r="J122" s="17">
        <v>2.0642485240130098E-2</v>
      </c>
      <c r="K122" s="17">
        <v>3.48319784181855E-2</v>
      </c>
      <c r="L122" s="17">
        <v>7.9578471421680695E-3</v>
      </c>
      <c r="M122" s="17"/>
      <c r="N122" s="17">
        <v>1.41520024272757E-2</v>
      </c>
      <c r="O122" s="17">
        <v>1.53535977927092E-2</v>
      </c>
      <c r="P122" s="17">
        <v>2.9928234484534501E-2</v>
      </c>
      <c r="Q122" s="17">
        <v>3.3969528374282298E-2</v>
      </c>
      <c r="R122" s="17"/>
      <c r="S122" s="17">
        <v>3.0931910984100201E-2</v>
      </c>
      <c r="T122" s="17">
        <v>2.4617844527564901E-2</v>
      </c>
      <c r="U122" s="17">
        <v>2.7159280098019999E-2</v>
      </c>
      <c r="V122" s="17">
        <v>1.5061797478448999E-2</v>
      </c>
      <c r="W122" s="17">
        <v>1.9570658588193599E-2</v>
      </c>
      <c r="X122" s="17">
        <v>2.3847693102996399E-2</v>
      </c>
      <c r="Y122" s="17">
        <v>2.7824616684776701E-2</v>
      </c>
      <c r="Z122" s="17">
        <v>2.8776550017539301E-2</v>
      </c>
      <c r="AA122" s="17">
        <v>2.28273528599699E-2</v>
      </c>
      <c r="AB122" s="17">
        <v>1.2110057920675101E-2</v>
      </c>
      <c r="AC122" s="17">
        <v>5.6247903570387E-3</v>
      </c>
      <c r="AD122" s="17">
        <v>5.0272241970453498E-2</v>
      </c>
      <c r="AE122" s="17"/>
      <c r="AF122" s="17">
        <v>1.5295854832713601E-2</v>
      </c>
      <c r="AG122" s="17">
        <v>1.9296743315740002E-2</v>
      </c>
      <c r="AH122" s="17">
        <v>1.7606079240893701E-2</v>
      </c>
      <c r="AI122" s="17"/>
      <c r="AJ122" s="17">
        <v>0</v>
      </c>
      <c r="AK122" s="17">
        <v>0</v>
      </c>
      <c r="AL122" s="17">
        <v>0</v>
      </c>
      <c r="AM122" s="17">
        <v>0</v>
      </c>
      <c r="AN122" s="17">
        <v>0</v>
      </c>
      <c r="AO122" s="17"/>
      <c r="AP122" s="17">
        <v>7.2471830780129996E-3</v>
      </c>
      <c r="AQ122" s="17">
        <v>8.5260957502132206E-3</v>
      </c>
      <c r="AR122" s="17">
        <v>1.5162056542253499E-2</v>
      </c>
      <c r="AS122" s="17"/>
      <c r="AT122" s="17">
        <v>1.89524588238991E-2</v>
      </c>
      <c r="AU122" s="17">
        <v>2.27502266509454E-2</v>
      </c>
      <c r="AV122" s="17" t="s">
        <v>74</v>
      </c>
      <c r="AW122" s="17">
        <v>2.32712314298687E-2</v>
      </c>
      <c r="AX122" s="17">
        <v>2.3118178189138101E-2</v>
      </c>
      <c r="AY122" s="17">
        <v>3.0638544580497602E-2</v>
      </c>
      <c r="AZ122" s="17">
        <v>1.33043907458804E-2</v>
      </c>
    </row>
    <row r="123" spans="2:52" x14ac:dyDescent="0.35">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row>
    <row r="124" spans="2:52" x14ac:dyDescent="0.35">
      <c r="B124" s="6" t="s">
        <v>124</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row>
    <row r="125" spans="2:52" x14ac:dyDescent="0.35">
      <c r="B125" s="29" t="s">
        <v>836</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row>
    <row r="126" spans="2:52" x14ac:dyDescent="0.35">
      <c r="B126" t="s">
        <v>119</v>
      </c>
      <c r="C126" s="17">
        <v>0.57735319673016705</v>
      </c>
      <c r="D126" s="17">
        <v>0.57945583355693597</v>
      </c>
      <c r="E126" s="17">
        <v>0.57440166428233397</v>
      </c>
      <c r="F126" s="17"/>
      <c r="G126" s="17">
        <v>0.53058554998968799</v>
      </c>
      <c r="H126" s="17">
        <v>0.625891596882995</v>
      </c>
      <c r="I126" s="17">
        <v>0.692045964928379</v>
      </c>
      <c r="J126" s="17">
        <v>0.44221623408969601</v>
      </c>
      <c r="K126" s="17">
        <v>0.43586018768852802</v>
      </c>
      <c r="L126" s="17">
        <v>0.67966639510021098</v>
      </c>
      <c r="M126" s="17"/>
      <c r="N126" s="17">
        <v>0.62554724265766504</v>
      </c>
      <c r="O126" s="17">
        <v>0.61422808643722304</v>
      </c>
      <c r="P126" s="17">
        <v>0.59107845793685998</v>
      </c>
      <c r="Q126" s="17">
        <v>0.48417696944330202</v>
      </c>
      <c r="R126" s="17"/>
      <c r="S126" s="17">
        <v>0</v>
      </c>
      <c r="T126" s="17">
        <v>0</v>
      </c>
      <c r="U126" s="17">
        <v>0</v>
      </c>
      <c r="V126" s="17">
        <v>0</v>
      </c>
      <c r="W126" s="17">
        <v>0</v>
      </c>
      <c r="X126" s="17">
        <v>0.53257318410326504</v>
      </c>
      <c r="Y126" s="17">
        <v>0</v>
      </c>
      <c r="Z126" s="17" t="s">
        <v>74</v>
      </c>
      <c r="AA126" s="17">
        <v>0</v>
      </c>
      <c r="AB126" s="17">
        <v>0.98940756261542995</v>
      </c>
      <c r="AC126" s="17">
        <v>0</v>
      </c>
      <c r="AD126" s="17">
        <v>0</v>
      </c>
      <c r="AE126" s="17"/>
      <c r="AF126" s="17">
        <v>0.36885857625948099</v>
      </c>
      <c r="AG126" s="17">
        <v>0.70501132283987</v>
      </c>
      <c r="AH126" s="17">
        <v>0.18192448785750201</v>
      </c>
      <c r="AI126" s="17"/>
      <c r="AJ126" s="17" t="s">
        <v>74</v>
      </c>
      <c r="AK126" s="17" t="s">
        <v>74</v>
      </c>
      <c r="AL126" s="17" t="s">
        <v>74</v>
      </c>
      <c r="AM126" s="17" t="s">
        <v>74</v>
      </c>
      <c r="AN126" s="17" t="s">
        <v>74</v>
      </c>
      <c r="AO126" s="17"/>
      <c r="AP126" s="17">
        <v>0</v>
      </c>
      <c r="AQ126" s="17">
        <v>0.61228086044472896</v>
      </c>
      <c r="AR126" s="17">
        <v>0.54653211775546495</v>
      </c>
      <c r="AS126" s="17"/>
      <c r="AT126" s="17">
        <v>0.56225498759683501</v>
      </c>
      <c r="AU126" s="17">
        <v>0.54871788576244496</v>
      </c>
      <c r="AV126" s="17" t="s">
        <v>74</v>
      </c>
      <c r="AW126" s="17">
        <v>0.70756466542922902</v>
      </c>
      <c r="AX126" s="17">
        <v>0.68690089506192198</v>
      </c>
      <c r="AY126" s="17">
        <v>0.63770886609740596</v>
      </c>
      <c r="AZ126" s="17">
        <v>0.21286050091855399</v>
      </c>
    </row>
    <row r="127" spans="2:52" x14ac:dyDescent="0.35">
      <c r="B127" t="s">
        <v>120</v>
      </c>
      <c r="C127" s="17">
        <v>7.5885579627406205E-2</v>
      </c>
      <c r="D127" s="17">
        <v>6.8054574534909706E-2</v>
      </c>
      <c r="E127" s="17">
        <v>8.6878189161959204E-2</v>
      </c>
      <c r="F127" s="17"/>
      <c r="G127" s="17">
        <v>0.107997203386899</v>
      </c>
      <c r="H127" s="17">
        <v>5.1419621938740098E-2</v>
      </c>
      <c r="I127" s="17">
        <v>3.1356233211361703E-2</v>
      </c>
      <c r="J127" s="17">
        <v>6.6451905120551297E-2</v>
      </c>
      <c r="K127" s="17">
        <v>0.120651010322481</v>
      </c>
      <c r="L127" s="17">
        <v>0.102640067738982</v>
      </c>
      <c r="M127" s="17"/>
      <c r="N127" s="17">
        <v>7.0632592266850702E-2</v>
      </c>
      <c r="O127" s="17">
        <v>8.5818260792165799E-2</v>
      </c>
      <c r="P127" s="17">
        <v>2.9934384552194999E-2</v>
      </c>
      <c r="Q127" s="17">
        <v>0.10084723618303899</v>
      </c>
      <c r="R127" s="17"/>
      <c r="S127" s="17">
        <v>0.40908638164957301</v>
      </c>
      <c r="T127" s="17">
        <v>0</v>
      </c>
      <c r="U127" s="17">
        <v>0</v>
      </c>
      <c r="V127" s="17">
        <v>0</v>
      </c>
      <c r="W127" s="17">
        <v>0</v>
      </c>
      <c r="X127" s="17">
        <v>0</v>
      </c>
      <c r="Y127" s="17">
        <v>0</v>
      </c>
      <c r="Z127" s="17" t="s">
        <v>74</v>
      </c>
      <c r="AA127" s="17">
        <v>0</v>
      </c>
      <c r="AB127" s="17">
        <v>0</v>
      </c>
      <c r="AC127" s="17">
        <v>0.92523420422066305</v>
      </c>
      <c r="AD127" s="17">
        <v>0</v>
      </c>
      <c r="AE127" s="17"/>
      <c r="AF127" s="17">
        <v>0.103671973428008</v>
      </c>
      <c r="AG127" s="17">
        <v>5.9327352749136399E-2</v>
      </c>
      <c r="AH127" s="17">
        <v>0.118288485698785</v>
      </c>
      <c r="AI127" s="17"/>
      <c r="AJ127" s="17" t="s">
        <v>74</v>
      </c>
      <c r="AK127" s="17" t="s">
        <v>74</v>
      </c>
      <c r="AL127" s="17" t="s">
        <v>74</v>
      </c>
      <c r="AM127" s="17" t="s">
        <v>74</v>
      </c>
      <c r="AN127" s="17" t="s">
        <v>74</v>
      </c>
      <c r="AO127" s="17"/>
      <c r="AP127" s="17">
        <v>0.490548089519803</v>
      </c>
      <c r="AQ127" s="17">
        <v>0.132190033149996</v>
      </c>
      <c r="AR127" s="17">
        <v>0.15259620785231401</v>
      </c>
      <c r="AS127" s="17"/>
      <c r="AT127" s="17">
        <v>9.6350489014164903E-2</v>
      </c>
      <c r="AU127" s="17">
        <v>6.3830413145748902E-2</v>
      </c>
      <c r="AV127" s="17" t="s">
        <v>74</v>
      </c>
      <c r="AW127" s="17">
        <v>0.17896162583751801</v>
      </c>
      <c r="AX127" s="17">
        <v>0</v>
      </c>
      <c r="AY127" s="17">
        <v>5.3932569545791398E-2</v>
      </c>
      <c r="AZ127" s="17">
        <v>0</v>
      </c>
    </row>
    <row r="128" spans="2:52" x14ac:dyDescent="0.35">
      <c r="B128" t="s">
        <v>121</v>
      </c>
      <c r="C128" s="17">
        <v>0.107248600143016</v>
      </c>
      <c r="D128" s="17">
        <v>0.10798474000298</v>
      </c>
      <c r="E128" s="17">
        <v>0.106215259218341</v>
      </c>
      <c r="F128" s="17"/>
      <c r="G128" s="17">
        <v>0</v>
      </c>
      <c r="H128" s="17">
        <v>4.30530879364832E-2</v>
      </c>
      <c r="I128" s="17">
        <v>7.5551401382806693E-2</v>
      </c>
      <c r="J128" s="17">
        <v>0.17792254284299999</v>
      </c>
      <c r="K128" s="17">
        <v>0.146275545091854</v>
      </c>
      <c r="L128" s="17">
        <v>9.8579621346976495E-2</v>
      </c>
      <c r="M128" s="17"/>
      <c r="N128" s="17">
        <v>4.2991994250124198E-2</v>
      </c>
      <c r="O128" s="17">
        <v>0.102106042173522</v>
      </c>
      <c r="P128" s="17">
        <v>0.22742967100185599</v>
      </c>
      <c r="Q128" s="17">
        <v>0.111610513858297</v>
      </c>
      <c r="R128" s="17"/>
      <c r="S128" s="17">
        <v>0</v>
      </c>
      <c r="T128" s="17">
        <v>0</v>
      </c>
      <c r="U128" s="17">
        <v>0</v>
      </c>
      <c r="V128" s="17">
        <v>0</v>
      </c>
      <c r="W128" s="17">
        <v>0</v>
      </c>
      <c r="X128" s="17">
        <v>0</v>
      </c>
      <c r="Y128" s="17">
        <v>0</v>
      </c>
      <c r="Z128" s="17" t="s">
        <v>74</v>
      </c>
      <c r="AA128" s="17">
        <v>0</v>
      </c>
      <c r="AB128" s="17">
        <v>0</v>
      </c>
      <c r="AC128" s="17">
        <v>0</v>
      </c>
      <c r="AD128" s="17">
        <v>0.44485002223483999</v>
      </c>
      <c r="AE128" s="17"/>
      <c r="AF128" s="17">
        <v>0.26059841831174302</v>
      </c>
      <c r="AG128" s="17">
        <v>4.96739605053447E-2</v>
      </c>
      <c r="AH128" s="17">
        <v>0.183455869776221</v>
      </c>
      <c r="AI128" s="17"/>
      <c r="AJ128" s="17" t="s">
        <v>74</v>
      </c>
      <c r="AK128" s="17" t="s">
        <v>74</v>
      </c>
      <c r="AL128" s="17" t="s">
        <v>74</v>
      </c>
      <c r="AM128" s="17" t="s">
        <v>74</v>
      </c>
      <c r="AN128" s="17" t="s">
        <v>74</v>
      </c>
      <c r="AO128" s="17"/>
      <c r="AP128" s="17">
        <v>0</v>
      </c>
      <c r="AQ128" s="17">
        <v>4.6735158101315802E-2</v>
      </c>
      <c r="AR128" s="17">
        <v>0</v>
      </c>
      <c r="AS128" s="17"/>
      <c r="AT128" s="17">
        <v>5.6274098795033201E-2</v>
      </c>
      <c r="AU128" s="17">
        <v>0.20553197882090199</v>
      </c>
      <c r="AV128" s="17" t="s">
        <v>74</v>
      </c>
      <c r="AW128" s="17">
        <v>0</v>
      </c>
      <c r="AX128" s="17">
        <v>0.134915675964975</v>
      </c>
      <c r="AY128" s="17">
        <v>0</v>
      </c>
      <c r="AZ128" s="17">
        <v>0</v>
      </c>
    </row>
    <row r="129" spans="2:52" x14ac:dyDescent="0.35">
      <c r="B129" t="s">
        <v>122</v>
      </c>
      <c r="C129" s="17">
        <v>4.2406774123088901E-2</v>
      </c>
      <c r="D129" s="17">
        <v>5.0691197051750798E-2</v>
      </c>
      <c r="E129" s="17">
        <v>3.0777688788801699E-2</v>
      </c>
      <c r="F129" s="17"/>
      <c r="G129" s="17">
        <v>0</v>
      </c>
      <c r="H129" s="17">
        <v>0.113219901896519</v>
      </c>
      <c r="I129" s="17">
        <v>3.5429334286386997E-2</v>
      </c>
      <c r="J129" s="17">
        <v>7.7484542398507203E-2</v>
      </c>
      <c r="K129" s="17">
        <v>0</v>
      </c>
      <c r="L129" s="17">
        <v>0</v>
      </c>
      <c r="M129" s="17"/>
      <c r="N129" s="17">
        <v>5.5310712893335799E-2</v>
      </c>
      <c r="O129" s="17">
        <v>0</v>
      </c>
      <c r="P129" s="17">
        <v>3.8639717483198402E-2</v>
      </c>
      <c r="Q129" s="17">
        <v>6.5978055269414498E-2</v>
      </c>
      <c r="R129" s="17"/>
      <c r="S129" s="17">
        <v>0</v>
      </c>
      <c r="T129" s="17">
        <v>0</v>
      </c>
      <c r="U129" s="17">
        <v>0</v>
      </c>
      <c r="V129" s="17">
        <v>0</v>
      </c>
      <c r="W129" s="17">
        <v>0</v>
      </c>
      <c r="X129" s="17">
        <v>0</v>
      </c>
      <c r="Y129" s="17">
        <v>0</v>
      </c>
      <c r="Z129" s="17" t="s">
        <v>74</v>
      </c>
      <c r="AA129" s="17">
        <v>0</v>
      </c>
      <c r="AB129" s="17">
        <v>0</v>
      </c>
      <c r="AC129" s="17">
        <v>0</v>
      </c>
      <c r="AD129" s="17">
        <v>0.17589650947805299</v>
      </c>
      <c r="AE129" s="17"/>
      <c r="AF129" s="17">
        <v>0</v>
      </c>
      <c r="AG129" s="17">
        <v>6.61842732420347E-2</v>
      </c>
      <c r="AH129" s="17">
        <v>0</v>
      </c>
      <c r="AI129" s="17"/>
      <c r="AJ129" s="17" t="s">
        <v>74</v>
      </c>
      <c r="AK129" s="17" t="s">
        <v>74</v>
      </c>
      <c r="AL129" s="17" t="s">
        <v>74</v>
      </c>
      <c r="AM129" s="17" t="s">
        <v>74</v>
      </c>
      <c r="AN129" s="17" t="s">
        <v>74</v>
      </c>
      <c r="AO129" s="17"/>
      <c r="AP129" s="17">
        <v>0</v>
      </c>
      <c r="AQ129" s="17">
        <v>0</v>
      </c>
      <c r="AR129" s="17">
        <v>0</v>
      </c>
      <c r="AS129" s="17"/>
      <c r="AT129" s="17">
        <v>5.1681658560120101E-2</v>
      </c>
      <c r="AU129" s="17">
        <v>3.56730395496756E-2</v>
      </c>
      <c r="AV129" s="17" t="s">
        <v>74</v>
      </c>
      <c r="AW129" s="17">
        <v>0</v>
      </c>
      <c r="AX129" s="17">
        <v>0</v>
      </c>
      <c r="AY129" s="17">
        <v>6.6681014136848807E-2</v>
      </c>
      <c r="AZ129" s="17">
        <v>0.199269963548137</v>
      </c>
    </row>
    <row r="130" spans="2:52" x14ac:dyDescent="0.35">
      <c r="B130" t="s">
        <v>123</v>
      </c>
      <c r="C130" s="17">
        <v>0.162928076694661</v>
      </c>
      <c r="D130" s="17">
        <v>0.18018106017164701</v>
      </c>
      <c r="E130" s="17">
        <v>0.138709562158088</v>
      </c>
      <c r="F130" s="17"/>
      <c r="G130" s="17">
        <v>0.25451061474138198</v>
      </c>
      <c r="H130" s="17">
        <v>9.9793988152277996E-2</v>
      </c>
      <c r="I130" s="17">
        <v>0.120955423050102</v>
      </c>
      <c r="J130" s="17">
        <v>0.23592477554824601</v>
      </c>
      <c r="K130" s="17">
        <v>0.20911455615343899</v>
      </c>
      <c r="L130" s="17">
        <v>0.11911391581383</v>
      </c>
      <c r="M130" s="17"/>
      <c r="N130" s="17">
        <v>0.14413458596793999</v>
      </c>
      <c r="O130" s="17">
        <v>0.19784761059709</v>
      </c>
      <c r="P130" s="17">
        <v>8.2474879366393999E-2</v>
      </c>
      <c r="Q130" s="17">
        <v>0.20258533105248</v>
      </c>
      <c r="R130" s="17"/>
      <c r="S130" s="17">
        <v>0.59091361835042699</v>
      </c>
      <c r="T130" s="17">
        <v>1</v>
      </c>
      <c r="U130" s="17">
        <v>0</v>
      </c>
      <c r="V130" s="17">
        <v>0.480217950939342</v>
      </c>
      <c r="W130" s="17">
        <v>1</v>
      </c>
      <c r="X130" s="17">
        <v>0.46742681589673502</v>
      </c>
      <c r="Y130" s="17">
        <v>1</v>
      </c>
      <c r="Z130" s="17" t="s">
        <v>74</v>
      </c>
      <c r="AA130" s="17">
        <v>0.84734572333630698</v>
      </c>
      <c r="AB130" s="17">
        <v>1.05924373845697E-2</v>
      </c>
      <c r="AC130" s="17">
        <v>0</v>
      </c>
      <c r="AD130" s="17">
        <v>0.346231855103657</v>
      </c>
      <c r="AE130" s="17"/>
      <c r="AF130" s="17">
        <v>0.24389846370579199</v>
      </c>
      <c r="AG130" s="17">
        <v>0.103280339395347</v>
      </c>
      <c r="AH130" s="17">
        <v>0.39481407883653502</v>
      </c>
      <c r="AI130" s="17"/>
      <c r="AJ130" s="17" t="s">
        <v>74</v>
      </c>
      <c r="AK130" s="17" t="s">
        <v>74</v>
      </c>
      <c r="AL130" s="17" t="s">
        <v>74</v>
      </c>
      <c r="AM130" s="17" t="s">
        <v>74</v>
      </c>
      <c r="AN130" s="17" t="s">
        <v>74</v>
      </c>
      <c r="AO130" s="17"/>
      <c r="AP130" s="17">
        <v>0.509451910480197</v>
      </c>
      <c r="AQ130" s="17">
        <v>0.17363871013146201</v>
      </c>
      <c r="AR130" s="17">
        <v>0.30087167439222101</v>
      </c>
      <c r="AS130" s="17"/>
      <c r="AT130" s="17">
        <v>0.233438766033847</v>
      </c>
      <c r="AU130" s="17">
        <v>0.1094861171681</v>
      </c>
      <c r="AV130" s="17" t="s">
        <v>74</v>
      </c>
      <c r="AW130" s="17">
        <v>0</v>
      </c>
      <c r="AX130" s="17">
        <v>0.17818342897310199</v>
      </c>
      <c r="AY130" s="17">
        <v>0.12591538340573</v>
      </c>
      <c r="AZ130" s="17">
        <v>0.58786953553330901</v>
      </c>
    </row>
    <row r="131" spans="2:52" x14ac:dyDescent="0.35">
      <c r="B131" t="s">
        <v>112</v>
      </c>
      <c r="C131" s="17">
        <v>3.4177772681661403E-2</v>
      </c>
      <c r="D131" s="17">
        <v>1.36325946817757E-2</v>
      </c>
      <c r="E131" s="17">
        <v>6.3017636390475903E-2</v>
      </c>
      <c r="F131" s="17"/>
      <c r="G131" s="17">
        <v>0.10690663188203001</v>
      </c>
      <c r="H131" s="17">
        <v>6.6621803192984802E-2</v>
      </c>
      <c r="I131" s="17">
        <v>4.4661643140964297E-2</v>
      </c>
      <c r="J131" s="17">
        <v>0</v>
      </c>
      <c r="K131" s="17">
        <v>8.8098700743697397E-2</v>
      </c>
      <c r="L131" s="17">
        <v>0</v>
      </c>
      <c r="M131" s="17"/>
      <c r="N131" s="17">
        <v>6.1382871964084401E-2</v>
      </c>
      <c r="O131" s="17">
        <v>0</v>
      </c>
      <c r="P131" s="17">
        <v>3.04428896594966E-2</v>
      </c>
      <c r="Q131" s="17">
        <v>3.4801894193467298E-2</v>
      </c>
      <c r="R131" s="17"/>
      <c r="S131" s="17">
        <v>0</v>
      </c>
      <c r="T131" s="17">
        <v>0</v>
      </c>
      <c r="U131" s="17">
        <v>1</v>
      </c>
      <c r="V131" s="17">
        <v>0.51978204906065795</v>
      </c>
      <c r="W131" s="17">
        <v>0</v>
      </c>
      <c r="X131" s="17">
        <v>0</v>
      </c>
      <c r="Y131" s="17">
        <v>0</v>
      </c>
      <c r="Z131" s="17" t="s">
        <v>74</v>
      </c>
      <c r="AA131" s="17">
        <v>0.15265427666369299</v>
      </c>
      <c r="AB131" s="17">
        <v>0</v>
      </c>
      <c r="AC131" s="17">
        <v>7.4765795779337299E-2</v>
      </c>
      <c r="AD131" s="17">
        <v>3.3021613183449899E-2</v>
      </c>
      <c r="AE131" s="17"/>
      <c r="AF131" s="17">
        <v>2.29725682949748E-2</v>
      </c>
      <c r="AG131" s="17">
        <v>1.6522751268267199E-2</v>
      </c>
      <c r="AH131" s="17">
        <v>0.121517077830958</v>
      </c>
      <c r="AI131" s="17"/>
      <c r="AJ131" s="17" t="s">
        <v>74</v>
      </c>
      <c r="AK131" s="17" t="s">
        <v>74</v>
      </c>
      <c r="AL131" s="17" t="s">
        <v>74</v>
      </c>
      <c r="AM131" s="17" t="s">
        <v>74</v>
      </c>
      <c r="AN131" s="17" t="s">
        <v>74</v>
      </c>
      <c r="AO131" s="17"/>
      <c r="AP131" s="17">
        <v>0</v>
      </c>
      <c r="AQ131" s="17">
        <v>3.5155238172496703E-2</v>
      </c>
      <c r="AR131" s="17">
        <v>0</v>
      </c>
      <c r="AS131" s="17"/>
      <c r="AT131" s="17">
        <v>0</v>
      </c>
      <c r="AU131" s="17">
        <v>3.6760565553129003E-2</v>
      </c>
      <c r="AV131" s="17" t="s">
        <v>74</v>
      </c>
      <c r="AW131" s="17">
        <v>0.11347370873325199</v>
      </c>
      <c r="AX131" s="17">
        <v>0</v>
      </c>
      <c r="AY131" s="17">
        <v>0.11576216681422399</v>
      </c>
      <c r="AZ131" s="17">
        <v>0</v>
      </c>
    </row>
    <row r="132" spans="2:52" x14ac:dyDescent="0.35">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row>
    <row r="133" spans="2:52" x14ac:dyDescent="0.35">
      <c r="B133" s="6" t="s">
        <v>128</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row>
    <row r="134" spans="2:52" x14ac:dyDescent="0.35">
      <c r="B134" s="24" t="s">
        <v>76</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row>
    <row r="135" spans="2:52" x14ac:dyDescent="0.35">
      <c r="B135" t="s">
        <v>46</v>
      </c>
      <c r="C135" s="17">
        <v>0.35443004715315302</v>
      </c>
      <c r="D135" s="17">
        <v>0.370206954432866</v>
      </c>
      <c r="E135" s="17">
        <v>0.340257843329827</v>
      </c>
      <c r="F135" s="17"/>
      <c r="G135" s="17">
        <v>0.43206221867293398</v>
      </c>
      <c r="H135" s="17">
        <v>0.43482761344641102</v>
      </c>
      <c r="I135" s="17">
        <v>0.39452604712431599</v>
      </c>
      <c r="J135" s="17">
        <v>0.35265426422077001</v>
      </c>
      <c r="K135" s="17">
        <v>0.31708134781318098</v>
      </c>
      <c r="L135" s="17">
        <v>0.23174606122041699</v>
      </c>
      <c r="M135" s="17"/>
      <c r="N135" s="17">
        <v>0.37321286940545301</v>
      </c>
      <c r="O135" s="17">
        <v>0.40218969718751302</v>
      </c>
      <c r="P135" s="17">
        <v>0.31582567710750398</v>
      </c>
      <c r="Q135" s="17">
        <v>0.31784998345641502</v>
      </c>
      <c r="R135" s="17"/>
      <c r="S135" s="17">
        <v>0.38549752732971998</v>
      </c>
      <c r="T135" s="17">
        <v>0.29169252790366001</v>
      </c>
      <c r="U135" s="17">
        <v>0.301851813094418</v>
      </c>
      <c r="V135" s="17">
        <v>0.29547213323251798</v>
      </c>
      <c r="W135" s="17">
        <v>0.40949243969369897</v>
      </c>
      <c r="X135" s="17">
        <v>0.36814475339636099</v>
      </c>
      <c r="Y135" s="17">
        <v>0.39207651368526703</v>
      </c>
      <c r="Z135" s="17">
        <v>0.45527742553870798</v>
      </c>
      <c r="AA135" s="17">
        <v>0.42488647110379302</v>
      </c>
      <c r="AB135" s="17">
        <v>0.30814844830819699</v>
      </c>
      <c r="AC135" s="17">
        <v>0.35663203897423601</v>
      </c>
      <c r="AD135" s="17">
        <v>0.27100026601782301</v>
      </c>
      <c r="AE135" s="17"/>
      <c r="AF135" s="17">
        <v>0.241699578354517</v>
      </c>
      <c r="AG135" s="17">
        <v>0.46804356341620501</v>
      </c>
      <c r="AH135" s="17">
        <v>0.29085209562235997</v>
      </c>
      <c r="AI135" s="17"/>
      <c r="AJ135" s="17">
        <v>0.13915964120947699</v>
      </c>
      <c r="AK135" s="17">
        <v>0.79447102447227702</v>
      </c>
      <c r="AL135" s="17">
        <v>0.235914156675093</v>
      </c>
      <c r="AM135" s="17">
        <v>0.108336373002825</v>
      </c>
      <c r="AN135" s="17">
        <v>0.21477608378878499</v>
      </c>
      <c r="AO135" s="17"/>
      <c r="AP135" s="17">
        <v>0</v>
      </c>
      <c r="AQ135" s="17">
        <v>1</v>
      </c>
      <c r="AR135" s="17">
        <v>0</v>
      </c>
      <c r="AS135" s="17"/>
      <c r="AT135" s="17">
        <v>0.282309345672137</v>
      </c>
      <c r="AU135" s="17">
        <v>0.37820341096177601</v>
      </c>
      <c r="AV135" s="17" t="s">
        <v>74</v>
      </c>
      <c r="AW135" s="17">
        <v>0.38460979193051997</v>
      </c>
      <c r="AX135" s="17">
        <v>0.358979325999711</v>
      </c>
      <c r="AY135" s="17">
        <v>0.43384942617415201</v>
      </c>
      <c r="AZ135" s="17">
        <v>0.37102720886561003</v>
      </c>
    </row>
    <row r="136" spans="2:52" x14ac:dyDescent="0.35">
      <c r="B136" t="s">
        <v>45</v>
      </c>
      <c r="C136" s="17">
        <v>0.19584180184407199</v>
      </c>
      <c r="D136" s="17">
        <v>0.20877448992651501</v>
      </c>
      <c r="E136" s="17">
        <v>0.18373082480924799</v>
      </c>
      <c r="F136" s="17"/>
      <c r="G136" s="17">
        <v>0.104022663433967</v>
      </c>
      <c r="H136" s="17">
        <v>0.16767016484074601</v>
      </c>
      <c r="I136" s="17">
        <v>0.15581190324283201</v>
      </c>
      <c r="J136" s="17">
        <v>0.176120181140524</v>
      </c>
      <c r="K136" s="17">
        <v>0.21968428115539501</v>
      </c>
      <c r="L136" s="17">
        <v>0.311953044889269</v>
      </c>
      <c r="M136" s="17"/>
      <c r="N136" s="17">
        <v>0.227360555628392</v>
      </c>
      <c r="O136" s="17">
        <v>0.18695172007664501</v>
      </c>
      <c r="P136" s="17">
        <v>0.19270773375250499</v>
      </c>
      <c r="Q136" s="17">
        <v>0.175358063464117</v>
      </c>
      <c r="R136" s="17"/>
      <c r="S136" s="17">
        <v>0.19614504892648099</v>
      </c>
      <c r="T136" s="17">
        <v>0.227908079787662</v>
      </c>
      <c r="U136" s="17">
        <v>0.256645121089006</v>
      </c>
      <c r="V136" s="17">
        <v>0.245494217185555</v>
      </c>
      <c r="W136" s="17">
        <v>0.204547046428667</v>
      </c>
      <c r="X136" s="17">
        <v>0.18478919760677701</v>
      </c>
      <c r="Y136" s="17">
        <v>0.197011983066643</v>
      </c>
      <c r="Z136" s="17">
        <v>0.19526615107637901</v>
      </c>
      <c r="AA136" s="17">
        <v>0.14882222333131401</v>
      </c>
      <c r="AB136" s="17">
        <v>0.15979511148439299</v>
      </c>
      <c r="AC136" s="17">
        <v>0.18221212856767599</v>
      </c>
      <c r="AD136" s="17">
        <v>5.8665404538541403E-2</v>
      </c>
      <c r="AE136" s="17"/>
      <c r="AF136" s="17">
        <v>0.29515175397244298</v>
      </c>
      <c r="AG136" s="17">
        <v>0.167134109059727</v>
      </c>
      <c r="AH136" s="17">
        <v>0.10276977348185801</v>
      </c>
      <c r="AI136" s="17"/>
      <c r="AJ136" s="17">
        <v>0.49719148151519998</v>
      </c>
      <c r="AK136" s="17">
        <v>3.5247407537757097E-2</v>
      </c>
      <c r="AL136" s="17">
        <v>4.3041094999642197E-2</v>
      </c>
      <c r="AM136" s="17">
        <v>5.93343998979729E-2</v>
      </c>
      <c r="AN136" s="17">
        <v>5.8806917317415698E-2</v>
      </c>
      <c r="AO136" s="17"/>
      <c r="AP136" s="17">
        <v>1</v>
      </c>
      <c r="AQ136" s="17">
        <v>0</v>
      </c>
      <c r="AR136" s="17">
        <v>0</v>
      </c>
      <c r="AS136" s="17"/>
      <c r="AT136" s="17">
        <v>0.26824448515676202</v>
      </c>
      <c r="AU136" s="17">
        <v>0.19565188557013399</v>
      </c>
      <c r="AV136" s="17" t="s">
        <v>74</v>
      </c>
      <c r="AW136" s="17">
        <v>0.136272343926963</v>
      </c>
      <c r="AX136" s="17">
        <v>0.14742861935245899</v>
      </c>
      <c r="AY136" s="17">
        <v>0.13795478412381801</v>
      </c>
      <c r="AZ136" s="17">
        <v>6.7054576735769394E-2</v>
      </c>
    </row>
    <row r="137" spans="2:52" x14ac:dyDescent="0.35">
      <c r="B137" t="s">
        <v>49</v>
      </c>
      <c r="C137" s="17">
        <v>6.7988627666219797E-2</v>
      </c>
      <c r="D137" s="17">
        <v>7.10051749363413E-2</v>
      </c>
      <c r="E137" s="17">
        <v>6.3865606694433405E-2</v>
      </c>
      <c r="F137" s="17"/>
      <c r="G137" s="17">
        <v>8.6587656329721194E-2</v>
      </c>
      <c r="H137" s="17">
        <v>5.6078321485953903E-2</v>
      </c>
      <c r="I137" s="17">
        <v>6.9275048789891894E-2</v>
      </c>
      <c r="J137" s="17">
        <v>6.8934271364458899E-2</v>
      </c>
      <c r="K137" s="17">
        <v>5.3264989229909299E-2</v>
      </c>
      <c r="L137" s="17">
        <v>7.3374879391310197E-2</v>
      </c>
      <c r="M137" s="17"/>
      <c r="N137" s="17">
        <v>8.7278360162747606E-2</v>
      </c>
      <c r="O137" s="17">
        <v>6.1807292515056102E-2</v>
      </c>
      <c r="P137" s="17">
        <v>5.3696192249274299E-2</v>
      </c>
      <c r="Q137" s="17">
        <v>6.6096859130254801E-2</v>
      </c>
      <c r="R137" s="17"/>
      <c r="S137" s="17">
        <v>9.1369534085494794E-2</v>
      </c>
      <c r="T137" s="17">
        <v>0.102212069933429</v>
      </c>
      <c r="U137" s="17">
        <v>0.10271616317148</v>
      </c>
      <c r="V137" s="17">
        <v>6.4072596863445602E-2</v>
      </c>
      <c r="W137" s="17">
        <v>3.69876414837675E-2</v>
      </c>
      <c r="X137" s="17">
        <v>5.8935386812376499E-2</v>
      </c>
      <c r="Y137" s="17">
        <v>4.6826488307342998E-2</v>
      </c>
      <c r="Z137" s="17">
        <v>4.9391243349268199E-2</v>
      </c>
      <c r="AA137" s="17">
        <v>5.9805578198575703E-2</v>
      </c>
      <c r="AB137" s="17">
        <v>5.7425953646093299E-2</v>
      </c>
      <c r="AC137" s="17">
        <v>3.92643520251518E-2</v>
      </c>
      <c r="AD137" s="17">
        <v>1.99234645170995E-2</v>
      </c>
      <c r="AE137" s="17"/>
      <c r="AF137" s="17">
        <v>3.7616571594491298E-2</v>
      </c>
      <c r="AG137" s="17">
        <v>9.2243813329264401E-2</v>
      </c>
      <c r="AH137" s="17">
        <v>6.5665318430640496E-2</v>
      </c>
      <c r="AI137" s="17"/>
      <c r="AJ137" s="17">
        <v>2.8217205499476001E-2</v>
      </c>
      <c r="AK137" s="17">
        <v>2.2736725810881198E-2</v>
      </c>
      <c r="AL137" s="17">
        <v>0.51554760870471295</v>
      </c>
      <c r="AM137" s="17">
        <v>6.7123996449797094E-2</v>
      </c>
      <c r="AN137" s="17">
        <v>3.1940521276497102E-2</v>
      </c>
      <c r="AO137" s="17"/>
      <c r="AP137" s="17">
        <v>0</v>
      </c>
      <c r="AQ137" s="17">
        <v>0</v>
      </c>
      <c r="AR137" s="17">
        <v>1</v>
      </c>
      <c r="AS137" s="17"/>
      <c r="AT137" s="17">
        <v>6.88872140603074E-2</v>
      </c>
      <c r="AU137" s="17">
        <v>7.2329290619284795E-2</v>
      </c>
      <c r="AV137" s="17" t="s">
        <v>74</v>
      </c>
      <c r="AW137" s="17">
        <v>7.0481404041254997E-2</v>
      </c>
      <c r="AX137" s="17">
        <v>6.11522459944129E-2</v>
      </c>
      <c r="AY137" s="17">
        <v>6.9843198207556204E-2</v>
      </c>
      <c r="AZ137" s="17">
        <v>4.4786424496023401E-2</v>
      </c>
    </row>
    <row r="138" spans="2:52" x14ac:dyDescent="0.35">
      <c r="B138" t="s">
        <v>125</v>
      </c>
      <c r="C138" s="17">
        <v>8.9675003244933299E-2</v>
      </c>
      <c r="D138" s="17">
        <v>0.10804658099523599</v>
      </c>
      <c r="E138" s="17">
        <v>7.11397630852178E-2</v>
      </c>
      <c r="F138" s="17"/>
      <c r="G138" s="17">
        <v>5.7783762030715502E-2</v>
      </c>
      <c r="H138" s="17">
        <v>5.3368051537586503E-2</v>
      </c>
      <c r="I138" s="17">
        <v>6.6964843687647393E-2</v>
      </c>
      <c r="J138" s="17">
        <v>9.5340853585435203E-2</v>
      </c>
      <c r="K138" s="17">
        <v>0.124562509298261</v>
      </c>
      <c r="L138" s="17">
        <v>0.13072286446819401</v>
      </c>
      <c r="M138" s="17"/>
      <c r="N138" s="17">
        <v>6.8815797359073103E-2</v>
      </c>
      <c r="O138" s="17">
        <v>7.2380746338860699E-2</v>
      </c>
      <c r="P138" s="17">
        <v>0.12731278543765001</v>
      </c>
      <c r="Q138" s="17">
        <v>9.62589127763116E-2</v>
      </c>
      <c r="R138" s="17"/>
      <c r="S138" s="17">
        <v>6.0003394040829099E-2</v>
      </c>
      <c r="T138" s="17">
        <v>9.5312744552881898E-2</v>
      </c>
      <c r="U138" s="17">
        <v>9.7571044943090005E-2</v>
      </c>
      <c r="V138" s="17">
        <v>0.12600065153519099</v>
      </c>
      <c r="W138" s="17">
        <v>0.107767133525906</v>
      </c>
      <c r="X138" s="17">
        <v>0.116111659237861</v>
      </c>
      <c r="Y138" s="17">
        <v>0.106810020270471</v>
      </c>
      <c r="Z138" s="17">
        <v>6.24856278643309E-2</v>
      </c>
      <c r="AA138" s="17">
        <v>8.3020631529843597E-2</v>
      </c>
      <c r="AB138" s="17">
        <v>5.7791714398656199E-2</v>
      </c>
      <c r="AC138" s="17">
        <v>0.115247353291758</v>
      </c>
      <c r="AD138" s="17">
        <v>2.05325852883433E-2</v>
      </c>
      <c r="AE138" s="17"/>
      <c r="AF138" s="17">
        <v>0.19151000569447199</v>
      </c>
      <c r="AG138" s="17">
        <v>2.1823085438630999E-2</v>
      </c>
      <c r="AH138" s="17">
        <v>5.3134755218934897E-2</v>
      </c>
      <c r="AI138" s="17"/>
      <c r="AJ138" s="17">
        <v>0.15608838138044701</v>
      </c>
      <c r="AK138" s="17">
        <v>2.9479961989113901E-2</v>
      </c>
      <c r="AL138" s="17">
        <v>3.1676143801972E-2</v>
      </c>
      <c r="AM138" s="17">
        <v>0.53330775326030799</v>
      </c>
      <c r="AN138" s="17">
        <v>4.73668697973074E-2</v>
      </c>
      <c r="AO138" s="17"/>
      <c r="AP138" s="17">
        <v>0</v>
      </c>
      <c r="AQ138" s="17">
        <v>0</v>
      </c>
      <c r="AR138" s="17">
        <v>0</v>
      </c>
      <c r="AS138" s="17"/>
      <c r="AT138" s="17">
        <v>0.113626426560563</v>
      </c>
      <c r="AU138" s="17">
        <v>6.9964104471577707E-2</v>
      </c>
      <c r="AV138" s="17" t="s">
        <v>74</v>
      </c>
      <c r="AW138" s="17">
        <v>9.4532908588546904E-2</v>
      </c>
      <c r="AX138" s="17">
        <v>0.10995926624224001</v>
      </c>
      <c r="AY138" s="17">
        <v>6.3617463255394704E-2</v>
      </c>
      <c r="AZ138" s="17">
        <v>8.6148592888031103E-2</v>
      </c>
    </row>
    <row r="139" spans="2:52" x14ac:dyDescent="0.35">
      <c r="B139" t="s">
        <v>114</v>
      </c>
      <c r="C139" s="17">
        <v>4.7133844214529798E-2</v>
      </c>
      <c r="D139" s="17">
        <v>4.2057135319184202E-2</v>
      </c>
      <c r="E139" s="17">
        <v>5.1406381671460999E-2</v>
      </c>
      <c r="F139" s="17"/>
      <c r="G139" s="17">
        <v>7.3218331589674404E-2</v>
      </c>
      <c r="H139" s="17">
        <v>5.59593383498019E-2</v>
      </c>
      <c r="I139" s="17">
        <v>5.6523152466538197E-2</v>
      </c>
      <c r="J139" s="17">
        <v>4.5649897055736403E-2</v>
      </c>
      <c r="K139" s="17">
        <v>3.6325902484091101E-2</v>
      </c>
      <c r="L139" s="17">
        <v>2.3524250519597899E-2</v>
      </c>
      <c r="M139" s="17"/>
      <c r="N139" s="17">
        <v>4.8312944603027201E-2</v>
      </c>
      <c r="O139" s="17">
        <v>4.6465887217332899E-2</v>
      </c>
      <c r="P139" s="17">
        <v>5.18419873491111E-2</v>
      </c>
      <c r="Q139" s="17">
        <v>4.3019659539063497E-2</v>
      </c>
      <c r="R139" s="17"/>
      <c r="S139" s="17">
        <v>6.1368458049816797E-2</v>
      </c>
      <c r="T139" s="17">
        <v>4.0570518537426201E-2</v>
      </c>
      <c r="U139" s="17">
        <v>3.9596888432214199E-2</v>
      </c>
      <c r="V139" s="17">
        <v>7.1549647124600102E-2</v>
      </c>
      <c r="W139" s="17">
        <v>3.4752200890810298E-2</v>
      </c>
      <c r="X139" s="17">
        <v>5.8634324908949903E-2</v>
      </c>
      <c r="Y139" s="17">
        <v>5.04782753435324E-2</v>
      </c>
      <c r="Z139" s="17">
        <v>3.89459208751219E-2</v>
      </c>
      <c r="AA139" s="17">
        <v>4.9389018100450398E-2</v>
      </c>
      <c r="AB139" s="17">
        <v>3.4363068416766999E-2</v>
      </c>
      <c r="AC139" s="17">
        <v>2.4522878490962099E-2</v>
      </c>
      <c r="AD139" s="17">
        <v>2.0166304797462401E-2</v>
      </c>
      <c r="AE139" s="17"/>
      <c r="AF139" s="17">
        <v>3.2390284460347703E-2</v>
      </c>
      <c r="AG139" s="17">
        <v>5.3629383304543497E-2</v>
      </c>
      <c r="AH139" s="17">
        <v>5.0574822671847798E-2</v>
      </c>
      <c r="AI139" s="17"/>
      <c r="AJ139" s="17">
        <v>1.4051655643166801E-2</v>
      </c>
      <c r="AK139" s="17">
        <v>3.0136711703941201E-2</v>
      </c>
      <c r="AL139" s="17">
        <v>4.2693276511125401E-2</v>
      </c>
      <c r="AM139" s="17">
        <v>6.9077724756826303E-2</v>
      </c>
      <c r="AN139" s="17">
        <v>3.3580775869636897E-2</v>
      </c>
      <c r="AO139" s="17"/>
      <c r="AP139" s="17">
        <v>0</v>
      </c>
      <c r="AQ139" s="17">
        <v>0</v>
      </c>
      <c r="AR139" s="17">
        <v>0</v>
      </c>
      <c r="AS139" s="17"/>
      <c r="AT139" s="17">
        <v>4.2543410784009798E-2</v>
      </c>
      <c r="AU139" s="17">
        <v>5.6563704161958703E-2</v>
      </c>
      <c r="AV139" s="17" t="s">
        <v>74</v>
      </c>
      <c r="AW139" s="17">
        <v>5.2494302756305997E-2</v>
      </c>
      <c r="AX139" s="17">
        <v>1.43257088697293E-2</v>
      </c>
      <c r="AY139" s="17">
        <v>5.2144196427681103E-2</v>
      </c>
      <c r="AZ139" s="17">
        <v>9.2443296048861104E-2</v>
      </c>
    </row>
    <row r="140" spans="2:52" x14ac:dyDescent="0.35">
      <c r="B140" t="s">
        <v>115</v>
      </c>
      <c r="C140" s="17">
        <v>0</v>
      </c>
      <c r="D140" s="17">
        <v>0</v>
      </c>
      <c r="E140" s="17">
        <v>0</v>
      </c>
      <c r="F140" s="17"/>
      <c r="G140" s="17">
        <v>0</v>
      </c>
      <c r="H140" s="17">
        <v>0</v>
      </c>
      <c r="I140" s="17">
        <v>0</v>
      </c>
      <c r="J140" s="17">
        <v>0</v>
      </c>
      <c r="K140" s="17">
        <v>0</v>
      </c>
      <c r="L140" s="17">
        <v>0</v>
      </c>
      <c r="M140" s="17"/>
      <c r="N140" s="17">
        <v>0</v>
      </c>
      <c r="O140" s="17">
        <v>0</v>
      </c>
      <c r="P140" s="17">
        <v>0</v>
      </c>
      <c r="Q140" s="17">
        <v>0</v>
      </c>
      <c r="R140" s="17"/>
      <c r="S140" s="17">
        <v>0</v>
      </c>
      <c r="T140" s="17">
        <v>0</v>
      </c>
      <c r="U140" s="17">
        <v>0</v>
      </c>
      <c r="V140" s="17">
        <v>0</v>
      </c>
      <c r="W140" s="17">
        <v>0</v>
      </c>
      <c r="X140" s="17">
        <v>0</v>
      </c>
      <c r="Y140" s="17">
        <v>0</v>
      </c>
      <c r="Z140" s="17">
        <v>0</v>
      </c>
      <c r="AA140" s="17">
        <v>0</v>
      </c>
      <c r="AB140" s="17">
        <v>0</v>
      </c>
      <c r="AC140" s="17">
        <v>0</v>
      </c>
      <c r="AD140" s="17">
        <v>0</v>
      </c>
      <c r="AE140" s="17"/>
      <c r="AF140" s="17">
        <v>0</v>
      </c>
      <c r="AG140" s="17">
        <v>0</v>
      </c>
      <c r="AH140" s="17">
        <v>0</v>
      </c>
      <c r="AI140" s="17"/>
      <c r="AJ140" s="17">
        <v>0</v>
      </c>
      <c r="AK140" s="17">
        <v>0</v>
      </c>
      <c r="AL140" s="17">
        <v>0</v>
      </c>
      <c r="AM140" s="17">
        <v>0</v>
      </c>
      <c r="AN140" s="17">
        <v>0</v>
      </c>
      <c r="AO140" s="17"/>
      <c r="AP140" s="17">
        <v>0</v>
      </c>
      <c r="AQ140" s="17">
        <v>0</v>
      </c>
      <c r="AR140" s="17">
        <v>0</v>
      </c>
      <c r="AS140" s="17"/>
      <c r="AT140" s="17">
        <v>0</v>
      </c>
      <c r="AU140" s="17">
        <v>0</v>
      </c>
      <c r="AV140" s="17" t="s">
        <v>74</v>
      </c>
      <c r="AW140" s="17">
        <v>0</v>
      </c>
      <c r="AX140" s="17">
        <v>0</v>
      </c>
      <c r="AY140" s="17">
        <v>0</v>
      </c>
      <c r="AZ140" s="17">
        <v>0</v>
      </c>
    </row>
    <row r="141" spans="2:52" x14ac:dyDescent="0.35">
      <c r="B141" t="s">
        <v>126</v>
      </c>
      <c r="C141" s="17">
        <v>0</v>
      </c>
      <c r="D141" s="17">
        <v>0</v>
      </c>
      <c r="E141" s="17">
        <v>0</v>
      </c>
      <c r="F141" s="17"/>
      <c r="G141" s="17">
        <v>0</v>
      </c>
      <c r="H141" s="17">
        <v>0</v>
      </c>
      <c r="I141" s="17">
        <v>0</v>
      </c>
      <c r="J141" s="17">
        <v>0</v>
      </c>
      <c r="K141" s="17">
        <v>0</v>
      </c>
      <c r="L141" s="17">
        <v>0</v>
      </c>
      <c r="M141" s="17"/>
      <c r="N141" s="17">
        <v>0</v>
      </c>
      <c r="O141" s="17">
        <v>0</v>
      </c>
      <c r="P141" s="17">
        <v>0</v>
      </c>
      <c r="Q141" s="17">
        <v>0</v>
      </c>
      <c r="R141" s="17"/>
      <c r="S141" s="17">
        <v>0</v>
      </c>
      <c r="T141" s="17">
        <v>0</v>
      </c>
      <c r="U141" s="17">
        <v>0</v>
      </c>
      <c r="V141" s="17">
        <v>0</v>
      </c>
      <c r="W141" s="17">
        <v>0</v>
      </c>
      <c r="X141" s="17">
        <v>0</v>
      </c>
      <c r="Y141" s="17">
        <v>0</v>
      </c>
      <c r="Z141" s="17">
        <v>0</v>
      </c>
      <c r="AA141" s="17">
        <v>0</v>
      </c>
      <c r="AB141" s="17">
        <v>0</v>
      </c>
      <c r="AC141" s="17">
        <v>0</v>
      </c>
      <c r="AD141" s="17">
        <v>0</v>
      </c>
      <c r="AE141" s="17"/>
      <c r="AF141" s="17">
        <v>0</v>
      </c>
      <c r="AG141" s="17">
        <v>0</v>
      </c>
      <c r="AH141" s="17">
        <v>0</v>
      </c>
      <c r="AI141" s="17"/>
      <c r="AJ141" s="17">
        <v>0</v>
      </c>
      <c r="AK141" s="17">
        <v>0</v>
      </c>
      <c r="AL141" s="17">
        <v>0</v>
      </c>
      <c r="AM141" s="17">
        <v>0</v>
      </c>
      <c r="AN141" s="17">
        <v>0</v>
      </c>
      <c r="AO141" s="17"/>
      <c r="AP141" s="17">
        <v>0</v>
      </c>
      <c r="AQ141" s="17">
        <v>0</v>
      </c>
      <c r="AR141" s="17">
        <v>0</v>
      </c>
      <c r="AS141" s="17"/>
      <c r="AT141" s="17">
        <v>0</v>
      </c>
      <c r="AU141" s="17">
        <v>0</v>
      </c>
      <c r="AV141" s="17" t="s">
        <v>74</v>
      </c>
      <c r="AW141" s="17">
        <v>0</v>
      </c>
      <c r="AX141" s="17">
        <v>0</v>
      </c>
      <c r="AY141" s="17">
        <v>0</v>
      </c>
      <c r="AZ141" s="17">
        <v>0</v>
      </c>
    </row>
    <row r="142" spans="2:52" x14ac:dyDescent="0.35">
      <c r="B142" t="s">
        <v>116</v>
      </c>
      <c r="C142" s="17">
        <v>4.3062734032445503E-2</v>
      </c>
      <c r="D142" s="17">
        <v>5.2438264309440798E-2</v>
      </c>
      <c r="E142" s="17">
        <v>3.4129025681222599E-2</v>
      </c>
      <c r="F142" s="17"/>
      <c r="G142" s="17">
        <v>3.05217280422331E-2</v>
      </c>
      <c r="H142" s="17">
        <v>5.1908783996324197E-2</v>
      </c>
      <c r="I142" s="17">
        <v>5.0129052002631097E-2</v>
      </c>
      <c r="J142" s="17">
        <v>5.5581932263463502E-2</v>
      </c>
      <c r="K142" s="17">
        <v>3.17633057647713E-2</v>
      </c>
      <c r="L142" s="17">
        <v>3.5889030871794597E-2</v>
      </c>
      <c r="M142" s="17"/>
      <c r="N142" s="17">
        <v>4.7436530788437799E-2</v>
      </c>
      <c r="O142" s="17">
        <v>4.1713386335123399E-2</v>
      </c>
      <c r="P142" s="17">
        <v>3.6504112489662198E-2</v>
      </c>
      <c r="Q142" s="17">
        <v>4.6067946276166401E-2</v>
      </c>
      <c r="R142" s="17"/>
      <c r="S142" s="17">
        <v>1.1551553339139599E-2</v>
      </c>
      <c r="T142" s="17">
        <v>3.3771856513981299E-3</v>
      </c>
      <c r="U142" s="17">
        <v>2.9615206484866802E-3</v>
      </c>
      <c r="V142" s="17">
        <v>1.85471538691367E-2</v>
      </c>
      <c r="W142" s="17">
        <v>0</v>
      </c>
      <c r="X142" s="17">
        <v>2.0400192915571401E-2</v>
      </c>
      <c r="Y142" s="17">
        <v>9.7585851523511701E-3</v>
      </c>
      <c r="Z142" s="17">
        <v>0</v>
      </c>
      <c r="AA142" s="17">
        <v>1.9108606040991301E-2</v>
      </c>
      <c r="AB142" s="17">
        <v>0.20903515993892499</v>
      </c>
      <c r="AC142" s="17">
        <v>9.9077415313557807E-2</v>
      </c>
      <c r="AD142" s="17">
        <v>0.35283592669171099</v>
      </c>
      <c r="AE142" s="17"/>
      <c r="AF142" s="17">
        <v>2.6874626892329698E-2</v>
      </c>
      <c r="AG142" s="17">
        <v>6.6592367619267498E-2</v>
      </c>
      <c r="AH142" s="17">
        <v>2.3428632680118001E-2</v>
      </c>
      <c r="AI142" s="17"/>
      <c r="AJ142" s="17">
        <v>4.0225772709290997E-3</v>
      </c>
      <c r="AK142" s="17">
        <v>1.6308884593014401E-2</v>
      </c>
      <c r="AL142" s="17">
        <v>1.20630275888257E-2</v>
      </c>
      <c r="AM142" s="17">
        <v>4.4325973885853902E-2</v>
      </c>
      <c r="AN142" s="17">
        <v>2.6073182344139301E-2</v>
      </c>
      <c r="AO142" s="17"/>
      <c r="AP142" s="17">
        <v>0</v>
      </c>
      <c r="AQ142" s="17">
        <v>0</v>
      </c>
      <c r="AR142" s="17">
        <v>0</v>
      </c>
      <c r="AS142" s="17"/>
      <c r="AT142" s="17">
        <v>3.3837135490436203E-2</v>
      </c>
      <c r="AU142" s="17">
        <v>6.4131051878000098E-2</v>
      </c>
      <c r="AV142" s="17" t="s">
        <v>74</v>
      </c>
      <c r="AW142" s="17">
        <v>4.7896215842675303E-2</v>
      </c>
      <c r="AX142" s="17">
        <v>4.1375061645728899E-2</v>
      </c>
      <c r="AY142" s="17">
        <v>2.7461927793697799E-2</v>
      </c>
      <c r="AZ142" s="17">
        <v>7.2318086196981504E-2</v>
      </c>
    </row>
    <row r="143" spans="2:52" x14ac:dyDescent="0.35">
      <c r="B143" t="s">
        <v>127</v>
      </c>
      <c r="C143" s="17">
        <v>8.4318833122231193E-2</v>
      </c>
      <c r="D143" s="17">
        <v>6.7523866999175494E-2</v>
      </c>
      <c r="E143" s="17">
        <v>0.10066680178496799</v>
      </c>
      <c r="F143" s="17"/>
      <c r="G143" s="17">
        <v>0.112854816323931</v>
      </c>
      <c r="H143" s="17">
        <v>8.3239352207634801E-2</v>
      </c>
      <c r="I143" s="17">
        <v>9.9176339339292E-2</v>
      </c>
      <c r="J143" s="17">
        <v>9.94769585132559E-2</v>
      </c>
      <c r="K143" s="17">
        <v>7.5287005683291705E-2</v>
      </c>
      <c r="L143" s="17">
        <v>4.8025061456371497E-2</v>
      </c>
      <c r="M143" s="17"/>
      <c r="N143" s="17">
        <v>4.7569943605060901E-2</v>
      </c>
      <c r="O143" s="17">
        <v>7.6255916772226401E-2</v>
      </c>
      <c r="P143" s="17">
        <v>0.10398698096534</v>
      </c>
      <c r="Q143" s="17">
        <v>0.11442562044879601</v>
      </c>
      <c r="R143" s="17"/>
      <c r="S143" s="17">
        <v>9.0956411873699697E-2</v>
      </c>
      <c r="T143" s="17">
        <v>8.8987066945863294E-2</v>
      </c>
      <c r="U143" s="17">
        <v>7.42088495761173E-2</v>
      </c>
      <c r="V143" s="17">
        <v>9.5029180505740093E-2</v>
      </c>
      <c r="W143" s="17">
        <v>8.8211916166903104E-2</v>
      </c>
      <c r="X143" s="17">
        <v>5.9560387569760197E-2</v>
      </c>
      <c r="Y143" s="17">
        <v>0.102925796948761</v>
      </c>
      <c r="Z143" s="17">
        <v>9.0446265536141601E-2</v>
      </c>
      <c r="AA143" s="17">
        <v>9.3868258588108697E-2</v>
      </c>
      <c r="AB143" s="17">
        <v>6.0496355790875797E-2</v>
      </c>
      <c r="AC143" s="17">
        <v>5.44328245071359E-2</v>
      </c>
      <c r="AD143" s="17">
        <v>0.121734751038686</v>
      </c>
      <c r="AE143" s="17"/>
      <c r="AF143" s="17">
        <v>5.35781735570416E-2</v>
      </c>
      <c r="AG143" s="17">
        <v>3.1735312723783902E-2</v>
      </c>
      <c r="AH143" s="17">
        <v>0.27713962219660099</v>
      </c>
      <c r="AI143" s="17"/>
      <c r="AJ143" s="17">
        <v>3.1667174505266002E-2</v>
      </c>
      <c r="AK143" s="17">
        <v>2.4563835499114801E-2</v>
      </c>
      <c r="AL143" s="17">
        <v>0</v>
      </c>
      <c r="AM143" s="17">
        <v>1.7462288683298299E-2</v>
      </c>
      <c r="AN143" s="17">
        <v>0.414917595079143</v>
      </c>
      <c r="AO143" s="17"/>
      <c r="AP143" s="17">
        <v>0</v>
      </c>
      <c r="AQ143" s="17">
        <v>0</v>
      </c>
      <c r="AR143" s="17">
        <v>0</v>
      </c>
      <c r="AS143" s="17"/>
      <c r="AT143" s="17">
        <v>5.6809201135527898E-2</v>
      </c>
      <c r="AU143" s="17">
        <v>6.6987022299469207E-2</v>
      </c>
      <c r="AV143" s="17" t="s">
        <v>74</v>
      </c>
      <c r="AW143" s="17">
        <v>0.130765487091381</v>
      </c>
      <c r="AX143" s="17">
        <v>0.13379297927154801</v>
      </c>
      <c r="AY143" s="17">
        <v>0.10370334068133299</v>
      </c>
      <c r="AZ143" s="17">
        <v>0.116227629243999</v>
      </c>
    </row>
    <row r="144" spans="2:52" x14ac:dyDescent="0.35">
      <c r="B144" t="s">
        <v>112</v>
      </c>
      <c r="C144" s="17">
        <v>0.117549108722416</v>
      </c>
      <c r="D144" s="17">
        <v>7.9947533081241196E-2</v>
      </c>
      <c r="E144" s="17">
        <v>0.154803752943621</v>
      </c>
      <c r="F144" s="17"/>
      <c r="G144" s="17">
        <v>0.102948823576824</v>
      </c>
      <c r="H144" s="17">
        <v>9.6948374135541401E-2</v>
      </c>
      <c r="I144" s="17">
        <v>0.107593613346852</v>
      </c>
      <c r="J144" s="17">
        <v>0.106241641856355</v>
      </c>
      <c r="K144" s="17">
        <v>0.14203065857109901</v>
      </c>
      <c r="L144" s="17">
        <v>0.14476480718304599</v>
      </c>
      <c r="M144" s="17"/>
      <c r="N144" s="17">
        <v>0.100012998447809</v>
      </c>
      <c r="O144" s="17">
        <v>0.112235353557243</v>
      </c>
      <c r="P144" s="17">
        <v>0.11812453064895299</v>
      </c>
      <c r="Q144" s="17">
        <v>0.14092295490887499</v>
      </c>
      <c r="R144" s="17"/>
      <c r="S144" s="17">
        <v>0.103108072354819</v>
      </c>
      <c r="T144" s="17">
        <v>0.14993980668767801</v>
      </c>
      <c r="U144" s="17">
        <v>0.124448599045189</v>
      </c>
      <c r="V144" s="17">
        <v>8.3834419683813596E-2</v>
      </c>
      <c r="W144" s="17">
        <v>0.118241621810246</v>
      </c>
      <c r="X144" s="17">
        <v>0.133424097552343</v>
      </c>
      <c r="Y144" s="17">
        <v>9.4112337225631101E-2</v>
      </c>
      <c r="Z144" s="17">
        <v>0.10818736576005</v>
      </c>
      <c r="AA144" s="17">
        <v>0.12109921310692399</v>
      </c>
      <c r="AB144" s="17">
        <v>0.112944188016092</v>
      </c>
      <c r="AC144" s="17">
        <v>0.12861100882952201</v>
      </c>
      <c r="AD144" s="17">
        <v>0.13514129711033401</v>
      </c>
      <c r="AE144" s="17"/>
      <c r="AF144" s="17">
        <v>0.121179005474357</v>
      </c>
      <c r="AG144" s="17">
        <v>9.8798365108577896E-2</v>
      </c>
      <c r="AH144" s="17">
        <v>0.13643497969764001</v>
      </c>
      <c r="AI144" s="17"/>
      <c r="AJ144" s="17">
        <v>0.129601882976039</v>
      </c>
      <c r="AK144" s="17">
        <v>4.7055448393900197E-2</v>
      </c>
      <c r="AL144" s="17">
        <v>0.119064691718629</v>
      </c>
      <c r="AM144" s="17">
        <v>0.101031490063118</v>
      </c>
      <c r="AN144" s="17">
        <v>0.17253805452707499</v>
      </c>
      <c r="AO144" s="17"/>
      <c r="AP144" s="17">
        <v>0</v>
      </c>
      <c r="AQ144" s="17">
        <v>0</v>
      </c>
      <c r="AR144" s="17">
        <v>0</v>
      </c>
      <c r="AS144" s="17"/>
      <c r="AT144" s="17">
        <v>0.13374278114025701</v>
      </c>
      <c r="AU144" s="17">
        <v>9.6169530037799697E-2</v>
      </c>
      <c r="AV144" s="17" t="s">
        <v>74</v>
      </c>
      <c r="AW144" s="17">
        <v>8.2947545822353294E-2</v>
      </c>
      <c r="AX144" s="17">
        <v>0.13298679262417201</v>
      </c>
      <c r="AY144" s="17">
        <v>0.111425663336367</v>
      </c>
      <c r="AZ144" s="17">
        <v>0.14999418552472499</v>
      </c>
    </row>
    <row r="145" spans="2:52" x14ac:dyDescent="0.35">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row>
    <row r="146" spans="2:52" x14ac:dyDescent="0.35">
      <c r="B146" s="6" t="s">
        <v>131</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row>
    <row r="147" spans="2:52" x14ac:dyDescent="0.35">
      <c r="B147" s="25" t="s">
        <v>837</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row>
    <row r="148" spans="2:52" x14ac:dyDescent="0.35">
      <c r="B148" t="s">
        <v>119</v>
      </c>
      <c r="C148" s="17">
        <v>0.42601269430400401</v>
      </c>
      <c r="D148" s="17">
        <v>0.42341462256756601</v>
      </c>
      <c r="E148" s="17">
        <v>0.42990645758365897</v>
      </c>
      <c r="F148" s="17"/>
      <c r="G148" s="17">
        <v>0.31510031655633303</v>
      </c>
      <c r="H148" s="17">
        <v>0.43248635282853798</v>
      </c>
      <c r="I148" s="17">
        <v>0.47034835159113703</v>
      </c>
      <c r="J148" s="17">
        <v>0.289584021609544</v>
      </c>
      <c r="K148" s="17">
        <v>0.298299970215187</v>
      </c>
      <c r="L148" s="17">
        <v>0.67722630368994197</v>
      </c>
      <c r="M148" s="17"/>
      <c r="N148" s="17">
        <v>0.41609162609639699</v>
      </c>
      <c r="O148" s="17">
        <v>0.44349666847284902</v>
      </c>
      <c r="P148" s="17">
        <v>0.43186584716875098</v>
      </c>
      <c r="Q148" s="17">
        <v>0.41650211487826699</v>
      </c>
      <c r="R148" s="17"/>
      <c r="S148" s="17">
        <v>0.15371390196333701</v>
      </c>
      <c r="T148" s="17">
        <v>0</v>
      </c>
      <c r="U148" s="17">
        <v>0</v>
      </c>
      <c r="V148" s="17">
        <v>0.201082440570473</v>
      </c>
      <c r="W148" s="17" t="s">
        <v>74</v>
      </c>
      <c r="X148" s="17">
        <v>0.145676584497235</v>
      </c>
      <c r="Y148" s="17">
        <v>0</v>
      </c>
      <c r="Z148" s="17" t="s">
        <v>74</v>
      </c>
      <c r="AA148" s="17">
        <v>0.11273255566476301</v>
      </c>
      <c r="AB148" s="17">
        <v>0.91595532499468502</v>
      </c>
      <c r="AC148" s="17">
        <v>0</v>
      </c>
      <c r="AD148" s="17">
        <v>0</v>
      </c>
      <c r="AE148" s="17"/>
      <c r="AF148" s="17">
        <v>0.164839558831855</v>
      </c>
      <c r="AG148" s="17">
        <v>0.53834028023296898</v>
      </c>
      <c r="AH148" s="17">
        <v>0.355289868693203</v>
      </c>
      <c r="AI148" s="17"/>
      <c r="AJ148" s="17">
        <v>0</v>
      </c>
      <c r="AK148" s="17">
        <v>0</v>
      </c>
      <c r="AL148" s="17">
        <v>0</v>
      </c>
      <c r="AM148" s="17">
        <v>0</v>
      </c>
      <c r="AN148" s="17">
        <v>0.451310057897085</v>
      </c>
      <c r="AO148" s="17"/>
      <c r="AP148" s="17" t="s">
        <v>74</v>
      </c>
      <c r="AQ148" s="17" t="s">
        <v>74</v>
      </c>
      <c r="AR148" s="17" t="s">
        <v>74</v>
      </c>
      <c r="AS148" s="17"/>
      <c r="AT148" s="17">
        <v>0.49786427781811199</v>
      </c>
      <c r="AU148" s="17">
        <v>0.37156562721106001</v>
      </c>
      <c r="AV148" s="17" t="s">
        <v>74</v>
      </c>
      <c r="AW148" s="17">
        <v>0.66998178714276402</v>
      </c>
      <c r="AX148" s="17">
        <v>0.28370131972417301</v>
      </c>
      <c r="AY148" s="17">
        <v>0.50233426180671004</v>
      </c>
      <c r="AZ148" s="17">
        <v>0.227264375549279</v>
      </c>
    </row>
    <row r="149" spans="2:52" x14ac:dyDescent="0.35">
      <c r="B149" t="s">
        <v>120</v>
      </c>
      <c r="C149" s="17">
        <v>0.116833424136432</v>
      </c>
      <c r="D149" s="17">
        <v>0.12617605146295099</v>
      </c>
      <c r="E149" s="17">
        <v>0.102831509289617</v>
      </c>
      <c r="F149" s="17"/>
      <c r="G149" s="17">
        <v>0.19102915831179701</v>
      </c>
      <c r="H149" s="17">
        <v>0.125560015684614</v>
      </c>
      <c r="I149" s="17">
        <v>0.13331676904690801</v>
      </c>
      <c r="J149" s="17">
        <v>5.4310824877279902E-2</v>
      </c>
      <c r="K149" s="17">
        <v>0.21373898458086801</v>
      </c>
      <c r="L149" s="17">
        <v>6.7118914621319206E-2</v>
      </c>
      <c r="M149" s="17"/>
      <c r="N149" s="17">
        <v>0.13727067787838901</v>
      </c>
      <c r="O149" s="17">
        <v>0.13561305973281601</v>
      </c>
      <c r="P149" s="17">
        <v>7.6106394022535107E-2</v>
      </c>
      <c r="Q149" s="17">
        <v>0.104779877335212</v>
      </c>
      <c r="R149" s="17"/>
      <c r="S149" s="17">
        <v>0</v>
      </c>
      <c r="T149" s="17">
        <v>0</v>
      </c>
      <c r="U149" s="17">
        <v>0</v>
      </c>
      <c r="V149" s="17">
        <v>0</v>
      </c>
      <c r="W149" s="17" t="s">
        <v>74</v>
      </c>
      <c r="X149" s="17">
        <v>0</v>
      </c>
      <c r="Y149" s="17">
        <v>0</v>
      </c>
      <c r="Z149" s="17" t="s">
        <v>74</v>
      </c>
      <c r="AA149" s="17">
        <v>0.13312823380629499</v>
      </c>
      <c r="AB149" s="17">
        <v>0</v>
      </c>
      <c r="AC149" s="17">
        <v>0.89235934211385504</v>
      </c>
      <c r="AD149" s="17">
        <v>3.2001229845224202E-2</v>
      </c>
      <c r="AE149" s="17"/>
      <c r="AF149" s="17">
        <v>0.100488873984726</v>
      </c>
      <c r="AG149" s="17">
        <v>0.122168687281108</v>
      </c>
      <c r="AH149" s="17">
        <v>9.5252206415838106E-2</v>
      </c>
      <c r="AI149" s="17"/>
      <c r="AJ149" s="17">
        <v>0.35616753490860298</v>
      </c>
      <c r="AK149" s="17">
        <v>0.50724604392454298</v>
      </c>
      <c r="AL149" s="17">
        <v>0.41156624635539502</v>
      </c>
      <c r="AM149" s="17">
        <v>0.60726291025150103</v>
      </c>
      <c r="AN149" s="17">
        <v>7.3611928451570094E-2</v>
      </c>
      <c r="AO149" s="17"/>
      <c r="AP149" s="17" t="s">
        <v>74</v>
      </c>
      <c r="AQ149" s="17" t="s">
        <v>74</v>
      </c>
      <c r="AR149" s="17" t="s">
        <v>74</v>
      </c>
      <c r="AS149" s="17"/>
      <c r="AT149" s="17">
        <v>0.10206139344142599</v>
      </c>
      <c r="AU149" s="17">
        <v>0.10436007934021101</v>
      </c>
      <c r="AV149" s="17" t="s">
        <v>74</v>
      </c>
      <c r="AW149" s="17">
        <v>0.13312315091010399</v>
      </c>
      <c r="AX149" s="17">
        <v>8.98439120528393E-2</v>
      </c>
      <c r="AY149" s="17">
        <v>0.161850027779216</v>
      </c>
      <c r="AZ149" s="17">
        <v>0.111684284095824</v>
      </c>
    </row>
    <row r="150" spans="2:52" x14ac:dyDescent="0.35">
      <c r="B150" t="s">
        <v>121</v>
      </c>
      <c r="C150" s="17">
        <v>8.9135693144677799E-2</v>
      </c>
      <c r="D150" s="17">
        <v>9.3330359111851405E-2</v>
      </c>
      <c r="E150" s="17">
        <v>8.2849093708512594E-2</v>
      </c>
      <c r="F150" s="17"/>
      <c r="G150" s="17">
        <v>0</v>
      </c>
      <c r="H150" s="17">
        <v>3.4816684481624401E-2</v>
      </c>
      <c r="I150" s="17">
        <v>0.10055423675186501</v>
      </c>
      <c r="J150" s="17">
        <v>0.12740292889251201</v>
      </c>
      <c r="K150" s="17">
        <v>0.199810556818699</v>
      </c>
      <c r="L150" s="17">
        <v>7.6582373952793006E-2</v>
      </c>
      <c r="M150" s="17"/>
      <c r="N150" s="17">
        <v>5.0128300621154698E-2</v>
      </c>
      <c r="O150" s="17">
        <v>7.2623978811676301E-2</v>
      </c>
      <c r="P150" s="17">
        <v>0.15387622171526499</v>
      </c>
      <c r="Q150" s="17">
        <v>0.102985197160976</v>
      </c>
      <c r="R150" s="17"/>
      <c r="S150" s="17">
        <v>0</v>
      </c>
      <c r="T150" s="17">
        <v>0.50113765084730899</v>
      </c>
      <c r="U150" s="17">
        <v>0</v>
      </c>
      <c r="V150" s="17">
        <v>0</v>
      </c>
      <c r="W150" s="17" t="s">
        <v>74</v>
      </c>
      <c r="X150" s="17">
        <v>0</v>
      </c>
      <c r="Y150" s="17">
        <v>0</v>
      </c>
      <c r="Z150" s="17" t="s">
        <v>74</v>
      </c>
      <c r="AA150" s="17">
        <v>0</v>
      </c>
      <c r="AB150" s="17">
        <v>0</v>
      </c>
      <c r="AC150" s="17">
        <v>0</v>
      </c>
      <c r="AD150" s="17">
        <v>0.34142654157825902</v>
      </c>
      <c r="AE150" s="17"/>
      <c r="AF150" s="17">
        <v>0.25227871358013498</v>
      </c>
      <c r="AG150" s="17">
        <v>3.4823334373102303E-2</v>
      </c>
      <c r="AH150" s="17">
        <v>7.8673853660781307E-2</v>
      </c>
      <c r="AI150" s="17"/>
      <c r="AJ150" s="17">
        <v>0</v>
      </c>
      <c r="AK150" s="17">
        <v>4.78153472538667E-2</v>
      </c>
      <c r="AL150" s="17">
        <v>0</v>
      </c>
      <c r="AM150" s="17">
        <v>0</v>
      </c>
      <c r="AN150" s="17">
        <v>0</v>
      </c>
      <c r="AO150" s="17"/>
      <c r="AP150" s="17" t="s">
        <v>74</v>
      </c>
      <c r="AQ150" s="17" t="s">
        <v>74</v>
      </c>
      <c r="AR150" s="17" t="s">
        <v>74</v>
      </c>
      <c r="AS150" s="17"/>
      <c r="AT150" s="17">
        <v>7.2751605469315098E-2</v>
      </c>
      <c r="AU150" s="17">
        <v>0.16406051945443401</v>
      </c>
      <c r="AV150" s="17" t="s">
        <v>74</v>
      </c>
      <c r="AW150" s="17">
        <v>6.1055331889997802E-2</v>
      </c>
      <c r="AX150" s="17">
        <v>7.7410715349340006E-2</v>
      </c>
      <c r="AY150" s="17">
        <v>0</v>
      </c>
      <c r="AZ150" s="17">
        <v>0</v>
      </c>
    </row>
    <row r="151" spans="2:52" x14ac:dyDescent="0.35">
      <c r="B151" t="s">
        <v>122</v>
      </c>
      <c r="C151" s="17">
        <v>7.3514725153912205E-2</v>
      </c>
      <c r="D151" s="17">
        <v>6.7909765950418102E-2</v>
      </c>
      <c r="E151" s="17">
        <v>8.1914949067845799E-2</v>
      </c>
      <c r="F151" s="17"/>
      <c r="G151" s="17">
        <v>0.117115263237932</v>
      </c>
      <c r="H151" s="17">
        <v>0.166018248877119</v>
      </c>
      <c r="I151" s="17">
        <v>3.5065505524385497E-2</v>
      </c>
      <c r="J151" s="17">
        <v>9.5534492285878805E-2</v>
      </c>
      <c r="K151" s="17">
        <v>0</v>
      </c>
      <c r="L151" s="17">
        <v>0</v>
      </c>
      <c r="M151" s="17"/>
      <c r="N151" s="17">
        <v>0.10337884651326899</v>
      </c>
      <c r="O151" s="17">
        <v>0</v>
      </c>
      <c r="P151" s="17">
        <v>7.68987649536583E-2</v>
      </c>
      <c r="Q151" s="17">
        <v>0.107175449049352</v>
      </c>
      <c r="R151" s="17"/>
      <c r="S151" s="17">
        <v>0.216544593429849</v>
      </c>
      <c r="T151" s="17">
        <v>0</v>
      </c>
      <c r="U151" s="17">
        <v>0</v>
      </c>
      <c r="V151" s="17">
        <v>0</v>
      </c>
      <c r="W151" s="17" t="s">
        <v>74</v>
      </c>
      <c r="X151" s="17">
        <v>0.151515978749617</v>
      </c>
      <c r="Y151" s="17">
        <v>0</v>
      </c>
      <c r="Z151" s="17" t="s">
        <v>74</v>
      </c>
      <c r="AA151" s="17">
        <v>0.103891952288963</v>
      </c>
      <c r="AB151" s="17">
        <v>0</v>
      </c>
      <c r="AC151" s="17">
        <v>0</v>
      </c>
      <c r="AD151" s="17">
        <v>0.218781360575109</v>
      </c>
      <c r="AE151" s="17"/>
      <c r="AF151" s="17">
        <v>6.8378925965529094E-2</v>
      </c>
      <c r="AG151" s="17">
        <v>7.6906871533891905E-2</v>
      </c>
      <c r="AH151" s="17">
        <v>0</v>
      </c>
      <c r="AI151" s="17"/>
      <c r="AJ151" s="17">
        <v>0.25622190302573999</v>
      </c>
      <c r="AK151" s="17">
        <v>0.114238891828772</v>
      </c>
      <c r="AL151" s="17">
        <v>0.32566423275309098</v>
      </c>
      <c r="AM151" s="17">
        <v>0</v>
      </c>
      <c r="AN151" s="17">
        <v>0</v>
      </c>
      <c r="AO151" s="17"/>
      <c r="AP151" s="17" t="s">
        <v>74</v>
      </c>
      <c r="AQ151" s="17" t="s">
        <v>74</v>
      </c>
      <c r="AR151" s="17" t="s">
        <v>74</v>
      </c>
      <c r="AS151" s="17"/>
      <c r="AT151" s="17">
        <v>6.6814461965183203E-2</v>
      </c>
      <c r="AU151" s="17">
        <v>8.1332320137778205E-2</v>
      </c>
      <c r="AV151" s="17" t="s">
        <v>74</v>
      </c>
      <c r="AW151" s="17">
        <v>0</v>
      </c>
      <c r="AX151" s="17">
        <v>0.15064218722922701</v>
      </c>
      <c r="AY151" s="17">
        <v>5.1843687875147502E-2</v>
      </c>
      <c r="AZ151" s="17">
        <v>0.120986909022873</v>
      </c>
    </row>
    <row r="152" spans="2:52" x14ac:dyDescent="0.35">
      <c r="B152" t="s">
        <v>129</v>
      </c>
      <c r="C152" s="17">
        <v>0</v>
      </c>
      <c r="D152" s="17">
        <v>0</v>
      </c>
      <c r="E152" s="17">
        <v>0</v>
      </c>
      <c r="F152" s="17"/>
      <c r="G152" s="17">
        <v>0</v>
      </c>
      <c r="H152" s="17">
        <v>0</v>
      </c>
      <c r="I152" s="17">
        <v>0</v>
      </c>
      <c r="J152" s="17">
        <v>0</v>
      </c>
      <c r="K152" s="17">
        <v>0</v>
      </c>
      <c r="L152" s="17">
        <v>0</v>
      </c>
      <c r="M152" s="17"/>
      <c r="N152" s="17">
        <v>0</v>
      </c>
      <c r="O152" s="17">
        <v>0</v>
      </c>
      <c r="P152" s="17">
        <v>0</v>
      </c>
      <c r="Q152" s="17">
        <v>0</v>
      </c>
      <c r="R152" s="17"/>
      <c r="S152" s="17">
        <v>0</v>
      </c>
      <c r="T152" s="17">
        <v>0</v>
      </c>
      <c r="U152" s="17">
        <v>0</v>
      </c>
      <c r="V152" s="17">
        <v>0</v>
      </c>
      <c r="W152" s="17" t="s">
        <v>74</v>
      </c>
      <c r="X152" s="17">
        <v>0</v>
      </c>
      <c r="Y152" s="17">
        <v>0</v>
      </c>
      <c r="Z152" s="17" t="s">
        <v>74</v>
      </c>
      <c r="AA152" s="17">
        <v>0</v>
      </c>
      <c r="AB152" s="17">
        <v>0</v>
      </c>
      <c r="AC152" s="17">
        <v>0</v>
      </c>
      <c r="AD152" s="17">
        <v>0</v>
      </c>
      <c r="AE152" s="17"/>
      <c r="AF152" s="17">
        <v>0</v>
      </c>
      <c r="AG152" s="17">
        <v>0</v>
      </c>
      <c r="AH152" s="17">
        <v>0</v>
      </c>
      <c r="AI152" s="17"/>
      <c r="AJ152" s="17">
        <v>0</v>
      </c>
      <c r="AK152" s="17">
        <v>0</v>
      </c>
      <c r="AL152" s="17">
        <v>0</v>
      </c>
      <c r="AM152" s="17">
        <v>0</v>
      </c>
      <c r="AN152" s="17">
        <v>0</v>
      </c>
      <c r="AO152" s="17"/>
      <c r="AP152" s="17" t="s">
        <v>74</v>
      </c>
      <c r="AQ152" s="17" t="s">
        <v>74</v>
      </c>
      <c r="AR152" s="17" t="s">
        <v>74</v>
      </c>
      <c r="AS152" s="17"/>
      <c r="AT152" s="17">
        <v>0</v>
      </c>
      <c r="AU152" s="17">
        <v>0</v>
      </c>
      <c r="AV152" s="17" t="s">
        <v>74</v>
      </c>
      <c r="AW152" s="17">
        <v>0</v>
      </c>
      <c r="AX152" s="17">
        <v>0</v>
      </c>
      <c r="AY152" s="17">
        <v>0</v>
      </c>
      <c r="AZ152" s="17">
        <v>0</v>
      </c>
    </row>
    <row r="153" spans="2:52" x14ac:dyDescent="0.35">
      <c r="B153" t="s">
        <v>130</v>
      </c>
      <c r="C153" s="17">
        <v>0</v>
      </c>
      <c r="D153" s="17">
        <v>0</v>
      </c>
      <c r="E153" s="17">
        <v>0</v>
      </c>
      <c r="F153" s="17"/>
      <c r="G153" s="17">
        <v>0</v>
      </c>
      <c r="H153" s="17">
        <v>0</v>
      </c>
      <c r="I153" s="17">
        <v>0</v>
      </c>
      <c r="J153" s="17">
        <v>0</v>
      </c>
      <c r="K153" s="17">
        <v>0</v>
      </c>
      <c r="L153" s="17">
        <v>0</v>
      </c>
      <c r="M153" s="17"/>
      <c r="N153" s="17">
        <v>0</v>
      </c>
      <c r="O153" s="17">
        <v>0</v>
      </c>
      <c r="P153" s="17">
        <v>0</v>
      </c>
      <c r="Q153" s="17">
        <v>0</v>
      </c>
      <c r="R153" s="17"/>
      <c r="S153" s="17">
        <v>0</v>
      </c>
      <c r="T153" s="17">
        <v>0</v>
      </c>
      <c r="U153" s="17">
        <v>0</v>
      </c>
      <c r="V153" s="17">
        <v>0</v>
      </c>
      <c r="W153" s="17" t="s">
        <v>74</v>
      </c>
      <c r="X153" s="17">
        <v>0</v>
      </c>
      <c r="Y153" s="17">
        <v>0</v>
      </c>
      <c r="Z153" s="17" t="s">
        <v>74</v>
      </c>
      <c r="AA153" s="17">
        <v>0</v>
      </c>
      <c r="AB153" s="17">
        <v>0</v>
      </c>
      <c r="AC153" s="17">
        <v>0</v>
      </c>
      <c r="AD153" s="17">
        <v>0</v>
      </c>
      <c r="AE153" s="17"/>
      <c r="AF153" s="17">
        <v>0</v>
      </c>
      <c r="AG153" s="17">
        <v>0</v>
      </c>
      <c r="AH153" s="17">
        <v>0</v>
      </c>
      <c r="AI153" s="17"/>
      <c r="AJ153" s="17">
        <v>0</v>
      </c>
      <c r="AK153" s="17">
        <v>0</v>
      </c>
      <c r="AL153" s="17">
        <v>0</v>
      </c>
      <c r="AM153" s="17">
        <v>0</v>
      </c>
      <c r="AN153" s="17">
        <v>0</v>
      </c>
      <c r="AO153" s="17"/>
      <c r="AP153" s="17" t="s">
        <v>74</v>
      </c>
      <c r="AQ153" s="17" t="s">
        <v>74</v>
      </c>
      <c r="AR153" s="17" t="s">
        <v>74</v>
      </c>
      <c r="AS153" s="17"/>
      <c r="AT153" s="17">
        <v>0</v>
      </c>
      <c r="AU153" s="17">
        <v>0</v>
      </c>
      <c r="AV153" s="17" t="s">
        <v>74</v>
      </c>
      <c r="AW153" s="17">
        <v>0</v>
      </c>
      <c r="AX153" s="17">
        <v>0</v>
      </c>
      <c r="AY153" s="17">
        <v>0</v>
      </c>
      <c r="AZ153" s="17">
        <v>0</v>
      </c>
    </row>
    <row r="154" spans="2:52" x14ac:dyDescent="0.35">
      <c r="B154" t="s">
        <v>123</v>
      </c>
      <c r="C154" s="17">
        <v>0.205471105742245</v>
      </c>
      <c r="D154" s="17">
        <v>0.21994727354361099</v>
      </c>
      <c r="E154" s="17">
        <v>0.183775488248483</v>
      </c>
      <c r="F154" s="17"/>
      <c r="G154" s="17">
        <v>0.19785926373662599</v>
      </c>
      <c r="H154" s="17">
        <v>0.178419679761044</v>
      </c>
      <c r="I154" s="17">
        <v>0.216512130570582</v>
      </c>
      <c r="J154" s="17">
        <v>0.28528811732457199</v>
      </c>
      <c r="K154" s="17">
        <v>0.22102555344422301</v>
      </c>
      <c r="L154" s="17">
        <v>0.11972582808918</v>
      </c>
      <c r="M154" s="17"/>
      <c r="N154" s="17">
        <v>0.19756162819406101</v>
      </c>
      <c r="O154" s="17">
        <v>0.28530352660776398</v>
      </c>
      <c r="P154" s="17">
        <v>0.14719631520135601</v>
      </c>
      <c r="Q154" s="17">
        <v>0.179692390984595</v>
      </c>
      <c r="R154" s="17"/>
      <c r="S154" s="17">
        <v>0.34767005501769899</v>
      </c>
      <c r="T154" s="17">
        <v>0.49886234915269101</v>
      </c>
      <c r="U154" s="17">
        <v>1</v>
      </c>
      <c r="V154" s="17">
        <v>0.39106936811473197</v>
      </c>
      <c r="W154" s="17" t="s">
        <v>74</v>
      </c>
      <c r="X154" s="17">
        <v>0.27955453176022799</v>
      </c>
      <c r="Y154" s="17">
        <v>0.70783894569368599</v>
      </c>
      <c r="Z154" s="17" t="s">
        <v>74</v>
      </c>
      <c r="AA154" s="17">
        <v>0.43837171705398198</v>
      </c>
      <c r="AB154" s="17">
        <v>5.3818211486158299E-2</v>
      </c>
      <c r="AC154" s="17">
        <v>0.10764065788614501</v>
      </c>
      <c r="AD154" s="17">
        <v>0.34390347307370001</v>
      </c>
      <c r="AE154" s="17"/>
      <c r="AF154" s="17">
        <v>0.345434260826398</v>
      </c>
      <c r="AG154" s="17">
        <v>0.14935530575320199</v>
      </c>
      <c r="AH154" s="17">
        <v>0.29734000227371499</v>
      </c>
      <c r="AI154" s="17"/>
      <c r="AJ154" s="17">
        <v>0.18659347433852699</v>
      </c>
      <c r="AK154" s="17">
        <v>0.28281586729920599</v>
      </c>
      <c r="AL154" s="17">
        <v>0</v>
      </c>
      <c r="AM154" s="17">
        <v>0</v>
      </c>
      <c r="AN154" s="17">
        <v>0.35202303693970899</v>
      </c>
      <c r="AO154" s="17"/>
      <c r="AP154" s="17" t="s">
        <v>74</v>
      </c>
      <c r="AQ154" s="17" t="s">
        <v>74</v>
      </c>
      <c r="AR154" s="17" t="s">
        <v>74</v>
      </c>
      <c r="AS154" s="17"/>
      <c r="AT154" s="17">
        <v>0.161446935977935</v>
      </c>
      <c r="AU154" s="17">
        <v>0.20292045328945801</v>
      </c>
      <c r="AV154" s="17" t="s">
        <v>74</v>
      </c>
      <c r="AW154" s="17">
        <v>0.13583973005713501</v>
      </c>
      <c r="AX154" s="17">
        <v>0.33999408338551002</v>
      </c>
      <c r="AY154" s="17">
        <v>0.14425169418479</v>
      </c>
      <c r="AZ154" s="17">
        <v>0.54006443133202398</v>
      </c>
    </row>
    <row r="155" spans="2:52" x14ac:dyDescent="0.35">
      <c r="B155" t="s">
        <v>112</v>
      </c>
      <c r="C155" s="17">
        <v>8.9032357518729593E-2</v>
      </c>
      <c r="D155" s="17">
        <v>6.9221927363602304E-2</v>
      </c>
      <c r="E155" s="17">
        <v>0.118722502101882</v>
      </c>
      <c r="F155" s="17"/>
      <c r="G155" s="17">
        <v>0.178895998157312</v>
      </c>
      <c r="H155" s="17">
        <v>6.2699018367060697E-2</v>
      </c>
      <c r="I155" s="17">
        <v>4.42030065151226E-2</v>
      </c>
      <c r="J155" s="17">
        <v>0.14787961501021399</v>
      </c>
      <c r="K155" s="17">
        <v>6.7124934941023007E-2</v>
      </c>
      <c r="L155" s="17">
        <v>5.9346579646765402E-2</v>
      </c>
      <c r="M155" s="17"/>
      <c r="N155" s="17">
        <v>9.5568920696729301E-2</v>
      </c>
      <c r="O155" s="17">
        <v>6.2962766374894494E-2</v>
      </c>
      <c r="P155" s="17">
        <v>0.114056456938434</v>
      </c>
      <c r="Q155" s="17">
        <v>8.88649705915978E-2</v>
      </c>
      <c r="R155" s="17"/>
      <c r="S155" s="17">
        <v>0.28207144958911401</v>
      </c>
      <c r="T155" s="17">
        <v>0</v>
      </c>
      <c r="U155" s="17">
        <v>0</v>
      </c>
      <c r="V155" s="17">
        <v>0.40784819131479499</v>
      </c>
      <c r="W155" s="17" t="s">
        <v>74</v>
      </c>
      <c r="X155" s="17">
        <v>0.42325290499292101</v>
      </c>
      <c r="Y155" s="17">
        <v>0.29216105430631401</v>
      </c>
      <c r="Z155" s="17" t="s">
        <v>74</v>
      </c>
      <c r="AA155" s="17">
        <v>0.211875541185997</v>
      </c>
      <c r="AB155" s="17">
        <v>3.0226463519156501E-2</v>
      </c>
      <c r="AC155" s="17">
        <v>0</v>
      </c>
      <c r="AD155" s="17">
        <v>6.38873949277068E-2</v>
      </c>
      <c r="AE155" s="17"/>
      <c r="AF155" s="17">
        <v>6.8579666811357395E-2</v>
      </c>
      <c r="AG155" s="17">
        <v>7.8405520825726299E-2</v>
      </c>
      <c r="AH155" s="17">
        <v>0.173444068956462</v>
      </c>
      <c r="AI155" s="17"/>
      <c r="AJ155" s="17">
        <v>0.20101708772713001</v>
      </c>
      <c r="AK155" s="17">
        <v>4.7883849693612202E-2</v>
      </c>
      <c r="AL155" s="17">
        <v>0.26276952089151401</v>
      </c>
      <c r="AM155" s="17">
        <v>0.39273708974849902</v>
      </c>
      <c r="AN155" s="17">
        <v>0.123054976711636</v>
      </c>
      <c r="AO155" s="17"/>
      <c r="AP155" s="17" t="s">
        <v>74</v>
      </c>
      <c r="AQ155" s="17" t="s">
        <v>74</v>
      </c>
      <c r="AR155" s="17" t="s">
        <v>74</v>
      </c>
      <c r="AS155" s="17"/>
      <c r="AT155" s="17">
        <v>9.9061325328028804E-2</v>
      </c>
      <c r="AU155" s="17">
        <v>7.5761000567059394E-2</v>
      </c>
      <c r="AV155" s="17" t="s">
        <v>74</v>
      </c>
      <c r="AW155" s="17">
        <v>0</v>
      </c>
      <c r="AX155" s="17">
        <v>5.8407782258911203E-2</v>
      </c>
      <c r="AY155" s="17">
        <v>0.139720328354137</v>
      </c>
      <c r="AZ155" s="17">
        <v>0</v>
      </c>
    </row>
    <row r="156" spans="2:52"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row>
    <row r="157" spans="2:52" x14ac:dyDescent="0.35">
      <c r="B157" s="6" t="s">
        <v>150</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row>
    <row r="158" spans="2:52" x14ac:dyDescent="0.35">
      <c r="B158" s="24" t="s">
        <v>76</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row>
    <row r="159" spans="2:52" x14ac:dyDescent="0.35">
      <c r="B159" t="s">
        <v>138</v>
      </c>
      <c r="C159" s="17">
        <v>0.25908254868931602</v>
      </c>
      <c r="D159" s="17">
        <v>0.2525356118064</v>
      </c>
      <c r="E159" s="17">
        <v>0.26523694241005602</v>
      </c>
      <c r="F159" s="17"/>
      <c r="G159" s="17">
        <v>9.8271351977893606E-2</v>
      </c>
      <c r="H159" s="17">
        <v>0.134327640884783</v>
      </c>
      <c r="I159" s="17">
        <v>0.178725815549726</v>
      </c>
      <c r="J159" s="17">
        <v>0.30054778127985099</v>
      </c>
      <c r="K159" s="17">
        <v>0.346249533978427</v>
      </c>
      <c r="L159" s="17">
        <v>0.44001197825696398</v>
      </c>
      <c r="M159" s="17"/>
      <c r="N159" s="17">
        <v>0.22421256141521401</v>
      </c>
      <c r="O159" s="17">
        <v>0.20650339551260499</v>
      </c>
      <c r="P159" s="17">
        <v>0.32656888863716899</v>
      </c>
      <c r="Q159" s="17">
        <v>0.29167095043514302</v>
      </c>
      <c r="R159" s="17"/>
      <c r="S159" s="17">
        <v>0.18073280522386201</v>
      </c>
      <c r="T159" s="17">
        <v>0.31689642147790498</v>
      </c>
      <c r="U159" s="17">
        <v>0.30098040876168902</v>
      </c>
      <c r="V159" s="17">
        <v>0.34662625236150202</v>
      </c>
      <c r="W159" s="17">
        <v>0.25031274834452799</v>
      </c>
      <c r="X159" s="17">
        <v>0.21980290227535501</v>
      </c>
      <c r="Y159" s="17">
        <v>0.29262132778173999</v>
      </c>
      <c r="Z159" s="17">
        <v>0.24743060584438001</v>
      </c>
      <c r="AA159" s="17">
        <v>0.22029854246810901</v>
      </c>
      <c r="AB159" s="17">
        <v>0.22900353834956799</v>
      </c>
      <c r="AC159" s="17">
        <v>0.244512391386319</v>
      </c>
      <c r="AD159" s="17">
        <v>0.32159946867144701</v>
      </c>
      <c r="AE159" s="17"/>
      <c r="AF159" s="17">
        <v>0.42198173672515199</v>
      </c>
      <c r="AG159" s="17">
        <v>0.155138266056289</v>
      </c>
      <c r="AH159" s="17">
        <v>0.25254244128088399</v>
      </c>
      <c r="AI159" s="17"/>
      <c r="AJ159" s="17">
        <v>0.44206998822982602</v>
      </c>
      <c r="AK159" s="17">
        <v>3.9460973715030198E-2</v>
      </c>
      <c r="AL159" s="17">
        <v>0.15434997279769999</v>
      </c>
      <c r="AM159" s="17">
        <v>0.48842453317815898</v>
      </c>
      <c r="AN159" s="17">
        <v>0.35008547306860899</v>
      </c>
      <c r="AO159" s="17"/>
      <c r="AP159" s="17">
        <v>0.46562102462213201</v>
      </c>
      <c r="AQ159" s="17">
        <v>4.1665076989236896E-3</v>
      </c>
      <c r="AR159" s="17">
        <v>0.20301829133821001</v>
      </c>
      <c r="AS159" s="17"/>
      <c r="AT159" s="17">
        <v>0.35787756010842497</v>
      </c>
      <c r="AU159" s="17">
        <v>0.23804957902893401</v>
      </c>
      <c r="AV159" s="17" t="s">
        <v>74</v>
      </c>
      <c r="AW159" s="17">
        <v>0.26411383361312402</v>
      </c>
      <c r="AX159" s="17">
        <v>0.21097659165795901</v>
      </c>
      <c r="AY159" s="17">
        <v>0.15298472122888601</v>
      </c>
      <c r="AZ159" s="17">
        <v>0.137377803013565</v>
      </c>
    </row>
    <row r="160" spans="2:52" x14ac:dyDescent="0.35">
      <c r="B160" t="s">
        <v>139</v>
      </c>
      <c r="C160" s="17">
        <v>3.83524710700342E-2</v>
      </c>
      <c r="D160" s="17">
        <v>4.07998211067803E-2</v>
      </c>
      <c r="E160" s="17">
        <v>3.6153559110014902E-2</v>
      </c>
      <c r="F160" s="17"/>
      <c r="G160" s="17">
        <v>2.3803954379486101E-2</v>
      </c>
      <c r="H160" s="17">
        <v>2.6670913092025302E-2</v>
      </c>
      <c r="I160" s="17">
        <v>3.82567828610237E-2</v>
      </c>
      <c r="J160" s="17">
        <v>3.4368314460644499E-2</v>
      </c>
      <c r="K160" s="17">
        <v>4.5927523122706697E-2</v>
      </c>
      <c r="L160" s="17">
        <v>5.5688294620939098E-2</v>
      </c>
      <c r="M160" s="17"/>
      <c r="N160" s="17">
        <v>3.3460894161394597E-2</v>
      </c>
      <c r="O160" s="17">
        <v>4.1284679464424601E-2</v>
      </c>
      <c r="P160" s="17">
        <v>3.7695783136790999E-2</v>
      </c>
      <c r="Q160" s="17">
        <v>4.1667100133937103E-2</v>
      </c>
      <c r="R160" s="17"/>
      <c r="S160" s="17">
        <v>4.02427540534782E-2</v>
      </c>
      <c r="T160" s="17">
        <v>2.9991100868883999E-2</v>
      </c>
      <c r="U160" s="17">
        <v>4.4913326379894203E-2</v>
      </c>
      <c r="V160" s="17">
        <v>5.9271673492932601E-2</v>
      </c>
      <c r="W160" s="17">
        <v>3.5274463680068299E-2</v>
      </c>
      <c r="X160" s="17">
        <v>4.4707661665276503E-2</v>
      </c>
      <c r="Y160" s="17">
        <v>3.3538303499432598E-2</v>
      </c>
      <c r="Z160" s="17">
        <v>2.7926228509466001E-2</v>
      </c>
      <c r="AA160" s="17">
        <v>4.0221399737624099E-2</v>
      </c>
      <c r="AB160" s="17">
        <v>4.0050888690089E-2</v>
      </c>
      <c r="AC160" s="17">
        <v>2.56024341153081E-2</v>
      </c>
      <c r="AD160" s="17">
        <v>9.7342563994163005E-3</v>
      </c>
      <c r="AE160" s="17"/>
      <c r="AF160" s="17">
        <v>5.6397319628447698E-2</v>
      </c>
      <c r="AG160" s="17">
        <v>2.9301150403645601E-2</v>
      </c>
      <c r="AH160" s="17">
        <v>3.2409638159908299E-2</v>
      </c>
      <c r="AI160" s="17"/>
      <c r="AJ160" s="17">
        <v>6.7459386214816702E-2</v>
      </c>
      <c r="AK160" s="17">
        <v>9.0981028875820793E-3</v>
      </c>
      <c r="AL160" s="17">
        <v>3.78846256581538E-2</v>
      </c>
      <c r="AM160" s="17">
        <v>3.7255965465570903E-2</v>
      </c>
      <c r="AN160" s="17">
        <v>2.97814119045734E-2</v>
      </c>
      <c r="AO160" s="17"/>
      <c r="AP160" s="17">
        <v>6.8714123284813702E-2</v>
      </c>
      <c r="AQ160" s="17">
        <v>2.0436672245089499E-3</v>
      </c>
      <c r="AR160" s="17">
        <v>5.35046584188823E-2</v>
      </c>
      <c r="AS160" s="17"/>
      <c r="AT160" s="17">
        <v>4.9192624257737801E-2</v>
      </c>
      <c r="AU160" s="17">
        <v>3.0554593764003799E-2</v>
      </c>
      <c r="AV160" s="17" t="s">
        <v>74</v>
      </c>
      <c r="AW160" s="17">
        <v>3.9552469647423698E-2</v>
      </c>
      <c r="AX160" s="17">
        <v>2.7551185221156699E-2</v>
      </c>
      <c r="AY160" s="17">
        <v>3.3107259630848797E-2</v>
      </c>
      <c r="AZ160" s="17">
        <v>4.1635560437877701E-2</v>
      </c>
    </row>
    <row r="161" spans="2:52" x14ac:dyDescent="0.35">
      <c r="B161" t="s">
        <v>140</v>
      </c>
      <c r="C161" s="17">
        <v>3.9988426771876799E-2</v>
      </c>
      <c r="D161" s="17">
        <v>4.2237903764522702E-2</v>
      </c>
      <c r="E161" s="17">
        <v>3.7990557050318799E-2</v>
      </c>
      <c r="F161" s="17"/>
      <c r="G161" s="17">
        <v>3.9008350151387601E-2</v>
      </c>
      <c r="H161" s="17">
        <v>3.0606350965383802E-2</v>
      </c>
      <c r="I161" s="17">
        <v>4.6595627509593202E-2</v>
      </c>
      <c r="J161" s="17">
        <v>3.8552973045204497E-2</v>
      </c>
      <c r="K161" s="17">
        <v>3.77278112426193E-2</v>
      </c>
      <c r="L161" s="17">
        <v>4.5557416227551099E-2</v>
      </c>
      <c r="M161" s="17"/>
      <c r="N161" s="17">
        <v>3.9724177271129799E-2</v>
      </c>
      <c r="O161" s="17">
        <v>4.7044336614855402E-2</v>
      </c>
      <c r="P161" s="17">
        <v>2.4930642793791102E-2</v>
      </c>
      <c r="Q161" s="17">
        <v>4.67044922084918E-2</v>
      </c>
      <c r="R161" s="17"/>
      <c r="S161" s="17">
        <v>3.6958738501422603E-2</v>
      </c>
      <c r="T161" s="17">
        <v>5.4343049662710197E-2</v>
      </c>
      <c r="U161" s="17">
        <v>4.1979268852296699E-2</v>
      </c>
      <c r="V161" s="17">
        <v>2.8901775642913501E-2</v>
      </c>
      <c r="W161" s="17">
        <v>2.6272918001956198E-2</v>
      </c>
      <c r="X161" s="17">
        <v>5.1319250219949701E-2</v>
      </c>
      <c r="Y161" s="17">
        <v>2.4013155804794E-2</v>
      </c>
      <c r="Z161" s="17">
        <v>1.93576564895745E-2</v>
      </c>
      <c r="AA161" s="17">
        <v>4.6655846778067202E-2</v>
      </c>
      <c r="AB161" s="17">
        <v>4.09452371806567E-2</v>
      </c>
      <c r="AC161" s="17">
        <v>4.6657662322264697E-2</v>
      </c>
      <c r="AD161" s="17">
        <v>4.9393382462848801E-2</v>
      </c>
      <c r="AE161" s="17"/>
      <c r="AF161" s="17">
        <v>4.3951640434642898E-2</v>
      </c>
      <c r="AG161" s="17">
        <v>3.4062962425291297E-2</v>
      </c>
      <c r="AH161" s="17">
        <v>5.53385723406256E-2</v>
      </c>
      <c r="AI161" s="17"/>
      <c r="AJ161" s="17">
        <v>5.7982116138988897E-2</v>
      </c>
      <c r="AK161" s="17">
        <v>1.90242931194054E-2</v>
      </c>
      <c r="AL161" s="17">
        <v>4.7551991333100403E-2</v>
      </c>
      <c r="AM161" s="17">
        <v>0</v>
      </c>
      <c r="AN161" s="17">
        <v>2.91673324034212E-2</v>
      </c>
      <c r="AO161" s="17"/>
      <c r="AP161" s="17">
        <v>7.4737984942588098E-2</v>
      </c>
      <c r="AQ161" s="17">
        <v>5.5698685096173999E-3</v>
      </c>
      <c r="AR161" s="17">
        <v>6.1306717808172102E-2</v>
      </c>
      <c r="AS161" s="17"/>
      <c r="AT161" s="17">
        <v>3.9907493806480003E-2</v>
      </c>
      <c r="AU161" s="17">
        <v>3.5203280685569598E-2</v>
      </c>
      <c r="AV161" s="17" t="s">
        <v>74</v>
      </c>
      <c r="AW161" s="17">
        <v>4.0949586391800401E-2</v>
      </c>
      <c r="AX161" s="17">
        <v>4.4509434663560603E-2</v>
      </c>
      <c r="AY161" s="17">
        <v>3.8086171688606001E-2</v>
      </c>
      <c r="AZ161" s="17">
        <v>6.1922850291747301E-2</v>
      </c>
    </row>
    <row r="162" spans="2:52" x14ac:dyDescent="0.35">
      <c r="B162" t="s">
        <v>141</v>
      </c>
      <c r="C162" s="17">
        <v>4.5574650861091699E-2</v>
      </c>
      <c r="D162" s="17">
        <v>4.4653911563416797E-2</v>
      </c>
      <c r="E162" s="17">
        <v>4.6696516210456597E-2</v>
      </c>
      <c r="F162" s="17"/>
      <c r="G162" s="17">
        <v>5.80133933144776E-2</v>
      </c>
      <c r="H162" s="17">
        <v>4.8508706785460397E-2</v>
      </c>
      <c r="I162" s="17">
        <v>3.7147683703948102E-2</v>
      </c>
      <c r="J162" s="17">
        <v>4.5932891364886402E-2</v>
      </c>
      <c r="K162" s="17">
        <v>5.2392122079755202E-2</v>
      </c>
      <c r="L162" s="17">
        <v>3.6947097428698998E-2</v>
      </c>
      <c r="M162" s="17"/>
      <c r="N162" s="17">
        <v>4.6661813354467403E-2</v>
      </c>
      <c r="O162" s="17">
        <v>4.3086433482793202E-2</v>
      </c>
      <c r="P162" s="17">
        <v>4.4480422107951702E-2</v>
      </c>
      <c r="Q162" s="17">
        <v>4.7619846747800697E-2</v>
      </c>
      <c r="R162" s="17"/>
      <c r="S162" s="17">
        <v>3.48563319056212E-2</v>
      </c>
      <c r="T162" s="17">
        <v>5.6976284043054902E-2</v>
      </c>
      <c r="U162" s="17">
        <v>3.7211556096416798E-2</v>
      </c>
      <c r="V162" s="17">
        <v>4.0053688601002099E-2</v>
      </c>
      <c r="W162" s="17">
        <v>3.75518075124592E-2</v>
      </c>
      <c r="X162" s="17">
        <v>4.9893387365795801E-2</v>
      </c>
      <c r="Y162" s="17">
        <v>4.7205841782502297E-2</v>
      </c>
      <c r="Z162" s="17">
        <v>4.2418202309084198E-2</v>
      </c>
      <c r="AA162" s="17">
        <v>3.5976723640774699E-2</v>
      </c>
      <c r="AB162" s="17">
        <v>6.4595674498277203E-2</v>
      </c>
      <c r="AC162" s="17">
        <v>6.8665227992864494E-2</v>
      </c>
      <c r="AD162" s="17">
        <v>3.02419868869113E-2</v>
      </c>
      <c r="AE162" s="17"/>
      <c r="AF162" s="17">
        <v>4.78444132277158E-2</v>
      </c>
      <c r="AG162" s="17">
        <v>4.1091193135264402E-2</v>
      </c>
      <c r="AH162" s="17">
        <v>4.0593221136527899E-2</v>
      </c>
      <c r="AI162" s="17"/>
      <c r="AJ162" s="17">
        <v>5.8645220401369401E-2</v>
      </c>
      <c r="AK162" s="17">
        <v>1.37287289362969E-2</v>
      </c>
      <c r="AL162" s="17">
        <v>8.1918480773237504E-2</v>
      </c>
      <c r="AM162" s="17">
        <v>6.1545602912522403E-2</v>
      </c>
      <c r="AN162" s="17">
        <v>3.8503447807859997E-2</v>
      </c>
      <c r="AO162" s="17"/>
      <c r="AP162" s="17">
        <v>7.0339490444393096E-2</v>
      </c>
      <c r="AQ162" s="17">
        <v>7.1960293559134199E-3</v>
      </c>
      <c r="AR162" s="17">
        <v>9.0170833051547994E-2</v>
      </c>
      <c r="AS162" s="17"/>
      <c r="AT162" s="17">
        <v>4.5611916983471598E-2</v>
      </c>
      <c r="AU162" s="17">
        <v>4.6105202177625801E-2</v>
      </c>
      <c r="AV162" s="17" t="s">
        <v>74</v>
      </c>
      <c r="AW162" s="17">
        <v>5.5164828665453698E-2</v>
      </c>
      <c r="AX162" s="17">
        <v>4.0236020928802199E-2</v>
      </c>
      <c r="AY162" s="17">
        <v>3.940844223395E-2</v>
      </c>
      <c r="AZ162" s="17">
        <v>5.1368617091347601E-2</v>
      </c>
    </row>
    <row r="163" spans="2:52" x14ac:dyDescent="0.35">
      <c r="B163" t="s">
        <v>142</v>
      </c>
      <c r="C163" s="17">
        <v>4.7047724026381403E-2</v>
      </c>
      <c r="D163" s="17">
        <v>4.0950424769436798E-2</v>
      </c>
      <c r="E163" s="17">
        <v>5.2166074682096303E-2</v>
      </c>
      <c r="F163" s="17"/>
      <c r="G163" s="17">
        <v>5.8903093922649599E-2</v>
      </c>
      <c r="H163" s="17">
        <v>4.8385431132423898E-2</v>
      </c>
      <c r="I163" s="17">
        <v>7.0994742012748399E-2</v>
      </c>
      <c r="J163" s="17">
        <v>4.0367301716887301E-2</v>
      </c>
      <c r="K163" s="17">
        <v>2.5721809396401701E-2</v>
      </c>
      <c r="L163" s="17">
        <v>3.8359926416814703E-2</v>
      </c>
      <c r="M163" s="17"/>
      <c r="N163" s="17">
        <v>4.4157871508570298E-2</v>
      </c>
      <c r="O163" s="17">
        <v>5.2519355808139802E-2</v>
      </c>
      <c r="P163" s="17">
        <v>5.79608288505436E-2</v>
      </c>
      <c r="Q163" s="17">
        <v>3.54808798132977E-2</v>
      </c>
      <c r="R163" s="17"/>
      <c r="S163" s="17">
        <v>7.8236377492966705E-2</v>
      </c>
      <c r="T163" s="17">
        <v>4.55720749196286E-2</v>
      </c>
      <c r="U163" s="17">
        <v>3.8672691415583799E-2</v>
      </c>
      <c r="V163" s="17">
        <v>4.3884444691619E-2</v>
      </c>
      <c r="W163" s="17">
        <v>4.3813409974458803E-2</v>
      </c>
      <c r="X163" s="17">
        <v>3.8371996013011798E-2</v>
      </c>
      <c r="Y163" s="17">
        <v>3.8901613350245001E-2</v>
      </c>
      <c r="Z163" s="17">
        <v>3.3597758729069602E-2</v>
      </c>
      <c r="AA163" s="17">
        <v>3.6011488941893703E-2</v>
      </c>
      <c r="AB163" s="17">
        <v>6.7604694175042404E-2</v>
      </c>
      <c r="AC163" s="17">
        <v>1.51736291753233E-2</v>
      </c>
      <c r="AD163" s="17">
        <v>4.4594062583240501E-2</v>
      </c>
      <c r="AE163" s="17"/>
      <c r="AF163" s="17">
        <v>3.85538095758204E-2</v>
      </c>
      <c r="AG163" s="17">
        <v>4.6960216853003597E-2</v>
      </c>
      <c r="AH163" s="17">
        <v>6.2558603327382195E-2</v>
      </c>
      <c r="AI163" s="17"/>
      <c r="AJ163" s="17">
        <v>4.9565175086282699E-2</v>
      </c>
      <c r="AK163" s="17">
        <v>2.9382055805947101E-2</v>
      </c>
      <c r="AL163" s="17">
        <v>6.6041755433572893E-2</v>
      </c>
      <c r="AM163" s="17">
        <v>1.71150070356689E-2</v>
      </c>
      <c r="AN163" s="17">
        <v>5.18796762422543E-2</v>
      </c>
      <c r="AO163" s="17"/>
      <c r="AP163" s="17">
        <v>6.1473858853309998E-2</v>
      </c>
      <c r="AQ163" s="17">
        <v>1.32819804515569E-2</v>
      </c>
      <c r="AR163" s="17">
        <v>9.1827285388043495E-2</v>
      </c>
      <c r="AS163" s="17"/>
      <c r="AT163" s="17">
        <v>3.7828427599060903E-2</v>
      </c>
      <c r="AU163" s="17">
        <v>4.8647995943587298E-2</v>
      </c>
      <c r="AV163" s="17" t="s">
        <v>74</v>
      </c>
      <c r="AW163" s="17">
        <v>4.6746429174262701E-2</v>
      </c>
      <c r="AX163" s="17">
        <v>6.5128541196410802E-2</v>
      </c>
      <c r="AY163" s="17">
        <v>5.5207665229845097E-2</v>
      </c>
      <c r="AZ163" s="17">
        <v>3.7052532138449598E-2</v>
      </c>
    </row>
    <row r="164" spans="2:52" x14ac:dyDescent="0.35">
      <c r="B164" t="s">
        <v>143</v>
      </c>
      <c r="C164" s="17">
        <v>0.105483439945804</v>
      </c>
      <c r="D164" s="17">
        <v>8.8808241448840503E-2</v>
      </c>
      <c r="E164" s="17">
        <v>0.12180100498213101</v>
      </c>
      <c r="F164" s="17"/>
      <c r="G164" s="17">
        <v>0.17878877478282501</v>
      </c>
      <c r="H164" s="17">
        <v>0.119458083379668</v>
      </c>
      <c r="I164" s="17">
        <v>0.126639608740964</v>
      </c>
      <c r="J164" s="17">
        <v>7.9381813842336293E-2</v>
      </c>
      <c r="K164" s="17">
        <v>8.8086345813216796E-2</v>
      </c>
      <c r="L164" s="17">
        <v>6.1220882714289E-2</v>
      </c>
      <c r="M164" s="17"/>
      <c r="N164" s="17">
        <v>0.102041496648609</v>
      </c>
      <c r="O164" s="17">
        <v>0.104755769967005</v>
      </c>
      <c r="P164" s="17">
        <v>9.5838678863355106E-2</v>
      </c>
      <c r="Q164" s="17">
        <v>0.116459069086869</v>
      </c>
      <c r="R164" s="17"/>
      <c r="S164" s="17">
        <v>0.11404788237512201</v>
      </c>
      <c r="T164" s="17">
        <v>9.5799384404992194E-2</v>
      </c>
      <c r="U164" s="17">
        <v>8.4657613041253299E-2</v>
      </c>
      <c r="V164" s="17">
        <v>8.9972131234964697E-2</v>
      </c>
      <c r="W164" s="17">
        <v>0.10413586369969099</v>
      </c>
      <c r="X164" s="17">
        <v>0.13994934824327401</v>
      </c>
      <c r="Y164" s="17">
        <v>0.114671031426012</v>
      </c>
      <c r="Z164" s="17">
        <v>7.8558300958229493E-2</v>
      </c>
      <c r="AA164" s="17">
        <v>0.101333648497318</v>
      </c>
      <c r="AB164" s="17">
        <v>0.110613442394805</v>
      </c>
      <c r="AC164" s="17">
        <v>0.10392090031624</v>
      </c>
      <c r="AD164" s="17">
        <v>0.12281512140561</v>
      </c>
      <c r="AE164" s="17"/>
      <c r="AF164" s="17">
        <v>7.2404128654789304E-2</v>
      </c>
      <c r="AG164" s="17">
        <v>9.2589743645489303E-2</v>
      </c>
      <c r="AH164" s="17">
        <v>0.164109239613833</v>
      </c>
      <c r="AI164" s="17"/>
      <c r="AJ164" s="17">
        <v>8.4027775603347593E-2</v>
      </c>
      <c r="AK164" s="17">
        <v>5.7703709756374399E-2</v>
      </c>
      <c r="AL164" s="17">
        <v>0.116725520656299</v>
      </c>
      <c r="AM164" s="17">
        <v>0.124683654797608</v>
      </c>
      <c r="AN164" s="17">
        <v>0.17936741087211</v>
      </c>
      <c r="AO164" s="17"/>
      <c r="AP164" s="17">
        <v>9.3341174840389798E-2</v>
      </c>
      <c r="AQ164" s="17">
        <v>2.9403936790507498E-2</v>
      </c>
      <c r="AR164" s="17">
        <v>0.148062188179751</v>
      </c>
      <c r="AS164" s="17"/>
      <c r="AT164" s="17">
        <v>7.7613201517947095E-2</v>
      </c>
      <c r="AU164" s="17">
        <v>0.11247562624124</v>
      </c>
      <c r="AV164" s="17" t="s">
        <v>74</v>
      </c>
      <c r="AW164" s="17">
        <v>0.104122278115814</v>
      </c>
      <c r="AX164" s="17">
        <v>0.13474652972805401</v>
      </c>
      <c r="AY164" s="17">
        <v>0.120891878575101</v>
      </c>
      <c r="AZ164" s="17">
        <v>0.15605548453292201</v>
      </c>
    </row>
    <row r="165" spans="2:52" x14ac:dyDescent="0.35">
      <c r="B165" t="s">
        <v>144</v>
      </c>
      <c r="C165" s="17">
        <v>6.0434997086049901E-2</v>
      </c>
      <c r="D165" s="17">
        <v>6.4826037322354299E-2</v>
      </c>
      <c r="E165" s="17">
        <v>5.6015938241273801E-2</v>
      </c>
      <c r="F165" s="17"/>
      <c r="G165" s="17">
        <v>8.8205323171748104E-2</v>
      </c>
      <c r="H165" s="17">
        <v>0.10987764850847399</v>
      </c>
      <c r="I165" s="17">
        <v>5.4165988770587502E-2</v>
      </c>
      <c r="J165" s="17">
        <v>5.4911956774656899E-2</v>
      </c>
      <c r="K165" s="17">
        <v>3.5415157981441597E-2</v>
      </c>
      <c r="L165" s="17">
        <v>2.8259563967477402E-2</v>
      </c>
      <c r="M165" s="17"/>
      <c r="N165" s="17">
        <v>8.2042174073324994E-2</v>
      </c>
      <c r="O165" s="17">
        <v>5.5210726840973598E-2</v>
      </c>
      <c r="P165" s="17">
        <v>5.1852635181746397E-2</v>
      </c>
      <c r="Q165" s="17">
        <v>4.9900951871901897E-2</v>
      </c>
      <c r="R165" s="17"/>
      <c r="S165" s="17">
        <v>6.6355073041334006E-2</v>
      </c>
      <c r="T165" s="17">
        <v>5.2347272421605903E-2</v>
      </c>
      <c r="U165" s="17">
        <v>6.8441141232492606E-2</v>
      </c>
      <c r="V165" s="17">
        <v>3.4203411277544199E-2</v>
      </c>
      <c r="W165" s="17">
        <v>6.5000448660959595E-2</v>
      </c>
      <c r="X165" s="17">
        <v>6.5593667166422606E-2</v>
      </c>
      <c r="Y165" s="17">
        <v>4.5367275012780602E-2</v>
      </c>
      <c r="Z165" s="17">
        <v>5.1189304981950401E-2</v>
      </c>
      <c r="AA165" s="17">
        <v>6.4714049657054296E-2</v>
      </c>
      <c r="AB165" s="17">
        <v>8.1313274953577305E-2</v>
      </c>
      <c r="AC165" s="17">
        <v>7.3178684155513304E-2</v>
      </c>
      <c r="AD165" s="17">
        <v>5.1833291059882901E-2</v>
      </c>
      <c r="AE165" s="17"/>
      <c r="AF165" s="17">
        <v>3.4518457105578902E-2</v>
      </c>
      <c r="AG165" s="17">
        <v>6.65067584281758E-2</v>
      </c>
      <c r="AH165" s="17">
        <v>7.5695368918208106E-2</v>
      </c>
      <c r="AI165" s="17"/>
      <c r="AJ165" s="17">
        <v>4.4956960641418103E-2</v>
      </c>
      <c r="AK165" s="17">
        <v>4.7825683672606298E-2</v>
      </c>
      <c r="AL165" s="17">
        <v>0.110892159681643</v>
      </c>
      <c r="AM165" s="17">
        <v>5.3377520723593599E-2</v>
      </c>
      <c r="AN165" s="17">
        <v>7.6363969108742893E-2</v>
      </c>
      <c r="AO165" s="17"/>
      <c r="AP165" s="17">
        <v>5.3705783225398498E-2</v>
      </c>
      <c r="AQ165" s="17">
        <v>4.3437634333079601E-2</v>
      </c>
      <c r="AR165" s="17">
        <v>0.112176708291657</v>
      </c>
      <c r="AS165" s="17"/>
      <c r="AT165" s="17">
        <v>4.0536027732366503E-2</v>
      </c>
      <c r="AU165" s="17">
        <v>7.3676675582572904E-2</v>
      </c>
      <c r="AV165" s="17" t="s">
        <v>74</v>
      </c>
      <c r="AW165" s="17">
        <v>6.6012304031025495E-2</v>
      </c>
      <c r="AX165" s="17">
        <v>5.8280954401908301E-2</v>
      </c>
      <c r="AY165" s="17">
        <v>7.2249825263056996E-2</v>
      </c>
      <c r="AZ165" s="17">
        <v>0.10595841359425499</v>
      </c>
    </row>
    <row r="166" spans="2:52" x14ac:dyDescent="0.35">
      <c r="B166" t="s">
        <v>145</v>
      </c>
      <c r="C166" s="17">
        <v>5.9184654554199301E-2</v>
      </c>
      <c r="D166" s="17">
        <v>6.8745810603153198E-2</v>
      </c>
      <c r="E166" s="17">
        <v>5.0149034212752602E-2</v>
      </c>
      <c r="F166" s="17"/>
      <c r="G166" s="17">
        <v>7.5508879965730705E-2</v>
      </c>
      <c r="H166" s="17">
        <v>9.2109510331754602E-2</v>
      </c>
      <c r="I166" s="17">
        <v>6.3442947755590104E-2</v>
      </c>
      <c r="J166" s="17">
        <v>4.7435303628994299E-2</v>
      </c>
      <c r="K166" s="17">
        <v>4.6905576399643302E-2</v>
      </c>
      <c r="L166" s="17">
        <v>3.5951439233068198E-2</v>
      </c>
      <c r="M166" s="17"/>
      <c r="N166" s="17">
        <v>6.0560748813428003E-2</v>
      </c>
      <c r="O166" s="17">
        <v>7.21669526559683E-2</v>
      </c>
      <c r="P166" s="17">
        <v>4.8839627870339401E-2</v>
      </c>
      <c r="Q166" s="17">
        <v>5.4057513558728697E-2</v>
      </c>
      <c r="R166" s="17"/>
      <c r="S166" s="17">
        <v>6.93599176515141E-2</v>
      </c>
      <c r="T166" s="17">
        <v>4.7426843092091303E-2</v>
      </c>
      <c r="U166" s="17">
        <v>6.9616816732416098E-2</v>
      </c>
      <c r="V166" s="17">
        <v>4.5270383215464498E-2</v>
      </c>
      <c r="W166" s="17">
        <v>7.28904362258017E-2</v>
      </c>
      <c r="X166" s="17">
        <v>5.8306927998741702E-2</v>
      </c>
      <c r="Y166" s="17">
        <v>3.1340806014778601E-2</v>
      </c>
      <c r="Z166" s="17">
        <v>6.3935169497770394E-2</v>
      </c>
      <c r="AA166" s="17">
        <v>5.7496812129399298E-2</v>
      </c>
      <c r="AB166" s="17">
        <v>7.0665258996182201E-2</v>
      </c>
      <c r="AC166" s="17">
        <v>6.5353032599294106E-2</v>
      </c>
      <c r="AD166" s="17">
        <v>7.6483450647268497E-2</v>
      </c>
      <c r="AE166" s="17"/>
      <c r="AF166" s="17">
        <v>4.0404690530741902E-2</v>
      </c>
      <c r="AG166" s="17">
        <v>7.8396905430527894E-2</v>
      </c>
      <c r="AH166" s="17">
        <v>4.9421540412892997E-2</v>
      </c>
      <c r="AI166" s="17"/>
      <c r="AJ166" s="17">
        <v>4.02637861876897E-2</v>
      </c>
      <c r="AK166" s="17">
        <v>7.2712623258353995E-2</v>
      </c>
      <c r="AL166" s="17">
        <v>8.9764220519574403E-2</v>
      </c>
      <c r="AM166" s="17">
        <v>4.3922082120406797E-2</v>
      </c>
      <c r="AN166" s="17">
        <v>3.6392603758374401E-2</v>
      </c>
      <c r="AO166" s="17"/>
      <c r="AP166" s="17">
        <v>3.9202858684464097E-2</v>
      </c>
      <c r="AQ166" s="17">
        <v>7.9504452486062499E-2</v>
      </c>
      <c r="AR166" s="17">
        <v>0.10211231779091</v>
      </c>
      <c r="AS166" s="17"/>
      <c r="AT166" s="17">
        <v>4.3315751823996003E-2</v>
      </c>
      <c r="AU166" s="17">
        <v>7.0713807177330695E-2</v>
      </c>
      <c r="AV166" s="17" t="s">
        <v>74</v>
      </c>
      <c r="AW166" s="17">
        <v>5.6128286098164497E-2</v>
      </c>
      <c r="AX166" s="17">
        <v>6.2763954850799705E-2</v>
      </c>
      <c r="AY166" s="17">
        <v>7.8770092967738195E-2</v>
      </c>
      <c r="AZ166" s="17">
        <v>2.28946690914744E-2</v>
      </c>
    </row>
    <row r="167" spans="2:52" x14ac:dyDescent="0.35">
      <c r="B167" t="s">
        <v>146</v>
      </c>
      <c r="C167" s="17">
        <v>7.9264129504523204E-2</v>
      </c>
      <c r="D167" s="17">
        <v>7.3220991323877202E-2</v>
      </c>
      <c r="E167" s="17">
        <v>8.5069731739770393E-2</v>
      </c>
      <c r="F167" s="17"/>
      <c r="G167" s="17">
        <v>0.12545146940655999</v>
      </c>
      <c r="H167" s="17">
        <v>9.2977628815585495E-2</v>
      </c>
      <c r="I167" s="17">
        <v>9.9992330919950606E-2</v>
      </c>
      <c r="J167" s="17">
        <v>7.1713992779128197E-2</v>
      </c>
      <c r="K167" s="17">
        <v>5.3604876089595202E-2</v>
      </c>
      <c r="L167" s="17">
        <v>4.4028861748862197E-2</v>
      </c>
      <c r="M167" s="17"/>
      <c r="N167" s="17">
        <v>8.5694563649706998E-2</v>
      </c>
      <c r="O167" s="17">
        <v>7.7962444765175304E-2</v>
      </c>
      <c r="P167" s="17">
        <v>7.5384610251803097E-2</v>
      </c>
      <c r="Q167" s="17">
        <v>7.7146908540926803E-2</v>
      </c>
      <c r="R167" s="17"/>
      <c r="S167" s="17">
        <v>9.5532183213834401E-2</v>
      </c>
      <c r="T167" s="17">
        <v>7.3789995290885299E-2</v>
      </c>
      <c r="U167" s="17">
        <v>8.4216859197238994E-2</v>
      </c>
      <c r="V167" s="17">
        <v>7.2721369388613497E-2</v>
      </c>
      <c r="W167" s="17">
        <v>7.6303096543567303E-2</v>
      </c>
      <c r="X167" s="17">
        <v>9.5725172414989596E-2</v>
      </c>
      <c r="Y167" s="17">
        <v>4.9030005246986301E-2</v>
      </c>
      <c r="Z167" s="17">
        <v>8.5361273165455095E-2</v>
      </c>
      <c r="AA167" s="17">
        <v>7.9612456693271896E-2</v>
      </c>
      <c r="AB167" s="17">
        <v>7.9959712174295997E-2</v>
      </c>
      <c r="AC167" s="17">
        <v>8.4344408626429099E-2</v>
      </c>
      <c r="AD167" s="17">
        <v>5.1567754435539299E-2</v>
      </c>
      <c r="AE167" s="17"/>
      <c r="AF167" s="17">
        <v>6.0864440879185598E-2</v>
      </c>
      <c r="AG167" s="17">
        <v>9.1753358749427E-2</v>
      </c>
      <c r="AH167" s="17">
        <v>5.9083813229181201E-2</v>
      </c>
      <c r="AI167" s="17"/>
      <c r="AJ167" s="17">
        <v>5.3133567209204001E-2</v>
      </c>
      <c r="AK167" s="17">
        <v>0.124079645731863</v>
      </c>
      <c r="AL167" s="17">
        <v>7.8497345198961496E-2</v>
      </c>
      <c r="AM167" s="17">
        <v>1.91210177274726E-2</v>
      </c>
      <c r="AN167" s="17">
        <v>4.4465748545899103E-2</v>
      </c>
      <c r="AO167" s="17"/>
      <c r="AP167" s="17">
        <v>3.0997533536482599E-2</v>
      </c>
      <c r="AQ167" s="17">
        <v>0.14705397038622001</v>
      </c>
      <c r="AR167" s="17">
        <v>7.8474437418950105E-2</v>
      </c>
      <c r="AS167" s="17"/>
      <c r="AT167" s="17">
        <v>6.2579485247567901E-2</v>
      </c>
      <c r="AU167" s="17">
        <v>8.6066284428026205E-2</v>
      </c>
      <c r="AV167" s="17" t="s">
        <v>74</v>
      </c>
      <c r="AW167" s="17">
        <v>7.5794854013702298E-2</v>
      </c>
      <c r="AX167" s="17">
        <v>8.2842512150925807E-2</v>
      </c>
      <c r="AY167" s="17">
        <v>8.5921115195308304E-2</v>
      </c>
      <c r="AZ167" s="17">
        <v>0.153042445490505</v>
      </c>
    </row>
    <row r="168" spans="2:52" x14ac:dyDescent="0.35">
      <c r="B168" t="s">
        <v>147</v>
      </c>
      <c r="C168" s="17">
        <v>6.5965217674990501E-2</v>
      </c>
      <c r="D168" s="17">
        <v>7.4805763682005602E-2</v>
      </c>
      <c r="E168" s="17">
        <v>5.7665788363095001E-2</v>
      </c>
      <c r="F168" s="17"/>
      <c r="G168" s="17">
        <v>7.8609293055872595E-2</v>
      </c>
      <c r="H168" s="17">
        <v>8.0325655160565806E-2</v>
      </c>
      <c r="I168" s="17">
        <v>8.9150362649615594E-2</v>
      </c>
      <c r="J168" s="17">
        <v>6.0060934289630503E-2</v>
      </c>
      <c r="K168" s="17">
        <v>5.7862066026463002E-2</v>
      </c>
      <c r="L168" s="17">
        <v>3.7339660150691303E-2</v>
      </c>
      <c r="M168" s="17"/>
      <c r="N168" s="17">
        <v>6.9365981790013506E-2</v>
      </c>
      <c r="O168" s="17">
        <v>7.5353063344504895E-2</v>
      </c>
      <c r="P168" s="17">
        <v>6.1762223511645703E-2</v>
      </c>
      <c r="Q168" s="17">
        <v>5.6095287931957401E-2</v>
      </c>
      <c r="R168" s="17"/>
      <c r="S168" s="17">
        <v>6.50623450615678E-2</v>
      </c>
      <c r="T168" s="17">
        <v>5.1365572472899398E-2</v>
      </c>
      <c r="U168" s="17">
        <v>5.6909361254407098E-2</v>
      </c>
      <c r="V168" s="17">
        <v>8.8045322413788998E-2</v>
      </c>
      <c r="W168" s="17">
        <v>9.2474143229435299E-2</v>
      </c>
      <c r="X168" s="17">
        <v>4.42734575407253E-2</v>
      </c>
      <c r="Y168" s="17">
        <v>9.4297090515327905E-2</v>
      </c>
      <c r="Z168" s="17">
        <v>7.89933560351717E-2</v>
      </c>
      <c r="AA168" s="17">
        <v>5.8557472090817998E-2</v>
      </c>
      <c r="AB168" s="17">
        <v>6.3336507279865298E-2</v>
      </c>
      <c r="AC168" s="17">
        <v>6.7613899430551294E-2</v>
      </c>
      <c r="AD168" s="17">
        <v>3.4274199394136201E-2</v>
      </c>
      <c r="AE168" s="17"/>
      <c r="AF168" s="17">
        <v>4.8118392726829301E-2</v>
      </c>
      <c r="AG168" s="17">
        <v>8.2452557681238201E-2</v>
      </c>
      <c r="AH168" s="17">
        <v>6.6280731981187696E-2</v>
      </c>
      <c r="AI168" s="17"/>
      <c r="AJ168" s="17">
        <v>3.5471819473839303E-2</v>
      </c>
      <c r="AK168" s="17">
        <v>0.117091532899866</v>
      </c>
      <c r="AL168" s="17">
        <v>7.67814341379182E-2</v>
      </c>
      <c r="AM168" s="17">
        <v>3.3340230905225497E-2</v>
      </c>
      <c r="AN168" s="17">
        <v>5.8035700520182899E-2</v>
      </c>
      <c r="AO168" s="17"/>
      <c r="AP168" s="17">
        <v>1.3507909422963101E-2</v>
      </c>
      <c r="AQ168" s="17">
        <v>0.16076291342486301</v>
      </c>
      <c r="AR168" s="17">
        <v>3.0466380356366E-2</v>
      </c>
      <c r="AS168" s="17"/>
      <c r="AT168" s="17">
        <v>5.81640394210821E-2</v>
      </c>
      <c r="AU168" s="17">
        <v>6.9568598746235194E-2</v>
      </c>
      <c r="AV168" s="17" t="s">
        <v>74</v>
      </c>
      <c r="AW168" s="17">
        <v>5.4315986127690702E-2</v>
      </c>
      <c r="AX168" s="17">
        <v>7.0595405042902196E-2</v>
      </c>
      <c r="AY168" s="17">
        <v>8.4629885633887195E-2</v>
      </c>
      <c r="AZ168" s="17">
        <v>3.7705937449919701E-2</v>
      </c>
    </row>
    <row r="169" spans="2:52" x14ac:dyDescent="0.35">
      <c r="B169" t="s">
        <v>148</v>
      </c>
      <c r="C169" s="17">
        <v>0.199621739815734</v>
      </c>
      <c r="D169" s="17">
        <v>0.208415482609213</v>
      </c>
      <c r="E169" s="17">
        <v>0.19105485299803501</v>
      </c>
      <c r="F169" s="17"/>
      <c r="G169" s="17">
        <v>0.17543611587136801</v>
      </c>
      <c r="H169" s="17">
        <v>0.216752430943876</v>
      </c>
      <c r="I169" s="17">
        <v>0.19488810952625199</v>
      </c>
      <c r="J169" s="17">
        <v>0.22672673681777999</v>
      </c>
      <c r="K169" s="17">
        <v>0.21010717786973099</v>
      </c>
      <c r="L169" s="17">
        <v>0.17663487923464399</v>
      </c>
      <c r="M169" s="17"/>
      <c r="N169" s="17">
        <v>0.21207771731414099</v>
      </c>
      <c r="O169" s="17">
        <v>0.22411284154355501</v>
      </c>
      <c r="P169" s="17">
        <v>0.174685658794864</v>
      </c>
      <c r="Q169" s="17">
        <v>0.18319699967094599</v>
      </c>
      <c r="R169" s="17"/>
      <c r="S169" s="17">
        <v>0.218615591479277</v>
      </c>
      <c r="T169" s="17">
        <v>0.17549200134534301</v>
      </c>
      <c r="U169" s="17">
        <v>0.172400957036312</v>
      </c>
      <c r="V169" s="17">
        <v>0.15104954767965501</v>
      </c>
      <c r="W169" s="17">
        <v>0.19597066412707501</v>
      </c>
      <c r="X169" s="17">
        <v>0.192056229096458</v>
      </c>
      <c r="Y169" s="17">
        <v>0.22901354956539999</v>
      </c>
      <c r="Z169" s="17">
        <v>0.27123214347984897</v>
      </c>
      <c r="AA169" s="17">
        <v>0.25912155936567</v>
      </c>
      <c r="AB169" s="17">
        <v>0.151911771307641</v>
      </c>
      <c r="AC169" s="17">
        <v>0.20497772987989299</v>
      </c>
      <c r="AD169" s="17">
        <v>0.20746302605369901</v>
      </c>
      <c r="AE169" s="17"/>
      <c r="AF169" s="17">
        <v>0.13496097051109601</v>
      </c>
      <c r="AG169" s="17">
        <v>0.28174688719164798</v>
      </c>
      <c r="AH169" s="17">
        <v>0.14196682959936999</v>
      </c>
      <c r="AI169" s="17"/>
      <c r="AJ169" s="17">
        <v>6.6424204813217896E-2</v>
      </c>
      <c r="AK169" s="17">
        <v>0.46989265021667498</v>
      </c>
      <c r="AL169" s="17">
        <v>0.13959249380983901</v>
      </c>
      <c r="AM169" s="17">
        <v>0.121214385133773</v>
      </c>
      <c r="AN169" s="17">
        <v>0.10595722576797301</v>
      </c>
      <c r="AO169" s="17"/>
      <c r="AP169" s="17">
        <v>2.8358258143065199E-2</v>
      </c>
      <c r="AQ169" s="17">
        <v>0.50757903933874704</v>
      </c>
      <c r="AR169" s="17">
        <v>2.88801819575095E-2</v>
      </c>
      <c r="AS169" s="17"/>
      <c r="AT169" s="17">
        <v>0.18737347150186501</v>
      </c>
      <c r="AU169" s="17">
        <v>0.18893835622487401</v>
      </c>
      <c r="AV169" s="17" t="s">
        <v>74</v>
      </c>
      <c r="AW169" s="17">
        <v>0.19709914412153801</v>
      </c>
      <c r="AX169" s="17">
        <v>0.202368870157521</v>
      </c>
      <c r="AY169" s="17">
        <v>0.23874294235277299</v>
      </c>
      <c r="AZ169" s="17">
        <v>0.19498568686793699</v>
      </c>
    </row>
    <row r="170" spans="2:52" x14ac:dyDescent="0.35">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row>
    <row r="171" spans="2:52" x14ac:dyDescent="0.35">
      <c r="B171" s="6" t="s">
        <v>151</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row>
    <row r="172" spans="2:52" x14ac:dyDescent="0.35">
      <c r="B172" s="24" t="s">
        <v>76</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row>
    <row r="173" spans="2:52" x14ac:dyDescent="0.35">
      <c r="B173" t="s">
        <v>138</v>
      </c>
      <c r="C173" s="17">
        <v>0.41383338350068599</v>
      </c>
      <c r="D173" s="17">
        <v>0.41243311592927601</v>
      </c>
      <c r="E173" s="17">
        <v>0.41436110678237398</v>
      </c>
      <c r="F173" s="17"/>
      <c r="G173" s="17">
        <v>0.34685940635240597</v>
      </c>
      <c r="H173" s="17">
        <v>0.409664387728015</v>
      </c>
      <c r="I173" s="17">
        <v>0.41301948355123702</v>
      </c>
      <c r="J173" s="17">
        <v>0.49515968693137002</v>
      </c>
      <c r="K173" s="17">
        <v>0.44080019448361002</v>
      </c>
      <c r="L173" s="17">
        <v>0.37835788366306999</v>
      </c>
      <c r="M173" s="17"/>
      <c r="N173" s="17">
        <v>0.37354730806501502</v>
      </c>
      <c r="O173" s="17">
        <v>0.42574047826394901</v>
      </c>
      <c r="P173" s="17">
        <v>0.40404246641281399</v>
      </c>
      <c r="Q173" s="17">
        <v>0.453284109229736</v>
      </c>
      <c r="R173" s="17"/>
      <c r="S173" s="17">
        <v>0.33360837142809402</v>
      </c>
      <c r="T173" s="17">
        <v>0.397007428594714</v>
      </c>
      <c r="U173" s="17">
        <v>0.385831589721289</v>
      </c>
      <c r="V173" s="17">
        <v>0.41985710800474901</v>
      </c>
      <c r="W173" s="17">
        <v>0.35260977603039101</v>
      </c>
      <c r="X173" s="17">
        <v>0.34174491625478298</v>
      </c>
      <c r="Y173" s="17">
        <v>0.44428940018595198</v>
      </c>
      <c r="Z173" s="17">
        <v>0.48564061386323198</v>
      </c>
      <c r="AA173" s="17">
        <v>0.47344699219570002</v>
      </c>
      <c r="AB173" s="17">
        <v>0.49468992335540402</v>
      </c>
      <c r="AC173" s="17">
        <v>0.48960490860119699</v>
      </c>
      <c r="AD173" s="17">
        <v>0.51289360141826401</v>
      </c>
      <c r="AE173" s="17"/>
      <c r="AF173" s="17">
        <v>0.32843793188089199</v>
      </c>
      <c r="AG173" s="17">
        <v>0.49604293020712498</v>
      </c>
      <c r="AH173" s="17">
        <v>0.41949983358981602</v>
      </c>
      <c r="AI173" s="17"/>
      <c r="AJ173" s="17">
        <v>0.14705195070487401</v>
      </c>
      <c r="AK173" s="17">
        <v>0.60460172272744805</v>
      </c>
      <c r="AL173" s="17">
        <v>0.50160487280372401</v>
      </c>
      <c r="AM173" s="17">
        <v>0.594627323295706</v>
      </c>
      <c r="AN173" s="17">
        <v>0.482458604512286</v>
      </c>
      <c r="AO173" s="17"/>
      <c r="AP173" s="17">
        <v>1.5040577687565899E-2</v>
      </c>
      <c r="AQ173" s="17">
        <v>0.59964011476147705</v>
      </c>
      <c r="AR173" s="17">
        <v>0.403834873793743</v>
      </c>
      <c r="AS173" s="17"/>
      <c r="AT173" s="17">
        <v>0.38183772105825398</v>
      </c>
      <c r="AU173" s="17">
        <v>0.43490510230561502</v>
      </c>
      <c r="AV173" s="17" t="s">
        <v>74</v>
      </c>
      <c r="AW173" s="17">
        <v>0.45980632438566799</v>
      </c>
      <c r="AX173" s="17">
        <v>0.44560036319945001</v>
      </c>
      <c r="AY173" s="17">
        <v>0.40499079426784901</v>
      </c>
      <c r="AZ173" s="17">
        <v>0.52149516231105997</v>
      </c>
    </row>
    <row r="174" spans="2:52" x14ac:dyDescent="0.35">
      <c r="B174" t="s">
        <v>139</v>
      </c>
      <c r="C174" s="17">
        <v>5.3633314107483697E-2</v>
      </c>
      <c r="D174" s="17">
        <v>5.1045718364155099E-2</v>
      </c>
      <c r="E174" s="17">
        <v>5.6420638062683499E-2</v>
      </c>
      <c r="F174" s="17"/>
      <c r="G174" s="17">
        <v>6.5392121081214893E-2</v>
      </c>
      <c r="H174" s="17">
        <v>4.3749967235411899E-2</v>
      </c>
      <c r="I174" s="17">
        <v>5.7250262724584902E-2</v>
      </c>
      <c r="J174" s="17">
        <v>5.9199559628342599E-2</v>
      </c>
      <c r="K174" s="17">
        <v>6.0742139153828402E-2</v>
      </c>
      <c r="L174" s="17">
        <v>4.1666785100011497E-2</v>
      </c>
      <c r="M174" s="17"/>
      <c r="N174" s="17">
        <v>6.9049113169248E-2</v>
      </c>
      <c r="O174" s="17">
        <v>6.2189804521769601E-2</v>
      </c>
      <c r="P174" s="17">
        <v>4.3328959879713101E-2</v>
      </c>
      <c r="Q174" s="17">
        <v>3.7817621078560598E-2</v>
      </c>
      <c r="R174" s="17"/>
      <c r="S174" s="17">
        <v>6.5027828033360893E-2</v>
      </c>
      <c r="T174" s="17">
        <v>3.9922084108744399E-2</v>
      </c>
      <c r="U174" s="17">
        <v>6.7458510892191098E-2</v>
      </c>
      <c r="V174" s="17">
        <v>4.5342802082131803E-2</v>
      </c>
      <c r="W174" s="17">
        <v>4.2768358950107298E-2</v>
      </c>
      <c r="X174" s="17">
        <v>4.3465530780351903E-2</v>
      </c>
      <c r="Y174" s="17">
        <v>6.6200015168548398E-2</v>
      </c>
      <c r="Z174" s="17">
        <v>5.7546713020160102E-2</v>
      </c>
      <c r="AA174" s="17">
        <v>5.4548066664128203E-2</v>
      </c>
      <c r="AB174" s="17">
        <v>5.6251436021364398E-2</v>
      </c>
      <c r="AC174" s="17">
        <v>5.0868149214382499E-2</v>
      </c>
      <c r="AD174" s="17">
        <v>5.8474492882069198E-2</v>
      </c>
      <c r="AE174" s="17"/>
      <c r="AF174" s="17">
        <v>4.1979355881645801E-2</v>
      </c>
      <c r="AG174" s="17">
        <v>5.9829743464131398E-2</v>
      </c>
      <c r="AH174" s="17">
        <v>5.6426079125052701E-2</v>
      </c>
      <c r="AI174" s="17"/>
      <c r="AJ174" s="17">
        <v>3.4687646590787803E-2</v>
      </c>
      <c r="AK174" s="17">
        <v>5.99253038703738E-2</v>
      </c>
      <c r="AL174" s="17">
        <v>0.107618942356615</v>
      </c>
      <c r="AM174" s="17">
        <v>9.1922824690172697E-2</v>
      </c>
      <c r="AN174" s="17">
        <v>5.7311597795726303E-2</v>
      </c>
      <c r="AO174" s="17"/>
      <c r="AP174" s="17">
        <v>8.3986632533542705E-3</v>
      </c>
      <c r="AQ174" s="17">
        <v>6.87867097512425E-2</v>
      </c>
      <c r="AR174" s="17">
        <v>0.104284079893515</v>
      </c>
      <c r="AS174" s="17"/>
      <c r="AT174" s="17">
        <v>4.6447429392593803E-2</v>
      </c>
      <c r="AU174" s="17">
        <v>6.2642698396180904E-2</v>
      </c>
      <c r="AV174" s="17" t="s">
        <v>74</v>
      </c>
      <c r="AW174" s="17">
        <v>3.5750375602476001E-2</v>
      </c>
      <c r="AX174" s="17">
        <v>4.9121778827561698E-2</v>
      </c>
      <c r="AY174" s="17">
        <v>6.5524154675313598E-2</v>
      </c>
      <c r="AZ174" s="17">
        <v>5.7991499405263498E-2</v>
      </c>
    </row>
    <row r="175" spans="2:52" x14ac:dyDescent="0.35">
      <c r="B175" t="s">
        <v>140</v>
      </c>
      <c r="C175" s="17">
        <v>4.5064781340281801E-2</v>
      </c>
      <c r="D175" s="17">
        <v>4.6351907628835197E-2</v>
      </c>
      <c r="E175" s="17">
        <v>4.3428051768037601E-2</v>
      </c>
      <c r="F175" s="17"/>
      <c r="G175" s="17">
        <v>6.3044541278249905E-2</v>
      </c>
      <c r="H175" s="17">
        <v>5.6094503691969097E-2</v>
      </c>
      <c r="I175" s="17">
        <v>5.16541421127499E-2</v>
      </c>
      <c r="J175" s="17">
        <v>3.8046651569338501E-2</v>
      </c>
      <c r="K175" s="17">
        <v>3.0849227863735802E-2</v>
      </c>
      <c r="L175" s="17">
        <v>3.4063527650042898E-2</v>
      </c>
      <c r="M175" s="17"/>
      <c r="N175" s="17">
        <v>5.0168083413369702E-2</v>
      </c>
      <c r="O175" s="17">
        <v>4.52710415324067E-2</v>
      </c>
      <c r="P175" s="17">
        <v>4.5383548872313099E-2</v>
      </c>
      <c r="Q175" s="17">
        <v>3.9633028635158399E-2</v>
      </c>
      <c r="R175" s="17"/>
      <c r="S175" s="17">
        <v>6.2566512899134993E-2</v>
      </c>
      <c r="T175" s="17">
        <v>3.6332167705097798E-2</v>
      </c>
      <c r="U175" s="17">
        <v>3.8234129554691798E-2</v>
      </c>
      <c r="V175" s="17">
        <v>3.7704145777846698E-2</v>
      </c>
      <c r="W175" s="17">
        <v>6.8366653451361795E-2</v>
      </c>
      <c r="X175" s="17">
        <v>4.7710527263490399E-2</v>
      </c>
      <c r="Y175" s="17">
        <v>4.2255903141606398E-2</v>
      </c>
      <c r="Z175" s="17">
        <v>4.4940065634757803E-2</v>
      </c>
      <c r="AA175" s="17">
        <v>3.7103549800566897E-2</v>
      </c>
      <c r="AB175" s="17">
        <v>2.7892128239512801E-2</v>
      </c>
      <c r="AC175" s="17">
        <v>6.1729745025485103E-2</v>
      </c>
      <c r="AD175" s="17">
        <v>3.98592111934448E-2</v>
      </c>
      <c r="AE175" s="17"/>
      <c r="AF175" s="17">
        <v>3.4785789505922003E-2</v>
      </c>
      <c r="AG175" s="17">
        <v>4.5867416294800303E-2</v>
      </c>
      <c r="AH175" s="17">
        <v>5.5294414954390601E-2</v>
      </c>
      <c r="AI175" s="17"/>
      <c r="AJ175" s="17">
        <v>2.8208551582773699E-2</v>
      </c>
      <c r="AK175" s="17">
        <v>5.32927993250112E-2</v>
      </c>
      <c r="AL175" s="17">
        <v>5.6318971579519497E-2</v>
      </c>
      <c r="AM175" s="17">
        <v>4.5494087996059203E-2</v>
      </c>
      <c r="AN175" s="17">
        <v>5.6083113474009197E-2</v>
      </c>
      <c r="AO175" s="17"/>
      <c r="AP175" s="17">
        <v>4.6218953873178601E-3</v>
      </c>
      <c r="AQ175" s="17">
        <v>5.3210823929504901E-2</v>
      </c>
      <c r="AR175" s="17">
        <v>8.0245290715135295E-2</v>
      </c>
      <c r="AS175" s="17"/>
      <c r="AT175" s="17">
        <v>3.2297340587038703E-2</v>
      </c>
      <c r="AU175" s="17">
        <v>3.97863184875583E-2</v>
      </c>
      <c r="AV175" s="17" t="s">
        <v>74</v>
      </c>
      <c r="AW175" s="17">
        <v>7.6363226365154899E-2</v>
      </c>
      <c r="AX175" s="17">
        <v>4.2272451066366901E-2</v>
      </c>
      <c r="AY175" s="17">
        <v>5.9571217659673298E-2</v>
      </c>
      <c r="AZ175" s="17">
        <v>5.3438414018634299E-2</v>
      </c>
    </row>
    <row r="176" spans="2:52" x14ac:dyDescent="0.35">
      <c r="B176" t="s">
        <v>141</v>
      </c>
      <c r="C176" s="17">
        <v>3.8287109713061901E-2</v>
      </c>
      <c r="D176" s="17">
        <v>4.1646130971845802E-2</v>
      </c>
      <c r="E176" s="17">
        <v>3.5198609735725597E-2</v>
      </c>
      <c r="F176" s="17"/>
      <c r="G176" s="17">
        <v>5.8492768228797003E-2</v>
      </c>
      <c r="H176" s="17">
        <v>4.7095782202266803E-2</v>
      </c>
      <c r="I176" s="17">
        <v>3.9891905365100601E-2</v>
      </c>
      <c r="J176" s="17">
        <v>2.94136217317446E-2</v>
      </c>
      <c r="K176" s="17">
        <v>3.0444557481041402E-2</v>
      </c>
      <c r="L176" s="17">
        <v>2.8894644449312699E-2</v>
      </c>
      <c r="M176" s="17"/>
      <c r="N176" s="17">
        <v>2.7145723603149499E-2</v>
      </c>
      <c r="O176" s="17">
        <v>3.8259628923231703E-2</v>
      </c>
      <c r="P176" s="17">
        <v>4.0389682978544401E-2</v>
      </c>
      <c r="Q176" s="17">
        <v>4.9013185592111201E-2</v>
      </c>
      <c r="R176" s="17"/>
      <c r="S176" s="17">
        <v>3.4875974261537698E-2</v>
      </c>
      <c r="T176" s="17">
        <v>4.2751580182596401E-2</v>
      </c>
      <c r="U176" s="17">
        <v>3.25856806203218E-2</v>
      </c>
      <c r="V176" s="17">
        <v>4.6116830417500101E-2</v>
      </c>
      <c r="W176" s="17">
        <v>4.29453063510409E-2</v>
      </c>
      <c r="X176" s="17">
        <v>6.0621992486807198E-2</v>
      </c>
      <c r="Y176" s="17">
        <v>4.1037749866769897E-2</v>
      </c>
      <c r="Z176" s="17">
        <v>2.24914436285997E-2</v>
      </c>
      <c r="AA176" s="17">
        <v>4.1412208813486902E-2</v>
      </c>
      <c r="AB176" s="17">
        <v>2.4430403651385098E-2</v>
      </c>
      <c r="AC176" s="17">
        <v>2.4703574411890802E-2</v>
      </c>
      <c r="AD176" s="17">
        <v>1.5130761763130199E-2</v>
      </c>
      <c r="AE176" s="17"/>
      <c r="AF176" s="17">
        <v>2.6955505591360899E-2</v>
      </c>
      <c r="AG176" s="17">
        <v>3.76410202723352E-2</v>
      </c>
      <c r="AH176" s="17">
        <v>4.70006159449574E-2</v>
      </c>
      <c r="AI176" s="17"/>
      <c r="AJ176" s="17">
        <v>2.5361637764828901E-2</v>
      </c>
      <c r="AK176" s="17">
        <v>4.7178692816663502E-2</v>
      </c>
      <c r="AL176" s="17">
        <v>5.0579271503899598E-2</v>
      </c>
      <c r="AM176" s="17">
        <v>3.5361660913939601E-2</v>
      </c>
      <c r="AN176" s="17">
        <v>3.1375548137363901E-2</v>
      </c>
      <c r="AO176" s="17"/>
      <c r="AP176" s="17">
        <v>6.5146254975848696E-3</v>
      </c>
      <c r="AQ176" s="17">
        <v>5.1356500800098001E-2</v>
      </c>
      <c r="AR176" s="17">
        <v>8.2599129736595403E-2</v>
      </c>
      <c r="AS176" s="17"/>
      <c r="AT176" s="17">
        <v>3.1080808062838701E-2</v>
      </c>
      <c r="AU176" s="17">
        <v>3.8644315102071503E-2</v>
      </c>
      <c r="AV176" s="17" t="s">
        <v>74</v>
      </c>
      <c r="AW176" s="17">
        <v>4.82652146785955E-2</v>
      </c>
      <c r="AX176" s="17">
        <v>4.5465838642030201E-2</v>
      </c>
      <c r="AY176" s="17">
        <v>3.9338444888762897E-2</v>
      </c>
      <c r="AZ176" s="17">
        <v>4.5688668683521901E-2</v>
      </c>
    </row>
    <row r="177" spans="2:52" x14ac:dyDescent="0.35">
      <c r="B177" t="s">
        <v>142</v>
      </c>
      <c r="C177" s="17">
        <v>4.4182962496462599E-2</v>
      </c>
      <c r="D177" s="17">
        <v>4.2574927954569901E-2</v>
      </c>
      <c r="E177" s="17">
        <v>4.5968400349825002E-2</v>
      </c>
      <c r="F177" s="17"/>
      <c r="G177" s="17">
        <v>7.8444044504316704E-2</v>
      </c>
      <c r="H177" s="17">
        <v>5.6623051353680898E-2</v>
      </c>
      <c r="I177" s="17">
        <v>4.79382985717237E-2</v>
      </c>
      <c r="J177" s="17">
        <v>4.0976782021843801E-2</v>
      </c>
      <c r="K177" s="17">
        <v>2.60567354462867E-2</v>
      </c>
      <c r="L177" s="17">
        <v>2.3091064028507802E-2</v>
      </c>
      <c r="M177" s="17"/>
      <c r="N177" s="17">
        <v>4.9789136095974101E-2</v>
      </c>
      <c r="O177" s="17">
        <v>4.3929566927029901E-2</v>
      </c>
      <c r="P177" s="17">
        <v>4.40550330149172E-2</v>
      </c>
      <c r="Q177" s="17">
        <v>3.8022750701927698E-2</v>
      </c>
      <c r="R177" s="17"/>
      <c r="S177" s="17">
        <v>7.56327186340158E-2</v>
      </c>
      <c r="T177" s="17">
        <v>4.2637706966032099E-2</v>
      </c>
      <c r="U177" s="17">
        <v>3.3515160559686501E-2</v>
      </c>
      <c r="V177" s="17">
        <v>3.4270386176443603E-2</v>
      </c>
      <c r="W177" s="17">
        <v>4.8112493346331699E-2</v>
      </c>
      <c r="X177" s="17">
        <v>3.6812592022485699E-2</v>
      </c>
      <c r="Y177" s="17">
        <v>2.6924190112761801E-2</v>
      </c>
      <c r="Z177" s="17">
        <v>1.0609842048978E-2</v>
      </c>
      <c r="AA177" s="17">
        <v>5.1222144745482E-2</v>
      </c>
      <c r="AB177" s="17">
        <v>5.05826808459282E-2</v>
      </c>
      <c r="AC177" s="17">
        <v>4.4576082782271403E-2</v>
      </c>
      <c r="AD177" s="17">
        <v>2.0214595339390601E-2</v>
      </c>
      <c r="AE177" s="17"/>
      <c r="AF177" s="17">
        <v>3.8370922960062698E-2</v>
      </c>
      <c r="AG177" s="17">
        <v>3.7178703307699699E-2</v>
      </c>
      <c r="AH177" s="17">
        <v>6.2120070247927699E-2</v>
      </c>
      <c r="AI177" s="17"/>
      <c r="AJ177" s="17">
        <v>3.8407122756479499E-2</v>
      </c>
      <c r="AK177" s="17">
        <v>5.84225902896746E-2</v>
      </c>
      <c r="AL177" s="17">
        <v>3.90296953522302E-2</v>
      </c>
      <c r="AM177" s="17">
        <v>2.66392651345311E-2</v>
      </c>
      <c r="AN177" s="17">
        <v>4.7802300852580797E-2</v>
      </c>
      <c r="AO177" s="17"/>
      <c r="AP177" s="17">
        <v>1.2469368671562399E-2</v>
      </c>
      <c r="AQ177" s="17">
        <v>5.2504676004830497E-2</v>
      </c>
      <c r="AR177" s="17">
        <v>4.1875172276809598E-2</v>
      </c>
      <c r="AS177" s="17"/>
      <c r="AT177" s="17">
        <v>3.3304279743017702E-2</v>
      </c>
      <c r="AU177" s="17">
        <v>3.8334474895050701E-2</v>
      </c>
      <c r="AV177" s="17" t="s">
        <v>74</v>
      </c>
      <c r="AW177" s="17">
        <v>5.9732260323986701E-2</v>
      </c>
      <c r="AX177" s="17">
        <v>4.7872596468061399E-2</v>
      </c>
      <c r="AY177" s="17">
        <v>5.5175308793307697E-2</v>
      </c>
      <c r="AZ177" s="17">
        <v>6.1346442355780101E-2</v>
      </c>
    </row>
    <row r="178" spans="2:52" x14ac:dyDescent="0.35">
      <c r="B178" t="s">
        <v>143</v>
      </c>
      <c r="C178" s="17">
        <v>0.102581963589796</v>
      </c>
      <c r="D178" s="17">
        <v>9.2081223511514904E-2</v>
      </c>
      <c r="E178" s="17">
        <v>0.11234867369307799</v>
      </c>
      <c r="F178" s="17"/>
      <c r="G178" s="17">
        <v>0.139871872892739</v>
      </c>
      <c r="H178" s="17">
        <v>0.112341782738757</v>
      </c>
      <c r="I178" s="17">
        <v>0.111577374841484</v>
      </c>
      <c r="J178" s="17">
        <v>8.8599999698334903E-2</v>
      </c>
      <c r="K178" s="17">
        <v>9.4779112158429296E-2</v>
      </c>
      <c r="L178" s="17">
        <v>7.9219248771278603E-2</v>
      </c>
      <c r="M178" s="17"/>
      <c r="N178" s="17">
        <v>8.2091486315551798E-2</v>
      </c>
      <c r="O178" s="17">
        <v>0.10149516919039001</v>
      </c>
      <c r="P178" s="17">
        <v>0.118641241266724</v>
      </c>
      <c r="Q178" s="17">
        <v>0.109707343322145</v>
      </c>
      <c r="R178" s="17"/>
      <c r="S178" s="17">
        <v>9.9443418532488601E-2</v>
      </c>
      <c r="T178" s="17">
        <v>0.108100603338542</v>
      </c>
      <c r="U178" s="17">
        <v>0.110055692894985</v>
      </c>
      <c r="V178" s="17">
        <v>9.5422177946092104E-2</v>
      </c>
      <c r="W178" s="17">
        <v>0.11390721511532299</v>
      </c>
      <c r="X178" s="17">
        <v>9.8954958171016294E-2</v>
      </c>
      <c r="Y178" s="17">
        <v>8.3591327188060296E-2</v>
      </c>
      <c r="Z178" s="17">
        <v>0.111285495996744</v>
      </c>
      <c r="AA178" s="17">
        <v>0.104929009983636</v>
      </c>
      <c r="AB178" s="17">
        <v>9.4457573891755603E-2</v>
      </c>
      <c r="AC178" s="17">
        <v>9.7690330458541405E-2</v>
      </c>
      <c r="AD178" s="17">
        <v>0.14220956688688499</v>
      </c>
      <c r="AE178" s="17"/>
      <c r="AF178" s="17">
        <v>0.109371563903468</v>
      </c>
      <c r="AG178" s="17">
        <v>7.0170502555778405E-2</v>
      </c>
      <c r="AH178" s="17">
        <v>0.158918130220885</v>
      </c>
      <c r="AI178" s="17"/>
      <c r="AJ178" s="17">
        <v>0.111159269646218</v>
      </c>
      <c r="AK178" s="17">
        <v>4.82706831224562E-2</v>
      </c>
      <c r="AL178" s="17">
        <v>0.106539410199761</v>
      </c>
      <c r="AM178" s="17">
        <v>7.7864126495115205E-2</v>
      </c>
      <c r="AN178" s="17">
        <v>0.15951805240887601</v>
      </c>
      <c r="AO178" s="17"/>
      <c r="AP178" s="17">
        <v>3.5974214183002999E-2</v>
      </c>
      <c r="AQ178" s="17">
        <v>6.0180255806244497E-2</v>
      </c>
      <c r="AR178" s="17">
        <v>0.123657225582313</v>
      </c>
      <c r="AS178" s="17"/>
      <c r="AT178" s="17">
        <v>8.6243193249933806E-2</v>
      </c>
      <c r="AU178" s="17">
        <v>0.10230366521096999</v>
      </c>
      <c r="AV178" s="17" t="s">
        <v>74</v>
      </c>
      <c r="AW178" s="17">
        <v>0.100689952761258</v>
      </c>
      <c r="AX178" s="17">
        <v>0.13413321231008801</v>
      </c>
      <c r="AY178" s="17">
        <v>0.11777367245246501</v>
      </c>
      <c r="AZ178" s="17">
        <v>9.2212827513041606E-2</v>
      </c>
    </row>
    <row r="179" spans="2:52" x14ac:dyDescent="0.35">
      <c r="B179" t="s">
        <v>144</v>
      </c>
      <c r="C179" s="17">
        <v>4.7686474886800799E-2</v>
      </c>
      <c r="D179" s="17">
        <v>4.9939687406461403E-2</v>
      </c>
      <c r="E179" s="17">
        <v>4.5722755723252601E-2</v>
      </c>
      <c r="F179" s="17"/>
      <c r="G179" s="17">
        <v>6.9143712672881899E-2</v>
      </c>
      <c r="H179" s="17">
        <v>6.2048872112937303E-2</v>
      </c>
      <c r="I179" s="17">
        <v>5.1130984477890197E-2</v>
      </c>
      <c r="J179" s="17">
        <v>2.8966857760215299E-2</v>
      </c>
      <c r="K179" s="17">
        <v>5.3453718487148499E-2</v>
      </c>
      <c r="L179" s="17">
        <v>3.0331497352089499E-2</v>
      </c>
      <c r="M179" s="17"/>
      <c r="N179" s="17">
        <v>5.2065247672283002E-2</v>
      </c>
      <c r="O179" s="17">
        <v>5.37262893448276E-2</v>
      </c>
      <c r="P179" s="17">
        <v>5.2259566915075502E-2</v>
      </c>
      <c r="Q179" s="17">
        <v>3.2296434523471897E-2</v>
      </c>
      <c r="R179" s="17"/>
      <c r="S179" s="17">
        <v>5.9712067160663601E-2</v>
      </c>
      <c r="T179" s="17">
        <v>3.9430906695983502E-2</v>
      </c>
      <c r="U179" s="17">
        <v>4.7989146475508698E-2</v>
      </c>
      <c r="V179" s="17">
        <v>3.6404738080428302E-2</v>
      </c>
      <c r="W179" s="17">
        <v>6.9133114726289593E-2</v>
      </c>
      <c r="X179" s="17">
        <v>6.7307191278905401E-2</v>
      </c>
      <c r="Y179" s="17">
        <v>5.3754806915706103E-2</v>
      </c>
      <c r="Z179" s="17">
        <v>1.15186191550628E-2</v>
      </c>
      <c r="AA179" s="17">
        <v>3.3849908382479803E-2</v>
      </c>
      <c r="AB179" s="17">
        <v>4.0528621000439601E-2</v>
      </c>
      <c r="AC179" s="17">
        <v>3.5792231883193401E-2</v>
      </c>
      <c r="AD179" s="17">
        <v>7.5334426833862697E-2</v>
      </c>
      <c r="AE179" s="17"/>
      <c r="AF179" s="17">
        <v>5.1023875361358398E-2</v>
      </c>
      <c r="AG179" s="17">
        <v>4.15074067139828E-2</v>
      </c>
      <c r="AH179" s="17">
        <v>4.7151692927779099E-2</v>
      </c>
      <c r="AI179" s="17"/>
      <c r="AJ179" s="17">
        <v>6.4452387293667299E-2</v>
      </c>
      <c r="AK179" s="17">
        <v>3.5797964457707103E-2</v>
      </c>
      <c r="AL179" s="17">
        <v>1.9368261251587499E-2</v>
      </c>
      <c r="AM179" s="17">
        <v>4.0585782299936299E-2</v>
      </c>
      <c r="AN179" s="17">
        <v>4.8038890784070698E-2</v>
      </c>
      <c r="AO179" s="17"/>
      <c r="AP179" s="17">
        <v>4.08131797690117E-2</v>
      </c>
      <c r="AQ179" s="17">
        <v>3.3599970248032601E-2</v>
      </c>
      <c r="AR179" s="17">
        <v>6.2296867684195401E-2</v>
      </c>
      <c r="AS179" s="17"/>
      <c r="AT179" s="17">
        <v>4.8171612836600201E-2</v>
      </c>
      <c r="AU179" s="17">
        <v>4.6584280506046301E-2</v>
      </c>
      <c r="AV179" s="17" t="s">
        <v>74</v>
      </c>
      <c r="AW179" s="17">
        <v>5.3926110945202797E-2</v>
      </c>
      <c r="AX179" s="17">
        <v>2.4293642381125601E-2</v>
      </c>
      <c r="AY179" s="17">
        <v>5.6726090444363997E-2</v>
      </c>
      <c r="AZ179" s="17">
        <v>4.5827470906121201E-2</v>
      </c>
    </row>
    <row r="180" spans="2:52" x14ac:dyDescent="0.35">
      <c r="B180" t="s">
        <v>145</v>
      </c>
      <c r="C180" s="17">
        <v>4.9473944579729097E-2</v>
      </c>
      <c r="D180" s="17">
        <v>4.71378154854937E-2</v>
      </c>
      <c r="E180" s="17">
        <v>5.1537950539261503E-2</v>
      </c>
      <c r="F180" s="17"/>
      <c r="G180" s="17">
        <v>5.9127869826858699E-2</v>
      </c>
      <c r="H180" s="17">
        <v>4.5066114203695697E-2</v>
      </c>
      <c r="I180" s="17">
        <v>5.8757866522030099E-2</v>
      </c>
      <c r="J180" s="17">
        <v>4.0748849162398203E-2</v>
      </c>
      <c r="K180" s="17">
        <v>4.50574766538673E-2</v>
      </c>
      <c r="L180" s="17">
        <v>4.9139642240523598E-2</v>
      </c>
      <c r="M180" s="17"/>
      <c r="N180" s="17">
        <v>6.5850295710776899E-2</v>
      </c>
      <c r="O180" s="17">
        <v>4.3562739619466398E-2</v>
      </c>
      <c r="P180" s="17">
        <v>4.2988104134957898E-2</v>
      </c>
      <c r="Q180" s="17">
        <v>4.42626937258873E-2</v>
      </c>
      <c r="R180" s="17"/>
      <c r="S180" s="17">
        <v>6.0994992624354101E-2</v>
      </c>
      <c r="T180" s="17">
        <v>6.8621917591142306E-2</v>
      </c>
      <c r="U180" s="17">
        <v>2.1346509036184898E-2</v>
      </c>
      <c r="V180" s="17">
        <v>3.8343197705805597E-2</v>
      </c>
      <c r="W180" s="17">
        <v>4.0947720952198403E-2</v>
      </c>
      <c r="X180" s="17">
        <v>8.4346887235477397E-2</v>
      </c>
      <c r="Y180" s="17">
        <v>4.17980729001508E-2</v>
      </c>
      <c r="Z180" s="17">
        <v>2.7572019132745401E-2</v>
      </c>
      <c r="AA180" s="17">
        <v>4.7387548310874397E-2</v>
      </c>
      <c r="AB180" s="17">
        <v>4.7261617169259501E-2</v>
      </c>
      <c r="AC180" s="17">
        <v>3.0434271657582002E-2</v>
      </c>
      <c r="AD180" s="17">
        <v>3.1694611284415503E-2</v>
      </c>
      <c r="AE180" s="17"/>
      <c r="AF180" s="17">
        <v>5.7246912241610298E-2</v>
      </c>
      <c r="AG180" s="17">
        <v>4.2062428653030802E-2</v>
      </c>
      <c r="AH180" s="17">
        <v>4.5775440320818699E-2</v>
      </c>
      <c r="AI180" s="17"/>
      <c r="AJ180" s="17">
        <v>7.7604158466496403E-2</v>
      </c>
      <c r="AK180" s="17">
        <v>3.09296081520283E-2</v>
      </c>
      <c r="AL180" s="17">
        <v>5.6766862103094999E-2</v>
      </c>
      <c r="AM180" s="17">
        <v>1.7004562218751101E-2</v>
      </c>
      <c r="AN180" s="17">
        <v>3.9368450750131401E-2</v>
      </c>
      <c r="AO180" s="17"/>
      <c r="AP180" s="17">
        <v>8.6402658371864505E-2</v>
      </c>
      <c r="AQ180" s="17">
        <v>2.7985679537655399E-2</v>
      </c>
      <c r="AR180" s="17">
        <v>5.3595788666182899E-2</v>
      </c>
      <c r="AS180" s="17"/>
      <c r="AT180" s="17">
        <v>5.5058101805616502E-2</v>
      </c>
      <c r="AU180" s="17">
        <v>4.4795439998646998E-2</v>
      </c>
      <c r="AV180" s="17" t="s">
        <v>74</v>
      </c>
      <c r="AW180" s="17">
        <v>3.7882284459891197E-2</v>
      </c>
      <c r="AX180" s="17">
        <v>4.9042725162161897E-2</v>
      </c>
      <c r="AY180" s="17">
        <v>5.0773826883576102E-2</v>
      </c>
      <c r="AZ180" s="17">
        <v>3.00115601381227E-2</v>
      </c>
    </row>
    <row r="181" spans="2:52" x14ac:dyDescent="0.35">
      <c r="B181" t="s">
        <v>146</v>
      </c>
      <c r="C181" s="17">
        <v>6.0063591419866003E-2</v>
      </c>
      <c r="D181" s="17">
        <v>6.6447658319675001E-2</v>
      </c>
      <c r="E181" s="17">
        <v>5.4131299243555003E-2</v>
      </c>
      <c r="F181" s="17"/>
      <c r="G181" s="17">
        <v>6.5519226768088107E-2</v>
      </c>
      <c r="H181" s="17">
        <v>6.3786252861304196E-2</v>
      </c>
      <c r="I181" s="17">
        <v>7.0183594928168197E-2</v>
      </c>
      <c r="J181" s="17">
        <v>5.4669154268468897E-2</v>
      </c>
      <c r="K181" s="17">
        <v>5.06812461425682E-2</v>
      </c>
      <c r="L181" s="17">
        <v>5.5865548392615101E-2</v>
      </c>
      <c r="M181" s="17"/>
      <c r="N181" s="17">
        <v>6.3713526751518798E-2</v>
      </c>
      <c r="O181" s="17">
        <v>6.3514808430055206E-2</v>
      </c>
      <c r="P181" s="17">
        <v>6.1231005080862003E-2</v>
      </c>
      <c r="Q181" s="17">
        <v>5.1336643318413103E-2</v>
      </c>
      <c r="R181" s="17"/>
      <c r="S181" s="17">
        <v>8.92653137747665E-2</v>
      </c>
      <c r="T181" s="17">
        <v>5.02492191871204E-2</v>
      </c>
      <c r="U181" s="17">
        <v>8.5474800728869399E-2</v>
      </c>
      <c r="V181" s="17">
        <v>5.3746059033605298E-2</v>
      </c>
      <c r="W181" s="17">
        <v>6.6337575677211796E-2</v>
      </c>
      <c r="X181" s="17">
        <v>6.6418435236819104E-2</v>
      </c>
      <c r="Y181" s="17">
        <v>4.6510194075864299E-2</v>
      </c>
      <c r="Z181" s="17">
        <v>6.3660297224368001E-2</v>
      </c>
      <c r="AA181" s="17">
        <v>3.3016863829453499E-2</v>
      </c>
      <c r="AB181" s="17">
        <v>4.6662654750778298E-2</v>
      </c>
      <c r="AC181" s="17">
        <v>6.7932142520740396E-2</v>
      </c>
      <c r="AD181" s="17">
        <v>4.1443184579727198E-2</v>
      </c>
      <c r="AE181" s="17"/>
      <c r="AF181" s="17">
        <v>7.6499398973681396E-2</v>
      </c>
      <c r="AG181" s="17">
        <v>4.96777032951074E-2</v>
      </c>
      <c r="AH181" s="17">
        <v>4.74453470398069E-2</v>
      </c>
      <c r="AI181" s="17"/>
      <c r="AJ181" s="17">
        <v>0.114151681420437</v>
      </c>
      <c r="AK181" s="17">
        <v>2.9014586185851399E-2</v>
      </c>
      <c r="AL181" s="17">
        <v>3.2997346898092098E-2</v>
      </c>
      <c r="AM181" s="17">
        <v>2.8170529276566599E-2</v>
      </c>
      <c r="AN181" s="17">
        <v>3.9008510296767301E-2</v>
      </c>
      <c r="AO181" s="17"/>
      <c r="AP181" s="17">
        <v>0.172369096430804</v>
      </c>
      <c r="AQ181" s="17">
        <v>2.9231720289894601E-2</v>
      </c>
      <c r="AR181" s="17">
        <v>4.3959725309986201E-2</v>
      </c>
      <c r="AS181" s="17"/>
      <c r="AT181" s="17">
        <v>6.7216174646576393E-2</v>
      </c>
      <c r="AU181" s="17">
        <v>6.4875284659702603E-2</v>
      </c>
      <c r="AV181" s="17" t="s">
        <v>74</v>
      </c>
      <c r="AW181" s="17">
        <v>2.4435252272165999E-2</v>
      </c>
      <c r="AX181" s="17">
        <v>4.7068561328643697E-2</v>
      </c>
      <c r="AY181" s="17">
        <v>6.1104642864681501E-2</v>
      </c>
      <c r="AZ181" s="17">
        <v>5.3805364481491202E-2</v>
      </c>
    </row>
    <row r="182" spans="2:52" x14ac:dyDescent="0.35">
      <c r="B182" t="s">
        <v>147</v>
      </c>
      <c r="C182" s="17">
        <v>4.1156282388195201E-2</v>
      </c>
      <c r="D182" s="17">
        <v>4.2423702747137103E-2</v>
      </c>
      <c r="E182" s="17">
        <v>4.0122069189363799E-2</v>
      </c>
      <c r="F182" s="17"/>
      <c r="G182" s="17">
        <v>2.4955571049961899E-2</v>
      </c>
      <c r="H182" s="17">
        <v>2.7051593668015E-2</v>
      </c>
      <c r="I182" s="17">
        <v>3.8252344836455801E-2</v>
      </c>
      <c r="J182" s="17">
        <v>3.9592629943089999E-2</v>
      </c>
      <c r="K182" s="17">
        <v>4.5812785688194899E-2</v>
      </c>
      <c r="L182" s="17">
        <v>6.3823033004406393E-2</v>
      </c>
      <c r="M182" s="17"/>
      <c r="N182" s="17">
        <v>4.09590060725415E-2</v>
      </c>
      <c r="O182" s="17">
        <v>4.1274658590613203E-2</v>
      </c>
      <c r="P182" s="17">
        <v>5.2018282233244603E-2</v>
      </c>
      <c r="Q182" s="17">
        <v>3.2217444756119103E-2</v>
      </c>
      <c r="R182" s="17"/>
      <c r="S182" s="17">
        <v>4.6338553397145502E-2</v>
      </c>
      <c r="T182" s="17">
        <v>3.5727948745544302E-2</v>
      </c>
      <c r="U182" s="17">
        <v>3.4056912669451198E-2</v>
      </c>
      <c r="V182" s="17">
        <v>6.4206797143299299E-2</v>
      </c>
      <c r="W182" s="17">
        <v>4.4449741804036901E-2</v>
      </c>
      <c r="X182" s="17">
        <v>3.7615814145059399E-2</v>
      </c>
      <c r="Y182" s="17">
        <v>2.6725345013380902E-2</v>
      </c>
      <c r="Z182" s="17">
        <v>4.6383413757547197E-2</v>
      </c>
      <c r="AA182" s="17">
        <v>4.9651659893289998E-2</v>
      </c>
      <c r="AB182" s="17">
        <v>3.8084912561571399E-2</v>
      </c>
      <c r="AC182" s="17">
        <v>3.6931960293590402E-2</v>
      </c>
      <c r="AD182" s="17">
        <v>9.9529134770263792E-3</v>
      </c>
      <c r="AE182" s="17"/>
      <c r="AF182" s="17">
        <v>6.3846569573913201E-2</v>
      </c>
      <c r="AG182" s="17">
        <v>3.81218447510129E-2</v>
      </c>
      <c r="AH182" s="17">
        <v>1.5083958550819E-2</v>
      </c>
      <c r="AI182" s="17"/>
      <c r="AJ182" s="17">
        <v>0.10294256744913199</v>
      </c>
      <c r="AK182" s="17">
        <v>1.12350269883934E-2</v>
      </c>
      <c r="AL182" s="17">
        <v>6.8906391515633596E-3</v>
      </c>
      <c r="AM182" s="17">
        <v>0</v>
      </c>
      <c r="AN182" s="17">
        <v>5.7464491764622604E-3</v>
      </c>
      <c r="AO182" s="17"/>
      <c r="AP182" s="17">
        <v>0.169161847225653</v>
      </c>
      <c r="AQ182" s="17">
        <v>9.12277291852941E-3</v>
      </c>
      <c r="AR182" s="17">
        <v>0</v>
      </c>
      <c r="AS182" s="17"/>
      <c r="AT182" s="17">
        <v>5.6108844996288397E-2</v>
      </c>
      <c r="AU182" s="17">
        <v>4.23970666115525E-2</v>
      </c>
      <c r="AV182" s="17" t="s">
        <v>74</v>
      </c>
      <c r="AW182" s="17">
        <v>2.0416712697758799E-2</v>
      </c>
      <c r="AX182" s="17">
        <v>4.78418969352815E-2</v>
      </c>
      <c r="AY182" s="17">
        <v>2.10381968487088E-2</v>
      </c>
      <c r="AZ182" s="17">
        <v>2.37686212859421E-2</v>
      </c>
    </row>
    <row r="183" spans="2:52" x14ac:dyDescent="0.35">
      <c r="B183" t="s">
        <v>148</v>
      </c>
      <c r="C183" s="17">
        <v>0.104036191977636</v>
      </c>
      <c r="D183" s="17">
        <v>0.107918111681036</v>
      </c>
      <c r="E183" s="17">
        <v>0.100760444912843</v>
      </c>
      <c r="F183" s="17"/>
      <c r="G183" s="17">
        <v>2.9148865344486199E-2</v>
      </c>
      <c r="H183" s="17">
        <v>7.6477692203948094E-2</v>
      </c>
      <c r="I183" s="17">
        <v>6.0343742068576199E-2</v>
      </c>
      <c r="J183" s="17">
        <v>8.4626207284852803E-2</v>
      </c>
      <c r="K183" s="17">
        <v>0.121322806441289</v>
      </c>
      <c r="L183" s="17">
        <v>0.21554712534814099</v>
      </c>
      <c r="M183" s="17"/>
      <c r="N183" s="17">
        <v>0.125621073130572</v>
      </c>
      <c r="O183" s="17">
        <v>8.1035814656260696E-2</v>
      </c>
      <c r="P183" s="17">
        <v>9.5662109210834304E-2</v>
      </c>
      <c r="Q183" s="17">
        <v>0.11240874511647</v>
      </c>
      <c r="R183" s="17"/>
      <c r="S183" s="17">
        <v>7.2534249254438493E-2</v>
      </c>
      <c r="T183" s="17">
        <v>0.13921843688448299</v>
      </c>
      <c r="U183" s="17">
        <v>0.14345186684682101</v>
      </c>
      <c r="V183" s="17">
        <v>0.12858575763209801</v>
      </c>
      <c r="W183" s="17">
        <v>0.110422043595707</v>
      </c>
      <c r="X183" s="17">
        <v>0.11500115512480499</v>
      </c>
      <c r="Y183" s="17">
        <v>0.12691299543119899</v>
      </c>
      <c r="Z183" s="17">
        <v>0.11835147653780501</v>
      </c>
      <c r="AA183" s="17">
        <v>7.3432047380903101E-2</v>
      </c>
      <c r="AB183" s="17">
        <v>7.9158048512601401E-2</v>
      </c>
      <c r="AC183" s="17">
        <v>5.9736603151125903E-2</v>
      </c>
      <c r="AD183" s="17">
        <v>5.2792634341785098E-2</v>
      </c>
      <c r="AE183" s="17"/>
      <c r="AF183" s="17">
        <v>0.17148217412608599</v>
      </c>
      <c r="AG183" s="17">
        <v>8.1900300484996094E-2</v>
      </c>
      <c r="AH183" s="17">
        <v>4.5284417077747399E-2</v>
      </c>
      <c r="AI183" s="17"/>
      <c r="AJ183" s="17">
        <v>0.25597302632430602</v>
      </c>
      <c r="AK183" s="17">
        <v>2.1331022064392101E-2</v>
      </c>
      <c r="AL183" s="17">
        <v>2.2285726799913402E-2</v>
      </c>
      <c r="AM183" s="17">
        <v>4.2329837679221799E-2</v>
      </c>
      <c r="AN183" s="17">
        <v>3.3288481811726403E-2</v>
      </c>
      <c r="AO183" s="17"/>
      <c r="AP183" s="17">
        <v>0.448233873522279</v>
      </c>
      <c r="AQ183" s="17">
        <v>1.4380775952490699E-2</v>
      </c>
      <c r="AR183" s="17">
        <v>3.6518463415235801E-3</v>
      </c>
      <c r="AS183" s="17"/>
      <c r="AT183" s="17">
        <v>0.16223449362124101</v>
      </c>
      <c r="AU183" s="17">
        <v>8.4731353826605404E-2</v>
      </c>
      <c r="AV183" s="17" t="s">
        <v>74</v>
      </c>
      <c r="AW183" s="17">
        <v>8.2732285507841702E-2</v>
      </c>
      <c r="AX183" s="17">
        <v>6.7286933679228694E-2</v>
      </c>
      <c r="AY183" s="17">
        <v>6.7983650221298306E-2</v>
      </c>
      <c r="AZ183" s="17">
        <v>1.4413968901021699E-2</v>
      </c>
    </row>
    <row r="184" spans="2:52" x14ac:dyDescent="0.35">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row>
    <row r="185" spans="2:52" x14ac:dyDescent="0.35">
      <c r="B185" s="6" t="s">
        <v>152</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row>
    <row r="186" spans="2:52" x14ac:dyDescent="0.35">
      <c r="B186" s="24" t="s">
        <v>76</v>
      </c>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row>
    <row r="187" spans="2:52" x14ac:dyDescent="0.35">
      <c r="B187" t="s">
        <v>138</v>
      </c>
      <c r="C187" s="17">
        <v>0.33638790432187998</v>
      </c>
      <c r="D187" s="17">
        <v>0.34273957447578002</v>
      </c>
      <c r="E187" s="17">
        <v>0.33042145770279902</v>
      </c>
      <c r="F187" s="17"/>
      <c r="G187" s="17">
        <v>0.17610790976965099</v>
      </c>
      <c r="H187" s="17">
        <v>0.25787486398213499</v>
      </c>
      <c r="I187" s="17">
        <v>0.27189009663107899</v>
      </c>
      <c r="J187" s="17">
        <v>0.38261299405536903</v>
      </c>
      <c r="K187" s="17">
        <v>0.439576852864623</v>
      </c>
      <c r="L187" s="17">
        <v>0.452034624425519</v>
      </c>
      <c r="M187" s="17"/>
      <c r="N187" s="17">
        <v>0.29221121501127401</v>
      </c>
      <c r="O187" s="17">
        <v>0.30684078525686198</v>
      </c>
      <c r="P187" s="17">
        <v>0.39031573709269002</v>
      </c>
      <c r="Q187" s="17">
        <v>0.36703400127514202</v>
      </c>
      <c r="R187" s="17"/>
      <c r="S187" s="17">
        <v>0.239371824709877</v>
      </c>
      <c r="T187" s="17">
        <v>0.33330985642705102</v>
      </c>
      <c r="U187" s="17">
        <v>0.31469048137313999</v>
      </c>
      <c r="V187" s="17">
        <v>0.39325652130993599</v>
      </c>
      <c r="W187" s="17">
        <v>0.30088914656524901</v>
      </c>
      <c r="X187" s="17">
        <v>0.33254165984059397</v>
      </c>
      <c r="Y187" s="17">
        <v>0.36710420728602</v>
      </c>
      <c r="Z187" s="17">
        <v>0.37413207811228</v>
      </c>
      <c r="AA187" s="17">
        <v>0.35909321778888997</v>
      </c>
      <c r="AB187" s="17">
        <v>0.361621395754116</v>
      </c>
      <c r="AC187" s="17">
        <v>0.36635581500036402</v>
      </c>
      <c r="AD187" s="17">
        <v>0.44333170494261298</v>
      </c>
      <c r="AE187" s="17"/>
      <c r="AF187" s="17">
        <v>0.46764189005590501</v>
      </c>
      <c r="AG187" s="17">
        <v>0.25119959516942603</v>
      </c>
      <c r="AH187" s="17">
        <v>0.33698429376067501</v>
      </c>
      <c r="AI187" s="17"/>
      <c r="AJ187" s="17">
        <v>0.43164185065611399</v>
      </c>
      <c r="AK187" s="17">
        <v>0.26602384798963002</v>
      </c>
      <c r="AL187" s="17">
        <v>3.94491487997869E-2</v>
      </c>
      <c r="AM187" s="17">
        <v>0.64180902439899401</v>
      </c>
      <c r="AN187" s="17">
        <v>0.43014676089140003</v>
      </c>
      <c r="AO187" s="17"/>
      <c r="AP187" s="17">
        <v>0.40372075757405801</v>
      </c>
      <c r="AQ187" s="17">
        <v>0.25495633067697299</v>
      </c>
      <c r="AR187" s="17">
        <v>3.50371707767793E-3</v>
      </c>
      <c r="AS187" s="17"/>
      <c r="AT187" s="17">
        <v>0.40427645098547199</v>
      </c>
      <c r="AU187" s="17">
        <v>0.30112101248467499</v>
      </c>
      <c r="AV187" s="17" t="s">
        <v>74</v>
      </c>
      <c r="AW187" s="17">
        <v>0.334719251586091</v>
      </c>
      <c r="AX187" s="17">
        <v>0.29655163838024701</v>
      </c>
      <c r="AY187" s="17">
        <v>0.29294207441751702</v>
      </c>
      <c r="AZ187" s="17">
        <v>0.28185686371806801</v>
      </c>
    </row>
    <row r="188" spans="2:52" x14ac:dyDescent="0.35">
      <c r="B188" t="s">
        <v>139</v>
      </c>
      <c r="C188" s="17">
        <v>6.0942540329816601E-2</v>
      </c>
      <c r="D188" s="17">
        <v>6.7367353761453405E-2</v>
      </c>
      <c r="E188" s="17">
        <v>5.4974818239626501E-2</v>
      </c>
      <c r="F188" s="17"/>
      <c r="G188" s="17">
        <v>5.8363475556477203E-2</v>
      </c>
      <c r="H188" s="17">
        <v>3.56300896831259E-2</v>
      </c>
      <c r="I188" s="17">
        <v>5.6517097171549097E-2</v>
      </c>
      <c r="J188" s="17">
        <v>5.9214190991934701E-2</v>
      </c>
      <c r="K188" s="17">
        <v>7.1383112965642495E-2</v>
      </c>
      <c r="L188" s="17">
        <v>8.1176398673760003E-2</v>
      </c>
      <c r="M188" s="17"/>
      <c r="N188" s="17">
        <v>4.83976599637852E-2</v>
      </c>
      <c r="O188" s="17">
        <v>6.9337831020871502E-2</v>
      </c>
      <c r="P188" s="17">
        <v>5.55039218629306E-2</v>
      </c>
      <c r="Q188" s="17">
        <v>7.1352375670026794E-2</v>
      </c>
      <c r="R188" s="17"/>
      <c r="S188" s="17">
        <v>5.6079210582414198E-2</v>
      </c>
      <c r="T188" s="17">
        <v>5.40480723069411E-2</v>
      </c>
      <c r="U188" s="17">
        <v>6.6138072630838998E-2</v>
      </c>
      <c r="V188" s="17">
        <v>6.7133397064285102E-2</v>
      </c>
      <c r="W188" s="17">
        <v>4.0025563466364003E-2</v>
      </c>
      <c r="X188" s="17">
        <v>5.4879835400938201E-2</v>
      </c>
      <c r="Y188" s="17">
        <v>6.5364139283153794E-2</v>
      </c>
      <c r="Z188" s="17">
        <v>8.3283120064757701E-2</v>
      </c>
      <c r="AA188" s="17">
        <v>7.5322295227688796E-2</v>
      </c>
      <c r="AB188" s="17">
        <v>6.0848182364495199E-2</v>
      </c>
      <c r="AC188" s="17">
        <v>6.9897594770811894E-2</v>
      </c>
      <c r="AD188" s="17">
        <v>3.9335732531857098E-2</v>
      </c>
      <c r="AE188" s="17"/>
      <c r="AF188" s="17">
        <v>7.2694657598971604E-2</v>
      </c>
      <c r="AG188" s="17">
        <v>5.0101917294558797E-2</v>
      </c>
      <c r="AH188" s="17">
        <v>6.38260380497431E-2</v>
      </c>
      <c r="AI188" s="17"/>
      <c r="AJ188" s="17">
        <v>6.6777608180932202E-2</v>
      </c>
      <c r="AK188" s="17">
        <v>6.3393713782835301E-2</v>
      </c>
      <c r="AL188" s="17">
        <v>2.8443992311828301E-2</v>
      </c>
      <c r="AM188" s="17">
        <v>0.10223613474215799</v>
      </c>
      <c r="AN188" s="17">
        <v>5.1524224784285699E-2</v>
      </c>
      <c r="AO188" s="17"/>
      <c r="AP188" s="17">
        <v>7.0183593607152997E-2</v>
      </c>
      <c r="AQ188" s="17">
        <v>6.2007095238591603E-2</v>
      </c>
      <c r="AR188" s="17">
        <v>1.16206785808177E-2</v>
      </c>
      <c r="AS188" s="17"/>
      <c r="AT188" s="17">
        <v>7.0234537505620503E-2</v>
      </c>
      <c r="AU188" s="17">
        <v>4.5207318874266302E-2</v>
      </c>
      <c r="AV188" s="17" t="s">
        <v>74</v>
      </c>
      <c r="AW188" s="17">
        <v>5.5075481773358803E-2</v>
      </c>
      <c r="AX188" s="17">
        <v>7.0751041912794202E-2</v>
      </c>
      <c r="AY188" s="17">
        <v>5.7812663488962697E-2</v>
      </c>
      <c r="AZ188" s="17">
        <v>7.5456594721319201E-2</v>
      </c>
    </row>
    <row r="189" spans="2:52" x14ac:dyDescent="0.35">
      <c r="B189" t="s">
        <v>140</v>
      </c>
      <c r="C189" s="17">
        <v>7.1298194372757306E-2</v>
      </c>
      <c r="D189" s="17">
        <v>7.3091990917641902E-2</v>
      </c>
      <c r="E189" s="17">
        <v>6.9296041233135999E-2</v>
      </c>
      <c r="F189" s="17"/>
      <c r="G189" s="17">
        <v>8.5712682654766906E-2</v>
      </c>
      <c r="H189" s="17">
        <v>7.6018273374322307E-2</v>
      </c>
      <c r="I189" s="17">
        <v>7.7686553997592001E-2</v>
      </c>
      <c r="J189" s="17">
        <v>6.1158209991434703E-2</v>
      </c>
      <c r="K189" s="17">
        <v>6.0963738080932299E-2</v>
      </c>
      <c r="L189" s="17">
        <v>6.7865499155429193E-2</v>
      </c>
      <c r="M189" s="17"/>
      <c r="N189" s="17">
        <v>6.4273285626810395E-2</v>
      </c>
      <c r="O189" s="17">
        <v>7.9457552258169098E-2</v>
      </c>
      <c r="P189" s="17">
        <v>7.2708414118812695E-2</v>
      </c>
      <c r="Q189" s="17">
        <v>6.7930790958686399E-2</v>
      </c>
      <c r="R189" s="17"/>
      <c r="S189" s="17">
        <v>7.9023236137163402E-2</v>
      </c>
      <c r="T189" s="17">
        <v>5.8114932063902801E-2</v>
      </c>
      <c r="U189" s="17">
        <v>6.1040000592346301E-2</v>
      </c>
      <c r="V189" s="17">
        <v>5.8370289232876599E-2</v>
      </c>
      <c r="W189" s="17">
        <v>0.105184858839648</v>
      </c>
      <c r="X189" s="17">
        <v>6.0344796130703898E-2</v>
      </c>
      <c r="Y189" s="17">
        <v>8.3879781121172795E-2</v>
      </c>
      <c r="Z189" s="17">
        <v>8.6884276855699896E-2</v>
      </c>
      <c r="AA189" s="17">
        <v>7.04107222223323E-2</v>
      </c>
      <c r="AB189" s="17">
        <v>7.3692508739303803E-2</v>
      </c>
      <c r="AC189" s="17">
        <v>7.4676162430489607E-2</v>
      </c>
      <c r="AD189" s="17">
        <v>4.8468036930476702E-2</v>
      </c>
      <c r="AE189" s="17"/>
      <c r="AF189" s="17">
        <v>7.1894201425655696E-2</v>
      </c>
      <c r="AG189" s="17">
        <v>6.7925219798887201E-2</v>
      </c>
      <c r="AH189" s="17">
        <v>8.02019403390868E-2</v>
      </c>
      <c r="AI189" s="17"/>
      <c r="AJ189" s="17">
        <v>7.6167109231662505E-2</v>
      </c>
      <c r="AK189" s="17">
        <v>8.6750356108376697E-2</v>
      </c>
      <c r="AL189" s="17">
        <v>1.99168951801659E-2</v>
      </c>
      <c r="AM189" s="17">
        <v>2.2203523690617101E-2</v>
      </c>
      <c r="AN189" s="17">
        <v>6.1717503627645998E-2</v>
      </c>
      <c r="AO189" s="17"/>
      <c r="AP189" s="17">
        <v>9.0226672586364104E-2</v>
      </c>
      <c r="AQ189" s="17">
        <v>8.37653861988681E-2</v>
      </c>
      <c r="AR189" s="17">
        <v>3.0419102490287401E-2</v>
      </c>
      <c r="AS189" s="17"/>
      <c r="AT189" s="17">
        <v>6.9675310725398301E-2</v>
      </c>
      <c r="AU189" s="17">
        <v>6.03893407679666E-2</v>
      </c>
      <c r="AV189" s="17" t="s">
        <v>74</v>
      </c>
      <c r="AW189" s="17">
        <v>6.4448313433626003E-2</v>
      </c>
      <c r="AX189" s="17">
        <v>7.0530235362464902E-2</v>
      </c>
      <c r="AY189" s="17">
        <v>7.7817938958011507E-2</v>
      </c>
      <c r="AZ189" s="17">
        <v>0.105690810756874</v>
      </c>
    </row>
    <row r="190" spans="2:52" x14ac:dyDescent="0.35">
      <c r="B190" t="s">
        <v>141</v>
      </c>
      <c r="C190" s="17">
        <v>7.9960334631735894E-2</v>
      </c>
      <c r="D190" s="17">
        <v>8.0684140721894004E-2</v>
      </c>
      <c r="E190" s="17">
        <v>7.9646888625318699E-2</v>
      </c>
      <c r="F190" s="17"/>
      <c r="G190" s="17">
        <v>7.8004007353736901E-2</v>
      </c>
      <c r="H190" s="17">
        <v>0.107234077421584</v>
      </c>
      <c r="I190" s="17">
        <v>0.101336043405185</v>
      </c>
      <c r="J190" s="17">
        <v>7.1770394713157395E-2</v>
      </c>
      <c r="K190" s="17">
        <v>6.9079824228159406E-2</v>
      </c>
      <c r="L190" s="17">
        <v>5.5706494001487798E-2</v>
      </c>
      <c r="M190" s="17"/>
      <c r="N190" s="17">
        <v>8.1012740620315202E-2</v>
      </c>
      <c r="O190" s="17">
        <v>7.9620232904909605E-2</v>
      </c>
      <c r="P190" s="17">
        <v>7.6756709178419896E-2</v>
      </c>
      <c r="Q190" s="17">
        <v>8.1928707832816805E-2</v>
      </c>
      <c r="R190" s="17"/>
      <c r="S190" s="17">
        <v>8.2319475729813602E-2</v>
      </c>
      <c r="T190" s="17">
        <v>7.8355317311740502E-2</v>
      </c>
      <c r="U190" s="17">
        <v>7.2111360030156404E-2</v>
      </c>
      <c r="V190" s="17">
        <v>6.2322663000785899E-2</v>
      </c>
      <c r="W190" s="17">
        <v>9.2907656029501406E-2</v>
      </c>
      <c r="X190" s="17">
        <v>9.2546579475610194E-2</v>
      </c>
      <c r="Y190" s="17">
        <v>7.4392816455220404E-2</v>
      </c>
      <c r="Z190" s="17">
        <v>5.5446888189921703E-2</v>
      </c>
      <c r="AA190" s="17">
        <v>8.5413126282076604E-2</v>
      </c>
      <c r="AB190" s="17">
        <v>9.3287082426266196E-2</v>
      </c>
      <c r="AC190" s="17">
        <v>8.5101524620999194E-2</v>
      </c>
      <c r="AD190" s="17">
        <v>6.0567726369928403E-2</v>
      </c>
      <c r="AE190" s="17"/>
      <c r="AF190" s="17">
        <v>6.4184010287075793E-2</v>
      </c>
      <c r="AG190" s="17">
        <v>9.4236300188293695E-2</v>
      </c>
      <c r="AH190" s="17">
        <v>8.1513676562137302E-2</v>
      </c>
      <c r="AI190" s="17"/>
      <c r="AJ190" s="17">
        <v>6.9712505534267805E-2</v>
      </c>
      <c r="AK190" s="17">
        <v>0.100675675732746</v>
      </c>
      <c r="AL190" s="17">
        <v>5.1990923446114501E-2</v>
      </c>
      <c r="AM190" s="17">
        <v>5.3556785036186799E-2</v>
      </c>
      <c r="AN190" s="17">
        <v>6.17890171551259E-2</v>
      </c>
      <c r="AO190" s="17"/>
      <c r="AP190" s="17">
        <v>8.1385176443313806E-2</v>
      </c>
      <c r="AQ190" s="17">
        <v>0.100077185327249</v>
      </c>
      <c r="AR190" s="17">
        <v>6.7247101047635902E-3</v>
      </c>
      <c r="AS190" s="17"/>
      <c r="AT190" s="17">
        <v>6.40382806102055E-2</v>
      </c>
      <c r="AU190" s="17">
        <v>9.9525367620510105E-2</v>
      </c>
      <c r="AV190" s="17" t="s">
        <v>74</v>
      </c>
      <c r="AW190" s="17">
        <v>6.6676966993366393E-2</v>
      </c>
      <c r="AX190" s="17">
        <v>9.6606666061036101E-2</v>
      </c>
      <c r="AY190" s="17">
        <v>7.8316941744834501E-2</v>
      </c>
      <c r="AZ190" s="17">
        <v>6.0294639580835897E-2</v>
      </c>
    </row>
    <row r="191" spans="2:52" x14ac:dyDescent="0.35">
      <c r="B191" t="s">
        <v>142</v>
      </c>
      <c r="C191" s="17">
        <v>6.7735661497466501E-2</v>
      </c>
      <c r="D191" s="17">
        <v>6.2617617007639598E-2</v>
      </c>
      <c r="E191" s="17">
        <v>7.3060485816037801E-2</v>
      </c>
      <c r="F191" s="17"/>
      <c r="G191" s="17">
        <v>0.102230126142768</v>
      </c>
      <c r="H191" s="17">
        <v>7.5662513166165304E-2</v>
      </c>
      <c r="I191" s="17">
        <v>7.3459279157119306E-2</v>
      </c>
      <c r="J191" s="17">
        <v>6.1091368345413399E-2</v>
      </c>
      <c r="K191" s="17">
        <v>6.05448762508747E-2</v>
      </c>
      <c r="L191" s="17">
        <v>4.4017003035890498E-2</v>
      </c>
      <c r="M191" s="17"/>
      <c r="N191" s="17">
        <v>6.8756877814138903E-2</v>
      </c>
      <c r="O191" s="17">
        <v>7.6409403496997499E-2</v>
      </c>
      <c r="P191" s="17">
        <v>7.1681834252755997E-2</v>
      </c>
      <c r="Q191" s="17">
        <v>5.4047852000850202E-2</v>
      </c>
      <c r="R191" s="17"/>
      <c r="S191" s="17">
        <v>7.1161738557958903E-2</v>
      </c>
      <c r="T191" s="17">
        <v>6.7957954163411605E-2</v>
      </c>
      <c r="U191" s="17">
        <v>4.6438053801703502E-2</v>
      </c>
      <c r="V191" s="17">
        <v>6.0022613302158599E-2</v>
      </c>
      <c r="W191" s="17">
        <v>5.1605155536222302E-2</v>
      </c>
      <c r="X191" s="17">
        <v>8.1415781745472302E-2</v>
      </c>
      <c r="Y191" s="17">
        <v>7.7058943584539102E-2</v>
      </c>
      <c r="Z191" s="17">
        <v>9.1623711725286702E-2</v>
      </c>
      <c r="AA191" s="17">
        <v>7.0471894641937705E-2</v>
      </c>
      <c r="AB191" s="17">
        <v>6.2551233853059801E-2</v>
      </c>
      <c r="AC191" s="17">
        <v>8.1457424944012397E-2</v>
      </c>
      <c r="AD191" s="17">
        <v>5.3239380186600099E-2</v>
      </c>
      <c r="AE191" s="17"/>
      <c r="AF191" s="17">
        <v>6.0582731864887697E-2</v>
      </c>
      <c r="AG191" s="17">
        <v>6.7754463802551096E-2</v>
      </c>
      <c r="AH191" s="17">
        <v>6.5925261949818695E-2</v>
      </c>
      <c r="AI191" s="17"/>
      <c r="AJ191" s="17">
        <v>5.9635499292077503E-2</v>
      </c>
      <c r="AK191" s="17">
        <v>8.6583353322059395E-2</v>
      </c>
      <c r="AL191" s="17">
        <v>3.3492266089511898E-2</v>
      </c>
      <c r="AM191" s="17">
        <v>4.3473060222540098E-2</v>
      </c>
      <c r="AN191" s="17">
        <v>6.1588103639246099E-2</v>
      </c>
      <c r="AO191" s="17"/>
      <c r="AP191" s="17">
        <v>6.5081154585280201E-2</v>
      </c>
      <c r="AQ191" s="17">
        <v>8.4596800318595594E-2</v>
      </c>
      <c r="AR191" s="17">
        <v>7.5768254279835797E-3</v>
      </c>
      <c r="AS191" s="17"/>
      <c r="AT191" s="17">
        <v>5.46130543980448E-2</v>
      </c>
      <c r="AU191" s="17">
        <v>6.90882874675358E-2</v>
      </c>
      <c r="AV191" s="17" t="s">
        <v>74</v>
      </c>
      <c r="AW191" s="17">
        <v>0.10846577811361</v>
      </c>
      <c r="AX191" s="17">
        <v>7.5358549880287604E-2</v>
      </c>
      <c r="AY191" s="17">
        <v>6.8126595299710699E-2</v>
      </c>
      <c r="AZ191" s="17">
        <v>7.4403220154271102E-2</v>
      </c>
    </row>
    <row r="192" spans="2:52" x14ac:dyDescent="0.35">
      <c r="B192" t="s">
        <v>143</v>
      </c>
      <c r="C192" s="17">
        <v>0.15351326026834</v>
      </c>
      <c r="D192" s="17">
        <v>0.133172680161496</v>
      </c>
      <c r="E192" s="17">
        <v>0.17266121000484999</v>
      </c>
      <c r="F192" s="17"/>
      <c r="G192" s="17">
        <v>0.194520122582543</v>
      </c>
      <c r="H192" s="17">
        <v>0.17328264071834901</v>
      </c>
      <c r="I192" s="17">
        <v>0.17409095870410499</v>
      </c>
      <c r="J192" s="17">
        <v>0.14752644766398099</v>
      </c>
      <c r="K192" s="17">
        <v>0.13109227595407599</v>
      </c>
      <c r="L192" s="17">
        <v>0.11348790289555299</v>
      </c>
      <c r="M192" s="17"/>
      <c r="N192" s="17">
        <v>0.16929444858621301</v>
      </c>
      <c r="O192" s="17">
        <v>0.15056036977809201</v>
      </c>
      <c r="P192" s="17">
        <v>0.127821667443063</v>
      </c>
      <c r="Q192" s="17">
        <v>0.16203828294422601</v>
      </c>
      <c r="R192" s="17"/>
      <c r="S192" s="17">
        <v>0.16382559743889899</v>
      </c>
      <c r="T192" s="17">
        <v>0.145360509044452</v>
      </c>
      <c r="U192" s="17">
        <v>0.15209553483488999</v>
      </c>
      <c r="V192" s="17">
        <v>0.136800406840561</v>
      </c>
      <c r="W192" s="17">
        <v>0.18199791776215499</v>
      </c>
      <c r="X192" s="17">
        <v>0.149277230579901</v>
      </c>
      <c r="Y192" s="17">
        <v>0.14575901494799601</v>
      </c>
      <c r="Z192" s="17">
        <v>0.154949645477232</v>
      </c>
      <c r="AA192" s="17">
        <v>0.16108260077338901</v>
      </c>
      <c r="AB192" s="17">
        <v>0.13709853329482999</v>
      </c>
      <c r="AC192" s="17">
        <v>0.15471750830310599</v>
      </c>
      <c r="AD192" s="17">
        <v>0.179105883837265</v>
      </c>
      <c r="AE192" s="17"/>
      <c r="AF192" s="17">
        <v>0.113172650820376</v>
      </c>
      <c r="AG192" s="17">
        <v>0.16594004127866299</v>
      </c>
      <c r="AH192" s="17">
        <v>0.175911901168469</v>
      </c>
      <c r="AI192" s="17"/>
      <c r="AJ192" s="17">
        <v>0.13889142800401999</v>
      </c>
      <c r="AK192" s="17">
        <v>0.15011362864726199</v>
      </c>
      <c r="AL192" s="17">
        <v>9.6563890852240403E-2</v>
      </c>
      <c r="AM192" s="17">
        <v>7.5437617684229102E-2</v>
      </c>
      <c r="AN192" s="17">
        <v>0.19633122250842699</v>
      </c>
      <c r="AO192" s="17"/>
      <c r="AP192" s="17">
        <v>0.132637746241625</v>
      </c>
      <c r="AQ192" s="17">
        <v>0.16675500599185999</v>
      </c>
      <c r="AR192" s="17">
        <v>4.7024063669926099E-2</v>
      </c>
      <c r="AS192" s="17"/>
      <c r="AT192" s="17">
        <v>0.133493084535457</v>
      </c>
      <c r="AU192" s="17">
        <v>0.17286553509667499</v>
      </c>
      <c r="AV192" s="17" t="s">
        <v>74</v>
      </c>
      <c r="AW192" s="17">
        <v>0.157250624718898</v>
      </c>
      <c r="AX192" s="17">
        <v>0.160899190760074</v>
      </c>
      <c r="AY192" s="17">
        <v>0.15887256149535001</v>
      </c>
      <c r="AZ192" s="17">
        <v>0.18332098903458599</v>
      </c>
    </row>
    <row r="193" spans="2:52" x14ac:dyDescent="0.35">
      <c r="B193" t="s">
        <v>144</v>
      </c>
      <c r="C193" s="17">
        <v>7.0380528409630605E-2</v>
      </c>
      <c r="D193" s="17">
        <v>7.75772870617666E-2</v>
      </c>
      <c r="E193" s="17">
        <v>6.32279862442508E-2</v>
      </c>
      <c r="F193" s="17"/>
      <c r="G193" s="17">
        <v>9.9775685130669506E-2</v>
      </c>
      <c r="H193" s="17">
        <v>8.7317975836371395E-2</v>
      </c>
      <c r="I193" s="17">
        <v>6.8778057413558996E-2</v>
      </c>
      <c r="J193" s="17">
        <v>7.3185099384029298E-2</v>
      </c>
      <c r="K193" s="17">
        <v>5.7584436490683497E-2</v>
      </c>
      <c r="L193" s="17">
        <v>4.4780335833997501E-2</v>
      </c>
      <c r="M193" s="17"/>
      <c r="N193" s="17">
        <v>8.2501030260991801E-2</v>
      </c>
      <c r="O193" s="17">
        <v>7.5767405696659795E-2</v>
      </c>
      <c r="P193" s="17">
        <v>6.65421839241368E-2</v>
      </c>
      <c r="Q193" s="17">
        <v>5.4999899508921798E-2</v>
      </c>
      <c r="R193" s="17"/>
      <c r="S193" s="17">
        <v>8.9955918813198796E-2</v>
      </c>
      <c r="T193" s="17">
        <v>7.0736185093621007E-2</v>
      </c>
      <c r="U193" s="17">
        <v>6.5684016004302195E-2</v>
      </c>
      <c r="V193" s="17">
        <v>6.1179556606343499E-2</v>
      </c>
      <c r="W193" s="17">
        <v>8.6118034644731001E-2</v>
      </c>
      <c r="X193" s="17">
        <v>8.2236988186618301E-2</v>
      </c>
      <c r="Y193" s="17">
        <v>5.9000731646646501E-2</v>
      </c>
      <c r="Z193" s="17">
        <v>3.0134745942129001E-2</v>
      </c>
      <c r="AA193" s="17">
        <v>5.8679475330110302E-2</v>
      </c>
      <c r="AB193" s="17">
        <v>6.9507134040936003E-2</v>
      </c>
      <c r="AC193" s="17">
        <v>7.6748577953352395E-2</v>
      </c>
      <c r="AD193" s="17">
        <v>6.4053659620346495E-2</v>
      </c>
      <c r="AE193" s="17"/>
      <c r="AF193" s="17">
        <v>4.2812590896740797E-2</v>
      </c>
      <c r="AG193" s="17">
        <v>8.8412453142096101E-2</v>
      </c>
      <c r="AH193" s="17">
        <v>7.1945604467065605E-2</v>
      </c>
      <c r="AI193" s="17"/>
      <c r="AJ193" s="17">
        <v>5.4458024338935498E-2</v>
      </c>
      <c r="AK193" s="17">
        <v>9.2458359915436494E-2</v>
      </c>
      <c r="AL193" s="17">
        <v>8.8019196662682E-2</v>
      </c>
      <c r="AM193" s="17">
        <v>3.34783885017641E-2</v>
      </c>
      <c r="AN193" s="17">
        <v>4.83796920474956E-2</v>
      </c>
      <c r="AO193" s="17"/>
      <c r="AP193" s="17">
        <v>5.3494811614521902E-2</v>
      </c>
      <c r="AQ193" s="17">
        <v>0.10018614507538399</v>
      </c>
      <c r="AR193" s="17">
        <v>6.3268107615163396E-2</v>
      </c>
      <c r="AS193" s="17"/>
      <c r="AT193" s="17">
        <v>6.0633541968953202E-2</v>
      </c>
      <c r="AU193" s="17">
        <v>7.2020753976452606E-2</v>
      </c>
      <c r="AV193" s="17" t="s">
        <v>74</v>
      </c>
      <c r="AW193" s="17">
        <v>6.5570078453725797E-2</v>
      </c>
      <c r="AX193" s="17">
        <v>5.9111087081892298E-2</v>
      </c>
      <c r="AY193" s="17">
        <v>9.2198773074754603E-2</v>
      </c>
      <c r="AZ193" s="17">
        <v>7.6926566152689294E-2</v>
      </c>
    </row>
    <row r="194" spans="2:52" x14ac:dyDescent="0.35">
      <c r="B194" t="s">
        <v>145</v>
      </c>
      <c r="C194" s="17">
        <v>5.4553375736719797E-2</v>
      </c>
      <c r="D194" s="17">
        <v>5.17570011175046E-2</v>
      </c>
      <c r="E194" s="17">
        <v>5.75488650052252E-2</v>
      </c>
      <c r="F194" s="17"/>
      <c r="G194" s="17">
        <v>7.95550892884722E-2</v>
      </c>
      <c r="H194" s="17">
        <v>8.3789250646618699E-2</v>
      </c>
      <c r="I194" s="17">
        <v>4.28409716770062E-2</v>
      </c>
      <c r="J194" s="17">
        <v>5.0298465928886801E-2</v>
      </c>
      <c r="K194" s="17">
        <v>3.4045021795570903E-2</v>
      </c>
      <c r="L194" s="17">
        <v>4.0965864083166798E-2</v>
      </c>
      <c r="M194" s="17"/>
      <c r="N194" s="17">
        <v>6.0437911835416899E-2</v>
      </c>
      <c r="O194" s="17">
        <v>6.4357909687950396E-2</v>
      </c>
      <c r="P194" s="17">
        <v>4.2261523086788301E-2</v>
      </c>
      <c r="Q194" s="17">
        <v>4.85880457754208E-2</v>
      </c>
      <c r="R194" s="17"/>
      <c r="S194" s="17">
        <v>6.7183264463586398E-2</v>
      </c>
      <c r="T194" s="17">
        <v>6.24278767219116E-2</v>
      </c>
      <c r="U194" s="17">
        <v>6.5555996571406594E-2</v>
      </c>
      <c r="V194" s="17">
        <v>6.6409168422101802E-2</v>
      </c>
      <c r="W194" s="17">
        <v>5.0086791202251797E-2</v>
      </c>
      <c r="X194" s="17">
        <v>4.9178924984505601E-2</v>
      </c>
      <c r="Y194" s="17">
        <v>5.1981664289043002E-2</v>
      </c>
      <c r="Z194" s="17">
        <v>5.2323337106081898E-2</v>
      </c>
      <c r="AA194" s="17">
        <v>3.3592558043529598E-2</v>
      </c>
      <c r="AB194" s="17">
        <v>4.6583992581327303E-2</v>
      </c>
      <c r="AC194" s="17">
        <v>3.8559061009946598E-2</v>
      </c>
      <c r="AD194" s="17">
        <v>6.0386187802146003E-2</v>
      </c>
      <c r="AE194" s="17"/>
      <c r="AF194" s="17">
        <v>3.9648198744397199E-2</v>
      </c>
      <c r="AG194" s="17">
        <v>6.2060021262320797E-2</v>
      </c>
      <c r="AH194" s="17">
        <v>4.1863750596190102E-2</v>
      </c>
      <c r="AI194" s="17"/>
      <c r="AJ194" s="17">
        <v>3.95196541218144E-2</v>
      </c>
      <c r="AK194" s="17">
        <v>5.4994569577471598E-2</v>
      </c>
      <c r="AL194" s="17">
        <v>0.15474819785291399</v>
      </c>
      <c r="AM194" s="17">
        <v>0</v>
      </c>
      <c r="AN194" s="17">
        <v>3.8188303914617798E-2</v>
      </c>
      <c r="AO194" s="17"/>
      <c r="AP194" s="17">
        <v>5.0108625549558E-2</v>
      </c>
      <c r="AQ194" s="17">
        <v>6.6064821617731598E-2</v>
      </c>
      <c r="AR194" s="17">
        <v>0.134366400853278</v>
      </c>
      <c r="AS194" s="17"/>
      <c r="AT194" s="17">
        <v>4.2491778217899602E-2</v>
      </c>
      <c r="AU194" s="17">
        <v>5.96668073158075E-2</v>
      </c>
      <c r="AV194" s="17" t="s">
        <v>74</v>
      </c>
      <c r="AW194" s="17">
        <v>5.4722958019729602E-2</v>
      </c>
      <c r="AX194" s="17">
        <v>6.0278903946405699E-2</v>
      </c>
      <c r="AY194" s="17">
        <v>6.7900418175905503E-2</v>
      </c>
      <c r="AZ194" s="17">
        <v>6.1212205497277697E-2</v>
      </c>
    </row>
    <row r="195" spans="2:52" x14ac:dyDescent="0.35">
      <c r="B195" t="s">
        <v>146</v>
      </c>
      <c r="C195" s="17">
        <v>3.9088904695219501E-2</v>
      </c>
      <c r="D195" s="17">
        <v>4.1431346371427001E-2</v>
      </c>
      <c r="E195" s="17">
        <v>3.6482051301908201E-2</v>
      </c>
      <c r="F195" s="17"/>
      <c r="G195" s="17">
        <v>6.4837180245188197E-2</v>
      </c>
      <c r="H195" s="17">
        <v>3.8836490424736102E-2</v>
      </c>
      <c r="I195" s="17">
        <v>5.4197100928115201E-2</v>
      </c>
      <c r="J195" s="17">
        <v>3.7795293057105203E-2</v>
      </c>
      <c r="K195" s="17">
        <v>1.98739436968383E-2</v>
      </c>
      <c r="L195" s="17">
        <v>2.3893013663604499E-2</v>
      </c>
      <c r="M195" s="17"/>
      <c r="N195" s="17">
        <v>5.1357218548628798E-2</v>
      </c>
      <c r="O195" s="17">
        <v>4.0810234536910399E-2</v>
      </c>
      <c r="P195" s="17">
        <v>3.26165730906125E-2</v>
      </c>
      <c r="Q195" s="17">
        <v>3.0230515544902001E-2</v>
      </c>
      <c r="R195" s="17"/>
      <c r="S195" s="17">
        <v>4.7543522744573498E-2</v>
      </c>
      <c r="T195" s="17">
        <v>5.1592203921787198E-2</v>
      </c>
      <c r="U195" s="17">
        <v>4.6381402196356003E-2</v>
      </c>
      <c r="V195" s="17">
        <v>3.0521290934029801E-2</v>
      </c>
      <c r="W195" s="17">
        <v>3.6726868139996302E-2</v>
      </c>
      <c r="X195" s="17">
        <v>3.3595332156815601E-2</v>
      </c>
      <c r="Y195" s="17">
        <v>4.16639378714974E-2</v>
      </c>
      <c r="Z195" s="17">
        <v>4.2370174392858902E-2</v>
      </c>
      <c r="AA195" s="17">
        <v>4.0464556873359099E-2</v>
      </c>
      <c r="AB195" s="17">
        <v>3.1134481896709001E-2</v>
      </c>
      <c r="AC195" s="17">
        <v>2.12955860573531E-2</v>
      </c>
      <c r="AD195" s="17">
        <v>1.0913016887211901E-2</v>
      </c>
      <c r="AE195" s="17"/>
      <c r="AF195" s="17">
        <v>2.8079179260582902E-2</v>
      </c>
      <c r="AG195" s="17">
        <v>5.3381480853120201E-2</v>
      </c>
      <c r="AH195" s="17">
        <v>2.06283887623816E-2</v>
      </c>
      <c r="AI195" s="17"/>
      <c r="AJ195" s="17">
        <v>2.6677812807747898E-2</v>
      </c>
      <c r="AK195" s="17">
        <v>4.8116963309385002E-2</v>
      </c>
      <c r="AL195" s="17">
        <v>0.123014029867812</v>
      </c>
      <c r="AM195" s="17">
        <v>2.78054657235111E-2</v>
      </c>
      <c r="AN195" s="17">
        <v>1.21050548980207E-2</v>
      </c>
      <c r="AO195" s="17"/>
      <c r="AP195" s="17">
        <v>1.7116155584504401E-2</v>
      </c>
      <c r="AQ195" s="17">
        <v>4.51763505895868E-2</v>
      </c>
      <c r="AR195" s="17">
        <v>0.16863483290364101</v>
      </c>
      <c r="AS195" s="17"/>
      <c r="AT195" s="17">
        <v>3.6209995568497501E-2</v>
      </c>
      <c r="AU195" s="17">
        <v>5.0899194003130602E-2</v>
      </c>
      <c r="AV195" s="17" t="s">
        <v>74</v>
      </c>
      <c r="AW195" s="17">
        <v>3.6846898275031501E-2</v>
      </c>
      <c r="AX195" s="17">
        <v>5.0325060626918397E-2</v>
      </c>
      <c r="AY195" s="17">
        <v>3.11924310345271E-2</v>
      </c>
      <c r="AZ195" s="17">
        <v>2.18554736065916E-2</v>
      </c>
    </row>
    <row r="196" spans="2:52" x14ac:dyDescent="0.35">
      <c r="B196" t="s">
        <v>147</v>
      </c>
      <c r="C196" s="17">
        <v>2.37815828902492E-2</v>
      </c>
      <c r="D196" s="17">
        <v>2.6479654542453001E-2</v>
      </c>
      <c r="E196" s="17">
        <v>2.1266573603772501E-2</v>
      </c>
      <c r="F196" s="17"/>
      <c r="G196" s="17">
        <v>2.3723749851118799E-2</v>
      </c>
      <c r="H196" s="17">
        <v>2.4166776237958699E-2</v>
      </c>
      <c r="I196" s="17">
        <v>3.4948697136452898E-2</v>
      </c>
      <c r="J196" s="17">
        <v>1.66560754515266E-2</v>
      </c>
      <c r="K196" s="17">
        <v>2.1414157556549698E-2</v>
      </c>
      <c r="L196" s="17">
        <v>2.17971492021133E-2</v>
      </c>
      <c r="M196" s="17"/>
      <c r="N196" s="17">
        <v>2.8713682577327201E-2</v>
      </c>
      <c r="O196" s="17">
        <v>1.9166010501912401E-2</v>
      </c>
      <c r="P196" s="17">
        <v>2.45933564496073E-2</v>
      </c>
      <c r="Q196" s="17">
        <v>2.2844089308598201E-2</v>
      </c>
      <c r="R196" s="17"/>
      <c r="S196" s="17">
        <v>3.9619445553361998E-2</v>
      </c>
      <c r="T196" s="17">
        <v>2.05952580202079E-2</v>
      </c>
      <c r="U196" s="17">
        <v>3.3088120951430801E-2</v>
      </c>
      <c r="V196" s="17">
        <v>2.3723680701154701E-2</v>
      </c>
      <c r="W196" s="17">
        <v>2.4934353230565101E-2</v>
      </c>
      <c r="X196" s="17">
        <v>2.7135776640635E-2</v>
      </c>
      <c r="Y196" s="17">
        <v>1.4203655524709501E-2</v>
      </c>
      <c r="Z196" s="17">
        <v>5.3119740971954502E-3</v>
      </c>
      <c r="AA196" s="17">
        <v>8.3957738733070296E-3</v>
      </c>
      <c r="AB196" s="17">
        <v>3.28604968516715E-2</v>
      </c>
      <c r="AC196" s="17">
        <v>1.53782582544724E-2</v>
      </c>
      <c r="AD196" s="17">
        <v>1.9505285493917199E-2</v>
      </c>
      <c r="AE196" s="17"/>
      <c r="AF196" s="17">
        <v>1.49847815352741E-2</v>
      </c>
      <c r="AG196" s="17">
        <v>3.2949889332116601E-2</v>
      </c>
      <c r="AH196" s="17">
        <v>2.6322635623428899E-2</v>
      </c>
      <c r="AI196" s="17"/>
      <c r="AJ196" s="17">
        <v>1.30067631854881E-2</v>
      </c>
      <c r="AK196" s="17">
        <v>2.15021871050236E-2</v>
      </c>
      <c r="AL196" s="17">
        <v>9.8595732935461297E-2</v>
      </c>
      <c r="AM196" s="17">
        <v>0</v>
      </c>
      <c r="AN196" s="17">
        <v>1.6228122189599001E-2</v>
      </c>
      <c r="AO196" s="17"/>
      <c r="AP196" s="17">
        <v>1.8238182460440001E-2</v>
      </c>
      <c r="AQ196" s="17">
        <v>1.92695855267511E-2</v>
      </c>
      <c r="AR196" s="17">
        <v>0.15381162317281899</v>
      </c>
      <c r="AS196" s="17"/>
      <c r="AT196" s="17">
        <v>1.7092369877766501E-2</v>
      </c>
      <c r="AU196" s="17">
        <v>2.9833133714633499E-2</v>
      </c>
      <c r="AV196" s="17" t="s">
        <v>74</v>
      </c>
      <c r="AW196" s="17">
        <v>2.2488591436232601E-2</v>
      </c>
      <c r="AX196" s="17">
        <v>1.8985366669837599E-2</v>
      </c>
      <c r="AY196" s="17">
        <v>3.1492443161737702E-2</v>
      </c>
      <c r="AZ196" s="17">
        <v>2.2550046244823201E-2</v>
      </c>
    </row>
    <row r="197" spans="2:52" x14ac:dyDescent="0.35">
      <c r="B197" t="s">
        <v>148</v>
      </c>
      <c r="C197" s="17">
        <v>4.2357712846184101E-2</v>
      </c>
      <c r="D197" s="17">
        <v>4.3081353860943798E-2</v>
      </c>
      <c r="E197" s="17">
        <v>4.1413622223075097E-2</v>
      </c>
      <c r="F197" s="17"/>
      <c r="G197" s="17">
        <v>3.7169971424607401E-2</v>
      </c>
      <c r="H197" s="17">
        <v>4.0187048508633097E-2</v>
      </c>
      <c r="I197" s="17">
        <v>4.4255143778236902E-2</v>
      </c>
      <c r="J197" s="17">
        <v>3.86914604171621E-2</v>
      </c>
      <c r="K197" s="17">
        <v>3.4441760116049797E-2</v>
      </c>
      <c r="L197" s="17">
        <v>5.4275715029478297E-2</v>
      </c>
      <c r="M197" s="17"/>
      <c r="N197" s="17">
        <v>5.3043929155098701E-2</v>
      </c>
      <c r="O197" s="17">
        <v>3.7672264860666001E-2</v>
      </c>
      <c r="P197" s="17">
        <v>3.91980795001826E-2</v>
      </c>
      <c r="Q197" s="17">
        <v>3.9005439180409503E-2</v>
      </c>
      <c r="R197" s="17"/>
      <c r="S197" s="17">
        <v>6.3916765269152895E-2</v>
      </c>
      <c r="T197" s="17">
        <v>5.7501834924973003E-2</v>
      </c>
      <c r="U197" s="17">
        <v>7.6776961013428999E-2</v>
      </c>
      <c r="V197" s="17">
        <v>4.0260412585766597E-2</v>
      </c>
      <c r="W197" s="17">
        <v>2.9523654583316201E-2</v>
      </c>
      <c r="X197" s="17">
        <v>3.6847094858205302E-2</v>
      </c>
      <c r="Y197" s="17">
        <v>1.9591107990001699E-2</v>
      </c>
      <c r="Z197" s="17">
        <v>2.35400480365568E-2</v>
      </c>
      <c r="AA197" s="17">
        <v>3.7073778943379203E-2</v>
      </c>
      <c r="AB197" s="17">
        <v>3.0814958197285199E-2</v>
      </c>
      <c r="AC197" s="17">
        <v>1.5812486655092901E-2</v>
      </c>
      <c r="AD197" s="17">
        <v>2.1093385397638598E-2</v>
      </c>
      <c r="AE197" s="17"/>
      <c r="AF197" s="17">
        <v>2.4305107510132599E-2</v>
      </c>
      <c r="AG197" s="17">
        <v>6.6038617877966499E-2</v>
      </c>
      <c r="AH197" s="17">
        <v>3.4876508721004403E-2</v>
      </c>
      <c r="AI197" s="17"/>
      <c r="AJ197" s="17">
        <v>2.35117446469402E-2</v>
      </c>
      <c r="AK197" s="17">
        <v>2.9387344509774298E-2</v>
      </c>
      <c r="AL197" s="17">
        <v>0.26576572600148202</v>
      </c>
      <c r="AM197" s="17">
        <v>0</v>
      </c>
      <c r="AN197" s="17">
        <v>2.2001994344136001E-2</v>
      </c>
      <c r="AO197" s="17"/>
      <c r="AP197" s="17">
        <v>1.7807123753182299E-2</v>
      </c>
      <c r="AQ197" s="17">
        <v>1.7145293438410199E-2</v>
      </c>
      <c r="AR197" s="17">
        <v>0.37304993810364301</v>
      </c>
      <c r="AS197" s="17"/>
      <c r="AT197" s="17">
        <v>4.7241595606684797E-2</v>
      </c>
      <c r="AU197" s="17">
        <v>3.9383248678347603E-2</v>
      </c>
      <c r="AV197" s="17" t="s">
        <v>74</v>
      </c>
      <c r="AW197" s="17">
        <v>3.3735057196330499E-2</v>
      </c>
      <c r="AX197" s="17">
        <v>4.0602259318042601E-2</v>
      </c>
      <c r="AY197" s="17">
        <v>4.3327159148687802E-2</v>
      </c>
      <c r="AZ197" s="17">
        <v>3.64325905326644E-2</v>
      </c>
    </row>
    <row r="198" spans="2:52" x14ac:dyDescent="0.35">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row>
    <row r="199" spans="2:52" x14ac:dyDescent="0.35">
      <c r="B199" s="6" t="s">
        <v>153</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row>
    <row r="200" spans="2:52" x14ac:dyDescent="0.35">
      <c r="B200" s="24" t="s">
        <v>76</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row>
    <row r="201" spans="2:52" x14ac:dyDescent="0.35">
      <c r="B201" t="s">
        <v>138</v>
      </c>
      <c r="C201" s="17">
        <v>0.45043618895364201</v>
      </c>
      <c r="D201" s="17">
        <v>0.437264029484979</v>
      </c>
      <c r="E201" s="17">
        <v>0.46316773764080399</v>
      </c>
      <c r="F201" s="17"/>
      <c r="G201" s="17">
        <v>0.34734310281070302</v>
      </c>
      <c r="H201" s="17">
        <v>0.39776718779535902</v>
      </c>
      <c r="I201" s="17">
        <v>0.42697865663074003</v>
      </c>
      <c r="J201" s="17">
        <v>0.51194360577393105</v>
      </c>
      <c r="K201" s="17">
        <v>0.49381393647215599</v>
      </c>
      <c r="L201" s="17">
        <v>0.50162437020600703</v>
      </c>
      <c r="M201" s="17"/>
      <c r="N201" s="17">
        <v>0.47770136278751901</v>
      </c>
      <c r="O201" s="17">
        <v>0.47715241460709401</v>
      </c>
      <c r="P201" s="17">
        <v>0.38317961840811499</v>
      </c>
      <c r="Q201" s="17">
        <v>0.45230913674887901</v>
      </c>
      <c r="R201" s="17"/>
      <c r="S201" s="17">
        <v>0.39686653766347302</v>
      </c>
      <c r="T201" s="17">
        <v>0.47348004622473699</v>
      </c>
      <c r="U201" s="17">
        <v>0.48786045369091202</v>
      </c>
      <c r="V201" s="17">
        <v>0.45421150149100498</v>
      </c>
      <c r="W201" s="17">
        <v>0.35029987019202402</v>
      </c>
      <c r="X201" s="17">
        <v>0.37027139815479099</v>
      </c>
      <c r="Y201" s="17">
        <v>0.441389427512623</v>
      </c>
      <c r="Z201" s="17">
        <v>0.431815397797356</v>
      </c>
      <c r="AA201" s="17">
        <v>0.46583246510195803</v>
      </c>
      <c r="AB201" s="17">
        <v>0.55753220186213603</v>
      </c>
      <c r="AC201" s="17">
        <v>0.53629425377349704</v>
      </c>
      <c r="AD201" s="17">
        <v>0.49193732684560298</v>
      </c>
      <c r="AE201" s="17"/>
      <c r="AF201" s="17">
        <v>0.30573882941930902</v>
      </c>
      <c r="AG201" s="17">
        <v>0.61212283424231095</v>
      </c>
      <c r="AH201" s="17">
        <v>0.41755711541757901</v>
      </c>
      <c r="AI201" s="17"/>
      <c r="AJ201" s="17">
        <v>0.31222183949654198</v>
      </c>
      <c r="AK201" s="17">
        <v>0.54730245546196898</v>
      </c>
      <c r="AL201" s="17">
        <v>0.62882960383526698</v>
      </c>
      <c r="AM201" s="17">
        <v>9.8071599508447502E-2</v>
      </c>
      <c r="AN201" s="17">
        <v>0.47550387629412999</v>
      </c>
      <c r="AO201" s="17"/>
      <c r="AP201" s="17">
        <v>0.34061105527279201</v>
      </c>
      <c r="AQ201" s="17">
        <v>0.54989280601832802</v>
      </c>
      <c r="AR201" s="17">
        <v>0.48929019685355801</v>
      </c>
      <c r="AS201" s="17"/>
      <c r="AT201" s="17">
        <v>0.47372474545316201</v>
      </c>
      <c r="AU201" s="17">
        <v>0.48515782624710602</v>
      </c>
      <c r="AV201" s="17" t="s">
        <v>74</v>
      </c>
      <c r="AW201" s="17">
        <v>0.38220925462183802</v>
      </c>
      <c r="AX201" s="17">
        <v>0.37510033681690502</v>
      </c>
      <c r="AY201" s="17">
        <v>0.41766025355923198</v>
      </c>
      <c r="AZ201" s="17">
        <v>0.53305649545942702</v>
      </c>
    </row>
    <row r="202" spans="2:52" x14ac:dyDescent="0.35">
      <c r="B202" t="s">
        <v>139</v>
      </c>
      <c r="C202" s="17">
        <v>6.0947975240660202E-2</v>
      </c>
      <c r="D202" s="17">
        <v>5.9797438133901697E-2</v>
      </c>
      <c r="E202" s="17">
        <v>6.2369467943028403E-2</v>
      </c>
      <c r="F202" s="17"/>
      <c r="G202" s="17">
        <v>5.9281082704800502E-2</v>
      </c>
      <c r="H202" s="17">
        <v>5.0764049649104602E-2</v>
      </c>
      <c r="I202" s="17">
        <v>6.2177246534628597E-2</v>
      </c>
      <c r="J202" s="17">
        <v>6.2934518403670106E-2</v>
      </c>
      <c r="K202" s="17">
        <v>5.53707451623279E-2</v>
      </c>
      <c r="L202" s="17">
        <v>7.1435130932746504E-2</v>
      </c>
      <c r="M202" s="17"/>
      <c r="N202" s="17">
        <v>5.8800971357990998E-2</v>
      </c>
      <c r="O202" s="17">
        <v>6.4544780996903195E-2</v>
      </c>
      <c r="P202" s="17">
        <v>5.7596978558179697E-2</v>
      </c>
      <c r="Q202" s="17">
        <v>6.3266706797925801E-2</v>
      </c>
      <c r="R202" s="17"/>
      <c r="S202" s="17">
        <v>5.3054695256677303E-2</v>
      </c>
      <c r="T202" s="17">
        <v>4.91363042553003E-2</v>
      </c>
      <c r="U202" s="17">
        <v>5.7308260682425997E-2</v>
      </c>
      <c r="V202" s="17">
        <v>5.3941526235852202E-2</v>
      </c>
      <c r="W202" s="17">
        <v>7.3912415490459502E-2</v>
      </c>
      <c r="X202" s="17">
        <v>9.2425634220998101E-2</v>
      </c>
      <c r="Y202" s="17">
        <v>6.7303496821244493E-2</v>
      </c>
      <c r="Z202" s="17">
        <v>7.9630348696515196E-2</v>
      </c>
      <c r="AA202" s="17">
        <v>5.5764192242275197E-2</v>
      </c>
      <c r="AB202" s="17">
        <v>5.4181141850510199E-2</v>
      </c>
      <c r="AC202" s="17">
        <v>4.7901317057050703E-2</v>
      </c>
      <c r="AD202" s="17">
        <v>7.4074350566832398E-2</v>
      </c>
      <c r="AE202" s="17"/>
      <c r="AF202" s="17">
        <v>5.6316557412496901E-2</v>
      </c>
      <c r="AG202" s="17">
        <v>6.0664840622940898E-2</v>
      </c>
      <c r="AH202" s="17">
        <v>7.7655020836062905E-2</v>
      </c>
      <c r="AI202" s="17"/>
      <c r="AJ202" s="17">
        <v>6.7252211045625898E-2</v>
      </c>
      <c r="AK202" s="17">
        <v>5.97630156510848E-2</v>
      </c>
      <c r="AL202" s="17">
        <v>5.2768643007028097E-2</v>
      </c>
      <c r="AM202" s="17">
        <v>1.87757227751955E-2</v>
      </c>
      <c r="AN202" s="17">
        <v>6.2692203377125902E-2</v>
      </c>
      <c r="AO202" s="17"/>
      <c r="AP202" s="17">
        <v>8.3103189588587104E-2</v>
      </c>
      <c r="AQ202" s="17">
        <v>6.6758703306652803E-2</v>
      </c>
      <c r="AR202" s="17">
        <v>6.5194553671100997E-2</v>
      </c>
      <c r="AS202" s="17"/>
      <c r="AT202" s="17">
        <v>6.3539781160406206E-2</v>
      </c>
      <c r="AU202" s="17">
        <v>5.3298011327674297E-2</v>
      </c>
      <c r="AV202" s="17" t="s">
        <v>74</v>
      </c>
      <c r="AW202" s="17">
        <v>6.4609713411022604E-2</v>
      </c>
      <c r="AX202" s="17">
        <v>5.41545232382762E-2</v>
      </c>
      <c r="AY202" s="17">
        <v>6.9991304298744395E-2</v>
      </c>
      <c r="AZ202" s="17">
        <v>4.8156062560276103E-2</v>
      </c>
    </row>
    <row r="203" spans="2:52" x14ac:dyDescent="0.35">
      <c r="B203" t="s">
        <v>140</v>
      </c>
      <c r="C203" s="17">
        <v>5.9470663019035197E-2</v>
      </c>
      <c r="D203" s="17">
        <v>5.8504603102401603E-2</v>
      </c>
      <c r="E203" s="17">
        <v>6.0704959011972599E-2</v>
      </c>
      <c r="F203" s="17"/>
      <c r="G203" s="17">
        <v>7.0818595887643901E-2</v>
      </c>
      <c r="H203" s="17">
        <v>5.4755285323820201E-2</v>
      </c>
      <c r="I203" s="17">
        <v>6.5891292792453093E-2</v>
      </c>
      <c r="J203" s="17">
        <v>6.5640877798667799E-2</v>
      </c>
      <c r="K203" s="17">
        <v>5.2437176386912102E-2</v>
      </c>
      <c r="L203" s="17">
        <v>5.0284890857409503E-2</v>
      </c>
      <c r="M203" s="17"/>
      <c r="N203" s="17">
        <v>5.3957833753993399E-2</v>
      </c>
      <c r="O203" s="17">
        <v>6.1390225905199602E-2</v>
      </c>
      <c r="P203" s="17">
        <v>6.0774689232002098E-2</v>
      </c>
      <c r="Q203" s="17">
        <v>6.3058957707581798E-2</v>
      </c>
      <c r="R203" s="17"/>
      <c r="S203" s="17">
        <v>6.4616716938632204E-2</v>
      </c>
      <c r="T203" s="17">
        <v>3.7500124298655901E-2</v>
      </c>
      <c r="U203" s="17">
        <v>4.6507972630627503E-2</v>
      </c>
      <c r="V203" s="17">
        <v>4.4364390423486097E-2</v>
      </c>
      <c r="W203" s="17">
        <v>8.6944823494314705E-2</v>
      </c>
      <c r="X203" s="17">
        <v>7.84364716500901E-2</v>
      </c>
      <c r="Y203" s="17">
        <v>5.7462508131111603E-2</v>
      </c>
      <c r="Z203" s="17">
        <v>7.7668075959149402E-2</v>
      </c>
      <c r="AA203" s="17">
        <v>6.7189118510354695E-2</v>
      </c>
      <c r="AB203" s="17">
        <v>6.09562831690032E-2</v>
      </c>
      <c r="AC203" s="17">
        <v>2.9229969858707801E-2</v>
      </c>
      <c r="AD203" s="17">
        <v>8.8037359966960896E-2</v>
      </c>
      <c r="AE203" s="17"/>
      <c r="AF203" s="17">
        <v>5.7435716075163998E-2</v>
      </c>
      <c r="AG203" s="17">
        <v>5.1069148853997902E-2</v>
      </c>
      <c r="AH203" s="17">
        <v>7.6862575731325503E-2</v>
      </c>
      <c r="AI203" s="17"/>
      <c r="AJ203" s="17">
        <v>6.4814225941245404E-2</v>
      </c>
      <c r="AK203" s="17">
        <v>5.79789037107084E-2</v>
      </c>
      <c r="AL203" s="17">
        <v>4.96082989796921E-2</v>
      </c>
      <c r="AM203" s="17">
        <v>0</v>
      </c>
      <c r="AN203" s="17">
        <v>5.2388028286213001E-2</v>
      </c>
      <c r="AO203" s="17"/>
      <c r="AP203" s="17">
        <v>7.0025569334640603E-2</v>
      </c>
      <c r="AQ203" s="17">
        <v>6.9099882549428296E-2</v>
      </c>
      <c r="AR203" s="17">
        <v>7.0225915975938705E-2</v>
      </c>
      <c r="AS203" s="17"/>
      <c r="AT203" s="17">
        <v>5.2790553369335698E-2</v>
      </c>
      <c r="AU203" s="17">
        <v>6.1443506086576997E-2</v>
      </c>
      <c r="AV203" s="17" t="s">
        <v>74</v>
      </c>
      <c r="AW203" s="17">
        <v>7.13657548465957E-2</v>
      </c>
      <c r="AX203" s="17">
        <v>5.0674114542006501E-2</v>
      </c>
      <c r="AY203" s="17">
        <v>6.91616526779609E-2</v>
      </c>
      <c r="AZ203" s="17">
        <v>2.06237856742836E-2</v>
      </c>
    </row>
    <row r="204" spans="2:52" x14ac:dyDescent="0.35">
      <c r="B204" t="s">
        <v>141</v>
      </c>
      <c r="C204" s="17">
        <v>5.7717114948785703E-2</v>
      </c>
      <c r="D204" s="17">
        <v>4.90908393136021E-2</v>
      </c>
      <c r="E204" s="17">
        <v>6.5812285629355899E-2</v>
      </c>
      <c r="F204" s="17"/>
      <c r="G204" s="17">
        <v>0.106399392342717</v>
      </c>
      <c r="H204" s="17">
        <v>8.3591116268399698E-2</v>
      </c>
      <c r="I204" s="17">
        <v>4.9550586941403699E-2</v>
      </c>
      <c r="J204" s="17">
        <v>3.6339490829372503E-2</v>
      </c>
      <c r="K204" s="17">
        <v>4.5064717529292898E-2</v>
      </c>
      <c r="L204" s="17">
        <v>3.6901276889940098E-2</v>
      </c>
      <c r="M204" s="17"/>
      <c r="N204" s="17">
        <v>5.8643523323910103E-2</v>
      </c>
      <c r="O204" s="17">
        <v>5.59167574966008E-2</v>
      </c>
      <c r="P204" s="17">
        <v>5.9995164631897399E-2</v>
      </c>
      <c r="Q204" s="17">
        <v>5.52905274404486E-2</v>
      </c>
      <c r="R204" s="17"/>
      <c r="S204" s="17">
        <v>7.4588722574931099E-2</v>
      </c>
      <c r="T204" s="17">
        <v>5.2569847798504099E-2</v>
      </c>
      <c r="U204" s="17">
        <v>5.4466431313576903E-2</v>
      </c>
      <c r="V204" s="17">
        <v>6.16121122379776E-2</v>
      </c>
      <c r="W204" s="17">
        <v>3.7627303910273302E-2</v>
      </c>
      <c r="X204" s="17">
        <v>5.8200098040416898E-2</v>
      </c>
      <c r="Y204" s="17">
        <v>6.4882642502040497E-2</v>
      </c>
      <c r="Z204" s="17">
        <v>5.9477744819755297E-2</v>
      </c>
      <c r="AA204" s="17">
        <v>5.4845168248175903E-2</v>
      </c>
      <c r="AB204" s="17">
        <v>5.3017417761721697E-2</v>
      </c>
      <c r="AC204" s="17">
        <v>6.1364179622455502E-2</v>
      </c>
      <c r="AD204" s="17">
        <v>4.0858265670011697E-2</v>
      </c>
      <c r="AE204" s="17"/>
      <c r="AF204" s="17">
        <v>4.7673448576908202E-2</v>
      </c>
      <c r="AG204" s="17">
        <v>4.8241925889066402E-2</v>
      </c>
      <c r="AH204" s="17">
        <v>6.2589594873300403E-2</v>
      </c>
      <c r="AI204" s="17"/>
      <c r="AJ204" s="17">
        <v>4.7833920349502901E-2</v>
      </c>
      <c r="AK204" s="17">
        <v>6.8320603025686905E-2</v>
      </c>
      <c r="AL204" s="17">
        <v>7.2334878184710405E-2</v>
      </c>
      <c r="AM204" s="17">
        <v>2.1970154936809001E-2</v>
      </c>
      <c r="AN204" s="17">
        <v>4.9616467598636901E-2</v>
      </c>
      <c r="AO204" s="17"/>
      <c r="AP204" s="17">
        <v>7.2084659633824294E-2</v>
      </c>
      <c r="AQ204" s="17">
        <v>6.3094544662097796E-2</v>
      </c>
      <c r="AR204" s="17">
        <v>8.5686523249895799E-2</v>
      </c>
      <c r="AS204" s="17"/>
      <c r="AT204" s="17">
        <v>4.4860837024316001E-2</v>
      </c>
      <c r="AU204" s="17">
        <v>4.6931298345323502E-2</v>
      </c>
      <c r="AV204" s="17" t="s">
        <v>74</v>
      </c>
      <c r="AW204" s="17">
        <v>7.2976945136386001E-2</v>
      </c>
      <c r="AX204" s="17">
        <v>9.1853084129448898E-2</v>
      </c>
      <c r="AY204" s="17">
        <v>6.5111769848263903E-2</v>
      </c>
      <c r="AZ204" s="17">
        <v>8.6697779749461107E-2</v>
      </c>
    </row>
    <row r="205" spans="2:52" x14ac:dyDescent="0.35">
      <c r="B205" t="s">
        <v>142</v>
      </c>
      <c r="C205" s="17">
        <v>5.7452370770181199E-2</v>
      </c>
      <c r="D205" s="17">
        <v>6.1247493071321601E-2</v>
      </c>
      <c r="E205" s="17">
        <v>5.4032580466391401E-2</v>
      </c>
      <c r="F205" s="17"/>
      <c r="G205" s="17">
        <v>0.103109021673392</v>
      </c>
      <c r="H205" s="17">
        <v>8.4655462136323995E-2</v>
      </c>
      <c r="I205" s="17">
        <v>6.5313334800673001E-2</v>
      </c>
      <c r="J205" s="17">
        <v>3.9795570764134702E-2</v>
      </c>
      <c r="K205" s="17">
        <v>3.4842348448679297E-2</v>
      </c>
      <c r="L205" s="17">
        <v>2.8209476295711099E-2</v>
      </c>
      <c r="M205" s="17"/>
      <c r="N205" s="17">
        <v>5.1638004172647203E-2</v>
      </c>
      <c r="O205" s="17">
        <v>5.5643454018944397E-2</v>
      </c>
      <c r="P205" s="17">
        <v>7.1136140207515006E-2</v>
      </c>
      <c r="Q205" s="17">
        <v>5.3369497203302398E-2</v>
      </c>
      <c r="R205" s="17"/>
      <c r="S205" s="17">
        <v>7.3170412489279801E-2</v>
      </c>
      <c r="T205" s="17">
        <v>4.7904083290034399E-2</v>
      </c>
      <c r="U205" s="17">
        <v>4.4108428718212703E-2</v>
      </c>
      <c r="V205" s="17">
        <v>4.7758879211168198E-2</v>
      </c>
      <c r="W205" s="17">
        <v>4.7804918692798203E-2</v>
      </c>
      <c r="X205" s="17">
        <v>6.0483510406216301E-2</v>
      </c>
      <c r="Y205" s="17">
        <v>4.8985036681317998E-2</v>
      </c>
      <c r="Z205" s="17">
        <v>6.9677304795934605E-2</v>
      </c>
      <c r="AA205" s="17">
        <v>5.9458891004333603E-2</v>
      </c>
      <c r="AB205" s="17">
        <v>7.7510056113966594E-2</v>
      </c>
      <c r="AC205" s="17">
        <v>6.2106928561436903E-2</v>
      </c>
      <c r="AD205" s="17">
        <v>3.4419620715434002E-2</v>
      </c>
      <c r="AE205" s="17"/>
      <c r="AF205" s="17">
        <v>5.3132164877611902E-2</v>
      </c>
      <c r="AG205" s="17">
        <v>5.0782607362135801E-2</v>
      </c>
      <c r="AH205" s="17">
        <v>7.3167036351725501E-2</v>
      </c>
      <c r="AI205" s="17"/>
      <c r="AJ205" s="17">
        <v>5.4332116475245502E-2</v>
      </c>
      <c r="AK205" s="17">
        <v>6.3725006855404207E-2</v>
      </c>
      <c r="AL205" s="17">
        <v>5.4470355561891601E-2</v>
      </c>
      <c r="AM205" s="17">
        <v>7.1278525946051094E-2</v>
      </c>
      <c r="AN205" s="17">
        <v>6.2926148441689506E-2</v>
      </c>
      <c r="AO205" s="17"/>
      <c r="AP205" s="17">
        <v>7.0723068479436005E-2</v>
      </c>
      <c r="AQ205" s="17">
        <v>6.0958000489736798E-2</v>
      </c>
      <c r="AR205" s="17">
        <v>8.8879097976935606E-2</v>
      </c>
      <c r="AS205" s="17"/>
      <c r="AT205" s="17">
        <v>4.3739290643078001E-2</v>
      </c>
      <c r="AU205" s="17">
        <v>5.8410633439879997E-2</v>
      </c>
      <c r="AV205" s="17" t="s">
        <v>74</v>
      </c>
      <c r="AW205" s="17">
        <v>7.3198584165542493E-2</v>
      </c>
      <c r="AX205" s="17">
        <v>8.7894037949821605E-2</v>
      </c>
      <c r="AY205" s="17">
        <v>6.1590166468492198E-2</v>
      </c>
      <c r="AZ205" s="17">
        <v>5.6510888131254003E-2</v>
      </c>
    </row>
    <row r="206" spans="2:52" x14ac:dyDescent="0.35">
      <c r="B206" t="s">
        <v>143</v>
      </c>
      <c r="C206" s="17">
        <v>0.103448722583397</v>
      </c>
      <c r="D206" s="17">
        <v>9.1088002209927701E-2</v>
      </c>
      <c r="E206" s="17">
        <v>0.115547847130291</v>
      </c>
      <c r="F206" s="17"/>
      <c r="G206" s="17">
        <v>0.13432834604663901</v>
      </c>
      <c r="H206" s="17">
        <v>0.12484826845529801</v>
      </c>
      <c r="I206" s="17">
        <v>0.12539659838126199</v>
      </c>
      <c r="J206" s="17">
        <v>8.2891949308951607E-2</v>
      </c>
      <c r="K206" s="17">
        <v>7.0597160155383504E-2</v>
      </c>
      <c r="L206" s="17">
        <v>8.6463456383273504E-2</v>
      </c>
      <c r="M206" s="17"/>
      <c r="N206" s="17">
        <v>0.10006284106183599</v>
      </c>
      <c r="O206" s="17">
        <v>0.101653407318589</v>
      </c>
      <c r="P206" s="17">
        <v>0.10607646619331799</v>
      </c>
      <c r="Q206" s="17">
        <v>0.106967592190327</v>
      </c>
      <c r="R206" s="17"/>
      <c r="S206" s="17">
        <v>0.119937646562552</v>
      </c>
      <c r="T206" s="17">
        <v>0.13019374534096301</v>
      </c>
      <c r="U206" s="17">
        <v>0.10795836024453</v>
      </c>
      <c r="V206" s="17">
        <v>9.0372618199032098E-2</v>
      </c>
      <c r="W206" s="17">
        <v>0.10946406688585</v>
      </c>
      <c r="X206" s="17">
        <v>0.115362536716149</v>
      </c>
      <c r="Y206" s="17">
        <v>0.10285982363082501</v>
      </c>
      <c r="Z206" s="17">
        <v>0.11650716002536</v>
      </c>
      <c r="AA206" s="17">
        <v>9.7515313257808406E-2</v>
      </c>
      <c r="AB206" s="17">
        <v>4.5738659179616399E-2</v>
      </c>
      <c r="AC206" s="17">
        <v>7.9358064420931504E-2</v>
      </c>
      <c r="AD206" s="17">
        <v>0.107203586804671</v>
      </c>
      <c r="AE206" s="17"/>
      <c r="AF206" s="17">
        <v>0.111487857669372</v>
      </c>
      <c r="AG206" s="17">
        <v>6.5894371488651696E-2</v>
      </c>
      <c r="AH206" s="17">
        <v>0.15549847941137099</v>
      </c>
      <c r="AI206" s="17"/>
      <c r="AJ206" s="17">
        <v>0.11765930827113601</v>
      </c>
      <c r="AK206" s="17">
        <v>6.8141736801476699E-2</v>
      </c>
      <c r="AL206" s="17">
        <v>5.41074997342691E-2</v>
      </c>
      <c r="AM206" s="17">
        <v>0.16263315992768901</v>
      </c>
      <c r="AN206" s="17">
        <v>0.157025407350004</v>
      </c>
      <c r="AO206" s="17"/>
      <c r="AP206" s="17">
        <v>0.12708032652170301</v>
      </c>
      <c r="AQ206" s="17">
        <v>6.7047516233752796E-2</v>
      </c>
      <c r="AR206" s="17">
        <v>0.100081364631512</v>
      </c>
      <c r="AS206" s="17"/>
      <c r="AT206" s="17">
        <v>8.5074668490313698E-2</v>
      </c>
      <c r="AU206" s="17">
        <v>9.4559456490175497E-2</v>
      </c>
      <c r="AV206" s="17" t="s">
        <v>74</v>
      </c>
      <c r="AW206" s="17">
        <v>0.139067109798934</v>
      </c>
      <c r="AX206" s="17">
        <v>0.13322164346183599</v>
      </c>
      <c r="AY206" s="17">
        <v>0.11895211488749501</v>
      </c>
      <c r="AZ206" s="17">
        <v>9.8124244642451605E-2</v>
      </c>
    </row>
    <row r="207" spans="2:52" x14ac:dyDescent="0.35">
      <c r="B207" t="s">
        <v>144</v>
      </c>
      <c r="C207" s="17">
        <v>4.0496802344487097E-2</v>
      </c>
      <c r="D207" s="17">
        <v>4.99270214104846E-2</v>
      </c>
      <c r="E207" s="17">
        <v>3.10395412205242E-2</v>
      </c>
      <c r="F207" s="17"/>
      <c r="G207" s="17">
        <v>4.2487668354915603E-2</v>
      </c>
      <c r="H207" s="17">
        <v>4.1309966194694597E-2</v>
      </c>
      <c r="I207" s="17">
        <v>5.3551009528763599E-2</v>
      </c>
      <c r="J207" s="17">
        <v>4.2205023548377803E-2</v>
      </c>
      <c r="K207" s="17">
        <v>4.4055584637630103E-2</v>
      </c>
      <c r="L207" s="17">
        <v>2.4164503823628499E-2</v>
      </c>
      <c r="M207" s="17"/>
      <c r="N207" s="17">
        <v>3.8136701253241097E-2</v>
      </c>
      <c r="O207" s="17">
        <v>4.1625340525060901E-2</v>
      </c>
      <c r="P207" s="17">
        <v>4.1481483884469102E-2</v>
      </c>
      <c r="Q207" s="17">
        <v>4.1533193624802997E-2</v>
      </c>
      <c r="R207" s="17"/>
      <c r="S207" s="17">
        <v>4.8182042359293402E-2</v>
      </c>
      <c r="T207" s="17">
        <v>3.6417676358793803E-2</v>
      </c>
      <c r="U207" s="17">
        <v>3.7862859079050203E-2</v>
      </c>
      <c r="V207" s="17">
        <v>4.7750097970465401E-2</v>
      </c>
      <c r="W207" s="17">
        <v>6.3559392319048794E-2</v>
      </c>
      <c r="X207" s="17">
        <v>2.7084613028990401E-2</v>
      </c>
      <c r="Y207" s="17">
        <v>4.8768090419749999E-2</v>
      </c>
      <c r="Z207" s="17">
        <v>2.57212521307103E-2</v>
      </c>
      <c r="AA207" s="17">
        <v>4.3967062390868297E-2</v>
      </c>
      <c r="AB207" s="17">
        <v>2.31811523877853E-2</v>
      </c>
      <c r="AC207" s="17">
        <v>2.65560988138175E-2</v>
      </c>
      <c r="AD207" s="17">
        <v>5.4193625073174899E-2</v>
      </c>
      <c r="AE207" s="17"/>
      <c r="AF207" s="17">
        <v>6.0106319438189497E-2</v>
      </c>
      <c r="AG207" s="17">
        <v>2.6845235462842901E-2</v>
      </c>
      <c r="AH207" s="17">
        <v>3.3494083355828798E-2</v>
      </c>
      <c r="AI207" s="17"/>
      <c r="AJ207" s="17">
        <v>5.9130433867616301E-2</v>
      </c>
      <c r="AK207" s="17">
        <v>3.23580053644291E-2</v>
      </c>
      <c r="AL207" s="17">
        <v>1.5497826456325E-2</v>
      </c>
      <c r="AM207" s="17">
        <v>4.0091951047749999E-2</v>
      </c>
      <c r="AN207" s="17">
        <v>3.2822601502497203E-2</v>
      </c>
      <c r="AO207" s="17"/>
      <c r="AP207" s="17">
        <v>7.6020275284243793E-2</v>
      </c>
      <c r="AQ207" s="17">
        <v>3.7630107944347999E-2</v>
      </c>
      <c r="AR207" s="17">
        <v>2.09176860036762E-2</v>
      </c>
      <c r="AS207" s="17"/>
      <c r="AT207" s="17">
        <v>3.3292757319293403E-2</v>
      </c>
      <c r="AU207" s="17">
        <v>4.4600818622610901E-2</v>
      </c>
      <c r="AV207" s="17" t="s">
        <v>74</v>
      </c>
      <c r="AW207" s="17">
        <v>5.19480141374387E-2</v>
      </c>
      <c r="AX207" s="17">
        <v>3.7276030550007097E-2</v>
      </c>
      <c r="AY207" s="17">
        <v>4.6026064328915303E-2</v>
      </c>
      <c r="AZ207" s="17">
        <v>3.2737619975907503E-2</v>
      </c>
    </row>
    <row r="208" spans="2:52" x14ac:dyDescent="0.35">
      <c r="B208" t="s">
        <v>145</v>
      </c>
      <c r="C208" s="17">
        <v>3.8089760940050899E-2</v>
      </c>
      <c r="D208" s="17">
        <v>4.0443817941352302E-2</v>
      </c>
      <c r="E208" s="17">
        <v>3.5980559561536098E-2</v>
      </c>
      <c r="F208" s="17"/>
      <c r="G208" s="17">
        <v>4.2951301162006197E-2</v>
      </c>
      <c r="H208" s="17">
        <v>5.9796662064289602E-2</v>
      </c>
      <c r="I208" s="17">
        <v>3.8455127621951302E-2</v>
      </c>
      <c r="J208" s="17">
        <v>2.7661429862375402E-2</v>
      </c>
      <c r="K208" s="17">
        <v>3.04231850906727E-2</v>
      </c>
      <c r="L208" s="17">
        <v>3.0543696797497799E-2</v>
      </c>
      <c r="M208" s="17"/>
      <c r="N208" s="17">
        <v>4.3647493413362999E-2</v>
      </c>
      <c r="O208" s="17">
        <v>3.53900969040171E-2</v>
      </c>
      <c r="P208" s="17">
        <v>3.9441838098850698E-2</v>
      </c>
      <c r="Q208" s="17">
        <v>3.3146304297459898E-2</v>
      </c>
      <c r="R208" s="17"/>
      <c r="S208" s="17">
        <v>5.0560376027906501E-2</v>
      </c>
      <c r="T208" s="17">
        <v>2.61591955686056E-2</v>
      </c>
      <c r="U208" s="17">
        <v>3.3859753033058798E-2</v>
      </c>
      <c r="V208" s="17">
        <v>2.5008246164277902E-2</v>
      </c>
      <c r="W208" s="17">
        <v>7.8074870361858201E-2</v>
      </c>
      <c r="X208" s="17">
        <v>6.1081672597171698E-2</v>
      </c>
      <c r="Y208" s="17">
        <v>2.8380276712805699E-2</v>
      </c>
      <c r="Z208" s="17">
        <v>2.3407334360682201E-2</v>
      </c>
      <c r="AA208" s="17">
        <v>3.1361521618452202E-2</v>
      </c>
      <c r="AB208" s="17">
        <v>3.1594616890635398E-2</v>
      </c>
      <c r="AC208" s="17">
        <v>3.2298855673568001E-2</v>
      </c>
      <c r="AD208" s="17">
        <v>1.89455563090517E-2</v>
      </c>
      <c r="AE208" s="17"/>
      <c r="AF208" s="17">
        <v>5.5115362315644602E-2</v>
      </c>
      <c r="AG208" s="17">
        <v>2.67778739179571E-2</v>
      </c>
      <c r="AH208" s="17">
        <v>2.0091482800367301E-2</v>
      </c>
      <c r="AI208" s="17"/>
      <c r="AJ208" s="17">
        <v>6.11066828661345E-2</v>
      </c>
      <c r="AK208" s="17">
        <v>3.1886917277271103E-2</v>
      </c>
      <c r="AL208" s="17">
        <v>1.97364082672025E-2</v>
      </c>
      <c r="AM208" s="17">
        <v>1.6866404622212599E-2</v>
      </c>
      <c r="AN208" s="17">
        <v>2.15510958062703E-2</v>
      </c>
      <c r="AO208" s="17"/>
      <c r="AP208" s="17">
        <v>6.4047059565919606E-2</v>
      </c>
      <c r="AQ208" s="17">
        <v>2.9823346657982398E-2</v>
      </c>
      <c r="AR208" s="17">
        <v>4.2029255456533798E-2</v>
      </c>
      <c r="AS208" s="17"/>
      <c r="AT208" s="17">
        <v>3.9612331592907599E-2</v>
      </c>
      <c r="AU208" s="17">
        <v>4.7352111963214198E-2</v>
      </c>
      <c r="AV208" s="17" t="s">
        <v>74</v>
      </c>
      <c r="AW208" s="17">
        <v>6.5245261025384501E-3</v>
      </c>
      <c r="AX208" s="17">
        <v>2.7321911943566E-2</v>
      </c>
      <c r="AY208" s="17">
        <v>4.4941748638708701E-2</v>
      </c>
      <c r="AZ208" s="17">
        <v>2.1575561443379399E-2</v>
      </c>
    </row>
    <row r="209" spans="2:52" x14ac:dyDescent="0.35">
      <c r="B209" t="s">
        <v>146</v>
      </c>
      <c r="C209" s="17">
        <v>3.9259356116212202E-2</v>
      </c>
      <c r="D209" s="17">
        <v>4.8223885914156397E-2</v>
      </c>
      <c r="E209" s="17">
        <v>3.0707874966811499E-2</v>
      </c>
      <c r="F209" s="17"/>
      <c r="G209" s="17">
        <v>4.3470918680015298E-2</v>
      </c>
      <c r="H209" s="17">
        <v>3.22889599613089E-2</v>
      </c>
      <c r="I209" s="17">
        <v>3.9892575375524798E-2</v>
      </c>
      <c r="J209" s="17">
        <v>4.6352616275983201E-2</v>
      </c>
      <c r="K209" s="17">
        <v>4.2396599680951698E-2</v>
      </c>
      <c r="L209" s="17">
        <v>3.3769911207789299E-2</v>
      </c>
      <c r="M209" s="17"/>
      <c r="N209" s="17">
        <v>4.1691940758249502E-2</v>
      </c>
      <c r="O209" s="17">
        <v>3.5387185013550301E-2</v>
      </c>
      <c r="P209" s="17">
        <v>4.9107223810227203E-2</v>
      </c>
      <c r="Q209" s="17">
        <v>3.2497538319865502E-2</v>
      </c>
      <c r="R209" s="17"/>
      <c r="S209" s="17">
        <v>6.0143464429048603E-2</v>
      </c>
      <c r="T209" s="17">
        <v>3.9867792043077097E-2</v>
      </c>
      <c r="U209" s="17">
        <v>2.72234048815733E-2</v>
      </c>
      <c r="V209" s="17">
        <v>5.1172494456888797E-2</v>
      </c>
      <c r="W209" s="17">
        <v>6.0065297385142997E-2</v>
      </c>
      <c r="X209" s="17">
        <v>2.6052971391161198E-2</v>
      </c>
      <c r="Y209" s="17">
        <v>3.6018066272417201E-2</v>
      </c>
      <c r="Z209" s="17">
        <v>3.5144840551361502E-2</v>
      </c>
      <c r="AA209" s="17">
        <v>3.0864926664028899E-2</v>
      </c>
      <c r="AB209" s="17">
        <v>2.8451374926876501E-2</v>
      </c>
      <c r="AC209" s="17">
        <v>2.9689331293905899E-2</v>
      </c>
      <c r="AD209" s="17">
        <v>1.9931429436755899E-2</v>
      </c>
      <c r="AE209" s="17"/>
      <c r="AF209" s="17">
        <v>6.6549049978414598E-2</v>
      </c>
      <c r="AG209" s="17">
        <v>2.1564509695934E-2</v>
      </c>
      <c r="AH209" s="17">
        <v>3.06526844927449E-2</v>
      </c>
      <c r="AI209" s="17"/>
      <c r="AJ209" s="17">
        <v>5.8710227648498099E-2</v>
      </c>
      <c r="AK209" s="17">
        <v>2.6304229540245399E-2</v>
      </c>
      <c r="AL209" s="17">
        <v>3.1510968635978097E-2</v>
      </c>
      <c r="AM209" s="17">
        <v>7.5448383264816996E-2</v>
      </c>
      <c r="AN209" s="17">
        <v>3.3565912560457101E-2</v>
      </c>
      <c r="AO209" s="17"/>
      <c r="AP209" s="17">
        <v>4.27720284829574E-2</v>
      </c>
      <c r="AQ209" s="17">
        <v>2.60990101479587E-2</v>
      </c>
      <c r="AR209" s="17">
        <v>2.63703168561524E-2</v>
      </c>
      <c r="AS209" s="17"/>
      <c r="AT209" s="17">
        <v>4.4657928748283802E-2</v>
      </c>
      <c r="AU209" s="17">
        <v>3.0914274363242102E-2</v>
      </c>
      <c r="AV209" s="17" t="s">
        <v>74</v>
      </c>
      <c r="AW209" s="17">
        <v>3.95161268581532E-2</v>
      </c>
      <c r="AX209" s="17">
        <v>5.7663917531923202E-2</v>
      </c>
      <c r="AY209" s="17">
        <v>3.46915751537882E-2</v>
      </c>
      <c r="AZ209" s="17">
        <v>2.2460392085463701E-2</v>
      </c>
    </row>
    <row r="210" spans="2:52" x14ac:dyDescent="0.35">
      <c r="B210" t="s">
        <v>147</v>
      </c>
      <c r="C210" s="17">
        <v>2.3673411647019801E-2</v>
      </c>
      <c r="D210" s="17">
        <v>3.0457722703600601E-2</v>
      </c>
      <c r="E210" s="17">
        <v>1.71720502361438E-2</v>
      </c>
      <c r="F210" s="17"/>
      <c r="G210" s="17">
        <v>1.67466961701246E-2</v>
      </c>
      <c r="H210" s="17">
        <v>2.4929560701689401E-2</v>
      </c>
      <c r="I210" s="17">
        <v>2.17653217480893E-2</v>
      </c>
      <c r="J210" s="17">
        <v>1.47271883286115E-2</v>
      </c>
      <c r="K210" s="17">
        <v>3.5020607801863203E-2</v>
      </c>
      <c r="L210" s="17">
        <v>2.8435863339450501E-2</v>
      </c>
      <c r="M210" s="17"/>
      <c r="N210" s="17">
        <v>2.00858695760146E-2</v>
      </c>
      <c r="O210" s="17">
        <v>1.99950165904434E-2</v>
      </c>
      <c r="P210" s="17">
        <v>3.1281142284731202E-2</v>
      </c>
      <c r="Q210" s="17">
        <v>2.4992310734177001E-2</v>
      </c>
      <c r="R210" s="17"/>
      <c r="S210" s="17">
        <v>1.88242586879039E-2</v>
      </c>
      <c r="T210" s="17">
        <v>2.5702215620242799E-2</v>
      </c>
      <c r="U210" s="17">
        <v>3.8650471355001097E-2</v>
      </c>
      <c r="V210" s="17">
        <v>2.6774139225945001E-2</v>
      </c>
      <c r="W210" s="17">
        <v>2.5629596497987701E-2</v>
      </c>
      <c r="X210" s="17">
        <v>3.1403518867058201E-2</v>
      </c>
      <c r="Y210" s="17">
        <v>1.4477411236739899E-2</v>
      </c>
      <c r="Z210" s="17">
        <v>1.06407994110646E-2</v>
      </c>
      <c r="AA210" s="17">
        <v>2.84291885348168E-2</v>
      </c>
      <c r="AB210" s="17">
        <v>1.0858069908247701E-2</v>
      </c>
      <c r="AC210" s="17">
        <v>1.41769172144356E-2</v>
      </c>
      <c r="AD210" s="17">
        <v>3.9246856929160703E-2</v>
      </c>
      <c r="AE210" s="17"/>
      <c r="AF210" s="17">
        <v>4.4948085687904697E-2</v>
      </c>
      <c r="AG210" s="17">
        <v>1.01681129529579E-2</v>
      </c>
      <c r="AH210" s="17">
        <v>1.1367008249899901E-2</v>
      </c>
      <c r="AI210" s="17"/>
      <c r="AJ210" s="17">
        <v>4.26153103933926E-2</v>
      </c>
      <c r="AK210" s="17">
        <v>1.23382769361361E-2</v>
      </c>
      <c r="AL210" s="17">
        <v>3.5390593652702002E-3</v>
      </c>
      <c r="AM210" s="17">
        <v>5.68303001247965E-2</v>
      </c>
      <c r="AN210" s="17">
        <v>5.4357623944442301E-3</v>
      </c>
      <c r="AO210" s="17"/>
      <c r="AP210" s="17">
        <v>2.7062192147871599E-2</v>
      </c>
      <c r="AQ210" s="17">
        <v>1.251057267119E-2</v>
      </c>
      <c r="AR210" s="17">
        <v>0</v>
      </c>
      <c r="AS210" s="17"/>
      <c r="AT210" s="17">
        <v>2.9983593628649E-2</v>
      </c>
      <c r="AU210" s="17">
        <v>1.80264646657253E-2</v>
      </c>
      <c r="AV210" s="17" t="s">
        <v>74</v>
      </c>
      <c r="AW210" s="17">
        <v>9.6263083730371707E-3</v>
      </c>
      <c r="AX210" s="17">
        <v>2.1437871318562299E-2</v>
      </c>
      <c r="AY210" s="17">
        <v>2.1993498638505998E-2</v>
      </c>
      <c r="AZ210" s="17">
        <v>5.1730187504450797E-2</v>
      </c>
    </row>
    <row r="211" spans="2:52" x14ac:dyDescent="0.35">
      <c r="B211" t="s">
        <v>148</v>
      </c>
      <c r="C211" s="17">
        <v>6.9007633436528396E-2</v>
      </c>
      <c r="D211" s="17">
        <v>7.3955146714271794E-2</v>
      </c>
      <c r="E211" s="17">
        <v>6.3465096193141002E-2</v>
      </c>
      <c r="F211" s="17"/>
      <c r="G211" s="17">
        <v>3.3063874167043601E-2</v>
      </c>
      <c r="H211" s="17">
        <v>4.52934814497125E-2</v>
      </c>
      <c r="I211" s="17">
        <v>5.1028249644510498E-2</v>
      </c>
      <c r="J211" s="17">
        <v>6.9507729105924204E-2</v>
      </c>
      <c r="K211" s="17">
        <v>9.5977938634131094E-2</v>
      </c>
      <c r="L211" s="17">
        <v>0.10816742326654601</v>
      </c>
      <c r="M211" s="17"/>
      <c r="N211" s="17">
        <v>5.5633458541235498E-2</v>
      </c>
      <c r="O211" s="17">
        <v>5.13013206235979E-2</v>
      </c>
      <c r="P211" s="17">
        <v>9.9929254690694094E-2</v>
      </c>
      <c r="Q211" s="17">
        <v>7.3568234935230098E-2</v>
      </c>
      <c r="R211" s="17"/>
      <c r="S211" s="17">
        <v>4.00551270103029E-2</v>
      </c>
      <c r="T211" s="17">
        <v>8.1068969201085694E-2</v>
      </c>
      <c r="U211" s="17">
        <v>6.4193604371031596E-2</v>
      </c>
      <c r="V211" s="17">
        <v>9.7033994383901201E-2</v>
      </c>
      <c r="W211" s="17">
        <v>6.6617444770242604E-2</v>
      </c>
      <c r="X211" s="17">
        <v>7.9197574926957295E-2</v>
      </c>
      <c r="Y211" s="17">
        <v>8.9473220079124505E-2</v>
      </c>
      <c r="Z211" s="17">
        <v>7.0309741452110996E-2</v>
      </c>
      <c r="AA211" s="17">
        <v>6.4772152426927895E-2</v>
      </c>
      <c r="AB211" s="17">
        <v>5.6979025949500599E-2</v>
      </c>
      <c r="AC211" s="17">
        <v>8.1024083710193803E-2</v>
      </c>
      <c r="AD211" s="17">
        <v>3.11520216823442E-2</v>
      </c>
      <c r="AE211" s="17"/>
      <c r="AF211" s="17">
        <v>0.14149660854898399</v>
      </c>
      <c r="AG211" s="17">
        <v>2.5868539511204301E-2</v>
      </c>
      <c r="AH211" s="17">
        <v>4.1064918479795001E-2</v>
      </c>
      <c r="AI211" s="17"/>
      <c r="AJ211" s="17">
        <v>0.11432372364506101</v>
      </c>
      <c r="AK211" s="17">
        <v>3.1880849375588702E-2</v>
      </c>
      <c r="AL211" s="17">
        <v>1.7596457972365798E-2</v>
      </c>
      <c r="AM211" s="17">
        <v>0.43803379784623198</v>
      </c>
      <c r="AN211" s="17">
        <v>4.6472496388531397E-2</v>
      </c>
      <c r="AO211" s="17"/>
      <c r="AP211" s="17">
        <v>2.6470575688024599E-2</v>
      </c>
      <c r="AQ211" s="17">
        <v>1.70855093185244E-2</v>
      </c>
      <c r="AR211" s="17">
        <v>1.13250893246973E-2</v>
      </c>
      <c r="AS211" s="17"/>
      <c r="AT211" s="17">
        <v>8.8723512570255E-2</v>
      </c>
      <c r="AU211" s="17">
        <v>5.9305598448471303E-2</v>
      </c>
      <c r="AV211" s="17" t="s">
        <v>74</v>
      </c>
      <c r="AW211" s="17">
        <v>8.89576625485132E-2</v>
      </c>
      <c r="AX211" s="17">
        <v>6.3402528517647203E-2</v>
      </c>
      <c r="AY211" s="17">
        <v>4.9879851499893997E-2</v>
      </c>
      <c r="AZ211" s="17">
        <v>2.8326982773644899E-2</v>
      </c>
    </row>
    <row r="212" spans="2:52" x14ac:dyDescent="0.35">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row>
    <row r="213" spans="2:52" x14ac:dyDescent="0.35">
      <c r="B213" s="6" t="s">
        <v>154</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row>
    <row r="214" spans="2:52" x14ac:dyDescent="0.35">
      <c r="B214" s="24" t="s">
        <v>76</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row>
    <row r="215" spans="2:52" x14ac:dyDescent="0.35">
      <c r="B215" t="s">
        <v>138</v>
      </c>
      <c r="C215" s="17">
        <v>0.34310758054187201</v>
      </c>
      <c r="D215" s="17">
        <v>0.36018036404266301</v>
      </c>
      <c r="E215" s="17">
        <v>0.32714911888019699</v>
      </c>
      <c r="F215" s="17"/>
      <c r="G215" s="17">
        <v>0.160718506854168</v>
      </c>
      <c r="H215" s="17">
        <v>0.197759350959575</v>
      </c>
      <c r="I215" s="17">
        <v>0.259327504887232</v>
      </c>
      <c r="J215" s="17">
        <v>0.41188561486277497</v>
      </c>
      <c r="K215" s="17">
        <v>0.43904706662033399</v>
      </c>
      <c r="L215" s="17">
        <v>0.52982457564594798</v>
      </c>
      <c r="M215" s="17"/>
      <c r="N215" s="17">
        <v>0.31394455992234199</v>
      </c>
      <c r="O215" s="17">
        <v>0.30691491304101198</v>
      </c>
      <c r="P215" s="17">
        <v>0.36937551554348702</v>
      </c>
      <c r="Q215" s="17">
        <v>0.38982258262507402</v>
      </c>
      <c r="R215" s="17"/>
      <c r="S215" s="17">
        <v>0.25245891851735502</v>
      </c>
      <c r="T215" s="17">
        <v>0.37003546888795402</v>
      </c>
      <c r="U215" s="17">
        <v>0.37237399669326599</v>
      </c>
      <c r="V215" s="17">
        <v>0.37268766546778997</v>
      </c>
      <c r="W215" s="17">
        <v>0.29567574319945</v>
      </c>
      <c r="X215" s="17">
        <v>0.29127531660601502</v>
      </c>
      <c r="Y215" s="17">
        <v>0.35785056213218702</v>
      </c>
      <c r="Z215" s="17">
        <v>0.34880151453663799</v>
      </c>
      <c r="AA215" s="17">
        <v>0.34823260596009697</v>
      </c>
      <c r="AB215" s="17">
        <v>0.43215110507029703</v>
      </c>
      <c r="AC215" s="17">
        <v>0.36503646986612698</v>
      </c>
      <c r="AD215" s="17">
        <v>0.37964533965594499</v>
      </c>
      <c r="AE215" s="17"/>
      <c r="AF215" s="17">
        <v>0.49184162953542399</v>
      </c>
      <c r="AG215" s="17">
        <v>0.25873676542010499</v>
      </c>
      <c r="AH215" s="17">
        <v>0.324699711771752</v>
      </c>
      <c r="AI215" s="17"/>
      <c r="AJ215" s="17">
        <v>0.48689545861935701</v>
      </c>
      <c r="AK215" s="17">
        <v>0.230285803426306</v>
      </c>
      <c r="AL215" s="17">
        <v>0.209447192365498</v>
      </c>
      <c r="AM215" s="17">
        <v>0.54308233079904</v>
      </c>
      <c r="AN215" s="17">
        <v>0.40805463878792397</v>
      </c>
      <c r="AO215" s="17"/>
      <c r="AP215" s="17">
        <v>0.44771593369833401</v>
      </c>
      <c r="AQ215" s="17">
        <v>0.24527682916007101</v>
      </c>
      <c r="AR215" s="17">
        <v>0.18993332774545599</v>
      </c>
      <c r="AS215" s="17"/>
      <c r="AT215" s="17">
        <v>0.44463690522751198</v>
      </c>
      <c r="AU215" s="17">
        <v>0.30400635407177301</v>
      </c>
      <c r="AV215" s="17" t="s">
        <v>74</v>
      </c>
      <c r="AW215" s="17">
        <v>0.31769206323992</v>
      </c>
      <c r="AX215" s="17">
        <v>0.29884069056270102</v>
      </c>
      <c r="AY215" s="17">
        <v>0.26590304776169799</v>
      </c>
      <c r="AZ215" s="17">
        <v>0.23804007682565501</v>
      </c>
    </row>
    <row r="216" spans="2:52" x14ac:dyDescent="0.35">
      <c r="B216" t="s">
        <v>139</v>
      </c>
      <c r="C216" s="17">
        <v>6.4978512611150896E-2</v>
      </c>
      <c r="D216" s="17">
        <v>6.6856460788042804E-2</v>
      </c>
      <c r="E216" s="17">
        <v>6.2951845345621996E-2</v>
      </c>
      <c r="F216" s="17"/>
      <c r="G216" s="17">
        <v>4.6036108429896902E-2</v>
      </c>
      <c r="H216" s="17">
        <v>4.5751951384821098E-2</v>
      </c>
      <c r="I216" s="17">
        <v>6.6702525545959998E-2</v>
      </c>
      <c r="J216" s="17">
        <v>5.7422704932709297E-2</v>
      </c>
      <c r="K216" s="17">
        <v>7.1861247254489197E-2</v>
      </c>
      <c r="L216" s="17">
        <v>9.3217522863455596E-2</v>
      </c>
      <c r="M216" s="17"/>
      <c r="N216" s="17">
        <v>5.5705400230838698E-2</v>
      </c>
      <c r="O216" s="17">
        <v>6.3124822862022603E-2</v>
      </c>
      <c r="P216" s="17">
        <v>6.5033219257302696E-2</v>
      </c>
      <c r="Q216" s="17">
        <v>7.5819479518924995E-2</v>
      </c>
      <c r="R216" s="17"/>
      <c r="S216" s="17">
        <v>5.5403272860267999E-2</v>
      </c>
      <c r="T216" s="17">
        <v>5.8797230441344897E-2</v>
      </c>
      <c r="U216" s="17">
        <v>7.2564539898783198E-2</v>
      </c>
      <c r="V216" s="17">
        <v>7.1463353689507195E-2</v>
      </c>
      <c r="W216" s="17">
        <v>7.1220614579055999E-2</v>
      </c>
      <c r="X216" s="17">
        <v>6.9946810812000507E-2</v>
      </c>
      <c r="Y216" s="17">
        <v>5.6987023577252001E-2</v>
      </c>
      <c r="Z216" s="17">
        <v>0.145825842453742</v>
      </c>
      <c r="AA216" s="17">
        <v>6.0844651245506101E-2</v>
      </c>
      <c r="AB216" s="17">
        <v>6.1855707397150697E-2</v>
      </c>
      <c r="AC216" s="17">
        <v>5.02131417842865E-2</v>
      </c>
      <c r="AD216" s="17">
        <v>3.0074092081264599E-2</v>
      </c>
      <c r="AE216" s="17"/>
      <c r="AF216" s="17">
        <v>7.9905785172171298E-2</v>
      </c>
      <c r="AG216" s="17">
        <v>5.2750349911394198E-2</v>
      </c>
      <c r="AH216" s="17">
        <v>7.4980096275773706E-2</v>
      </c>
      <c r="AI216" s="17"/>
      <c r="AJ216" s="17">
        <v>8.0242884625226496E-2</v>
      </c>
      <c r="AK216" s="17">
        <v>5.7770404563554499E-2</v>
      </c>
      <c r="AL216" s="17">
        <v>7.6394493977949798E-2</v>
      </c>
      <c r="AM216" s="17">
        <v>8.4717711305202198E-2</v>
      </c>
      <c r="AN216" s="17">
        <v>5.6777978469834497E-2</v>
      </c>
      <c r="AO216" s="17"/>
      <c r="AP216" s="17">
        <v>8.9527604923868701E-2</v>
      </c>
      <c r="AQ216" s="17">
        <v>5.84893470372412E-2</v>
      </c>
      <c r="AR216" s="17">
        <v>6.9212728503189797E-2</v>
      </c>
      <c r="AS216" s="17"/>
      <c r="AT216" s="17">
        <v>8.4989854871660997E-2</v>
      </c>
      <c r="AU216" s="17">
        <v>5.2382696296165397E-2</v>
      </c>
      <c r="AV216" s="17" t="s">
        <v>74</v>
      </c>
      <c r="AW216" s="17">
        <v>5.9053333387571003E-2</v>
      </c>
      <c r="AX216" s="17">
        <v>4.6332990736209202E-2</v>
      </c>
      <c r="AY216" s="17">
        <v>5.72811195420313E-2</v>
      </c>
      <c r="AZ216" s="17">
        <v>5.8807027700524303E-2</v>
      </c>
    </row>
    <row r="217" spans="2:52" x14ac:dyDescent="0.35">
      <c r="B217" t="s">
        <v>140</v>
      </c>
      <c r="C217" s="17">
        <v>7.7567835235086105E-2</v>
      </c>
      <c r="D217" s="17">
        <v>8.5244182385234596E-2</v>
      </c>
      <c r="E217" s="17">
        <v>6.9400864885461197E-2</v>
      </c>
      <c r="F217" s="17"/>
      <c r="G217" s="17">
        <v>7.4329281171105696E-2</v>
      </c>
      <c r="H217" s="17">
        <v>7.9307932464725894E-2</v>
      </c>
      <c r="I217" s="17">
        <v>8.7402310257578206E-2</v>
      </c>
      <c r="J217" s="17">
        <v>9.3220112024373705E-2</v>
      </c>
      <c r="K217" s="17">
        <v>7.2662488141222406E-2</v>
      </c>
      <c r="L217" s="17">
        <v>6.09377258126515E-2</v>
      </c>
      <c r="M217" s="17"/>
      <c r="N217" s="17">
        <v>7.46549146180569E-2</v>
      </c>
      <c r="O217" s="17">
        <v>8.4047085089309304E-2</v>
      </c>
      <c r="P217" s="17">
        <v>9.3829903608161194E-2</v>
      </c>
      <c r="Q217" s="17">
        <v>5.85073596956283E-2</v>
      </c>
      <c r="R217" s="17"/>
      <c r="S217" s="17">
        <v>8.1711053733281094E-2</v>
      </c>
      <c r="T217" s="17">
        <v>6.0081004412035302E-2</v>
      </c>
      <c r="U217" s="17">
        <v>6.1140119374822499E-2</v>
      </c>
      <c r="V217" s="17">
        <v>6.3876063069565406E-2</v>
      </c>
      <c r="W217" s="17">
        <v>9.9351929583282997E-2</v>
      </c>
      <c r="X217" s="17">
        <v>9.1172425238239596E-2</v>
      </c>
      <c r="Y217" s="17">
        <v>7.0807827916226404E-2</v>
      </c>
      <c r="Z217" s="17">
        <v>0.103731863703172</v>
      </c>
      <c r="AA217" s="17">
        <v>7.8029057313824604E-2</v>
      </c>
      <c r="AB217" s="17">
        <v>7.8661673725765102E-2</v>
      </c>
      <c r="AC217" s="17">
        <v>9.0075573933018099E-2</v>
      </c>
      <c r="AD217" s="17">
        <v>8.4491898108743205E-2</v>
      </c>
      <c r="AE217" s="17"/>
      <c r="AF217" s="17">
        <v>7.5663613163982402E-2</v>
      </c>
      <c r="AG217" s="17">
        <v>7.8334512414959506E-2</v>
      </c>
      <c r="AH217" s="17">
        <v>7.4465550539771996E-2</v>
      </c>
      <c r="AI217" s="17"/>
      <c r="AJ217" s="17">
        <v>7.7655724318792696E-2</v>
      </c>
      <c r="AK217" s="17">
        <v>9.2329550039714506E-2</v>
      </c>
      <c r="AL217" s="17">
        <v>7.9531878652051205E-2</v>
      </c>
      <c r="AM217" s="17">
        <v>3.53424067821375E-2</v>
      </c>
      <c r="AN217" s="17">
        <v>7.44176338829656E-2</v>
      </c>
      <c r="AO217" s="17"/>
      <c r="AP217" s="17">
        <v>8.74448065095213E-2</v>
      </c>
      <c r="AQ217" s="17">
        <v>9.6336104645959306E-2</v>
      </c>
      <c r="AR217" s="17">
        <v>7.0822155186289995E-2</v>
      </c>
      <c r="AS217" s="17"/>
      <c r="AT217" s="17">
        <v>6.4387473479278895E-2</v>
      </c>
      <c r="AU217" s="17">
        <v>8.2596013160627105E-2</v>
      </c>
      <c r="AV217" s="17" t="s">
        <v>74</v>
      </c>
      <c r="AW217" s="17">
        <v>6.8739056067585097E-2</v>
      </c>
      <c r="AX217" s="17">
        <v>8.9776001755368498E-2</v>
      </c>
      <c r="AY217" s="17">
        <v>8.8241252064536299E-2</v>
      </c>
      <c r="AZ217" s="17">
        <v>7.6477616682611799E-2</v>
      </c>
    </row>
    <row r="218" spans="2:52" x14ac:dyDescent="0.35">
      <c r="B218" t="s">
        <v>141</v>
      </c>
      <c r="C218" s="17">
        <v>6.96748798132244E-2</v>
      </c>
      <c r="D218" s="17">
        <v>6.9329628731975901E-2</v>
      </c>
      <c r="E218" s="17">
        <v>7.0353721753800599E-2</v>
      </c>
      <c r="F218" s="17"/>
      <c r="G218" s="17">
        <v>0.10500927952516199</v>
      </c>
      <c r="H218" s="17">
        <v>8.5427704542871505E-2</v>
      </c>
      <c r="I218" s="17">
        <v>6.0620980648203399E-2</v>
      </c>
      <c r="J218" s="17">
        <v>5.2945006848418998E-2</v>
      </c>
      <c r="K218" s="17">
        <v>7.3886101349658298E-2</v>
      </c>
      <c r="L218" s="17">
        <v>5.1577344989848999E-2</v>
      </c>
      <c r="M218" s="17"/>
      <c r="N218" s="17">
        <v>6.8798422020182798E-2</v>
      </c>
      <c r="O218" s="17">
        <v>6.9051635454647903E-2</v>
      </c>
      <c r="P218" s="17">
        <v>6.6504239330647599E-2</v>
      </c>
      <c r="Q218" s="17">
        <v>7.3862177709023299E-2</v>
      </c>
      <c r="R218" s="17"/>
      <c r="S218" s="17">
        <v>8.7345264883184004E-2</v>
      </c>
      <c r="T218" s="17">
        <v>7.4958112259459794E-2</v>
      </c>
      <c r="U218" s="17">
        <v>6.8553165531081095E-2</v>
      </c>
      <c r="V218" s="17">
        <v>6.7938057673833804E-2</v>
      </c>
      <c r="W218" s="17">
        <v>7.5472077897524803E-2</v>
      </c>
      <c r="X218" s="17">
        <v>7.83798860301788E-2</v>
      </c>
      <c r="Y218" s="17">
        <v>5.9298515211002101E-2</v>
      </c>
      <c r="Z218" s="17">
        <v>6.0488736621318297E-2</v>
      </c>
      <c r="AA218" s="17">
        <v>6.9622018020318005E-2</v>
      </c>
      <c r="AB218" s="17">
        <v>5.3564229290235202E-2</v>
      </c>
      <c r="AC218" s="17">
        <v>6.5527147270525707E-2</v>
      </c>
      <c r="AD218" s="17">
        <v>2.8216619015192401E-2</v>
      </c>
      <c r="AE218" s="17"/>
      <c r="AF218" s="17">
        <v>5.5072525953450399E-2</v>
      </c>
      <c r="AG218" s="17">
        <v>7.8340530215100901E-2</v>
      </c>
      <c r="AH218" s="17">
        <v>7.0785234742778799E-2</v>
      </c>
      <c r="AI218" s="17"/>
      <c r="AJ218" s="17">
        <v>6.56471650265395E-2</v>
      </c>
      <c r="AK218" s="17">
        <v>9.5637094089148195E-2</v>
      </c>
      <c r="AL218" s="17">
        <v>7.0319632788948094E-2</v>
      </c>
      <c r="AM218" s="17">
        <v>2.55720550000826E-2</v>
      </c>
      <c r="AN218" s="17">
        <v>4.9634600424745302E-2</v>
      </c>
      <c r="AO218" s="17"/>
      <c r="AP218" s="17">
        <v>7.2146490706990404E-2</v>
      </c>
      <c r="AQ218" s="17">
        <v>8.9754411383479796E-2</v>
      </c>
      <c r="AR218" s="17">
        <v>9.1177531811547294E-2</v>
      </c>
      <c r="AS218" s="17"/>
      <c r="AT218" s="17">
        <v>5.9961054557547203E-2</v>
      </c>
      <c r="AU218" s="17">
        <v>7.0148933892463697E-2</v>
      </c>
      <c r="AV218" s="17" t="s">
        <v>74</v>
      </c>
      <c r="AW218" s="17">
        <v>8.9817353187792104E-2</v>
      </c>
      <c r="AX218" s="17">
        <v>8.5925143314418806E-2</v>
      </c>
      <c r="AY218" s="17">
        <v>6.7397474860096104E-2</v>
      </c>
      <c r="AZ218" s="17">
        <v>6.3975105178227604E-2</v>
      </c>
    </row>
    <row r="219" spans="2:52" x14ac:dyDescent="0.35">
      <c r="B219" t="s">
        <v>142</v>
      </c>
      <c r="C219" s="17">
        <v>6.7572656673334799E-2</v>
      </c>
      <c r="D219" s="17">
        <v>6.7378172211064305E-2</v>
      </c>
      <c r="E219" s="17">
        <v>6.8094115987949205E-2</v>
      </c>
      <c r="F219" s="17"/>
      <c r="G219" s="17">
        <v>9.7895830420364302E-2</v>
      </c>
      <c r="H219" s="17">
        <v>8.1798319131365899E-2</v>
      </c>
      <c r="I219" s="17">
        <v>8.9547140017155399E-2</v>
      </c>
      <c r="J219" s="17">
        <v>5.5077011821185302E-2</v>
      </c>
      <c r="K219" s="17">
        <v>5.9215017718755203E-2</v>
      </c>
      <c r="L219" s="17">
        <v>3.3838992968057202E-2</v>
      </c>
      <c r="M219" s="17"/>
      <c r="N219" s="17">
        <v>7.9545295118845005E-2</v>
      </c>
      <c r="O219" s="17">
        <v>6.42284511823763E-2</v>
      </c>
      <c r="P219" s="17">
        <v>5.29258903463675E-2</v>
      </c>
      <c r="Q219" s="17">
        <v>7.0918863634058596E-2</v>
      </c>
      <c r="R219" s="17"/>
      <c r="S219" s="17">
        <v>9.1125635692327997E-2</v>
      </c>
      <c r="T219" s="17">
        <v>5.7148823867896797E-2</v>
      </c>
      <c r="U219" s="17">
        <v>6.7344445873951594E-2</v>
      </c>
      <c r="V219" s="17">
        <v>5.4149699576708399E-2</v>
      </c>
      <c r="W219" s="17">
        <v>6.9780697762366006E-2</v>
      </c>
      <c r="X219" s="17">
        <v>6.4815346841046798E-2</v>
      </c>
      <c r="Y219" s="17">
        <v>7.1266063063239002E-2</v>
      </c>
      <c r="Z219" s="17">
        <v>4.4644631945573401E-2</v>
      </c>
      <c r="AA219" s="17">
        <v>6.7124828831946703E-2</v>
      </c>
      <c r="AB219" s="17">
        <v>4.9898564022270102E-2</v>
      </c>
      <c r="AC219" s="17">
        <v>8.9946061700275998E-2</v>
      </c>
      <c r="AD219" s="17">
        <v>8.4974935595770199E-2</v>
      </c>
      <c r="AE219" s="17"/>
      <c r="AF219" s="17">
        <v>4.43085541794895E-2</v>
      </c>
      <c r="AG219" s="17">
        <v>8.2888586806082104E-2</v>
      </c>
      <c r="AH219" s="17">
        <v>6.8370372149927999E-2</v>
      </c>
      <c r="AI219" s="17"/>
      <c r="AJ219" s="17">
        <v>5.1011432274011601E-2</v>
      </c>
      <c r="AK219" s="17">
        <v>8.4206854876607395E-2</v>
      </c>
      <c r="AL219" s="17">
        <v>8.9153666450177804E-2</v>
      </c>
      <c r="AM219" s="17">
        <v>9.6525859131756195E-2</v>
      </c>
      <c r="AN219" s="17">
        <v>5.51221954753119E-2</v>
      </c>
      <c r="AO219" s="17"/>
      <c r="AP219" s="17">
        <v>6.3641955363684194E-2</v>
      </c>
      <c r="AQ219" s="17">
        <v>8.9857956915059406E-2</v>
      </c>
      <c r="AR219" s="17">
        <v>6.5769978381346295E-2</v>
      </c>
      <c r="AS219" s="17"/>
      <c r="AT219" s="17">
        <v>4.9823758709208597E-2</v>
      </c>
      <c r="AU219" s="17">
        <v>7.1368382804373104E-2</v>
      </c>
      <c r="AV219" s="17" t="s">
        <v>74</v>
      </c>
      <c r="AW219" s="17">
        <v>7.9706394500487304E-2</v>
      </c>
      <c r="AX219" s="17">
        <v>8.9154809213259606E-2</v>
      </c>
      <c r="AY219" s="17">
        <v>7.2118863395257193E-2</v>
      </c>
      <c r="AZ219" s="17">
        <v>8.1494375696150201E-2</v>
      </c>
    </row>
    <row r="220" spans="2:52" x14ac:dyDescent="0.35">
      <c r="B220" t="s">
        <v>143</v>
      </c>
      <c r="C220" s="17">
        <v>0.145224792551641</v>
      </c>
      <c r="D220" s="17">
        <v>0.13281846462368799</v>
      </c>
      <c r="E220" s="17">
        <v>0.15757350737090101</v>
      </c>
      <c r="F220" s="17"/>
      <c r="G220" s="17">
        <v>0.19377364734042299</v>
      </c>
      <c r="H220" s="17">
        <v>0.20226848503439199</v>
      </c>
      <c r="I220" s="17">
        <v>0.154251994032788</v>
      </c>
      <c r="J220" s="17">
        <v>0.121998077036377</v>
      </c>
      <c r="K220" s="17">
        <v>0.11847215487441599</v>
      </c>
      <c r="L220" s="17">
        <v>9.6205783158416602E-2</v>
      </c>
      <c r="M220" s="17"/>
      <c r="N220" s="17">
        <v>0.14604769909757501</v>
      </c>
      <c r="O220" s="17">
        <v>0.14204660120953899</v>
      </c>
      <c r="P220" s="17">
        <v>0.16207883772430901</v>
      </c>
      <c r="Q220" s="17">
        <v>0.133647403136781</v>
      </c>
      <c r="R220" s="17"/>
      <c r="S220" s="17">
        <v>0.151643700324121</v>
      </c>
      <c r="T220" s="17">
        <v>0.133612028678567</v>
      </c>
      <c r="U220" s="17">
        <v>0.109223791380469</v>
      </c>
      <c r="V220" s="17">
        <v>0.122087518296042</v>
      </c>
      <c r="W220" s="17">
        <v>0.16690891317697301</v>
      </c>
      <c r="X220" s="17">
        <v>0.14926610033021501</v>
      </c>
      <c r="Y220" s="17">
        <v>0.18042017834031299</v>
      </c>
      <c r="Z220" s="17">
        <v>0.148697738400278</v>
      </c>
      <c r="AA220" s="17">
        <v>0.1457008955821</v>
      </c>
      <c r="AB220" s="17">
        <v>0.12622552824545399</v>
      </c>
      <c r="AC220" s="17">
        <v>0.128853099377679</v>
      </c>
      <c r="AD220" s="17">
        <v>0.25213942964034303</v>
      </c>
      <c r="AE220" s="17"/>
      <c r="AF220" s="17">
        <v>0.100200506933767</v>
      </c>
      <c r="AG220" s="17">
        <v>0.15114419379350799</v>
      </c>
      <c r="AH220" s="17">
        <v>0.20288621040712401</v>
      </c>
      <c r="AI220" s="17"/>
      <c r="AJ220" s="17">
        <v>0.10120279243933999</v>
      </c>
      <c r="AK220" s="17">
        <v>0.14462342571032599</v>
      </c>
      <c r="AL220" s="17">
        <v>0.14919258673465499</v>
      </c>
      <c r="AM220" s="17">
        <v>9.7389544867826902E-2</v>
      </c>
      <c r="AN220" s="17">
        <v>0.21914882655509499</v>
      </c>
      <c r="AO220" s="17"/>
      <c r="AP220" s="17">
        <v>9.0792998052105306E-2</v>
      </c>
      <c r="AQ220" s="17">
        <v>0.16192368411726099</v>
      </c>
      <c r="AR220" s="17">
        <v>0.16394062070418999</v>
      </c>
      <c r="AS220" s="17"/>
      <c r="AT220" s="17">
        <v>0.107813143507383</v>
      </c>
      <c r="AU220" s="17">
        <v>0.16197371239504599</v>
      </c>
      <c r="AV220" s="17" t="s">
        <v>74</v>
      </c>
      <c r="AW220" s="17">
        <v>0.14438024016029499</v>
      </c>
      <c r="AX220" s="17">
        <v>0.16796101468942801</v>
      </c>
      <c r="AY220" s="17">
        <v>0.17717994620703101</v>
      </c>
      <c r="AZ220" s="17">
        <v>0.16452177986835401</v>
      </c>
    </row>
    <row r="221" spans="2:52" x14ac:dyDescent="0.35">
      <c r="B221" t="s">
        <v>144</v>
      </c>
      <c r="C221" s="17">
        <v>6.3386731705523294E-2</v>
      </c>
      <c r="D221" s="17">
        <v>6.4401925240399699E-2</v>
      </c>
      <c r="E221" s="17">
        <v>6.2707689381550399E-2</v>
      </c>
      <c r="F221" s="17"/>
      <c r="G221" s="17">
        <v>7.1549216186877304E-2</v>
      </c>
      <c r="H221" s="17">
        <v>9.5949924300413006E-2</v>
      </c>
      <c r="I221" s="17">
        <v>7.5256069701898104E-2</v>
      </c>
      <c r="J221" s="17">
        <v>6.17648675366173E-2</v>
      </c>
      <c r="K221" s="17">
        <v>4.4872504094689201E-2</v>
      </c>
      <c r="L221" s="17">
        <v>3.5651164257472202E-2</v>
      </c>
      <c r="M221" s="17"/>
      <c r="N221" s="17">
        <v>6.9523919115979396E-2</v>
      </c>
      <c r="O221" s="17">
        <v>7.4609399576338997E-2</v>
      </c>
      <c r="P221" s="17">
        <v>5.341827441923E-2</v>
      </c>
      <c r="Q221" s="17">
        <v>5.26963147478152E-2</v>
      </c>
      <c r="R221" s="17"/>
      <c r="S221" s="17">
        <v>8.4039679234849701E-2</v>
      </c>
      <c r="T221" s="17">
        <v>5.8391472236230403E-2</v>
      </c>
      <c r="U221" s="17">
        <v>8.1962558346196396E-2</v>
      </c>
      <c r="V221" s="17">
        <v>5.4954962744243399E-2</v>
      </c>
      <c r="W221" s="17">
        <v>6.71304190767852E-2</v>
      </c>
      <c r="X221" s="17">
        <v>9.3250070349228095E-2</v>
      </c>
      <c r="Y221" s="17">
        <v>4.97638995044552E-2</v>
      </c>
      <c r="Z221" s="17">
        <v>2.8522392842457101E-2</v>
      </c>
      <c r="AA221" s="17">
        <v>4.7258375040785797E-2</v>
      </c>
      <c r="AB221" s="17">
        <v>5.8708399679365003E-2</v>
      </c>
      <c r="AC221" s="17">
        <v>5.3055890793563897E-2</v>
      </c>
      <c r="AD221" s="17">
        <v>3.9081594831857698E-2</v>
      </c>
      <c r="AE221" s="17"/>
      <c r="AF221" s="17">
        <v>4.9470365598065599E-2</v>
      </c>
      <c r="AG221" s="17">
        <v>7.9603995116713899E-2</v>
      </c>
      <c r="AH221" s="17">
        <v>4.72365229836623E-2</v>
      </c>
      <c r="AI221" s="17"/>
      <c r="AJ221" s="17">
        <v>5.0596706473144099E-2</v>
      </c>
      <c r="AK221" s="17">
        <v>8.5612596445728897E-2</v>
      </c>
      <c r="AL221" s="17">
        <v>8.3322016352701603E-2</v>
      </c>
      <c r="AM221" s="17">
        <v>7.3864422357210593E-2</v>
      </c>
      <c r="AN221" s="17">
        <v>2.9248339623609398E-2</v>
      </c>
      <c r="AO221" s="17"/>
      <c r="AP221" s="17">
        <v>5.9506319704259097E-2</v>
      </c>
      <c r="AQ221" s="17">
        <v>8.1703834111259796E-2</v>
      </c>
      <c r="AR221" s="17">
        <v>0.117507888863199</v>
      </c>
      <c r="AS221" s="17"/>
      <c r="AT221" s="17">
        <v>4.6175656322907301E-2</v>
      </c>
      <c r="AU221" s="17">
        <v>7.1914360775438502E-2</v>
      </c>
      <c r="AV221" s="17" t="s">
        <v>74</v>
      </c>
      <c r="AW221" s="17">
        <v>6.6767967926528102E-2</v>
      </c>
      <c r="AX221" s="17">
        <v>6.6452402409427902E-2</v>
      </c>
      <c r="AY221" s="17">
        <v>8.4794198678020502E-2</v>
      </c>
      <c r="AZ221" s="17">
        <v>4.5747259393310598E-2</v>
      </c>
    </row>
    <row r="222" spans="2:52" x14ac:dyDescent="0.35">
      <c r="B222" t="s">
        <v>145</v>
      </c>
      <c r="C222" s="17">
        <v>5.87020824104919E-2</v>
      </c>
      <c r="D222" s="17">
        <v>4.9355810166857299E-2</v>
      </c>
      <c r="E222" s="17">
        <v>6.7583757947750206E-2</v>
      </c>
      <c r="F222" s="17"/>
      <c r="G222" s="17">
        <v>8.8727190607659004E-2</v>
      </c>
      <c r="H222" s="17">
        <v>7.8587918643162794E-2</v>
      </c>
      <c r="I222" s="17">
        <v>7.0796748280130106E-2</v>
      </c>
      <c r="J222" s="17">
        <v>4.8323277323472302E-2</v>
      </c>
      <c r="K222" s="17">
        <v>3.8677292343643303E-2</v>
      </c>
      <c r="L222" s="17">
        <v>3.4685910744880401E-2</v>
      </c>
      <c r="M222" s="17"/>
      <c r="N222" s="17">
        <v>6.4486609035414102E-2</v>
      </c>
      <c r="O222" s="17">
        <v>6.8994200862250193E-2</v>
      </c>
      <c r="P222" s="17">
        <v>4.3627686161705502E-2</v>
      </c>
      <c r="Q222" s="17">
        <v>5.57635339631724E-2</v>
      </c>
      <c r="R222" s="17"/>
      <c r="S222" s="17">
        <v>7.0717045075974594E-2</v>
      </c>
      <c r="T222" s="17">
        <v>6.6696781660485802E-2</v>
      </c>
      <c r="U222" s="17">
        <v>4.5457459615787198E-2</v>
      </c>
      <c r="V222" s="17">
        <v>7.3094969929512005E-2</v>
      </c>
      <c r="W222" s="17">
        <v>5.6115350433368301E-2</v>
      </c>
      <c r="X222" s="17">
        <v>4.9449977950337003E-2</v>
      </c>
      <c r="Y222" s="17">
        <v>6.1675587538760603E-2</v>
      </c>
      <c r="Z222" s="17">
        <v>4.1680902944202201E-2</v>
      </c>
      <c r="AA222" s="17">
        <v>6.5844279513206899E-2</v>
      </c>
      <c r="AB222" s="17">
        <v>4.3036587936758797E-2</v>
      </c>
      <c r="AC222" s="17">
        <v>5.2251308855889203E-2</v>
      </c>
      <c r="AD222" s="17">
        <v>4.0339382330129403E-2</v>
      </c>
      <c r="AE222" s="17"/>
      <c r="AF222" s="17">
        <v>2.8170606301453301E-2</v>
      </c>
      <c r="AG222" s="17">
        <v>7.9077302407325897E-2</v>
      </c>
      <c r="AH222" s="17">
        <v>4.7501570431050598E-2</v>
      </c>
      <c r="AI222" s="17"/>
      <c r="AJ222" s="17">
        <v>2.9160635753933201E-2</v>
      </c>
      <c r="AK222" s="17">
        <v>8.5568634227748894E-2</v>
      </c>
      <c r="AL222" s="17">
        <v>8.4638836219780106E-2</v>
      </c>
      <c r="AM222" s="17">
        <v>0</v>
      </c>
      <c r="AN222" s="17">
        <v>4.2679627176095601E-2</v>
      </c>
      <c r="AO222" s="17"/>
      <c r="AP222" s="17">
        <v>3.1673064561102297E-2</v>
      </c>
      <c r="AQ222" s="17">
        <v>8.2785846733232901E-2</v>
      </c>
      <c r="AR222" s="17">
        <v>8.2220364207846106E-2</v>
      </c>
      <c r="AS222" s="17"/>
      <c r="AT222" s="17">
        <v>3.9812649323287902E-2</v>
      </c>
      <c r="AU222" s="17">
        <v>7.6164134476346901E-2</v>
      </c>
      <c r="AV222" s="17" t="s">
        <v>74</v>
      </c>
      <c r="AW222" s="17">
        <v>6.4546606890025005E-2</v>
      </c>
      <c r="AX222" s="17">
        <v>6.6601330151809204E-2</v>
      </c>
      <c r="AY222" s="17">
        <v>6.5476559672048906E-2</v>
      </c>
      <c r="AZ222" s="17">
        <v>6.54058472591416E-2</v>
      </c>
    </row>
    <row r="223" spans="2:52" x14ac:dyDescent="0.35">
      <c r="B223" t="s">
        <v>146</v>
      </c>
      <c r="C223" s="17">
        <v>4.5273171011734697E-2</v>
      </c>
      <c r="D223" s="17">
        <v>4.3122754369004798E-2</v>
      </c>
      <c r="E223" s="17">
        <v>4.7593014535837697E-2</v>
      </c>
      <c r="F223" s="17"/>
      <c r="G223" s="17">
        <v>8.3426686881524006E-2</v>
      </c>
      <c r="H223" s="17">
        <v>4.7218333086319501E-2</v>
      </c>
      <c r="I223" s="17">
        <v>6.1024324285177803E-2</v>
      </c>
      <c r="J223" s="17">
        <v>3.6977946113654597E-2</v>
      </c>
      <c r="K223" s="17">
        <v>2.88615086648903E-2</v>
      </c>
      <c r="L223" s="17">
        <v>2.3351628105413198E-2</v>
      </c>
      <c r="M223" s="17"/>
      <c r="N223" s="17">
        <v>6.2808354085315696E-2</v>
      </c>
      <c r="O223" s="17">
        <v>5.9349683938629702E-2</v>
      </c>
      <c r="P223" s="17">
        <v>2.7806528037112602E-2</v>
      </c>
      <c r="Q223" s="17">
        <v>2.7616185806580502E-2</v>
      </c>
      <c r="R223" s="17"/>
      <c r="S223" s="17">
        <v>5.61620159443477E-2</v>
      </c>
      <c r="T223" s="17">
        <v>4.0516121167765901E-2</v>
      </c>
      <c r="U223" s="17">
        <v>4.9611785237810999E-2</v>
      </c>
      <c r="V223" s="17">
        <v>4.8028229412431303E-2</v>
      </c>
      <c r="W223" s="17">
        <v>5.7443666248164799E-2</v>
      </c>
      <c r="X223" s="17">
        <v>3.49046134866903E-2</v>
      </c>
      <c r="Y223" s="17">
        <v>3.6876675558320901E-2</v>
      </c>
      <c r="Z223" s="17">
        <v>2.8693729554203899E-2</v>
      </c>
      <c r="AA223" s="17">
        <v>5.5200367175674697E-2</v>
      </c>
      <c r="AB223" s="17">
        <v>2.89593943481192E-2</v>
      </c>
      <c r="AC223" s="17">
        <v>5.4821607059072401E-2</v>
      </c>
      <c r="AD223" s="17">
        <v>3.9210674966331002E-2</v>
      </c>
      <c r="AE223" s="17"/>
      <c r="AF223" s="17">
        <v>3.0713872288248699E-2</v>
      </c>
      <c r="AG223" s="17">
        <v>5.7025999780736601E-2</v>
      </c>
      <c r="AH223" s="17">
        <v>4.0455009631342499E-2</v>
      </c>
      <c r="AI223" s="17"/>
      <c r="AJ223" s="17">
        <v>2.6987579252592101E-2</v>
      </c>
      <c r="AK223" s="17">
        <v>6.3265616765071003E-2</v>
      </c>
      <c r="AL223" s="17">
        <v>8.3530622055428494E-2</v>
      </c>
      <c r="AM223" s="17">
        <v>0</v>
      </c>
      <c r="AN223" s="17">
        <v>2.5512817922847101E-2</v>
      </c>
      <c r="AO223" s="17"/>
      <c r="AP223" s="17">
        <v>3.09727793221031E-2</v>
      </c>
      <c r="AQ223" s="17">
        <v>5.5017472276983503E-2</v>
      </c>
      <c r="AR223" s="17">
        <v>8.9181428705275803E-2</v>
      </c>
      <c r="AS223" s="17"/>
      <c r="AT223" s="17">
        <v>4.1541049440589103E-2</v>
      </c>
      <c r="AU223" s="17">
        <v>5.0816605448041001E-2</v>
      </c>
      <c r="AV223" s="17" t="s">
        <v>74</v>
      </c>
      <c r="AW223" s="17">
        <v>3.33697331184147E-2</v>
      </c>
      <c r="AX223" s="17">
        <v>4.7045696088652098E-2</v>
      </c>
      <c r="AY223" s="17">
        <v>4.6377691267208199E-2</v>
      </c>
      <c r="AZ223" s="17">
        <v>7.6077223156618204E-2</v>
      </c>
    </row>
    <row r="224" spans="2:52" x14ac:dyDescent="0.35">
      <c r="B224" t="s">
        <v>147</v>
      </c>
      <c r="C224" s="17">
        <v>2.2413624358506901E-2</v>
      </c>
      <c r="D224" s="17">
        <v>2.3660148907129801E-2</v>
      </c>
      <c r="E224" s="17">
        <v>2.0875136003629498E-2</v>
      </c>
      <c r="F224" s="17"/>
      <c r="G224" s="17">
        <v>3.6149679342963599E-2</v>
      </c>
      <c r="H224" s="17">
        <v>2.80345806807583E-2</v>
      </c>
      <c r="I224" s="17">
        <v>2.6913249244202301E-2</v>
      </c>
      <c r="J224" s="17">
        <v>1.9970866170961402E-2</v>
      </c>
      <c r="K224" s="17">
        <v>1.8026390214758398E-2</v>
      </c>
      <c r="L224" s="17">
        <v>1.00241809282011E-2</v>
      </c>
      <c r="M224" s="17"/>
      <c r="N224" s="17">
        <v>2.0777696331957099E-2</v>
      </c>
      <c r="O224" s="17">
        <v>2.3889599484700701E-2</v>
      </c>
      <c r="P224" s="17">
        <v>2.56982962056083E-2</v>
      </c>
      <c r="Q224" s="17">
        <v>2.00458035735918E-2</v>
      </c>
      <c r="R224" s="17"/>
      <c r="S224" s="17">
        <v>2.6622551161410501E-2</v>
      </c>
      <c r="T224" s="17">
        <v>2.0721020228453201E-2</v>
      </c>
      <c r="U224" s="17">
        <v>2.2346889644027E-2</v>
      </c>
      <c r="V224" s="17">
        <v>2.3246436550547402E-2</v>
      </c>
      <c r="W224" s="17">
        <v>2.4832668156871601E-2</v>
      </c>
      <c r="X224" s="17">
        <v>3.6069019126260302E-2</v>
      </c>
      <c r="Y224" s="17">
        <v>1.9509286777694701E-2</v>
      </c>
      <c r="Z224" s="17">
        <v>1.3652476703990399E-2</v>
      </c>
      <c r="AA224" s="17">
        <v>1.6412060894080899E-2</v>
      </c>
      <c r="AB224" s="17">
        <v>2.69016852809673E-2</v>
      </c>
      <c r="AC224" s="17">
        <v>1.5843525967552001E-2</v>
      </c>
      <c r="AD224" s="17">
        <v>0</v>
      </c>
      <c r="AE224" s="17"/>
      <c r="AF224" s="17">
        <v>1.56553626769599E-2</v>
      </c>
      <c r="AG224" s="17">
        <v>2.5696316557849999E-2</v>
      </c>
      <c r="AH224" s="17">
        <v>1.62423143157008E-2</v>
      </c>
      <c r="AI224" s="17"/>
      <c r="AJ224" s="17">
        <v>1.06155398194509E-2</v>
      </c>
      <c r="AK224" s="17">
        <v>3.0658443980588101E-2</v>
      </c>
      <c r="AL224" s="17">
        <v>2.7053111544307399E-2</v>
      </c>
      <c r="AM224" s="17">
        <v>0</v>
      </c>
      <c r="AN224" s="17">
        <v>8.3152811764755606E-3</v>
      </c>
      <c r="AO224" s="17"/>
      <c r="AP224" s="17">
        <v>1.04264387513832E-2</v>
      </c>
      <c r="AQ224" s="17">
        <v>1.6533113973432399E-2</v>
      </c>
      <c r="AR224" s="17">
        <v>3.20947934919723E-2</v>
      </c>
      <c r="AS224" s="17"/>
      <c r="AT224" s="17">
        <v>1.9075303840263999E-2</v>
      </c>
      <c r="AU224" s="17">
        <v>2.27870941615319E-2</v>
      </c>
      <c r="AV224" s="17" t="s">
        <v>74</v>
      </c>
      <c r="AW224" s="17">
        <v>2.29434852635227E-2</v>
      </c>
      <c r="AX224" s="17">
        <v>1.22625700027527E-2</v>
      </c>
      <c r="AY224" s="17">
        <v>2.8053017895216501E-2</v>
      </c>
      <c r="AZ224" s="17">
        <v>5.4904602528211298E-2</v>
      </c>
    </row>
    <row r="225" spans="2:52" x14ac:dyDescent="0.35">
      <c r="B225" t="s">
        <v>148</v>
      </c>
      <c r="C225" s="17">
        <v>4.2098133087433903E-2</v>
      </c>
      <c r="D225" s="17">
        <v>3.7652088533939601E-2</v>
      </c>
      <c r="E225" s="17">
        <v>4.5717227907301303E-2</v>
      </c>
      <c r="F225" s="17"/>
      <c r="G225" s="17">
        <v>4.2384573239855901E-2</v>
      </c>
      <c r="H225" s="17">
        <v>5.7895499771594999E-2</v>
      </c>
      <c r="I225" s="17">
        <v>4.8157153099675602E-2</v>
      </c>
      <c r="J225" s="17">
        <v>4.0414515329455197E-2</v>
      </c>
      <c r="K225" s="17">
        <v>3.4418228723143499E-2</v>
      </c>
      <c r="L225" s="17">
        <v>3.0685170525654899E-2</v>
      </c>
      <c r="M225" s="17"/>
      <c r="N225" s="17">
        <v>4.3707130423493203E-2</v>
      </c>
      <c r="O225" s="17">
        <v>4.3743607299173398E-2</v>
      </c>
      <c r="P225" s="17">
        <v>3.9701609366068501E-2</v>
      </c>
      <c r="Q225" s="17">
        <v>4.1300295589349799E-2</v>
      </c>
      <c r="R225" s="17"/>
      <c r="S225" s="17">
        <v>4.2770862572880798E-2</v>
      </c>
      <c r="T225" s="17">
        <v>5.9041936159806803E-2</v>
      </c>
      <c r="U225" s="17">
        <v>4.9421248403804498E-2</v>
      </c>
      <c r="V225" s="17">
        <v>4.8473043589819201E-2</v>
      </c>
      <c r="W225" s="17">
        <v>1.60679198861573E-2</v>
      </c>
      <c r="X225" s="17">
        <v>4.14704332297883E-2</v>
      </c>
      <c r="Y225" s="17">
        <v>3.5544380380549002E-2</v>
      </c>
      <c r="Z225" s="17">
        <v>3.5260170294424999E-2</v>
      </c>
      <c r="AA225" s="17">
        <v>4.5730860422459399E-2</v>
      </c>
      <c r="AB225" s="17">
        <v>4.00371250036178E-2</v>
      </c>
      <c r="AC225" s="17">
        <v>3.4376173392010601E-2</v>
      </c>
      <c r="AD225" s="17">
        <v>2.1826033774423801E-2</v>
      </c>
      <c r="AE225" s="17"/>
      <c r="AF225" s="17">
        <v>2.8997178196988299E-2</v>
      </c>
      <c r="AG225" s="17">
        <v>5.6401447576223798E-2</v>
      </c>
      <c r="AH225" s="17">
        <v>3.2377406751115403E-2</v>
      </c>
      <c r="AI225" s="17"/>
      <c r="AJ225" s="17">
        <v>1.9984081397611701E-2</v>
      </c>
      <c r="AK225" s="17">
        <v>3.00415758752067E-2</v>
      </c>
      <c r="AL225" s="17">
        <v>4.7415962858502997E-2</v>
      </c>
      <c r="AM225" s="17">
        <v>4.3505669756743699E-2</v>
      </c>
      <c r="AN225" s="17">
        <v>3.1088060505096E-2</v>
      </c>
      <c r="AO225" s="17"/>
      <c r="AP225" s="17">
        <v>1.6151608406648098E-2</v>
      </c>
      <c r="AQ225" s="17">
        <v>2.2321399646020101E-2</v>
      </c>
      <c r="AR225" s="17">
        <v>2.8139182399687501E-2</v>
      </c>
      <c r="AS225" s="17"/>
      <c r="AT225" s="17">
        <v>4.1783150720361102E-2</v>
      </c>
      <c r="AU225" s="17">
        <v>3.5841712518192903E-2</v>
      </c>
      <c r="AV225" s="17" t="s">
        <v>74</v>
      </c>
      <c r="AW225" s="17">
        <v>5.2983766257858403E-2</v>
      </c>
      <c r="AX225" s="17">
        <v>2.9647351075973601E-2</v>
      </c>
      <c r="AY225" s="17">
        <v>4.7176828656856198E-2</v>
      </c>
      <c r="AZ225" s="17">
        <v>7.4549085711195298E-2</v>
      </c>
    </row>
    <row r="226" spans="2:52" x14ac:dyDescent="0.35">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row>
    <row r="227" spans="2:52" x14ac:dyDescent="0.35">
      <c r="B227" s="6" t="s">
        <v>155</v>
      </c>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row>
    <row r="228" spans="2:52" x14ac:dyDescent="0.35">
      <c r="B228" s="24" t="s">
        <v>156</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row>
    <row r="229" spans="2:52" x14ac:dyDescent="0.35">
      <c r="B229" t="s">
        <v>138</v>
      </c>
      <c r="C229" s="17">
        <v>0.41762193727160601</v>
      </c>
      <c r="D229" s="17">
        <v>0.45782808819627102</v>
      </c>
      <c r="E229" s="17">
        <v>0.37102034634190301</v>
      </c>
      <c r="F229" s="17"/>
      <c r="G229" s="17">
        <v>0.17765106249791801</v>
      </c>
      <c r="H229" s="17">
        <v>0.30059762585056099</v>
      </c>
      <c r="I229" s="17">
        <v>0.31437665857340402</v>
      </c>
      <c r="J229" s="17">
        <v>0.52452028857330801</v>
      </c>
      <c r="K229" s="17">
        <v>0.64229654481810405</v>
      </c>
      <c r="L229" s="17">
        <v>0.50174799512738799</v>
      </c>
      <c r="M229" s="17"/>
      <c r="N229" s="17">
        <v>0.40794792094266902</v>
      </c>
      <c r="O229" s="17">
        <v>0.40795613041571999</v>
      </c>
      <c r="P229" s="17">
        <v>0.31441865645973099</v>
      </c>
      <c r="Q229" s="17">
        <v>0.52231662796544698</v>
      </c>
      <c r="R229" s="17"/>
      <c r="S229" s="17" t="s">
        <v>74</v>
      </c>
      <c r="T229" s="17" t="s">
        <v>74</v>
      </c>
      <c r="U229" s="17" t="s">
        <v>74</v>
      </c>
      <c r="V229" s="17" t="s">
        <v>74</v>
      </c>
      <c r="W229" s="17" t="s">
        <v>74</v>
      </c>
      <c r="X229" s="17" t="s">
        <v>74</v>
      </c>
      <c r="Y229" s="17" t="s">
        <v>74</v>
      </c>
      <c r="Z229" s="17" t="s">
        <v>74</v>
      </c>
      <c r="AA229" s="17" t="s">
        <v>74</v>
      </c>
      <c r="AB229" s="17">
        <v>0.41762193727160601</v>
      </c>
      <c r="AC229" s="17" t="s">
        <v>74</v>
      </c>
      <c r="AD229" s="17" t="s">
        <v>74</v>
      </c>
      <c r="AE229" s="17"/>
      <c r="AF229" s="17">
        <v>0.66279450605606505</v>
      </c>
      <c r="AG229" s="17">
        <v>0.32146206037932901</v>
      </c>
      <c r="AH229" s="17">
        <v>0.37079489155466799</v>
      </c>
      <c r="AI229" s="17"/>
      <c r="AJ229" s="17">
        <v>0.83203993735259696</v>
      </c>
      <c r="AK229" s="17">
        <v>0.38435176158971801</v>
      </c>
      <c r="AL229" s="17">
        <v>0.62009290789041704</v>
      </c>
      <c r="AM229" s="17">
        <v>0.65409197690119303</v>
      </c>
      <c r="AN229" s="17">
        <v>0.35521541568372</v>
      </c>
      <c r="AO229" s="17"/>
      <c r="AP229" s="17">
        <v>0.70250861446752999</v>
      </c>
      <c r="AQ229" s="17">
        <v>0.42357037710421802</v>
      </c>
      <c r="AR229" s="17">
        <v>0.42360079027799302</v>
      </c>
      <c r="AS229" s="17"/>
      <c r="AT229" s="17">
        <v>0.531549913287371</v>
      </c>
      <c r="AU229" s="17">
        <v>0.39871992832814501</v>
      </c>
      <c r="AV229" s="17" t="s">
        <v>74</v>
      </c>
      <c r="AW229" s="17">
        <v>0.302703477577213</v>
      </c>
      <c r="AX229" s="17">
        <v>0.38966257942222399</v>
      </c>
      <c r="AY229" s="17">
        <v>0.23165402142816099</v>
      </c>
      <c r="AZ229" s="17">
        <v>0.346130383924938</v>
      </c>
    </row>
    <row r="230" spans="2:52" x14ac:dyDescent="0.35">
      <c r="B230" t="s">
        <v>139</v>
      </c>
      <c r="C230" s="17">
        <v>3.4071380422642197E-2</v>
      </c>
      <c r="D230" s="17">
        <v>1.5439497697035299E-2</v>
      </c>
      <c r="E230" s="17">
        <v>5.9005731633017498E-2</v>
      </c>
      <c r="F230" s="17"/>
      <c r="G230" s="17">
        <v>8.5550396805693693E-2</v>
      </c>
      <c r="H230" s="17">
        <v>3.3787346941862403E-2</v>
      </c>
      <c r="I230" s="17">
        <v>0</v>
      </c>
      <c r="J230" s="17">
        <v>1.70622566886535E-2</v>
      </c>
      <c r="K230" s="17">
        <v>0</v>
      </c>
      <c r="L230" s="17">
        <v>6.4560175899667102E-2</v>
      </c>
      <c r="M230" s="17"/>
      <c r="N230" s="17">
        <v>2.89190306949338E-2</v>
      </c>
      <c r="O230" s="17">
        <v>3.4743068937835998E-2</v>
      </c>
      <c r="P230" s="17">
        <v>1.7411517019591601E-2</v>
      </c>
      <c r="Q230" s="17">
        <v>5.5763435670801297E-2</v>
      </c>
      <c r="R230" s="17"/>
      <c r="S230" s="17" t="s">
        <v>74</v>
      </c>
      <c r="T230" s="17" t="s">
        <v>74</v>
      </c>
      <c r="U230" s="17" t="s">
        <v>74</v>
      </c>
      <c r="V230" s="17" t="s">
        <v>74</v>
      </c>
      <c r="W230" s="17" t="s">
        <v>74</v>
      </c>
      <c r="X230" s="17" t="s">
        <v>74</v>
      </c>
      <c r="Y230" s="17" t="s">
        <v>74</v>
      </c>
      <c r="Z230" s="17" t="s">
        <v>74</v>
      </c>
      <c r="AA230" s="17" t="s">
        <v>74</v>
      </c>
      <c r="AB230" s="17">
        <v>3.4071380422642197E-2</v>
      </c>
      <c r="AC230" s="17" t="s">
        <v>74</v>
      </c>
      <c r="AD230" s="17" t="s">
        <v>74</v>
      </c>
      <c r="AE230" s="17"/>
      <c r="AF230" s="17">
        <v>3.4332889808234603E-2</v>
      </c>
      <c r="AG230" s="17">
        <v>2.76810438378105E-2</v>
      </c>
      <c r="AH230" s="17">
        <v>2.8568904858016799E-2</v>
      </c>
      <c r="AI230" s="17"/>
      <c r="AJ230" s="17">
        <v>3.9223364295507497E-2</v>
      </c>
      <c r="AK230" s="17">
        <v>6.4381528655902798E-2</v>
      </c>
      <c r="AL230" s="17">
        <v>4.0831024154359498E-2</v>
      </c>
      <c r="AM230" s="17">
        <v>0</v>
      </c>
      <c r="AN230" s="17">
        <v>3.19586129217964E-2</v>
      </c>
      <c r="AO230" s="17"/>
      <c r="AP230" s="17">
        <v>1.9652662270347201E-2</v>
      </c>
      <c r="AQ230" s="17">
        <v>6.8621819778482598E-2</v>
      </c>
      <c r="AR230" s="17">
        <v>5.2222100795444301E-2</v>
      </c>
      <c r="AS230" s="17"/>
      <c r="AT230" s="17">
        <v>3.3685312802353498E-2</v>
      </c>
      <c r="AU230" s="17">
        <v>2.15847753562208E-2</v>
      </c>
      <c r="AV230" s="17" t="s">
        <v>74</v>
      </c>
      <c r="AW230" s="17">
        <v>4.1194972682396302E-2</v>
      </c>
      <c r="AX230" s="17">
        <v>3.67237158871076E-2</v>
      </c>
      <c r="AY230" s="17">
        <v>3.9941134171687799E-2</v>
      </c>
      <c r="AZ230" s="17">
        <v>0.11394103122541401</v>
      </c>
    </row>
    <row r="231" spans="2:52" x14ac:dyDescent="0.35">
      <c r="B231" t="s">
        <v>140</v>
      </c>
      <c r="C231" s="17">
        <v>2.3359125444529501E-2</v>
      </c>
      <c r="D231" s="17">
        <v>2.49469591176366E-2</v>
      </c>
      <c r="E231" s="17">
        <v>2.1619445013209899E-2</v>
      </c>
      <c r="F231" s="17"/>
      <c r="G231" s="17">
        <v>0</v>
      </c>
      <c r="H231" s="17">
        <v>5.5401769774756603E-2</v>
      </c>
      <c r="I231" s="17">
        <v>2.2575316066749201E-2</v>
      </c>
      <c r="J231" s="17">
        <v>0</v>
      </c>
      <c r="K231" s="17">
        <v>2.6661050890825599E-2</v>
      </c>
      <c r="L231" s="17">
        <v>2.4544967853721102E-2</v>
      </c>
      <c r="M231" s="17"/>
      <c r="N231" s="17">
        <v>2.0101364934950398E-2</v>
      </c>
      <c r="O231" s="17">
        <v>3.4584053062821897E-2</v>
      </c>
      <c r="P231" s="17">
        <v>0</v>
      </c>
      <c r="Q231" s="17">
        <v>3.4470709746327002E-2</v>
      </c>
      <c r="R231" s="17"/>
      <c r="S231" s="17" t="s">
        <v>74</v>
      </c>
      <c r="T231" s="17" t="s">
        <v>74</v>
      </c>
      <c r="U231" s="17" t="s">
        <v>74</v>
      </c>
      <c r="V231" s="17" t="s">
        <v>74</v>
      </c>
      <c r="W231" s="17" t="s">
        <v>74</v>
      </c>
      <c r="X231" s="17" t="s">
        <v>74</v>
      </c>
      <c r="Y231" s="17" t="s">
        <v>74</v>
      </c>
      <c r="Z231" s="17" t="s">
        <v>74</v>
      </c>
      <c r="AA231" s="17" t="s">
        <v>74</v>
      </c>
      <c r="AB231" s="17">
        <v>2.3359125444529501E-2</v>
      </c>
      <c r="AC231" s="17" t="s">
        <v>74</v>
      </c>
      <c r="AD231" s="17" t="s">
        <v>74</v>
      </c>
      <c r="AE231" s="17"/>
      <c r="AF231" s="17">
        <v>2.3454365012581399E-2</v>
      </c>
      <c r="AG231" s="17">
        <v>1.0838596074972799E-2</v>
      </c>
      <c r="AH231" s="17">
        <v>0.1045442456045</v>
      </c>
      <c r="AI231" s="17"/>
      <c r="AJ231" s="17">
        <v>0</v>
      </c>
      <c r="AK231" s="17">
        <v>5.8924421715559602E-2</v>
      </c>
      <c r="AL231" s="17">
        <v>3.9789223322792097E-2</v>
      </c>
      <c r="AM231" s="17">
        <v>0</v>
      </c>
      <c r="AN231" s="17">
        <v>6.0031455230494898E-2</v>
      </c>
      <c r="AO231" s="17"/>
      <c r="AP231" s="17">
        <v>4.6184740981491799E-2</v>
      </c>
      <c r="AQ231" s="17">
        <v>2.1860980756983901E-2</v>
      </c>
      <c r="AR231" s="17">
        <v>0</v>
      </c>
      <c r="AS231" s="17"/>
      <c r="AT231" s="17">
        <v>7.66012881006256E-3</v>
      </c>
      <c r="AU231" s="17">
        <v>1.0110525214134599E-2</v>
      </c>
      <c r="AV231" s="17" t="s">
        <v>74</v>
      </c>
      <c r="AW231" s="17">
        <v>0</v>
      </c>
      <c r="AX231" s="17">
        <v>7.5994074300597E-2</v>
      </c>
      <c r="AY231" s="17">
        <v>7.7930737768475103E-2</v>
      </c>
      <c r="AZ231" s="17">
        <v>0</v>
      </c>
    </row>
    <row r="232" spans="2:52" x14ac:dyDescent="0.35">
      <c r="B232" t="s">
        <v>141</v>
      </c>
      <c r="C232" s="17">
        <v>4.6295066404545802E-2</v>
      </c>
      <c r="D232" s="17">
        <v>4.8647936830193403E-2</v>
      </c>
      <c r="E232" s="17">
        <v>4.38885442308527E-2</v>
      </c>
      <c r="F232" s="17"/>
      <c r="G232" s="17">
        <v>5.9486769283420997E-2</v>
      </c>
      <c r="H232" s="17">
        <v>3.19491356162524E-2</v>
      </c>
      <c r="I232" s="17">
        <v>3.7510052549309503E-2</v>
      </c>
      <c r="J232" s="17">
        <v>5.20864562833597E-2</v>
      </c>
      <c r="K232" s="17">
        <v>7.5810013395960593E-2</v>
      </c>
      <c r="L232" s="17">
        <v>3.7722595422836402E-2</v>
      </c>
      <c r="M232" s="17"/>
      <c r="N232" s="17">
        <v>3.7282461117380497E-2</v>
      </c>
      <c r="O232" s="17">
        <v>4.8273147864148699E-2</v>
      </c>
      <c r="P232" s="17">
        <v>8.7963379606538494E-2</v>
      </c>
      <c r="Q232" s="17">
        <v>2.7554645064739799E-2</v>
      </c>
      <c r="R232" s="17"/>
      <c r="S232" s="17" t="s">
        <v>74</v>
      </c>
      <c r="T232" s="17" t="s">
        <v>74</v>
      </c>
      <c r="U232" s="17" t="s">
        <v>74</v>
      </c>
      <c r="V232" s="17" t="s">
        <v>74</v>
      </c>
      <c r="W232" s="17" t="s">
        <v>74</v>
      </c>
      <c r="X232" s="17" t="s">
        <v>74</v>
      </c>
      <c r="Y232" s="17" t="s">
        <v>74</v>
      </c>
      <c r="Z232" s="17" t="s">
        <v>74</v>
      </c>
      <c r="AA232" s="17" t="s">
        <v>74</v>
      </c>
      <c r="AB232" s="17">
        <v>4.6295066404545802E-2</v>
      </c>
      <c r="AC232" s="17" t="s">
        <v>74</v>
      </c>
      <c r="AD232" s="17" t="s">
        <v>74</v>
      </c>
      <c r="AE232" s="17"/>
      <c r="AF232" s="17">
        <v>3.1872954408361E-2</v>
      </c>
      <c r="AG232" s="17">
        <v>5.7991741069752398E-2</v>
      </c>
      <c r="AH232" s="17">
        <v>2.7842374839156199E-2</v>
      </c>
      <c r="AI232" s="17"/>
      <c r="AJ232" s="17">
        <v>1.23061972793733E-2</v>
      </c>
      <c r="AK232" s="17">
        <v>0.10006953785310201</v>
      </c>
      <c r="AL232" s="17">
        <v>8.3732549564964801E-2</v>
      </c>
      <c r="AM232" s="17">
        <v>0</v>
      </c>
      <c r="AN232" s="17">
        <v>2.7452114827991599E-2</v>
      </c>
      <c r="AO232" s="17"/>
      <c r="AP232" s="17">
        <v>1.8706336197566901E-2</v>
      </c>
      <c r="AQ232" s="17">
        <v>8.2030488786383401E-2</v>
      </c>
      <c r="AR232" s="17">
        <v>0.10292804341605</v>
      </c>
      <c r="AS232" s="17"/>
      <c r="AT232" s="17">
        <v>4.1567399817956603E-2</v>
      </c>
      <c r="AU232" s="17">
        <v>5.35490456364143E-2</v>
      </c>
      <c r="AV232" s="17" t="s">
        <v>74</v>
      </c>
      <c r="AW232" s="17">
        <v>0</v>
      </c>
      <c r="AX232" s="17">
        <v>3.8331388579308102E-2</v>
      </c>
      <c r="AY232" s="17">
        <v>8.1347131877090001E-2</v>
      </c>
      <c r="AZ232" s="17">
        <v>0</v>
      </c>
    </row>
    <row r="233" spans="2:52" x14ac:dyDescent="0.35">
      <c r="B233" t="s">
        <v>142</v>
      </c>
      <c r="C233" s="17">
        <v>4.6031287782425399E-2</v>
      </c>
      <c r="D233" s="17">
        <v>3.6794375881809199E-2</v>
      </c>
      <c r="E233" s="17">
        <v>5.0968310951375398E-2</v>
      </c>
      <c r="F233" s="17"/>
      <c r="G233" s="17">
        <v>0.11854239956472599</v>
      </c>
      <c r="H233" s="17">
        <v>5.8118472990508901E-2</v>
      </c>
      <c r="I233" s="17">
        <v>2.2575316066749201E-2</v>
      </c>
      <c r="J233" s="17">
        <v>5.4081008300457097E-2</v>
      </c>
      <c r="K233" s="17">
        <v>2.1878486753857299E-2</v>
      </c>
      <c r="L233" s="17">
        <v>2.53500462876496E-2</v>
      </c>
      <c r="M233" s="17"/>
      <c r="N233" s="17">
        <v>5.8364849985818902E-2</v>
      </c>
      <c r="O233" s="17">
        <v>2.2369643843197999E-2</v>
      </c>
      <c r="P233" s="17">
        <v>6.2683846052397504E-2</v>
      </c>
      <c r="Q233" s="17">
        <v>4.19453164246801E-2</v>
      </c>
      <c r="R233" s="17"/>
      <c r="S233" s="17" t="s">
        <v>74</v>
      </c>
      <c r="T233" s="17" t="s">
        <v>74</v>
      </c>
      <c r="U233" s="17" t="s">
        <v>74</v>
      </c>
      <c r="V233" s="17" t="s">
        <v>74</v>
      </c>
      <c r="W233" s="17" t="s">
        <v>74</v>
      </c>
      <c r="X233" s="17" t="s">
        <v>74</v>
      </c>
      <c r="Y233" s="17" t="s">
        <v>74</v>
      </c>
      <c r="Z233" s="17" t="s">
        <v>74</v>
      </c>
      <c r="AA233" s="17" t="s">
        <v>74</v>
      </c>
      <c r="AB233" s="17">
        <v>4.6031287782425399E-2</v>
      </c>
      <c r="AC233" s="17" t="s">
        <v>74</v>
      </c>
      <c r="AD233" s="17" t="s">
        <v>74</v>
      </c>
      <c r="AE233" s="17"/>
      <c r="AF233" s="17">
        <v>3.6059203446200297E-2</v>
      </c>
      <c r="AG233" s="17">
        <v>4.2165357829308803E-2</v>
      </c>
      <c r="AH233" s="17">
        <v>6.0576184090206098E-2</v>
      </c>
      <c r="AI233" s="17"/>
      <c r="AJ233" s="17">
        <v>2.3987203161040499E-2</v>
      </c>
      <c r="AK233" s="17">
        <v>5.6629244002129299E-2</v>
      </c>
      <c r="AL233" s="17">
        <v>5.1887186957684697E-2</v>
      </c>
      <c r="AM233" s="17">
        <v>0</v>
      </c>
      <c r="AN233" s="17">
        <v>2.9801500670143401E-2</v>
      </c>
      <c r="AO233" s="17"/>
      <c r="AP233" s="17">
        <v>3.8872115228926599E-2</v>
      </c>
      <c r="AQ233" s="17">
        <v>5.66248889076102E-2</v>
      </c>
      <c r="AR233" s="17">
        <v>0.10959985334808001</v>
      </c>
      <c r="AS233" s="17"/>
      <c r="AT233" s="17">
        <v>3.3314910999623998E-2</v>
      </c>
      <c r="AU233" s="17">
        <v>5.9433484765999599E-2</v>
      </c>
      <c r="AV233" s="17" t="s">
        <v>74</v>
      </c>
      <c r="AW233" s="17">
        <v>4.7258652926116598E-2</v>
      </c>
      <c r="AX233" s="17">
        <v>3.7685252568511303E-2</v>
      </c>
      <c r="AY233" s="17">
        <v>2.0523035334947599E-2</v>
      </c>
      <c r="AZ233" s="17">
        <v>0.22520703840836601</v>
      </c>
    </row>
    <row r="234" spans="2:52" x14ac:dyDescent="0.35">
      <c r="B234" t="s">
        <v>143</v>
      </c>
      <c r="C234" s="17">
        <v>7.5655568021987002E-2</v>
      </c>
      <c r="D234" s="17">
        <v>5.9060792434102102E-2</v>
      </c>
      <c r="E234" s="17">
        <v>9.8528395144050193E-2</v>
      </c>
      <c r="F234" s="17"/>
      <c r="G234" s="17">
        <v>0.16359406211253799</v>
      </c>
      <c r="H234" s="17">
        <v>8.05646486535843E-2</v>
      </c>
      <c r="I234" s="17">
        <v>5.6237031738779503E-2</v>
      </c>
      <c r="J234" s="17">
        <v>7.1230264569621005E-2</v>
      </c>
      <c r="K234" s="17">
        <v>9.3441471476515298E-2</v>
      </c>
      <c r="L234" s="17">
        <v>3.70842861771346E-2</v>
      </c>
      <c r="M234" s="17"/>
      <c r="N234" s="17">
        <v>7.0205060589741505E-2</v>
      </c>
      <c r="O234" s="17">
        <v>7.6472381009616494E-2</v>
      </c>
      <c r="P234" s="17">
        <v>0.131930243597118</v>
      </c>
      <c r="Q234" s="17">
        <v>2.77874357899912E-2</v>
      </c>
      <c r="R234" s="17"/>
      <c r="S234" s="17" t="s">
        <v>74</v>
      </c>
      <c r="T234" s="17" t="s">
        <v>74</v>
      </c>
      <c r="U234" s="17" t="s">
        <v>74</v>
      </c>
      <c r="V234" s="17" t="s">
        <v>74</v>
      </c>
      <c r="W234" s="17" t="s">
        <v>74</v>
      </c>
      <c r="X234" s="17" t="s">
        <v>74</v>
      </c>
      <c r="Y234" s="17" t="s">
        <v>74</v>
      </c>
      <c r="Z234" s="17" t="s">
        <v>74</v>
      </c>
      <c r="AA234" s="17" t="s">
        <v>74</v>
      </c>
      <c r="AB234" s="17">
        <v>7.5655568021987002E-2</v>
      </c>
      <c r="AC234" s="17" t="s">
        <v>74</v>
      </c>
      <c r="AD234" s="17" t="s">
        <v>74</v>
      </c>
      <c r="AE234" s="17"/>
      <c r="AF234" s="17">
        <v>2.0181436396565298E-2</v>
      </c>
      <c r="AG234" s="17">
        <v>8.1387291455969901E-2</v>
      </c>
      <c r="AH234" s="17">
        <v>0.104749929616822</v>
      </c>
      <c r="AI234" s="17"/>
      <c r="AJ234" s="17">
        <v>2.7931047337196702E-2</v>
      </c>
      <c r="AK234" s="17">
        <v>7.6055506681535198E-2</v>
      </c>
      <c r="AL234" s="17">
        <v>3.85424402499649E-2</v>
      </c>
      <c r="AM234" s="17">
        <v>0</v>
      </c>
      <c r="AN234" s="17">
        <v>0.12919264352665</v>
      </c>
      <c r="AO234" s="17"/>
      <c r="AP234" s="17">
        <v>3.6987848471212399E-2</v>
      </c>
      <c r="AQ234" s="17">
        <v>0.10812049812362</v>
      </c>
      <c r="AR234" s="17">
        <v>0</v>
      </c>
      <c r="AS234" s="17"/>
      <c r="AT234" s="17">
        <v>8.5542450057806294E-2</v>
      </c>
      <c r="AU234" s="17">
        <v>6.6184643423774697E-2</v>
      </c>
      <c r="AV234" s="17" t="s">
        <v>74</v>
      </c>
      <c r="AW234" s="17">
        <v>8.3878934172234604E-2</v>
      </c>
      <c r="AX234" s="17">
        <v>7.5665124232043801E-2</v>
      </c>
      <c r="AY234" s="17">
        <v>6.4198513855281802E-2</v>
      </c>
      <c r="AZ234" s="17">
        <v>9.8931389063466102E-2</v>
      </c>
    </row>
    <row r="235" spans="2:52" x14ac:dyDescent="0.35">
      <c r="B235" t="s">
        <v>144</v>
      </c>
      <c r="C235" s="17">
        <v>4.70364743079165E-2</v>
      </c>
      <c r="D235" s="17">
        <v>4.1320994615531403E-2</v>
      </c>
      <c r="E235" s="17">
        <v>5.52219631232568E-2</v>
      </c>
      <c r="F235" s="17"/>
      <c r="G235" s="17">
        <v>8.4867301502908193E-2</v>
      </c>
      <c r="H235" s="17">
        <v>5.7883348298877299E-2</v>
      </c>
      <c r="I235" s="17">
        <v>7.1018895063202206E-2</v>
      </c>
      <c r="J235" s="17">
        <v>3.3975355242912397E-2</v>
      </c>
      <c r="K235" s="17">
        <v>0</v>
      </c>
      <c r="L235" s="17">
        <v>3.7887388778970001E-2</v>
      </c>
      <c r="M235" s="17"/>
      <c r="N235" s="17">
        <v>3.9932809146844897E-2</v>
      </c>
      <c r="O235" s="17">
        <v>7.1545355585144299E-2</v>
      </c>
      <c r="P235" s="17">
        <v>5.2432057101966502E-2</v>
      </c>
      <c r="Q235" s="17">
        <v>2.7082318201385701E-2</v>
      </c>
      <c r="R235" s="17"/>
      <c r="S235" s="17" t="s">
        <v>74</v>
      </c>
      <c r="T235" s="17" t="s">
        <v>74</v>
      </c>
      <c r="U235" s="17" t="s">
        <v>74</v>
      </c>
      <c r="V235" s="17" t="s">
        <v>74</v>
      </c>
      <c r="W235" s="17" t="s">
        <v>74</v>
      </c>
      <c r="X235" s="17" t="s">
        <v>74</v>
      </c>
      <c r="Y235" s="17" t="s">
        <v>74</v>
      </c>
      <c r="Z235" s="17" t="s">
        <v>74</v>
      </c>
      <c r="AA235" s="17" t="s">
        <v>74</v>
      </c>
      <c r="AB235" s="17">
        <v>4.70364743079165E-2</v>
      </c>
      <c r="AC235" s="17" t="s">
        <v>74</v>
      </c>
      <c r="AD235" s="17" t="s">
        <v>74</v>
      </c>
      <c r="AE235" s="17"/>
      <c r="AF235" s="17">
        <v>5.2525621117109997E-2</v>
      </c>
      <c r="AG235" s="17">
        <v>5.40208149363526E-2</v>
      </c>
      <c r="AH235" s="17">
        <v>2.9811502836477901E-2</v>
      </c>
      <c r="AI235" s="17"/>
      <c r="AJ235" s="17">
        <v>3.2515988900677403E-2</v>
      </c>
      <c r="AK235" s="17">
        <v>6.20156007628309E-2</v>
      </c>
      <c r="AL235" s="17">
        <v>8.6582227609851903E-2</v>
      </c>
      <c r="AM235" s="17">
        <v>0</v>
      </c>
      <c r="AN235" s="17">
        <v>2.9393642021909801E-2</v>
      </c>
      <c r="AO235" s="17"/>
      <c r="AP235" s="17">
        <v>8.9728684099044498E-2</v>
      </c>
      <c r="AQ235" s="17">
        <v>3.7777039923044299E-2</v>
      </c>
      <c r="AR235" s="17">
        <v>0.15270484412417101</v>
      </c>
      <c r="AS235" s="17"/>
      <c r="AT235" s="17">
        <v>2.5495688078755199E-2</v>
      </c>
      <c r="AU235" s="17">
        <v>4.0394579553860797E-2</v>
      </c>
      <c r="AV235" s="17" t="s">
        <v>74</v>
      </c>
      <c r="AW235" s="17">
        <v>4.1120346079412798E-2</v>
      </c>
      <c r="AX235" s="17">
        <v>7.56863940247645E-2</v>
      </c>
      <c r="AY235" s="17">
        <v>0.113023781785049</v>
      </c>
      <c r="AZ235" s="17">
        <v>0</v>
      </c>
    </row>
    <row r="236" spans="2:52" x14ac:dyDescent="0.35">
      <c r="B236" t="s">
        <v>145</v>
      </c>
      <c r="C236" s="17">
        <v>5.0869425895996599E-2</v>
      </c>
      <c r="D236" s="17">
        <v>3.3626445217200603E-2</v>
      </c>
      <c r="E236" s="17">
        <v>7.4228736067602594E-2</v>
      </c>
      <c r="F236" s="17"/>
      <c r="G236" s="17">
        <v>8.84401917498467E-2</v>
      </c>
      <c r="H236" s="17">
        <v>8.4052685673133801E-2</v>
      </c>
      <c r="I236" s="17">
        <v>9.5619128041654497E-2</v>
      </c>
      <c r="J236" s="17">
        <v>3.3946015083530803E-2</v>
      </c>
      <c r="K236" s="17">
        <v>0</v>
      </c>
      <c r="L236" s="17">
        <v>1.3955869096619E-2</v>
      </c>
      <c r="M236" s="17"/>
      <c r="N236" s="17">
        <v>7.1161935482478303E-2</v>
      </c>
      <c r="O236" s="17">
        <v>3.4554253835177497E-2</v>
      </c>
      <c r="P236" s="17">
        <v>4.6638993926088702E-2</v>
      </c>
      <c r="Q236" s="17">
        <v>4.1573560495310802E-2</v>
      </c>
      <c r="R236" s="17"/>
      <c r="S236" s="17" t="s">
        <v>74</v>
      </c>
      <c r="T236" s="17" t="s">
        <v>74</v>
      </c>
      <c r="U236" s="17" t="s">
        <v>74</v>
      </c>
      <c r="V236" s="17" t="s">
        <v>74</v>
      </c>
      <c r="W236" s="17" t="s">
        <v>74</v>
      </c>
      <c r="X236" s="17" t="s">
        <v>74</v>
      </c>
      <c r="Y236" s="17" t="s">
        <v>74</v>
      </c>
      <c r="Z236" s="17" t="s">
        <v>74</v>
      </c>
      <c r="AA236" s="17" t="s">
        <v>74</v>
      </c>
      <c r="AB236" s="17">
        <v>5.0869425895996599E-2</v>
      </c>
      <c r="AC236" s="17" t="s">
        <v>74</v>
      </c>
      <c r="AD236" s="17" t="s">
        <v>74</v>
      </c>
      <c r="AE236" s="17"/>
      <c r="AF236" s="17">
        <v>2.0902637324024601E-2</v>
      </c>
      <c r="AG236" s="17">
        <v>6.5217633345192594E-2</v>
      </c>
      <c r="AH236" s="17">
        <v>3.3350834748301098E-2</v>
      </c>
      <c r="AI236" s="17"/>
      <c r="AJ236" s="17">
        <v>0</v>
      </c>
      <c r="AK236" s="17">
        <v>0.118098934804255</v>
      </c>
      <c r="AL236" s="17">
        <v>0</v>
      </c>
      <c r="AM236" s="17">
        <v>0</v>
      </c>
      <c r="AN236" s="17">
        <v>6.1249845961201699E-2</v>
      </c>
      <c r="AO236" s="17"/>
      <c r="AP236" s="17">
        <v>0</v>
      </c>
      <c r="AQ236" s="17">
        <v>7.7563910645598394E-2</v>
      </c>
      <c r="AR236" s="17">
        <v>5.7035973173117802E-2</v>
      </c>
      <c r="AS236" s="17"/>
      <c r="AT236" s="17">
        <v>3.1484180326254198E-2</v>
      </c>
      <c r="AU236" s="17">
        <v>5.7828867847958501E-2</v>
      </c>
      <c r="AV236" s="17" t="s">
        <v>74</v>
      </c>
      <c r="AW236" s="17">
        <v>4.2143939338904597E-2</v>
      </c>
      <c r="AX236" s="17">
        <v>7.7451969057088801E-2</v>
      </c>
      <c r="AY236" s="17">
        <v>8.8174144308758404E-2</v>
      </c>
      <c r="AZ236" s="17">
        <v>0</v>
      </c>
    </row>
    <row r="237" spans="2:52" x14ac:dyDescent="0.35">
      <c r="B237" t="s">
        <v>146</v>
      </c>
      <c r="C237" s="17">
        <v>2.9264534263788899E-2</v>
      </c>
      <c r="D237" s="17">
        <v>3.0086677526095101E-2</v>
      </c>
      <c r="E237" s="17">
        <v>2.8615637436987001E-2</v>
      </c>
      <c r="F237" s="17"/>
      <c r="G237" s="17">
        <v>5.6214534317806999E-2</v>
      </c>
      <c r="H237" s="17">
        <v>4.2724984110436001E-2</v>
      </c>
      <c r="I237" s="17">
        <v>1.7908620536535701E-2</v>
      </c>
      <c r="J237" s="17">
        <v>3.3207872444551798E-2</v>
      </c>
      <c r="K237" s="17">
        <v>2.6661050890825599E-2</v>
      </c>
      <c r="L237" s="17">
        <v>1.2117439174172301E-2</v>
      </c>
      <c r="M237" s="17"/>
      <c r="N237" s="17">
        <v>3.23291288322754E-2</v>
      </c>
      <c r="O237" s="17">
        <v>4.6255679252476797E-2</v>
      </c>
      <c r="P237" s="17">
        <v>1.81733691396639E-2</v>
      </c>
      <c r="Q237" s="17">
        <v>1.38254350497607E-2</v>
      </c>
      <c r="R237" s="17"/>
      <c r="S237" s="17" t="s">
        <v>74</v>
      </c>
      <c r="T237" s="17" t="s">
        <v>74</v>
      </c>
      <c r="U237" s="17" t="s">
        <v>74</v>
      </c>
      <c r="V237" s="17" t="s">
        <v>74</v>
      </c>
      <c r="W237" s="17" t="s">
        <v>74</v>
      </c>
      <c r="X237" s="17" t="s">
        <v>74</v>
      </c>
      <c r="Y237" s="17" t="s">
        <v>74</v>
      </c>
      <c r="Z237" s="17" t="s">
        <v>74</v>
      </c>
      <c r="AA237" s="17" t="s">
        <v>74</v>
      </c>
      <c r="AB237" s="17">
        <v>2.9264534263788899E-2</v>
      </c>
      <c r="AC237" s="17" t="s">
        <v>74</v>
      </c>
      <c r="AD237" s="17" t="s">
        <v>74</v>
      </c>
      <c r="AE237" s="17"/>
      <c r="AF237" s="17">
        <v>1.07756106235586E-2</v>
      </c>
      <c r="AG237" s="17">
        <v>3.7064664827303001E-2</v>
      </c>
      <c r="AH237" s="17">
        <v>2.9811502836477901E-2</v>
      </c>
      <c r="AI237" s="17"/>
      <c r="AJ237" s="17">
        <v>0</v>
      </c>
      <c r="AK237" s="17">
        <v>1.50750292061675E-2</v>
      </c>
      <c r="AL237" s="17">
        <v>0</v>
      </c>
      <c r="AM237" s="17">
        <v>0.34590802309880597</v>
      </c>
      <c r="AN237" s="17">
        <v>2.9393642021909801E-2</v>
      </c>
      <c r="AO237" s="17"/>
      <c r="AP237" s="17">
        <v>1.9219452958579498E-2</v>
      </c>
      <c r="AQ237" s="17">
        <v>2.5602197560298901E-2</v>
      </c>
      <c r="AR237" s="17">
        <v>5.3937638826809201E-2</v>
      </c>
      <c r="AS237" s="17"/>
      <c r="AT237" s="17">
        <v>7.66012881006256E-3</v>
      </c>
      <c r="AU237" s="17">
        <v>4.09647904125632E-2</v>
      </c>
      <c r="AV237" s="17" t="s">
        <v>74</v>
      </c>
      <c r="AW237" s="17">
        <v>0</v>
      </c>
      <c r="AX237" s="17">
        <v>3.9658848185460303E-2</v>
      </c>
      <c r="AY237" s="17">
        <v>5.4965658654802699E-2</v>
      </c>
      <c r="AZ237" s="17">
        <v>0.10184912615240201</v>
      </c>
    </row>
    <row r="238" spans="2:52" x14ac:dyDescent="0.35">
      <c r="B238" t="s">
        <v>147</v>
      </c>
      <c r="C238" s="17">
        <v>4.3739690219143E-2</v>
      </c>
      <c r="D238" s="17">
        <v>5.5662175300999497E-2</v>
      </c>
      <c r="E238" s="17">
        <v>2.8745733014760501E-2</v>
      </c>
      <c r="F238" s="17"/>
      <c r="G238" s="17">
        <v>2.7561767132705799E-2</v>
      </c>
      <c r="H238" s="17">
        <v>0</v>
      </c>
      <c r="I238" s="17">
        <v>0.132879248916311</v>
      </c>
      <c r="J238" s="17">
        <v>5.4000073965405501E-2</v>
      </c>
      <c r="K238" s="17">
        <v>0</v>
      </c>
      <c r="L238" s="17">
        <v>3.9314295651023103E-2</v>
      </c>
      <c r="M238" s="17"/>
      <c r="N238" s="17">
        <v>6.2358823263803299E-2</v>
      </c>
      <c r="O238" s="17">
        <v>2.3898933376626099E-2</v>
      </c>
      <c r="P238" s="17">
        <v>5.7473594333512602E-2</v>
      </c>
      <c r="Q238" s="17">
        <v>2.7074522974843501E-2</v>
      </c>
      <c r="R238" s="17"/>
      <c r="S238" s="17" t="s">
        <v>74</v>
      </c>
      <c r="T238" s="17" t="s">
        <v>74</v>
      </c>
      <c r="U238" s="17" t="s">
        <v>74</v>
      </c>
      <c r="V238" s="17" t="s">
        <v>74</v>
      </c>
      <c r="W238" s="17" t="s">
        <v>74</v>
      </c>
      <c r="X238" s="17" t="s">
        <v>74</v>
      </c>
      <c r="Y238" s="17" t="s">
        <v>74</v>
      </c>
      <c r="Z238" s="17" t="s">
        <v>74</v>
      </c>
      <c r="AA238" s="17" t="s">
        <v>74</v>
      </c>
      <c r="AB238" s="17">
        <v>4.3739690219143E-2</v>
      </c>
      <c r="AC238" s="17" t="s">
        <v>74</v>
      </c>
      <c r="AD238" s="17" t="s">
        <v>74</v>
      </c>
      <c r="AE238" s="17"/>
      <c r="AF238" s="17">
        <v>3.4017011324015099E-2</v>
      </c>
      <c r="AG238" s="17">
        <v>4.5740147270656902E-2</v>
      </c>
      <c r="AH238" s="17">
        <v>6.1779396286240199E-2</v>
      </c>
      <c r="AI238" s="17"/>
      <c r="AJ238" s="17">
        <v>0</v>
      </c>
      <c r="AK238" s="17">
        <v>3.4526952701584603E-2</v>
      </c>
      <c r="AL238" s="17">
        <v>3.85424402499649E-2</v>
      </c>
      <c r="AM238" s="17">
        <v>0</v>
      </c>
      <c r="AN238" s="17">
        <v>6.09134490377135E-2</v>
      </c>
      <c r="AO238" s="17"/>
      <c r="AP238" s="17">
        <v>0</v>
      </c>
      <c r="AQ238" s="17">
        <v>4.1700093793482003E-2</v>
      </c>
      <c r="AR238" s="17">
        <v>4.7970756038335401E-2</v>
      </c>
      <c r="AS238" s="17"/>
      <c r="AT238" s="17">
        <v>4.0615980375162002E-2</v>
      </c>
      <c r="AU238" s="17">
        <v>4.4701221878129201E-2</v>
      </c>
      <c r="AV238" s="17" t="s">
        <v>74</v>
      </c>
      <c r="AW238" s="17">
        <v>4.1120346079412798E-2</v>
      </c>
      <c r="AX238" s="17">
        <v>0</v>
      </c>
      <c r="AY238" s="17">
        <v>8.4198723352884197E-2</v>
      </c>
      <c r="AZ238" s="17">
        <v>0</v>
      </c>
    </row>
    <row r="239" spans="2:52" x14ac:dyDescent="0.35">
      <c r="B239" t="s">
        <v>148</v>
      </c>
      <c r="C239" s="17">
        <v>0.186055509965419</v>
      </c>
      <c r="D239" s="17">
        <v>0.196586057183126</v>
      </c>
      <c r="E239" s="17">
        <v>0.16815715704298501</v>
      </c>
      <c r="F239" s="17"/>
      <c r="G239" s="17">
        <v>0.138091515032436</v>
      </c>
      <c r="H239" s="17">
        <v>0.25491998209002698</v>
      </c>
      <c r="I239" s="17">
        <v>0.229299732447305</v>
      </c>
      <c r="J239" s="17">
        <v>0.12589040884820099</v>
      </c>
      <c r="K239" s="17">
        <v>0.113251381773911</v>
      </c>
      <c r="L239" s="17">
        <v>0.20571494053081901</v>
      </c>
      <c r="M239" s="17"/>
      <c r="N239" s="17">
        <v>0.171396615009104</v>
      </c>
      <c r="O239" s="17">
        <v>0.19934735281723401</v>
      </c>
      <c r="P239" s="17">
        <v>0.21087434276339201</v>
      </c>
      <c r="Q239" s="17">
        <v>0.18060599261671301</v>
      </c>
      <c r="R239" s="17"/>
      <c r="S239" s="17" t="s">
        <v>74</v>
      </c>
      <c r="T239" s="17" t="s">
        <v>74</v>
      </c>
      <c r="U239" s="17" t="s">
        <v>74</v>
      </c>
      <c r="V239" s="17" t="s">
        <v>74</v>
      </c>
      <c r="W239" s="17" t="s">
        <v>74</v>
      </c>
      <c r="X239" s="17" t="s">
        <v>74</v>
      </c>
      <c r="Y239" s="17" t="s">
        <v>74</v>
      </c>
      <c r="Z239" s="17" t="s">
        <v>74</v>
      </c>
      <c r="AA239" s="17" t="s">
        <v>74</v>
      </c>
      <c r="AB239" s="17">
        <v>0.186055509965419</v>
      </c>
      <c r="AC239" s="17" t="s">
        <v>74</v>
      </c>
      <c r="AD239" s="17" t="s">
        <v>74</v>
      </c>
      <c r="AE239" s="17"/>
      <c r="AF239" s="17">
        <v>7.3083764483283895E-2</v>
      </c>
      <c r="AG239" s="17">
        <v>0.25643064897335099</v>
      </c>
      <c r="AH239" s="17">
        <v>0.14817023272913399</v>
      </c>
      <c r="AI239" s="17"/>
      <c r="AJ239" s="17">
        <v>3.1996261673607702E-2</v>
      </c>
      <c r="AK239" s="17">
        <v>2.9871482027214701E-2</v>
      </c>
      <c r="AL239" s="17">
        <v>0</v>
      </c>
      <c r="AM239" s="17">
        <v>0</v>
      </c>
      <c r="AN239" s="17">
        <v>0.18539767809646901</v>
      </c>
      <c r="AO239" s="17"/>
      <c r="AP239" s="17">
        <v>2.8139545325300799E-2</v>
      </c>
      <c r="AQ239" s="17">
        <v>5.6527704620278403E-2</v>
      </c>
      <c r="AR239" s="17">
        <v>0</v>
      </c>
      <c r="AS239" s="17"/>
      <c r="AT239" s="17">
        <v>0.161423906634593</v>
      </c>
      <c r="AU239" s="17">
        <v>0.206528137582799</v>
      </c>
      <c r="AV239" s="17" t="s">
        <v>74</v>
      </c>
      <c r="AW239" s="17">
        <v>0.40057933114430899</v>
      </c>
      <c r="AX239" s="17">
        <v>0.15314065374289401</v>
      </c>
      <c r="AY239" s="17">
        <v>0.144043117462862</v>
      </c>
      <c r="AZ239" s="17">
        <v>0.11394103122541401</v>
      </c>
    </row>
    <row r="240" spans="2:52" x14ac:dyDescent="0.35">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row>
    <row r="241" spans="2:52" x14ac:dyDescent="0.35">
      <c r="B241" s="6" t="s">
        <v>174</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row>
    <row r="242" spans="2:52" x14ac:dyDescent="0.35">
      <c r="B242" s="24" t="s">
        <v>76</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row>
    <row r="243" spans="2:52" x14ac:dyDescent="0.35">
      <c r="B243" t="s">
        <v>157</v>
      </c>
      <c r="C243" s="17">
        <v>0.65875094734311002</v>
      </c>
      <c r="D243" s="17">
        <v>0.62591314049287605</v>
      </c>
      <c r="E243" s="17">
        <v>0.69112859664355097</v>
      </c>
      <c r="F243" s="17"/>
      <c r="G243" s="17">
        <v>0.69220122767635195</v>
      </c>
      <c r="H243" s="17">
        <v>0.75707966614309197</v>
      </c>
      <c r="I243" s="17">
        <v>0.73230294626349401</v>
      </c>
      <c r="J243" s="17">
        <v>0.72035057437555805</v>
      </c>
      <c r="K243" s="17">
        <v>0.60777957774061597</v>
      </c>
      <c r="L243" s="17">
        <v>0.48146325930629602</v>
      </c>
      <c r="M243" s="17"/>
      <c r="N243" s="17">
        <v>0.60551624240165403</v>
      </c>
      <c r="O243" s="17">
        <v>0.689058445452151</v>
      </c>
      <c r="P243" s="17">
        <v>0.64652762045449796</v>
      </c>
      <c r="Q243" s="17">
        <v>0.69497751192083701</v>
      </c>
      <c r="R243" s="17"/>
      <c r="S243" s="17">
        <v>0.60586083714888495</v>
      </c>
      <c r="T243" s="17">
        <v>0.63756278191969096</v>
      </c>
      <c r="U243" s="17">
        <v>0.65528603845649203</v>
      </c>
      <c r="V243" s="17">
        <v>0.62091244084170105</v>
      </c>
      <c r="W243" s="17">
        <v>0.66182851672999199</v>
      </c>
      <c r="X243" s="17">
        <v>0.62552419217521404</v>
      </c>
      <c r="Y243" s="17">
        <v>0.69782247157269495</v>
      </c>
      <c r="Z243" s="17">
        <v>0.69595657630678498</v>
      </c>
      <c r="AA243" s="17">
        <v>0.71615692808932896</v>
      </c>
      <c r="AB243" s="17">
        <v>0.67662508275692501</v>
      </c>
      <c r="AC243" s="17">
        <v>0.683576762016053</v>
      </c>
      <c r="AD243" s="17">
        <v>0.75355045229349704</v>
      </c>
      <c r="AE243" s="17"/>
      <c r="AF243" s="17">
        <v>0.59641928728228299</v>
      </c>
      <c r="AG243" s="17">
        <v>0.66539307283300997</v>
      </c>
      <c r="AH243" s="17">
        <v>0.73192430387328899</v>
      </c>
      <c r="AI243" s="17"/>
      <c r="AJ243" s="17">
        <v>0.55472826460381497</v>
      </c>
      <c r="AK243" s="17">
        <v>0.71138664658152995</v>
      </c>
      <c r="AL243" s="17">
        <v>0.59804316168384397</v>
      </c>
      <c r="AM243" s="17">
        <v>0.52417912748532003</v>
      </c>
      <c r="AN243" s="17">
        <v>0.76837038115648704</v>
      </c>
      <c r="AO243" s="17"/>
      <c r="AP243" s="17">
        <v>0.53746480492748605</v>
      </c>
      <c r="AQ243" s="17">
        <v>0.71992532997238801</v>
      </c>
      <c r="AR243" s="17">
        <v>0.61860256924032497</v>
      </c>
      <c r="AS243" s="17"/>
      <c r="AT243" s="17">
        <v>0.54348638625217705</v>
      </c>
      <c r="AU243" s="17">
        <v>0.69664613381511198</v>
      </c>
      <c r="AV243" s="17" t="s">
        <v>74</v>
      </c>
      <c r="AW243" s="17">
        <v>0.65900855259760904</v>
      </c>
      <c r="AX243" s="17">
        <v>0.72399302751677597</v>
      </c>
      <c r="AY243" s="17">
        <v>0.76775303768684799</v>
      </c>
      <c r="AZ243" s="17">
        <v>0.77730576983044197</v>
      </c>
    </row>
    <row r="244" spans="2:52" x14ac:dyDescent="0.35">
      <c r="B244" t="s">
        <v>158</v>
      </c>
      <c r="C244" s="17">
        <v>0.50760975956767096</v>
      </c>
      <c r="D244" s="17">
        <v>0.44865530735839099</v>
      </c>
      <c r="E244" s="17">
        <v>0.56467980998638501</v>
      </c>
      <c r="F244" s="17"/>
      <c r="G244" s="17">
        <v>0.39614047030359101</v>
      </c>
      <c r="H244" s="17">
        <v>0.38169691168106601</v>
      </c>
      <c r="I244" s="17">
        <v>0.489246846431726</v>
      </c>
      <c r="J244" s="17">
        <v>0.54635050331579205</v>
      </c>
      <c r="K244" s="17">
        <v>0.56987229034943598</v>
      </c>
      <c r="L244" s="17">
        <v>0.62538201093546697</v>
      </c>
      <c r="M244" s="17"/>
      <c r="N244" s="17">
        <v>0.49354227505000597</v>
      </c>
      <c r="O244" s="17">
        <v>0.48321734847648701</v>
      </c>
      <c r="P244" s="17">
        <v>0.50514795304790705</v>
      </c>
      <c r="Q244" s="17">
        <v>0.55109155055466097</v>
      </c>
      <c r="R244" s="17"/>
      <c r="S244" s="17">
        <v>0.373721738472517</v>
      </c>
      <c r="T244" s="17">
        <v>0.49891535927161901</v>
      </c>
      <c r="U244" s="17">
        <v>0.54361892815208102</v>
      </c>
      <c r="V244" s="17">
        <v>0.563258964341668</v>
      </c>
      <c r="W244" s="17">
        <v>0.50318020926210005</v>
      </c>
      <c r="X244" s="17">
        <v>0.52254622109309401</v>
      </c>
      <c r="Y244" s="17">
        <v>0.53054086741919504</v>
      </c>
      <c r="Z244" s="17">
        <v>0.47592718537178602</v>
      </c>
      <c r="AA244" s="17">
        <v>0.52334962627078097</v>
      </c>
      <c r="AB244" s="17">
        <v>0.51996778827071599</v>
      </c>
      <c r="AC244" s="17">
        <v>0.56401431334040397</v>
      </c>
      <c r="AD244" s="17">
        <v>0.66542567352701498</v>
      </c>
      <c r="AE244" s="17"/>
      <c r="AF244" s="17">
        <v>0.50635347432140798</v>
      </c>
      <c r="AG244" s="17">
        <v>0.55498915205866295</v>
      </c>
      <c r="AH244" s="17">
        <v>0.42972795683750697</v>
      </c>
      <c r="AI244" s="17"/>
      <c r="AJ244" s="17">
        <v>0.50154896705927099</v>
      </c>
      <c r="AK244" s="17">
        <v>0.52998789484765096</v>
      </c>
      <c r="AL244" s="17">
        <v>0.53296072258151395</v>
      </c>
      <c r="AM244" s="17">
        <v>0.28508236319833002</v>
      </c>
      <c r="AN244" s="17">
        <v>0.48027521347982199</v>
      </c>
      <c r="AO244" s="17"/>
      <c r="AP244" s="17">
        <v>0.47430498574451502</v>
      </c>
      <c r="AQ244" s="17">
        <v>0.55690546968681698</v>
      </c>
      <c r="AR244" s="17">
        <v>0.49959898108875</v>
      </c>
      <c r="AS244" s="17"/>
      <c r="AT244" s="17">
        <v>0.56417197943045405</v>
      </c>
      <c r="AU244" s="17">
        <v>0.51528424034378595</v>
      </c>
      <c r="AV244" s="17" t="s">
        <v>74</v>
      </c>
      <c r="AW244" s="17">
        <v>0.46833145589603398</v>
      </c>
      <c r="AX244" s="17">
        <v>0.47506515941030297</v>
      </c>
      <c r="AY244" s="17">
        <v>0.44006834290948799</v>
      </c>
      <c r="AZ244" s="17">
        <v>0.45791144812227402</v>
      </c>
    </row>
    <row r="245" spans="2:52" x14ac:dyDescent="0.35">
      <c r="B245" t="s">
        <v>159</v>
      </c>
      <c r="C245" s="17">
        <v>0.35567883786416898</v>
      </c>
      <c r="D245" s="17">
        <v>0.38442160571324202</v>
      </c>
      <c r="E245" s="17">
        <v>0.32892292986874</v>
      </c>
      <c r="F245" s="17"/>
      <c r="G245" s="17">
        <v>0.33561889505069298</v>
      </c>
      <c r="H245" s="17">
        <v>0.32030431594185399</v>
      </c>
      <c r="I245" s="17">
        <v>0.34586022405705003</v>
      </c>
      <c r="J245" s="17">
        <v>0.39945957069263199</v>
      </c>
      <c r="K245" s="17">
        <v>0.37256740728068499</v>
      </c>
      <c r="L245" s="17">
        <v>0.35887825291043901</v>
      </c>
      <c r="M245" s="17"/>
      <c r="N245" s="17">
        <v>0.42059917586266699</v>
      </c>
      <c r="O245" s="17">
        <v>0.37633440651028099</v>
      </c>
      <c r="P245" s="17">
        <v>0.29892579739184399</v>
      </c>
      <c r="Q245" s="17">
        <v>0.31220697486100701</v>
      </c>
      <c r="R245" s="17"/>
      <c r="S245" s="17">
        <v>0.33341621287601902</v>
      </c>
      <c r="T245" s="17">
        <v>0.38738117242474701</v>
      </c>
      <c r="U245" s="17">
        <v>0.32002373878731299</v>
      </c>
      <c r="V245" s="17">
        <v>0.33167246690499602</v>
      </c>
      <c r="W245" s="17">
        <v>0.37457814952599999</v>
      </c>
      <c r="X245" s="17">
        <v>0.37298408561880603</v>
      </c>
      <c r="Y245" s="17">
        <v>0.31041864583555701</v>
      </c>
      <c r="Z245" s="17">
        <v>0.36111342074471597</v>
      </c>
      <c r="AA245" s="17">
        <v>0.34358355740779101</v>
      </c>
      <c r="AB245" s="17">
        <v>0.42694845332477099</v>
      </c>
      <c r="AC245" s="17">
        <v>0.359199756340706</v>
      </c>
      <c r="AD245" s="17">
        <v>0.33070811121828397</v>
      </c>
      <c r="AE245" s="17"/>
      <c r="AF245" s="17">
        <v>0.33123876168431898</v>
      </c>
      <c r="AG245" s="17">
        <v>0.393737754406152</v>
      </c>
      <c r="AH245" s="17">
        <v>0.32786772848081802</v>
      </c>
      <c r="AI245" s="17"/>
      <c r="AJ245" s="17">
        <v>0.36689772574135199</v>
      </c>
      <c r="AK245" s="17">
        <v>0.36763137820717601</v>
      </c>
      <c r="AL245" s="17">
        <v>0.42438920109899902</v>
      </c>
      <c r="AM245" s="17">
        <v>0.177460392098578</v>
      </c>
      <c r="AN245" s="17">
        <v>0.31220502428062802</v>
      </c>
      <c r="AO245" s="17"/>
      <c r="AP245" s="17">
        <v>0.34519186810109298</v>
      </c>
      <c r="AQ245" s="17">
        <v>0.40219323183681699</v>
      </c>
      <c r="AR245" s="17">
        <v>0.400234911945966</v>
      </c>
      <c r="AS245" s="17"/>
      <c r="AT245" s="17">
        <v>0.38302937548537302</v>
      </c>
      <c r="AU245" s="17">
        <v>0.38040641491624</v>
      </c>
      <c r="AV245" s="17" t="s">
        <v>74</v>
      </c>
      <c r="AW245" s="17">
        <v>0.30100842271614298</v>
      </c>
      <c r="AX245" s="17">
        <v>0.25211313193687301</v>
      </c>
      <c r="AY245" s="17">
        <v>0.35445771486903499</v>
      </c>
      <c r="AZ245" s="17">
        <v>0.34834256135462199</v>
      </c>
    </row>
    <row r="246" spans="2:52" x14ac:dyDescent="0.35">
      <c r="B246" t="s">
        <v>160</v>
      </c>
      <c r="C246" s="17">
        <v>0.30016369525335601</v>
      </c>
      <c r="D246" s="17">
        <v>0.30597052986978002</v>
      </c>
      <c r="E246" s="17">
        <v>0.29491783653694198</v>
      </c>
      <c r="F246" s="17"/>
      <c r="G246" s="17">
        <v>0.141572384142089</v>
      </c>
      <c r="H246" s="17">
        <v>0.191842301015829</v>
      </c>
      <c r="I246" s="17">
        <v>0.23159084960576801</v>
      </c>
      <c r="J246" s="17">
        <v>0.31098650567606001</v>
      </c>
      <c r="K246" s="17">
        <v>0.39809013024101902</v>
      </c>
      <c r="L246" s="17">
        <v>0.47433599764763301</v>
      </c>
      <c r="M246" s="17"/>
      <c r="N246" s="17">
        <v>0.25258380272424402</v>
      </c>
      <c r="O246" s="17">
        <v>0.25994344556823101</v>
      </c>
      <c r="P246" s="17">
        <v>0.36822739163628998</v>
      </c>
      <c r="Q246" s="17">
        <v>0.33261642584866702</v>
      </c>
      <c r="R246" s="17"/>
      <c r="S246" s="17">
        <v>0.23235751806535901</v>
      </c>
      <c r="T246" s="17">
        <v>0.29207359678239198</v>
      </c>
      <c r="U246" s="17">
        <v>0.33665559887803498</v>
      </c>
      <c r="V246" s="17">
        <v>0.36505935517532401</v>
      </c>
      <c r="W246" s="17">
        <v>0.35791796383876701</v>
      </c>
      <c r="X246" s="17">
        <v>0.334097779005188</v>
      </c>
      <c r="Y246" s="17">
        <v>0.33806591659572099</v>
      </c>
      <c r="Z246" s="17">
        <v>0.32825387837216302</v>
      </c>
      <c r="AA246" s="17">
        <v>0.27788106212813102</v>
      </c>
      <c r="AB246" s="17">
        <v>0.24173464368029901</v>
      </c>
      <c r="AC246" s="17">
        <v>0.29399879412791902</v>
      </c>
      <c r="AD246" s="17">
        <v>0.25254597379888399</v>
      </c>
      <c r="AE246" s="17"/>
      <c r="AF246" s="17">
        <v>0.52019321969408505</v>
      </c>
      <c r="AG246" s="17">
        <v>0.177285184582539</v>
      </c>
      <c r="AH246" s="17">
        <v>0.201311822242878</v>
      </c>
      <c r="AI246" s="17"/>
      <c r="AJ246" s="17">
        <v>0.49550683223081499</v>
      </c>
      <c r="AK246" s="17">
        <v>0.16470232080449401</v>
      </c>
      <c r="AL246" s="17">
        <v>0.15202898089265399</v>
      </c>
      <c r="AM246" s="17">
        <v>0.64639719482792002</v>
      </c>
      <c r="AN246" s="17">
        <v>0.24917942011733801</v>
      </c>
      <c r="AO246" s="17"/>
      <c r="AP246" s="17">
        <v>0.43194078577422101</v>
      </c>
      <c r="AQ246" s="17">
        <v>0.16706353295387699</v>
      </c>
      <c r="AR246" s="17">
        <v>0.161587688922425</v>
      </c>
      <c r="AS246" s="17"/>
      <c r="AT246" s="17">
        <v>0.39605950398536</v>
      </c>
      <c r="AU246" s="17">
        <v>0.25493308290483302</v>
      </c>
      <c r="AV246" s="17" t="s">
        <v>74</v>
      </c>
      <c r="AW246" s="17">
        <v>0.32938761088629398</v>
      </c>
      <c r="AX246" s="17">
        <v>0.25170977941199701</v>
      </c>
      <c r="AY246" s="17">
        <v>0.216428862928702</v>
      </c>
      <c r="AZ246" s="17">
        <v>0.178399291440067</v>
      </c>
    </row>
    <row r="247" spans="2:52" x14ac:dyDescent="0.35">
      <c r="B247" t="s">
        <v>161</v>
      </c>
      <c r="C247" s="17">
        <v>0.19300020615323801</v>
      </c>
      <c r="D247" s="17">
        <v>0.187814588914999</v>
      </c>
      <c r="E247" s="17">
        <v>0.197132996423596</v>
      </c>
      <c r="F247" s="17"/>
      <c r="G247" s="17">
        <v>0.21201359101081399</v>
      </c>
      <c r="H247" s="17">
        <v>0.17281331276876599</v>
      </c>
      <c r="I247" s="17">
        <v>0.186173464730466</v>
      </c>
      <c r="J247" s="17">
        <v>0.18742924296524099</v>
      </c>
      <c r="K247" s="17">
        <v>0.21408409436436199</v>
      </c>
      <c r="L247" s="17">
        <v>0.19272046460908501</v>
      </c>
      <c r="M247" s="17"/>
      <c r="N247" s="17">
        <v>0.227855896931242</v>
      </c>
      <c r="O247" s="17">
        <v>0.19807995325567501</v>
      </c>
      <c r="P247" s="17">
        <v>0.15594576563044299</v>
      </c>
      <c r="Q247" s="17">
        <v>0.18326841146324299</v>
      </c>
      <c r="R247" s="17"/>
      <c r="S247" s="17">
        <v>0.19269190712619899</v>
      </c>
      <c r="T247" s="17">
        <v>0.202379997872706</v>
      </c>
      <c r="U247" s="17">
        <v>0.207598670438262</v>
      </c>
      <c r="V247" s="17">
        <v>0.20433747287621601</v>
      </c>
      <c r="W247" s="17">
        <v>0.182800168973723</v>
      </c>
      <c r="X247" s="17">
        <v>0.169933395533021</v>
      </c>
      <c r="Y247" s="17">
        <v>0.17842361604571999</v>
      </c>
      <c r="Z247" s="17">
        <v>0.16793025905556799</v>
      </c>
      <c r="AA247" s="17">
        <v>0.20021675142468701</v>
      </c>
      <c r="AB247" s="17">
        <v>0.21529547462679199</v>
      </c>
      <c r="AC247" s="17">
        <v>0.17445670017373999</v>
      </c>
      <c r="AD247" s="17">
        <v>0.183673800405074</v>
      </c>
      <c r="AE247" s="17"/>
      <c r="AF247" s="17">
        <v>0.12536792126676399</v>
      </c>
      <c r="AG247" s="17">
        <v>0.25919479501338299</v>
      </c>
      <c r="AH247" s="17">
        <v>0.166237559489882</v>
      </c>
      <c r="AI247" s="17"/>
      <c r="AJ247" s="17">
        <v>0.13965216827850499</v>
      </c>
      <c r="AK247" s="17">
        <v>0.21243992994511399</v>
      </c>
      <c r="AL247" s="17">
        <v>0.29509124078236998</v>
      </c>
      <c r="AM247" s="17">
        <v>8.2406344118542793E-2</v>
      </c>
      <c r="AN247" s="17">
        <v>0.16512473417302301</v>
      </c>
      <c r="AO247" s="17"/>
      <c r="AP247" s="17">
        <v>0.169465209061538</v>
      </c>
      <c r="AQ247" s="17">
        <v>0.20552737951206301</v>
      </c>
      <c r="AR247" s="17">
        <v>0.27340186066816902</v>
      </c>
      <c r="AS247" s="17"/>
      <c r="AT247" s="17">
        <v>0.19996678885265001</v>
      </c>
      <c r="AU247" s="17">
        <v>0.20304639467168401</v>
      </c>
      <c r="AV247" s="17" t="s">
        <v>74</v>
      </c>
      <c r="AW247" s="17">
        <v>0.19986911091069701</v>
      </c>
      <c r="AX247" s="17">
        <v>0.191113400023074</v>
      </c>
      <c r="AY247" s="17">
        <v>0.16635131210829501</v>
      </c>
      <c r="AZ247" s="17">
        <v>0.23322808220428401</v>
      </c>
    </row>
    <row r="248" spans="2:52" x14ac:dyDescent="0.35">
      <c r="B248" t="s">
        <v>162</v>
      </c>
      <c r="C248" s="17">
        <v>0.14753127041780301</v>
      </c>
      <c r="D248" s="17">
        <v>0.146658126838972</v>
      </c>
      <c r="E248" s="17">
        <v>0.148117518827591</v>
      </c>
      <c r="F248" s="17"/>
      <c r="G248" s="17">
        <v>0.16957793897225301</v>
      </c>
      <c r="H248" s="17">
        <v>0.13770985865872601</v>
      </c>
      <c r="I248" s="17">
        <v>0.14262611758017599</v>
      </c>
      <c r="J248" s="17">
        <v>0.134709625516411</v>
      </c>
      <c r="K248" s="17">
        <v>0.151361133063072</v>
      </c>
      <c r="L248" s="17">
        <v>0.152691953048116</v>
      </c>
      <c r="M248" s="17"/>
      <c r="N248" s="17">
        <v>0.147871925049606</v>
      </c>
      <c r="O248" s="17">
        <v>0.14382952220414</v>
      </c>
      <c r="P248" s="17">
        <v>0.16213964704992401</v>
      </c>
      <c r="Q248" s="17">
        <v>0.13818672130333401</v>
      </c>
      <c r="R248" s="17"/>
      <c r="S248" s="17">
        <v>0.24581374858609201</v>
      </c>
      <c r="T248" s="17">
        <v>0.13779898983085201</v>
      </c>
      <c r="U248" s="17">
        <v>0.124723833715711</v>
      </c>
      <c r="V248" s="17">
        <v>0.140629219052159</v>
      </c>
      <c r="W248" s="17">
        <v>0.16824923674401501</v>
      </c>
      <c r="X248" s="17">
        <v>0.14071809307950101</v>
      </c>
      <c r="Y248" s="17">
        <v>0.140172932507415</v>
      </c>
      <c r="Z248" s="17">
        <v>0.156682412653254</v>
      </c>
      <c r="AA248" s="17">
        <v>0.15031511820350099</v>
      </c>
      <c r="AB248" s="17">
        <v>8.1500761861657403E-2</v>
      </c>
      <c r="AC248" s="17">
        <v>9.5568644822768903E-2</v>
      </c>
      <c r="AD248" s="17">
        <v>6.6606246679632802E-2</v>
      </c>
      <c r="AE248" s="17"/>
      <c r="AF248" s="17">
        <v>0.176847606527399</v>
      </c>
      <c r="AG248" s="17">
        <v>0.11501490361922501</v>
      </c>
      <c r="AH248" s="17">
        <v>0.14670146176143201</v>
      </c>
      <c r="AI248" s="17"/>
      <c r="AJ248" s="17">
        <v>0.176064958078752</v>
      </c>
      <c r="AK248" s="17">
        <v>0.11454340461088899</v>
      </c>
      <c r="AL248" s="17">
        <v>0.12820611429742601</v>
      </c>
      <c r="AM248" s="17">
        <v>0.206095388970233</v>
      </c>
      <c r="AN248" s="17">
        <v>0.165983508312017</v>
      </c>
      <c r="AO248" s="17"/>
      <c r="AP248" s="17">
        <v>0.17540888141233399</v>
      </c>
      <c r="AQ248" s="17">
        <v>0.113383089264286</v>
      </c>
      <c r="AR248" s="17">
        <v>0.137795342652584</v>
      </c>
      <c r="AS248" s="17"/>
      <c r="AT248" s="17">
        <v>0.16081181874249401</v>
      </c>
      <c r="AU248" s="17">
        <v>0.135918949229169</v>
      </c>
      <c r="AV248" s="17" t="s">
        <v>74</v>
      </c>
      <c r="AW248" s="17">
        <v>0.14461785688857501</v>
      </c>
      <c r="AX248" s="17">
        <v>0.15567479007215099</v>
      </c>
      <c r="AY248" s="17">
        <v>0.137130511676538</v>
      </c>
      <c r="AZ248" s="17">
        <v>0.11738412004424199</v>
      </c>
    </row>
    <row r="249" spans="2:52" x14ac:dyDescent="0.35">
      <c r="B249" t="s">
        <v>163</v>
      </c>
      <c r="C249" s="17">
        <v>0.13967392310871801</v>
      </c>
      <c r="D249" s="17">
        <v>0.14534420005120199</v>
      </c>
      <c r="E249" s="17">
        <v>0.134305616372734</v>
      </c>
      <c r="F249" s="17"/>
      <c r="G249" s="17">
        <v>0.169372559479437</v>
      </c>
      <c r="H249" s="17">
        <v>0.22101196397241599</v>
      </c>
      <c r="I249" s="17">
        <v>0.115627574488035</v>
      </c>
      <c r="J249" s="17">
        <v>0.115371120635774</v>
      </c>
      <c r="K249" s="17">
        <v>0.127382335493812</v>
      </c>
      <c r="L249" s="17">
        <v>0.101466065883241</v>
      </c>
      <c r="M249" s="17"/>
      <c r="N249" s="17">
        <v>0.131868977475465</v>
      </c>
      <c r="O249" s="17">
        <v>0.14860267961368001</v>
      </c>
      <c r="P249" s="17">
        <v>0.13309220874632199</v>
      </c>
      <c r="Q249" s="17">
        <v>0.146427820420091</v>
      </c>
      <c r="R249" s="17"/>
      <c r="S249" s="17">
        <v>0.21772873766011999</v>
      </c>
      <c r="T249" s="17">
        <v>0.15930413957433301</v>
      </c>
      <c r="U249" s="17">
        <v>0.16350043670189099</v>
      </c>
      <c r="V249" s="17">
        <v>0.13194680124156</v>
      </c>
      <c r="W249" s="17">
        <v>0.100462089085812</v>
      </c>
      <c r="X249" s="17">
        <v>0.105930631565821</v>
      </c>
      <c r="Y249" s="17">
        <v>9.9192432059696703E-2</v>
      </c>
      <c r="Z249" s="17">
        <v>9.6623188634009594E-2</v>
      </c>
      <c r="AA249" s="17">
        <v>0.142992154825171</v>
      </c>
      <c r="AB249" s="17">
        <v>0.12611282352071801</v>
      </c>
      <c r="AC249" s="17">
        <v>0.102505281182119</v>
      </c>
      <c r="AD249" s="17">
        <v>9.8391335345334896E-2</v>
      </c>
      <c r="AE249" s="17"/>
      <c r="AF249" s="17">
        <v>0.10037204980304799</v>
      </c>
      <c r="AG249" s="17">
        <v>0.13823142448820999</v>
      </c>
      <c r="AH249" s="17">
        <v>0.19420288344223299</v>
      </c>
      <c r="AI249" s="17"/>
      <c r="AJ249" s="17">
        <v>9.3064551437597301E-2</v>
      </c>
      <c r="AK249" s="17">
        <v>0.172462160004068</v>
      </c>
      <c r="AL249" s="17">
        <v>0.11317835585753901</v>
      </c>
      <c r="AM249" s="17">
        <v>0.138692841378033</v>
      </c>
      <c r="AN249" s="17">
        <v>0.17259496611401101</v>
      </c>
      <c r="AO249" s="17"/>
      <c r="AP249" s="17">
        <v>0.10795614666092899</v>
      </c>
      <c r="AQ249" s="17">
        <v>0.16999466137875599</v>
      </c>
      <c r="AR249" s="17">
        <v>0.13426341106099199</v>
      </c>
      <c r="AS249" s="17"/>
      <c r="AT249" s="17">
        <v>9.8571575298626493E-2</v>
      </c>
      <c r="AU249" s="17">
        <v>9.5432545600089805E-2</v>
      </c>
      <c r="AV249" s="17" t="s">
        <v>74</v>
      </c>
      <c r="AW249" s="17">
        <v>0.164140380260483</v>
      </c>
      <c r="AX249" s="17">
        <v>0.181919579447715</v>
      </c>
      <c r="AY249" s="17">
        <v>0.22460467141221099</v>
      </c>
      <c r="AZ249" s="17">
        <v>0.188255820138504</v>
      </c>
    </row>
    <row r="250" spans="2:52" x14ac:dyDescent="0.35">
      <c r="B250" t="s">
        <v>164</v>
      </c>
      <c r="C250" s="17">
        <v>0.12275882988627899</v>
      </c>
      <c r="D250" s="17">
        <v>0.14154495623802699</v>
      </c>
      <c r="E250" s="17">
        <v>0.104590871970974</v>
      </c>
      <c r="F250" s="17"/>
      <c r="G250" s="17">
        <v>0.14581788464048301</v>
      </c>
      <c r="H250" s="17">
        <v>0.13714650548323001</v>
      </c>
      <c r="I250" s="17">
        <v>0.13976996444389</v>
      </c>
      <c r="J250" s="17">
        <v>0.13447968364895199</v>
      </c>
      <c r="K250" s="17">
        <v>0.105334861989724</v>
      </c>
      <c r="L250" s="17">
        <v>8.4199523250460998E-2</v>
      </c>
      <c r="M250" s="17"/>
      <c r="N250" s="17">
        <v>0.14977949542559901</v>
      </c>
      <c r="O250" s="17">
        <v>0.13567696815629601</v>
      </c>
      <c r="P250" s="17">
        <v>0.113615852664081</v>
      </c>
      <c r="Q250" s="17">
        <v>8.78257225419974E-2</v>
      </c>
      <c r="R250" s="17"/>
      <c r="S250" s="17">
        <v>0.140890994236614</v>
      </c>
      <c r="T250" s="17">
        <v>0.132519203584433</v>
      </c>
      <c r="U250" s="17">
        <v>0.14281619822573099</v>
      </c>
      <c r="V250" s="17">
        <v>9.3349660761697206E-2</v>
      </c>
      <c r="W250" s="17">
        <v>9.2353656960855096E-2</v>
      </c>
      <c r="X250" s="17">
        <v>0.124983107455644</v>
      </c>
      <c r="Y250" s="17">
        <v>0.103868546739857</v>
      </c>
      <c r="Z250" s="17">
        <v>9.2734453071308898E-2</v>
      </c>
      <c r="AA250" s="17">
        <v>0.111495489086333</v>
      </c>
      <c r="AB250" s="17">
        <v>0.17127973719613299</v>
      </c>
      <c r="AC250" s="17">
        <v>0.115373571479505</v>
      </c>
      <c r="AD250" s="17">
        <v>9.2891404057500099E-2</v>
      </c>
      <c r="AE250" s="17"/>
      <c r="AF250" s="17">
        <v>4.2346375825621903E-2</v>
      </c>
      <c r="AG250" s="17">
        <v>0.197609997204897</v>
      </c>
      <c r="AH250" s="17">
        <v>0.114258986235314</v>
      </c>
      <c r="AI250" s="17"/>
      <c r="AJ250" s="17">
        <v>6.69313779422432E-2</v>
      </c>
      <c r="AK250" s="17">
        <v>0.16680868095109</v>
      </c>
      <c r="AL250" s="17">
        <v>0.21421005160453399</v>
      </c>
      <c r="AM250" s="17">
        <v>0.109409968840956</v>
      </c>
      <c r="AN250" s="17">
        <v>9.1068588566834405E-2</v>
      </c>
      <c r="AO250" s="17"/>
      <c r="AP250" s="17">
        <v>8.6708917967849602E-2</v>
      </c>
      <c r="AQ250" s="17">
        <v>0.16336571603002001</v>
      </c>
      <c r="AR250" s="17">
        <v>0.16002602427068999</v>
      </c>
      <c r="AS250" s="17"/>
      <c r="AT250" s="17">
        <v>0.11081135498862101</v>
      </c>
      <c r="AU250" s="17">
        <v>0.14791912117460901</v>
      </c>
      <c r="AV250" s="17" t="s">
        <v>74</v>
      </c>
      <c r="AW250" s="17">
        <v>9.2544137974742702E-2</v>
      </c>
      <c r="AX250" s="17">
        <v>9.4043738426185394E-2</v>
      </c>
      <c r="AY250" s="17">
        <v>0.132417465520382</v>
      </c>
      <c r="AZ250" s="17">
        <v>0.16571246355736399</v>
      </c>
    </row>
    <row r="251" spans="2:52" x14ac:dyDescent="0.35">
      <c r="B251" t="s">
        <v>165</v>
      </c>
      <c r="C251" s="17">
        <v>0.113906392598941</v>
      </c>
      <c r="D251" s="17">
        <v>0.13199040796452899</v>
      </c>
      <c r="E251" s="17">
        <v>9.6347839742476599E-2</v>
      </c>
      <c r="F251" s="17"/>
      <c r="G251" s="17">
        <v>0.15759660604938999</v>
      </c>
      <c r="H251" s="17">
        <v>0.177767314062484</v>
      </c>
      <c r="I251" s="17">
        <v>0.144573117675075</v>
      </c>
      <c r="J251" s="17">
        <v>7.1885573224312105E-2</v>
      </c>
      <c r="K251" s="17">
        <v>6.2359251160626301E-2</v>
      </c>
      <c r="L251" s="17">
        <v>7.68172959855207E-2</v>
      </c>
      <c r="M251" s="17"/>
      <c r="N251" s="17">
        <v>0.125287412742631</v>
      </c>
      <c r="O251" s="17">
        <v>0.111173173955009</v>
      </c>
      <c r="P251" s="17">
        <v>0.114638458985617</v>
      </c>
      <c r="Q251" s="17">
        <v>0.103093777212959</v>
      </c>
      <c r="R251" s="17"/>
      <c r="S251" s="17">
        <v>0.154568271483006</v>
      </c>
      <c r="T251" s="17">
        <v>0.116491346572361</v>
      </c>
      <c r="U251" s="17">
        <v>8.7905701369800707E-2</v>
      </c>
      <c r="V251" s="17">
        <v>0.10198803066564401</v>
      </c>
      <c r="W251" s="17">
        <v>0.100452868102082</v>
      </c>
      <c r="X251" s="17">
        <v>0.102709436300067</v>
      </c>
      <c r="Y251" s="17">
        <v>0.11093263268683599</v>
      </c>
      <c r="Z251" s="17">
        <v>9.7663881397396499E-2</v>
      </c>
      <c r="AA251" s="17">
        <v>0.108246809787038</v>
      </c>
      <c r="AB251" s="17">
        <v>0.11699964766138</v>
      </c>
      <c r="AC251" s="17">
        <v>0.12074910310425201</v>
      </c>
      <c r="AD251" s="17">
        <v>0.112519502402254</v>
      </c>
      <c r="AE251" s="17"/>
      <c r="AF251" s="17">
        <v>0.10305344920387</v>
      </c>
      <c r="AG251" s="17">
        <v>0.102953440747165</v>
      </c>
      <c r="AH251" s="17">
        <v>0.15870728568734799</v>
      </c>
      <c r="AI251" s="17"/>
      <c r="AJ251" s="17">
        <v>0.110368497152004</v>
      </c>
      <c r="AK251" s="17">
        <v>0.114610918064474</v>
      </c>
      <c r="AL251" s="17">
        <v>8.6524487022108507E-2</v>
      </c>
      <c r="AM251" s="17">
        <v>0.161573337995601</v>
      </c>
      <c r="AN251" s="17">
        <v>0.14113263034113399</v>
      </c>
      <c r="AO251" s="17"/>
      <c r="AP251" s="17">
        <v>0.124115493775025</v>
      </c>
      <c r="AQ251" s="17">
        <v>0.11764212045519901</v>
      </c>
      <c r="AR251" s="17">
        <v>0.117704248303749</v>
      </c>
      <c r="AS251" s="17"/>
      <c r="AT251" s="17">
        <v>8.2017866349721899E-2</v>
      </c>
      <c r="AU251" s="17">
        <v>0.12950204410928801</v>
      </c>
      <c r="AV251" s="17" t="s">
        <v>74</v>
      </c>
      <c r="AW251" s="17">
        <v>0.11766733165519</v>
      </c>
      <c r="AX251" s="17">
        <v>0.14789896188754001</v>
      </c>
      <c r="AY251" s="17">
        <v>0.14136100251057401</v>
      </c>
      <c r="AZ251" s="17">
        <v>8.7964281323419602E-2</v>
      </c>
    </row>
    <row r="252" spans="2:52" x14ac:dyDescent="0.35">
      <c r="B252" t="s">
        <v>166</v>
      </c>
      <c r="C252" s="17">
        <v>8.53938091520096E-2</v>
      </c>
      <c r="D252" s="17">
        <v>8.2936193067987801E-2</v>
      </c>
      <c r="E252" s="17">
        <v>8.7696391494673995E-2</v>
      </c>
      <c r="F252" s="17"/>
      <c r="G252" s="17">
        <v>5.5369860676440799E-2</v>
      </c>
      <c r="H252" s="17">
        <v>7.1623965764360198E-2</v>
      </c>
      <c r="I252" s="17">
        <v>6.3431736551410003E-2</v>
      </c>
      <c r="J252" s="17">
        <v>7.3145763872761005E-2</v>
      </c>
      <c r="K252" s="17">
        <v>0.10076239751534199</v>
      </c>
      <c r="L252" s="17">
        <v>0.13388182021071299</v>
      </c>
      <c r="M252" s="17"/>
      <c r="N252" s="17">
        <v>9.25624634858878E-2</v>
      </c>
      <c r="O252" s="17">
        <v>9.1352977082981499E-2</v>
      </c>
      <c r="P252" s="17">
        <v>8.5722244312648493E-2</v>
      </c>
      <c r="Q252" s="17">
        <v>7.1209233585055001E-2</v>
      </c>
      <c r="R252" s="17"/>
      <c r="S252" s="17">
        <v>6.19443538323129E-2</v>
      </c>
      <c r="T252" s="17">
        <v>0.10200669844412</v>
      </c>
      <c r="U252" s="17">
        <v>8.4663929069118696E-2</v>
      </c>
      <c r="V252" s="17">
        <v>9.2345669505525099E-2</v>
      </c>
      <c r="W252" s="17">
        <v>0.107491219395591</v>
      </c>
      <c r="X252" s="17">
        <v>9.3538029598392594E-2</v>
      </c>
      <c r="Y252" s="17">
        <v>9.4366792877962805E-2</v>
      </c>
      <c r="Z252" s="17">
        <v>0.112048730248893</v>
      </c>
      <c r="AA252" s="17">
        <v>8.8717796888385103E-2</v>
      </c>
      <c r="AB252" s="17">
        <v>5.0465715537205399E-2</v>
      </c>
      <c r="AC252" s="17">
        <v>7.5864664632952106E-2</v>
      </c>
      <c r="AD252" s="17">
        <v>7.7106679593066302E-2</v>
      </c>
      <c r="AE252" s="17"/>
      <c r="AF252" s="17">
        <v>0.12497579211012499</v>
      </c>
      <c r="AG252" s="17">
        <v>6.7840222540334005E-2</v>
      </c>
      <c r="AH252" s="17">
        <v>6.6951621908469094E-2</v>
      </c>
      <c r="AI252" s="17"/>
      <c r="AJ252" s="17">
        <v>0.13427937202888801</v>
      </c>
      <c r="AK252" s="17">
        <v>5.7898753456911999E-2</v>
      </c>
      <c r="AL252" s="17">
        <v>5.4687214224017303E-2</v>
      </c>
      <c r="AM252" s="17">
        <v>8.9515172006896404E-2</v>
      </c>
      <c r="AN252" s="17">
        <v>8.0100847544171294E-2</v>
      </c>
      <c r="AO252" s="17"/>
      <c r="AP252" s="17">
        <v>0.14025794688802901</v>
      </c>
      <c r="AQ252" s="17">
        <v>5.1695783782090901E-2</v>
      </c>
      <c r="AR252" s="17">
        <v>9.8451230194243705E-2</v>
      </c>
      <c r="AS252" s="17"/>
      <c r="AT252" s="17">
        <v>0.125036166962156</v>
      </c>
      <c r="AU252" s="17">
        <v>8.5259394077395703E-2</v>
      </c>
      <c r="AV252" s="17" t="s">
        <v>74</v>
      </c>
      <c r="AW252" s="17">
        <v>5.2145399485288499E-2</v>
      </c>
      <c r="AX252" s="17">
        <v>4.9677202240111303E-2</v>
      </c>
      <c r="AY252" s="17">
        <v>4.9376401396752097E-2</v>
      </c>
      <c r="AZ252" s="17">
        <v>4.0718215438098899E-2</v>
      </c>
    </row>
    <row r="253" spans="2:52" x14ac:dyDescent="0.35">
      <c r="B253" t="s">
        <v>167</v>
      </c>
      <c r="C253" s="17">
        <v>5.4923313447439101E-2</v>
      </c>
      <c r="D253" s="17">
        <v>4.74288049334778E-2</v>
      </c>
      <c r="E253" s="17">
        <v>6.1597450711392499E-2</v>
      </c>
      <c r="F253" s="17"/>
      <c r="G253" s="17">
        <v>4.16416958414286E-2</v>
      </c>
      <c r="H253" s="17">
        <v>4.5086007958623497E-2</v>
      </c>
      <c r="I253" s="17">
        <v>4.3998870878098298E-2</v>
      </c>
      <c r="J253" s="17">
        <v>5.0010600535224499E-2</v>
      </c>
      <c r="K253" s="17">
        <v>6.5609590418998998E-2</v>
      </c>
      <c r="L253" s="17">
        <v>7.73808416761739E-2</v>
      </c>
      <c r="M253" s="17"/>
      <c r="N253" s="17">
        <v>4.36650185529147E-2</v>
      </c>
      <c r="O253" s="17">
        <v>5.7256494763761198E-2</v>
      </c>
      <c r="P253" s="17">
        <v>5.6206480186785E-2</v>
      </c>
      <c r="Q253" s="17">
        <v>6.4255691822606403E-2</v>
      </c>
      <c r="R253" s="17"/>
      <c r="S253" s="17">
        <v>6.3684947993084898E-2</v>
      </c>
      <c r="T253" s="17">
        <v>6.4328075921019107E-2</v>
      </c>
      <c r="U253" s="17">
        <v>6.31010572919148E-2</v>
      </c>
      <c r="V253" s="17">
        <v>5.00692829997747E-2</v>
      </c>
      <c r="W253" s="17">
        <v>5.7420311641029197E-2</v>
      </c>
      <c r="X253" s="17">
        <v>5.2165891508159201E-2</v>
      </c>
      <c r="Y253" s="17">
        <v>4.9885338088866797E-2</v>
      </c>
      <c r="Z253" s="17">
        <v>6.3173143840580995E-2</v>
      </c>
      <c r="AA253" s="17">
        <v>4.9942628132946899E-2</v>
      </c>
      <c r="AB253" s="17">
        <v>2.6761218669885099E-2</v>
      </c>
      <c r="AC253" s="17">
        <v>6.0911900322422302E-2</v>
      </c>
      <c r="AD253" s="17">
        <v>6.3776759708005101E-2</v>
      </c>
      <c r="AE253" s="17"/>
      <c r="AF253" s="17">
        <v>7.6290561387198502E-2</v>
      </c>
      <c r="AG253" s="17">
        <v>3.9564135942889801E-2</v>
      </c>
      <c r="AH253" s="17">
        <v>4.6620685080481797E-2</v>
      </c>
      <c r="AI253" s="17"/>
      <c r="AJ253" s="17">
        <v>7.6677176518979401E-2</v>
      </c>
      <c r="AK253" s="17">
        <v>5.0314121960691301E-2</v>
      </c>
      <c r="AL253" s="17">
        <v>3.3828555638622498E-2</v>
      </c>
      <c r="AM253" s="17">
        <v>9.9754428212627894E-2</v>
      </c>
      <c r="AN253" s="17">
        <v>4.3479130312663601E-2</v>
      </c>
      <c r="AO253" s="17"/>
      <c r="AP253" s="17">
        <v>8.3518745980080897E-2</v>
      </c>
      <c r="AQ253" s="17">
        <v>3.4705071464812602E-2</v>
      </c>
      <c r="AR253" s="17">
        <v>5.3073152463955102E-2</v>
      </c>
      <c r="AS253" s="17"/>
      <c r="AT253" s="17">
        <v>6.9414032673998302E-2</v>
      </c>
      <c r="AU253" s="17">
        <v>5.08131347751049E-2</v>
      </c>
      <c r="AV253" s="17" t="s">
        <v>74</v>
      </c>
      <c r="AW253" s="17">
        <v>3.85639115772363E-2</v>
      </c>
      <c r="AX253" s="17">
        <v>6.9370245820799203E-2</v>
      </c>
      <c r="AY253" s="17">
        <v>3.9877321471986499E-2</v>
      </c>
      <c r="AZ253" s="17">
        <v>2.86376464383763E-2</v>
      </c>
    </row>
    <row r="254" spans="2:52" x14ac:dyDescent="0.35">
      <c r="B254" t="s">
        <v>168</v>
      </c>
      <c r="C254" s="17">
        <v>5.4252015431407299E-2</v>
      </c>
      <c r="D254" s="17">
        <v>6.8517606656297497E-2</v>
      </c>
      <c r="E254" s="17">
        <v>4.0145742765564797E-2</v>
      </c>
      <c r="F254" s="17"/>
      <c r="G254" s="17">
        <v>4.1932818547059901E-2</v>
      </c>
      <c r="H254" s="17">
        <v>3.37187542688068E-2</v>
      </c>
      <c r="I254" s="17">
        <v>4.54210383192949E-2</v>
      </c>
      <c r="J254" s="17">
        <v>3.8724512593329499E-2</v>
      </c>
      <c r="K254" s="17">
        <v>5.5533115416382103E-2</v>
      </c>
      <c r="L254" s="17">
        <v>9.7928448413226399E-2</v>
      </c>
      <c r="M254" s="17"/>
      <c r="N254" s="17">
        <v>6.3096208461333195E-2</v>
      </c>
      <c r="O254" s="17">
        <v>4.5333669340170198E-2</v>
      </c>
      <c r="P254" s="17">
        <v>5.5079624175999903E-2</v>
      </c>
      <c r="Q254" s="17">
        <v>5.3942246299717403E-2</v>
      </c>
      <c r="R254" s="17"/>
      <c r="S254" s="17">
        <v>4.5708043357596401E-2</v>
      </c>
      <c r="T254" s="17">
        <v>6.1086310616148803E-2</v>
      </c>
      <c r="U254" s="17">
        <v>5.2026430385892497E-2</v>
      </c>
      <c r="V254" s="17">
        <v>6.08468252887953E-2</v>
      </c>
      <c r="W254" s="17">
        <v>2.8814004695459999E-2</v>
      </c>
      <c r="X254" s="17">
        <v>6.1181622505847001E-2</v>
      </c>
      <c r="Y254" s="17">
        <v>5.0996648417514001E-2</v>
      </c>
      <c r="Z254" s="17">
        <v>8.2805172207227606E-2</v>
      </c>
      <c r="AA254" s="17">
        <v>5.5687786575435001E-2</v>
      </c>
      <c r="AB254" s="17">
        <v>5.2038408872569601E-2</v>
      </c>
      <c r="AC254" s="17">
        <v>6.2176565227692E-2</v>
      </c>
      <c r="AD254" s="17">
        <v>4.8065957237125603E-2</v>
      </c>
      <c r="AE254" s="17"/>
      <c r="AF254" s="17">
        <v>8.6682478456668599E-2</v>
      </c>
      <c r="AG254" s="17">
        <v>4.17674728623579E-2</v>
      </c>
      <c r="AH254" s="17">
        <v>2.97225388412596E-2</v>
      </c>
      <c r="AI254" s="17"/>
      <c r="AJ254" s="17">
        <v>0.104950201966563</v>
      </c>
      <c r="AK254" s="17">
        <v>3.4091348505165701E-2</v>
      </c>
      <c r="AL254" s="17">
        <v>3.3591152341080899E-2</v>
      </c>
      <c r="AM254" s="17">
        <v>8.8239540186319895E-2</v>
      </c>
      <c r="AN254" s="17">
        <v>2.3103488815139E-2</v>
      </c>
      <c r="AO254" s="17"/>
      <c r="AP254" s="17">
        <v>9.7079038105626306E-2</v>
      </c>
      <c r="AQ254" s="17">
        <v>3.7045225910033702E-2</v>
      </c>
      <c r="AR254" s="17">
        <v>2.40996508001479E-2</v>
      </c>
      <c r="AS254" s="17"/>
      <c r="AT254" s="17">
        <v>7.5169330707849605E-2</v>
      </c>
      <c r="AU254" s="17">
        <v>4.0681000346503099E-2</v>
      </c>
      <c r="AV254" s="17" t="s">
        <v>74</v>
      </c>
      <c r="AW254" s="17">
        <v>5.8238290199792299E-2</v>
      </c>
      <c r="AX254" s="17">
        <v>5.2580201174017099E-2</v>
      </c>
      <c r="AY254" s="17">
        <v>3.46885344630792E-2</v>
      </c>
      <c r="AZ254" s="17">
        <v>5.0728700500516498E-2</v>
      </c>
    </row>
    <row r="255" spans="2:52" x14ac:dyDescent="0.35">
      <c r="B255" t="s">
        <v>169</v>
      </c>
      <c r="C255" s="17">
        <v>5.4169892341460003E-2</v>
      </c>
      <c r="D255" s="17">
        <v>5.5896703726835202E-2</v>
      </c>
      <c r="E255" s="17">
        <v>5.2751469072933398E-2</v>
      </c>
      <c r="F255" s="17"/>
      <c r="G255" s="17">
        <v>9.3800940655999698E-2</v>
      </c>
      <c r="H255" s="17">
        <v>8.2345318909664594E-2</v>
      </c>
      <c r="I255" s="17">
        <v>6.9843939025500998E-2</v>
      </c>
      <c r="J255" s="17">
        <v>3.3043197334700902E-2</v>
      </c>
      <c r="K255" s="17">
        <v>3.3054238629875297E-2</v>
      </c>
      <c r="L255" s="17">
        <v>2.3596521407796601E-2</v>
      </c>
      <c r="M255" s="17"/>
      <c r="N255" s="17">
        <v>4.7689984512058303E-2</v>
      </c>
      <c r="O255" s="17">
        <v>5.7992266973166798E-2</v>
      </c>
      <c r="P255" s="17">
        <v>5.9826426102416001E-2</v>
      </c>
      <c r="Q255" s="17">
        <v>5.2923262400197402E-2</v>
      </c>
      <c r="R255" s="17"/>
      <c r="S255" s="17">
        <v>8.1727508473270205E-2</v>
      </c>
      <c r="T255" s="17">
        <v>4.5719777922538903E-2</v>
      </c>
      <c r="U255" s="17">
        <v>3.2102256348585399E-2</v>
      </c>
      <c r="V255" s="17">
        <v>4.2181495532130499E-2</v>
      </c>
      <c r="W255" s="17">
        <v>5.2244594626495798E-2</v>
      </c>
      <c r="X255" s="17">
        <v>6.0986624346077399E-2</v>
      </c>
      <c r="Y255" s="17">
        <v>7.4029220838060697E-2</v>
      </c>
      <c r="Z255" s="17">
        <v>3.54321087198083E-2</v>
      </c>
      <c r="AA255" s="17">
        <v>3.1607039235259399E-2</v>
      </c>
      <c r="AB255" s="17">
        <v>6.4611291675794602E-2</v>
      </c>
      <c r="AC255" s="17">
        <v>7.3899646498085406E-2</v>
      </c>
      <c r="AD255" s="17">
        <v>3.1475193369194097E-2</v>
      </c>
      <c r="AE255" s="17"/>
      <c r="AF255" s="17">
        <v>3.7566551308377702E-2</v>
      </c>
      <c r="AG255" s="17">
        <v>4.7117075981231299E-2</v>
      </c>
      <c r="AH255" s="17">
        <v>0.106142510077889</v>
      </c>
      <c r="AI255" s="17"/>
      <c r="AJ255" s="17">
        <v>3.3745024146535699E-2</v>
      </c>
      <c r="AK255" s="17">
        <v>6.8317470182145804E-2</v>
      </c>
      <c r="AL255" s="17">
        <v>6.2379484220172997E-2</v>
      </c>
      <c r="AM255" s="17">
        <v>0</v>
      </c>
      <c r="AN255" s="17">
        <v>7.9289814103808601E-2</v>
      </c>
      <c r="AO255" s="17"/>
      <c r="AP255" s="17">
        <v>3.9048437356998401E-2</v>
      </c>
      <c r="AQ255" s="17">
        <v>6.4595928922301094E-2</v>
      </c>
      <c r="AR255" s="17">
        <v>5.3306694715416998E-2</v>
      </c>
      <c r="AS255" s="17"/>
      <c r="AT255" s="17">
        <v>3.5851990654105298E-2</v>
      </c>
      <c r="AU255" s="17">
        <v>5.7488712523547598E-2</v>
      </c>
      <c r="AV255" s="17" t="s">
        <v>74</v>
      </c>
      <c r="AW255" s="17">
        <v>8.15845943744999E-2</v>
      </c>
      <c r="AX255" s="17">
        <v>6.8689586753744605E-2</v>
      </c>
      <c r="AY255" s="17">
        <v>6.7348430025641601E-2</v>
      </c>
      <c r="AZ255" s="17">
        <v>3.09228920775243E-2</v>
      </c>
    </row>
    <row r="256" spans="2:52" x14ac:dyDescent="0.35">
      <c r="B256" t="s">
        <v>170</v>
      </c>
      <c r="C256" s="17">
        <v>4.3748781962455699E-2</v>
      </c>
      <c r="D256" s="17">
        <v>4.3245285865756398E-2</v>
      </c>
      <c r="E256" s="17">
        <v>4.4454693489105503E-2</v>
      </c>
      <c r="F256" s="17"/>
      <c r="G256" s="17">
        <v>5.0060823191172901E-2</v>
      </c>
      <c r="H256" s="17">
        <v>6.0967923998425502E-2</v>
      </c>
      <c r="I256" s="17">
        <v>5.4466520002444799E-2</v>
      </c>
      <c r="J256" s="17">
        <v>3.4776832127484898E-2</v>
      </c>
      <c r="K256" s="17">
        <v>2.8516464606693801E-2</v>
      </c>
      <c r="L256" s="17">
        <v>3.4365201255707502E-2</v>
      </c>
      <c r="M256" s="17"/>
      <c r="N256" s="17">
        <v>3.2907123624401097E-2</v>
      </c>
      <c r="O256" s="17">
        <v>4.2656131996725299E-2</v>
      </c>
      <c r="P256" s="17">
        <v>5.6640085514453202E-2</v>
      </c>
      <c r="Q256" s="17">
        <v>4.4878699758136797E-2</v>
      </c>
      <c r="R256" s="17"/>
      <c r="S256" s="17">
        <v>3.9193298511346703E-2</v>
      </c>
      <c r="T256" s="17">
        <v>3.2644762932095901E-2</v>
      </c>
      <c r="U256" s="17">
        <v>4.17251587645018E-2</v>
      </c>
      <c r="V256" s="17">
        <v>5.1291463732691098E-2</v>
      </c>
      <c r="W256" s="17">
        <v>6.4782873192969895E-2</v>
      </c>
      <c r="X256" s="17">
        <v>2.68286424474573E-2</v>
      </c>
      <c r="Y256" s="17">
        <v>5.1607252092073702E-2</v>
      </c>
      <c r="Z256" s="17">
        <v>5.33779339994261E-2</v>
      </c>
      <c r="AA256" s="17">
        <v>5.2318871283713299E-2</v>
      </c>
      <c r="AB256" s="17">
        <v>3.7704933787146101E-2</v>
      </c>
      <c r="AC256" s="17">
        <v>4.0805233584324897E-2</v>
      </c>
      <c r="AD256" s="17">
        <v>5.5566412824864901E-2</v>
      </c>
      <c r="AE256" s="17"/>
      <c r="AF256" s="17">
        <v>3.3437060949955702E-2</v>
      </c>
      <c r="AG256" s="17">
        <v>4.9628557945278498E-2</v>
      </c>
      <c r="AH256" s="17">
        <v>5.4972035118508102E-2</v>
      </c>
      <c r="AI256" s="17"/>
      <c r="AJ256" s="17">
        <v>2.1127025731057202E-2</v>
      </c>
      <c r="AK256" s="17">
        <v>5.6882358504822997E-2</v>
      </c>
      <c r="AL256" s="17">
        <v>5.62504492650732E-2</v>
      </c>
      <c r="AM256" s="17">
        <v>6.7524522575593299E-2</v>
      </c>
      <c r="AN256" s="17">
        <v>6.5043562747870196E-2</v>
      </c>
      <c r="AO256" s="17"/>
      <c r="AP256" s="17">
        <v>2.9182385011315901E-2</v>
      </c>
      <c r="AQ256" s="17">
        <v>4.9732070544914797E-2</v>
      </c>
      <c r="AR256" s="17">
        <v>4.49301998733228E-2</v>
      </c>
      <c r="AS256" s="17"/>
      <c r="AT256" s="17">
        <v>3.4301519306538297E-2</v>
      </c>
      <c r="AU256" s="17">
        <v>3.87308100193616E-2</v>
      </c>
      <c r="AV256" s="17" t="s">
        <v>74</v>
      </c>
      <c r="AW256" s="17">
        <v>8.1834103967724406E-2</v>
      </c>
      <c r="AX256" s="17">
        <v>5.4590897337954997E-2</v>
      </c>
      <c r="AY256" s="17">
        <v>5.07548436595451E-2</v>
      </c>
      <c r="AZ256" s="17">
        <v>2.05519885940827E-2</v>
      </c>
    </row>
    <row r="257" spans="2:52" x14ac:dyDescent="0.35">
      <c r="B257" t="s">
        <v>171</v>
      </c>
      <c r="C257" s="17">
        <v>3.4461618932964802E-2</v>
      </c>
      <c r="D257" s="17">
        <v>3.6003567601874703E-2</v>
      </c>
      <c r="E257" s="17">
        <v>3.3126755817020903E-2</v>
      </c>
      <c r="F257" s="17"/>
      <c r="G257" s="17">
        <v>3.8392364836862897E-2</v>
      </c>
      <c r="H257" s="17">
        <v>2.4913928609057199E-2</v>
      </c>
      <c r="I257" s="17">
        <v>3.17673860514548E-2</v>
      </c>
      <c r="J257" s="17">
        <v>2.6324262171939901E-2</v>
      </c>
      <c r="K257" s="17">
        <v>4.2241142722116598E-2</v>
      </c>
      <c r="L257" s="17">
        <v>4.3166229165979501E-2</v>
      </c>
      <c r="M257" s="17"/>
      <c r="N257" s="17">
        <v>3.5235041889231399E-2</v>
      </c>
      <c r="O257" s="17">
        <v>3.7726857860990698E-2</v>
      </c>
      <c r="P257" s="17">
        <v>3.64438947433815E-2</v>
      </c>
      <c r="Q257" s="17">
        <v>2.8927798551232099E-2</v>
      </c>
      <c r="R257" s="17"/>
      <c r="S257" s="17">
        <v>2.29517864453672E-2</v>
      </c>
      <c r="T257" s="17">
        <v>3.6002135737722998E-2</v>
      </c>
      <c r="U257" s="17">
        <v>2.5378366438375599E-2</v>
      </c>
      <c r="V257" s="17">
        <v>2.5453812662697101E-2</v>
      </c>
      <c r="W257" s="17">
        <v>5.1771341718932502E-2</v>
      </c>
      <c r="X257" s="17">
        <v>3.0030619829058601E-2</v>
      </c>
      <c r="Y257" s="17">
        <v>4.2760182430028999E-2</v>
      </c>
      <c r="Z257" s="17">
        <v>6.3417842309863998E-2</v>
      </c>
      <c r="AA257" s="17">
        <v>1.7329590942618701E-2</v>
      </c>
      <c r="AB257" s="17">
        <v>4.0390807402417003E-2</v>
      </c>
      <c r="AC257" s="17">
        <v>6.3780471449854201E-2</v>
      </c>
      <c r="AD257" s="17">
        <v>4.11330968332458E-2</v>
      </c>
      <c r="AE257" s="17"/>
      <c r="AF257" s="17">
        <v>3.63883490927897E-2</v>
      </c>
      <c r="AG257" s="17">
        <v>3.7134745528400202E-2</v>
      </c>
      <c r="AH257" s="17">
        <v>2.85225187587561E-2</v>
      </c>
      <c r="AI257" s="17"/>
      <c r="AJ257" s="17">
        <v>4.2345000368072497E-2</v>
      </c>
      <c r="AK257" s="17">
        <v>3.11549835440726E-2</v>
      </c>
      <c r="AL257" s="17">
        <v>3.1455601097184899E-2</v>
      </c>
      <c r="AM257" s="17">
        <v>2.55720550000826E-2</v>
      </c>
      <c r="AN257" s="17">
        <v>2.2240119016462001E-2</v>
      </c>
      <c r="AO257" s="17"/>
      <c r="AP257" s="17">
        <v>4.2653584973023802E-2</v>
      </c>
      <c r="AQ257" s="17">
        <v>3.0236230927168699E-2</v>
      </c>
      <c r="AR257" s="17">
        <v>2.5057753996579502E-2</v>
      </c>
      <c r="AS257" s="17"/>
      <c r="AT257" s="17">
        <v>3.6067838615848398E-2</v>
      </c>
      <c r="AU257" s="17">
        <v>3.0470229542542301E-2</v>
      </c>
      <c r="AV257" s="17" t="s">
        <v>74</v>
      </c>
      <c r="AW257" s="17">
        <v>3.0964290519564501E-2</v>
      </c>
      <c r="AX257" s="17">
        <v>4.9789603800045698E-2</v>
      </c>
      <c r="AY257" s="17">
        <v>2.9982868421569699E-2</v>
      </c>
      <c r="AZ257" s="17">
        <v>4.2237942428053302E-2</v>
      </c>
    </row>
    <row r="258" spans="2:52" x14ac:dyDescent="0.35">
      <c r="B258" t="s">
        <v>172</v>
      </c>
      <c r="C258" s="17">
        <v>3.4171211079615703E-2</v>
      </c>
      <c r="D258" s="17">
        <v>3.3957097297721998E-2</v>
      </c>
      <c r="E258" s="17">
        <v>3.3945345962457699E-2</v>
      </c>
      <c r="F258" s="17"/>
      <c r="G258" s="17">
        <v>5.8010429623018001E-2</v>
      </c>
      <c r="H258" s="17">
        <v>4.8228461526092198E-2</v>
      </c>
      <c r="I258" s="17">
        <v>4.2702700815841002E-2</v>
      </c>
      <c r="J258" s="17">
        <v>3.3297354143446999E-2</v>
      </c>
      <c r="K258" s="17">
        <v>1.60532264383395E-2</v>
      </c>
      <c r="L258" s="17">
        <v>1.28995166328427E-2</v>
      </c>
      <c r="M258" s="17"/>
      <c r="N258" s="17">
        <v>4.7289417348816698E-2</v>
      </c>
      <c r="O258" s="17">
        <v>2.9295446619365201E-2</v>
      </c>
      <c r="P258" s="17">
        <v>4.0327912897523001E-2</v>
      </c>
      <c r="Q258" s="17">
        <v>2.0078391870484401E-2</v>
      </c>
      <c r="R258" s="17"/>
      <c r="S258" s="17">
        <v>4.3559216899585702E-2</v>
      </c>
      <c r="T258" s="17">
        <v>2.89045691686763E-2</v>
      </c>
      <c r="U258" s="17">
        <v>4.2243273179111501E-2</v>
      </c>
      <c r="V258" s="17">
        <v>3.8109288650968798E-2</v>
      </c>
      <c r="W258" s="17">
        <v>3.0869495243374401E-2</v>
      </c>
      <c r="X258" s="17">
        <v>4.0835352238766401E-2</v>
      </c>
      <c r="Y258" s="17">
        <v>3.1788474894994798E-2</v>
      </c>
      <c r="Z258" s="17">
        <v>6.0686144681784404E-3</v>
      </c>
      <c r="AA258" s="17">
        <v>2.9626337317938099E-2</v>
      </c>
      <c r="AB258" s="17">
        <v>3.3237018271997501E-2</v>
      </c>
      <c r="AC258" s="17">
        <v>2.0315115470778598E-2</v>
      </c>
      <c r="AD258" s="17">
        <v>5.38435285717314E-2</v>
      </c>
      <c r="AE258" s="17"/>
      <c r="AF258" s="17">
        <v>2.7951448445700602E-2</v>
      </c>
      <c r="AG258" s="17">
        <v>3.2633776811682703E-2</v>
      </c>
      <c r="AH258" s="17">
        <v>3.7806353260289798E-2</v>
      </c>
      <c r="AI258" s="17"/>
      <c r="AJ258" s="17">
        <v>2.3972086801161401E-2</v>
      </c>
      <c r="AK258" s="17">
        <v>3.7096445915602301E-2</v>
      </c>
      <c r="AL258" s="17">
        <v>5.81617038761824E-2</v>
      </c>
      <c r="AM258" s="17">
        <v>5.3689544418107499E-2</v>
      </c>
      <c r="AN258" s="17">
        <v>2.4682928465185799E-2</v>
      </c>
      <c r="AO258" s="17"/>
      <c r="AP258" s="17">
        <v>4.01494447240998E-2</v>
      </c>
      <c r="AQ258" s="17">
        <v>3.27709530826251E-2</v>
      </c>
      <c r="AR258" s="17">
        <v>5.0589871154606302E-2</v>
      </c>
      <c r="AS258" s="17"/>
      <c r="AT258" s="17">
        <v>2.6924562636512901E-2</v>
      </c>
      <c r="AU258" s="17">
        <v>4.5670208855829099E-2</v>
      </c>
      <c r="AV258" s="17" t="s">
        <v>74</v>
      </c>
      <c r="AW258" s="17">
        <v>4.6365524527748198E-2</v>
      </c>
      <c r="AX258" s="17">
        <v>2.3221814502146599E-2</v>
      </c>
      <c r="AY258" s="17">
        <v>3.7637446418808798E-2</v>
      </c>
      <c r="AZ258" s="17">
        <v>2.3261348471245499E-2</v>
      </c>
    </row>
    <row r="259" spans="2:52" x14ac:dyDescent="0.35">
      <c r="B259" t="s">
        <v>173</v>
      </c>
      <c r="C259" s="17">
        <v>3.5058851402299E-3</v>
      </c>
      <c r="D259" s="17">
        <v>3.1553414720515201E-3</v>
      </c>
      <c r="E259" s="17">
        <v>3.8650267516857901E-3</v>
      </c>
      <c r="F259" s="17"/>
      <c r="G259" s="17">
        <v>7.4163607624680699E-3</v>
      </c>
      <c r="H259" s="17">
        <v>7.1525250839850297E-3</v>
      </c>
      <c r="I259" s="17">
        <v>2.99711010686645E-3</v>
      </c>
      <c r="J259" s="17">
        <v>4.3943984931137103E-3</v>
      </c>
      <c r="K259" s="17">
        <v>0</v>
      </c>
      <c r="L259" s="17">
        <v>0</v>
      </c>
      <c r="M259" s="17"/>
      <c r="N259" s="17">
        <v>1.89878431662407E-3</v>
      </c>
      <c r="O259" s="17">
        <v>2.9071578187213898E-3</v>
      </c>
      <c r="P259" s="17">
        <v>4.9516347332547797E-3</v>
      </c>
      <c r="Q259" s="17">
        <v>4.6402374168492697E-3</v>
      </c>
      <c r="R259" s="17"/>
      <c r="S259" s="17">
        <v>0</v>
      </c>
      <c r="T259" s="17">
        <v>1.7634005390855299E-3</v>
      </c>
      <c r="U259" s="17">
        <v>3.0328904358805299E-3</v>
      </c>
      <c r="V259" s="17">
        <v>0</v>
      </c>
      <c r="W259" s="17">
        <v>3.1602462718955701E-3</v>
      </c>
      <c r="X259" s="17">
        <v>1.08210079005467E-2</v>
      </c>
      <c r="Y259" s="17">
        <v>2.69879688159842E-3</v>
      </c>
      <c r="Z259" s="17">
        <v>0</v>
      </c>
      <c r="AA259" s="17">
        <v>4.2736408376429199E-3</v>
      </c>
      <c r="AB259" s="17">
        <v>6.4918673158800401E-3</v>
      </c>
      <c r="AC259" s="17">
        <v>5.0530656786652297E-3</v>
      </c>
      <c r="AD259" s="17">
        <v>1.04749465726646E-2</v>
      </c>
      <c r="AE259" s="17"/>
      <c r="AF259" s="17">
        <v>2.3076954800838102E-3</v>
      </c>
      <c r="AG259" s="17">
        <v>1.49019282786872E-3</v>
      </c>
      <c r="AH259" s="17">
        <v>5.0739330113620902E-3</v>
      </c>
      <c r="AI259" s="17"/>
      <c r="AJ259" s="17">
        <v>1.60037820799684E-3</v>
      </c>
      <c r="AK259" s="17">
        <v>8.9323460450200197E-4</v>
      </c>
      <c r="AL259" s="17">
        <v>3.04213048689437E-3</v>
      </c>
      <c r="AM259" s="17">
        <v>0</v>
      </c>
      <c r="AN259" s="17">
        <v>5.1456385912871704E-3</v>
      </c>
      <c r="AO259" s="17"/>
      <c r="AP259" s="17">
        <v>1.2718584486285901E-3</v>
      </c>
      <c r="AQ259" s="17">
        <v>1.8609162168355599E-3</v>
      </c>
      <c r="AR259" s="17">
        <v>3.17295955914304E-3</v>
      </c>
      <c r="AS259" s="17"/>
      <c r="AT259" s="17">
        <v>1.6516132627298599E-3</v>
      </c>
      <c r="AU259" s="17">
        <v>3.4583274934871801E-3</v>
      </c>
      <c r="AV259" s="17" t="s">
        <v>74</v>
      </c>
      <c r="AW259" s="17">
        <v>0</v>
      </c>
      <c r="AX259" s="17">
        <v>7.8462963158634699E-3</v>
      </c>
      <c r="AY259" s="17">
        <v>1.1253182158818501E-3</v>
      </c>
      <c r="AZ259" s="17">
        <v>1.6869412946057399E-2</v>
      </c>
    </row>
    <row r="260" spans="2:52" x14ac:dyDescent="0.35">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row>
    <row r="261" spans="2:52" x14ac:dyDescent="0.35">
      <c r="B261" s="6" t="s">
        <v>189</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row>
    <row r="262" spans="2:52" x14ac:dyDescent="0.35">
      <c r="B262" s="24" t="s">
        <v>76</v>
      </c>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row>
    <row r="263" spans="2:52" x14ac:dyDescent="0.35">
      <c r="B263" t="s">
        <v>175</v>
      </c>
      <c r="C263" s="17">
        <v>0.358381332753825</v>
      </c>
      <c r="D263" s="17">
        <v>0.35520937840472699</v>
      </c>
      <c r="E263" s="17">
        <v>0.36072725793660498</v>
      </c>
      <c r="F263" s="17"/>
      <c r="G263" s="17">
        <v>0.335527188457938</v>
      </c>
      <c r="H263" s="17">
        <v>0.34056662380675401</v>
      </c>
      <c r="I263" s="17">
        <v>0.35909566829600797</v>
      </c>
      <c r="J263" s="17">
        <v>0.36996528360041397</v>
      </c>
      <c r="K263" s="17">
        <v>0.37338829657574601</v>
      </c>
      <c r="L263" s="17">
        <v>0.36796049138436598</v>
      </c>
      <c r="M263" s="17"/>
      <c r="N263" s="17">
        <v>0.38371246826882399</v>
      </c>
      <c r="O263" s="17">
        <v>0.374731699968748</v>
      </c>
      <c r="P263" s="17">
        <v>0.34069445174503299</v>
      </c>
      <c r="Q263" s="17">
        <v>0.33007950726674301</v>
      </c>
      <c r="R263" s="17"/>
      <c r="S263" s="17">
        <v>0.35263003044452401</v>
      </c>
      <c r="T263" s="17">
        <v>0.34895226136298202</v>
      </c>
      <c r="U263" s="17">
        <v>0.347682864394045</v>
      </c>
      <c r="V263" s="17">
        <v>0.31922495672475698</v>
      </c>
      <c r="W263" s="17">
        <v>0.35081125748828701</v>
      </c>
      <c r="X263" s="17">
        <v>0.386085028591729</v>
      </c>
      <c r="Y263" s="17">
        <v>0.39658869328188301</v>
      </c>
      <c r="Z263" s="17">
        <v>0.35112958195836302</v>
      </c>
      <c r="AA263" s="17">
        <v>0.38637246205994003</v>
      </c>
      <c r="AB263" s="17">
        <v>0.33651534175837999</v>
      </c>
      <c r="AC263" s="17">
        <v>0.34255887085394698</v>
      </c>
      <c r="AD263" s="17">
        <v>0.40357235162845001</v>
      </c>
      <c r="AE263" s="17"/>
      <c r="AF263" s="17">
        <v>0.34196114248930498</v>
      </c>
      <c r="AG263" s="17">
        <v>0.377694165072959</v>
      </c>
      <c r="AH263" s="17">
        <v>0.35121402322850398</v>
      </c>
      <c r="AI263" s="17"/>
      <c r="AJ263" s="17">
        <v>0.34434743547137198</v>
      </c>
      <c r="AK263" s="17">
        <v>0.37461333455534301</v>
      </c>
      <c r="AL263" s="17">
        <v>0.39186490668274998</v>
      </c>
      <c r="AM263" s="17">
        <v>0.21567804153850201</v>
      </c>
      <c r="AN263" s="17">
        <v>0.362189079110323</v>
      </c>
      <c r="AO263" s="17"/>
      <c r="AP263" s="17">
        <v>0.341291451233252</v>
      </c>
      <c r="AQ263" s="17">
        <v>0.39089326715159101</v>
      </c>
      <c r="AR263" s="17">
        <v>0.37674314470707798</v>
      </c>
      <c r="AS263" s="17"/>
      <c r="AT263" s="17">
        <v>0.36578850702652199</v>
      </c>
      <c r="AU263" s="17">
        <v>0.35259119206795198</v>
      </c>
      <c r="AV263" s="17" t="s">
        <v>74</v>
      </c>
      <c r="AW263" s="17">
        <v>0.35291940800245097</v>
      </c>
      <c r="AX263" s="17">
        <v>0.33194876723693101</v>
      </c>
      <c r="AY263" s="17">
        <v>0.36550669878491998</v>
      </c>
      <c r="AZ263" s="17">
        <v>0.32923666190824802</v>
      </c>
    </row>
    <row r="264" spans="2:52" x14ac:dyDescent="0.35">
      <c r="B264" t="s">
        <v>176</v>
      </c>
      <c r="C264" s="17">
        <v>0.340131971383693</v>
      </c>
      <c r="D264" s="17">
        <v>0.36546761336314398</v>
      </c>
      <c r="E264" s="17">
        <v>0.31560361510041801</v>
      </c>
      <c r="F264" s="17"/>
      <c r="G264" s="17">
        <v>0.27713093284182799</v>
      </c>
      <c r="H264" s="17">
        <v>0.285234075918396</v>
      </c>
      <c r="I264" s="17">
        <v>0.320671376542918</v>
      </c>
      <c r="J264" s="17">
        <v>0.32964426328128099</v>
      </c>
      <c r="K264" s="17">
        <v>0.38445367794055102</v>
      </c>
      <c r="L264" s="17">
        <v>0.42097097569233</v>
      </c>
      <c r="M264" s="17"/>
      <c r="N264" s="17">
        <v>0.39103877920438401</v>
      </c>
      <c r="O264" s="17">
        <v>0.35187076117574601</v>
      </c>
      <c r="P264" s="17">
        <v>0.30968771101950898</v>
      </c>
      <c r="Q264" s="17">
        <v>0.30094768680448802</v>
      </c>
      <c r="R264" s="17"/>
      <c r="S264" s="17">
        <v>0.320695562275714</v>
      </c>
      <c r="T264" s="17">
        <v>0.33408118023743799</v>
      </c>
      <c r="U264" s="17">
        <v>0.34726930180301302</v>
      </c>
      <c r="V264" s="17">
        <v>0.34588947706892997</v>
      </c>
      <c r="W264" s="17">
        <v>0.34880648439709699</v>
      </c>
      <c r="X264" s="17">
        <v>0.29857460908142602</v>
      </c>
      <c r="Y264" s="17">
        <v>0.37223535354883303</v>
      </c>
      <c r="Z264" s="17">
        <v>0.35741828381924101</v>
      </c>
      <c r="AA264" s="17">
        <v>0.35323147157434498</v>
      </c>
      <c r="AB264" s="17">
        <v>0.320757817895028</v>
      </c>
      <c r="AC264" s="17">
        <v>0.36505082633327102</v>
      </c>
      <c r="AD264" s="17">
        <v>0.38556084680209401</v>
      </c>
      <c r="AE264" s="17"/>
      <c r="AF264" s="17">
        <v>0.32433234200015798</v>
      </c>
      <c r="AG264" s="17">
        <v>0.40377554263721799</v>
      </c>
      <c r="AH264" s="17">
        <v>0.25745104829939902</v>
      </c>
      <c r="AI264" s="17"/>
      <c r="AJ264" s="17">
        <v>0.34022928256266999</v>
      </c>
      <c r="AK264" s="17">
        <v>0.36571979824490197</v>
      </c>
      <c r="AL264" s="17">
        <v>0.451031484266669</v>
      </c>
      <c r="AM264" s="17">
        <v>0.22435330404507101</v>
      </c>
      <c r="AN264" s="17">
        <v>0.283247315460393</v>
      </c>
      <c r="AO264" s="17"/>
      <c r="AP264" s="17">
        <v>0.32737446256992098</v>
      </c>
      <c r="AQ264" s="17">
        <v>0.39026000555262402</v>
      </c>
      <c r="AR264" s="17">
        <v>0.40802289106464701</v>
      </c>
      <c r="AS264" s="17"/>
      <c r="AT264" s="17">
        <v>0.38646700794707201</v>
      </c>
      <c r="AU264" s="17">
        <v>0.347906391162836</v>
      </c>
      <c r="AV264" s="17" t="s">
        <v>74</v>
      </c>
      <c r="AW264" s="17">
        <v>0.30206868462784903</v>
      </c>
      <c r="AX264" s="17">
        <v>0.29862839536553099</v>
      </c>
      <c r="AY264" s="17">
        <v>0.29250660123566302</v>
      </c>
      <c r="AZ264" s="17">
        <v>0.34064781211610401</v>
      </c>
    </row>
    <row r="265" spans="2:52" x14ac:dyDescent="0.35">
      <c r="B265" t="s">
        <v>177</v>
      </c>
      <c r="C265" s="17">
        <v>0.30716114961552499</v>
      </c>
      <c r="D265" s="17">
        <v>0.27806679610006102</v>
      </c>
      <c r="E265" s="17">
        <v>0.33607705511233599</v>
      </c>
      <c r="F265" s="17"/>
      <c r="G265" s="17">
        <v>0.28917433330248299</v>
      </c>
      <c r="H265" s="17">
        <v>0.28864673018022602</v>
      </c>
      <c r="I265" s="17">
        <v>0.31280027025585</v>
      </c>
      <c r="J265" s="17">
        <v>0.29684686996715098</v>
      </c>
      <c r="K265" s="17">
        <v>0.31595968267234098</v>
      </c>
      <c r="L265" s="17">
        <v>0.33196399050629299</v>
      </c>
      <c r="M265" s="17"/>
      <c r="N265" s="17">
        <v>0.29959103755801197</v>
      </c>
      <c r="O265" s="17">
        <v>0.28764253056436501</v>
      </c>
      <c r="P265" s="17">
        <v>0.33111067425287199</v>
      </c>
      <c r="Q265" s="17">
        <v>0.31569841071066401</v>
      </c>
      <c r="R265" s="17"/>
      <c r="S265" s="17">
        <v>0.28599711403429701</v>
      </c>
      <c r="T265" s="17">
        <v>0.31216735494585302</v>
      </c>
      <c r="U265" s="17">
        <v>0.30262627477416898</v>
      </c>
      <c r="V265" s="17">
        <v>0.31192982072199199</v>
      </c>
      <c r="W265" s="17">
        <v>0.34799253322366402</v>
      </c>
      <c r="X265" s="17">
        <v>0.31138548668753602</v>
      </c>
      <c r="Y265" s="17">
        <v>0.34754206439833402</v>
      </c>
      <c r="Z265" s="17">
        <v>0.28808731622485201</v>
      </c>
      <c r="AA265" s="17">
        <v>0.28378153693500102</v>
      </c>
      <c r="AB265" s="17">
        <v>0.34036903798969398</v>
      </c>
      <c r="AC265" s="17">
        <v>0.25064561177417</v>
      </c>
      <c r="AD265" s="17">
        <v>0.27188306828947201</v>
      </c>
      <c r="AE265" s="17"/>
      <c r="AF265" s="17">
        <v>0.30335351940177102</v>
      </c>
      <c r="AG265" s="17">
        <v>0.30450331135045899</v>
      </c>
      <c r="AH265" s="17">
        <v>0.33256931059419498</v>
      </c>
      <c r="AI265" s="17"/>
      <c r="AJ265" s="17">
        <v>0.32685574640056803</v>
      </c>
      <c r="AK265" s="17">
        <v>0.27838452274539199</v>
      </c>
      <c r="AL265" s="17">
        <v>0.30789291107630901</v>
      </c>
      <c r="AM265" s="17">
        <v>0.189176761830366</v>
      </c>
      <c r="AN265" s="17">
        <v>0.345909549433773</v>
      </c>
      <c r="AO265" s="17"/>
      <c r="AP265" s="17">
        <v>0.35873225638573503</v>
      </c>
      <c r="AQ265" s="17">
        <v>0.31010906873605198</v>
      </c>
      <c r="AR265" s="17">
        <v>0.266657978201368</v>
      </c>
      <c r="AS265" s="17"/>
      <c r="AT265" s="17">
        <v>0.30695190516417098</v>
      </c>
      <c r="AU265" s="17">
        <v>0.30019317506347598</v>
      </c>
      <c r="AV265" s="17" t="s">
        <v>74</v>
      </c>
      <c r="AW265" s="17">
        <v>0.31216859676222902</v>
      </c>
      <c r="AX265" s="17">
        <v>0.29850431309664299</v>
      </c>
      <c r="AY265" s="17">
        <v>0.32917536438427802</v>
      </c>
      <c r="AZ265" s="17">
        <v>0.234039271291684</v>
      </c>
    </row>
    <row r="266" spans="2:52" x14ac:dyDescent="0.35">
      <c r="B266" t="s">
        <v>178</v>
      </c>
      <c r="C266" s="17">
        <v>0.19167843108475099</v>
      </c>
      <c r="D266" s="17">
        <v>0.194347126964692</v>
      </c>
      <c r="E266" s="17">
        <v>0.18913755022185899</v>
      </c>
      <c r="F266" s="17"/>
      <c r="G266" s="17">
        <v>0.25065146064598998</v>
      </c>
      <c r="H266" s="17">
        <v>0.210486308409503</v>
      </c>
      <c r="I266" s="17">
        <v>0.171064482220769</v>
      </c>
      <c r="J266" s="17">
        <v>0.17646764120222599</v>
      </c>
      <c r="K266" s="17">
        <v>0.17122608072863399</v>
      </c>
      <c r="L266" s="17">
        <v>0.18010686754548599</v>
      </c>
      <c r="M266" s="17"/>
      <c r="N266" s="17">
        <v>0.20705952188469201</v>
      </c>
      <c r="O266" s="17">
        <v>0.20528460779684399</v>
      </c>
      <c r="P266" s="17">
        <v>0.182217301358784</v>
      </c>
      <c r="Q266" s="17">
        <v>0.169800519547017</v>
      </c>
      <c r="R266" s="17"/>
      <c r="S266" s="17">
        <v>0.19205402247827</v>
      </c>
      <c r="T266" s="17">
        <v>0.18613018198598899</v>
      </c>
      <c r="U266" s="17">
        <v>0.19626221441156599</v>
      </c>
      <c r="V266" s="17">
        <v>0.23265350699307399</v>
      </c>
      <c r="W266" s="17">
        <v>0.19713290863518801</v>
      </c>
      <c r="X266" s="17">
        <v>0.192666441514696</v>
      </c>
      <c r="Y266" s="17">
        <v>0.18297705211548601</v>
      </c>
      <c r="Z266" s="17">
        <v>0.17723294510434601</v>
      </c>
      <c r="AA266" s="17">
        <v>0.16123437395217299</v>
      </c>
      <c r="AB266" s="17">
        <v>0.20762321131720601</v>
      </c>
      <c r="AC266" s="17">
        <v>0.20982961006962</v>
      </c>
      <c r="AD266" s="17">
        <v>0.13931165181431099</v>
      </c>
      <c r="AE266" s="17"/>
      <c r="AF266" s="17">
        <v>0.152925754811162</v>
      </c>
      <c r="AG266" s="17">
        <v>0.21754477882714601</v>
      </c>
      <c r="AH266" s="17">
        <v>0.16793007033229401</v>
      </c>
      <c r="AI266" s="17"/>
      <c r="AJ266" s="17">
        <v>0.164810328257954</v>
      </c>
      <c r="AK266" s="17">
        <v>0.21072007811940099</v>
      </c>
      <c r="AL266" s="17">
        <v>0.22072545102641</v>
      </c>
      <c r="AM266" s="17">
        <v>0.105270636491791</v>
      </c>
      <c r="AN266" s="17">
        <v>0.15901288919815701</v>
      </c>
      <c r="AO266" s="17"/>
      <c r="AP266" s="17">
        <v>0.18690055532681699</v>
      </c>
      <c r="AQ266" s="17">
        <v>0.226036775575822</v>
      </c>
      <c r="AR266" s="17">
        <v>0.22674847104002999</v>
      </c>
      <c r="AS266" s="17"/>
      <c r="AT266" s="17">
        <v>0.18478067177170901</v>
      </c>
      <c r="AU266" s="17">
        <v>0.18681737219334099</v>
      </c>
      <c r="AV266" s="17" t="s">
        <v>74</v>
      </c>
      <c r="AW266" s="17">
        <v>0.16636118895983901</v>
      </c>
      <c r="AX266" s="17">
        <v>0.17630136624335699</v>
      </c>
      <c r="AY266" s="17">
        <v>0.22014006134212799</v>
      </c>
      <c r="AZ266" s="17">
        <v>0.19987290614633599</v>
      </c>
    </row>
    <row r="267" spans="2:52" x14ac:dyDescent="0.35">
      <c r="B267" t="s">
        <v>179</v>
      </c>
      <c r="C267" s="17">
        <v>0.19075068087413699</v>
      </c>
      <c r="D267" s="17">
        <v>0.181564296543652</v>
      </c>
      <c r="E267" s="17">
        <v>0.198795447727627</v>
      </c>
      <c r="F267" s="17"/>
      <c r="G267" s="17">
        <v>0.20229842825760599</v>
      </c>
      <c r="H267" s="17">
        <v>0.20696335776630401</v>
      </c>
      <c r="I267" s="17">
        <v>0.190258616291308</v>
      </c>
      <c r="J267" s="17">
        <v>0.186020147424865</v>
      </c>
      <c r="K267" s="17">
        <v>0.17600571597564801</v>
      </c>
      <c r="L267" s="17">
        <v>0.18405385047960099</v>
      </c>
      <c r="M267" s="17"/>
      <c r="N267" s="17">
        <v>0.175408795143038</v>
      </c>
      <c r="O267" s="17">
        <v>0.19629672160089101</v>
      </c>
      <c r="P267" s="17">
        <v>0.20615678901915799</v>
      </c>
      <c r="Q267" s="17">
        <v>0.188583273407295</v>
      </c>
      <c r="R267" s="17"/>
      <c r="S267" s="17">
        <v>0.18502604837092501</v>
      </c>
      <c r="T267" s="17">
        <v>0.18663787353153699</v>
      </c>
      <c r="U267" s="17">
        <v>0.174004318719923</v>
      </c>
      <c r="V267" s="17">
        <v>0.17256483360594599</v>
      </c>
      <c r="W267" s="17">
        <v>0.182585418496479</v>
      </c>
      <c r="X267" s="17">
        <v>0.18377964602138</v>
      </c>
      <c r="Y267" s="17">
        <v>0.21014426424483801</v>
      </c>
      <c r="Z267" s="17">
        <v>0.23869042414758801</v>
      </c>
      <c r="AA267" s="17">
        <v>0.19691033092023599</v>
      </c>
      <c r="AB267" s="17">
        <v>0.19884370695241699</v>
      </c>
      <c r="AC267" s="17">
        <v>0.19715428545209701</v>
      </c>
      <c r="AD267" s="17">
        <v>0.201303185103448</v>
      </c>
      <c r="AE267" s="17"/>
      <c r="AF267" s="17">
        <v>0.17804514901398799</v>
      </c>
      <c r="AG267" s="17">
        <v>0.190991618041606</v>
      </c>
      <c r="AH267" s="17">
        <v>0.20447166363132999</v>
      </c>
      <c r="AI267" s="17"/>
      <c r="AJ267" s="17">
        <v>0.16714635555497501</v>
      </c>
      <c r="AK267" s="17">
        <v>0.221050070023835</v>
      </c>
      <c r="AL267" s="17">
        <v>0.19057581722183001</v>
      </c>
      <c r="AM267" s="17">
        <v>0.18430766014245301</v>
      </c>
      <c r="AN267" s="17">
        <v>0.180972064363768</v>
      </c>
      <c r="AO267" s="17"/>
      <c r="AP267" s="17">
        <v>0.16758709781497999</v>
      </c>
      <c r="AQ267" s="17">
        <v>0.21051422998701</v>
      </c>
      <c r="AR267" s="17">
        <v>0.217165838993014</v>
      </c>
      <c r="AS267" s="17"/>
      <c r="AT267" s="17">
        <v>0.16813122776723499</v>
      </c>
      <c r="AU267" s="17">
        <v>0.19915684012510501</v>
      </c>
      <c r="AV267" s="17" t="s">
        <v>74</v>
      </c>
      <c r="AW267" s="17">
        <v>0.16116963608319201</v>
      </c>
      <c r="AX267" s="17">
        <v>0.25121419316955301</v>
      </c>
      <c r="AY267" s="17">
        <v>0.197619361057009</v>
      </c>
      <c r="AZ267" s="17">
        <v>0.22386989912182001</v>
      </c>
    </row>
    <row r="268" spans="2:52" x14ac:dyDescent="0.35">
      <c r="B268" t="s">
        <v>180</v>
      </c>
      <c r="C268" s="17">
        <v>0.173439183543417</v>
      </c>
      <c r="D268" s="17">
        <v>0.19453497258043401</v>
      </c>
      <c r="E268" s="17">
        <v>0.15263266857190599</v>
      </c>
      <c r="F268" s="17"/>
      <c r="G268" s="17">
        <v>0.21052649559091899</v>
      </c>
      <c r="H268" s="17">
        <v>0.21948093974888999</v>
      </c>
      <c r="I268" s="17">
        <v>0.21288982622873601</v>
      </c>
      <c r="J268" s="17">
        <v>0.137667960437235</v>
      </c>
      <c r="K268" s="17">
        <v>0.134625972970811</v>
      </c>
      <c r="L268" s="17">
        <v>0.13446455371317501</v>
      </c>
      <c r="M268" s="17"/>
      <c r="N268" s="17">
        <v>0.19966055952445499</v>
      </c>
      <c r="O268" s="17">
        <v>0.19596615206133899</v>
      </c>
      <c r="P268" s="17">
        <v>0.14847667994318101</v>
      </c>
      <c r="Q268" s="17">
        <v>0.14405294882581601</v>
      </c>
      <c r="R268" s="17"/>
      <c r="S268" s="17">
        <v>0.24073245969683199</v>
      </c>
      <c r="T268" s="17">
        <v>0.16858600076012001</v>
      </c>
      <c r="U268" s="17">
        <v>0.155629049976752</v>
      </c>
      <c r="V268" s="17">
        <v>0.160074292713278</v>
      </c>
      <c r="W268" s="17">
        <v>0.18544816720492499</v>
      </c>
      <c r="X268" s="17">
        <v>0.15495129046702699</v>
      </c>
      <c r="Y268" s="17">
        <v>0.16271164819813499</v>
      </c>
      <c r="Z268" s="17">
        <v>0.151173251749363</v>
      </c>
      <c r="AA268" s="17">
        <v>0.146445619065939</v>
      </c>
      <c r="AB268" s="17">
        <v>0.15161950445720701</v>
      </c>
      <c r="AC268" s="17">
        <v>0.19432120238402401</v>
      </c>
      <c r="AD268" s="17">
        <v>0.18334174254104299</v>
      </c>
      <c r="AE268" s="17"/>
      <c r="AF268" s="17">
        <v>0.13812160811178101</v>
      </c>
      <c r="AG268" s="17">
        <v>0.191529878519964</v>
      </c>
      <c r="AH268" s="17">
        <v>0.19262770840099999</v>
      </c>
      <c r="AI268" s="17"/>
      <c r="AJ268" s="17">
        <v>0.14376563765897901</v>
      </c>
      <c r="AK268" s="17">
        <v>0.20774136490464101</v>
      </c>
      <c r="AL268" s="17">
        <v>0.193120542481415</v>
      </c>
      <c r="AM268" s="17">
        <v>0.17523750544695299</v>
      </c>
      <c r="AN268" s="17">
        <v>0.169452665340804</v>
      </c>
      <c r="AO268" s="17"/>
      <c r="AP268" s="17">
        <v>0.17110870619514301</v>
      </c>
      <c r="AQ268" s="17">
        <v>0.20852292376801901</v>
      </c>
      <c r="AR268" s="17">
        <v>0.20578445864112899</v>
      </c>
      <c r="AS268" s="17"/>
      <c r="AT268" s="17">
        <v>0.153517700812244</v>
      </c>
      <c r="AU268" s="17">
        <v>0.16733965811676901</v>
      </c>
      <c r="AV268" s="17" t="s">
        <v>74</v>
      </c>
      <c r="AW268" s="17">
        <v>0.17484121189391899</v>
      </c>
      <c r="AX268" s="17">
        <v>0.17536679643308201</v>
      </c>
      <c r="AY268" s="17">
        <v>0.220821273437288</v>
      </c>
      <c r="AZ268" s="17">
        <v>0.14954432488342001</v>
      </c>
    </row>
    <row r="269" spans="2:52" x14ac:dyDescent="0.35">
      <c r="B269" t="s">
        <v>181</v>
      </c>
      <c r="C269" s="17">
        <v>0.16392257208307001</v>
      </c>
      <c r="D269" s="17">
        <v>0.19135704593334801</v>
      </c>
      <c r="E269" s="17">
        <v>0.13796708703039501</v>
      </c>
      <c r="F269" s="17"/>
      <c r="G269" s="17">
        <v>0.16233027308897199</v>
      </c>
      <c r="H269" s="17">
        <v>0.15281522166905701</v>
      </c>
      <c r="I269" s="17">
        <v>0.15999653364200001</v>
      </c>
      <c r="J269" s="17">
        <v>0.146725995941931</v>
      </c>
      <c r="K269" s="17">
        <v>0.147565683967565</v>
      </c>
      <c r="L269" s="17">
        <v>0.20202758233917101</v>
      </c>
      <c r="M269" s="17"/>
      <c r="N269" s="17">
        <v>0.20576636297345399</v>
      </c>
      <c r="O269" s="17">
        <v>0.153658649891522</v>
      </c>
      <c r="P269" s="17">
        <v>0.151263665042008</v>
      </c>
      <c r="Q269" s="17">
        <v>0.140532902841181</v>
      </c>
      <c r="R269" s="17"/>
      <c r="S269" s="17">
        <v>0.190049988907567</v>
      </c>
      <c r="T269" s="17">
        <v>0.14421352551155001</v>
      </c>
      <c r="U269" s="17">
        <v>0.14862972603103999</v>
      </c>
      <c r="V269" s="17">
        <v>0.15768260442119</v>
      </c>
      <c r="W269" s="17">
        <v>0.17421630946869601</v>
      </c>
      <c r="X269" s="17">
        <v>0.16626646452893701</v>
      </c>
      <c r="Y269" s="17">
        <v>0.15734751928721</v>
      </c>
      <c r="Z269" s="17">
        <v>0.18987572316339901</v>
      </c>
      <c r="AA269" s="17">
        <v>0.17761205556211801</v>
      </c>
      <c r="AB269" s="17">
        <v>0.171619740580713</v>
      </c>
      <c r="AC269" s="17">
        <v>0.12800110964814901</v>
      </c>
      <c r="AD269" s="17">
        <v>0.12522811869559</v>
      </c>
      <c r="AE269" s="17"/>
      <c r="AF269" s="17">
        <v>0.16862894599102901</v>
      </c>
      <c r="AG269" s="17">
        <v>0.178279515257979</v>
      </c>
      <c r="AH269" s="17">
        <v>0.130649425588096</v>
      </c>
      <c r="AI269" s="17"/>
      <c r="AJ269" s="17">
        <v>0.186017335989178</v>
      </c>
      <c r="AK269" s="17">
        <v>0.180876263526662</v>
      </c>
      <c r="AL269" s="17">
        <v>0.149229760460729</v>
      </c>
      <c r="AM269" s="17">
        <v>0.124374487671985</v>
      </c>
      <c r="AN269" s="17">
        <v>0.13435826417731001</v>
      </c>
      <c r="AO269" s="17"/>
      <c r="AP269" s="17">
        <v>0.18501392154426599</v>
      </c>
      <c r="AQ269" s="17">
        <v>0.17470031485955201</v>
      </c>
      <c r="AR269" s="17">
        <v>0.18321164379684701</v>
      </c>
      <c r="AS269" s="17"/>
      <c r="AT269" s="17">
        <v>0.19189856866287699</v>
      </c>
      <c r="AU269" s="17">
        <v>0.15570644626340599</v>
      </c>
      <c r="AV269" s="17" t="s">
        <v>74</v>
      </c>
      <c r="AW269" s="17">
        <v>0.12627688765277101</v>
      </c>
      <c r="AX269" s="17">
        <v>0.14277299123756099</v>
      </c>
      <c r="AY269" s="17">
        <v>0.15688924250571801</v>
      </c>
      <c r="AZ269" s="17">
        <v>0.131239761040787</v>
      </c>
    </row>
    <row r="270" spans="2:52" x14ac:dyDescent="0.35">
      <c r="B270" t="s">
        <v>182</v>
      </c>
      <c r="C270" s="17">
        <v>0.140919862637015</v>
      </c>
      <c r="D270" s="17">
        <v>0.141584187631979</v>
      </c>
      <c r="E270" s="17">
        <v>0.140485540574602</v>
      </c>
      <c r="F270" s="17"/>
      <c r="G270" s="17">
        <v>0.20690642428200601</v>
      </c>
      <c r="H270" s="17">
        <v>0.1932957888306</v>
      </c>
      <c r="I270" s="17">
        <v>0.156090709656105</v>
      </c>
      <c r="J270" s="17">
        <v>0.12683975760108299</v>
      </c>
      <c r="K270" s="17">
        <v>9.1028198113937794E-2</v>
      </c>
      <c r="L270" s="17">
        <v>8.72370989125235E-2</v>
      </c>
      <c r="M270" s="17"/>
      <c r="N270" s="17">
        <v>0.16007524839652801</v>
      </c>
      <c r="O270" s="17">
        <v>0.14517897301275601</v>
      </c>
      <c r="P270" s="17">
        <v>0.13369706968374601</v>
      </c>
      <c r="Q270" s="17">
        <v>0.122996879755293</v>
      </c>
      <c r="R270" s="17"/>
      <c r="S270" s="17">
        <v>0.15443559055022299</v>
      </c>
      <c r="T270" s="17">
        <v>0.14702627220353001</v>
      </c>
      <c r="U270" s="17">
        <v>0.14775418580001701</v>
      </c>
      <c r="V270" s="17">
        <v>0.14365747434039999</v>
      </c>
      <c r="W270" s="17">
        <v>0.114294405842169</v>
      </c>
      <c r="X270" s="17">
        <v>0.14576974439420601</v>
      </c>
      <c r="Y270" s="17">
        <v>0.10488246792023299</v>
      </c>
      <c r="Z270" s="17">
        <v>0.15448632780744401</v>
      </c>
      <c r="AA270" s="17">
        <v>0.148530669996432</v>
      </c>
      <c r="AB270" s="17">
        <v>0.138776650096642</v>
      </c>
      <c r="AC270" s="17">
        <v>0.14207514512562</v>
      </c>
      <c r="AD270" s="17">
        <v>0.12708105733571001</v>
      </c>
      <c r="AE270" s="17"/>
      <c r="AF270" s="17">
        <v>0.116302769938103</v>
      </c>
      <c r="AG270" s="17">
        <v>0.14673864597804201</v>
      </c>
      <c r="AH270" s="17">
        <v>0.14946528993603</v>
      </c>
      <c r="AI270" s="17"/>
      <c r="AJ270" s="17">
        <v>0.10655855001436999</v>
      </c>
      <c r="AK270" s="17">
        <v>0.15662256928662099</v>
      </c>
      <c r="AL270" s="17">
        <v>0.14993757320439099</v>
      </c>
      <c r="AM270" s="17">
        <v>0.110253560341801</v>
      </c>
      <c r="AN270" s="17">
        <v>0.140313312279083</v>
      </c>
      <c r="AO270" s="17"/>
      <c r="AP270" s="17">
        <v>0.105621847661267</v>
      </c>
      <c r="AQ270" s="17">
        <v>0.14529214654959899</v>
      </c>
      <c r="AR270" s="17">
        <v>0.20361835519893201</v>
      </c>
      <c r="AS270" s="17"/>
      <c r="AT270" s="17">
        <v>0.11783008529183001</v>
      </c>
      <c r="AU270" s="17">
        <v>0.15176896160940101</v>
      </c>
      <c r="AV270" s="17" t="s">
        <v>74</v>
      </c>
      <c r="AW270" s="17">
        <v>0.148142516467693</v>
      </c>
      <c r="AX270" s="17">
        <v>0.14965403281078901</v>
      </c>
      <c r="AY270" s="17">
        <v>0.156167671311192</v>
      </c>
      <c r="AZ270" s="17">
        <v>0.17069940458038901</v>
      </c>
    </row>
    <row r="271" spans="2:52" x14ac:dyDescent="0.35">
      <c r="B271" t="s">
        <v>183</v>
      </c>
      <c r="C271" s="17">
        <v>0.13930268229255299</v>
      </c>
      <c r="D271" s="17">
        <v>0.13769481579085799</v>
      </c>
      <c r="E271" s="17">
        <v>0.14110671901426899</v>
      </c>
      <c r="F271" s="17"/>
      <c r="G271" s="17">
        <v>0.14616292301231501</v>
      </c>
      <c r="H271" s="17">
        <v>0.13738832849567001</v>
      </c>
      <c r="I271" s="17">
        <v>0.13252256933658599</v>
      </c>
      <c r="J271" s="17">
        <v>0.137275706560678</v>
      </c>
      <c r="K271" s="17">
        <v>0.143537872888786</v>
      </c>
      <c r="L271" s="17">
        <v>0.14062089315878801</v>
      </c>
      <c r="M271" s="17"/>
      <c r="N271" s="17">
        <v>0.11077884117821001</v>
      </c>
      <c r="O271" s="17">
        <v>0.15687707138659299</v>
      </c>
      <c r="P271" s="17">
        <v>0.14242711789159301</v>
      </c>
      <c r="Q271" s="17">
        <v>0.14780106074556501</v>
      </c>
      <c r="R271" s="17"/>
      <c r="S271" s="17">
        <v>0.13345294948247399</v>
      </c>
      <c r="T271" s="17">
        <v>0.12407756514552599</v>
      </c>
      <c r="U271" s="17">
        <v>0.13474833307935899</v>
      </c>
      <c r="V271" s="17">
        <v>0.16334770172947199</v>
      </c>
      <c r="W271" s="17">
        <v>0.163834222669451</v>
      </c>
      <c r="X271" s="17">
        <v>0.15988809781937199</v>
      </c>
      <c r="Y271" s="17">
        <v>0.112996475395974</v>
      </c>
      <c r="Z271" s="17">
        <v>0.15328764008222401</v>
      </c>
      <c r="AA271" s="17">
        <v>0.112891304650729</v>
      </c>
      <c r="AB271" s="17">
        <v>0.153152412934388</v>
      </c>
      <c r="AC271" s="17">
        <v>0.160679056196641</v>
      </c>
      <c r="AD271" s="17">
        <v>0.124761937802773</v>
      </c>
      <c r="AE271" s="17"/>
      <c r="AF271" s="17">
        <v>0.16511532776264901</v>
      </c>
      <c r="AG271" s="17">
        <v>0.126567899148816</v>
      </c>
      <c r="AH271" s="17">
        <v>0.115391514222384</v>
      </c>
      <c r="AI271" s="17"/>
      <c r="AJ271" s="17">
        <v>0.16166269053149601</v>
      </c>
      <c r="AK271" s="17">
        <v>0.12558285025708099</v>
      </c>
      <c r="AL271" s="17">
        <v>9.7492955040052107E-2</v>
      </c>
      <c r="AM271" s="17">
        <v>0.186185819519643</v>
      </c>
      <c r="AN271" s="17">
        <v>0.12608967416942499</v>
      </c>
      <c r="AO271" s="17"/>
      <c r="AP271" s="17">
        <v>0.16613685527801</v>
      </c>
      <c r="AQ271" s="17">
        <v>0.12220700547530999</v>
      </c>
      <c r="AR271" s="17">
        <v>0.12069050143669199</v>
      </c>
      <c r="AS271" s="17"/>
      <c r="AT271" s="17">
        <v>0.14205971043950599</v>
      </c>
      <c r="AU271" s="17">
        <v>0.14380895465792801</v>
      </c>
      <c r="AV271" s="17" t="s">
        <v>74</v>
      </c>
      <c r="AW271" s="17">
        <v>0.182052802328316</v>
      </c>
      <c r="AX271" s="17">
        <v>0.12443717530937</v>
      </c>
      <c r="AY271" s="17">
        <v>0.13128342380169999</v>
      </c>
      <c r="AZ271" s="17">
        <v>9.3423814548725503E-2</v>
      </c>
    </row>
    <row r="272" spans="2:52" x14ac:dyDescent="0.35">
      <c r="B272" t="s">
        <v>184</v>
      </c>
      <c r="C272" s="17">
        <v>0.12932219005649501</v>
      </c>
      <c r="D272" s="17">
        <v>0.128435018695019</v>
      </c>
      <c r="E272" s="17">
        <v>0.12969687724795501</v>
      </c>
      <c r="F272" s="17"/>
      <c r="G272" s="17">
        <v>0.137197883767009</v>
      </c>
      <c r="H272" s="17">
        <v>0.15251569468498799</v>
      </c>
      <c r="I272" s="17">
        <v>0.15676781523269001</v>
      </c>
      <c r="J272" s="17">
        <v>0.13113912411720399</v>
      </c>
      <c r="K272" s="17">
        <v>9.7732442068806699E-2</v>
      </c>
      <c r="L272" s="17">
        <v>0.10270123945502301</v>
      </c>
      <c r="M272" s="17"/>
      <c r="N272" s="17">
        <v>0.13346064411849501</v>
      </c>
      <c r="O272" s="17">
        <v>0.132667535616352</v>
      </c>
      <c r="P272" s="17">
        <v>0.12642424132150101</v>
      </c>
      <c r="Q272" s="17">
        <v>0.12464912810680399</v>
      </c>
      <c r="R272" s="17"/>
      <c r="S272" s="17">
        <v>0.162870854792625</v>
      </c>
      <c r="T272" s="17">
        <v>0.116065662454252</v>
      </c>
      <c r="U272" s="17">
        <v>0.14178973857632399</v>
      </c>
      <c r="V272" s="17">
        <v>0.12304471684144901</v>
      </c>
      <c r="W272" s="17">
        <v>0.125314054552533</v>
      </c>
      <c r="X272" s="17">
        <v>0.145345048687854</v>
      </c>
      <c r="Y272" s="17">
        <v>9.34678813536685E-2</v>
      </c>
      <c r="Z272" s="17">
        <v>0.15024711446611499</v>
      </c>
      <c r="AA272" s="17">
        <v>0.11313467603278</v>
      </c>
      <c r="AB272" s="17">
        <v>0.138439532198467</v>
      </c>
      <c r="AC272" s="17">
        <v>0.108158618914542</v>
      </c>
      <c r="AD272" s="17">
        <v>0.111821017060455</v>
      </c>
      <c r="AE272" s="17"/>
      <c r="AF272" s="17">
        <v>0.123326101612064</v>
      </c>
      <c r="AG272" s="17">
        <v>0.13676063556651299</v>
      </c>
      <c r="AH272" s="17">
        <v>0.124235154161707</v>
      </c>
      <c r="AI272" s="17"/>
      <c r="AJ272" s="17">
        <v>0.122525563086351</v>
      </c>
      <c r="AK272" s="17">
        <v>0.133882522509364</v>
      </c>
      <c r="AL272" s="17">
        <v>0.126814521639005</v>
      </c>
      <c r="AM272" s="17">
        <v>0.13840542892141999</v>
      </c>
      <c r="AN272" s="17">
        <v>0.132873467647806</v>
      </c>
      <c r="AO272" s="17"/>
      <c r="AP272" s="17">
        <v>0.129164512734399</v>
      </c>
      <c r="AQ272" s="17">
        <v>0.138420420441172</v>
      </c>
      <c r="AR272" s="17">
        <v>0.120643536172702</v>
      </c>
      <c r="AS272" s="17"/>
      <c r="AT272" s="17">
        <v>0.11243084559916</v>
      </c>
      <c r="AU272" s="17">
        <v>0.132343520037253</v>
      </c>
      <c r="AV272" s="17" t="s">
        <v>74</v>
      </c>
      <c r="AW272" s="17">
        <v>0.15758808823311901</v>
      </c>
      <c r="AX272" s="17">
        <v>0.13336508611488199</v>
      </c>
      <c r="AY272" s="17">
        <v>0.149135589955666</v>
      </c>
      <c r="AZ272" s="17">
        <v>0.105987960547065</v>
      </c>
    </row>
    <row r="273" spans="2:52" x14ac:dyDescent="0.35">
      <c r="B273" t="s">
        <v>185</v>
      </c>
      <c r="C273" s="17">
        <v>0.108053170360986</v>
      </c>
      <c r="D273" s="17">
        <v>0.13471864988986901</v>
      </c>
      <c r="E273" s="17">
        <v>8.2573485738451302E-2</v>
      </c>
      <c r="F273" s="17"/>
      <c r="G273" s="17">
        <v>0.119678699159703</v>
      </c>
      <c r="H273" s="17">
        <v>0.115823012883359</v>
      </c>
      <c r="I273" s="17">
        <v>0.122379176635558</v>
      </c>
      <c r="J273" s="17">
        <v>0.10059400571367801</v>
      </c>
      <c r="K273" s="17">
        <v>0.11148722240242299</v>
      </c>
      <c r="L273" s="17">
        <v>8.6172233790787894E-2</v>
      </c>
      <c r="M273" s="17"/>
      <c r="N273" s="17">
        <v>0.132016946755286</v>
      </c>
      <c r="O273" s="17">
        <v>0.10836109804362699</v>
      </c>
      <c r="P273" s="17">
        <v>8.8393635446650201E-2</v>
      </c>
      <c r="Q273" s="17">
        <v>9.8498251215888205E-2</v>
      </c>
      <c r="R273" s="17"/>
      <c r="S273" s="17">
        <v>0.12608376418973899</v>
      </c>
      <c r="T273" s="17">
        <v>0.105463681114682</v>
      </c>
      <c r="U273" s="17">
        <v>0.1261300510566</v>
      </c>
      <c r="V273" s="17">
        <v>7.9187462411968307E-2</v>
      </c>
      <c r="W273" s="17">
        <v>0.11024485437256</v>
      </c>
      <c r="X273" s="17">
        <v>0.12614055333947999</v>
      </c>
      <c r="Y273" s="17">
        <v>0.108838248384099</v>
      </c>
      <c r="Z273" s="17">
        <v>8.9600289614655299E-2</v>
      </c>
      <c r="AA273" s="17">
        <v>9.5294027164312095E-2</v>
      </c>
      <c r="AB273" s="17">
        <v>9.8166571607588807E-2</v>
      </c>
      <c r="AC273" s="17">
        <v>8.8180344079389794E-2</v>
      </c>
      <c r="AD273" s="17">
        <v>0.14594520749648801</v>
      </c>
      <c r="AE273" s="17"/>
      <c r="AF273" s="17">
        <v>8.8928471522941102E-2</v>
      </c>
      <c r="AG273" s="17">
        <v>0.128534573378421</v>
      </c>
      <c r="AH273" s="17">
        <v>0.105315292544124</v>
      </c>
      <c r="AI273" s="17"/>
      <c r="AJ273" s="17">
        <v>0.113489748396049</v>
      </c>
      <c r="AK273" s="17">
        <v>0.11512493564359901</v>
      </c>
      <c r="AL273" s="17">
        <v>0.15219968041370799</v>
      </c>
      <c r="AM273" s="17">
        <v>9.4533351390663295E-2</v>
      </c>
      <c r="AN273" s="17">
        <v>8.1640735236310394E-2</v>
      </c>
      <c r="AO273" s="17"/>
      <c r="AP273" s="17">
        <v>0.138615838470317</v>
      </c>
      <c r="AQ273" s="17">
        <v>0.123119392024887</v>
      </c>
      <c r="AR273" s="17">
        <v>0.1217270279851</v>
      </c>
      <c r="AS273" s="17"/>
      <c r="AT273" s="17">
        <v>0.108771384678039</v>
      </c>
      <c r="AU273" s="17">
        <v>0.13122525560449799</v>
      </c>
      <c r="AV273" s="17" t="s">
        <v>74</v>
      </c>
      <c r="AW273" s="17">
        <v>7.4376556044276704E-2</v>
      </c>
      <c r="AX273" s="17">
        <v>6.7811072701359706E-2</v>
      </c>
      <c r="AY273" s="17">
        <v>0.122499022063807</v>
      </c>
      <c r="AZ273" s="17">
        <v>5.1874210232806098E-2</v>
      </c>
    </row>
    <row r="274" spans="2:52" x14ac:dyDescent="0.35">
      <c r="B274" t="s">
        <v>186</v>
      </c>
      <c r="C274" s="17">
        <v>9.88409564341967E-2</v>
      </c>
      <c r="D274" s="17">
        <v>8.8050512234686101E-2</v>
      </c>
      <c r="E274" s="17">
        <v>0.10941885831362699</v>
      </c>
      <c r="F274" s="17"/>
      <c r="G274" s="17">
        <v>0.13922841202851</v>
      </c>
      <c r="H274" s="17">
        <v>0.139991749595297</v>
      </c>
      <c r="I274" s="17">
        <v>0.118079657657396</v>
      </c>
      <c r="J274" s="17">
        <v>8.6627511964382495E-2</v>
      </c>
      <c r="K274" s="17">
        <v>5.8699625347761297E-2</v>
      </c>
      <c r="L274" s="17">
        <v>5.9871445785435601E-2</v>
      </c>
      <c r="M274" s="17"/>
      <c r="N274" s="17">
        <v>0.107559359277017</v>
      </c>
      <c r="O274" s="17">
        <v>0.100914063211883</v>
      </c>
      <c r="P274" s="17">
        <v>0.10559883509340701</v>
      </c>
      <c r="Q274" s="17">
        <v>8.1644567963678902E-2</v>
      </c>
      <c r="R274" s="17"/>
      <c r="S274" s="17">
        <v>0.109578862809576</v>
      </c>
      <c r="T274" s="17">
        <v>8.1235604904405803E-2</v>
      </c>
      <c r="U274" s="17">
        <v>8.7328108813990502E-2</v>
      </c>
      <c r="V274" s="17">
        <v>7.6651319199582499E-2</v>
      </c>
      <c r="W274" s="17">
        <v>9.9647673566835696E-2</v>
      </c>
      <c r="X274" s="17">
        <v>9.4043063199975005E-2</v>
      </c>
      <c r="Y274" s="17">
        <v>0.113021883595652</v>
      </c>
      <c r="Z274" s="17">
        <v>0.101964464015358</v>
      </c>
      <c r="AA274" s="17">
        <v>0.10125156761603001</v>
      </c>
      <c r="AB274" s="17">
        <v>0.11061129654672</v>
      </c>
      <c r="AC274" s="17">
        <v>0.122158365857286</v>
      </c>
      <c r="AD274" s="17">
        <v>0.109784432733945</v>
      </c>
      <c r="AE274" s="17"/>
      <c r="AF274" s="17">
        <v>7.3300879853673298E-2</v>
      </c>
      <c r="AG274" s="17">
        <v>0.10902397596838399</v>
      </c>
      <c r="AH274" s="17">
        <v>0.107663728704376</v>
      </c>
      <c r="AI274" s="17"/>
      <c r="AJ274" s="17">
        <v>7.4319002661925301E-2</v>
      </c>
      <c r="AK274" s="17">
        <v>0.123051115181849</v>
      </c>
      <c r="AL274" s="17">
        <v>0.113135224993096</v>
      </c>
      <c r="AM274" s="17">
        <v>7.8686247567564399E-2</v>
      </c>
      <c r="AN274" s="17">
        <v>7.8025167737958603E-2</v>
      </c>
      <c r="AO274" s="17"/>
      <c r="AP274" s="17">
        <v>9.1633182921407499E-2</v>
      </c>
      <c r="AQ274" s="17">
        <v>0.111473128057619</v>
      </c>
      <c r="AR274" s="17">
        <v>0.11566543011931001</v>
      </c>
      <c r="AS274" s="17"/>
      <c r="AT274" s="17">
        <v>7.8104873148211296E-2</v>
      </c>
      <c r="AU274" s="17">
        <v>0.121782702109449</v>
      </c>
      <c r="AV274" s="17" t="s">
        <v>74</v>
      </c>
      <c r="AW274" s="17">
        <v>8.4822396408897702E-2</v>
      </c>
      <c r="AX274" s="17">
        <v>7.0093650629291501E-2</v>
      </c>
      <c r="AY274" s="17">
        <v>0.117641358409489</v>
      </c>
      <c r="AZ274" s="17">
        <v>0.12707504888187099</v>
      </c>
    </row>
    <row r="275" spans="2:52" x14ac:dyDescent="0.35">
      <c r="B275" t="s">
        <v>187</v>
      </c>
      <c r="C275" s="17">
        <v>4.9651565093098898E-2</v>
      </c>
      <c r="D275" s="17">
        <v>5.78849626802884E-2</v>
      </c>
      <c r="E275" s="17">
        <v>4.1864270274527798E-2</v>
      </c>
      <c r="F275" s="17"/>
      <c r="G275" s="17">
        <v>1.66112175584823E-2</v>
      </c>
      <c r="H275" s="17">
        <v>2.0076649308077E-2</v>
      </c>
      <c r="I275" s="17">
        <v>3.56985829868336E-2</v>
      </c>
      <c r="J275" s="17">
        <v>8.3426592779580894E-2</v>
      </c>
      <c r="K275" s="17">
        <v>6.3390060375064797E-2</v>
      </c>
      <c r="L275" s="17">
        <v>7.0300804686459994E-2</v>
      </c>
      <c r="M275" s="17"/>
      <c r="N275" s="17">
        <v>3.68262569989855E-2</v>
      </c>
      <c r="O275" s="17">
        <v>4.9992801466996903E-2</v>
      </c>
      <c r="P275" s="17">
        <v>5.2601259231768401E-2</v>
      </c>
      <c r="Q275" s="17">
        <v>6.1216967814463501E-2</v>
      </c>
      <c r="R275" s="17"/>
      <c r="S275" s="17">
        <v>2.4613093069667798E-2</v>
      </c>
      <c r="T275" s="17">
        <v>4.44667586692803E-2</v>
      </c>
      <c r="U275" s="17">
        <v>6.4501781038443201E-2</v>
      </c>
      <c r="V275" s="17">
        <v>6.4705632627783699E-2</v>
      </c>
      <c r="W275" s="17">
        <v>7.8989912150991895E-2</v>
      </c>
      <c r="X275" s="17">
        <v>3.09497041738011E-2</v>
      </c>
      <c r="Y275" s="17">
        <v>6.9218348504097402E-2</v>
      </c>
      <c r="Z275" s="17">
        <v>4.4185765687451597E-2</v>
      </c>
      <c r="AA275" s="17">
        <v>3.23739159972267E-2</v>
      </c>
      <c r="AB275" s="17">
        <v>6.3389214814517494E-2</v>
      </c>
      <c r="AC275" s="17">
        <v>5.60542616631515E-2</v>
      </c>
      <c r="AD275" s="17">
        <v>5.8625074904717002E-2</v>
      </c>
      <c r="AE275" s="17"/>
      <c r="AF275" s="17">
        <v>9.2252549092782798E-2</v>
      </c>
      <c r="AG275" s="17">
        <v>2.19230071766452E-2</v>
      </c>
      <c r="AH275" s="17">
        <v>3.9021563142302797E-2</v>
      </c>
      <c r="AI275" s="17"/>
      <c r="AJ275" s="17">
        <v>8.3319174482137506E-2</v>
      </c>
      <c r="AK275" s="17">
        <v>1.4232557883996201E-2</v>
      </c>
      <c r="AL275" s="17">
        <v>2.0526323982257601E-2</v>
      </c>
      <c r="AM275" s="17">
        <v>0.17600020484244899</v>
      </c>
      <c r="AN275" s="17">
        <v>5.4355322193520697E-2</v>
      </c>
      <c r="AO275" s="17"/>
      <c r="AP275" s="17">
        <v>5.8482319615297401E-2</v>
      </c>
      <c r="AQ275" s="17">
        <v>2.3491339209375101E-2</v>
      </c>
      <c r="AR275" s="17">
        <v>1.07780233324137E-2</v>
      </c>
      <c r="AS275" s="17"/>
      <c r="AT275" s="17">
        <v>6.4968056542380706E-2</v>
      </c>
      <c r="AU275" s="17">
        <v>4.2029121760863597E-2</v>
      </c>
      <c r="AV275" s="17" t="s">
        <v>74</v>
      </c>
      <c r="AW275" s="17">
        <v>4.6179703874042702E-2</v>
      </c>
      <c r="AX275" s="17">
        <v>5.03723113430085E-2</v>
      </c>
      <c r="AY275" s="17">
        <v>3.1587494003531301E-2</v>
      </c>
      <c r="AZ275" s="17">
        <v>6.0527913680109298E-2</v>
      </c>
    </row>
    <row r="276" spans="2:52" x14ac:dyDescent="0.35">
      <c r="B276" t="s">
        <v>188</v>
      </c>
      <c r="C276" s="17">
        <v>1.7473019554256598E-2</v>
      </c>
      <c r="D276" s="17">
        <v>2.17729172402376E-2</v>
      </c>
      <c r="E276" s="17">
        <v>1.23768641395021E-2</v>
      </c>
      <c r="F276" s="17"/>
      <c r="G276" s="17">
        <v>1.1242717210263001E-2</v>
      </c>
      <c r="H276" s="17">
        <v>1.32815470154274E-2</v>
      </c>
      <c r="I276" s="17">
        <v>2.0811404795725699E-2</v>
      </c>
      <c r="J276" s="17">
        <v>1.49207829838048E-2</v>
      </c>
      <c r="K276" s="17">
        <v>2.0049861606372898E-2</v>
      </c>
      <c r="L276" s="17">
        <v>2.2628497031713501E-2</v>
      </c>
      <c r="M276" s="17"/>
      <c r="N276" s="17">
        <v>2.3501871726131201E-2</v>
      </c>
      <c r="O276" s="17">
        <v>1.83931701587862E-2</v>
      </c>
      <c r="P276" s="17">
        <v>1.09753543230699E-2</v>
      </c>
      <c r="Q276" s="17">
        <v>1.5940263637736599E-2</v>
      </c>
      <c r="R276" s="17"/>
      <c r="S276" s="17">
        <v>2.2604074016116801E-2</v>
      </c>
      <c r="T276" s="17">
        <v>1.0575402760869599E-2</v>
      </c>
      <c r="U276" s="17">
        <v>2.3771064697113799E-2</v>
      </c>
      <c r="V276" s="17">
        <v>2.3511218073553799E-2</v>
      </c>
      <c r="W276" s="17">
        <v>2.04238741969456E-2</v>
      </c>
      <c r="X276" s="17">
        <v>1.64776296810141E-2</v>
      </c>
      <c r="Y276" s="17">
        <v>2.4828450382030201E-2</v>
      </c>
      <c r="Z276" s="17">
        <v>2.37898345022763E-2</v>
      </c>
      <c r="AA276" s="17">
        <v>1.36679076848532E-2</v>
      </c>
      <c r="AB276" s="17">
        <v>8.8775553515964504E-3</v>
      </c>
      <c r="AC276" s="17">
        <v>1.53344811152985E-2</v>
      </c>
      <c r="AD276" s="17">
        <v>0</v>
      </c>
      <c r="AE276" s="17"/>
      <c r="AF276" s="17">
        <v>2.45864815655297E-2</v>
      </c>
      <c r="AG276" s="17">
        <v>1.6327655175709398E-2</v>
      </c>
      <c r="AH276" s="17">
        <v>8.43798198134392E-3</v>
      </c>
      <c r="AI276" s="17"/>
      <c r="AJ276" s="17">
        <v>2.0431756200222799E-2</v>
      </c>
      <c r="AK276" s="17">
        <v>1.3293178492791E-2</v>
      </c>
      <c r="AL276" s="17">
        <v>1.2861436215176301E-2</v>
      </c>
      <c r="AM276" s="17">
        <v>4.4566902366377302E-2</v>
      </c>
      <c r="AN276" s="17">
        <v>7.4342590473945496E-3</v>
      </c>
      <c r="AO276" s="17"/>
      <c r="AP276" s="17">
        <v>1.2498947906206599E-2</v>
      </c>
      <c r="AQ276" s="17">
        <v>9.0341507896691698E-3</v>
      </c>
      <c r="AR276" s="17">
        <v>2.0573199109725701E-2</v>
      </c>
      <c r="AS276" s="17"/>
      <c r="AT276" s="17">
        <v>2.2032783805179201E-2</v>
      </c>
      <c r="AU276" s="17">
        <v>1.23219738996568E-2</v>
      </c>
      <c r="AV276" s="17" t="s">
        <v>74</v>
      </c>
      <c r="AW276" s="17">
        <v>2.2777579657739799E-2</v>
      </c>
      <c r="AX276" s="17">
        <v>1.0899919082701E-2</v>
      </c>
      <c r="AY276" s="17">
        <v>1.36859934305751E-2</v>
      </c>
      <c r="AZ276" s="17">
        <v>3.3058741025856299E-2</v>
      </c>
    </row>
    <row r="277" spans="2:52" x14ac:dyDescent="0.35">
      <c r="B277" t="s">
        <v>112</v>
      </c>
      <c r="C277" s="17">
        <v>9.3066183124516103E-2</v>
      </c>
      <c r="D277" s="17">
        <v>7.1750512506800701E-2</v>
      </c>
      <c r="E277" s="17">
        <v>0.11384921810753899</v>
      </c>
      <c r="F277" s="17"/>
      <c r="G277" s="17">
        <v>5.8465874133401097E-2</v>
      </c>
      <c r="H277" s="17">
        <v>7.6610895169431495E-2</v>
      </c>
      <c r="I277" s="17">
        <v>8.8323488006595494E-2</v>
      </c>
      <c r="J277" s="17">
        <v>0.103534970812261</v>
      </c>
      <c r="K277" s="17">
        <v>0.13162874354339699</v>
      </c>
      <c r="L277" s="17">
        <v>9.8888599215753506E-2</v>
      </c>
      <c r="M277" s="17"/>
      <c r="N277" s="17">
        <v>6.1004981869238098E-2</v>
      </c>
      <c r="O277" s="17">
        <v>6.8654331860722798E-2</v>
      </c>
      <c r="P277" s="17">
        <v>0.10431821075032</v>
      </c>
      <c r="Q277" s="17">
        <v>0.14142822251900999</v>
      </c>
      <c r="R277" s="17"/>
      <c r="S277" s="17">
        <v>7.2078981125404604E-2</v>
      </c>
      <c r="T277" s="17">
        <v>0.12517172817094499</v>
      </c>
      <c r="U277" s="17">
        <v>0.10263498437188801</v>
      </c>
      <c r="V277" s="17">
        <v>0.100151155344518</v>
      </c>
      <c r="W277" s="17">
        <v>7.2266024168714305E-2</v>
      </c>
      <c r="X277" s="17">
        <v>7.8481883778883599E-2</v>
      </c>
      <c r="Y277" s="17">
        <v>7.0639968001828701E-2</v>
      </c>
      <c r="Z277" s="17">
        <v>6.6824554089167404E-2</v>
      </c>
      <c r="AA277" s="17">
        <v>0.131028277946629</v>
      </c>
      <c r="AB277" s="17">
        <v>8.1240492409590095E-2</v>
      </c>
      <c r="AC277" s="17">
        <v>8.6935094190139506E-2</v>
      </c>
      <c r="AD277" s="17">
        <v>9.8745907337440098E-2</v>
      </c>
      <c r="AE277" s="17"/>
      <c r="AF277" s="17">
        <v>0.10225708345562599</v>
      </c>
      <c r="AG277" s="17">
        <v>7.4046563708394797E-2</v>
      </c>
      <c r="AH277" s="17">
        <v>0.12935244670489099</v>
      </c>
      <c r="AI277" s="17"/>
      <c r="AJ277" s="17">
        <v>9.2397055948024207E-2</v>
      </c>
      <c r="AK277" s="17">
        <v>7.3988745397895503E-2</v>
      </c>
      <c r="AL277" s="17">
        <v>5.3261720024723902E-2</v>
      </c>
      <c r="AM277" s="17">
        <v>7.4850669422247398E-2</v>
      </c>
      <c r="AN277" s="17">
        <v>0.15157866496101599</v>
      </c>
      <c r="AO277" s="17"/>
      <c r="AP277" s="17">
        <v>7.4523197182088399E-2</v>
      </c>
      <c r="AQ277" s="17">
        <v>6.2503518708098102E-2</v>
      </c>
      <c r="AR277" s="17">
        <v>5.22443086924992E-2</v>
      </c>
      <c r="AS277" s="17"/>
      <c r="AT277" s="17">
        <v>9.3498048771421399E-2</v>
      </c>
      <c r="AU277" s="17">
        <v>9.2065228747659406E-2</v>
      </c>
      <c r="AV277" s="17" t="s">
        <v>74</v>
      </c>
      <c r="AW277" s="17">
        <v>0.112679598475252</v>
      </c>
      <c r="AX277" s="17">
        <v>0.118047358089182</v>
      </c>
      <c r="AY277" s="17">
        <v>7.0731567079196894E-2</v>
      </c>
      <c r="AZ277" s="17">
        <v>0.105803162112574</v>
      </c>
    </row>
    <row r="278" spans="2:52" x14ac:dyDescent="0.35">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row>
    <row r="279" spans="2:52" x14ac:dyDescent="0.35">
      <c r="B279" s="6" t="s">
        <v>198</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row>
    <row r="280" spans="2:52" x14ac:dyDescent="0.35">
      <c r="B280" s="24" t="s">
        <v>76</v>
      </c>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row>
    <row r="281" spans="2:52" x14ac:dyDescent="0.35">
      <c r="B281" t="s">
        <v>190</v>
      </c>
      <c r="C281" s="17">
        <v>0.71866288869628703</v>
      </c>
      <c r="D281" s="17">
        <v>0.70076762909532797</v>
      </c>
      <c r="E281" s="17">
        <v>0.73663181528263</v>
      </c>
      <c r="F281" s="17"/>
      <c r="G281" s="17">
        <v>0.63919063463088099</v>
      </c>
      <c r="H281" s="17">
        <v>0.70899456125901394</v>
      </c>
      <c r="I281" s="17">
        <v>0.71475017454156398</v>
      </c>
      <c r="J281" s="17">
        <v>0.75506702991471597</v>
      </c>
      <c r="K281" s="17">
        <v>0.72985496063561495</v>
      </c>
      <c r="L281" s="17">
        <v>0.74534069542612102</v>
      </c>
      <c r="M281" s="17"/>
      <c r="N281" s="17">
        <v>0.70768220496062895</v>
      </c>
      <c r="O281" s="17">
        <v>0.70652169132212095</v>
      </c>
      <c r="P281" s="17">
        <v>0.72777186762416002</v>
      </c>
      <c r="Q281" s="17">
        <v>0.73350663014217699</v>
      </c>
      <c r="R281" s="17"/>
      <c r="S281" s="17">
        <v>0.66069576178959999</v>
      </c>
      <c r="T281" s="17">
        <v>0.68587127217740596</v>
      </c>
      <c r="U281" s="17">
        <v>0.74418437525539305</v>
      </c>
      <c r="V281" s="17">
        <v>0.72124167745782197</v>
      </c>
      <c r="W281" s="17">
        <v>0.74871071796302702</v>
      </c>
      <c r="X281" s="17">
        <v>0.71834515797549903</v>
      </c>
      <c r="Y281" s="17">
        <v>0.73596597847994405</v>
      </c>
      <c r="Z281" s="17">
        <v>0.73322017771908898</v>
      </c>
      <c r="AA281" s="17">
        <v>0.75712758371511002</v>
      </c>
      <c r="AB281" s="17">
        <v>0.74435053433931597</v>
      </c>
      <c r="AC281" s="17">
        <v>0.70211736522202095</v>
      </c>
      <c r="AD281" s="17">
        <v>0.73041792412939499</v>
      </c>
      <c r="AE281" s="17"/>
      <c r="AF281" s="17">
        <v>0.73139155195143102</v>
      </c>
      <c r="AG281" s="17">
        <v>0.72096204811192099</v>
      </c>
      <c r="AH281" s="17">
        <v>0.69949861185738205</v>
      </c>
      <c r="AI281" s="17"/>
      <c r="AJ281" s="17">
        <v>0.72649826820733199</v>
      </c>
      <c r="AK281" s="17">
        <v>0.71895401285177896</v>
      </c>
      <c r="AL281" s="17">
        <v>0.64979157753827699</v>
      </c>
      <c r="AM281" s="17">
        <v>0.77497330770266903</v>
      </c>
      <c r="AN281" s="17">
        <v>0.74677695895380003</v>
      </c>
      <c r="AO281" s="17"/>
      <c r="AP281" s="17">
        <v>0.71211545162622203</v>
      </c>
      <c r="AQ281" s="17">
        <v>0.73236101000307297</v>
      </c>
      <c r="AR281" s="17">
        <v>0.62867924369212902</v>
      </c>
      <c r="AS281" s="17"/>
      <c r="AT281" s="17">
        <v>0.71872595176411302</v>
      </c>
      <c r="AU281" s="17">
        <v>0.72978841351482904</v>
      </c>
      <c r="AV281" s="17" t="s">
        <v>74</v>
      </c>
      <c r="AW281" s="17">
        <v>0.70614883100576098</v>
      </c>
      <c r="AX281" s="17">
        <v>0.68130414878802104</v>
      </c>
      <c r="AY281" s="17">
        <v>0.73132573554869995</v>
      </c>
      <c r="AZ281" s="17">
        <v>0.710267434904024</v>
      </c>
    </row>
    <row r="282" spans="2:52" x14ac:dyDescent="0.35">
      <c r="B282" t="s">
        <v>191</v>
      </c>
      <c r="C282" s="17">
        <v>0.65118998712350795</v>
      </c>
      <c r="D282" s="17">
        <v>0.624696007197864</v>
      </c>
      <c r="E282" s="17">
        <v>0.67682869900485698</v>
      </c>
      <c r="F282" s="17"/>
      <c r="G282" s="17">
        <v>0.62951958476938297</v>
      </c>
      <c r="H282" s="17">
        <v>0.67529043862580196</v>
      </c>
      <c r="I282" s="17">
        <v>0.66682841876704102</v>
      </c>
      <c r="J282" s="17">
        <v>0.69758775356178804</v>
      </c>
      <c r="K282" s="17">
        <v>0.64745523312047304</v>
      </c>
      <c r="L282" s="17">
        <v>0.59826057462680504</v>
      </c>
      <c r="M282" s="17"/>
      <c r="N282" s="17">
        <v>0.65577989883822996</v>
      </c>
      <c r="O282" s="17">
        <v>0.66559152653352105</v>
      </c>
      <c r="P282" s="17">
        <v>0.6454792618381</v>
      </c>
      <c r="Q282" s="17">
        <v>0.63750809680739795</v>
      </c>
      <c r="R282" s="17"/>
      <c r="S282" s="17">
        <v>0.66529905616533302</v>
      </c>
      <c r="T282" s="17">
        <v>0.67980778681500298</v>
      </c>
      <c r="U282" s="17">
        <v>0.63575396914045601</v>
      </c>
      <c r="V282" s="17">
        <v>0.70099044526262499</v>
      </c>
      <c r="W282" s="17">
        <v>0.66634756023716502</v>
      </c>
      <c r="X282" s="17">
        <v>0.60969409751811199</v>
      </c>
      <c r="Y282" s="17">
        <v>0.65135682676657802</v>
      </c>
      <c r="Z282" s="17">
        <v>0.61753138010536901</v>
      </c>
      <c r="AA282" s="17">
        <v>0.63760313339946695</v>
      </c>
      <c r="AB282" s="17">
        <v>0.59510614747066204</v>
      </c>
      <c r="AC282" s="17">
        <v>0.66207138493509898</v>
      </c>
      <c r="AD282" s="17">
        <v>0.68701591275593998</v>
      </c>
      <c r="AE282" s="17"/>
      <c r="AF282" s="17">
        <v>0.63077261190505596</v>
      </c>
      <c r="AG282" s="17">
        <v>0.64438060455679602</v>
      </c>
      <c r="AH282" s="17">
        <v>0.68506134938921004</v>
      </c>
      <c r="AI282" s="17"/>
      <c r="AJ282" s="17">
        <v>0.60431694164665095</v>
      </c>
      <c r="AK282" s="17">
        <v>0.660189410988272</v>
      </c>
      <c r="AL282" s="17">
        <v>0.64989984865400396</v>
      </c>
      <c r="AM282" s="17">
        <v>0.63517997672105797</v>
      </c>
      <c r="AN282" s="17">
        <v>0.7561438483131</v>
      </c>
      <c r="AO282" s="17"/>
      <c r="AP282" s="17">
        <v>0.57990578946817894</v>
      </c>
      <c r="AQ282" s="17">
        <v>0.68595622691235303</v>
      </c>
      <c r="AR282" s="17">
        <v>0.65961189747984605</v>
      </c>
      <c r="AS282" s="17"/>
      <c r="AT282" s="17">
        <v>0.56605339474413197</v>
      </c>
      <c r="AU282" s="17">
        <v>0.69785160534951896</v>
      </c>
      <c r="AV282" s="17" t="s">
        <v>74</v>
      </c>
      <c r="AW282" s="17">
        <v>0.58024332595483497</v>
      </c>
      <c r="AX282" s="17">
        <v>0.67358393244644998</v>
      </c>
      <c r="AY282" s="17">
        <v>0.76005671690824494</v>
      </c>
      <c r="AZ282" s="17">
        <v>0.68596288806568695</v>
      </c>
    </row>
    <row r="283" spans="2:52" x14ac:dyDescent="0.35">
      <c r="B283" t="s">
        <v>192</v>
      </c>
      <c r="C283" s="17">
        <v>0.45339070328179598</v>
      </c>
      <c r="D283" s="17">
        <v>0.435986645225104</v>
      </c>
      <c r="E283" s="17">
        <v>0.46859739302792702</v>
      </c>
      <c r="F283" s="17"/>
      <c r="G283" s="17">
        <v>0.47643173437965702</v>
      </c>
      <c r="H283" s="17">
        <v>0.45580976271823198</v>
      </c>
      <c r="I283" s="17">
        <v>0.447215456476934</v>
      </c>
      <c r="J283" s="17">
        <v>0.44289232497839498</v>
      </c>
      <c r="K283" s="17">
        <v>0.44970407575516802</v>
      </c>
      <c r="L283" s="17">
        <v>0.45214837522221102</v>
      </c>
      <c r="M283" s="17"/>
      <c r="N283" s="17">
        <v>0.46388439961467298</v>
      </c>
      <c r="O283" s="17">
        <v>0.486930173731979</v>
      </c>
      <c r="P283" s="17">
        <v>0.447805893967121</v>
      </c>
      <c r="Q283" s="17">
        <v>0.41267773463996499</v>
      </c>
      <c r="R283" s="17"/>
      <c r="S283" s="17">
        <v>0.46156228251709602</v>
      </c>
      <c r="T283" s="17">
        <v>0.48344696890619898</v>
      </c>
      <c r="U283" s="17">
        <v>0.469774075877334</v>
      </c>
      <c r="V283" s="17">
        <v>0.483877601249522</v>
      </c>
      <c r="W283" s="17">
        <v>0.41584305337668098</v>
      </c>
      <c r="X283" s="17">
        <v>0.45047529714232998</v>
      </c>
      <c r="Y283" s="17">
        <v>0.457036409069984</v>
      </c>
      <c r="Z283" s="17">
        <v>0.34933011648864998</v>
      </c>
      <c r="AA283" s="17">
        <v>0.43720987129266697</v>
      </c>
      <c r="AB283" s="17">
        <v>0.39918955971147602</v>
      </c>
      <c r="AC283" s="17">
        <v>0.48867128918365299</v>
      </c>
      <c r="AD283" s="17">
        <v>0.538593283755326</v>
      </c>
      <c r="AE283" s="17"/>
      <c r="AF283" s="17">
        <v>0.42892677177993699</v>
      </c>
      <c r="AG283" s="17">
        <v>0.45991489470748398</v>
      </c>
      <c r="AH283" s="17">
        <v>0.45167834138066398</v>
      </c>
      <c r="AI283" s="17"/>
      <c r="AJ283" s="17">
        <v>0.44075794038824401</v>
      </c>
      <c r="AK283" s="17">
        <v>0.449053356963867</v>
      </c>
      <c r="AL283" s="17">
        <v>0.491642193811409</v>
      </c>
      <c r="AM283" s="17">
        <v>0.45092815846809198</v>
      </c>
      <c r="AN283" s="17">
        <v>0.47506801252664499</v>
      </c>
      <c r="AO283" s="17"/>
      <c r="AP283" s="17">
        <v>0.39579063100400502</v>
      </c>
      <c r="AQ283" s="17">
        <v>0.479354951274998</v>
      </c>
      <c r="AR283" s="17">
        <v>0.46160770653710298</v>
      </c>
      <c r="AS283" s="17"/>
      <c r="AT283" s="17">
        <v>0.451816648145486</v>
      </c>
      <c r="AU283" s="17">
        <v>0.45399760361113201</v>
      </c>
      <c r="AV283" s="17" t="s">
        <v>74</v>
      </c>
      <c r="AW283" s="17">
        <v>0.35370075199644302</v>
      </c>
      <c r="AX283" s="17">
        <v>0.40896532847858702</v>
      </c>
      <c r="AY283" s="17">
        <v>0.49489582167354301</v>
      </c>
      <c r="AZ283" s="17">
        <v>0.57001023595983802</v>
      </c>
    </row>
    <row r="284" spans="2:52" x14ac:dyDescent="0.35">
      <c r="B284" t="s">
        <v>193</v>
      </c>
      <c r="C284" s="17">
        <v>0.44967752889413798</v>
      </c>
      <c r="D284" s="17">
        <v>0.45672042019468301</v>
      </c>
      <c r="E284" s="17">
        <v>0.44255604876820398</v>
      </c>
      <c r="F284" s="17"/>
      <c r="G284" s="17">
        <v>0.34336907867170002</v>
      </c>
      <c r="H284" s="17">
        <v>0.38202167991830399</v>
      </c>
      <c r="I284" s="17">
        <v>0.386011860691929</v>
      </c>
      <c r="J284" s="17">
        <v>0.44663931247774702</v>
      </c>
      <c r="K284" s="17">
        <v>0.54595590831043195</v>
      </c>
      <c r="L284" s="17">
        <v>0.56460488299644496</v>
      </c>
      <c r="M284" s="17"/>
      <c r="N284" s="17">
        <v>0.475321244850408</v>
      </c>
      <c r="O284" s="17">
        <v>0.45322162590831899</v>
      </c>
      <c r="P284" s="17">
        <v>0.41991071102826799</v>
      </c>
      <c r="Q284" s="17">
        <v>0.445357256751648</v>
      </c>
      <c r="R284" s="17"/>
      <c r="S284" s="17">
        <v>0.45151361475957003</v>
      </c>
      <c r="T284" s="17">
        <v>0.45635805873695501</v>
      </c>
      <c r="U284" s="17">
        <v>0.509346269447846</v>
      </c>
      <c r="V284" s="17">
        <v>0.43781702558646002</v>
      </c>
      <c r="W284" s="17">
        <v>0.42961350595553799</v>
      </c>
      <c r="X284" s="17">
        <v>0.415604779010049</v>
      </c>
      <c r="Y284" s="17">
        <v>0.421061127794501</v>
      </c>
      <c r="Z284" s="17">
        <v>0.42823579092083303</v>
      </c>
      <c r="AA284" s="17">
        <v>0.44117396987197399</v>
      </c>
      <c r="AB284" s="17">
        <v>0.48032148441615502</v>
      </c>
      <c r="AC284" s="17">
        <v>0.42116362804361201</v>
      </c>
      <c r="AD284" s="17">
        <v>0.52913921731329105</v>
      </c>
      <c r="AE284" s="17"/>
      <c r="AF284" s="17">
        <v>0.483450413575851</v>
      </c>
      <c r="AG284" s="17">
        <v>0.46624698851879198</v>
      </c>
      <c r="AH284" s="17">
        <v>0.37480548043296402</v>
      </c>
      <c r="AI284" s="17"/>
      <c r="AJ284" s="17">
        <v>0.46042130163887002</v>
      </c>
      <c r="AK284" s="17">
        <v>0.470808111918886</v>
      </c>
      <c r="AL284" s="17">
        <v>0.43671330630389599</v>
      </c>
      <c r="AM284" s="17">
        <v>0.49541267492506502</v>
      </c>
      <c r="AN284" s="17">
        <v>0.39821695105749999</v>
      </c>
      <c r="AO284" s="17"/>
      <c r="AP284" s="17">
        <v>0.39605949325193901</v>
      </c>
      <c r="AQ284" s="17">
        <v>0.47699763281462498</v>
      </c>
      <c r="AR284" s="17">
        <v>0.38916164681347798</v>
      </c>
      <c r="AS284" s="17"/>
      <c r="AT284" s="17">
        <v>0.51026234535432402</v>
      </c>
      <c r="AU284" s="17">
        <v>0.37818373739322497</v>
      </c>
      <c r="AV284" s="17" t="s">
        <v>74</v>
      </c>
      <c r="AW284" s="17">
        <v>0.44482828033572502</v>
      </c>
      <c r="AX284" s="17">
        <v>0.45426279455250301</v>
      </c>
      <c r="AY284" s="17">
        <v>0.43724176477898902</v>
      </c>
      <c r="AZ284" s="17">
        <v>0.426914844994503</v>
      </c>
    </row>
    <row r="285" spans="2:52" x14ac:dyDescent="0.35">
      <c r="B285" t="s">
        <v>194</v>
      </c>
      <c r="C285" s="17">
        <v>0.26112169663657098</v>
      </c>
      <c r="D285" s="17">
        <v>0.235078369213435</v>
      </c>
      <c r="E285" s="17">
        <v>0.28546834742980798</v>
      </c>
      <c r="F285" s="17"/>
      <c r="G285" s="17">
        <v>0.21948901946695401</v>
      </c>
      <c r="H285" s="17">
        <v>0.208357263136598</v>
      </c>
      <c r="I285" s="17">
        <v>0.248948243856076</v>
      </c>
      <c r="J285" s="17">
        <v>0.223433995603081</v>
      </c>
      <c r="K285" s="17">
        <v>0.273715618908772</v>
      </c>
      <c r="L285" s="17">
        <v>0.36341153789004099</v>
      </c>
      <c r="M285" s="17"/>
      <c r="N285" s="17">
        <v>0.27647494043766702</v>
      </c>
      <c r="O285" s="17">
        <v>0.26068663989489399</v>
      </c>
      <c r="P285" s="17">
        <v>0.23512438680542599</v>
      </c>
      <c r="Q285" s="17">
        <v>0.26660579442376597</v>
      </c>
      <c r="R285" s="17"/>
      <c r="S285" s="17">
        <v>0.231760644749717</v>
      </c>
      <c r="T285" s="17">
        <v>0.228805939158337</v>
      </c>
      <c r="U285" s="17">
        <v>0.28915310166816799</v>
      </c>
      <c r="V285" s="17">
        <v>0.27928813431143101</v>
      </c>
      <c r="W285" s="17">
        <v>0.29490443099498798</v>
      </c>
      <c r="X285" s="17">
        <v>0.24375967484668301</v>
      </c>
      <c r="Y285" s="17">
        <v>0.28033209184149199</v>
      </c>
      <c r="Z285" s="17">
        <v>0.29307294812968199</v>
      </c>
      <c r="AA285" s="17">
        <v>0.24911321249910601</v>
      </c>
      <c r="AB285" s="17">
        <v>0.28443163649988301</v>
      </c>
      <c r="AC285" s="17">
        <v>0.298055519988073</v>
      </c>
      <c r="AD285" s="17">
        <v>0.201398339554475</v>
      </c>
      <c r="AE285" s="17"/>
      <c r="AF285" s="17">
        <v>0.27249298712215397</v>
      </c>
      <c r="AG285" s="17">
        <v>0.28891163175460899</v>
      </c>
      <c r="AH285" s="17">
        <v>0.192250312716817</v>
      </c>
      <c r="AI285" s="17"/>
      <c r="AJ285" s="17">
        <v>0.27494438464619603</v>
      </c>
      <c r="AK285" s="17">
        <v>0.26893323733153202</v>
      </c>
      <c r="AL285" s="17">
        <v>0.30716265860151198</v>
      </c>
      <c r="AM285" s="17">
        <v>0.31455977184893202</v>
      </c>
      <c r="AN285" s="17">
        <v>0.180223429306931</v>
      </c>
      <c r="AO285" s="17"/>
      <c r="AP285" s="17">
        <v>0.27101457372143201</v>
      </c>
      <c r="AQ285" s="17">
        <v>0.26697568796225501</v>
      </c>
      <c r="AR285" s="17">
        <v>0.2942970806497</v>
      </c>
      <c r="AS285" s="17"/>
      <c r="AT285" s="17">
        <v>0.310142097067998</v>
      </c>
      <c r="AU285" s="17">
        <v>0.23835551800490401</v>
      </c>
      <c r="AV285" s="17" t="s">
        <v>74</v>
      </c>
      <c r="AW285" s="17">
        <v>0.25218984403135702</v>
      </c>
      <c r="AX285" s="17">
        <v>0.25301735310746698</v>
      </c>
      <c r="AY285" s="17">
        <v>0.21990558282074801</v>
      </c>
      <c r="AZ285" s="17">
        <v>0.20403101247053601</v>
      </c>
    </row>
    <row r="286" spans="2:52" x14ac:dyDescent="0.35">
      <c r="B286" t="s">
        <v>195</v>
      </c>
      <c r="C286" s="17">
        <v>0.21171992351267099</v>
      </c>
      <c r="D286" s="17">
        <v>0.203525130679447</v>
      </c>
      <c r="E286" s="17">
        <v>0.219396815858693</v>
      </c>
      <c r="F286" s="17"/>
      <c r="G286" s="17">
        <v>0.21347365112737199</v>
      </c>
      <c r="H286" s="17">
        <v>0.241133061084218</v>
      </c>
      <c r="I286" s="17">
        <v>0.18803720823910899</v>
      </c>
      <c r="J286" s="17">
        <v>0.226979890414087</v>
      </c>
      <c r="K286" s="17">
        <v>0.20110483585265301</v>
      </c>
      <c r="L286" s="17">
        <v>0.20068012791845699</v>
      </c>
      <c r="M286" s="17"/>
      <c r="N286" s="17">
        <v>0.213136943351908</v>
      </c>
      <c r="O286" s="17">
        <v>0.20039165461524999</v>
      </c>
      <c r="P286" s="17">
        <v>0.19756249080385499</v>
      </c>
      <c r="Q286" s="17">
        <v>0.236118346749219</v>
      </c>
      <c r="R286" s="17"/>
      <c r="S286" s="17">
        <v>0.25176957181911003</v>
      </c>
      <c r="T286" s="17">
        <v>0.18950739360737401</v>
      </c>
      <c r="U286" s="17">
        <v>0.19033256148445099</v>
      </c>
      <c r="V286" s="17">
        <v>0.18449504640219799</v>
      </c>
      <c r="W286" s="17">
        <v>0.17413224882532699</v>
      </c>
      <c r="X286" s="17">
        <v>0.19105207823221099</v>
      </c>
      <c r="Y286" s="17">
        <v>0.23341312463387801</v>
      </c>
      <c r="Z286" s="17">
        <v>0.19115594878524</v>
      </c>
      <c r="AA286" s="17">
        <v>0.19966677912883399</v>
      </c>
      <c r="AB286" s="17">
        <v>0.25682632487637802</v>
      </c>
      <c r="AC286" s="17">
        <v>0.23412744772357699</v>
      </c>
      <c r="AD286" s="17">
        <v>0.250358271299295</v>
      </c>
      <c r="AE286" s="17"/>
      <c r="AF286" s="17">
        <v>0.19113465340257599</v>
      </c>
      <c r="AG286" s="17">
        <v>0.204382683860968</v>
      </c>
      <c r="AH286" s="17">
        <v>0.263223348970892</v>
      </c>
      <c r="AI286" s="17"/>
      <c r="AJ286" s="17">
        <v>0.17082331479215099</v>
      </c>
      <c r="AK286" s="17">
        <v>0.22072080746342301</v>
      </c>
      <c r="AL286" s="17">
        <v>0.23630007421431801</v>
      </c>
      <c r="AM286" s="17">
        <v>0.284573717734316</v>
      </c>
      <c r="AN286" s="17">
        <v>0.25509002977259299</v>
      </c>
      <c r="AO286" s="17"/>
      <c r="AP286" s="17">
        <v>0.166632588723405</v>
      </c>
      <c r="AQ286" s="17">
        <v>0.219704309458575</v>
      </c>
      <c r="AR286" s="17">
        <v>0.235628653866336</v>
      </c>
      <c r="AS286" s="17"/>
      <c r="AT286" s="17">
        <v>0.20158492494485999</v>
      </c>
      <c r="AU286" s="17">
        <v>0.17127443579174501</v>
      </c>
      <c r="AV286" s="17" t="s">
        <v>74</v>
      </c>
      <c r="AW286" s="17">
        <v>0.317124398770951</v>
      </c>
      <c r="AX286" s="17">
        <v>0.26701152090628699</v>
      </c>
      <c r="AY286" s="17">
        <v>0.225897939630194</v>
      </c>
      <c r="AZ286" s="17">
        <v>0.151908887535144</v>
      </c>
    </row>
    <row r="287" spans="2:52" x14ac:dyDescent="0.35">
      <c r="B287" t="s">
        <v>196</v>
      </c>
      <c r="C287" s="17">
        <v>0.20898558631276401</v>
      </c>
      <c r="D287" s="17">
        <v>0.23694715580167799</v>
      </c>
      <c r="E287" s="17">
        <v>0.18036152385888099</v>
      </c>
      <c r="F287" s="17"/>
      <c r="G287" s="17">
        <v>0.16313829699251001</v>
      </c>
      <c r="H287" s="17">
        <v>0.185393449099132</v>
      </c>
      <c r="I287" s="17">
        <v>0.21182240249645301</v>
      </c>
      <c r="J287" s="17">
        <v>0.232826719050021</v>
      </c>
      <c r="K287" s="17">
        <v>0.20839715522457899</v>
      </c>
      <c r="L287" s="17">
        <v>0.23726451513778499</v>
      </c>
      <c r="M287" s="17"/>
      <c r="N287" s="17">
        <v>0.20238747962017201</v>
      </c>
      <c r="O287" s="17">
        <v>0.22575026240934401</v>
      </c>
      <c r="P287" s="17">
        <v>0.21074300302271001</v>
      </c>
      <c r="Q287" s="17">
        <v>0.19595637956325301</v>
      </c>
      <c r="R287" s="17"/>
      <c r="S287" s="17">
        <v>0.183967541264728</v>
      </c>
      <c r="T287" s="17">
        <v>0.23752093648111799</v>
      </c>
      <c r="U287" s="17">
        <v>0.177437898879997</v>
      </c>
      <c r="V287" s="17">
        <v>0.20272900907057501</v>
      </c>
      <c r="W287" s="17">
        <v>0.20728379436706301</v>
      </c>
      <c r="X287" s="17">
        <v>0.239590305694695</v>
      </c>
      <c r="Y287" s="17">
        <v>0.201678054834565</v>
      </c>
      <c r="Z287" s="17">
        <v>0.209629654798063</v>
      </c>
      <c r="AA287" s="17">
        <v>0.208978916489414</v>
      </c>
      <c r="AB287" s="17">
        <v>0.20432983443244701</v>
      </c>
      <c r="AC287" s="17">
        <v>0.22370224664260999</v>
      </c>
      <c r="AD287" s="17">
        <v>0.22499024783840399</v>
      </c>
      <c r="AE287" s="17"/>
      <c r="AF287" s="17">
        <v>0.22313881962930501</v>
      </c>
      <c r="AG287" s="17">
        <v>0.227677433006158</v>
      </c>
      <c r="AH287" s="17">
        <v>0.17345283955288501</v>
      </c>
      <c r="AI287" s="17"/>
      <c r="AJ287" s="17">
        <v>0.21819213786821501</v>
      </c>
      <c r="AK287" s="17">
        <v>0.235487731935134</v>
      </c>
      <c r="AL287" s="17">
        <v>0.17575697196746101</v>
      </c>
      <c r="AM287" s="17">
        <v>0.40692368531363599</v>
      </c>
      <c r="AN287" s="17">
        <v>0.15828344255255899</v>
      </c>
      <c r="AO287" s="17"/>
      <c r="AP287" s="17">
        <v>0.19852167807401899</v>
      </c>
      <c r="AQ287" s="17">
        <v>0.21584451906829799</v>
      </c>
      <c r="AR287" s="17">
        <v>0.16480031318268501</v>
      </c>
      <c r="AS287" s="17"/>
      <c r="AT287" s="17">
        <v>0.225823330442388</v>
      </c>
      <c r="AU287" s="17">
        <v>0.22776682705050999</v>
      </c>
      <c r="AV287" s="17" t="s">
        <v>74</v>
      </c>
      <c r="AW287" s="17">
        <v>0.22215381024206399</v>
      </c>
      <c r="AX287" s="17">
        <v>0.194587571163995</v>
      </c>
      <c r="AY287" s="17">
        <v>0.172544459224094</v>
      </c>
      <c r="AZ287" s="17">
        <v>0.121881567294075</v>
      </c>
    </row>
    <row r="288" spans="2:52" x14ac:dyDescent="0.35">
      <c r="B288" t="s">
        <v>197</v>
      </c>
      <c r="C288" s="17">
        <v>0.176805026762654</v>
      </c>
      <c r="D288" s="17">
        <v>0.19791757574801599</v>
      </c>
      <c r="E288" s="17">
        <v>0.15477267483493801</v>
      </c>
      <c r="F288" s="17"/>
      <c r="G288" s="17">
        <v>0.17406026886217399</v>
      </c>
      <c r="H288" s="17">
        <v>0.15675200787941199</v>
      </c>
      <c r="I288" s="17">
        <v>0.169243369019076</v>
      </c>
      <c r="J288" s="17">
        <v>0.180379906216553</v>
      </c>
      <c r="K288" s="17">
        <v>0.194036460707947</v>
      </c>
      <c r="L288" s="17">
        <v>0.18659380336336401</v>
      </c>
      <c r="M288" s="17"/>
      <c r="N288" s="17">
        <v>0.21726119489255399</v>
      </c>
      <c r="O288" s="17">
        <v>0.187423054065221</v>
      </c>
      <c r="P288" s="17">
        <v>0.144045541324061</v>
      </c>
      <c r="Q288" s="17">
        <v>0.14847291243729599</v>
      </c>
      <c r="R288" s="17"/>
      <c r="S288" s="17">
        <v>0.18670513244228801</v>
      </c>
      <c r="T288" s="17">
        <v>0.165421798010638</v>
      </c>
      <c r="U288" s="17">
        <v>0.17725615311531001</v>
      </c>
      <c r="V288" s="17">
        <v>0.19002695389006699</v>
      </c>
      <c r="W288" s="17">
        <v>0.18784520506010799</v>
      </c>
      <c r="X288" s="17">
        <v>0.188325517590125</v>
      </c>
      <c r="Y288" s="17">
        <v>0.193105588101043</v>
      </c>
      <c r="Z288" s="17">
        <v>0.17638256243155701</v>
      </c>
      <c r="AA288" s="17">
        <v>0.173110263711727</v>
      </c>
      <c r="AB288" s="17">
        <v>0.14336203558768401</v>
      </c>
      <c r="AC288" s="17">
        <v>0.18987651009946999</v>
      </c>
      <c r="AD288" s="17">
        <v>0.12822209740697699</v>
      </c>
      <c r="AE288" s="17"/>
      <c r="AF288" s="17">
        <v>0.14494675224763301</v>
      </c>
      <c r="AG288" s="17">
        <v>0.22564889647098399</v>
      </c>
      <c r="AH288" s="17">
        <v>0.13018327177411801</v>
      </c>
      <c r="AI288" s="17"/>
      <c r="AJ288" s="17">
        <v>0.15642352002655499</v>
      </c>
      <c r="AK288" s="17">
        <v>0.20242960341551799</v>
      </c>
      <c r="AL288" s="17">
        <v>0.29081311193338399</v>
      </c>
      <c r="AM288" s="17">
        <v>0.129032274679965</v>
      </c>
      <c r="AN288" s="17">
        <v>0.126518148561588</v>
      </c>
      <c r="AO288" s="17"/>
      <c r="AP288" s="17">
        <v>0.174292508005743</v>
      </c>
      <c r="AQ288" s="17">
        <v>0.19554380671789601</v>
      </c>
      <c r="AR288" s="17">
        <v>0.250975424869398</v>
      </c>
      <c r="AS288" s="17"/>
      <c r="AT288" s="17">
        <v>0.21122470169819099</v>
      </c>
      <c r="AU288" s="17">
        <v>0.17952627578223901</v>
      </c>
      <c r="AV288" s="17" t="s">
        <v>74</v>
      </c>
      <c r="AW288" s="17">
        <v>0.154694130502359</v>
      </c>
      <c r="AX288" s="17">
        <v>0.154380714718347</v>
      </c>
      <c r="AY288" s="17">
        <v>0.140666437506899</v>
      </c>
      <c r="AZ288" s="17">
        <v>0.13585086438775801</v>
      </c>
    </row>
    <row r="289" spans="2:52" x14ac:dyDescent="0.35">
      <c r="B289" t="s">
        <v>72</v>
      </c>
      <c r="C289" s="17">
        <v>2.3409428199545002E-2</v>
      </c>
      <c r="D289" s="17">
        <v>2.13457045975389E-2</v>
      </c>
      <c r="E289" s="17">
        <v>2.55373670587624E-2</v>
      </c>
      <c r="F289" s="17"/>
      <c r="G289" s="17">
        <v>3.6211394061680002E-2</v>
      </c>
      <c r="H289" s="17">
        <v>1.8530060896125002E-2</v>
      </c>
      <c r="I289" s="17">
        <v>1.7183096684479399E-2</v>
      </c>
      <c r="J289" s="17">
        <v>1.5303144443739401E-2</v>
      </c>
      <c r="K289" s="17">
        <v>2.65705341149035E-2</v>
      </c>
      <c r="L289" s="17">
        <v>2.8386939501514202E-2</v>
      </c>
      <c r="M289" s="17"/>
      <c r="N289" s="17">
        <v>1.18393419517111E-2</v>
      </c>
      <c r="O289" s="17">
        <v>1.7795019801183799E-2</v>
      </c>
      <c r="P289" s="17">
        <v>2.4405099844240202E-2</v>
      </c>
      <c r="Q289" s="17">
        <v>4.01562181232646E-2</v>
      </c>
      <c r="R289" s="17"/>
      <c r="S289" s="17">
        <v>2.43210225464696E-2</v>
      </c>
      <c r="T289" s="17">
        <v>2.5300367062648401E-2</v>
      </c>
      <c r="U289" s="17">
        <v>1.83258976462604E-2</v>
      </c>
      <c r="V289" s="17">
        <v>1.8373287257446198E-2</v>
      </c>
      <c r="W289" s="17">
        <v>1.9432709430396902E-2</v>
      </c>
      <c r="X289" s="17">
        <v>2.73298055726727E-2</v>
      </c>
      <c r="Y289" s="17">
        <v>2.5326886413036799E-2</v>
      </c>
      <c r="Z289" s="17">
        <v>2.3362309724827099E-2</v>
      </c>
      <c r="AA289" s="17">
        <v>2.13194438467787E-2</v>
      </c>
      <c r="AB289" s="17">
        <v>2.43753856682574E-2</v>
      </c>
      <c r="AC289" s="17">
        <v>9.9594744159304197E-3</v>
      </c>
      <c r="AD289" s="17">
        <v>5.9132279840961199E-2</v>
      </c>
      <c r="AE289" s="17"/>
      <c r="AF289" s="17">
        <v>2.2148063790003499E-2</v>
      </c>
      <c r="AG289" s="17">
        <v>1.6462318459534601E-2</v>
      </c>
      <c r="AH289" s="17">
        <v>3.5260613709842299E-2</v>
      </c>
      <c r="AI289" s="17"/>
      <c r="AJ289" s="17">
        <v>1.7905696587221499E-2</v>
      </c>
      <c r="AK289" s="17">
        <v>1.6670050922975299E-2</v>
      </c>
      <c r="AL289" s="17">
        <v>1.38796485149538E-2</v>
      </c>
      <c r="AM289" s="17">
        <v>0</v>
      </c>
      <c r="AN289" s="17">
        <v>3.06066321223189E-2</v>
      </c>
      <c r="AO289" s="17"/>
      <c r="AP289" s="17">
        <v>2.4177822994718799E-2</v>
      </c>
      <c r="AQ289" s="17">
        <v>1.2468986055767199E-2</v>
      </c>
      <c r="AR289" s="17">
        <v>1.7781310239362899E-2</v>
      </c>
      <c r="AS289" s="17"/>
      <c r="AT289" s="17">
        <v>2.3328640156232001E-2</v>
      </c>
      <c r="AU289" s="17">
        <v>2.37630906497656E-2</v>
      </c>
      <c r="AV289" s="17" t="s">
        <v>74</v>
      </c>
      <c r="AW289" s="17">
        <v>2.8512923379066499E-2</v>
      </c>
      <c r="AX289" s="17">
        <v>3.46425212826749E-2</v>
      </c>
      <c r="AY289" s="17">
        <v>1.62065024419293E-2</v>
      </c>
      <c r="AZ289" s="17">
        <v>3.0684926135329998E-2</v>
      </c>
    </row>
    <row r="290" spans="2:52" x14ac:dyDescent="0.35">
      <c r="B290" t="s">
        <v>173</v>
      </c>
      <c r="C290" s="17">
        <v>1.1358849000469899E-2</v>
      </c>
      <c r="D290" s="17">
        <v>1.49567850186506E-2</v>
      </c>
      <c r="E290" s="17">
        <v>7.9050987288508193E-3</v>
      </c>
      <c r="F290" s="17"/>
      <c r="G290" s="17">
        <v>7.8189568100038992E-3</v>
      </c>
      <c r="H290" s="17">
        <v>7.4100536594250404E-3</v>
      </c>
      <c r="I290" s="17">
        <v>1.10377909455771E-2</v>
      </c>
      <c r="J290" s="17">
        <v>1.35750869485501E-2</v>
      </c>
      <c r="K290" s="17">
        <v>1.3946629888047001E-2</v>
      </c>
      <c r="L290" s="17">
        <v>1.36395487891599E-2</v>
      </c>
      <c r="M290" s="17"/>
      <c r="N290" s="17">
        <v>9.1387028840040907E-3</v>
      </c>
      <c r="O290" s="17">
        <v>1.07225616147492E-2</v>
      </c>
      <c r="P290" s="17">
        <v>1.3937402881696301E-2</v>
      </c>
      <c r="Q290" s="17">
        <v>1.2299970163920501E-2</v>
      </c>
      <c r="R290" s="17"/>
      <c r="S290" s="17">
        <v>7.3508975831744596E-3</v>
      </c>
      <c r="T290" s="17">
        <v>1.5860008510778401E-2</v>
      </c>
      <c r="U290" s="17">
        <v>0</v>
      </c>
      <c r="V290" s="17">
        <v>1.8232079620013601E-2</v>
      </c>
      <c r="W290" s="17">
        <v>1.31819540526941E-2</v>
      </c>
      <c r="X290" s="17">
        <v>1.8024467527948201E-2</v>
      </c>
      <c r="Y290" s="17">
        <v>1.1970256010144099E-2</v>
      </c>
      <c r="Z290" s="17">
        <v>1.34154154895656E-2</v>
      </c>
      <c r="AA290" s="17">
        <v>6.0882491597388398E-3</v>
      </c>
      <c r="AB290" s="17">
        <v>1.54921855146988E-2</v>
      </c>
      <c r="AC290" s="17">
        <v>1.0451869742755001E-2</v>
      </c>
      <c r="AD290" s="17">
        <v>0</v>
      </c>
      <c r="AE290" s="17"/>
      <c r="AF290" s="17">
        <v>1.5369184530170599E-2</v>
      </c>
      <c r="AG290" s="17">
        <v>5.10280012605037E-3</v>
      </c>
      <c r="AH290" s="17">
        <v>1.9685351038171098E-2</v>
      </c>
      <c r="AI290" s="17"/>
      <c r="AJ290" s="17">
        <v>1.6725235044725499E-2</v>
      </c>
      <c r="AK290" s="17">
        <v>4.4651092786160401E-3</v>
      </c>
      <c r="AL290" s="17">
        <v>3.16190223638038E-3</v>
      </c>
      <c r="AM290" s="17">
        <v>3.8471833980471201E-2</v>
      </c>
      <c r="AN290" s="17">
        <v>1.7066188952300301E-2</v>
      </c>
      <c r="AO290" s="17"/>
      <c r="AP290" s="17">
        <v>2.0687112007851199E-2</v>
      </c>
      <c r="AQ290" s="17">
        <v>5.1644882952736199E-3</v>
      </c>
      <c r="AR290" s="17">
        <v>3.2978821813264398E-3</v>
      </c>
      <c r="AS290" s="17"/>
      <c r="AT290" s="17">
        <v>2.0410004387638198E-2</v>
      </c>
      <c r="AU290" s="17">
        <v>6.3294008492000399E-3</v>
      </c>
      <c r="AV290" s="17" t="s">
        <v>74</v>
      </c>
      <c r="AW290" s="17">
        <v>6.5219647145860603E-3</v>
      </c>
      <c r="AX290" s="17">
        <v>8.3862855503533205E-3</v>
      </c>
      <c r="AY290" s="17">
        <v>1.27488062893942E-3</v>
      </c>
      <c r="AZ290" s="17">
        <v>2.3165037453385801E-2</v>
      </c>
    </row>
    <row r="291" spans="2:52"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row>
    <row r="292" spans="2:52" x14ac:dyDescent="0.35">
      <c r="B292" s="6" t="s">
        <v>208</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row>
    <row r="293" spans="2:52" x14ac:dyDescent="0.35">
      <c r="B293" s="24" t="s">
        <v>76</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row>
    <row r="294" spans="2:52" x14ac:dyDescent="0.35">
      <c r="B294" t="s">
        <v>199</v>
      </c>
      <c r="C294" s="17">
        <v>0.72000357208080901</v>
      </c>
      <c r="D294" s="17">
        <v>0.67337465582821898</v>
      </c>
      <c r="E294" s="17">
        <v>0.76664807267753499</v>
      </c>
      <c r="F294" s="17"/>
      <c r="G294" s="17">
        <v>0.66095830870593897</v>
      </c>
      <c r="H294" s="17">
        <v>0.69106088985847502</v>
      </c>
      <c r="I294" s="17">
        <v>0.70418332544345597</v>
      </c>
      <c r="J294" s="17">
        <v>0.70637326212398499</v>
      </c>
      <c r="K294" s="17">
        <v>0.76359261315467897</v>
      </c>
      <c r="L294" s="17">
        <v>0.777259430843801</v>
      </c>
      <c r="M294" s="17"/>
      <c r="N294" s="17">
        <v>0.709093568775784</v>
      </c>
      <c r="O294" s="17">
        <v>0.73671427029236003</v>
      </c>
      <c r="P294" s="17">
        <v>0.74236239225024503</v>
      </c>
      <c r="Q294" s="17">
        <v>0.69308069187363197</v>
      </c>
      <c r="R294" s="17"/>
      <c r="S294" s="17">
        <v>0.65188287269698697</v>
      </c>
      <c r="T294" s="17">
        <v>0.74783318121266096</v>
      </c>
      <c r="U294" s="17">
        <v>0.78308492173914701</v>
      </c>
      <c r="V294" s="17">
        <v>0.78303559069615902</v>
      </c>
      <c r="W294" s="17">
        <v>0.73265683698694195</v>
      </c>
      <c r="X294" s="17">
        <v>0.72686885458162498</v>
      </c>
      <c r="Y294" s="17">
        <v>0.73204770747152803</v>
      </c>
      <c r="Z294" s="17">
        <v>0.69274854793406504</v>
      </c>
      <c r="AA294" s="17">
        <v>0.69831353619311998</v>
      </c>
      <c r="AB294" s="17">
        <v>0.671313976447525</v>
      </c>
      <c r="AC294" s="17">
        <v>0.71136701903182897</v>
      </c>
      <c r="AD294" s="17">
        <v>0.75462547663056201</v>
      </c>
      <c r="AE294" s="17"/>
      <c r="AF294" s="17">
        <v>0.73819810525121199</v>
      </c>
      <c r="AG294" s="17">
        <v>0.71454226773345597</v>
      </c>
      <c r="AH294" s="17">
        <v>0.68262168444206595</v>
      </c>
      <c r="AI294" s="17"/>
      <c r="AJ294" s="17">
        <v>0.75783207254264695</v>
      </c>
      <c r="AK294" s="17">
        <v>0.67522680913126398</v>
      </c>
      <c r="AL294" s="17">
        <v>0.72070649575497503</v>
      </c>
      <c r="AM294" s="17">
        <v>0.70452134939595101</v>
      </c>
      <c r="AN294" s="17">
        <v>0.74273943850174196</v>
      </c>
      <c r="AO294" s="17"/>
      <c r="AP294" s="17">
        <v>0.73286822801523299</v>
      </c>
      <c r="AQ294" s="17">
        <v>0.69446467669696899</v>
      </c>
      <c r="AR294" s="17">
        <v>0.72650449830466701</v>
      </c>
      <c r="AS294" s="17"/>
      <c r="AT294" s="17">
        <v>0.74964355330603305</v>
      </c>
      <c r="AU294" s="17">
        <v>0.72272907024797695</v>
      </c>
      <c r="AV294" s="17" t="s">
        <v>74</v>
      </c>
      <c r="AW294" s="17">
        <v>0.63848586806843199</v>
      </c>
      <c r="AX294" s="17">
        <v>0.67885876465476902</v>
      </c>
      <c r="AY294" s="17">
        <v>0.71029698047533596</v>
      </c>
      <c r="AZ294" s="17">
        <v>0.74391585626628398</v>
      </c>
    </row>
    <row r="295" spans="2:52" x14ac:dyDescent="0.35">
      <c r="B295" t="s">
        <v>200</v>
      </c>
      <c r="C295" s="17">
        <v>0.59287182012685802</v>
      </c>
      <c r="D295" s="17">
        <v>0.53317973210283698</v>
      </c>
      <c r="E295" s="17">
        <v>0.649563880806453</v>
      </c>
      <c r="F295" s="17"/>
      <c r="G295" s="17">
        <v>0.54765252893586303</v>
      </c>
      <c r="H295" s="17">
        <v>0.52272864160008203</v>
      </c>
      <c r="I295" s="17">
        <v>0.59751538663507697</v>
      </c>
      <c r="J295" s="17">
        <v>0.59997571531483296</v>
      </c>
      <c r="K295" s="17">
        <v>0.62283532574390799</v>
      </c>
      <c r="L295" s="17">
        <v>0.65011411628591398</v>
      </c>
      <c r="M295" s="17"/>
      <c r="N295" s="17">
        <v>0.63010297092978396</v>
      </c>
      <c r="O295" s="17">
        <v>0.604911089481452</v>
      </c>
      <c r="P295" s="17">
        <v>0.56005508730213005</v>
      </c>
      <c r="Q295" s="17">
        <v>0.56943726363527303</v>
      </c>
      <c r="R295" s="17"/>
      <c r="S295" s="17">
        <v>0.58652869060283996</v>
      </c>
      <c r="T295" s="17">
        <v>0.624939462378858</v>
      </c>
      <c r="U295" s="17">
        <v>0.583266249912191</v>
      </c>
      <c r="V295" s="17">
        <v>0.64395374111792703</v>
      </c>
      <c r="W295" s="17">
        <v>0.54924163328697095</v>
      </c>
      <c r="X295" s="17">
        <v>0.53796564680065695</v>
      </c>
      <c r="Y295" s="17">
        <v>0.56348121071052704</v>
      </c>
      <c r="Z295" s="17">
        <v>0.59260259102412305</v>
      </c>
      <c r="AA295" s="17">
        <v>0.60396025581509805</v>
      </c>
      <c r="AB295" s="17">
        <v>0.582857159821773</v>
      </c>
      <c r="AC295" s="17">
        <v>0.62748563368446797</v>
      </c>
      <c r="AD295" s="17">
        <v>0.63324861547302802</v>
      </c>
      <c r="AE295" s="17"/>
      <c r="AF295" s="17">
        <v>0.58024844393433905</v>
      </c>
      <c r="AG295" s="17">
        <v>0.62371137685978495</v>
      </c>
      <c r="AH295" s="17">
        <v>0.55287365040654002</v>
      </c>
      <c r="AI295" s="17"/>
      <c r="AJ295" s="17">
        <v>0.59971775079957801</v>
      </c>
      <c r="AK295" s="17">
        <v>0.57169648857412403</v>
      </c>
      <c r="AL295" s="17">
        <v>0.60882019040344304</v>
      </c>
      <c r="AM295" s="17">
        <v>0.56279352235195002</v>
      </c>
      <c r="AN295" s="17">
        <v>0.58709277074312605</v>
      </c>
      <c r="AO295" s="17"/>
      <c r="AP295" s="17">
        <v>0.56823031790304102</v>
      </c>
      <c r="AQ295" s="17">
        <v>0.59016468234643005</v>
      </c>
      <c r="AR295" s="17">
        <v>0.60587202724252198</v>
      </c>
      <c r="AS295" s="17"/>
      <c r="AT295" s="17">
        <v>0.61963572910554499</v>
      </c>
      <c r="AU295" s="17">
        <v>0.58493409788594197</v>
      </c>
      <c r="AV295" s="17" t="s">
        <v>74</v>
      </c>
      <c r="AW295" s="17">
        <v>0.50626686880077698</v>
      </c>
      <c r="AX295" s="17">
        <v>0.59350793510995703</v>
      </c>
      <c r="AY295" s="17">
        <v>0.58274911310987298</v>
      </c>
      <c r="AZ295" s="17">
        <v>0.62974559034287902</v>
      </c>
    </row>
    <row r="296" spans="2:52" x14ac:dyDescent="0.35">
      <c r="B296" t="s">
        <v>201</v>
      </c>
      <c r="C296" s="17">
        <v>0.546635562227477</v>
      </c>
      <c r="D296" s="17">
        <v>0.54611212894332695</v>
      </c>
      <c r="E296" s="17">
        <v>0.54743587302347796</v>
      </c>
      <c r="F296" s="17"/>
      <c r="G296" s="17">
        <v>0.45360186173573902</v>
      </c>
      <c r="H296" s="17">
        <v>0.53263005214770198</v>
      </c>
      <c r="I296" s="17">
        <v>0.55485602339292905</v>
      </c>
      <c r="J296" s="17">
        <v>0.53313588910864396</v>
      </c>
      <c r="K296" s="17">
        <v>0.607920499124186</v>
      </c>
      <c r="L296" s="17">
        <v>0.58283009821701104</v>
      </c>
      <c r="M296" s="17"/>
      <c r="N296" s="17">
        <v>0.60799510690727399</v>
      </c>
      <c r="O296" s="17">
        <v>0.563548538625395</v>
      </c>
      <c r="P296" s="17">
        <v>0.49530136372019201</v>
      </c>
      <c r="Q296" s="17">
        <v>0.51004530661240799</v>
      </c>
      <c r="R296" s="17"/>
      <c r="S296" s="17">
        <v>0.57486486726870401</v>
      </c>
      <c r="T296" s="17">
        <v>0.53137409799829305</v>
      </c>
      <c r="U296" s="17">
        <v>0.52405931893146995</v>
      </c>
      <c r="V296" s="17">
        <v>0.52712819871810301</v>
      </c>
      <c r="W296" s="17">
        <v>0.56029039354271304</v>
      </c>
      <c r="X296" s="17">
        <v>0.53213672170167503</v>
      </c>
      <c r="Y296" s="17">
        <v>0.52449532435738</v>
      </c>
      <c r="Z296" s="17">
        <v>0.475566336525856</v>
      </c>
      <c r="AA296" s="17">
        <v>0.55401326104905302</v>
      </c>
      <c r="AB296" s="17">
        <v>0.56830042061540298</v>
      </c>
      <c r="AC296" s="17">
        <v>0.56482632341371797</v>
      </c>
      <c r="AD296" s="17">
        <v>0.64247812902071699</v>
      </c>
      <c r="AE296" s="17"/>
      <c r="AF296" s="17">
        <v>0.496572944221021</v>
      </c>
      <c r="AG296" s="17">
        <v>0.614223636450832</v>
      </c>
      <c r="AH296" s="17">
        <v>0.52913962072127696</v>
      </c>
      <c r="AI296" s="17"/>
      <c r="AJ296" s="17">
        <v>0.51402813066506503</v>
      </c>
      <c r="AK296" s="17">
        <v>0.57236334943348699</v>
      </c>
      <c r="AL296" s="17">
        <v>0.61562799299178095</v>
      </c>
      <c r="AM296" s="17">
        <v>0.37657026970587998</v>
      </c>
      <c r="AN296" s="17">
        <v>0.54561106707402196</v>
      </c>
      <c r="AO296" s="17"/>
      <c r="AP296" s="17">
        <v>0.50241044096490695</v>
      </c>
      <c r="AQ296" s="17">
        <v>0.59813180939460597</v>
      </c>
      <c r="AR296" s="17">
        <v>0.56024765229108298</v>
      </c>
      <c r="AS296" s="17"/>
      <c r="AT296" s="17">
        <v>0.57114912565213005</v>
      </c>
      <c r="AU296" s="17">
        <v>0.53286011197807803</v>
      </c>
      <c r="AV296" s="17" t="s">
        <v>74</v>
      </c>
      <c r="AW296" s="17">
        <v>0.48348946009346999</v>
      </c>
      <c r="AX296" s="17">
        <v>0.54682003920649302</v>
      </c>
      <c r="AY296" s="17">
        <v>0.55867264583530296</v>
      </c>
      <c r="AZ296" s="17">
        <v>0.48599194611359697</v>
      </c>
    </row>
    <row r="297" spans="2:52" x14ac:dyDescent="0.35">
      <c r="B297" t="s">
        <v>202</v>
      </c>
      <c r="C297" s="17">
        <v>0.452988847927909</v>
      </c>
      <c r="D297" s="17">
        <v>0.45214098698501598</v>
      </c>
      <c r="E297" s="17">
        <v>0.45423461494688</v>
      </c>
      <c r="F297" s="17"/>
      <c r="G297" s="17">
        <v>0.39677277753658502</v>
      </c>
      <c r="H297" s="17">
        <v>0.42083472843536202</v>
      </c>
      <c r="I297" s="17">
        <v>0.47616155700044799</v>
      </c>
      <c r="J297" s="17">
        <v>0.44777497279821599</v>
      </c>
      <c r="K297" s="17">
        <v>0.48191626774780699</v>
      </c>
      <c r="L297" s="17">
        <v>0.48233754490157199</v>
      </c>
      <c r="M297" s="17"/>
      <c r="N297" s="17">
        <v>0.52254950456631899</v>
      </c>
      <c r="O297" s="17">
        <v>0.439438408021182</v>
      </c>
      <c r="P297" s="17">
        <v>0.41366876947736297</v>
      </c>
      <c r="Q297" s="17">
        <v>0.42627685571995799</v>
      </c>
      <c r="R297" s="17"/>
      <c r="S297" s="17">
        <v>0.47080662848126498</v>
      </c>
      <c r="T297" s="17">
        <v>0.43968751011910601</v>
      </c>
      <c r="U297" s="17">
        <v>0.50130788582121</v>
      </c>
      <c r="V297" s="17">
        <v>0.46327738208793601</v>
      </c>
      <c r="W297" s="17">
        <v>0.47087147144514402</v>
      </c>
      <c r="X297" s="17">
        <v>0.42547182908220599</v>
      </c>
      <c r="Y297" s="17">
        <v>0.46730622040017999</v>
      </c>
      <c r="Z297" s="17">
        <v>0.418960897507486</v>
      </c>
      <c r="AA297" s="17">
        <v>0.44012243965776199</v>
      </c>
      <c r="AB297" s="17">
        <v>0.41461298767891103</v>
      </c>
      <c r="AC297" s="17">
        <v>0.46112242639640399</v>
      </c>
      <c r="AD297" s="17">
        <v>0.46496384146327902</v>
      </c>
      <c r="AE297" s="17"/>
      <c r="AF297" s="17">
        <v>0.40858906519329902</v>
      </c>
      <c r="AG297" s="17">
        <v>0.50887759544466504</v>
      </c>
      <c r="AH297" s="17">
        <v>0.43574267250155302</v>
      </c>
      <c r="AI297" s="17"/>
      <c r="AJ297" s="17">
        <v>0.41885520459912701</v>
      </c>
      <c r="AK297" s="17">
        <v>0.47081904646470202</v>
      </c>
      <c r="AL297" s="17">
        <v>0.50183239446559103</v>
      </c>
      <c r="AM297" s="17">
        <v>0.36073938063202099</v>
      </c>
      <c r="AN297" s="17">
        <v>0.43781442651722202</v>
      </c>
      <c r="AO297" s="17"/>
      <c r="AP297" s="17">
        <v>0.40868040192046701</v>
      </c>
      <c r="AQ297" s="17">
        <v>0.48717830228515902</v>
      </c>
      <c r="AR297" s="17">
        <v>0.51249744237700701</v>
      </c>
      <c r="AS297" s="17"/>
      <c r="AT297" s="17">
        <v>0.47275072601727403</v>
      </c>
      <c r="AU297" s="17">
        <v>0.43772641758918601</v>
      </c>
      <c r="AV297" s="17" t="s">
        <v>74</v>
      </c>
      <c r="AW297" s="17">
        <v>0.42455633366625101</v>
      </c>
      <c r="AX297" s="17">
        <v>0.46178318022593201</v>
      </c>
      <c r="AY297" s="17">
        <v>0.44784156280714399</v>
      </c>
      <c r="AZ297" s="17">
        <v>0.452926973936778</v>
      </c>
    </row>
    <row r="298" spans="2:52" x14ac:dyDescent="0.35">
      <c r="B298" t="s">
        <v>203</v>
      </c>
      <c r="C298" s="17">
        <v>0.450579609074445</v>
      </c>
      <c r="D298" s="17">
        <v>0.46540839461005401</v>
      </c>
      <c r="E298" s="17">
        <v>0.43602072046267698</v>
      </c>
      <c r="F298" s="17"/>
      <c r="G298" s="17">
        <v>0.41143741476656798</v>
      </c>
      <c r="H298" s="17">
        <v>0.43425756238465402</v>
      </c>
      <c r="I298" s="17">
        <v>0.43179531146442202</v>
      </c>
      <c r="J298" s="17">
        <v>0.43234169776516501</v>
      </c>
      <c r="K298" s="17">
        <v>0.46981973607834199</v>
      </c>
      <c r="L298" s="17">
        <v>0.50685169478904402</v>
      </c>
      <c r="M298" s="17"/>
      <c r="N298" s="17">
        <v>0.47525709441880598</v>
      </c>
      <c r="O298" s="17">
        <v>0.44407932472630701</v>
      </c>
      <c r="P298" s="17">
        <v>0.49248922891700497</v>
      </c>
      <c r="Q298" s="17">
        <v>0.39154837116943503</v>
      </c>
      <c r="R298" s="17"/>
      <c r="S298" s="17">
        <v>0.34855662086093198</v>
      </c>
      <c r="T298" s="17">
        <v>0.48993674683636002</v>
      </c>
      <c r="U298" s="17">
        <v>0.47381951761565499</v>
      </c>
      <c r="V298" s="17">
        <v>0.53732882436305496</v>
      </c>
      <c r="W298" s="17">
        <v>0.451468084981208</v>
      </c>
      <c r="X298" s="17">
        <v>0.45453581562105</v>
      </c>
      <c r="Y298" s="17">
        <v>0.50721418601451596</v>
      </c>
      <c r="Z298" s="17">
        <v>0.426341754570777</v>
      </c>
      <c r="AA298" s="17">
        <v>0.40561495020935501</v>
      </c>
      <c r="AB298" s="17">
        <v>0.44577155492562298</v>
      </c>
      <c r="AC298" s="17">
        <v>0.429607996532402</v>
      </c>
      <c r="AD298" s="17">
        <v>0.51590934939210498</v>
      </c>
      <c r="AE298" s="17"/>
      <c r="AF298" s="17">
        <v>0.47809258534176502</v>
      </c>
      <c r="AG298" s="17">
        <v>0.43537126144981603</v>
      </c>
      <c r="AH298" s="17">
        <v>0.42923678026707601</v>
      </c>
      <c r="AI298" s="17"/>
      <c r="AJ298" s="17">
        <v>0.50335859063369504</v>
      </c>
      <c r="AK298" s="17">
        <v>0.39951103908422703</v>
      </c>
      <c r="AL298" s="17">
        <v>0.43607722766996299</v>
      </c>
      <c r="AM298" s="17">
        <v>0.45169834372221901</v>
      </c>
      <c r="AN298" s="17">
        <v>0.45646027661358601</v>
      </c>
      <c r="AO298" s="17"/>
      <c r="AP298" s="17">
        <v>0.49046366619464998</v>
      </c>
      <c r="AQ298" s="17">
        <v>0.41878495125902698</v>
      </c>
      <c r="AR298" s="17">
        <v>0.457606363065927</v>
      </c>
      <c r="AS298" s="17"/>
      <c r="AT298" s="17">
        <v>0.51590699394627104</v>
      </c>
      <c r="AU298" s="17">
        <v>0.47927205249109001</v>
      </c>
      <c r="AV298" s="17" t="s">
        <v>74</v>
      </c>
      <c r="AW298" s="17">
        <v>0.31297247918774102</v>
      </c>
      <c r="AX298" s="17">
        <v>0.34588396787790698</v>
      </c>
      <c r="AY298" s="17">
        <v>0.40628291966261598</v>
      </c>
      <c r="AZ298" s="17">
        <v>0.40615819258897301</v>
      </c>
    </row>
    <row r="299" spans="2:52" x14ac:dyDescent="0.35">
      <c r="B299" t="s">
        <v>204</v>
      </c>
      <c r="C299" s="17">
        <v>0.38229794503617398</v>
      </c>
      <c r="D299" s="17">
        <v>0.35440243508756503</v>
      </c>
      <c r="E299" s="17">
        <v>0.40883454759570098</v>
      </c>
      <c r="F299" s="17"/>
      <c r="G299" s="17">
        <v>0.33847041817073598</v>
      </c>
      <c r="H299" s="17">
        <v>0.33445348057024699</v>
      </c>
      <c r="I299" s="17">
        <v>0.37279707109811699</v>
      </c>
      <c r="J299" s="17">
        <v>0.36705069321679601</v>
      </c>
      <c r="K299" s="17">
        <v>0.40802204087775901</v>
      </c>
      <c r="L299" s="17">
        <v>0.45293904234422799</v>
      </c>
      <c r="M299" s="17"/>
      <c r="N299" s="17">
        <v>0.42759074660534102</v>
      </c>
      <c r="O299" s="17">
        <v>0.38040179234897797</v>
      </c>
      <c r="P299" s="17">
        <v>0.33185827848593602</v>
      </c>
      <c r="Q299" s="17">
        <v>0.378944964967176</v>
      </c>
      <c r="R299" s="17"/>
      <c r="S299" s="17">
        <v>0.34298464773929799</v>
      </c>
      <c r="T299" s="17">
        <v>0.387891261859587</v>
      </c>
      <c r="U299" s="17">
        <v>0.35380387141827602</v>
      </c>
      <c r="V299" s="17">
        <v>0.437513573223823</v>
      </c>
      <c r="W299" s="17">
        <v>0.43435184477993299</v>
      </c>
      <c r="X299" s="17">
        <v>0.35432225396316802</v>
      </c>
      <c r="Y299" s="17">
        <v>0.40275857960529798</v>
      </c>
      <c r="Z299" s="17">
        <v>0.362436907324936</v>
      </c>
      <c r="AA299" s="17">
        <v>0.36988398498174002</v>
      </c>
      <c r="AB299" s="17">
        <v>0.404952236222831</v>
      </c>
      <c r="AC299" s="17">
        <v>0.40029142284278102</v>
      </c>
      <c r="AD299" s="17">
        <v>0.334162539454048</v>
      </c>
      <c r="AE299" s="17"/>
      <c r="AF299" s="17">
        <v>0.36949464005920102</v>
      </c>
      <c r="AG299" s="17">
        <v>0.39859065326994603</v>
      </c>
      <c r="AH299" s="17">
        <v>0.36592111141886602</v>
      </c>
      <c r="AI299" s="17"/>
      <c r="AJ299" s="17">
        <v>0.36555161434517802</v>
      </c>
      <c r="AK299" s="17">
        <v>0.38205330028546403</v>
      </c>
      <c r="AL299" s="17">
        <v>0.39558902684786801</v>
      </c>
      <c r="AM299" s="17">
        <v>0.31771360027475798</v>
      </c>
      <c r="AN299" s="17">
        <v>0.41520615948615902</v>
      </c>
      <c r="AO299" s="17"/>
      <c r="AP299" s="17">
        <v>0.33526984895022799</v>
      </c>
      <c r="AQ299" s="17">
        <v>0.392438096940181</v>
      </c>
      <c r="AR299" s="17">
        <v>0.41368216665923702</v>
      </c>
      <c r="AS299" s="17"/>
      <c r="AT299" s="17">
        <v>0.42860780748156502</v>
      </c>
      <c r="AU299" s="17">
        <v>0.35576787680055999</v>
      </c>
      <c r="AV299" s="17" t="s">
        <v>74</v>
      </c>
      <c r="AW299" s="17">
        <v>0.30081683485716998</v>
      </c>
      <c r="AX299" s="17">
        <v>0.32181285511275998</v>
      </c>
      <c r="AY299" s="17">
        <v>0.38111807534581499</v>
      </c>
      <c r="AZ299" s="17">
        <v>0.44343003266806202</v>
      </c>
    </row>
    <row r="300" spans="2:52" x14ac:dyDescent="0.35">
      <c r="B300" t="s">
        <v>205</v>
      </c>
      <c r="C300" s="17">
        <v>0.332944455820115</v>
      </c>
      <c r="D300" s="17">
        <v>0.38188029456894301</v>
      </c>
      <c r="E300" s="17">
        <v>0.28533252108999901</v>
      </c>
      <c r="F300" s="17"/>
      <c r="G300" s="17">
        <v>0.39923812090973998</v>
      </c>
      <c r="H300" s="17">
        <v>0.41425706662786099</v>
      </c>
      <c r="I300" s="17">
        <v>0.38065883161674302</v>
      </c>
      <c r="J300" s="17">
        <v>0.29467218477677598</v>
      </c>
      <c r="K300" s="17">
        <v>0.26826745429524901</v>
      </c>
      <c r="L300" s="17">
        <v>0.25866199406981399</v>
      </c>
      <c r="M300" s="17"/>
      <c r="N300" s="17">
        <v>0.40654011910881899</v>
      </c>
      <c r="O300" s="17">
        <v>0.32782083747884899</v>
      </c>
      <c r="P300" s="17">
        <v>0.30466985793395501</v>
      </c>
      <c r="Q300" s="17">
        <v>0.28301714520675902</v>
      </c>
      <c r="R300" s="17"/>
      <c r="S300" s="17">
        <v>0.38425748631968898</v>
      </c>
      <c r="T300" s="17">
        <v>0.336838980431726</v>
      </c>
      <c r="U300" s="17">
        <v>0.26922341185441001</v>
      </c>
      <c r="V300" s="17">
        <v>0.27827970139256297</v>
      </c>
      <c r="W300" s="17">
        <v>0.345452065623368</v>
      </c>
      <c r="X300" s="17">
        <v>0.36234566117465999</v>
      </c>
      <c r="Y300" s="17">
        <v>0.30084615860629699</v>
      </c>
      <c r="Z300" s="17">
        <v>0.29897760987575001</v>
      </c>
      <c r="AA300" s="17">
        <v>0.34078491308981801</v>
      </c>
      <c r="AB300" s="17">
        <v>0.346003578952643</v>
      </c>
      <c r="AC300" s="17">
        <v>0.32476353698696098</v>
      </c>
      <c r="AD300" s="17">
        <v>0.36889744928698098</v>
      </c>
      <c r="AE300" s="17"/>
      <c r="AF300" s="17">
        <v>0.284793383800374</v>
      </c>
      <c r="AG300" s="17">
        <v>0.36681235490131098</v>
      </c>
      <c r="AH300" s="17">
        <v>0.33965545056892499</v>
      </c>
      <c r="AI300" s="17"/>
      <c r="AJ300" s="17">
        <v>0.31438266991875802</v>
      </c>
      <c r="AK300" s="17">
        <v>0.38181907182986902</v>
      </c>
      <c r="AL300" s="17">
        <v>0.302929961747954</v>
      </c>
      <c r="AM300" s="17">
        <v>0.27316523449222901</v>
      </c>
      <c r="AN300" s="17">
        <v>0.307855425472494</v>
      </c>
      <c r="AO300" s="17"/>
      <c r="AP300" s="17">
        <v>0.35124112839650001</v>
      </c>
      <c r="AQ300" s="17">
        <v>0.38424326998332398</v>
      </c>
      <c r="AR300" s="17">
        <v>0.345622063469398</v>
      </c>
      <c r="AS300" s="17"/>
      <c r="AT300" s="17">
        <v>0.28571360584865402</v>
      </c>
      <c r="AU300" s="17">
        <v>0.37912655918707699</v>
      </c>
      <c r="AV300" s="17" t="s">
        <v>74</v>
      </c>
      <c r="AW300" s="17">
        <v>0.33362400480600302</v>
      </c>
      <c r="AX300" s="17">
        <v>0.29831427472635103</v>
      </c>
      <c r="AY300" s="17">
        <v>0.37503121471867701</v>
      </c>
      <c r="AZ300" s="17">
        <v>0.33536405093962401</v>
      </c>
    </row>
    <row r="301" spans="2:52" x14ac:dyDescent="0.35">
      <c r="B301" t="s">
        <v>206</v>
      </c>
      <c r="C301" s="17">
        <v>0.31782957375631399</v>
      </c>
      <c r="D301" s="17">
        <v>0.342204613453165</v>
      </c>
      <c r="E301" s="17">
        <v>0.294237413008966</v>
      </c>
      <c r="F301" s="17"/>
      <c r="G301" s="17">
        <v>0.34721694776707102</v>
      </c>
      <c r="H301" s="17">
        <v>0.35173622757679601</v>
      </c>
      <c r="I301" s="17">
        <v>0.30344242691727902</v>
      </c>
      <c r="J301" s="17">
        <v>0.29200994654350498</v>
      </c>
      <c r="K301" s="17">
        <v>0.27268743072127</v>
      </c>
      <c r="L301" s="17">
        <v>0.33365442372410198</v>
      </c>
      <c r="M301" s="17"/>
      <c r="N301" s="17">
        <v>0.36916133548116897</v>
      </c>
      <c r="O301" s="17">
        <v>0.29787749527396701</v>
      </c>
      <c r="P301" s="17">
        <v>0.30781022880233699</v>
      </c>
      <c r="Q301" s="17">
        <v>0.29027043374281802</v>
      </c>
      <c r="R301" s="17"/>
      <c r="S301" s="17">
        <v>0.36754973330636898</v>
      </c>
      <c r="T301" s="17">
        <v>0.27810338497613601</v>
      </c>
      <c r="U301" s="17">
        <v>0.27413940943943899</v>
      </c>
      <c r="V301" s="17">
        <v>0.31750753620683603</v>
      </c>
      <c r="W301" s="17">
        <v>0.36364865717105099</v>
      </c>
      <c r="X301" s="17">
        <v>0.34967034319715601</v>
      </c>
      <c r="Y301" s="17">
        <v>0.33321850198206299</v>
      </c>
      <c r="Z301" s="17">
        <v>0.34174702491359499</v>
      </c>
      <c r="AA301" s="17">
        <v>0.32639554923068398</v>
      </c>
      <c r="AB301" s="17">
        <v>0.29584504752592</v>
      </c>
      <c r="AC301" s="17">
        <v>0.220954265820346</v>
      </c>
      <c r="AD301" s="17">
        <v>0.29572846711258199</v>
      </c>
      <c r="AE301" s="17"/>
      <c r="AF301" s="17">
        <v>0.310842749300282</v>
      </c>
      <c r="AG301" s="17">
        <v>0.309792181406431</v>
      </c>
      <c r="AH301" s="17">
        <v>0.33576720791346798</v>
      </c>
      <c r="AI301" s="17"/>
      <c r="AJ301" s="17">
        <v>0.332743107985012</v>
      </c>
      <c r="AK301" s="17">
        <v>0.31220619308178299</v>
      </c>
      <c r="AL301" s="17">
        <v>0.30246829185400498</v>
      </c>
      <c r="AM301" s="17">
        <v>0.34737766300522399</v>
      </c>
      <c r="AN301" s="17">
        <v>0.31945411093926401</v>
      </c>
      <c r="AO301" s="17"/>
      <c r="AP301" s="17">
        <v>0.32740879044231402</v>
      </c>
      <c r="AQ301" s="17">
        <v>0.32689668109069803</v>
      </c>
      <c r="AR301" s="17">
        <v>0.300423473160642</v>
      </c>
      <c r="AS301" s="17"/>
      <c r="AT301" s="17">
        <v>0.33034093069849102</v>
      </c>
      <c r="AU301" s="17">
        <v>0.291060036183386</v>
      </c>
      <c r="AV301" s="17" t="s">
        <v>74</v>
      </c>
      <c r="AW301" s="17">
        <v>0.33208955176369997</v>
      </c>
      <c r="AX301" s="17">
        <v>0.28427217622123202</v>
      </c>
      <c r="AY301" s="17">
        <v>0.32709901056508101</v>
      </c>
      <c r="AZ301" s="17">
        <v>0.33564484744961398</v>
      </c>
    </row>
    <row r="302" spans="2:52" x14ac:dyDescent="0.35">
      <c r="B302" t="s">
        <v>207</v>
      </c>
      <c r="C302" s="17">
        <v>0.22334473864909901</v>
      </c>
      <c r="D302" s="17">
        <v>0.239370953966241</v>
      </c>
      <c r="E302" s="17">
        <v>0.20787310339902099</v>
      </c>
      <c r="F302" s="17"/>
      <c r="G302" s="17">
        <v>0.28898485233525301</v>
      </c>
      <c r="H302" s="17">
        <v>0.29079473751634899</v>
      </c>
      <c r="I302" s="17">
        <v>0.28166921491150498</v>
      </c>
      <c r="J302" s="17">
        <v>0.196623941191956</v>
      </c>
      <c r="K302" s="17">
        <v>0.17407991181916699</v>
      </c>
      <c r="L302" s="17">
        <v>0.13246629655383199</v>
      </c>
      <c r="M302" s="17"/>
      <c r="N302" s="17">
        <v>0.25656270485905702</v>
      </c>
      <c r="O302" s="17">
        <v>0.23596395829317801</v>
      </c>
      <c r="P302" s="17">
        <v>0.19573458403129501</v>
      </c>
      <c r="Q302" s="17">
        <v>0.197818130686095</v>
      </c>
      <c r="R302" s="17"/>
      <c r="S302" s="17">
        <v>0.27564203103281198</v>
      </c>
      <c r="T302" s="17">
        <v>0.20770344918827799</v>
      </c>
      <c r="U302" s="17">
        <v>0.19807533226619201</v>
      </c>
      <c r="V302" s="17">
        <v>0.20897783963827599</v>
      </c>
      <c r="W302" s="17">
        <v>0.25987445913681601</v>
      </c>
      <c r="X302" s="17">
        <v>0.19220824281964299</v>
      </c>
      <c r="Y302" s="17">
        <v>0.217793017674735</v>
      </c>
      <c r="Z302" s="17">
        <v>0.18196708784207399</v>
      </c>
      <c r="AA302" s="17">
        <v>0.23277917751570901</v>
      </c>
      <c r="AB302" s="17">
        <v>0.18537376107533601</v>
      </c>
      <c r="AC302" s="17">
        <v>0.240400853499599</v>
      </c>
      <c r="AD302" s="17">
        <v>0.28665277120436999</v>
      </c>
      <c r="AE302" s="17"/>
      <c r="AF302" s="17">
        <v>0.18068793437951799</v>
      </c>
      <c r="AG302" s="17">
        <v>0.240321971646902</v>
      </c>
      <c r="AH302" s="17">
        <v>0.25783863519577099</v>
      </c>
      <c r="AI302" s="17"/>
      <c r="AJ302" s="17">
        <v>0.20296083850641</v>
      </c>
      <c r="AK302" s="17">
        <v>0.23004616836194799</v>
      </c>
      <c r="AL302" s="17">
        <v>0.25470200830578799</v>
      </c>
      <c r="AM302" s="17">
        <v>0.244916105615411</v>
      </c>
      <c r="AN302" s="17">
        <v>0.24291169296419701</v>
      </c>
      <c r="AO302" s="17"/>
      <c r="AP302" s="17">
        <v>0.21642855072237199</v>
      </c>
      <c r="AQ302" s="17">
        <v>0.242005152635481</v>
      </c>
      <c r="AR302" s="17">
        <v>0.21914495063796999</v>
      </c>
      <c r="AS302" s="17"/>
      <c r="AT302" s="17">
        <v>0.16541641548937</v>
      </c>
      <c r="AU302" s="17">
        <v>0.26882629527567298</v>
      </c>
      <c r="AV302" s="17" t="s">
        <v>74</v>
      </c>
      <c r="AW302" s="17">
        <v>0.19109370738870199</v>
      </c>
      <c r="AX302" s="17">
        <v>0.224259125904018</v>
      </c>
      <c r="AY302" s="17">
        <v>0.27165374683476801</v>
      </c>
      <c r="AZ302" s="17">
        <v>0.28937675122189499</v>
      </c>
    </row>
    <row r="303" spans="2:52" x14ac:dyDescent="0.35">
      <c r="B303" t="s">
        <v>188</v>
      </c>
      <c r="C303" s="17">
        <v>1.0699836661868399E-2</v>
      </c>
      <c r="D303" s="17">
        <v>1.3110104578583101E-2</v>
      </c>
      <c r="E303" s="17">
        <v>7.8598122990970291E-3</v>
      </c>
      <c r="F303" s="17"/>
      <c r="G303" s="17">
        <v>1.1370094797900699E-2</v>
      </c>
      <c r="H303" s="17">
        <v>3.2848753722218502E-3</v>
      </c>
      <c r="I303" s="17">
        <v>4.3349547804622203E-3</v>
      </c>
      <c r="J303" s="17">
        <v>9.7067841333103606E-3</v>
      </c>
      <c r="K303" s="17">
        <v>1.7877674055732699E-2</v>
      </c>
      <c r="L303" s="17">
        <v>1.7433239866868198E-2</v>
      </c>
      <c r="M303" s="17"/>
      <c r="N303" s="17">
        <v>1.3586588353405E-2</v>
      </c>
      <c r="O303" s="17">
        <v>7.5779817445168502E-3</v>
      </c>
      <c r="P303" s="17">
        <v>1.3234531368081099E-2</v>
      </c>
      <c r="Q303" s="17">
        <v>7.5145105453350196E-3</v>
      </c>
      <c r="R303" s="17"/>
      <c r="S303" s="17">
        <v>1.1680676601146699E-2</v>
      </c>
      <c r="T303" s="17">
        <v>1.24463488570059E-2</v>
      </c>
      <c r="U303" s="17">
        <v>9.0211479008176897E-3</v>
      </c>
      <c r="V303" s="17">
        <v>1.48757101721377E-2</v>
      </c>
      <c r="W303" s="17">
        <v>3.4651566766638101E-3</v>
      </c>
      <c r="X303" s="17">
        <v>8.4141468793259896E-3</v>
      </c>
      <c r="Y303" s="17">
        <v>1.43133778596671E-2</v>
      </c>
      <c r="Z303" s="17">
        <v>1.16313660468941E-2</v>
      </c>
      <c r="AA303" s="17">
        <v>5.1348573629767099E-3</v>
      </c>
      <c r="AB303" s="17">
        <v>6.7363149167245402E-3</v>
      </c>
      <c r="AC303" s="17">
        <v>2.54055788853223E-2</v>
      </c>
      <c r="AD303" s="17">
        <v>1.1233151195895E-2</v>
      </c>
      <c r="AE303" s="17"/>
      <c r="AF303" s="17">
        <v>1.62953617604218E-2</v>
      </c>
      <c r="AG303" s="17">
        <v>7.1971555633809697E-3</v>
      </c>
      <c r="AH303" s="17">
        <v>4.7805174425149897E-3</v>
      </c>
      <c r="AI303" s="17"/>
      <c r="AJ303" s="17">
        <v>9.6095498177038597E-3</v>
      </c>
      <c r="AK303" s="17">
        <v>7.04681813311592E-3</v>
      </c>
      <c r="AL303" s="17">
        <v>1.2762650484867201E-2</v>
      </c>
      <c r="AM303" s="17">
        <v>2.1704037545122099E-2</v>
      </c>
      <c r="AN303" s="17">
        <v>4.9110124989389598E-3</v>
      </c>
      <c r="AO303" s="17"/>
      <c r="AP303" s="17">
        <v>5.7125058841077502E-3</v>
      </c>
      <c r="AQ303" s="17">
        <v>6.3506249273838997E-3</v>
      </c>
      <c r="AR303" s="17">
        <v>1.0162859359304201E-2</v>
      </c>
      <c r="AS303" s="17"/>
      <c r="AT303" s="17">
        <v>1.4712567954973201E-2</v>
      </c>
      <c r="AU303" s="17">
        <v>7.6795813492998802E-3</v>
      </c>
      <c r="AV303" s="17" t="s">
        <v>74</v>
      </c>
      <c r="AW303" s="17">
        <v>1.0000482236374999E-2</v>
      </c>
      <c r="AX303" s="17">
        <v>1.0935418357227901E-2</v>
      </c>
      <c r="AY303" s="17">
        <v>4.5175170662349598E-3</v>
      </c>
      <c r="AZ303" s="17">
        <v>2.1872572820210299E-2</v>
      </c>
    </row>
    <row r="304" spans="2:52" x14ac:dyDescent="0.35">
      <c r="B304" t="s">
        <v>173</v>
      </c>
      <c r="C304" s="17">
        <v>2.9966860093286699E-2</v>
      </c>
      <c r="D304" s="17">
        <v>3.13445174092239E-2</v>
      </c>
      <c r="E304" s="17">
        <v>2.87701834717588E-2</v>
      </c>
      <c r="F304" s="17"/>
      <c r="G304" s="17">
        <v>1.41285629992517E-2</v>
      </c>
      <c r="H304" s="17">
        <v>2.8195616782170699E-2</v>
      </c>
      <c r="I304" s="17">
        <v>2.75303715356384E-2</v>
      </c>
      <c r="J304" s="17">
        <v>4.0317429760427098E-2</v>
      </c>
      <c r="K304" s="17">
        <v>2.8828544569439299E-2</v>
      </c>
      <c r="L304" s="17">
        <v>3.6250721665118099E-2</v>
      </c>
      <c r="M304" s="17"/>
      <c r="N304" s="17">
        <v>1.7074422267889099E-2</v>
      </c>
      <c r="O304" s="17">
        <v>2.5777066600358899E-2</v>
      </c>
      <c r="P304" s="17">
        <v>2.67627733899687E-2</v>
      </c>
      <c r="Q304" s="17">
        <v>5.1483527279144702E-2</v>
      </c>
      <c r="R304" s="17"/>
      <c r="S304" s="17">
        <v>1.1855693295346401E-2</v>
      </c>
      <c r="T304" s="17">
        <v>3.6493754889491199E-2</v>
      </c>
      <c r="U304" s="17">
        <v>3.3231263021916001E-2</v>
      </c>
      <c r="V304" s="17">
        <v>2.5069439078987999E-2</v>
      </c>
      <c r="W304" s="17">
        <v>2.3537719529150999E-2</v>
      </c>
      <c r="X304" s="17">
        <v>3.5943727891638903E-2</v>
      </c>
      <c r="Y304" s="17">
        <v>5.5211702649383902E-2</v>
      </c>
      <c r="Z304" s="17">
        <v>3.9573030490982597E-2</v>
      </c>
      <c r="AA304" s="17">
        <v>2.7168702745637801E-2</v>
      </c>
      <c r="AB304" s="17">
        <v>3.6676407853717397E-2</v>
      </c>
      <c r="AC304" s="17">
        <v>2.3743146736802799E-2</v>
      </c>
      <c r="AD304" s="17">
        <v>9.6491595947702201E-3</v>
      </c>
      <c r="AE304" s="17"/>
      <c r="AF304" s="17">
        <v>3.9696290747978397E-2</v>
      </c>
      <c r="AG304" s="17">
        <v>1.8500892717462199E-2</v>
      </c>
      <c r="AH304" s="17">
        <v>4.38699763797833E-2</v>
      </c>
      <c r="AI304" s="17"/>
      <c r="AJ304" s="17">
        <v>3.7051725787597703E-2</v>
      </c>
      <c r="AK304" s="17">
        <v>1.9244087294389801E-2</v>
      </c>
      <c r="AL304" s="17">
        <v>1.7819190984853999E-2</v>
      </c>
      <c r="AM304" s="17">
        <v>1.9513935220099698E-2</v>
      </c>
      <c r="AN304" s="17">
        <v>4.45587142534929E-2</v>
      </c>
      <c r="AO304" s="17"/>
      <c r="AP304" s="17">
        <v>3.3376310634908798E-2</v>
      </c>
      <c r="AQ304" s="17">
        <v>2.07332798046009E-2</v>
      </c>
      <c r="AR304" s="17">
        <v>1.46684830412247E-2</v>
      </c>
      <c r="AS304" s="17"/>
      <c r="AT304" s="17">
        <v>3.3265308787882898E-2</v>
      </c>
      <c r="AU304" s="17">
        <v>2.29720372613148E-2</v>
      </c>
      <c r="AV304" s="17" t="s">
        <v>74</v>
      </c>
      <c r="AW304" s="17">
        <v>4.5823055896209497E-2</v>
      </c>
      <c r="AX304" s="17">
        <v>2.6044706767497199E-2</v>
      </c>
      <c r="AY304" s="17">
        <v>2.9138858633016199E-2</v>
      </c>
      <c r="AZ304" s="17">
        <v>2.25690045356087E-2</v>
      </c>
    </row>
    <row r="305" spans="2:52" x14ac:dyDescent="0.35">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row>
    <row r="306" spans="2:52" x14ac:dyDescent="0.35">
      <c r="B306" s="6" t="s">
        <v>224</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row>
    <row r="307" spans="2:52" x14ac:dyDescent="0.35">
      <c r="B307" s="24" t="s">
        <v>76</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row>
    <row r="308" spans="2:52" x14ac:dyDescent="0.35">
      <c r="B308" t="s">
        <v>209</v>
      </c>
      <c r="C308" s="17">
        <v>0.231127346635917</v>
      </c>
      <c r="D308" s="17">
        <v>0.218865266026157</v>
      </c>
      <c r="E308" s="17">
        <v>0.243296412548902</v>
      </c>
      <c r="F308" s="17"/>
      <c r="G308" s="17">
        <v>0.24286337384235501</v>
      </c>
      <c r="H308" s="17">
        <v>0.283738240914927</v>
      </c>
      <c r="I308" s="17">
        <v>0.27674496066404097</v>
      </c>
      <c r="J308" s="17">
        <v>0.25457535877256598</v>
      </c>
      <c r="K308" s="17">
        <v>0.185159909632817</v>
      </c>
      <c r="L308" s="17">
        <v>0.155471450599273</v>
      </c>
      <c r="M308" s="17"/>
      <c r="N308" s="17">
        <v>0.21243383574583299</v>
      </c>
      <c r="O308" s="17">
        <v>0.24110311619687599</v>
      </c>
      <c r="P308" s="17">
        <v>0.22107218047164601</v>
      </c>
      <c r="Q308" s="17">
        <v>0.249957037191469</v>
      </c>
      <c r="R308" s="17"/>
      <c r="S308" s="17">
        <v>0.26454092370828097</v>
      </c>
      <c r="T308" s="17">
        <v>0.21350822162235</v>
      </c>
      <c r="U308" s="17">
        <v>0.21008423515856001</v>
      </c>
      <c r="V308" s="17">
        <v>0.17276924597801599</v>
      </c>
      <c r="W308" s="17">
        <v>0.27048486335511801</v>
      </c>
      <c r="X308" s="17">
        <v>0.21503633691534901</v>
      </c>
      <c r="Y308" s="17">
        <v>0.26459781659991299</v>
      </c>
      <c r="Z308" s="17">
        <v>0.20557698167226501</v>
      </c>
      <c r="AA308" s="17">
        <v>0.26449261045721401</v>
      </c>
      <c r="AB308" s="17">
        <v>0.25252074615016101</v>
      </c>
      <c r="AC308" s="17">
        <v>0.167697976593985</v>
      </c>
      <c r="AD308" s="17">
        <v>0.20276189040069501</v>
      </c>
      <c r="AE308" s="17"/>
      <c r="AF308" s="17">
        <v>0.18894726573583101</v>
      </c>
      <c r="AG308" s="17">
        <v>0.246049751131134</v>
      </c>
      <c r="AH308" s="17">
        <v>0.28332782544895002</v>
      </c>
      <c r="AI308" s="17"/>
      <c r="AJ308" s="17">
        <v>0.17654843628098599</v>
      </c>
      <c r="AK308" s="17">
        <v>0.246471562765674</v>
      </c>
      <c r="AL308" s="17">
        <v>0.21719544087861201</v>
      </c>
      <c r="AM308" s="17">
        <v>0.19872295566126999</v>
      </c>
      <c r="AN308" s="17">
        <v>0.30856390428916203</v>
      </c>
      <c r="AO308" s="17"/>
      <c r="AP308" s="17">
        <v>0.17885110365701401</v>
      </c>
      <c r="AQ308" s="17">
        <v>0.26964858225161098</v>
      </c>
      <c r="AR308" s="17">
        <v>0.20889505556056701</v>
      </c>
      <c r="AS308" s="17"/>
      <c r="AT308" s="17">
        <v>0.152564686558602</v>
      </c>
      <c r="AU308" s="17">
        <v>0.21800911336062501</v>
      </c>
      <c r="AV308" s="17" t="s">
        <v>74</v>
      </c>
      <c r="AW308" s="17">
        <v>0.30776649418575303</v>
      </c>
      <c r="AX308" s="17">
        <v>0.25612165972754097</v>
      </c>
      <c r="AY308" s="17">
        <v>0.33290802585777102</v>
      </c>
      <c r="AZ308" s="17">
        <v>0.28232623615484898</v>
      </c>
    </row>
    <row r="309" spans="2:52" x14ac:dyDescent="0.35">
      <c r="B309" t="s">
        <v>210</v>
      </c>
      <c r="C309" s="17">
        <v>0.22535896625739299</v>
      </c>
      <c r="D309" s="17">
        <v>0.187872998171283</v>
      </c>
      <c r="E309" s="17">
        <v>0.26115924662712198</v>
      </c>
      <c r="F309" s="17"/>
      <c r="G309" s="17">
        <v>0.27849683186763202</v>
      </c>
      <c r="H309" s="17">
        <v>0.29057419010289198</v>
      </c>
      <c r="I309" s="17">
        <v>0.30804968707046698</v>
      </c>
      <c r="J309" s="17">
        <v>0.23007783280260599</v>
      </c>
      <c r="K309" s="17">
        <v>0.16248822610347</v>
      </c>
      <c r="L309" s="17">
        <v>0.10846142053622</v>
      </c>
      <c r="M309" s="17"/>
      <c r="N309" s="17">
        <v>0.17932054045718601</v>
      </c>
      <c r="O309" s="17">
        <v>0.23624608870213201</v>
      </c>
      <c r="P309" s="17">
        <v>0.21608315993950999</v>
      </c>
      <c r="Q309" s="17">
        <v>0.26911322600269599</v>
      </c>
      <c r="R309" s="17"/>
      <c r="S309" s="17">
        <v>0.23027147631742501</v>
      </c>
      <c r="T309" s="17">
        <v>0.25359091432896402</v>
      </c>
      <c r="U309" s="17">
        <v>0.216225632886417</v>
      </c>
      <c r="V309" s="17">
        <v>0.16897910383436801</v>
      </c>
      <c r="W309" s="17">
        <v>0.22543566631867801</v>
      </c>
      <c r="X309" s="17">
        <v>0.211488773089517</v>
      </c>
      <c r="Y309" s="17">
        <v>0.230379704781595</v>
      </c>
      <c r="Z309" s="17">
        <v>0.21410771477881299</v>
      </c>
      <c r="AA309" s="17">
        <v>0.27495141417721602</v>
      </c>
      <c r="AB309" s="17">
        <v>0.169709386971481</v>
      </c>
      <c r="AC309" s="17">
        <v>0.26234340123653399</v>
      </c>
      <c r="AD309" s="17">
        <v>0.24020607400600999</v>
      </c>
      <c r="AE309" s="17"/>
      <c r="AF309" s="17">
        <v>0.198228420026695</v>
      </c>
      <c r="AG309" s="17">
        <v>0.21262911847475399</v>
      </c>
      <c r="AH309" s="17">
        <v>0.27889961546966902</v>
      </c>
      <c r="AI309" s="17"/>
      <c r="AJ309" s="17">
        <v>0.16887952572772699</v>
      </c>
      <c r="AK309" s="17">
        <v>0.23565175588983001</v>
      </c>
      <c r="AL309" s="17">
        <v>0.22387416720061801</v>
      </c>
      <c r="AM309" s="17">
        <v>0.14612017899327101</v>
      </c>
      <c r="AN309" s="17">
        <v>0.31809336011342199</v>
      </c>
      <c r="AO309" s="17"/>
      <c r="AP309" s="17">
        <v>0.16392754989785899</v>
      </c>
      <c r="AQ309" s="17">
        <v>0.24115485084720001</v>
      </c>
      <c r="AR309" s="17">
        <v>0.24013688058504401</v>
      </c>
      <c r="AS309" s="17"/>
      <c r="AT309" s="17">
        <v>0.12986519034552599</v>
      </c>
      <c r="AU309" s="17">
        <v>0.20657541003721899</v>
      </c>
      <c r="AV309" s="17" t="s">
        <v>74</v>
      </c>
      <c r="AW309" s="17">
        <v>0.35040712350613901</v>
      </c>
      <c r="AX309" s="17">
        <v>0.281464245620764</v>
      </c>
      <c r="AY309" s="17">
        <v>0.33824738760609802</v>
      </c>
      <c r="AZ309" s="17">
        <v>0.25208303920910602</v>
      </c>
    </row>
    <row r="310" spans="2:52" x14ac:dyDescent="0.35">
      <c r="B310" t="s">
        <v>211</v>
      </c>
      <c r="C310" s="17">
        <v>0.11322558684971901</v>
      </c>
      <c r="D310" s="17">
        <v>0.121526171432091</v>
      </c>
      <c r="E310" s="17">
        <v>0.104729122452559</v>
      </c>
      <c r="F310" s="17"/>
      <c r="G310" s="17">
        <v>0.17238485709113599</v>
      </c>
      <c r="H310" s="17">
        <v>0.122289889640745</v>
      </c>
      <c r="I310" s="17">
        <v>0.13073503402778799</v>
      </c>
      <c r="J310" s="17">
        <v>0.118036460157546</v>
      </c>
      <c r="K310" s="17">
        <v>0.114384658262168</v>
      </c>
      <c r="L310" s="17">
        <v>4.7837403463097998E-2</v>
      </c>
      <c r="M310" s="17"/>
      <c r="N310" s="17">
        <v>0.102578585721607</v>
      </c>
      <c r="O310" s="17">
        <v>0.127146306906293</v>
      </c>
      <c r="P310" s="17">
        <v>0.106191579366334</v>
      </c>
      <c r="Q310" s="17">
        <v>0.11791324958333201</v>
      </c>
      <c r="R310" s="17"/>
      <c r="S310" s="17">
        <v>0.19154532884739101</v>
      </c>
      <c r="T310" s="17">
        <v>9.1169466973374705E-2</v>
      </c>
      <c r="U310" s="17">
        <v>9.5042948269455294E-2</v>
      </c>
      <c r="V310" s="17">
        <v>8.5188340278621696E-2</v>
      </c>
      <c r="W310" s="17">
        <v>0.11395024993454</v>
      </c>
      <c r="X310" s="17">
        <v>9.6519453939964195E-2</v>
      </c>
      <c r="Y310" s="17">
        <v>0.101052492410828</v>
      </c>
      <c r="Z310" s="17">
        <v>7.8062201396504702E-2</v>
      </c>
      <c r="AA310" s="17">
        <v>0.12885164486301801</v>
      </c>
      <c r="AB310" s="17">
        <v>9.9906603755298598E-2</v>
      </c>
      <c r="AC310" s="17">
        <v>0.10543895514644699</v>
      </c>
      <c r="AD310" s="17">
        <v>9.9164032327140897E-2</v>
      </c>
      <c r="AE310" s="17"/>
      <c r="AF310" s="17">
        <v>9.7056818621190394E-2</v>
      </c>
      <c r="AG310" s="17">
        <v>0.111079786255356</v>
      </c>
      <c r="AH310" s="17">
        <v>0.125677025544261</v>
      </c>
      <c r="AI310" s="17"/>
      <c r="AJ310" s="17">
        <v>7.6490544524955198E-2</v>
      </c>
      <c r="AK310" s="17">
        <v>0.127968820068906</v>
      </c>
      <c r="AL310" s="17">
        <v>0.116988855024505</v>
      </c>
      <c r="AM310" s="17">
        <v>0.145003159097082</v>
      </c>
      <c r="AN310" s="17">
        <v>0.13486907687032701</v>
      </c>
      <c r="AO310" s="17"/>
      <c r="AP310" s="17">
        <v>7.7782048056679307E-2</v>
      </c>
      <c r="AQ310" s="17">
        <v>0.12915209169213401</v>
      </c>
      <c r="AR310" s="17">
        <v>0.13446864149547699</v>
      </c>
      <c r="AS310" s="17"/>
      <c r="AT310" s="17">
        <v>7.1365883071442607E-2</v>
      </c>
      <c r="AU310" s="17">
        <v>0.100585308773138</v>
      </c>
      <c r="AV310" s="17" t="s">
        <v>74</v>
      </c>
      <c r="AW310" s="17">
        <v>0.143385311772874</v>
      </c>
      <c r="AX310" s="17">
        <v>0.16262874234918201</v>
      </c>
      <c r="AY310" s="17">
        <v>0.161222452980638</v>
      </c>
      <c r="AZ310" s="17">
        <v>0.14560685781570601</v>
      </c>
    </row>
    <row r="311" spans="2:52" x14ac:dyDescent="0.35">
      <c r="B311" t="s">
        <v>212</v>
      </c>
      <c r="C311" s="17">
        <v>0.110040875721029</v>
      </c>
      <c r="D311" s="17">
        <v>0.108145975071176</v>
      </c>
      <c r="E311" s="17">
        <v>0.11092861787224099</v>
      </c>
      <c r="F311" s="17"/>
      <c r="G311" s="17">
        <v>0.141448855997864</v>
      </c>
      <c r="H311" s="17">
        <v>0.13080222036830699</v>
      </c>
      <c r="I311" s="17">
        <v>0.13388629322923801</v>
      </c>
      <c r="J311" s="17">
        <v>0.10947029563813999</v>
      </c>
      <c r="K311" s="17">
        <v>9.8138886649867196E-2</v>
      </c>
      <c r="L311" s="17">
        <v>6.1493567276321097E-2</v>
      </c>
      <c r="M311" s="17"/>
      <c r="N311" s="17">
        <v>0.114164644546271</v>
      </c>
      <c r="O311" s="17">
        <v>0.109470233761105</v>
      </c>
      <c r="P311" s="17">
        <v>0.115765039349261</v>
      </c>
      <c r="Q311" s="17">
        <v>0.10161930145772601</v>
      </c>
      <c r="R311" s="17"/>
      <c r="S311" s="17">
        <v>0.14374325052845899</v>
      </c>
      <c r="T311" s="17">
        <v>8.1950850124908006E-2</v>
      </c>
      <c r="U311" s="17">
        <v>0.115700805880065</v>
      </c>
      <c r="V311" s="17">
        <v>0.103386192962757</v>
      </c>
      <c r="W311" s="17">
        <v>0.119479134593602</v>
      </c>
      <c r="X311" s="17">
        <v>9.3980617518560697E-2</v>
      </c>
      <c r="Y311" s="17">
        <v>0.10269899477247001</v>
      </c>
      <c r="Z311" s="17">
        <v>9.4296131056920598E-2</v>
      </c>
      <c r="AA311" s="17">
        <v>0.114973615397165</v>
      </c>
      <c r="AB311" s="17">
        <v>0.109360056166197</v>
      </c>
      <c r="AC311" s="17">
        <v>9.9098176705722393E-2</v>
      </c>
      <c r="AD311" s="17">
        <v>0.14825046576970799</v>
      </c>
      <c r="AE311" s="17"/>
      <c r="AF311" s="17">
        <v>9.2036255294767999E-2</v>
      </c>
      <c r="AG311" s="17">
        <v>0.11838568045347</v>
      </c>
      <c r="AH311" s="17">
        <v>0.127374818565888</v>
      </c>
      <c r="AI311" s="17"/>
      <c r="AJ311" s="17">
        <v>7.9665341259695696E-2</v>
      </c>
      <c r="AK311" s="17">
        <v>0.128865926367734</v>
      </c>
      <c r="AL311" s="17">
        <v>0.146515957563746</v>
      </c>
      <c r="AM311" s="17">
        <v>0.11643541667242099</v>
      </c>
      <c r="AN311" s="17">
        <v>0.134876644851461</v>
      </c>
      <c r="AO311" s="17"/>
      <c r="AP311" s="17">
        <v>7.8457327526972501E-2</v>
      </c>
      <c r="AQ311" s="17">
        <v>0.12372276754341099</v>
      </c>
      <c r="AR311" s="17">
        <v>0.15271790127113499</v>
      </c>
      <c r="AS311" s="17"/>
      <c r="AT311" s="17">
        <v>6.8192916062996795E-2</v>
      </c>
      <c r="AU311" s="17">
        <v>0.103434690584706</v>
      </c>
      <c r="AV311" s="17" t="s">
        <v>74</v>
      </c>
      <c r="AW311" s="17">
        <v>0.18986432654794699</v>
      </c>
      <c r="AX311" s="17">
        <v>0.146422943305693</v>
      </c>
      <c r="AY311" s="17">
        <v>0.145766443337768</v>
      </c>
      <c r="AZ311" s="17">
        <v>0.11115321734625799</v>
      </c>
    </row>
    <row r="312" spans="2:52" x14ac:dyDescent="0.35">
      <c r="B312" t="s">
        <v>213</v>
      </c>
      <c r="C312" s="17">
        <v>0.103817795211534</v>
      </c>
      <c r="D312" s="17">
        <v>0.113691088366009</v>
      </c>
      <c r="E312" s="17">
        <v>9.3741082748902499E-2</v>
      </c>
      <c r="F312" s="17"/>
      <c r="G312" s="17">
        <v>0.18802875557683901</v>
      </c>
      <c r="H312" s="17">
        <v>0.14531065264520299</v>
      </c>
      <c r="I312" s="17">
        <v>0.10929958450607399</v>
      </c>
      <c r="J312" s="17">
        <v>8.5355787550151593E-2</v>
      </c>
      <c r="K312" s="17">
        <v>7.5064520213453806E-2</v>
      </c>
      <c r="L312" s="17">
        <v>4.4157913563498498E-2</v>
      </c>
      <c r="M312" s="17"/>
      <c r="N312" s="17">
        <v>0.116871288850192</v>
      </c>
      <c r="O312" s="17">
        <v>0.113025294067711</v>
      </c>
      <c r="P312" s="17">
        <v>8.0283785052053705E-2</v>
      </c>
      <c r="Q312" s="17">
        <v>0.102177209872331</v>
      </c>
      <c r="R312" s="17"/>
      <c r="S312" s="17">
        <v>0.120361331835702</v>
      </c>
      <c r="T312" s="17">
        <v>7.9544363064673995E-2</v>
      </c>
      <c r="U312" s="17">
        <v>0.10059060965231199</v>
      </c>
      <c r="V312" s="17">
        <v>0.109243630780401</v>
      </c>
      <c r="W312" s="17">
        <v>0.12404262169419999</v>
      </c>
      <c r="X312" s="17">
        <v>9.4523078764483903E-2</v>
      </c>
      <c r="Y312" s="17">
        <v>9.00455913795708E-2</v>
      </c>
      <c r="Z312" s="17">
        <v>0.13453682338977199</v>
      </c>
      <c r="AA312" s="17">
        <v>0.10302934345244701</v>
      </c>
      <c r="AB312" s="17">
        <v>0.117733527001606</v>
      </c>
      <c r="AC312" s="17">
        <v>6.8493583804776298E-2</v>
      </c>
      <c r="AD312" s="17">
        <v>0.120507952955918</v>
      </c>
      <c r="AE312" s="17"/>
      <c r="AF312" s="17">
        <v>9.5614801417020806E-2</v>
      </c>
      <c r="AG312" s="17">
        <v>9.0793099910281297E-2</v>
      </c>
      <c r="AH312" s="17">
        <v>0.12195148644943</v>
      </c>
      <c r="AI312" s="17"/>
      <c r="AJ312" s="17">
        <v>6.6861022430172001E-2</v>
      </c>
      <c r="AK312" s="17">
        <v>0.119014313289211</v>
      </c>
      <c r="AL312" s="17">
        <v>8.57265676324898E-2</v>
      </c>
      <c r="AM312" s="17">
        <v>0.24284863980949101</v>
      </c>
      <c r="AN312" s="17">
        <v>0.13030435324218601</v>
      </c>
      <c r="AO312" s="17"/>
      <c r="AP312" s="17">
        <v>7.0027727753550206E-2</v>
      </c>
      <c r="AQ312" s="17">
        <v>0.122128839306881</v>
      </c>
      <c r="AR312" s="17">
        <v>8.60995987270569E-2</v>
      </c>
      <c r="AS312" s="17"/>
      <c r="AT312" s="17">
        <v>7.2610300877841802E-2</v>
      </c>
      <c r="AU312" s="17">
        <v>0.10468364932237301</v>
      </c>
      <c r="AV312" s="17" t="s">
        <v>74</v>
      </c>
      <c r="AW312" s="17">
        <v>0.134388160257711</v>
      </c>
      <c r="AX312" s="17">
        <v>0.139918326360707</v>
      </c>
      <c r="AY312" s="17">
        <v>0.123061153522545</v>
      </c>
      <c r="AZ312" s="17">
        <v>0.14153109776888001</v>
      </c>
    </row>
    <row r="313" spans="2:52" x14ac:dyDescent="0.35">
      <c r="B313" t="s">
        <v>214</v>
      </c>
      <c r="C313" s="17">
        <v>0.10352828459780899</v>
      </c>
      <c r="D313" s="17">
        <v>0.110473061783776</v>
      </c>
      <c r="E313" s="17">
        <v>9.6306699144281999E-2</v>
      </c>
      <c r="F313" s="17"/>
      <c r="G313" s="17">
        <v>0.156926410405585</v>
      </c>
      <c r="H313" s="17">
        <v>0.13696548513926601</v>
      </c>
      <c r="I313" s="17">
        <v>0.112438488683916</v>
      </c>
      <c r="J313" s="17">
        <v>0.113136733130798</v>
      </c>
      <c r="K313" s="17">
        <v>8.3669007719644806E-2</v>
      </c>
      <c r="L313" s="17">
        <v>3.9350699056893E-2</v>
      </c>
      <c r="M313" s="17"/>
      <c r="N313" s="17">
        <v>8.3671093523293605E-2</v>
      </c>
      <c r="O313" s="17">
        <v>0.10646576503996801</v>
      </c>
      <c r="P313" s="17">
        <v>9.7695027689831501E-2</v>
      </c>
      <c r="Q313" s="17">
        <v>0.12842854011500701</v>
      </c>
      <c r="R313" s="17"/>
      <c r="S313" s="17">
        <v>0.13978483782350501</v>
      </c>
      <c r="T313" s="17">
        <v>9.0549485536640398E-2</v>
      </c>
      <c r="U313" s="17">
        <v>5.8502742234703801E-2</v>
      </c>
      <c r="V313" s="17">
        <v>8.6403720095988401E-2</v>
      </c>
      <c r="W313" s="17">
        <v>9.2631304979675796E-2</v>
      </c>
      <c r="X313" s="17">
        <v>9.8579532941542897E-2</v>
      </c>
      <c r="Y313" s="17">
        <v>0.10734346688628001</v>
      </c>
      <c r="Z313" s="17">
        <v>7.6645364145409206E-2</v>
      </c>
      <c r="AA313" s="17">
        <v>0.14382392316504899</v>
      </c>
      <c r="AB313" s="17">
        <v>9.5556182481251195E-2</v>
      </c>
      <c r="AC313" s="17">
        <v>9.2544761548340196E-2</v>
      </c>
      <c r="AD313" s="17">
        <v>0.12224949426635399</v>
      </c>
      <c r="AE313" s="17"/>
      <c r="AF313" s="17">
        <v>8.6288329711083495E-2</v>
      </c>
      <c r="AG313" s="17">
        <v>0.111578247085733</v>
      </c>
      <c r="AH313" s="17">
        <v>9.9532640384527596E-2</v>
      </c>
      <c r="AI313" s="17"/>
      <c r="AJ313" s="17">
        <v>6.60695773142565E-2</v>
      </c>
      <c r="AK313" s="17">
        <v>0.116264097517651</v>
      </c>
      <c r="AL313" s="17">
        <v>8.6447339608246201E-2</v>
      </c>
      <c r="AM313" s="17">
        <v>0.24637146589887601</v>
      </c>
      <c r="AN313" s="17">
        <v>0.134584583908856</v>
      </c>
      <c r="AO313" s="17"/>
      <c r="AP313" s="17">
        <v>6.7986362116756502E-2</v>
      </c>
      <c r="AQ313" s="17">
        <v>0.11049869772884</v>
      </c>
      <c r="AR313" s="17">
        <v>8.5317339255330304E-2</v>
      </c>
      <c r="AS313" s="17"/>
      <c r="AT313" s="17">
        <v>6.4777632977845695E-2</v>
      </c>
      <c r="AU313" s="17">
        <v>9.7093285555475403E-2</v>
      </c>
      <c r="AV313" s="17" t="s">
        <v>74</v>
      </c>
      <c r="AW313" s="17">
        <v>0.16919612285921201</v>
      </c>
      <c r="AX313" s="17">
        <v>0.153284046638403</v>
      </c>
      <c r="AY313" s="17">
        <v>0.122074706987692</v>
      </c>
      <c r="AZ313" s="17">
        <v>0.16058723510101799</v>
      </c>
    </row>
    <row r="314" spans="2:52" x14ac:dyDescent="0.35">
      <c r="B314" t="s">
        <v>215</v>
      </c>
      <c r="C314" s="17">
        <v>9.5200403607242801E-2</v>
      </c>
      <c r="D314" s="17">
        <v>8.9112213388307104E-2</v>
      </c>
      <c r="E314" s="17">
        <v>0.10063501926092699</v>
      </c>
      <c r="F314" s="17"/>
      <c r="G314" s="17">
        <v>0.15853843701342801</v>
      </c>
      <c r="H314" s="17">
        <v>0.144937382400252</v>
      </c>
      <c r="I314" s="17">
        <v>0.105078678566064</v>
      </c>
      <c r="J314" s="17">
        <v>9.3099548705956797E-2</v>
      </c>
      <c r="K314" s="17">
        <v>4.5635170092782999E-2</v>
      </c>
      <c r="L314" s="17">
        <v>3.9792552376586E-2</v>
      </c>
      <c r="M314" s="17"/>
      <c r="N314" s="17">
        <v>9.7827193917787797E-2</v>
      </c>
      <c r="O314" s="17">
        <v>0.103620754110768</v>
      </c>
      <c r="P314" s="17">
        <v>9.3679986223813697E-2</v>
      </c>
      <c r="Q314" s="17">
        <v>8.4180409761513406E-2</v>
      </c>
      <c r="R314" s="17"/>
      <c r="S314" s="17">
        <v>0.12668896368940899</v>
      </c>
      <c r="T314" s="17">
        <v>0.11174848461506801</v>
      </c>
      <c r="U314" s="17">
        <v>7.9308448692248595E-2</v>
      </c>
      <c r="V314" s="17">
        <v>5.6557813523815399E-2</v>
      </c>
      <c r="W314" s="17">
        <v>6.8077096680643795E-2</v>
      </c>
      <c r="X314" s="17">
        <v>9.5696895516798997E-2</v>
      </c>
      <c r="Y314" s="17">
        <v>7.6662908539155403E-2</v>
      </c>
      <c r="Z314" s="17">
        <v>8.85120350405557E-2</v>
      </c>
      <c r="AA314" s="17">
        <v>0.100582198721663</v>
      </c>
      <c r="AB314" s="17">
        <v>0.11276303804775201</v>
      </c>
      <c r="AC314" s="17">
        <v>7.5368277410908999E-2</v>
      </c>
      <c r="AD314" s="17">
        <v>0.115133262961748</v>
      </c>
      <c r="AE314" s="17"/>
      <c r="AF314" s="17">
        <v>6.4698629820289094E-2</v>
      </c>
      <c r="AG314" s="17">
        <v>0.10154700882909699</v>
      </c>
      <c r="AH314" s="17">
        <v>0.116488300757814</v>
      </c>
      <c r="AI314" s="17"/>
      <c r="AJ314" s="17">
        <v>5.7838870949406998E-2</v>
      </c>
      <c r="AK314" s="17">
        <v>0.120040415366627</v>
      </c>
      <c r="AL314" s="17">
        <v>8.5508997561233202E-2</v>
      </c>
      <c r="AM314" s="17">
        <v>8.0152700158639595E-2</v>
      </c>
      <c r="AN314" s="17">
        <v>0.12475851367922799</v>
      </c>
      <c r="AO314" s="17"/>
      <c r="AP314" s="17">
        <v>7.4317294331410697E-2</v>
      </c>
      <c r="AQ314" s="17">
        <v>0.11081971714281499</v>
      </c>
      <c r="AR314" s="17">
        <v>8.4652206517296394E-2</v>
      </c>
      <c r="AS314" s="17"/>
      <c r="AT314" s="17">
        <v>5.0514622957686203E-2</v>
      </c>
      <c r="AU314" s="17">
        <v>9.8313003345126104E-2</v>
      </c>
      <c r="AV314" s="17" t="s">
        <v>74</v>
      </c>
      <c r="AW314" s="17">
        <v>0.139409947691814</v>
      </c>
      <c r="AX314" s="17">
        <v>0.12635979823672699</v>
      </c>
      <c r="AY314" s="17">
        <v>0.13889944847896199</v>
      </c>
      <c r="AZ314" s="17">
        <v>0.10580587210192501</v>
      </c>
    </row>
    <row r="315" spans="2:52" x14ac:dyDescent="0.35">
      <c r="B315" t="s">
        <v>216</v>
      </c>
      <c r="C315" s="17">
        <v>8.1993632605451297E-2</v>
      </c>
      <c r="D315" s="17">
        <v>8.5526982676193894E-2</v>
      </c>
      <c r="E315" s="17">
        <v>7.8501432797717693E-2</v>
      </c>
      <c r="F315" s="17"/>
      <c r="G315" s="17">
        <v>0.14434878365964199</v>
      </c>
      <c r="H315" s="17">
        <v>0.130004703753894</v>
      </c>
      <c r="I315" s="17">
        <v>9.7865958834813596E-2</v>
      </c>
      <c r="J315" s="17">
        <v>5.6650438783319997E-2</v>
      </c>
      <c r="K315" s="17">
        <v>6.22445223678589E-2</v>
      </c>
      <c r="L315" s="17">
        <v>2.26311184720492E-2</v>
      </c>
      <c r="M315" s="17"/>
      <c r="N315" s="17">
        <v>8.2563626317363997E-2</v>
      </c>
      <c r="O315" s="17">
        <v>9.6052758241918196E-2</v>
      </c>
      <c r="P315" s="17">
        <v>6.2190477239714298E-2</v>
      </c>
      <c r="Q315" s="17">
        <v>8.5239827091911996E-2</v>
      </c>
      <c r="R315" s="17"/>
      <c r="S315" s="17">
        <v>0.159149894154379</v>
      </c>
      <c r="T315" s="17">
        <v>5.3927610215631298E-2</v>
      </c>
      <c r="U315" s="17">
        <v>4.75182438571424E-2</v>
      </c>
      <c r="V315" s="17">
        <v>5.1726603989325701E-2</v>
      </c>
      <c r="W315" s="17">
        <v>7.5367943118598305E-2</v>
      </c>
      <c r="X315" s="17">
        <v>0.101476138211362</v>
      </c>
      <c r="Y315" s="17">
        <v>8.7246333704990506E-2</v>
      </c>
      <c r="Z315" s="17">
        <v>4.6792754072053099E-2</v>
      </c>
      <c r="AA315" s="17">
        <v>7.8174196392101394E-2</v>
      </c>
      <c r="AB315" s="17">
        <v>7.5938575827720997E-2</v>
      </c>
      <c r="AC315" s="17">
        <v>4.7280916716848601E-2</v>
      </c>
      <c r="AD315" s="17">
        <v>0.10576605152787701</v>
      </c>
      <c r="AE315" s="17"/>
      <c r="AF315" s="17">
        <v>6.43837296548391E-2</v>
      </c>
      <c r="AG315" s="17">
        <v>8.3265073711586604E-2</v>
      </c>
      <c r="AH315" s="17">
        <v>0.107416816020818</v>
      </c>
      <c r="AI315" s="17"/>
      <c r="AJ315" s="17">
        <v>4.6407553961753001E-2</v>
      </c>
      <c r="AK315" s="17">
        <v>0.11257940415960301</v>
      </c>
      <c r="AL315" s="17">
        <v>7.1592881648056494E-2</v>
      </c>
      <c r="AM315" s="17">
        <v>0.108432147704717</v>
      </c>
      <c r="AN315" s="17">
        <v>0.100166489425104</v>
      </c>
      <c r="AO315" s="17"/>
      <c r="AP315" s="17">
        <v>5.60336099833793E-2</v>
      </c>
      <c r="AQ315" s="17">
        <v>9.8326244603061594E-2</v>
      </c>
      <c r="AR315" s="17">
        <v>9.2194514485184106E-2</v>
      </c>
      <c r="AS315" s="17"/>
      <c r="AT315" s="17">
        <v>4.0891970797616903E-2</v>
      </c>
      <c r="AU315" s="17">
        <v>7.8970036906160404E-2</v>
      </c>
      <c r="AV315" s="17" t="s">
        <v>74</v>
      </c>
      <c r="AW315" s="17">
        <v>0.14571998898970701</v>
      </c>
      <c r="AX315" s="17">
        <v>0.123702752680018</v>
      </c>
      <c r="AY315" s="17">
        <v>0.120201916332714</v>
      </c>
      <c r="AZ315" s="17">
        <v>4.7633507340660797E-2</v>
      </c>
    </row>
    <row r="316" spans="2:52" x14ac:dyDescent="0.35">
      <c r="B316" t="s">
        <v>217</v>
      </c>
      <c r="C316" s="17">
        <v>6.5946253183463394E-2</v>
      </c>
      <c r="D316" s="17">
        <v>6.5134081411121494E-2</v>
      </c>
      <c r="E316" s="17">
        <v>6.6459751457945998E-2</v>
      </c>
      <c r="F316" s="17"/>
      <c r="G316" s="17">
        <v>0.12183090712504099</v>
      </c>
      <c r="H316" s="17">
        <v>8.3625577167800405E-2</v>
      </c>
      <c r="I316" s="17">
        <v>7.1030578388714405E-2</v>
      </c>
      <c r="J316" s="17">
        <v>6.8006161233488099E-2</v>
      </c>
      <c r="K316" s="17">
        <v>4.02318618211139E-2</v>
      </c>
      <c r="L316" s="17">
        <v>2.60288556535705E-2</v>
      </c>
      <c r="M316" s="17"/>
      <c r="N316" s="17">
        <v>7.4979152062575397E-2</v>
      </c>
      <c r="O316" s="17">
        <v>5.74743321588966E-2</v>
      </c>
      <c r="P316" s="17">
        <v>5.94005468287577E-2</v>
      </c>
      <c r="Q316" s="17">
        <v>7.0752252691778705E-2</v>
      </c>
      <c r="R316" s="17"/>
      <c r="S316" s="17">
        <v>0.10383737795133</v>
      </c>
      <c r="T316" s="17">
        <v>5.7802027420651499E-2</v>
      </c>
      <c r="U316" s="17">
        <v>5.08560732991322E-2</v>
      </c>
      <c r="V316" s="17">
        <v>4.8777044515808901E-2</v>
      </c>
      <c r="W316" s="17">
        <v>4.4679905262640901E-2</v>
      </c>
      <c r="X316" s="17">
        <v>5.4341892247688997E-2</v>
      </c>
      <c r="Y316" s="17">
        <v>5.6458345097522802E-2</v>
      </c>
      <c r="Z316" s="17">
        <v>5.8759854382715797E-2</v>
      </c>
      <c r="AA316" s="17">
        <v>7.02043431128581E-2</v>
      </c>
      <c r="AB316" s="17">
        <v>8.3841178917784101E-2</v>
      </c>
      <c r="AC316" s="17">
        <v>4.81308208682968E-2</v>
      </c>
      <c r="AD316" s="17">
        <v>9.55862791943244E-2</v>
      </c>
      <c r="AE316" s="17"/>
      <c r="AF316" s="17">
        <v>5.0378109873919399E-2</v>
      </c>
      <c r="AG316" s="17">
        <v>5.2501140412308397E-2</v>
      </c>
      <c r="AH316" s="17">
        <v>0.10107186287177899</v>
      </c>
      <c r="AI316" s="17"/>
      <c r="AJ316" s="17">
        <v>4.4009214729712899E-2</v>
      </c>
      <c r="AK316" s="17">
        <v>7.9940289849845803E-2</v>
      </c>
      <c r="AL316" s="17">
        <v>7.3858664874333305E-2</v>
      </c>
      <c r="AM316" s="17">
        <v>3.4413016202949301E-2</v>
      </c>
      <c r="AN316" s="17">
        <v>8.3061413324727107E-2</v>
      </c>
      <c r="AO316" s="17"/>
      <c r="AP316" s="17">
        <v>4.8057369998858998E-2</v>
      </c>
      <c r="AQ316" s="17">
        <v>7.6848636602983897E-2</v>
      </c>
      <c r="AR316" s="17">
        <v>8.7667482917249295E-2</v>
      </c>
      <c r="AS316" s="17"/>
      <c r="AT316" s="17">
        <v>3.8395481623763397E-2</v>
      </c>
      <c r="AU316" s="17">
        <v>4.9101492329311297E-2</v>
      </c>
      <c r="AV316" s="17" t="s">
        <v>74</v>
      </c>
      <c r="AW316" s="17">
        <v>0.114359477490333</v>
      </c>
      <c r="AX316" s="17">
        <v>8.6226223696412099E-2</v>
      </c>
      <c r="AY316" s="17">
        <v>9.8752366553343907E-2</v>
      </c>
      <c r="AZ316" s="17">
        <v>9.7800682661388194E-2</v>
      </c>
    </row>
    <row r="317" spans="2:52" x14ac:dyDescent="0.35">
      <c r="B317" t="s">
        <v>218</v>
      </c>
      <c r="C317" s="17">
        <v>5.86004783361199E-2</v>
      </c>
      <c r="D317" s="17">
        <v>5.1390600119630397E-2</v>
      </c>
      <c r="E317" s="17">
        <v>6.5397762384189401E-2</v>
      </c>
      <c r="F317" s="17"/>
      <c r="G317" s="17">
        <v>0.103986252733503</v>
      </c>
      <c r="H317" s="17">
        <v>9.2484131594443394E-2</v>
      </c>
      <c r="I317" s="17">
        <v>6.7428134725089295E-2</v>
      </c>
      <c r="J317" s="17">
        <v>6.1143255879337798E-2</v>
      </c>
      <c r="K317" s="17">
        <v>2.4511440427706699E-2</v>
      </c>
      <c r="L317" s="17">
        <v>1.46706906357637E-2</v>
      </c>
      <c r="M317" s="17"/>
      <c r="N317" s="17">
        <v>5.4033208921431999E-2</v>
      </c>
      <c r="O317" s="17">
        <v>5.7521836094504203E-2</v>
      </c>
      <c r="P317" s="17">
        <v>6.3336507059812003E-2</v>
      </c>
      <c r="Q317" s="17">
        <v>6.0312430233448303E-2</v>
      </c>
      <c r="R317" s="17"/>
      <c r="S317" s="17">
        <v>9.8843322656572002E-2</v>
      </c>
      <c r="T317" s="17">
        <v>6.1026221222633598E-2</v>
      </c>
      <c r="U317" s="17">
        <v>3.8142221496432899E-2</v>
      </c>
      <c r="V317" s="17">
        <v>5.4922571330547898E-2</v>
      </c>
      <c r="W317" s="17">
        <v>4.9080073160236E-2</v>
      </c>
      <c r="X317" s="17">
        <v>8.0726216240453702E-2</v>
      </c>
      <c r="Y317" s="17">
        <v>4.7959872927619898E-2</v>
      </c>
      <c r="Z317" s="17">
        <v>4.12493060771578E-2</v>
      </c>
      <c r="AA317" s="17">
        <v>4.4659356749587799E-2</v>
      </c>
      <c r="AB317" s="17">
        <v>5.0365051201177201E-2</v>
      </c>
      <c r="AC317" s="17">
        <v>4.59869419398777E-2</v>
      </c>
      <c r="AD317" s="17">
        <v>2.9814076506555199E-2</v>
      </c>
      <c r="AE317" s="17"/>
      <c r="AF317" s="17">
        <v>3.8531488324541202E-2</v>
      </c>
      <c r="AG317" s="17">
        <v>6.0724166412305602E-2</v>
      </c>
      <c r="AH317" s="17">
        <v>8.1143203335815095E-2</v>
      </c>
      <c r="AI317" s="17"/>
      <c r="AJ317" s="17">
        <v>3.55135372219922E-2</v>
      </c>
      <c r="AK317" s="17">
        <v>6.5130621269050296E-2</v>
      </c>
      <c r="AL317" s="17">
        <v>7.3610634765181301E-2</v>
      </c>
      <c r="AM317" s="17">
        <v>0</v>
      </c>
      <c r="AN317" s="17">
        <v>8.4140776723045901E-2</v>
      </c>
      <c r="AO317" s="17"/>
      <c r="AP317" s="17">
        <v>4.6463194288966399E-2</v>
      </c>
      <c r="AQ317" s="17">
        <v>6.2357245876597099E-2</v>
      </c>
      <c r="AR317" s="17">
        <v>7.7547733120187007E-2</v>
      </c>
      <c r="AS317" s="17"/>
      <c r="AT317" s="17">
        <v>2.7433095229828799E-2</v>
      </c>
      <c r="AU317" s="17">
        <v>4.9413308841667697E-2</v>
      </c>
      <c r="AV317" s="17" t="s">
        <v>74</v>
      </c>
      <c r="AW317" s="17">
        <v>7.7564249652974204E-2</v>
      </c>
      <c r="AX317" s="17">
        <v>9.3775566277200906E-2</v>
      </c>
      <c r="AY317" s="17">
        <v>9.3592798685527695E-2</v>
      </c>
      <c r="AZ317" s="17">
        <v>9.1477283460432296E-2</v>
      </c>
    </row>
    <row r="318" spans="2:52" x14ac:dyDescent="0.35">
      <c r="B318" t="s">
        <v>219</v>
      </c>
      <c r="C318" s="17">
        <v>5.4567912335658803E-2</v>
      </c>
      <c r="D318" s="17">
        <v>5.0941690002678397E-2</v>
      </c>
      <c r="E318" s="17">
        <v>5.7926735321533397E-2</v>
      </c>
      <c r="F318" s="17"/>
      <c r="G318" s="17">
        <v>0.10199005215641201</v>
      </c>
      <c r="H318" s="17">
        <v>7.9582109510198104E-2</v>
      </c>
      <c r="I318" s="17">
        <v>5.9260852269477603E-2</v>
      </c>
      <c r="J318" s="17">
        <v>5.4127288006011902E-2</v>
      </c>
      <c r="K318" s="17">
        <v>2.73349443789986E-2</v>
      </c>
      <c r="L318" s="17">
        <v>1.76628842486313E-2</v>
      </c>
      <c r="M318" s="17"/>
      <c r="N318" s="17">
        <v>3.8371256004538598E-2</v>
      </c>
      <c r="O318" s="17">
        <v>5.2886062697536602E-2</v>
      </c>
      <c r="P318" s="17">
        <v>7.2685026792355195E-2</v>
      </c>
      <c r="Q318" s="17">
        <v>5.7655448745482701E-2</v>
      </c>
      <c r="R318" s="17"/>
      <c r="S318" s="17">
        <v>7.7397689139623305E-2</v>
      </c>
      <c r="T318" s="17">
        <v>5.5258415334138E-2</v>
      </c>
      <c r="U318" s="17">
        <v>5.2660761871372301E-2</v>
      </c>
      <c r="V318" s="17">
        <v>4.7860768101814603E-2</v>
      </c>
      <c r="W318" s="17">
        <v>5.6300756733670201E-2</v>
      </c>
      <c r="X318" s="17">
        <v>8.2074168648079093E-2</v>
      </c>
      <c r="Y318" s="17">
        <v>3.7222336171531797E-2</v>
      </c>
      <c r="Z318" s="17">
        <v>3.9791690452640298E-2</v>
      </c>
      <c r="AA318" s="17">
        <v>5.6618140486974E-2</v>
      </c>
      <c r="AB318" s="17">
        <v>2.7114468797958102E-2</v>
      </c>
      <c r="AC318" s="17">
        <v>4.39621844771119E-2</v>
      </c>
      <c r="AD318" s="17">
        <v>4.2015382418648502E-2</v>
      </c>
      <c r="AE318" s="17"/>
      <c r="AF318" s="17">
        <v>4.2475127193889399E-2</v>
      </c>
      <c r="AG318" s="17">
        <v>4.11243910086165E-2</v>
      </c>
      <c r="AH318" s="17">
        <v>9.6910681980678301E-2</v>
      </c>
      <c r="AI318" s="17"/>
      <c r="AJ318" s="17">
        <v>3.5587297649976299E-2</v>
      </c>
      <c r="AK318" s="17">
        <v>6.31238618281975E-2</v>
      </c>
      <c r="AL318" s="17">
        <v>4.4739250143571503E-2</v>
      </c>
      <c r="AM318" s="17">
        <v>7.0816000977567795E-2</v>
      </c>
      <c r="AN318" s="17">
        <v>8.7227287462856906E-2</v>
      </c>
      <c r="AO318" s="17"/>
      <c r="AP318" s="17">
        <v>3.8085281080046503E-2</v>
      </c>
      <c r="AQ318" s="17">
        <v>6.04568024930799E-2</v>
      </c>
      <c r="AR318" s="17">
        <v>6.2491336415076301E-2</v>
      </c>
      <c r="AS318" s="17"/>
      <c r="AT318" s="17">
        <v>2.3905282084018299E-2</v>
      </c>
      <c r="AU318" s="17">
        <v>4.64301795921934E-2</v>
      </c>
      <c r="AV318" s="17" t="s">
        <v>74</v>
      </c>
      <c r="AW318" s="17">
        <v>6.7147195547448094E-2</v>
      </c>
      <c r="AX318" s="17">
        <v>9.2286374490740994E-2</v>
      </c>
      <c r="AY318" s="17">
        <v>9.8551549277481595E-2</v>
      </c>
      <c r="AZ318" s="17">
        <v>3.6289458945385197E-2</v>
      </c>
    </row>
    <row r="319" spans="2:52" x14ac:dyDescent="0.35">
      <c r="B319" t="s">
        <v>220</v>
      </c>
      <c r="C319" s="17">
        <v>4.2580342189878398E-2</v>
      </c>
      <c r="D319" s="17">
        <v>4.2359100153775101E-2</v>
      </c>
      <c r="E319" s="17">
        <v>4.2482081768606801E-2</v>
      </c>
      <c r="F319" s="17"/>
      <c r="G319" s="17">
        <v>9.2651717056715502E-2</v>
      </c>
      <c r="H319" s="17">
        <v>3.9499316066820798E-2</v>
      </c>
      <c r="I319" s="17">
        <v>5.81777382491621E-2</v>
      </c>
      <c r="J319" s="17">
        <v>3.5260592345842799E-2</v>
      </c>
      <c r="K319" s="17">
        <v>2.3171546511253801E-2</v>
      </c>
      <c r="L319" s="17">
        <v>1.8184898011796399E-2</v>
      </c>
      <c r="M319" s="17"/>
      <c r="N319" s="17">
        <v>3.5899860963186703E-2</v>
      </c>
      <c r="O319" s="17">
        <v>5.0596263861374703E-2</v>
      </c>
      <c r="P319" s="17">
        <v>3.7421557684277101E-2</v>
      </c>
      <c r="Q319" s="17">
        <v>4.6556863698186297E-2</v>
      </c>
      <c r="R319" s="17"/>
      <c r="S319" s="17">
        <v>6.1368287658744303E-2</v>
      </c>
      <c r="T319" s="17">
        <v>5.0037567327480402E-2</v>
      </c>
      <c r="U319" s="17">
        <v>2.7946554224018001E-2</v>
      </c>
      <c r="V319" s="17">
        <v>2.3301920986136902E-2</v>
      </c>
      <c r="W319" s="17">
        <v>4.3721179273740002E-2</v>
      </c>
      <c r="X319" s="17">
        <v>3.9776230824747301E-2</v>
      </c>
      <c r="Y319" s="17">
        <v>3.6139545589066201E-2</v>
      </c>
      <c r="Z319" s="17">
        <v>4.66934816715492E-2</v>
      </c>
      <c r="AA319" s="17">
        <v>3.8532877616994698E-2</v>
      </c>
      <c r="AB319" s="17">
        <v>3.3653441901919302E-2</v>
      </c>
      <c r="AC319" s="17">
        <v>4.0300445200507601E-2</v>
      </c>
      <c r="AD319" s="17">
        <v>8.21233490913722E-2</v>
      </c>
      <c r="AE319" s="17"/>
      <c r="AF319" s="17">
        <v>2.5823764709252298E-2</v>
      </c>
      <c r="AG319" s="17">
        <v>3.6648950646770401E-2</v>
      </c>
      <c r="AH319" s="17">
        <v>6.6405885090542197E-2</v>
      </c>
      <c r="AI319" s="17"/>
      <c r="AJ319" s="17">
        <v>2.0419179664688598E-2</v>
      </c>
      <c r="AK319" s="17">
        <v>4.8460689078972899E-2</v>
      </c>
      <c r="AL319" s="17">
        <v>2.80721692838008E-2</v>
      </c>
      <c r="AM319" s="17">
        <v>4.4325973885853902E-2</v>
      </c>
      <c r="AN319" s="17">
        <v>5.6269738604934297E-2</v>
      </c>
      <c r="AO319" s="17"/>
      <c r="AP319" s="17">
        <v>3.2718523241994403E-2</v>
      </c>
      <c r="AQ319" s="17">
        <v>4.7611891633107299E-2</v>
      </c>
      <c r="AR319" s="17">
        <v>3.9149662722357002E-2</v>
      </c>
      <c r="AS319" s="17"/>
      <c r="AT319" s="17">
        <v>2.3196040717763801E-2</v>
      </c>
      <c r="AU319" s="17">
        <v>3.2086634851643703E-2</v>
      </c>
      <c r="AV319" s="17" t="s">
        <v>74</v>
      </c>
      <c r="AW319" s="17">
        <v>6.14429266678818E-2</v>
      </c>
      <c r="AX319" s="17">
        <v>5.0983090892539301E-2</v>
      </c>
      <c r="AY319" s="17">
        <v>7.6113481983423395E-2</v>
      </c>
      <c r="AZ319" s="17">
        <v>4.4015260712809097E-2</v>
      </c>
    </row>
    <row r="320" spans="2:52" x14ac:dyDescent="0.35">
      <c r="B320" t="s">
        <v>221</v>
      </c>
      <c r="C320" s="17">
        <v>4.16075418744647E-2</v>
      </c>
      <c r="D320" s="17">
        <v>4.2988956650035701E-2</v>
      </c>
      <c r="E320" s="17">
        <v>3.9998625913746602E-2</v>
      </c>
      <c r="F320" s="17"/>
      <c r="G320" s="17">
        <v>7.2574054536893903E-2</v>
      </c>
      <c r="H320" s="17">
        <v>6.12517505577721E-2</v>
      </c>
      <c r="I320" s="17">
        <v>5.6693404959030497E-2</v>
      </c>
      <c r="J320" s="17">
        <v>3.2485968087622497E-2</v>
      </c>
      <c r="K320" s="17">
        <v>2.2576286146772099E-2</v>
      </c>
      <c r="L320" s="17">
        <v>1.3055009188397601E-2</v>
      </c>
      <c r="M320" s="17"/>
      <c r="N320" s="17">
        <v>3.1440382056363902E-2</v>
      </c>
      <c r="O320" s="17">
        <v>4.7256571324987701E-2</v>
      </c>
      <c r="P320" s="17">
        <v>4.6496865452604501E-2</v>
      </c>
      <c r="Q320" s="17">
        <v>4.2960888814807703E-2</v>
      </c>
      <c r="R320" s="17"/>
      <c r="S320" s="17">
        <v>6.4345966834434901E-2</v>
      </c>
      <c r="T320" s="17">
        <v>3.8725663051118901E-2</v>
      </c>
      <c r="U320" s="17">
        <v>3.3619039871588603E-2</v>
      </c>
      <c r="V320" s="17">
        <v>2.4175283397000102E-2</v>
      </c>
      <c r="W320" s="17">
        <v>5.0337465818685798E-2</v>
      </c>
      <c r="X320" s="17">
        <v>5.2647684377988099E-2</v>
      </c>
      <c r="Y320" s="17">
        <v>3.6591466450271302E-2</v>
      </c>
      <c r="Z320" s="17">
        <v>2.2769923808111499E-2</v>
      </c>
      <c r="AA320" s="17">
        <v>3.8077170799990803E-2</v>
      </c>
      <c r="AB320" s="17">
        <v>2.4918027897509701E-2</v>
      </c>
      <c r="AC320" s="17">
        <v>3.1250182237385599E-2</v>
      </c>
      <c r="AD320" s="17">
        <v>8.6639603882841296E-2</v>
      </c>
      <c r="AE320" s="17"/>
      <c r="AF320" s="17">
        <v>3.1594559410539402E-2</v>
      </c>
      <c r="AG320" s="17">
        <v>4.0792334996222097E-2</v>
      </c>
      <c r="AH320" s="17">
        <v>5.11586693862945E-2</v>
      </c>
      <c r="AI320" s="17"/>
      <c r="AJ320" s="17">
        <v>2.2136905503025502E-2</v>
      </c>
      <c r="AK320" s="17">
        <v>5.8687241098694602E-2</v>
      </c>
      <c r="AL320" s="17">
        <v>3.1821038483377501E-2</v>
      </c>
      <c r="AM320" s="17">
        <v>8.9835722220274306E-2</v>
      </c>
      <c r="AN320" s="17">
        <v>4.8631801334168903E-2</v>
      </c>
      <c r="AO320" s="17"/>
      <c r="AP320" s="17">
        <v>2.9364288477668098E-2</v>
      </c>
      <c r="AQ320" s="17">
        <v>5.1651427864093102E-2</v>
      </c>
      <c r="AR320" s="17">
        <v>4.0400051303154903E-2</v>
      </c>
      <c r="AS320" s="17"/>
      <c r="AT320" s="17">
        <v>2.0498946986556101E-2</v>
      </c>
      <c r="AU320" s="17">
        <v>3.2147153458313198E-2</v>
      </c>
      <c r="AV320" s="17" t="s">
        <v>74</v>
      </c>
      <c r="AW320" s="17">
        <v>6.2600493487338704E-2</v>
      </c>
      <c r="AX320" s="17">
        <v>6.2918115748831605E-2</v>
      </c>
      <c r="AY320" s="17">
        <v>7.7359627466876996E-2</v>
      </c>
      <c r="AZ320" s="17">
        <v>7.6997667294114404E-3</v>
      </c>
    </row>
    <row r="321" spans="2:52" x14ac:dyDescent="0.35">
      <c r="B321" t="s">
        <v>222</v>
      </c>
      <c r="C321" s="17">
        <v>4.0455307204161503E-2</v>
      </c>
      <c r="D321" s="17">
        <v>4.0823763916210197E-2</v>
      </c>
      <c r="E321" s="17">
        <v>4.0294524332388199E-2</v>
      </c>
      <c r="F321" s="17"/>
      <c r="G321" s="17">
        <v>6.55314736498816E-2</v>
      </c>
      <c r="H321" s="17">
        <v>6.7803501325272394E-2</v>
      </c>
      <c r="I321" s="17">
        <v>5.16872157589197E-2</v>
      </c>
      <c r="J321" s="17">
        <v>3.3605833851427E-2</v>
      </c>
      <c r="K321" s="17">
        <v>1.8044314057377001E-2</v>
      </c>
      <c r="L321" s="17">
        <v>1.31056218914946E-2</v>
      </c>
      <c r="M321" s="17"/>
      <c r="N321" s="17">
        <v>2.6127378688087601E-2</v>
      </c>
      <c r="O321" s="17">
        <v>5.3554056708374598E-2</v>
      </c>
      <c r="P321" s="17">
        <v>4.3451479883261097E-2</v>
      </c>
      <c r="Q321" s="17">
        <v>4.0207058426047E-2</v>
      </c>
      <c r="R321" s="17"/>
      <c r="S321" s="17">
        <v>4.7720154225683903E-2</v>
      </c>
      <c r="T321" s="17">
        <v>3.5574899003136401E-2</v>
      </c>
      <c r="U321" s="17">
        <v>2.7180310866002901E-2</v>
      </c>
      <c r="V321" s="17">
        <v>4.09845829097873E-2</v>
      </c>
      <c r="W321" s="17">
        <v>4.1220062762488102E-2</v>
      </c>
      <c r="X321" s="17">
        <v>4.2091223682532999E-2</v>
      </c>
      <c r="Y321" s="17">
        <v>5.57606040338013E-2</v>
      </c>
      <c r="Z321" s="17">
        <v>4.0295708917633601E-2</v>
      </c>
      <c r="AA321" s="17">
        <v>3.6728126073465997E-2</v>
      </c>
      <c r="AB321" s="17">
        <v>3.71713671753316E-2</v>
      </c>
      <c r="AC321" s="17">
        <v>4.3873403314322601E-2</v>
      </c>
      <c r="AD321" s="17">
        <v>3.20700780737413E-2</v>
      </c>
      <c r="AE321" s="17"/>
      <c r="AF321" s="17">
        <v>2.2097923308199499E-2</v>
      </c>
      <c r="AG321" s="17">
        <v>5.0664289493119602E-2</v>
      </c>
      <c r="AH321" s="17">
        <v>5.1959935408732998E-2</v>
      </c>
      <c r="AI321" s="17"/>
      <c r="AJ321" s="17">
        <v>2.1581819151598101E-2</v>
      </c>
      <c r="AK321" s="17">
        <v>5.92638128547354E-2</v>
      </c>
      <c r="AL321" s="17">
        <v>2.41713772197963E-2</v>
      </c>
      <c r="AM321" s="17">
        <v>6.3784487254724603E-2</v>
      </c>
      <c r="AN321" s="17">
        <v>5.2166735429960601E-2</v>
      </c>
      <c r="AO321" s="17"/>
      <c r="AP321" s="17">
        <v>3.5901785713058097E-2</v>
      </c>
      <c r="AQ321" s="17">
        <v>5.1453808575166002E-2</v>
      </c>
      <c r="AR321" s="17">
        <v>4.2008918393176303E-2</v>
      </c>
      <c r="AS321" s="17"/>
      <c r="AT321" s="17">
        <v>1.8581926993851E-2</v>
      </c>
      <c r="AU321" s="17">
        <v>4.0003036494974997E-2</v>
      </c>
      <c r="AV321" s="17" t="s">
        <v>74</v>
      </c>
      <c r="AW321" s="17">
        <v>6.9973587373591495E-2</v>
      </c>
      <c r="AX321" s="17">
        <v>4.5219814340863099E-2</v>
      </c>
      <c r="AY321" s="17">
        <v>7.2553024190109394E-2</v>
      </c>
      <c r="AZ321" s="17">
        <v>7.2247512698661604E-3</v>
      </c>
    </row>
    <row r="322" spans="2:52" x14ac:dyDescent="0.35">
      <c r="B322" t="s">
        <v>223</v>
      </c>
      <c r="C322" s="17">
        <v>3.43244489679762E-2</v>
      </c>
      <c r="D322" s="17">
        <v>3.8704901393809402E-2</v>
      </c>
      <c r="E322" s="17">
        <v>3.0220164197818599E-2</v>
      </c>
      <c r="F322" s="17"/>
      <c r="G322" s="17">
        <v>5.90649184063127E-2</v>
      </c>
      <c r="H322" s="17">
        <v>5.9086742504230197E-2</v>
      </c>
      <c r="I322" s="17">
        <v>4.0012051613792302E-2</v>
      </c>
      <c r="J322" s="17">
        <v>2.8927179297291401E-2</v>
      </c>
      <c r="K322" s="17">
        <v>1.7934012882742201E-2</v>
      </c>
      <c r="L322" s="17">
        <v>8.5886029925784906E-3</v>
      </c>
      <c r="M322" s="17"/>
      <c r="N322" s="17">
        <v>3.6514648686933299E-2</v>
      </c>
      <c r="O322" s="17">
        <v>3.0507215549020601E-2</v>
      </c>
      <c r="P322" s="17">
        <v>3.2930880973576798E-2</v>
      </c>
      <c r="Q322" s="17">
        <v>3.7600185129451097E-2</v>
      </c>
      <c r="R322" s="17"/>
      <c r="S322" s="17">
        <v>4.3961893673258298E-2</v>
      </c>
      <c r="T322" s="17">
        <v>3.3838545922797399E-2</v>
      </c>
      <c r="U322" s="17">
        <v>2.2380505112718899E-2</v>
      </c>
      <c r="V322" s="17">
        <v>2.98188631776094E-2</v>
      </c>
      <c r="W322" s="17">
        <v>2.5190961570267699E-2</v>
      </c>
      <c r="X322" s="17">
        <v>5.0308341360492899E-2</v>
      </c>
      <c r="Y322" s="17">
        <v>2.6338729117979399E-2</v>
      </c>
      <c r="Z322" s="17">
        <v>4.7831349049201999E-2</v>
      </c>
      <c r="AA322" s="17">
        <v>3.2627988202009198E-2</v>
      </c>
      <c r="AB322" s="17">
        <v>2.2781990092764898E-2</v>
      </c>
      <c r="AC322" s="17">
        <v>2.8226971957797699E-2</v>
      </c>
      <c r="AD322" s="17">
        <v>6.4340805687616104E-2</v>
      </c>
      <c r="AE322" s="17"/>
      <c r="AF322" s="17">
        <v>2.00397776093365E-2</v>
      </c>
      <c r="AG322" s="17">
        <v>4.1475304072653998E-2</v>
      </c>
      <c r="AH322" s="17">
        <v>3.5763285980556003E-2</v>
      </c>
      <c r="AI322" s="17"/>
      <c r="AJ322" s="17">
        <v>1.7763405771993101E-2</v>
      </c>
      <c r="AK322" s="17">
        <v>5.0768304270203297E-2</v>
      </c>
      <c r="AL322" s="17">
        <v>3.7934200907167599E-2</v>
      </c>
      <c r="AM322" s="17">
        <v>0</v>
      </c>
      <c r="AN322" s="17">
        <v>2.92661367519839E-2</v>
      </c>
      <c r="AO322" s="17"/>
      <c r="AP322" s="17">
        <v>2.26474026790408E-2</v>
      </c>
      <c r="AQ322" s="17">
        <v>4.7127549045976998E-2</v>
      </c>
      <c r="AR322" s="17">
        <v>3.6925874243794697E-2</v>
      </c>
      <c r="AS322" s="17"/>
      <c r="AT322" s="17">
        <v>1.6248938066816002E-2</v>
      </c>
      <c r="AU322" s="17">
        <v>3.5988573452968402E-2</v>
      </c>
      <c r="AV322" s="17" t="s">
        <v>74</v>
      </c>
      <c r="AW322" s="17">
        <v>4.7206351226361298E-2</v>
      </c>
      <c r="AX322" s="17">
        <v>3.2651126280404903E-2</v>
      </c>
      <c r="AY322" s="17">
        <v>5.6496227428201401E-2</v>
      </c>
      <c r="AZ322" s="17">
        <v>3.8118212876416799E-2</v>
      </c>
    </row>
    <row r="323" spans="2:52" x14ac:dyDescent="0.35">
      <c r="B323" t="s">
        <v>72</v>
      </c>
      <c r="C323" s="17">
        <v>1.32874208756904E-2</v>
      </c>
      <c r="D323" s="17">
        <v>1.8414195744126002E-2</v>
      </c>
      <c r="E323" s="17">
        <v>8.3518711067126303E-3</v>
      </c>
      <c r="F323" s="17"/>
      <c r="G323" s="17">
        <v>1.8952460283183498E-2</v>
      </c>
      <c r="H323" s="17">
        <v>2.09130982345762E-2</v>
      </c>
      <c r="I323" s="17">
        <v>1.6428302965749701E-2</v>
      </c>
      <c r="J323" s="17">
        <v>1.7404933617352999E-2</v>
      </c>
      <c r="K323" s="17">
        <v>7.9482849998013007E-3</v>
      </c>
      <c r="L323" s="17">
        <v>1.0463367749506099E-3</v>
      </c>
      <c r="M323" s="17"/>
      <c r="N323" s="17">
        <v>8.7811283545332908E-3</v>
      </c>
      <c r="O323" s="17">
        <v>9.0100743257233301E-3</v>
      </c>
      <c r="P323" s="17">
        <v>8.6534384854566899E-3</v>
      </c>
      <c r="Q323" s="17">
        <v>2.5826124712135998E-2</v>
      </c>
      <c r="R323" s="17"/>
      <c r="S323" s="17">
        <v>1.60376280261782E-2</v>
      </c>
      <c r="T323" s="17">
        <v>1.2229183600455801E-2</v>
      </c>
      <c r="U323" s="17">
        <v>5.9920361803771898E-3</v>
      </c>
      <c r="V323" s="17">
        <v>2.0248999491341398E-2</v>
      </c>
      <c r="W323" s="17">
        <v>1.29566935942156E-2</v>
      </c>
      <c r="X323" s="17">
        <v>3.0550919877533399E-2</v>
      </c>
      <c r="Y323" s="17">
        <v>1.7900118534681701E-2</v>
      </c>
      <c r="Z323" s="17">
        <v>1.2120414285938E-2</v>
      </c>
      <c r="AA323" s="17">
        <v>2.2442507040327801E-3</v>
      </c>
      <c r="AB323" s="17">
        <v>2.9683142002429898E-3</v>
      </c>
      <c r="AC323" s="17">
        <v>1.4419880057978901E-2</v>
      </c>
      <c r="AD323" s="17">
        <v>1.13907615493542E-2</v>
      </c>
      <c r="AE323" s="17"/>
      <c r="AF323" s="17">
        <v>8.6712710481495897E-3</v>
      </c>
      <c r="AG323" s="17">
        <v>9.9160339841789496E-3</v>
      </c>
      <c r="AH323" s="17">
        <v>2.8014598458037301E-2</v>
      </c>
      <c r="AI323" s="17"/>
      <c r="AJ323" s="17">
        <v>1.01456987829153E-2</v>
      </c>
      <c r="AK323" s="17">
        <v>1.20455215663751E-2</v>
      </c>
      <c r="AL323" s="17">
        <v>3.17822449985387E-3</v>
      </c>
      <c r="AM323" s="17">
        <v>0</v>
      </c>
      <c r="AN323" s="17">
        <v>2.7343810439827899E-2</v>
      </c>
      <c r="AO323" s="17"/>
      <c r="AP323" s="17">
        <v>8.1683750410443002E-3</v>
      </c>
      <c r="AQ323" s="17">
        <v>1.0974535020927699E-2</v>
      </c>
      <c r="AR323" s="17">
        <v>1.07851847178487E-2</v>
      </c>
      <c r="AS323" s="17"/>
      <c r="AT323" s="17">
        <v>1.15966829560291E-2</v>
      </c>
      <c r="AU323" s="17">
        <v>1.2426877320594901E-2</v>
      </c>
      <c r="AV323" s="17" t="s">
        <v>74</v>
      </c>
      <c r="AW323" s="17">
        <v>2.9441332358965299E-2</v>
      </c>
      <c r="AX323" s="17">
        <v>1.7282824599803799E-2</v>
      </c>
      <c r="AY323" s="17">
        <v>1.10416958258573E-2</v>
      </c>
      <c r="AZ323" s="17">
        <v>7.76767166338602E-3</v>
      </c>
    </row>
    <row r="324" spans="2:52" x14ac:dyDescent="0.35">
      <c r="B324" t="s">
        <v>173</v>
      </c>
      <c r="C324" s="17">
        <v>0.38884163038422098</v>
      </c>
      <c r="D324" s="17">
        <v>0.39592911195209801</v>
      </c>
      <c r="E324" s="17">
        <v>0.38283824592291599</v>
      </c>
      <c r="F324" s="17"/>
      <c r="G324" s="17">
        <v>0.177985987284912</v>
      </c>
      <c r="H324" s="17">
        <v>0.23426810997429401</v>
      </c>
      <c r="I324" s="17">
        <v>0.28134201941746301</v>
      </c>
      <c r="J324" s="17">
        <v>0.40040701939481099</v>
      </c>
      <c r="K324" s="17">
        <v>0.498965680199976</v>
      </c>
      <c r="L324" s="17">
        <v>0.65793518195309597</v>
      </c>
      <c r="M324" s="17"/>
      <c r="N324" s="17">
        <v>0.41142645614974399</v>
      </c>
      <c r="O324" s="17">
        <v>0.37988711424603699</v>
      </c>
      <c r="P324" s="17">
        <v>0.39668635105484501</v>
      </c>
      <c r="Q324" s="17">
        <v>0.365746265548273</v>
      </c>
      <c r="R324" s="17"/>
      <c r="S324" s="17">
        <v>0.246911473528409</v>
      </c>
      <c r="T324" s="17">
        <v>0.41317304402361998</v>
      </c>
      <c r="U324" s="17">
        <v>0.43627240090073699</v>
      </c>
      <c r="V324" s="17">
        <v>0.49509335113359998</v>
      </c>
      <c r="W324" s="17">
        <v>0.36226899878077801</v>
      </c>
      <c r="X324" s="17">
        <v>0.37798827225190301</v>
      </c>
      <c r="Y324" s="17">
        <v>0.39762124295833901</v>
      </c>
      <c r="Z324" s="17">
        <v>0.46838137341917102</v>
      </c>
      <c r="AA324" s="17">
        <v>0.34911182590572198</v>
      </c>
      <c r="AB324" s="17">
        <v>0.42680086261441402</v>
      </c>
      <c r="AC324" s="17">
        <v>0.45176374326308899</v>
      </c>
      <c r="AD324" s="17">
        <v>0.393410322890271</v>
      </c>
      <c r="AE324" s="17"/>
      <c r="AF324" s="17">
        <v>0.46718348712888103</v>
      </c>
      <c r="AG324" s="17">
        <v>0.39251562125649397</v>
      </c>
      <c r="AH324" s="17">
        <v>0.29629419841013299</v>
      </c>
      <c r="AI324" s="17"/>
      <c r="AJ324" s="17">
        <v>0.53393336363984001</v>
      </c>
      <c r="AK324" s="17">
        <v>0.295101386722251</v>
      </c>
      <c r="AL324" s="17">
        <v>0.38146650383230402</v>
      </c>
      <c r="AM324" s="17">
        <v>0.42196898012130801</v>
      </c>
      <c r="AN324" s="17">
        <v>0.29174343292293098</v>
      </c>
      <c r="AO324" s="17"/>
      <c r="AP324" s="17">
        <v>0.51747853547340605</v>
      </c>
      <c r="AQ324" s="17">
        <v>0.31399326997567001</v>
      </c>
      <c r="AR324" s="17">
        <v>0.36444459276588598</v>
      </c>
      <c r="AS324" s="17"/>
      <c r="AT324" s="17">
        <v>0.58108768020564805</v>
      </c>
      <c r="AU324" s="17">
        <v>0.383446799298577</v>
      </c>
      <c r="AV324" s="17" t="s">
        <v>74</v>
      </c>
      <c r="AW324" s="17">
        <v>0.166192553798448</v>
      </c>
      <c r="AX324" s="17">
        <v>0.25668003319365001</v>
      </c>
      <c r="AY324" s="17">
        <v>0.22456188247817899</v>
      </c>
      <c r="AZ324" s="17">
        <v>0.239017963913293</v>
      </c>
    </row>
    <row r="325" spans="2:52" x14ac:dyDescent="0.35">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row>
    <row r="326" spans="2:52" x14ac:dyDescent="0.35">
      <c r="B326" s="6" t="s">
        <v>235</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row>
    <row r="327" spans="2:52" x14ac:dyDescent="0.35">
      <c r="B327" s="24" t="s">
        <v>76</v>
      </c>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row>
    <row r="328" spans="2:52" x14ac:dyDescent="0.35">
      <c r="B328" t="s">
        <v>227</v>
      </c>
      <c r="C328" s="17">
        <v>0.119138812544736</v>
      </c>
      <c r="D328" s="17">
        <v>0.10296962113180901</v>
      </c>
      <c r="E328" s="17">
        <v>0.134524219049138</v>
      </c>
      <c r="F328" s="17"/>
      <c r="G328" s="17">
        <v>0.20549424999576199</v>
      </c>
      <c r="H328" s="17">
        <v>0.16077512518269299</v>
      </c>
      <c r="I328" s="17">
        <v>0.14088782504878999</v>
      </c>
      <c r="J328" s="17">
        <v>0.10535602368620001</v>
      </c>
      <c r="K328" s="17">
        <v>8.0219126490689893E-2</v>
      </c>
      <c r="L328" s="17">
        <v>4.77601400811263E-2</v>
      </c>
      <c r="M328" s="17"/>
      <c r="N328" s="17">
        <v>9.96737165025499E-2</v>
      </c>
      <c r="O328" s="17">
        <v>0.12811448700050301</v>
      </c>
      <c r="P328" s="17">
        <v>0.12701252937562099</v>
      </c>
      <c r="Q328" s="17">
        <v>0.122481137279255</v>
      </c>
      <c r="R328" s="17"/>
      <c r="S328" s="17">
        <v>0.17137480558332199</v>
      </c>
      <c r="T328" s="17">
        <v>0.12469331591980801</v>
      </c>
      <c r="U328" s="17">
        <v>0.107588423749157</v>
      </c>
      <c r="V328" s="17">
        <v>0.106564206430744</v>
      </c>
      <c r="W328" s="17">
        <v>0.106914094351093</v>
      </c>
      <c r="X328" s="17">
        <v>0.141823268486824</v>
      </c>
      <c r="Y328" s="17">
        <v>0.118658916061802</v>
      </c>
      <c r="Z328" s="17">
        <v>8.9509742229597095E-2</v>
      </c>
      <c r="AA328" s="17">
        <v>0.10640006042279899</v>
      </c>
      <c r="AB328" s="17">
        <v>7.9091958202508597E-2</v>
      </c>
      <c r="AC328" s="17">
        <v>0.122873056761649</v>
      </c>
      <c r="AD328" s="17">
        <v>8.1612868898785301E-2</v>
      </c>
      <c r="AE328" s="17"/>
      <c r="AF328" s="17">
        <v>9.5448514687831595E-2</v>
      </c>
      <c r="AG328" s="17">
        <v>0.109733589157333</v>
      </c>
      <c r="AH328" s="17">
        <v>0.12851762777588999</v>
      </c>
      <c r="AI328" s="17"/>
      <c r="AJ328" s="17">
        <v>7.7050284930761895E-2</v>
      </c>
      <c r="AK328" s="17">
        <v>0.14902288444662501</v>
      </c>
      <c r="AL328" s="17">
        <v>8.8008703976960007E-2</v>
      </c>
      <c r="AM328" s="17">
        <v>5.9392336532925902E-2</v>
      </c>
      <c r="AN328" s="17">
        <v>0.134322778094771</v>
      </c>
      <c r="AO328" s="17"/>
      <c r="AP328" s="17">
        <v>8.5221853778534903E-2</v>
      </c>
      <c r="AQ328" s="17">
        <v>0.142277246506293</v>
      </c>
      <c r="AR328" s="17">
        <v>0.13293591012355299</v>
      </c>
      <c r="AS328" s="17"/>
      <c r="AT328" s="17">
        <v>6.5903662765781301E-2</v>
      </c>
      <c r="AU328" s="17">
        <v>9.8418277392739506E-2</v>
      </c>
      <c r="AV328" s="17" t="s">
        <v>74</v>
      </c>
      <c r="AW328" s="17">
        <v>0.21706301619846599</v>
      </c>
      <c r="AX328" s="17">
        <v>0.17051155701117801</v>
      </c>
      <c r="AY328" s="17">
        <v>0.150865651272757</v>
      </c>
      <c r="AZ328" s="17">
        <v>0.26242014966223298</v>
      </c>
    </row>
    <row r="329" spans="2:52" x14ac:dyDescent="0.35">
      <c r="B329" t="s">
        <v>228</v>
      </c>
      <c r="C329" s="17">
        <v>0.24811142012287199</v>
      </c>
      <c r="D329" s="17">
        <v>0.26067894135229702</v>
      </c>
      <c r="E329" s="17">
        <v>0.23509183926698601</v>
      </c>
      <c r="F329" s="17"/>
      <c r="G329" s="17">
        <v>0.32946116252801999</v>
      </c>
      <c r="H329" s="17">
        <v>0.284479976197416</v>
      </c>
      <c r="I329" s="17">
        <v>0.247494474071522</v>
      </c>
      <c r="J329" s="17">
        <v>0.248085210360147</v>
      </c>
      <c r="K329" s="17">
        <v>0.21694941216293701</v>
      </c>
      <c r="L329" s="17">
        <v>0.18614172924558001</v>
      </c>
      <c r="M329" s="17"/>
      <c r="N329" s="17">
        <v>0.28997347278111801</v>
      </c>
      <c r="O329" s="17">
        <v>0.24287046216861499</v>
      </c>
      <c r="P329" s="17">
        <v>0.21759260209751499</v>
      </c>
      <c r="Q329" s="17">
        <v>0.23448585359183099</v>
      </c>
      <c r="R329" s="17"/>
      <c r="S329" s="17">
        <v>0.28828142840485799</v>
      </c>
      <c r="T329" s="17">
        <v>0.26616211422960501</v>
      </c>
      <c r="U329" s="17">
        <v>0.24641162683073201</v>
      </c>
      <c r="V329" s="17">
        <v>0.25408338676018599</v>
      </c>
      <c r="W329" s="17">
        <v>0.248896527313065</v>
      </c>
      <c r="X329" s="17">
        <v>0.258104997160782</v>
      </c>
      <c r="Y329" s="17">
        <v>0.21773278799089699</v>
      </c>
      <c r="Z329" s="17">
        <v>0.23910468295922099</v>
      </c>
      <c r="AA329" s="17">
        <v>0.24134976419778501</v>
      </c>
      <c r="AB329" s="17">
        <v>0.19877015607048401</v>
      </c>
      <c r="AC329" s="17">
        <v>0.24500534408605901</v>
      </c>
      <c r="AD329" s="17">
        <v>0.208277098956269</v>
      </c>
      <c r="AE329" s="17"/>
      <c r="AF329" s="17">
        <v>0.223837265097069</v>
      </c>
      <c r="AG329" s="17">
        <v>0.259370396098352</v>
      </c>
      <c r="AH329" s="17">
        <v>0.24615981105625401</v>
      </c>
      <c r="AI329" s="17"/>
      <c r="AJ329" s="17">
        <v>0.23008093210122799</v>
      </c>
      <c r="AK329" s="17">
        <v>0.27097498990526903</v>
      </c>
      <c r="AL329" s="17">
        <v>0.27290332663039502</v>
      </c>
      <c r="AM329" s="17">
        <v>0.21236732308526801</v>
      </c>
      <c r="AN329" s="17">
        <v>0.21344303793855399</v>
      </c>
      <c r="AO329" s="17"/>
      <c r="AP329" s="17">
        <v>0.246253168443858</v>
      </c>
      <c r="AQ329" s="17">
        <v>0.27881605311318702</v>
      </c>
      <c r="AR329" s="17">
        <v>0.249719480692803</v>
      </c>
      <c r="AS329" s="17"/>
      <c r="AT329" s="17">
        <v>0.206952612643266</v>
      </c>
      <c r="AU329" s="17">
        <v>0.27904148553761099</v>
      </c>
      <c r="AV329" s="17" t="s">
        <v>74</v>
      </c>
      <c r="AW329" s="17">
        <v>0.23072772602091399</v>
      </c>
      <c r="AX329" s="17">
        <v>0.213379091594425</v>
      </c>
      <c r="AY329" s="17">
        <v>0.30540771746805601</v>
      </c>
      <c r="AZ329" s="17">
        <v>0.259735180431233</v>
      </c>
    </row>
    <row r="330" spans="2:52" x14ac:dyDescent="0.35">
      <c r="B330" t="s">
        <v>229</v>
      </c>
      <c r="C330" s="17">
        <v>0.24840188903035099</v>
      </c>
      <c r="D330" s="17">
        <v>0.25669909355958598</v>
      </c>
      <c r="E330" s="17">
        <v>0.24152813856609001</v>
      </c>
      <c r="F330" s="17"/>
      <c r="G330" s="17">
        <v>0.20808921796718</v>
      </c>
      <c r="H330" s="17">
        <v>0.25540002502863901</v>
      </c>
      <c r="I330" s="17">
        <v>0.22905366947385</v>
      </c>
      <c r="J330" s="17">
        <v>0.259925014000703</v>
      </c>
      <c r="K330" s="17">
        <v>0.25432514538536199</v>
      </c>
      <c r="L330" s="17">
        <v>0.27182578579865901</v>
      </c>
      <c r="M330" s="17"/>
      <c r="N330" s="17">
        <v>0.22356501699384199</v>
      </c>
      <c r="O330" s="17">
        <v>0.24147293281128901</v>
      </c>
      <c r="P330" s="17">
        <v>0.27870123284177301</v>
      </c>
      <c r="Q330" s="17">
        <v>0.25508764727257999</v>
      </c>
      <c r="R330" s="17"/>
      <c r="S330" s="17">
        <v>0.24292407532151</v>
      </c>
      <c r="T330" s="17">
        <v>0.20769887952375299</v>
      </c>
      <c r="U330" s="17">
        <v>0.28346752055243801</v>
      </c>
      <c r="V330" s="17">
        <v>0.25179973719806598</v>
      </c>
      <c r="W330" s="17">
        <v>0.27561135929890301</v>
      </c>
      <c r="X330" s="17">
        <v>0.222155810410297</v>
      </c>
      <c r="Y330" s="17">
        <v>0.25919953901756099</v>
      </c>
      <c r="Z330" s="17">
        <v>0.232643039956168</v>
      </c>
      <c r="AA330" s="17">
        <v>0.25917967902343098</v>
      </c>
      <c r="AB330" s="17">
        <v>0.26976173265098702</v>
      </c>
      <c r="AC330" s="17">
        <v>0.248555710494583</v>
      </c>
      <c r="AD330" s="17">
        <v>0.25050624121579801</v>
      </c>
      <c r="AE330" s="17"/>
      <c r="AF330" s="17">
        <v>0.24935124738859099</v>
      </c>
      <c r="AG330" s="17">
        <v>0.24513485945517</v>
      </c>
      <c r="AH330" s="17">
        <v>0.284431174727869</v>
      </c>
      <c r="AI330" s="17"/>
      <c r="AJ330" s="17">
        <v>0.24184812739324901</v>
      </c>
      <c r="AK330" s="17">
        <v>0.26319864328216602</v>
      </c>
      <c r="AL330" s="17">
        <v>0.22268454583174599</v>
      </c>
      <c r="AM330" s="17">
        <v>0.26345831738790798</v>
      </c>
      <c r="AN330" s="17">
        <v>0.26991711227800103</v>
      </c>
      <c r="AO330" s="17"/>
      <c r="AP330" s="17">
        <v>0.23783365608282001</v>
      </c>
      <c r="AQ330" s="17">
        <v>0.24422045995456501</v>
      </c>
      <c r="AR330" s="17">
        <v>0.25848167290306501</v>
      </c>
      <c r="AS330" s="17"/>
      <c r="AT330" s="17">
        <v>0.26438559902586301</v>
      </c>
      <c r="AU330" s="17">
        <v>0.245051952513299</v>
      </c>
      <c r="AV330" s="17" t="s">
        <v>74</v>
      </c>
      <c r="AW330" s="17">
        <v>0.25711822261467099</v>
      </c>
      <c r="AX330" s="17">
        <v>0.27292883420963998</v>
      </c>
      <c r="AY330" s="17">
        <v>0.20879937305429599</v>
      </c>
      <c r="AZ330" s="17">
        <v>0.23733077954798501</v>
      </c>
    </row>
    <row r="331" spans="2:52" x14ac:dyDescent="0.35">
      <c r="B331" t="s">
        <v>230</v>
      </c>
      <c r="C331" s="17">
        <v>0.237534543923343</v>
      </c>
      <c r="D331" s="17">
        <v>0.23681146769818201</v>
      </c>
      <c r="E331" s="17">
        <v>0.238445969383662</v>
      </c>
      <c r="F331" s="17"/>
      <c r="G331" s="17">
        <v>0.14033350006964801</v>
      </c>
      <c r="H331" s="17">
        <v>0.197770111056882</v>
      </c>
      <c r="I331" s="17">
        <v>0.24374156363990701</v>
      </c>
      <c r="J331" s="17">
        <v>0.226368818757165</v>
      </c>
      <c r="K331" s="17">
        <v>0.29011850993333899</v>
      </c>
      <c r="L331" s="17">
        <v>0.30293939392163699</v>
      </c>
      <c r="M331" s="17"/>
      <c r="N331" s="17">
        <v>0.24134699341028501</v>
      </c>
      <c r="O331" s="17">
        <v>0.24660814720069399</v>
      </c>
      <c r="P331" s="17">
        <v>0.23733197750773</v>
      </c>
      <c r="Q331" s="17">
        <v>0.22722294442294999</v>
      </c>
      <c r="R331" s="17"/>
      <c r="S331" s="17">
        <v>0.17166683570914301</v>
      </c>
      <c r="T331" s="17">
        <v>0.259302825914138</v>
      </c>
      <c r="U331" s="17">
        <v>0.22751587433845</v>
      </c>
      <c r="V331" s="17">
        <v>0.25238287850855201</v>
      </c>
      <c r="W331" s="17">
        <v>0.21872403248202499</v>
      </c>
      <c r="X331" s="17">
        <v>0.245281450523061</v>
      </c>
      <c r="Y331" s="17">
        <v>0.26109064096886397</v>
      </c>
      <c r="Z331" s="17">
        <v>0.269223536359537</v>
      </c>
      <c r="AA331" s="17">
        <v>0.24768924127671699</v>
      </c>
      <c r="AB331" s="17">
        <v>0.26997375611108998</v>
      </c>
      <c r="AC331" s="17">
        <v>0.19338368258865499</v>
      </c>
      <c r="AD331" s="17">
        <v>0.28719370056450999</v>
      </c>
      <c r="AE331" s="17"/>
      <c r="AF331" s="17">
        <v>0.25585311119646098</v>
      </c>
      <c r="AG331" s="17">
        <v>0.25436602493143001</v>
      </c>
      <c r="AH331" s="17">
        <v>0.19929992131668101</v>
      </c>
      <c r="AI331" s="17"/>
      <c r="AJ331" s="17">
        <v>0.28330175848783001</v>
      </c>
      <c r="AK331" s="17">
        <v>0.20243811019358501</v>
      </c>
      <c r="AL331" s="17">
        <v>0.26309255900695</v>
      </c>
      <c r="AM331" s="17">
        <v>0.16398458517758699</v>
      </c>
      <c r="AN331" s="17">
        <v>0.22943895317830601</v>
      </c>
      <c r="AO331" s="17"/>
      <c r="AP331" s="17">
        <v>0.28590342496052501</v>
      </c>
      <c r="AQ331" s="17">
        <v>0.213358358571234</v>
      </c>
      <c r="AR331" s="17">
        <v>0.22221593588549399</v>
      </c>
      <c r="AS331" s="17"/>
      <c r="AT331" s="17">
        <v>0.294848339665297</v>
      </c>
      <c r="AU331" s="17">
        <v>0.24906952839566401</v>
      </c>
      <c r="AV331" s="17" t="s">
        <v>74</v>
      </c>
      <c r="AW331" s="17">
        <v>0.15217840384648099</v>
      </c>
      <c r="AX331" s="17">
        <v>0.201588483954003</v>
      </c>
      <c r="AY331" s="17">
        <v>0.19249090679255901</v>
      </c>
      <c r="AZ331" s="17">
        <v>0.145853891638524</v>
      </c>
    </row>
    <row r="332" spans="2:52" x14ac:dyDescent="0.35">
      <c r="B332" t="s">
        <v>231</v>
      </c>
      <c r="C332" s="17">
        <v>0.13466620283561401</v>
      </c>
      <c r="D332" s="17">
        <v>0.12712246447353201</v>
      </c>
      <c r="E332" s="17">
        <v>0.141686581598651</v>
      </c>
      <c r="F332" s="17"/>
      <c r="G332" s="17">
        <v>7.91013468688051E-2</v>
      </c>
      <c r="H332" s="17">
        <v>8.2626563050338594E-2</v>
      </c>
      <c r="I332" s="17">
        <v>0.12763739221032799</v>
      </c>
      <c r="J332" s="17">
        <v>0.15629118197700401</v>
      </c>
      <c r="K332" s="17">
        <v>0.15531565562183899</v>
      </c>
      <c r="L332" s="17">
        <v>0.188030966965922</v>
      </c>
      <c r="M332" s="17"/>
      <c r="N332" s="17">
        <v>0.13422754281391699</v>
      </c>
      <c r="O332" s="17">
        <v>0.12509535228064</v>
      </c>
      <c r="P332" s="17">
        <v>0.12943281987230101</v>
      </c>
      <c r="Q332" s="17">
        <v>0.14929711385154301</v>
      </c>
      <c r="R332" s="17"/>
      <c r="S332" s="17">
        <v>0.10378827253288</v>
      </c>
      <c r="T332" s="17">
        <v>0.13120128279716101</v>
      </c>
      <c r="U332" s="17">
        <v>0.124312205896409</v>
      </c>
      <c r="V332" s="17">
        <v>0.12201483674463599</v>
      </c>
      <c r="W332" s="17">
        <v>0.14580441394316601</v>
      </c>
      <c r="X332" s="17">
        <v>0.120370043232539</v>
      </c>
      <c r="Y332" s="17">
        <v>0.127908257520715</v>
      </c>
      <c r="Z332" s="17">
        <v>0.16145783775987099</v>
      </c>
      <c r="AA332" s="17">
        <v>0.141125665211221</v>
      </c>
      <c r="AB332" s="17">
        <v>0.17448107157645901</v>
      </c>
      <c r="AC332" s="17">
        <v>0.16667156286753401</v>
      </c>
      <c r="AD332" s="17">
        <v>0.16202671570518301</v>
      </c>
      <c r="AE332" s="17"/>
      <c r="AF332" s="17">
        <v>0.17078281172075299</v>
      </c>
      <c r="AG332" s="17">
        <v>0.121165379440172</v>
      </c>
      <c r="AH332" s="17">
        <v>0.12262083327927401</v>
      </c>
      <c r="AI332" s="17"/>
      <c r="AJ332" s="17">
        <v>0.16031767153028401</v>
      </c>
      <c r="AK332" s="17">
        <v>0.100249533014738</v>
      </c>
      <c r="AL332" s="17">
        <v>0.13277909685835501</v>
      </c>
      <c r="AM332" s="17">
        <v>0.27522538281622699</v>
      </c>
      <c r="AN332" s="17">
        <v>0.13462486613113001</v>
      </c>
      <c r="AO332" s="17"/>
      <c r="AP332" s="17">
        <v>0.139887396895329</v>
      </c>
      <c r="AQ332" s="17">
        <v>0.109946355074641</v>
      </c>
      <c r="AR332" s="17">
        <v>0.123538853684037</v>
      </c>
      <c r="AS332" s="17"/>
      <c r="AT332" s="17">
        <v>0.16392606750060201</v>
      </c>
      <c r="AU332" s="17">
        <v>0.120540381483989</v>
      </c>
      <c r="AV332" s="17" t="s">
        <v>74</v>
      </c>
      <c r="AW332" s="17">
        <v>0.122337226428767</v>
      </c>
      <c r="AX332" s="17">
        <v>0.118146190996632</v>
      </c>
      <c r="AY332" s="17">
        <v>0.122554267702669</v>
      </c>
      <c r="AZ332" s="17">
        <v>7.4982960883879499E-2</v>
      </c>
    </row>
    <row r="333" spans="2:52" x14ac:dyDescent="0.35">
      <c r="B333" t="s">
        <v>72</v>
      </c>
      <c r="C333" s="17">
        <v>1.21471315430837E-2</v>
      </c>
      <c r="D333" s="17">
        <v>1.57184117845931E-2</v>
      </c>
      <c r="E333" s="17">
        <v>8.7232521354734197E-3</v>
      </c>
      <c r="F333" s="17"/>
      <c r="G333" s="17">
        <v>3.7520522570584698E-2</v>
      </c>
      <c r="H333" s="17">
        <v>1.8948199484031699E-2</v>
      </c>
      <c r="I333" s="17">
        <v>1.11850755556046E-2</v>
      </c>
      <c r="J333" s="17">
        <v>3.9737512187816701E-3</v>
      </c>
      <c r="K333" s="17">
        <v>3.0721504058322199E-3</v>
      </c>
      <c r="L333" s="17">
        <v>3.3019839870762702E-3</v>
      </c>
      <c r="M333" s="17"/>
      <c r="N333" s="17">
        <v>1.1213257498288101E-2</v>
      </c>
      <c r="O333" s="17">
        <v>1.5838618538260098E-2</v>
      </c>
      <c r="P333" s="17">
        <v>9.9288383050598304E-3</v>
      </c>
      <c r="Q333" s="17">
        <v>1.14253035818416E-2</v>
      </c>
      <c r="R333" s="17"/>
      <c r="S333" s="17">
        <v>2.1964582448287601E-2</v>
      </c>
      <c r="T333" s="17">
        <v>1.0941581615535699E-2</v>
      </c>
      <c r="U333" s="17">
        <v>1.0704348632812799E-2</v>
      </c>
      <c r="V333" s="17">
        <v>1.31549543578156E-2</v>
      </c>
      <c r="W333" s="17">
        <v>4.0495726117477301E-3</v>
      </c>
      <c r="X333" s="17">
        <v>1.22644301864965E-2</v>
      </c>
      <c r="Y333" s="17">
        <v>1.5409858440161499E-2</v>
      </c>
      <c r="Z333" s="17">
        <v>8.061160735605E-3</v>
      </c>
      <c r="AA333" s="17">
        <v>4.2555898680467202E-3</v>
      </c>
      <c r="AB333" s="17">
        <v>7.92132538847155E-3</v>
      </c>
      <c r="AC333" s="17">
        <v>2.35106432015211E-2</v>
      </c>
      <c r="AD333" s="17">
        <v>1.03833746594545E-2</v>
      </c>
      <c r="AE333" s="17"/>
      <c r="AF333" s="17">
        <v>4.7270499092946497E-3</v>
      </c>
      <c r="AG333" s="17">
        <v>1.0229750917544101E-2</v>
      </c>
      <c r="AH333" s="17">
        <v>1.8970631844032599E-2</v>
      </c>
      <c r="AI333" s="17"/>
      <c r="AJ333" s="17">
        <v>7.4012255566472899E-3</v>
      </c>
      <c r="AK333" s="17">
        <v>1.4115839157616701E-2</v>
      </c>
      <c r="AL333" s="17">
        <v>2.05317676955943E-2</v>
      </c>
      <c r="AM333" s="17">
        <v>2.55720550000826E-2</v>
      </c>
      <c r="AN333" s="17">
        <v>1.82532523792391E-2</v>
      </c>
      <c r="AO333" s="17"/>
      <c r="AP333" s="17">
        <v>4.9004998389319404E-3</v>
      </c>
      <c r="AQ333" s="17">
        <v>1.1381526780079599E-2</v>
      </c>
      <c r="AR333" s="17">
        <v>1.31081467110472E-2</v>
      </c>
      <c r="AS333" s="17"/>
      <c r="AT333" s="17">
        <v>3.9837183991911001E-3</v>
      </c>
      <c r="AU333" s="17">
        <v>7.87837467669808E-3</v>
      </c>
      <c r="AV333" s="17" t="s">
        <v>74</v>
      </c>
      <c r="AW333" s="17">
        <v>2.05754048907014E-2</v>
      </c>
      <c r="AX333" s="17">
        <v>2.3445842234122501E-2</v>
      </c>
      <c r="AY333" s="17">
        <v>1.98820837096624E-2</v>
      </c>
      <c r="AZ333" s="17">
        <v>1.9677037836144901E-2</v>
      </c>
    </row>
    <row r="334" spans="2:52" x14ac:dyDescent="0.35">
      <c r="B334" t="s">
        <v>232</v>
      </c>
      <c r="C334" s="17">
        <v>0.36725023266760798</v>
      </c>
      <c r="D334" s="17">
        <v>0.36364856248410699</v>
      </c>
      <c r="E334" s="17">
        <v>0.36961605831612399</v>
      </c>
      <c r="F334" s="17"/>
      <c r="G334" s="17">
        <v>0.53495541252378198</v>
      </c>
      <c r="H334" s="17">
        <v>0.44525510138010899</v>
      </c>
      <c r="I334" s="17">
        <v>0.38838229912031202</v>
      </c>
      <c r="J334" s="17">
        <v>0.35344123404634697</v>
      </c>
      <c r="K334" s="17">
        <v>0.29716853865362702</v>
      </c>
      <c r="L334" s="17">
        <v>0.23390186932670601</v>
      </c>
      <c r="M334" s="17"/>
      <c r="N334" s="17">
        <v>0.38964718928366798</v>
      </c>
      <c r="O334" s="17">
        <v>0.37098494916911801</v>
      </c>
      <c r="P334" s="17">
        <v>0.34460513147313598</v>
      </c>
      <c r="Q334" s="17">
        <v>0.35696699087108602</v>
      </c>
      <c r="R334" s="17"/>
      <c r="S334" s="17">
        <v>0.45965623398818001</v>
      </c>
      <c r="T334" s="17">
        <v>0.39085543014941299</v>
      </c>
      <c r="U334" s="17">
        <v>0.35400005057988998</v>
      </c>
      <c r="V334" s="17">
        <v>0.36064759319092998</v>
      </c>
      <c r="W334" s="17">
        <v>0.355810621664158</v>
      </c>
      <c r="X334" s="17">
        <v>0.39992826564760597</v>
      </c>
      <c r="Y334" s="17">
        <v>0.33639170405269903</v>
      </c>
      <c r="Z334" s="17">
        <v>0.328614425188818</v>
      </c>
      <c r="AA334" s="17">
        <v>0.34774982462058301</v>
      </c>
      <c r="AB334" s="17">
        <v>0.27786211427299201</v>
      </c>
      <c r="AC334" s="17">
        <v>0.36787840084770701</v>
      </c>
      <c r="AD334" s="17">
        <v>0.289889967855054</v>
      </c>
      <c r="AE334" s="17"/>
      <c r="AF334" s="17">
        <v>0.31928577978490102</v>
      </c>
      <c r="AG334" s="17">
        <v>0.369103985255684</v>
      </c>
      <c r="AH334" s="17">
        <v>0.37467743883214399</v>
      </c>
      <c r="AI334" s="17"/>
      <c r="AJ334" s="17">
        <v>0.30713121703198998</v>
      </c>
      <c r="AK334" s="17">
        <v>0.41999787435189401</v>
      </c>
      <c r="AL334" s="17">
        <v>0.36091203060735499</v>
      </c>
      <c r="AM334" s="17">
        <v>0.27175965961819398</v>
      </c>
      <c r="AN334" s="17">
        <v>0.34776581603332402</v>
      </c>
      <c r="AO334" s="17"/>
      <c r="AP334" s="17">
        <v>0.331475022222393</v>
      </c>
      <c r="AQ334" s="17">
        <v>0.42109329961948</v>
      </c>
      <c r="AR334" s="17">
        <v>0.38265539081635702</v>
      </c>
      <c r="AS334" s="17"/>
      <c r="AT334" s="17">
        <v>0.272856275409047</v>
      </c>
      <c r="AU334" s="17">
        <v>0.37745976293035</v>
      </c>
      <c r="AV334" s="17" t="s">
        <v>74</v>
      </c>
      <c r="AW334" s="17">
        <v>0.44779074221937998</v>
      </c>
      <c r="AX334" s="17">
        <v>0.38389064860560301</v>
      </c>
      <c r="AY334" s="17">
        <v>0.45627336874081298</v>
      </c>
      <c r="AZ334" s="17">
        <v>0.52215533009346604</v>
      </c>
    </row>
    <row r="335" spans="2:52" x14ac:dyDescent="0.35">
      <c r="B335" t="s">
        <v>233</v>
      </c>
      <c r="C335" s="17">
        <v>0.37220074675895798</v>
      </c>
      <c r="D335" s="17">
        <v>0.36393393217171499</v>
      </c>
      <c r="E335" s="17">
        <v>0.38013255098231302</v>
      </c>
      <c r="F335" s="17"/>
      <c r="G335" s="17">
        <v>0.219434846938453</v>
      </c>
      <c r="H335" s="17">
        <v>0.28039667410722002</v>
      </c>
      <c r="I335" s="17">
        <v>0.371378955850234</v>
      </c>
      <c r="J335" s="17">
        <v>0.382660000734169</v>
      </c>
      <c r="K335" s="17">
        <v>0.44543416555517901</v>
      </c>
      <c r="L335" s="17">
        <v>0.49097036088755902</v>
      </c>
      <c r="M335" s="17"/>
      <c r="N335" s="17">
        <v>0.375574536224202</v>
      </c>
      <c r="O335" s="17">
        <v>0.37170349948133402</v>
      </c>
      <c r="P335" s="17">
        <v>0.36676479738003098</v>
      </c>
      <c r="Q335" s="17">
        <v>0.37652005827449198</v>
      </c>
      <c r="R335" s="17"/>
      <c r="S335" s="17">
        <v>0.27545510824202302</v>
      </c>
      <c r="T335" s="17">
        <v>0.39050410871129898</v>
      </c>
      <c r="U335" s="17">
        <v>0.35182808023485901</v>
      </c>
      <c r="V335" s="17">
        <v>0.37439771525318799</v>
      </c>
      <c r="W335" s="17">
        <v>0.364528446425191</v>
      </c>
      <c r="X335" s="17">
        <v>0.36565149375560002</v>
      </c>
      <c r="Y335" s="17">
        <v>0.38899889848957903</v>
      </c>
      <c r="Z335" s="17">
        <v>0.43068137411940899</v>
      </c>
      <c r="AA335" s="17">
        <v>0.38881490648793898</v>
      </c>
      <c r="AB335" s="17">
        <v>0.44445482768754901</v>
      </c>
      <c r="AC335" s="17">
        <v>0.360055245456189</v>
      </c>
      <c r="AD335" s="17">
        <v>0.449220416269694</v>
      </c>
      <c r="AE335" s="17"/>
      <c r="AF335" s="17">
        <v>0.42663592291721403</v>
      </c>
      <c r="AG335" s="17">
        <v>0.37553140437160198</v>
      </c>
      <c r="AH335" s="17">
        <v>0.32192075459595498</v>
      </c>
      <c r="AI335" s="17"/>
      <c r="AJ335" s="17">
        <v>0.44361943001811399</v>
      </c>
      <c r="AK335" s="17">
        <v>0.30268764320832298</v>
      </c>
      <c r="AL335" s="17">
        <v>0.39587165586530498</v>
      </c>
      <c r="AM335" s="17">
        <v>0.43920996799381501</v>
      </c>
      <c r="AN335" s="17">
        <v>0.36406381930943599</v>
      </c>
      <c r="AO335" s="17"/>
      <c r="AP335" s="17">
        <v>0.42579082185585398</v>
      </c>
      <c r="AQ335" s="17">
        <v>0.32330471364587599</v>
      </c>
      <c r="AR335" s="17">
        <v>0.34575478956953098</v>
      </c>
      <c r="AS335" s="17"/>
      <c r="AT335" s="17">
        <v>0.45877440716589901</v>
      </c>
      <c r="AU335" s="17">
        <v>0.36960990987965298</v>
      </c>
      <c r="AV335" s="17" t="s">
        <v>74</v>
      </c>
      <c r="AW335" s="17">
        <v>0.274515630275248</v>
      </c>
      <c r="AX335" s="17">
        <v>0.31973467495063501</v>
      </c>
      <c r="AY335" s="17">
        <v>0.31504517449522801</v>
      </c>
      <c r="AZ335" s="17">
        <v>0.22083685252240401</v>
      </c>
    </row>
    <row r="336" spans="2:52" x14ac:dyDescent="0.35">
      <c r="B336" t="s">
        <v>86</v>
      </c>
      <c r="C336" s="17">
        <v>-4.9505140913501701E-3</v>
      </c>
      <c r="D336" s="17">
        <v>-2.8536968760789499E-4</v>
      </c>
      <c r="E336" s="17">
        <v>-1.0516492666189699E-2</v>
      </c>
      <c r="F336" s="17"/>
      <c r="G336" s="17">
        <v>0.31552056558532898</v>
      </c>
      <c r="H336" s="17">
        <v>0.16485842727288799</v>
      </c>
      <c r="I336" s="17">
        <v>1.70033432700771E-2</v>
      </c>
      <c r="J336" s="17">
        <v>-2.92187666878218E-2</v>
      </c>
      <c r="K336" s="17">
        <v>-0.14826562690155101</v>
      </c>
      <c r="L336" s="17">
        <v>-0.25706849156085299</v>
      </c>
      <c r="M336" s="17"/>
      <c r="N336" s="17">
        <v>1.4072653059465499E-2</v>
      </c>
      <c r="O336" s="17">
        <v>-7.1855031221629295E-4</v>
      </c>
      <c r="P336" s="17">
        <v>-2.2159665906894801E-2</v>
      </c>
      <c r="Q336" s="17">
        <v>-1.95530674034066E-2</v>
      </c>
      <c r="R336" s="17"/>
      <c r="S336" s="17">
        <v>0.18420112574615699</v>
      </c>
      <c r="T336" s="17">
        <v>3.5132143811394999E-4</v>
      </c>
      <c r="U336" s="17">
        <v>2.1719703450306898E-3</v>
      </c>
      <c r="V336" s="17">
        <v>-1.37501220622578E-2</v>
      </c>
      <c r="W336" s="17">
        <v>-8.7178247610327792E-3</v>
      </c>
      <c r="X336" s="17">
        <v>3.4276771892005599E-2</v>
      </c>
      <c r="Y336" s="17">
        <v>-5.2607194436880098E-2</v>
      </c>
      <c r="Z336" s="17">
        <v>-0.102066948930591</v>
      </c>
      <c r="AA336" s="17">
        <v>-4.1065081867355101E-2</v>
      </c>
      <c r="AB336" s="17">
        <v>-0.166592713414557</v>
      </c>
      <c r="AC336" s="17">
        <v>7.8231553915185693E-3</v>
      </c>
      <c r="AD336" s="17">
        <v>-0.15933044841464</v>
      </c>
      <c r="AE336" s="17"/>
      <c r="AF336" s="17">
        <v>-0.107350143132313</v>
      </c>
      <c r="AG336" s="17">
        <v>-6.4274191159178198E-3</v>
      </c>
      <c r="AH336" s="17">
        <v>5.2756684236189198E-2</v>
      </c>
      <c r="AI336" s="17"/>
      <c r="AJ336" s="17">
        <v>-0.13648821298612401</v>
      </c>
      <c r="AK336" s="17">
        <v>0.117310231143572</v>
      </c>
      <c r="AL336" s="17">
        <v>-3.49596252579501E-2</v>
      </c>
      <c r="AM336" s="17">
        <v>-0.16745030837562</v>
      </c>
      <c r="AN336" s="17">
        <v>-1.6298003276111299E-2</v>
      </c>
      <c r="AO336" s="17"/>
      <c r="AP336" s="17">
        <v>-9.4315799633461303E-2</v>
      </c>
      <c r="AQ336" s="17">
        <v>9.7788585973603806E-2</v>
      </c>
      <c r="AR336" s="17">
        <v>3.6900601246826301E-2</v>
      </c>
      <c r="AS336" s="17"/>
      <c r="AT336" s="17">
        <v>-0.18591813175685201</v>
      </c>
      <c r="AU336" s="17">
        <v>7.8498530506974605E-3</v>
      </c>
      <c r="AV336" s="17" t="s">
        <v>74</v>
      </c>
      <c r="AW336" s="17">
        <v>0.173275111944132</v>
      </c>
      <c r="AX336" s="17">
        <v>6.4155973654967793E-2</v>
      </c>
      <c r="AY336" s="17">
        <v>0.141228194245585</v>
      </c>
      <c r="AZ336" s="17">
        <v>0.301318477571063</v>
      </c>
    </row>
    <row r="337" spans="2:52" x14ac:dyDescent="0.35">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row>
    <row r="338" spans="2:52" x14ac:dyDescent="0.35">
      <c r="B338" s="6" t="s">
        <v>236</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row>
    <row r="339" spans="2:52" x14ac:dyDescent="0.35">
      <c r="B339" s="24" t="s">
        <v>76</v>
      </c>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row>
    <row r="340" spans="2:52" x14ac:dyDescent="0.35">
      <c r="B340" t="s">
        <v>227</v>
      </c>
      <c r="C340" s="17">
        <v>0.23935939518114099</v>
      </c>
      <c r="D340" s="17">
        <v>0.200398267173753</v>
      </c>
      <c r="E340" s="17">
        <v>0.27806003815174302</v>
      </c>
      <c r="F340" s="17"/>
      <c r="G340" s="17">
        <v>0.25073308290470703</v>
      </c>
      <c r="H340" s="17">
        <v>0.294833010106062</v>
      </c>
      <c r="I340" s="17">
        <v>0.298310980536306</v>
      </c>
      <c r="J340" s="17">
        <v>0.25940319702794001</v>
      </c>
      <c r="K340" s="17">
        <v>0.212569657823002</v>
      </c>
      <c r="L340" s="17">
        <v>0.14072703507256901</v>
      </c>
      <c r="M340" s="17"/>
      <c r="N340" s="17">
        <v>0.19884006977491001</v>
      </c>
      <c r="O340" s="17">
        <v>0.221488508299681</v>
      </c>
      <c r="P340" s="17">
        <v>0.24876130601823901</v>
      </c>
      <c r="Q340" s="17">
        <v>0.29242810056909502</v>
      </c>
      <c r="R340" s="17"/>
      <c r="S340" s="17">
        <v>0.26620351519025898</v>
      </c>
      <c r="T340" s="17">
        <v>0.227753071208116</v>
      </c>
      <c r="U340" s="17">
        <v>0.18022459554446901</v>
      </c>
      <c r="V340" s="17">
        <v>0.18777312232101701</v>
      </c>
      <c r="W340" s="17">
        <v>0.21923821929397799</v>
      </c>
      <c r="X340" s="17">
        <v>0.248126237453451</v>
      </c>
      <c r="Y340" s="17">
        <v>0.273427114954155</v>
      </c>
      <c r="Z340" s="17">
        <v>0.224236499705049</v>
      </c>
      <c r="AA340" s="17">
        <v>0.29374652009121599</v>
      </c>
      <c r="AB340" s="17">
        <v>0.23606099736025801</v>
      </c>
      <c r="AC340" s="17">
        <v>0.20534410382871099</v>
      </c>
      <c r="AD340" s="17">
        <v>0.29352132671277498</v>
      </c>
      <c r="AE340" s="17"/>
      <c r="AF340" s="17">
        <v>0.22132348503063201</v>
      </c>
      <c r="AG340" s="17">
        <v>0.23297299550874301</v>
      </c>
      <c r="AH340" s="17">
        <v>0.27905663944829201</v>
      </c>
      <c r="AI340" s="17"/>
      <c r="AJ340" s="17">
        <v>0.18014159033626101</v>
      </c>
      <c r="AK340" s="17">
        <v>0.26195352339632699</v>
      </c>
      <c r="AL340" s="17">
        <v>0.17090310780904799</v>
      </c>
      <c r="AM340" s="17">
        <v>0.35044226833241299</v>
      </c>
      <c r="AN340" s="17">
        <v>0.31844862103008398</v>
      </c>
      <c r="AO340" s="17"/>
      <c r="AP340" s="17">
        <v>0.18749972630245501</v>
      </c>
      <c r="AQ340" s="17">
        <v>0.28086079169434103</v>
      </c>
      <c r="AR340" s="17">
        <v>0.18365900609799099</v>
      </c>
      <c r="AS340" s="17"/>
      <c r="AT340" s="17">
        <v>0.15569364616565001</v>
      </c>
      <c r="AU340" s="17">
        <v>0.20512533436101801</v>
      </c>
      <c r="AV340" s="17" t="s">
        <v>74</v>
      </c>
      <c r="AW340" s="17">
        <v>0.36568731748120697</v>
      </c>
      <c r="AX340" s="17">
        <v>0.31153516047855101</v>
      </c>
      <c r="AY340" s="17">
        <v>0.339961525440718</v>
      </c>
      <c r="AZ340" s="17">
        <v>0.27293728472579698</v>
      </c>
    </row>
    <row r="341" spans="2:52" x14ac:dyDescent="0.35">
      <c r="B341" t="s">
        <v>228</v>
      </c>
      <c r="C341" s="17">
        <v>0.31354677481091198</v>
      </c>
      <c r="D341" s="17">
        <v>0.312802057818938</v>
      </c>
      <c r="E341" s="17">
        <v>0.31395413449965298</v>
      </c>
      <c r="F341" s="17"/>
      <c r="G341" s="17">
        <v>0.33778656565232601</v>
      </c>
      <c r="H341" s="17">
        <v>0.34452651321146199</v>
      </c>
      <c r="I341" s="17">
        <v>0.33811595369158798</v>
      </c>
      <c r="J341" s="17">
        <v>0.29351537309252002</v>
      </c>
      <c r="K341" s="17">
        <v>0.29526905862570502</v>
      </c>
      <c r="L341" s="17">
        <v>0.28088665631280402</v>
      </c>
      <c r="M341" s="17"/>
      <c r="N341" s="17">
        <v>0.33608605448957801</v>
      </c>
      <c r="O341" s="17">
        <v>0.311445317725772</v>
      </c>
      <c r="P341" s="17">
        <v>0.30901996115200803</v>
      </c>
      <c r="Q341" s="17">
        <v>0.29544367239792801</v>
      </c>
      <c r="R341" s="17"/>
      <c r="S341" s="17">
        <v>0.29593659307504999</v>
      </c>
      <c r="T341" s="17">
        <v>0.33955086587252098</v>
      </c>
      <c r="U341" s="17">
        <v>0.31109742354911502</v>
      </c>
      <c r="V341" s="17">
        <v>0.27547443952364198</v>
      </c>
      <c r="W341" s="17">
        <v>0.36406392178555502</v>
      </c>
      <c r="X341" s="17">
        <v>0.33823785871599199</v>
      </c>
      <c r="Y341" s="17">
        <v>0.28402901464964803</v>
      </c>
      <c r="Z341" s="17">
        <v>0.31120360098552802</v>
      </c>
      <c r="AA341" s="17">
        <v>0.3423519462356</v>
      </c>
      <c r="AB341" s="17">
        <v>0.280338337053753</v>
      </c>
      <c r="AC341" s="17">
        <v>0.35487120955477303</v>
      </c>
      <c r="AD341" s="17">
        <v>0.21883597710137101</v>
      </c>
      <c r="AE341" s="17"/>
      <c r="AF341" s="17">
        <v>0.28445964282590103</v>
      </c>
      <c r="AG341" s="17">
        <v>0.33613908822744898</v>
      </c>
      <c r="AH341" s="17">
        <v>0.30041061067727198</v>
      </c>
      <c r="AI341" s="17"/>
      <c r="AJ341" s="17">
        <v>0.283824195361846</v>
      </c>
      <c r="AK341" s="17">
        <v>0.35990728345030898</v>
      </c>
      <c r="AL341" s="17">
        <v>0.33141110209151198</v>
      </c>
      <c r="AM341" s="17">
        <v>0.20213053537616801</v>
      </c>
      <c r="AN341" s="17">
        <v>0.28850778117473602</v>
      </c>
      <c r="AO341" s="17"/>
      <c r="AP341" s="17">
        <v>0.260603744478898</v>
      </c>
      <c r="AQ341" s="17">
        <v>0.34224610660372001</v>
      </c>
      <c r="AR341" s="17">
        <v>0.38144367020366898</v>
      </c>
      <c r="AS341" s="17"/>
      <c r="AT341" s="17">
        <v>0.29194959502103202</v>
      </c>
      <c r="AU341" s="17">
        <v>0.34518146320069198</v>
      </c>
      <c r="AV341" s="17" t="s">
        <v>74</v>
      </c>
      <c r="AW341" s="17">
        <v>0.30233804052450403</v>
      </c>
      <c r="AX341" s="17">
        <v>0.292792778160189</v>
      </c>
      <c r="AY341" s="17">
        <v>0.31780756969461599</v>
      </c>
      <c r="AZ341" s="17">
        <v>0.35833986703763898</v>
      </c>
    </row>
    <row r="342" spans="2:52" x14ac:dyDescent="0.35">
      <c r="B342" t="s">
        <v>229</v>
      </c>
      <c r="C342" s="17">
        <v>0.18640015434670901</v>
      </c>
      <c r="D342" s="17">
        <v>0.20649711246803701</v>
      </c>
      <c r="E342" s="17">
        <v>0.16658662161264401</v>
      </c>
      <c r="F342" s="17"/>
      <c r="G342" s="17">
        <v>0.18974993753991201</v>
      </c>
      <c r="H342" s="17">
        <v>0.15703246674928301</v>
      </c>
      <c r="I342" s="17">
        <v>0.13747254186935201</v>
      </c>
      <c r="J342" s="17">
        <v>0.18484877656851201</v>
      </c>
      <c r="K342" s="17">
        <v>0.21701671718646001</v>
      </c>
      <c r="L342" s="17">
        <v>0.22846138212667499</v>
      </c>
      <c r="M342" s="17"/>
      <c r="N342" s="17">
        <v>0.184705212734084</v>
      </c>
      <c r="O342" s="17">
        <v>0.19061923359809599</v>
      </c>
      <c r="P342" s="17">
        <v>0.19944778024572599</v>
      </c>
      <c r="Q342" s="17">
        <v>0.172756834134148</v>
      </c>
      <c r="R342" s="17"/>
      <c r="S342" s="17">
        <v>0.16075169497573299</v>
      </c>
      <c r="T342" s="17">
        <v>0.175167233917051</v>
      </c>
      <c r="U342" s="17">
        <v>0.20386527911201299</v>
      </c>
      <c r="V342" s="17">
        <v>0.237273647313861</v>
      </c>
      <c r="W342" s="17">
        <v>0.15889485646218501</v>
      </c>
      <c r="X342" s="17">
        <v>0.195247656557056</v>
      </c>
      <c r="Y342" s="17">
        <v>0.20602694462621399</v>
      </c>
      <c r="Z342" s="17">
        <v>0.191375786933003</v>
      </c>
      <c r="AA342" s="17">
        <v>0.167699982110212</v>
      </c>
      <c r="AB342" s="17">
        <v>0.19103347844879701</v>
      </c>
      <c r="AC342" s="17">
        <v>0.176623048983856</v>
      </c>
      <c r="AD342" s="17">
        <v>0.20545760819255299</v>
      </c>
      <c r="AE342" s="17"/>
      <c r="AF342" s="17">
        <v>0.20282410279034699</v>
      </c>
      <c r="AG342" s="17">
        <v>0.17323948527327299</v>
      </c>
      <c r="AH342" s="17">
        <v>0.195366772087569</v>
      </c>
      <c r="AI342" s="17"/>
      <c r="AJ342" s="17">
        <v>0.196189492223521</v>
      </c>
      <c r="AK342" s="17">
        <v>0.179013994913998</v>
      </c>
      <c r="AL342" s="17">
        <v>0.18484986752091701</v>
      </c>
      <c r="AM342" s="17">
        <v>0.28348436706353602</v>
      </c>
      <c r="AN342" s="17">
        <v>0.164399816920723</v>
      </c>
      <c r="AO342" s="17"/>
      <c r="AP342" s="17">
        <v>0.19213089613069401</v>
      </c>
      <c r="AQ342" s="17">
        <v>0.16442066172082101</v>
      </c>
      <c r="AR342" s="17">
        <v>0.19368439628156001</v>
      </c>
      <c r="AS342" s="17"/>
      <c r="AT342" s="17">
        <v>0.22698855147875199</v>
      </c>
      <c r="AU342" s="17">
        <v>0.17794007198366199</v>
      </c>
      <c r="AV342" s="17" t="s">
        <v>74</v>
      </c>
      <c r="AW342" s="17">
        <v>0.14915763384192299</v>
      </c>
      <c r="AX342" s="17">
        <v>0.166440710795697</v>
      </c>
      <c r="AY342" s="17">
        <v>0.157083387127954</v>
      </c>
      <c r="AZ342" s="17">
        <v>0.15968591315672701</v>
      </c>
    </row>
    <row r="343" spans="2:52" x14ac:dyDescent="0.35">
      <c r="B343" t="s">
        <v>230</v>
      </c>
      <c r="C343" s="17">
        <v>0.16831450469738601</v>
      </c>
      <c r="D343" s="17">
        <v>0.19486075725483701</v>
      </c>
      <c r="E343" s="17">
        <v>0.142705455664107</v>
      </c>
      <c r="F343" s="17"/>
      <c r="G343" s="17">
        <v>0.149141973417938</v>
      </c>
      <c r="H343" s="17">
        <v>0.15096238115247099</v>
      </c>
      <c r="I343" s="17">
        <v>0.14108075214672</v>
      </c>
      <c r="J343" s="17">
        <v>0.15972730261423301</v>
      </c>
      <c r="K343" s="17">
        <v>0.177774757827555</v>
      </c>
      <c r="L343" s="17">
        <v>0.21779115653383899</v>
      </c>
      <c r="M343" s="17"/>
      <c r="N343" s="17">
        <v>0.17918858683028799</v>
      </c>
      <c r="O343" s="17">
        <v>0.18301121657088501</v>
      </c>
      <c r="P343" s="17">
        <v>0.156528901451334</v>
      </c>
      <c r="Q343" s="17">
        <v>0.152873977218944</v>
      </c>
      <c r="R343" s="17"/>
      <c r="S343" s="17">
        <v>0.17235875028582701</v>
      </c>
      <c r="T343" s="17">
        <v>0.164650531795102</v>
      </c>
      <c r="U343" s="17">
        <v>0.21349621714943201</v>
      </c>
      <c r="V343" s="17">
        <v>0.19752581832006799</v>
      </c>
      <c r="W343" s="17">
        <v>0.16834075695011799</v>
      </c>
      <c r="X343" s="17">
        <v>0.14190229568045301</v>
      </c>
      <c r="Y343" s="17">
        <v>0.16752345127833301</v>
      </c>
      <c r="Z343" s="17">
        <v>0.19775648786135</v>
      </c>
      <c r="AA343" s="17">
        <v>0.115441105566847</v>
      </c>
      <c r="AB343" s="17">
        <v>0.183898698293229</v>
      </c>
      <c r="AC343" s="17">
        <v>0.13906381448337901</v>
      </c>
      <c r="AD343" s="17">
        <v>0.19522670233183601</v>
      </c>
      <c r="AE343" s="17"/>
      <c r="AF343" s="17">
        <v>0.18340693764802601</v>
      </c>
      <c r="AG343" s="17">
        <v>0.17358463734990601</v>
      </c>
      <c r="AH343" s="17">
        <v>0.13191197959907699</v>
      </c>
      <c r="AI343" s="17"/>
      <c r="AJ343" s="17">
        <v>0.216413571939188</v>
      </c>
      <c r="AK343" s="17">
        <v>0.13351217478590499</v>
      </c>
      <c r="AL343" s="17">
        <v>0.19452348462111199</v>
      </c>
      <c r="AM343" s="17">
        <v>0.10533373557945699</v>
      </c>
      <c r="AN343" s="17">
        <v>0.13996832625796701</v>
      </c>
      <c r="AO343" s="17"/>
      <c r="AP343" s="17">
        <v>0.240871465583921</v>
      </c>
      <c r="AQ343" s="17">
        <v>0.15248592747572901</v>
      </c>
      <c r="AR343" s="17">
        <v>0.13551146558982399</v>
      </c>
      <c r="AS343" s="17"/>
      <c r="AT343" s="17">
        <v>0.20418068577390999</v>
      </c>
      <c r="AU343" s="17">
        <v>0.18427448692166701</v>
      </c>
      <c r="AV343" s="17" t="s">
        <v>74</v>
      </c>
      <c r="AW343" s="17">
        <v>0.11499535257571</v>
      </c>
      <c r="AX343" s="17">
        <v>0.15246235318950199</v>
      </c>
      <c r="AY343" s="17">
        <v>0.122557724673893</v>
      </c>
      <c r="AZ343" s="17">
        <v>0.116435799401816</v>
      </c>
    </row>
    <row r="344" spans="2:52" x14ac:dyDescent="0.35">
      <c r="B344" t="s">
        <v>231</v>
      </c>
      <c r="C344" s="17">
        <v>8.7580207120252801E-2</v>
      </c>
      <c r="D344" s="17">
        <v>7.7605473001092606E-2</v>
      </c>
      <c r="E344" s="17">
        <v>9.6833951103828905E-2</v>
      </c>
      <c r="F344" s="17"/>
      <c r="G344" s="17">
        <v>5.2731374093471402E-2</v>
      </c>
      <c r="H344" s="17">
        <v>5.2645628780721897E-2</v>
      </c>
      <c r="I344" s="17">
        <v>7.8463595266967098E-2</v>
      </c>
      <c r="J344" s="17">
        <v>0.101161038768574</v>
      </c>
      <c r="K344" s="17">
        <v>9.7369808537278696E-2</v>
      </c>
      <c r="L344" s="17">
        <v>0.12883178596703701</v>
      </c>
      <c r="M344" s="17"/>
      <c r="N344" s="17">
        <v>9.9210366627220894E-2</v>
      </c>
      <c r="O344" s="17">
        <v>8.4931032337051696E-2</v>
      </c>
      <c r="P344" s="17">
        <v>8.2531768235881403E-2</v>
      </c>
      <c r="Q344" s="17">
        <v>8.1474470698975898E-2</v>
      </c>
      <c r="R344" s="17"/>
      <c r="S344" s="17">
        <v>9.4217542854682895E-2</v>
      </c>
      <c r="T344" s="17">
        <v>8.9088341264730003E-2</v>
      </c>
      <c r="U344" s="17">
        <v>8.8085535658735795E-2</v>
      </c>
      <c r="V344" s="17">
        <v>9.9594222642000699E-2</v>
      </c>
      <c r="W344" s="17">
        <v>8.9462245508163396E-2</v>
      </c>
      <c r="X344" s="17">
        <v>6.7748254917518097E-2</v>
      </c>
      <c r="Y344" s="17">
        <v>5.9216220060117501E-2</v>
      </c>
      <c r="Z344" s="17">
        <v>7.5427624515069902E-2</v>
      </c>
      <c r="AA344" s="17">
        <v>7.8551662552813595E-2</v>
      </c>
      <c r="AB344" s="17">
        <v>0.105283380819871</v>
      </c>
      <c r="AC344" s="17">
        <v>0.119213995811333</v>
      </c>
      <c r="AD344" s="17">
        <v>8.6958385661464299E-2</v>
      </c>
      <c r="AE344" s="17"/>
      <c r="AF344" s="17">
        <v>0.10572511350652</v>
      </c>
      <c r="AG344" s="17">
        <v>8.0931522577591605E-2</v>
      </c>
      <c r="AH344" s="17">
        <v>8.9861581788138495E-2</v>
      </c>
      <c r="AI344" s="17"/>
      <c r="AJ344" s="17">
        <v>0.118943041494743</v>
      </c>
      <c r="AK344" s="17">
        <v>6.0202965650736302E-2</v>
      </c>
      <c r="AL344" s="17">
        <v>0.114773378592141</v>
      </c>
      <c r="AM344" s="17">
        <v>5.8609093648426598E-2</v>
      </c>
      <c r="AN344" s="17">
        <v>8.3087109122344696E-2</v>
      </c>
      <c r="AO344" s="17"/>
      <c r="AP344" s="17">
        <v>0.11535387164606099</v>
      </c>
      <c r="AQ344" s="17">
        <v>5.5765946285601102E-2</v>
      </c>
      <c r="AR344" s="17">
        <v>0.101893875521926</v>
      </c>
      <c r="AS344" s="17"/>
      <c r="AT344" s="17">
        <v>0.117817012072909</v>
      </c>
      <c r="AU344" s="17">
        <v>8.3030767574724093E-2</v>
      </c>
      <c r="AV344" s="17" t="s">
        <v>74</v>
      </c>
      <c r="AW344" s="17">
        <v>5.4401175166998002E-2</v>
      </c>
      <c r="AX344" s="17">
        <v>7.3812108041393695E-2</v>
      </c>
      <c r="AY344" s="17">
        <v>5.8693800664812702E-2</v>
      </c>
      <c r="AZ344" s="17">
        <v>8.4868890574989003E-2</v>
      </c>
    </row>
    <row r="345" spans="2:52" x14ac:dyDescent="0.35">
      <c r="B345" t="s">
        <v>72</v>
      </c>
      <c r="C345" s="17">
        <v>4.7989638435989397E-3</v>
      </c>
      <c r="D345" s="17">
        <v>7.8363322833425297E-3</v>
      </c>
      <c r="E345" s="17">
        <v>1.8597989680241801E-3</v>
      </c>
      <c r="F345" s="17"/>
      <c r="G345" s="17">
        <v>1.98570663916455E-2</v>
      </c>
      <c r="H345" s="17">
        <v>0</v>
      </c>
      <c r="I345" s="17">
        <v>6.5561764890663902E-3</v>
      </c>
      <c r="J345" s="17">
        <v>1.34431192822159E-3</v>
      </c>
      <c r="K345" s="17">
        <v>0</v>
      </c>
      <c r="L345" s="17">
        <v>3.3019839870762702E-3</v>
      </c>
      <c r="M345" s="17"/>
      <c r="N345" s="17">
        <v>1.9697095439184498E-3</v>
      </c>
      <c r="O345" s="17">
        <v>8.5046914685141303E-3</v>
      </c>
      <c r="P345" s="17">
        <v>3.7102828968113102E-3</v>
      </c>
      <c r="Q345" s="17">
        <v>5.0229449809091704E-3</v>
      </c>
      <c r="R345" s="17"/>
      <c r="S345" s="17">
        <v>1.05319036184483E-2</v>
      </c>
      <c r="T345" s="17">
        <v>3.7899559424801801E-3</v>
      </c>
      <c r="U345" s="17">
        <v>3.2309489862351599E-3</v>
      </c>
      <c r="V345" s="17">
        <v>2.3587498794109601E-3</v>
      </c>
      <c r="W345" s="17">
        <v>0</v>
      </c>
      <c r="X345" s="17">
        <v>8.7376966755289692E-3</v>
      </c>
      <c r="Y345" s="17">
        <v>9.7772544315318302E-3</v>
      </c>
      <c r="Z345" s="17">
        <v>0</v>
      </c>
      <c r="AA345" s="17">
        <v>2.2087834433110998E-3</v>
      </c>
      <c r="AB345" s="17">
        <v>3.3851080240916102E-3</v>
      </c>
      <c r="AC345" s="17">
        <v>4.8838273379476996E-3</v>
      </c>
      <c r="AD345" s="17">
        <v>0</v>
      </c>
      <c r="AE345" s="17"/>
      <c r="AF345" s="17">
        <v>2.2607181985731702E-3</v>
      </c>
      <c r="AG345" s="17">
        <v>3.1322710630365398E-3</v>
      </c>
      <c r="AH345" s="17">
        <v>3.3924163996527498E-3</v>
      </c>
      <c r="AI345" s="17"/>
      <c r="AJ345" s="17">
        <v>4.4881086444410103E-3</v>
      </c>
      <c r="AK345" s="17">
        <v>5.4100578027235398E-3</v>
      </c>
      <c r="AL345" s="17">
        <v>3.5390593652702002E-3</v>
      </c>
      <c r="AM345" s="17">
        <v>0</v>
      </c>
      <c r="AN345" s="17">
        <v>5.5883454941457302E-3</v>
      </c>
      <c r="AO345" s="17"/>
      <c r="AP345" s="17">
        <v>3.54029585797011E-3</v>
      </c>
      <c r="AQ345" s="17">
        <v>4.2205662197889902E-3</v>
      </c>
      <c r="AR345" s="17">
        <v>3.80758630503066E-3</v>
      </c>
      <c r="AS345" s="17"/>
      <c r="AT345" s="17">
        <v>3.37050948774604E-3</v>
      </c>
      <c r="AU345" s="17">
        <v>4.4478759582380397E-3</v>
      </c>
      <c r="AV345" s="17" t="s">
        <v>74</v>
      </c>
      <c r="AW345" s="17">
        <v>1.3420480409658399E-2</v>
      </c>
      <c r="AX345" s="17">
        <v>2.9568893346673801E-3</v>
      </c>
      <c r="AY345" s="17">
        <v>3.8959923980070401E-3</v>
      </c>
      <c r="AZ345" s="17">
        <v>7.7322451030319801E-3</v>
      </c>
    </row>
    <row r="346" spans="2:52" x14ac:dyDescent="0.35">
      <c r="B346" t="s">
        <v>232</v>
      </c>
      <c r="C346" s="17">
        <v>0.552906169992053</v>
      </c>
      <c r="D346" s="17">
        <v>0.51320032499269097</v>
      </c>
      <c r="E346" s="17">
        <v>0.592014172651396</v>
      </c>
      <c r="F346" s="17"/>
      <c r="G346" s="17">
        <v>0.58851964855703298</v>
      </c>
      <c r="H346" s="17">
        <v>0.63935952331752399</v>
      </c>
      <c r="I346" s="17">
        <v>0.63642693422789398</v>
      </c>
      <c r="J346" s="17">
        <v>0.55291857012045997</v>
      </c>
      <c r="K346" s="17">
        <v>0.50783871644870704</v>
      </c>
      <c r="L346" s="17">
        <v>0.42161369138537302</v>
      </c>
      <c r="M346" s="17"/>
      <c r="N346" s="17">
        <v>0.53492612426448805</v>
      </c>
      <c r="O346" s="17">
        <v>0.53293382602545303</v>
      </c>
      <c r="P346" s="17">
        <v>0.55778126717024701</v>
      </c>
      <c r="Q346" s="17">
        <v>0.58787177296702298</v>
      </c>
      <c r="R346" s="17"/>
      <c r="S346" s="17">
        <v>0.56214010826530902</v>
      </c>
      <c r="T346" s="17">
        <v>0.56730393708063698</v>
      </c>
      <c r="U346" s="17">
        <v>0.49132201909358397</v>
      </c>
      <c r="V346" s="17">
        <v>0.46324756184465898</v>
      </c>
      <c r="W346" s="17">
        <v>0.58330214107953304</v>
      </c>
      <c r="X346" s="17">
        <v>0.58636409616944296</v>
      </c>
      <c r="Y346" s="17">
        <v>0.55745612960380297</v>
      </c>
      <c r="Z346" s="17">
        <v>0.53544010069057602</v>
      </c>
      <c r="AA346" s="17">
        <v>0.63609846632681599</v>
      </c>
      <c r="AB346" s="17">
        <v>0.51639933441401098</v>
      </c>
      <c r="AC346" s="17">
        <v>0.56021531338348396</v>
      </c>
      <c r="AD346" s="17">
        <v>0.51235730381414601</v>
      </c>
      <c r="AE346" s="17"/>
      <c r="AF346" s="17">
        <v>0.50578312785653301</v>
      </c>
      <c r="AG346" s="17">
        <v>0.56911208373619204</v>
      </c>
      <c r="AH346" s="17">
        <v>0.57946725012556399</v>
      </c>
      <c r="AI346" s="17"/>
      <c r="AJ346" s="17">
        <v>0.46396578569810698</v>
      </c>
      <c r="AK346" s="17">
        <v>0.62186080684663603</v>
      </c>
      <c r="AL346" s="17">
        <v>0.50231420990055997</v>
      </c>
      <c r="AM346" s="17">
        <v>0.55257280370858097</v>
      </c>
      <c r="AN346" s="17">
        <v>0.60695640220481994</v>
      </c>
      <c r="AO346" s="17"/>
      <c r="AP346" s="17">
        <v>0.44810347078135299</v>
      </c>
      <c r="AQ346" s="17">
        <v>0.62310689829805999</v>
      </c>
      <c r="AR346" s="17">
        <v>0.565102676301659</v>
      </c>
      <c r="AS346" s="17"/>
      <c r="AT346" s="17">
        <v>0.44764324118668303</v>
      </c>
      <c r="AU346" s="17">
        <v>0.55030679756170997</v>
      </c>
      <c r="AV346" s="17" t="s">
        <v>74</v>
      </c>
      <c r="AW346" s="17">
        <v>0.66802535800571095</v>
      </c>
      <c r="AX346" s="17">
        <v>0.60432793863874001</v>
      </c>
      <c r="AY346" s="17">
        <v>0.65776909513533399</v>
      </c>
      <c r="AZ346" s="17">
        <v>0.63127715176343602</v>
      </c>
    </row>
    <row r="347" spans="2:52" x14ac:dyDescent="0.35">
      <c r="B347" t="s">
        <v>233</v>
      </c>
      <c r="C347" s="17">
        <v>0.25589471181763901</v>
      </c>
      <c r="D347" s="17">
        <v>0.27246623025592898</v>
      </c>
      <c r="E347" s="17">
        <v>0.239539406767936</v>
      </c>
      <c r="F347" s="17"/>
      <c r="G347" s="17">
        <v>0.20187334751140901</v>
      </c>
      <c r="H347" s="17">
        <v>0.203608009933193</v>
      </c>
      <c r="I347" s="17">
        <v>0.219544347413687</v>
      </c>
      <c r="J347" s="17">
        <v>0.26088834138280598</v>
      </c>
      <c r="K347" s="17">
        <v>0.27514456636483298</v>
      </c>
      <c r="L347" s="17">
        <v>0.346622942500876</v>
      </c>
      <c r="M347" s="17"/>
      <c r="N347" s="17">
        <v>0.27839895345750898</v>
      </c>
      <c r="O347" s="17">
        <v>0.267942248907937</v>
      </c>
      <c r="P347" s="17">
        <v>0.23906066968721601</v>
      </c>
      <c r="Q347" s="17">
        <v>0.23434844791792001</v>
      </c>
      <c r="R347" s="17"/>
      <c r="S347" s="17">
        <v>0.26657629314051001</v>
      </c>
      <c r="T347" s="17">
        <v>0.253738873059832</v>
      </c>
      <c r="U347" s="17">
        <v>0.30158175280816801</v>
      </c>
      <c r="V347" s="17">
        <v>0.29712004096206901</v>
      </c>
      <c r="W347" s="17">
        <v>0.25780300245828103</v>
      </c>
      <c r="X347" s="17">
        <v>0.209650550597972</v>
      </c>
      <c r="Y347" s="17">
        <v>0.22673967133845099</v>
      </c>
      <c r="Z347" s="17">
        <v>0.27318411237641999</v>
      </c>
      <c r="AA347" s="17">
        <v>0.19399276811966101</v>
      </c>
      <c r="AB347" s="17">
        <v>0.28918207911310101</v>
      </c>
      <c r="AC347" s="17">
        <v>0.25827781029471197</v>
      </c>
      <c r="AD347" s="17">
        <v>0.282185087993301</v>
      </c>
      <c r="AE347" s="17"/>
      <c r="AF347" s="17">
        <v>0.28913205115454699</v>
      </c>
      <c r="AG347" s="17">
        <v>0.25451615992749699</v>
      </c>
      <c r="AH347" s="17">
        <v>0.22177356138721499</v>
      </c>
      <c r="AI347" s="17"/>
      <c r="AJ347" s="17">
        <v>0.33535661343393097</v>
      </c>
      <c r="AK347" s="17">
        <v>0.19371514043664201</v>
      </c>
      <c r="AL347" s="17">
        <v>0.309296863213253</v>
      </c>
      <c r="AM347" s="17">
        <v>0.163942829227884</v>
      </c>
      <c r="AN347" s="17">
        <v>0.223055435380312</v>
      </c>
      <c r="AO347" s="17"/>
      <c r="AP347" s="17">
        <v>0.35622533722998301</v>
      </c>
      <c r="AQ347" s="17">
        <v>0.20825187376133</v>
      </c>
      <c r="AR347" s="17">
        <v>0.23740534111175099</v>
      </c>
      <c r="AS347" s="17"/>
      <c r="AT347" s="17">
        <v>0.32199769784681898</v>
      </c>
      <c r="AU347" s="17">
        <v>0.26730525449639098</v>
      </c>
      <c r="AV347" s="17" t="s">
        <v>74</v>
      </c>
      <c r="AW347" s="17">
        <v>0.169396527742708</v>
      </c>
      <c r="AX347" s="17">
        <v>0.22627446123089501</v>
      </c>
      <c r="AY347" s="17">
        <v>0.18125152533870501</v>
      </c>
      <c r="AZ347" s="17">
        <v>0.20130468997680501</v>
      </c>
    </row>
    <row r="348" spans="2:52" x14ac:dyDescent="0.35">
      <c r="B348" t="s">
        <v>86</v>
      </c>
      <c r="C348" s="17">
        <v>0.29701145817441399</v>
      </c>
      <c r="D348" s="17">
        <v>0.24073409473676199</v>
      </c>
      <c r="E348" s="17">
        <v>0.35247476588346</v>
      </c>
      <c r="F348" s="17"/>
      <c r="G348" s="17">
        <v>0.38664630104562298</v>
      </c>
      <c r="H348" s="17">
        <v>0.43575151338433099</v>
      </c>
      <c r="I348" s="17">
        <v>0.41688258681420698</v>
      </c>
      <c r="J348" s="17">
        <v>0.292030228737653</v>
      </c>
      <c r="K348" s="17">
        <v>0.23269415008387401</v>
      </c>
      <c r="L348" s="17">
        <v>7.4990748884496999E-2</v>
      </c>
      <c r="M348" s="17"/>
      <c r="N348" s="17">
        <v>0.25652717080697901</v>
      </c>
      <c r="O348" s="17">
        <v>0.26499157711751598</v>
      </c>
      <c r="P348" s="17">
        <v>0.318720597483031</v>
      </c>
      <c r="Q348" s="17">
        <v>0.353523325049103</v>
      </c>
      <c r="R348" s="17"/>
      <c r="S348" s="17">
        <v>0.29556381512479901</v>
      </c>
      <c r="T348" s="17">
        <v>0.31356506402080597</v>
      </c>
      <c r="U348" s="17">
        <v>0.18974026628541599</v>
      </c>
      <c r="V348" s="17">
        <v>0.166127520882591</v>
      </c>
      <c r="W348" s="17">
        <v>0.32549913862125202</v>
      </c>
      <c r="X348" s="17">
        <v>0.37671354557147102</v>
      </c>
      <c r="Y348" s="17">
        <v>0.33071645826535201</v>
      </c>
      <c r="Z348" s="17">
        <v>0.26225598831415597</v>
      </c>
      <c r="AA348" s="17">
        <v>0.44210569820715501</v>
      </c>
      <c r="AB348" s="17">
        <v>0.22721725530091</v>
      </c>
      <c r="AC348" s="17">
        <v>0.30193750308877099</v>
      </c>
      <c r="AD348" s="17">
        <v>0.23017221582084499</v>
      </c>
      <c r="AE348" s="17"/>
      <c r="AF348" s="17">
        <v>0.21665107670198699</v>
      </c>
      <c r="AG348" s="17">
        <v>0.314595923808695</v>
      </c>
      <c r="AH348" s="17">
        <v>0.357693688738349</v>
      </c>
      <c r="AI348" s="17"/>
      <c r="AJ348" s="17">
        <v>0.12860917226417601</v>
      </c>
      <c r="AK348" s="17">
        <v>0.42814566640999402</v>
      </c>
      <c r="AL348" s="17">
        <v>0.193017346687307</v>
      </c>
      <c r="AM348" s="17">
        <v>0.38862997448069703</v>
      </c>
      <c r="AN348" s="17">
        <v>0.38390096682450803</v>
      </c>
      <c r="AO348" s="17"/>
      <c r="AP348" s="17">
        <v>9.1878133551370395E-2</v>
      </c>
      <c r="AQ348" s="17">
        <v>0.41485502453673001</v>
      </c>
      <c r="AR348" s="17">
        <v>0.32769733518990901</v>
      </c>
      <c r="AS348" s="17"/>
      <c r="AT348" s="17">
        <v>0.125645543339863</v>
      </c>
      <c r="AU348" s="17">
        <v>0.28300154306531899</v>
      </c>
      <c r="AV348" s="17" t="s">
        <v>74</v>
      </c>
      <c r="AW348" s="17">
        <v>0.49862883026300198</v>
      </c>
      <c r="AX348" s="17">
        <v>0.37805347740784501</v>
      </c>
      <c r="AY348" s="17">
        <v>0.47651756979662802</v>
      </c>
      <c r="AZ348" s="17">
        <v>0.42997246178663101</v>
      </c>
    </row>
    <row r="349" spans="2:52" x14ac:dyDescent="0.35">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row>
    <row r="350" spans="2:52" x14ac:dyDescent="0.35">
      <c r="B350" s="6" t="s">
        <v>252</v>
      </c>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row>
    <row r="351" spans="2:52" x14ac:dyDescent="0.35">
      <c r="B351" s="24" t="s">
        <v>76</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row>
    <row r="352" spans="2:52" x14ac:dyDescent="0.35">
      <c r="B352" t="s">
        <v>248</v>
      </c>
      <c r="C352" s="17">
        <v>0.78933191930181701</v>
      </c>
      <c r="D352" s="17">
        <v>0.80076446810437996</v>
      </c>
      <c r="E352" s="17">
        <v>0.77774851191174199</v>
      </c>
      <c r="F352" s="17"/>
      <c r="G352" s="17">
        <v>0.65137855889362395</v>
      </c>
      <c r="H352" s="17">
        <v>0.72692819350808002</v>
      </c>
      <c r="I352" s="17">
        <v>0.73200014404807601</v>
      </c>
      <c r="J352" s="17">
        <v>0.81540943274209399</v>
      </c>
      <c r="K352" s="17">
        <v>0.86656748738549105</v>
      </c>
      <c r="L352" s="17">
        <v>0.90499150410363105</v>
      </c>
      <c r="M352" s="17"/>
      <c r="N352" s="17">
        <v>0.84065017189660396</v>
      </c>
      <c r="O352" s="17">
        <v>0.81372710444094498</v>
      </c>
      <c r="P352" s="17">
        <v>0.76741510128082902</v>
      </c>
      <c r="Q352" s="17">
        <v>0.72803927999237406</v>
      </c>
      <c r="R352" s="17"/>
      <c r="S352" s="17">
        <v>0.71510197160224798</v>
      </c>
      <c r="T352" s="17">
        <v>0.80858699401328304</v>
      </c>
      <c r="U352" s="17">
        <v>0.78926328429354398</v>
      </c>
      <c r="V352" s="17">
        <v>0.82618193296526499</v>
      </c>
      <c r="W352" s="17">
        <v>0.80995254804225403</v>
      </c>
      <c r="X352" s="17">
        <v>0.74259413736291302</v>
      </c>
      <c r="Y352" s="17">
        <v>0.80296477592545601</v>
      </c>
      <c r="Z352" s="17">
        <v>0.79458179933540096</v>
      </c>
      <c r="AA352" s="17">
        <v>0.798183372773556</v>
      </c>
      <c r="AB352" s="17">
        <v>0.81465281919982602</v>
      </c>
      <c r="AC352" s="17">
        <v>0.83394191041908305</v>
      </c>
      <c r="AD352" s="17">
        <v>0.80838299182691598</v>
      </c>
      <c r="AE352" s="17"/>
      <c r="AF352" s="17">
        <v>0.83189499855271598</v>
      </c>
      <c r="AG352" s="17">
        <v>0.82606135467435704</v>
      </c>
      <c r="AH352" s="17">
        <v>0.67396732489630296</v>
      </c>
      <c r="AI352" s="17"/>
      <c r="AJ352" s="17">
        <v>0.85023277552963605</v>
      </c>
      <c r="AK352" s="17">
        <v>0.75923588250861096</v>
      </c>
      <c r="AL352" s="17">
        <v>0.82893684912529597</v>
      </c>
      <c r="AM352" s="17">
        <v>0.755061848195832</v>
      </c>
      <c r="AN352" s="17">
        <v>0.70634950947505204</v>
      </c>
      <c r="AO352" s="17"/>
      <c r="AP352" s="17">
        <v>0.81179630127773905</v>
      </c>
      <c r="AQ352" s="17">
        <v>0.78666669700267999</v>
      </c>
      <c r="AR352" s="17">
        <v>0.791934889453629</v>
      </c>
      <c r="AS352" s="17"/>
      <c r="AT352" s="17">
        <v>0.871271398964516</v>
      </c>
      <c r="AU352" s="17">
        <v>0.80623335008266095</v>
      </c>
      <c r="AV352" s="17" t="s">
        <v>74</v>
      </c>
      <c r="AW352" s="17">
        <v>0.68985749704583699</v>
      </c>
      <c r="AX352" s="17">
        <v>0.66362114532401495</v>
      </c>
      <c r="AY352" s="17">
        <v>0.72869395215357102</v>
      </c>
      <c r="AZ352" s="17">
        <v>0.74585262721937395</v>
      </c>
    </row>
    <row r="353" spans="2:52" x14ac:dyDescent="0.35">
      <c r="B353" t="s">
        <v>249</v>
      </c>
      <c r="C353" s="17">
        <v>0.159842901644069</v>
      </c>
      <c r="D353" s="17">
        <v>0.14750233179646699</v>
      </c>
      <c r="E353" s="17">
        <v>0.17206248472116401</v>
      </c>
      <c r="F353" s="17"/>
      <c r="G353" s="17">
        <v>0.24223096564455199</v>
      </c>
      <c r="H353" s="17">
        <v>0.21393033898366001</v>
      </c>
      <c r="I353" s="17">
        <v>0.190716175655637</v>
      </c>
      <c r="J353" s="17">
        <v>0.14325309230198599</v>
      </c>
      <c r="K353" s="17">
        <v>0.112282790164662</v>
      </c>
      <c r="L353" s="17">
        <v>8.1645157533290505E-2</v>
      </c>
      <c r="M353" s="17"/>
      <c r="N353" s="17">
        <v>0.121108272342033</v>
      </c>
      <c r="O353" s="17">
        <v>0.13656373969129901</v>
      </c>
      <c r="P353" s="17">
        <v>0.17970589106863299</v>
      </c>
      <c r="Q353" s="17">
        <v>0.207510858843589</v>
      </c>
      <c r="R353" s="17"/>
      <c r="S353" s="17">
        <v>0.22716743445451601</v>
      </c>
      <c r="T353" s="17">
        <v>0.142372982574208</v>
      </c>
      <c r="U353" s="17">
        <v>0.16906173761824</v>
      </c>
      <c r="V353" s="17">
        <v>0.137487189733174</v>
      </c>
      <c r="W353" s="17">
        <v>0.13264060792253299</v>
      </c>
      <c r="X353" s="17">
        <v>0.189548509085186</v>
      </c>
      <c r="Y353" s="17">
        <v>0.14711902361016899</v>
      </c>
      <c r="Z353" s="17">
        <v>0.137759653505414</v>
      </c>
      <c r="AA353" s="17">
        <v>0.15674318098995299</v>
      </c>
      <c r="AB353" s="17">
        <v>0.12524642804647501</v>
      </c>
      <c r="AC353" s="17">
        <v>0.14123070507103899</v>
      </c>
      <c r="AD353" s="17">
        <v>0.14754780550036101</v>
      </c>
      <c r="AE353" s="17"/>
      <c r="AF353" s="17">
        <v>0.13496975084407001</v>
      </c>
      <c r="AG353" s="17">
        <v>0.12896454696948101</v>
      </c>
      <c r="AH353" s="17">
        <v>0.244905646102273</v>
      </c>
      <c r="AI353" s="17"/>
      <c r="AJ353" s="17">
        <v>0.121732823419818</v>
      </c>
      <c r="AK353" s="17">
        <v>0.17883973192316299</v>
      </c>
      <c r="AL353" s="17">
        <v>0.11111285082884299</v>
      </c>
      <c r="AM353" s="17">
        <v>0.17941495380354999</v>
      </c>
      <c r="AN353" s="17">
        <v>0.228931596171117</v>
      </c>
      <c r="AO353" s="17"/>
      <c r="AP353" s="17">
        <v>0.14389576951522901</v>
      </c>
      <c r="AQ353" s="17">
        <v>0.16498777609159701</v>
      </c>
      <c r="AR353" s="17">
        <v>0.12751934479565499</v>
      </c>
      <c r="AS353" s="17"/>
      <c r="AT353" s="17">
        <v>0.104166414262277</v>
      </c>
      <c r="AU353" s="17">
        <v>0.12825269087264099</v>
      </c>
      <c r="AV353" s="17" t="s">
        <v>74</v>
      </c>
      <c r="AW353" s="17">
        <v>0.24527211944122801</v>
      </c>
      <c r="AX353" s="17">
        <v>0.25624999545004701</v>
      </c>
      <c r="AY353" s="17">
        <v>0.21149208645071599</v>
      </c>
      <c r="AZ353" s="17">
        <v>0.18411281815237099</v>
      </c>
    </row>
    <row r="354" spans="2:52" x14ac:dyDescent="0.35">
      <c r="B354" t="s">
        <v>250</v>
      </c>
      <c r="C354" s="17">
        <v>4.0300781046677198E-2</v>
      </c>
      <c r="D354" s="17">
        <v>4.2093154692721998E-2</v>
      </c>
      <c r="E354" s="17">
        <v>3.8750314998671799E-2</v>
      </c>
      <c r="F354" s="17"/>
      <c r="G354" s="17">
        <v>8.3234269720330101E-2</v>
      </c>
      <c r="H354" s="17">
        <v>4.59499511380125E-2</v>
      </c>
      <c r="I354" s="17">
        <v>6.15370713237684E-2</v>
      </c>
      <c r="J354" s="17">
        <v>3.1541618760836797E-2</v>
      </c>
      <c r="K354" s="17">
        <v>1.79099487006763E-2</v>
      </c>
      <c r="L354" s="17">
        <v>1.21372923212529E-2</v>
      </c>
      <c r="M354" s="17"/>
      <c r="N354" s="17">
        <v>3.4471913661199498E-2</v>
      </c>
      <c r="O354" s="17">
        <v>3.8095451059686897E-2</v>
      </c>
      <c r="P354" s="17">
        <v>4.5334071319543999E-2</v>
      </c>
      <c r="Q354" s="17">
        <v>4.49929051367337E-2</v>
      </c>
      <c r="R354" s="17"/>
      <c r="S354" s="17">
        <v>4.0860476609199899E-2</v>
      </c>
      <c r="T354" s="17">
        <v>3.9730021078155903E-2</v>
      </c>
      <c r="U354" s="17">
        <v>3.5411138666100503E-2</v>
      </c>
      <c r="V354" s="17">
        <v>2.62588093801852E-2</v>
      </c>
      <c r="W354" s="17">
        <v>4.0156570336353503E-2</v>
      </c>
      <c r="X354" s="17">
        <v>5.9656850214696598E-2</v>
      </c>
      <c r="Y354" s="17">
        <v>4.3947826068670599E-2</v>
      </c>
      <c r="Z354" s="17">
        <v>5.40166873589185E-2</v>
      </c>
      <c r="AA354" s="17">
        <v>3.16635651792124E-2</v>
      </c>
      <c r="AB354" s="17">
        <v>5.1170368367755903E-2</v>
      </c>
      <c r="AC354" s="17">
        <v>2.4827384509878099E-2</v>
      </c>
      <c r="AD354" s="17">
        <v>3.42034661526881E-2</v>
      </c>
      <c r="AE354" s="17"/>
      <c r="AF354" s="17">
        <v>2.8424020476361701E-2</v>
      </c>
      <c r="AG354" s="17">
        <v>3.8098159098055702E-2</v>
      </c>
      <c r="AH354" s="17">
        <v>5.3436673173513798E-2</v>
      </c>
      <c r="AI354" s="17"/>
      <c r="AJ354" s="17">
        <v>2.3137316084046199E-2</v>
      </c>
      <c r="AK354" s="17">
        <v>5.0777678239566901E-2</v>
      </c>
      <c r="AL354" s="17">
        <v>4.9386200125244702E-2</v>
      </c>
      <c r="AM354" s="17">
        <v>1.7747619309918701E-2</v>
      </c>
      <c r="AN354" s="17">
        <v>4.6745356826672801E-2</v>
      </c>
      <c r="AO354" s="17"/>
      <c r="AP354" s="17">
        <v>3.7235710336989698E-2</v>
      </c>
      <c r="AQ354" s="17">
        <v>4.3058347677385103E-2</v>
      </c>
      <c r="AR354" s="17">
        <v>4.7151665507151198E-2</v>
      </c>
      <c r="AS354" s="17"/>
      <c r="AT354" s="17">
        <v>1.9668732175181499E-2</v>
      </c>
      <c r="AU354" s="17">
        <v>5.3158748037129201E-2</v>
      </c>
      <c r="AV354" s="17" t="s">
        <v>74</v>
      </c>
      <c r="AW354" s="17">
        <v>5.2170385400086297E-2</v>
      </c>
      <c r="AX354" s="17">
        <v>6.0891537655056303E-2</v>
      </c>
      <c r="AY354" s="17">
        <v>4.6522464948611897E-2</v>
      </c>
      <c r="AZ354" s="17">
        <v>5.45911383869018E-2</v>
      </c>
    </row>
    <row r="355" spans="2:52" x14ac:dyDescent="0.35">
      <c r="B355" t="s">
        <v>72</v>
      </c>
      <c r="C355" s="17">
        <v>1.05243980074367E-2</v>
      </c>
      <c r="D355" s="17">
        <v>9.6400454064311004E-3</v>
      </c>
      <c r="E355" s="17">
        <v>1.1438688368422101E-2</v>
      </c>
      <c r="F355" s="17"/>
      <c r="G355" s="17">
        <v>2.3156205741494101E-2</v>
      </c>
      <c r="H355" s="17">
        <v>1.31915163702479E-2</v>
      </c>
      <c r="I355" s="17">
        <v>1.5746608972519501E-2</v>
      </c>
      <c r="J355" s="17">
        <v>9.7958561950835799E-3</v>
      </c>
      <c r="K355" s="17">
        <v>3.2397737491713899E-3</v>
      </c>
      <c r="L355" s="17">
        <v>1.2260460418251E-3</v>
      </c>
      <c r="M355" s="17"/>
      <c r="N355" s="17">
        <v>3.7696421001644502E-3</v>
      </c>
      <c r="O355" s="17">
        <v>1.16137048080693E-2</v>
      </c>
      <c r="P355" s="17">
        <v>7.5449363309938204E-3</v>
      </c>
      <c r="Q355" s="17">
        <v>1.94569560273028E-2</v>
      </c>
      <c r="R355" s="17"/>
      <c r="S355" s="17">
        <v>1.6870117334035799E-2</v>
      </c>
      <c r="T355" s="17">
        <v>9.3100023343533501E-3</v>
      </c>
      <c r="U355" s="17">
        <v>6.2638394221156898E-3</v>
      </c>
      <c r="V355" s="17">
        <v>1.0072067921376601E-2</v>
      </c>
      <c r="W355" s="17">
        <v>1.7250273698858901E-2</v>
      </c>
      <c r="X355" s="17">
        <v>8.2005033372049303E-3</v>
      </c>
      <c r="Y355" s="17">
        <v>5.9683743957042196E-3</v>
      </c>
      <c r="Z355" s="17">
        <v>1.3641859800266999E-2</v>
      </c>
      <c r="AA355" s="17">
        <v>1.34098810572782E-2</v>
      </c>
      <c r="AB355" s="17">
        <v>8.9303843859424893E-3</v>
      </c>
      <c r="AC355" s="17">
        <v>0</v>
      </c>
      <c r="AD355" s="17">
        <v>9.8657365200355892E-3</v>
      </c>
      <c r="AE355" s="17"/>
      <c r="AF355" s="17">
        <v>4.7112301268522503E-3</v>
      </c>
      <c r="AG355" s="17">
        <v>6.8759392581070698E-3</v>
      </c>
      <c r="AH355" s="17">
        <v>2.7690355827910199E-2</v>
      </c>
      <c r="AI355" s="17"/>
      <c r="AJ355" s="17">
        <v>4.8970849665003801E-3</v>
      </c>
      <c r="AK355" s="17">
        <v>1.11467073286598E-2</v>
      </c>
      <c r="AL355" s="17">
        <v>1.0564099920616301E-2</v>
      </c>
      <c r="AM355" s="17">
        <v>4.7775578690699698E-2</v>
      </c>
      <c r="AN355" s="17">
        <v>1.7973537527158499E-2</v>
      </c>
      <c r="AO355" s="17"/>
      <c r="AP355" s="17">
        <v>7.0722188700421398E-3</v>
      </c>
      <c r="AQ355" s="17">
        <v>5.2871792283384301E-3</v>
      </c>
      <c r="AR355" s="17">
        <v>3.3394100243564699E-2</v>
      </c>
      <c r="AS355" s="17"/>
      <c r="AT355" s="17">
        <v>4.8934545980248703E-3</v>
      </c>
      <c r="AU355" s="17">
        <v>1.2355211007568799E-2</v>
      </c>
      <c r="AV355" s="17" t="s">
        <v>74</v>
      </c>
      <c r="AW355" s="17">
        <v>1.2699998112848301E-2</v>
      </c>
      <c r="AX355" s="17">
        <v>1.9237321570881202E-2</v>
      </c>
      <c r="AY355" s="17">
        <v>1.3291496447101101E-2</v>
      </c>
      <c r="AZ355" s="17">
        <v>1.5443416241353499E-2</v>
      </c>
    </row>
    <row r="356" spans="2:52" x14ac:dyDescent="0.35">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row>
    <row r="357" spans="2:52" x14ac:dyDescent="0.35">
      <c r="B357" s="6" t="s">
        <v>253</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row>
    <row r="358" spans="2:52" x14ac:dyDescent="0.35">
      <c r="B358" s="24" t="s">
        <v>76</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row>
    <row r="359" spans="2:52" x14ac:dyDescent="0.35">
      <c r="B359" t="s">
        <v>248</v>
      </c>
      <c r="C359" s="17">
        <v>0.19585532906382599</v>
      </c>
      <c r="D359" s="17">
        <v>0.26919733443906602</v>
      </c>
      <c r="E359" s="17">
        <v>0.123177495770216</v>
      </c>
      <c r="F359" s="17"/>
      <c r="G359" s="17">
        <v>0.12302615286747901</v>
      </c>
      <c r="H359" s="17">
        <v>0.20417815931748401</v>
      </c>
      <c r="I359" s="17">
        <v>0.20609534276833699</v>
      </c>
      <c r="J359" s="17">
        <v>0.20080804751481601</v>
      </c>
      <c r="K359" s="17">
        <v>0.222586930220044</v>
      </c>
      <c r="L359" s="17">
        <v>0.20711931656479399</v>
      </c>
      <c r="M359" s="17"/>
      <c r="N359" s="17">
        <v>0.26696323751113898</v>
      </c>
      <c r="O359" s="17">
        <v>0.212694797872062</v>
      </c>
      <c r="P359" s="17">
        <v>0.17179770245790699</v>
      </c>
      <c r="Q359" s="17">
        <v>0.122946079158415</v>
      </c>
      <c r="R359" s="17"/>
      <c r="S359" s="17">
        <v>0.18585102770944101</v>
      </c>
      <c r="T359" s="17">
        <v>0.16475112516351301</v>
      </c>
      <c r="U359" s="17">
        <v>0.21179192066587699</v>
      </c>
      <c r="V359" s="17">
        <v>0.19166551306337701</v>
      </c>
      <c r="W359" s="17">
        <v>0.21417370456378701</v>
      </c>
      <c r="X359" s="17">
        <v>0.19335634445682601</v>
      </c>
      <c r="Y359" s="17">
        <v>0.206644954978566</v>
      </c>
      <c r="Z359" s="17">
        <v>0.16420123338750001</v>
      </c>
      <c r="AA359" s="17">
        <v>0.20901528512307799</v>
      </c>
      <c r="AB359" s="17">
        <v>0.21827188110110399</v>
      </c>
      <c r="AC359" s="17">
        <v>0.193874478203971</v>
      </c>
      <c r="AD359" s="17">
        <v>0.21339417117720699</v>
      </c>
      <c r="AE359" s="17"/>
      <c r="AF359" s="17">
        <v>0.19060967199152001</v>
      </c>
      <c r="AG359" s="17">
        <v>0.24540758365256499</v>
      </c>
      <c r="AH359" s="17">
        <v>0.13118086073101001</v>
      </c>
      <c r="AI359" s="17"/>
      <c r="AJ359" s="17">
        <v>0.20928531407222101</v>
      </c>
      <c r="AK359" s="17">
        <v>0.191729508553693</v>
      </c>
      <c r="AL359" s="17">
        <v>0.28895409474578798</v>
      </c>
      <c r="AM359" s="17">
        <v>0.18814748515911001</v>
      </c>
      <c r="AN359" s="17">
        <v>0.11937807273289799</v>
      </c>
      <c r="AO359" s="17"/>
      <c r="AP359" s="17">
        <v>0.21572807731858901</v>
      </c>
      <c r="AQ359" s="17">
        <v>0.18599761963318501</v>
      </c>
      <c r="AR359" s="17">
        <v>0.23714562241022999</v>
      </c>
      <c r="AS359" s="17"/>
      <c r="AT359" s="17">
        <v>0.229616239473586</v>
      </c>
      <c r="AU359" s="17">
        <v>0.24181281510417901</v>
      </c>
      <c r="AV359" s="17" t="s">
        <v>74</v>
      </c>
      <c r="AW359" s="17">
        <v>0.13201903051008301</v>
      </c>
      <c r="AX359" s="17">
        <v>9.8710551574424002E-2</v>
      </c>
      <c r="AY359" s="17">
        <v>0.159279615430205</v>
      </c>
      <c r="AZ359" s="17">
        <v>0.174212441569978</v>
      </c>
    </row>
    <row r="360" spans="2:52" x14ac:dyDescent="0.35">
      <c r="B360" t="s">
        <v>249</v>
      </c>
      <c r="C360" s="17">
        <v>0.25913145597819798</v>
      </c>
      <c r="D360" s="17">
        <v>0.30124036794072601</v>
      </c>
      <c r="E360" s="17">
        <v>0.218883398464019</v>
      </c>
      <c r="F360" s="17"/>
      <c r="G360" s="17">
        <v>0.29776704059505799</v>
      </c>
      <c r="H360" s="17">
        <v>0.31798812692963702</v>
      </c>
      <c r="I360" s="17">
        <v>0.27294489702168501</v>
      </c>
      <c r="J360" s="17">
        <v>0.243925789386088</v>
      </c>
      <c r="K360" s="17">
        <v>0.22128022485590601</v>
      </c>
      <c r="L360" s="17">
        <v>0.212256990271777</v>
      </c>
      <c r="M360" s="17"/>
      <c r="N360" s="17">
        <v>0.31492584701852799</v>
      </c>
      <c r="O360" s="17">
        <v>0.265445768921442</v>
      </c>
      <c r="P360" s="17">
        <v>0.23886017457530201</v>
      </c>
      <c r="Q360" s="17">
        <v>0.211504916955081</v>
      </c>
      <c r="R360" s="17"/>
      <c r="S360" s="17">
        <v>0.31834910923172599</v>
      </c>
      <c r="T360" s="17">
        <v>0.283865876205395</v>
      </c>
      <c r="U360" s="17">
        <v>0.193128856520589</v>
      </c>
      <c r="V360" s="17">
        <v>0.23942484886836399</v>
      </c>
      <c r="W360" s="17">
        <v>0.24825001074893499</v>
      </c>
      <c r="X360" s="17">
        <v>0.22743682443748001</v>
      </c>
      <c r="Y360" s="17">
        <v>0.23335757494135401</v>
      </c>
      <c r="Z360" s="17">
        <v>0.27315447361584</v>
      </c>
      <c r="AA360" s="17">
        <v>0.250019972284308</v>
      </c>
      <c r="AB360" s="17">
        <v>0.28058969973100201</v>
      </c>
      <c r="AC360" s="17">
        <v>0.24477075377861801</v>
      </c>
      <c r="AD360" s="17">
        <v>0.27372564819746897</v>
      </c>
      <c r="AE360" s="17"/>
      <c r="AF360" s="17">
        <v>0.24083453231989799</v>
      </c>
      <c r="AG360" s="17">
        <v>0.27702367928374499</v>
      </c>
      <c r="AH360" s="17">
        <v>0.26878651209503301</v>
      </c>
      <c r="AI360" s="17"/>
      <c r="AJ360" s="17">
        <v>0.243940298021217</v>
      </c>
      <c r="AK360" s="17">
        <v>0.29126509284926499</v>
      </c>
      <c r="AL360" s="17">
        <v>0.245099106518119</v>
      </c>
      <c r="AM360" s="17">
        <v>0.21978325098482401</v>
      </c>
      <c r="AN360" s="17">
        <v>0.259008992008877</v>
      </c>
      <c r="AO360" s="17"/>
      <c r="AP360" s="17">
        <v>0.248425716637797</v>
      </c>
      <c r="AQ360" s="17">
        <v>0.29107648034528</v>
      </c>
      <c r="AR360" s="17">
        <v>0.28968891667780899</v>
      </c>
      <c r="AS360" s="17"/>
      <c r="AT360" s="17">
        <v>0.25096992199047502</v>
      </c>
      <c r="AU360" s="17">
        <v>0.25515017389328298</v>
      </c>
      <c r="AV360" s="17" t="s">
        <v>74</v>
      </c>
      <c r="AW360" s="17">
        <v>0.23724856085457799</v>
      </c>
      <c r="AX360" s="17">
        <v>0.25058416423287599</v>
      </c>
      <c r="AY360" s="17">
        <v>0.28917918055088698</v>
      </c>
      <c r="AZ360" s="17">
        <v>0.227289163664597</v>
      </c>
    </row>
    <row r="361" spans="2:52" x14ac:dyDescent="0.35">
      <c r="B361" t="s">
        <v>250</v>
      </c>
      <c r="C361" s="17">
        <v>0.49046138839984199</v>
      </c>
      <c r="D361" s="17">
        <v>0.38565691647377498</v>
      </c>
      <c r="E361" s="17">
        <v>0.59370613791829896</v>
      </c>
      <c r="F361" s="17"/>
      <c r="G361" s="17">
        <v>0.51142020435301405</v>
      </c>
      <c r="H361" s="17">
        <v>0.42239683735101902</v>
      </c>
      <c r="I361" s="17">
        <v>0.46749842219652299</v>
      </c>
      <c r="J361" s="17">
        <v>0.495823230082797</v>
      </c>
      <c r="K361" s="17">
        <v>0.51150296496034198</v>
      </c>
      <c r="L361" s="17">
        <v>0.53198560623005398</v>
      </c>
      <c r="M361" s="17"/>
      <c r="N361" s="17">
        <v>0.38405271666243801</v>
      </c>
      <c r="O361" s="17">
        <v>0.47215460998798803</v>
      </c>
      <c r="P361" s="17">
        <v>0.52441309893647603</v>
      </c>
      <c r="Q361" s="17">
        <v>0.59221156818291099</v>
      </c>
      <c r="R361" s="17"/>
      <c r="S361" s="17">
        <v>0.43177575936663798</v>
      </c>
      <c r="T361" s="17">
        <v>0.48431777177246699</v>
      </c>
      <c r="U361" s="17">
        <v>0.52365528520354998</v>
      </c>
      <c r="V361" s="17">
        <v>0.535929504162173</v>
      </c>
      <c r="W361" s="17">
        <v>0.48915340253511302</v>
      </c>
      <c r="X361" s="17">
        <v>0.520291736311433</v>
      </c>
      <c r="Y361" s="17">
        <v>0.51046320031864201</v>
      </c>
      <c r="Z361" s="17">
        <v>0.52456449264296201</v>
      </c>
      <c r="AA361" s="17">
        <v>0.48232259626235902</v>
      </c>
      <c r="AB361" s="17">
        <v>0.45678149739749702</v>
      </c>
      <c r="AC361" s="17">
        <v>0.51566573895054801</v>
      </c>
      <c r="AD361" s="17">
        <v>0.47023571909605799</v>
      </c>
      <c r="AE361" s="17"/>
      <c r="AF361" s="17">
        <v>0.52762855915451001</v>
      </c>
      <c r="AG361" s="17">
        <v>0.43244270183177502</v>
      </c>
      <c r="AH361" s="17">
        <v>0.51011748411518598</v>
      </c>
      <c r="AI361" s="17"/>
      <c r="AJ361" s="17">
        <v>0.50365127865449699</v>
      </c>
      <c r="AK361" s="17">
        <v>0.46896849967149601</v>
      </c>
      <c r="AL361" s="17">
        <v>0.38817622779518102</v>
      </c>
      <c r="AM361" s="17">
        <v>0.53843482482344696</v>
      </c>
      <c r="AN361" s="17">
        <v>0.54426722790906001</v>
      </c>
      <c r="AO361" s="17"/>
      <c r="AP361" s="17">
        <v>0.49188346686419598</v>
      </c>
      <c r="AQ361" s="17">
        <v>0.48146684221684899</v>
      </c>
      <c r="AR361" s="17">
        <v>0.39878707656437501</v>
      </c>
      <c r="AS361" s="17"/>
      <c r="AT361" s="17">
        <v>0.47695902025199399</v>
      </c>
      <c r="AU361" s="17">
        <v>0.44380905743374499</v>
      </c>
      <c r="AV361" s="17" t="s">
        <v>74</v>
      </c>
      <c r="AW361" s="17">
        <v>0.56283525509953303</v>
      </c>
      <c r="AX361" s="17">
        <v>0.58502861026868702</v>
      </c>
      <c r="AY361" s="17">
        <v>0.49335161601514399</v>
      </c>
      <c r="AZ361" s="17">
        <v>0.53578860037961595</v>
      </c>
    </row>
    <row r="362" spans="2:52" x14ac:dyDescent="0.35">
      <c r="B362" t="s">
        <v>72</v>
      </c>
      <c r="C362" s="17">
        <v>5.4551826558133301E-2</v>
      </c>
      <c r="D362" s="17">
        <v>4.39053811464327E-2</v>
      </c>
      <c r="E362" s="17">
        <v>6.4232967847466196E-2</v>
      </c>
      <c r="F362" s="17"/>
      <c r="G362" s="17">
        <v>6.7786602184448694E-2</v>
      </c>
      <c r="H362" s="17">
        <v>5.5436876401860499E-2</v>
      </c>
      <c r="I362" s="17">
        <v>5.34613380134542E-2</v>
      </c>
      <c r="J362" s="17">
        <v>5.9442933016299299E-2</v>
      </c>
      <c r="K362" s="17">
        <v>4.4629879963707798E-2</v>
      </c>
      <c r="L362" s="17">
        <v>4.8638086933375402E-2</v>
      </c>
      <c r="M362" s="17"/>
      <c r="N362" s="17">
        <v>3.4058198807895901E-2</v>
      </c>
      <c r="O362" s="17">
        <v>4.97048232185082E-2</v>
      </c>
      <c r="P362" s="17">
        <v>6.4929024030314905E-2</v>
      </c>
      <c r="Q362" s="17">
        <v>7.3337435703592593E-2</v>
      </c>
      <c r="R362" s="17"/>
      <c r="S362" s="17">
        <v>6.4024103692194495E-2</v>
      </c>
      <c r="T362" s="17">
        <v>6.7065226858624996E-2</v>
      </c>
      <c r="U362" s="17">
        <v>7.1423937609983806E-2</v>
      </c>
      <c r="V362" s="17">
        <v>3.2980133906086097E-2</v>
      </c>
      <c r="W362" s="17">
        <v>4.8422882152163498E-2</v>
      </c>
      <c r="X362" s="17">
        <v>5.89150947942612E-2</v>
      </c>
      <c r="Y362" s="17">
        <v>4.9534269761437502E-2</v>
      </c>
      <c r="Z362" s="17">
        <v>3.8079800353697603E-2</v>
      </c>
      <c r="AA362" s="17">
        <v>5.8642146330254503E-2</v>
      </c>
      <c r="AB362" s="17">
        <v>4.4356921770397198E-2</v>
      </c>
      <c r="AC362" s="17">
        <v>4.5689029066862202E-2</v>
      </c>
      <c r="AD362" s="17">
        <v>4.2644461529266299E-2</v>
      </c>
      <c r="AE362" s="17"/>
      <c r="AF362" s="17">
        <v>4.0927236534071598E-2</v>
      </c>
      <c r="AG362" s="17">
        <v>4.51260352319146E-2</v>
      </c>
      <c r="AH362" s="17">
        <v>8.9915143058770505E-2</v>
      </c>
      <c r="AI362" s="17"/>
      <c r="AJ362" s="17">
        <v>4.3123109252065001E-2</v>
      </c>
      <c r="AK362" s="17">
        <v>4.8036898925545801E-2</v>
      </c>
      <c r="AL362" s="17">
        <v>7.7770570940911901E-2</v>
      </c>
      <c r="AM362" s="17">
        <v>5.3634439032619101E-2</v>
      </c>
      <c r="AN362" s="17">
        <v>7.7345707349164905E-2</v>
      </c>
      <c r="AO362" s="17"/>
      <c r="AP362" s="17">
        <v>4.3962739179417697E-2</v>
      </c>
      <c r="AQ362" s="17">
        <v>4.1459057804685298E-2</v>
      </c>
      <c r="AR362" s="17">
        <v>7.4378384347586396E-2</v>
      </c>
      <c r="AS362" s="17"/>
      <c r="AT362" s="17">
        <v>4.2454818283944901E-2</v>
      </c>
      <c r="AU362" s="17">
        <v>5.9227953568792402E-2</v>
      </c>
      <c r="AV362" s="17" t="s">
        <v>74</v>
      </c>
      <c r="AW362" s="17">
        <v>6.7897153535806304E-2</v>
      </c>
      <c r="AX362" s="17">
        <v>6.5676673924012802E-2</v>
      </c>
      <c r="AY362" s="17">
        <v>5.8189588003763698E-2</v>
      </c>
      <c r="AZ362" s="17">
        <v>6.2709794385808496E-2</v>
      </c>
    </row>
    <row r="363" spans="2:52" x14ac:dyDescent="0.35">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row>
    <row r="364" spans="2:52" x14ac:dyDescent="0.35">
      <c r="B364" s="6" t="s">
        <v>254</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row>
    <row r="365" spans="2:52" x14ac:dyDescent="0.35">
      <c r="B365" s="24" t="s">
        <v>76</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row>
    <row r="366" spans="2:52" x14ac:dyDescent="0.35">
      <c r="B366" t="s">
        <v>248</v>
      </c>
      <c r="C366" s="17">
        <v>0.667097623195119</v>
      </c>
      <c r="D366" s="17">
        <v>0.69745247595248205</v>
      </c>
      <c r="E366" s="17">
        <v>0.63632004364699901</v>
      </c>
      <c r="F366" s="17"/>
      <c r="G366" s="17">
        <v>0.57256813308753995</v>
      </c>
      <c r="H366" s="17">
        <v>0.63480057395661404</v>
      </c>
      <c r="I366" s="17">
        <v>0.66791712767349698</v>
      </c>
      <c r="J366" s="17">
        <v>0.68831435623992598</v>
      </c>
      <c r="K366" s="17">
        <v>0.70952038799230899</v>
      </c>
      <c r="L366" s="17">
        <v>0.70964492783125399</v>
      </c>
      <c r="M366" s="17"/>
      <c r="N366" s="17">
        <v>0.76516803767616004</v>
      </c>
      <c r="O366" s="17">
        <v>0.70264608743544599</v>
      </c>
      <c r="P366" s="17">
        <v>0.61630931296088598</v>
      </c>
      <c r="Q366" s="17">
        <v>0.56949811557380703</v>
      </c>
      <c r="R366" s="17"/>
      <c r="S366" s="17">
        <v>0.65746982578319502</v>
      </c>
      <c r="T366" s="17">
        <v>0.65319436842512202</v>
      </c>
      <c r="U366" s="17">
        <v>0.64287318053252795</v>
      </c>
      <c r="V366" s="17">
        <v>0.71511044419879999</v>
      </c>
      <c r="W366" s="17">
        <v>0.66964092194609703</v>
      </c>
      <c r="X366" s="17">
        <v>0.64382951590320403</v>
      </c>
      <c r="Y366" s="17">
        <v>0.67756988271681795</v>
      </c>
      <c r="Z366" s="17">
        <v>0.68292343642408404</v>
      </c>
      <c r="AA366" s="17">
        <v>0.66467046892332105</v>
      </c>
      <c r="AB366" s="17">
        <v>0.66080261956643005</v>
      </c>
      <c r="AC366" s="17">
        <v>0.70290009417471599</v>
      </c>
      <c r="AD366" s="17">
        <v>0.67625824572921001</v>
      </c>
      <c r="AE366" s="17"/>
      <c r="AF366" s="17">
        <v>0.66686672201364705</v>
      </c>
      <c r="AG366" s="17">
        <v>0.72572842223560496</v>
      </c>
      <c r="AH366" s="17">
        <v>0.57430787294313801</v>
      </c>
      <c r="AI366" s="17"/>
      <c r="AJ366" s="17">
        <v>0.69651861884442201</v>
      </c>
      <c r="AK366" s="17">
        <v>0.68507258551247496</v>
      </c>
      <c r="AL366" s="17">
        <v>0.699233657096613</v>
      </c>
      <c r="AM366" s="17">
        <v>0.62903221092972905</v>
      </c>
      <c r="AN366" s="17">
        <v>0.56080762713273402</v>
      </c>
      <c r="AO366" s="17"/>
      <c r="AP366" s="17">
        <v>0.67078791430028495</v>
      </c>
      <c r="AQ366" s="17">
        <v>0.70128196739823501</v>
      </c>
      <c r="AR366" s="17">
        <v>0.690427648956349</v>
      </c>
      <c r="AS366" s="17"/>
      <c r="AT366" s="17">
        <v>0.72485830403006202</v>
      </c>
      <c r="AU366" s="17">
        <v>0.68429579993521805</v>
      </c>
      <c r="AV366" s="17" t="s">
        <v>74</v>
      </c>
      <c r="AW366" s="17">
        <v>0.51669873062798599</v>
      </c>
      <c r="AX366" s="17">
        <v>0.57172679520984404</v>
      </c>
      <c r="AY366" s="17">
        <v>0.66102247666034597</v>
      </c>
      <c r="AZ366" s="17">
        <v>0.583330624375764</v>
      </c>
    </row>
    <row r="367" spans="2:52" x14ac:dyDescent="0.35">
      <c r="B367" t="s">
        <v>249</v>
      </c>
      <c r="C367" s="17">
        <v>0.27766336477993703</v>
      </c>
      <c r="D367" s="17">
        <v>0.24998869551924999</v>
      </c>
      <c r="E367" s="17">
        <v>0.30555542461770502</v>
      </c>
      <c r="F367" s="17"/>
      <c r="G367" s="17">
        <v>0.30995617847957402</v>
      </c>
      <c r="H367" s="17">
        <v>0.29005541476829599</v>
      </c>
      <c r="I367" s="17">
        <v>0.281511832907412</v>
      </c>
      <c r="J367" s="17">
        <v>0.25761052445252802</v>
      </c>
      <c r="K367" s="17">
        <v>0.25996112398691501</v>
      </c>
      <c r="L367" s="17">
        <v>0.271186765690487</v>
      </c>
      <c r="M367" s="17"/>
      <c r="N367" s="17">
        <v>0.20445332770998301</v>
      </c>
      <c r="O367" s="17">
        <v>0.245154009759143</v>
      </c>
      <c r="P367" s="17">
        <v>0.31634759665742201</v>
      </c>
      <c r="Q367" s="17">
        <v>0.35621447190383299</v>
      </c>
      <c r="R367" s="17"/>
      <c r="S367" s="17">
        <v>0.277911495778145</v>
      </c>
      <c r="T367" s="17">
        <v>0.28710424477009799</v>
      </c>
      <c r="U367" s="17">
        <v>0.31476883778053799</v>
      </c>
      <c r="V367" s="17">
        <v>0.24207513116733001</v>
      </c>
      <c r="W367" s="17">
        <v>0.26934008530463299</v>
      </c>
      <c r="X367" s="17">
        <v>0.29748797943102301</v>
      </c>
      <c r="Y367" s="17">
        <v>0.276728489730663</v>
      </c>
      <c r="Z367" s="17">
        <v>0.24421100440412499</v>
      </c>
      <c r="AA367" s="17">
        <v>0.28563091367083399</v>
      </c>
      <c r="AB367" s="17">
        <v>0.27394623588624101</v>
      </c>
      <c r="AC367" s="17">
        <v>0.24666783694626901</v>
      </c>
      <c r="AD367" s="17">
        <v>0.283760473802802</v>
      </c>
      <c r="AE367" s="17"/>
      <c r="AF367" s="17">
        <v>0.29060681827430701</v>
      </c>
      <c r="AG367" s="17">
        <v>0.23396662288477801</v>
      </c>
      <c r="AH367" s="17">
        <v>0.33317123707967999</v>
      </c>
      <c r="AI367" s="17"/>
      <c r="AJ367" s="17">
        <v>0.26608445544206999</v>
      </c>
      <c r="AK367" s="17">
        <v>0.25948623953350303</v>
      </c>
      <c r="AL367" s="17">
        <v>0.24551867287086299</v>
      </c>
      <c r="AM367" s="17">
        <v>0.31827046433503597</v>
      </c>
      <c r="AN367" s="17">
        <v>0.35537787994216302</v>
      </c>
      <c r="AO367" s="17"/>
      <c r="AP367" s="17">
        <v>0.27979013831421901</v>
      </c>
      <c r="AQ367" s="17">
        <v>0.25478450793040602</v>
      </c>
      <c r="AR367" s="17">
        <v>0.247068799854781</v>
      </c>
      <c r="AS367" s="17"/>
      <c r="AT367" s="17">
        <v>0.24065426656608799</v>
      </c>
      <c r="AU367" s="17">
        <v>0.25506884594457802</v>
      </c>
      <c r="AV367" s="17" t="s">
        <v>74</v>
      </c>
      <c r="AW367" s="17">
        <v>0.38480551301461802</v>
      </c>
      <c r="AX367" s="17">
        <v>0.37064117989676199</v>
      </c>
      <c r="AY367" s="17">
        <v>0.28046957626330699</v>
      </c>
      <c r="AZ367" s="17">
        <v>0.32183681299657502</v>
      </c>
    </row>
    <row r="368" spans="2:52" x14ac:dyDescent="0.35">
      <c r="B368" t="s">
        <v>250</v>
      </c>
      <c r="C368" s="17">
        <v>4.04341412327167E-2</v>
      </c>
      <c r="D368" s="17">
        <v>4.2859250378668903E-2</v>
      </c>
      <c r="E368" s="17">
        <v>3.8267143752769801E-2</v>
      </c>
      <c r="F368" s="17"/>
      <c r="G368" s="17">
        <v>9.8483584727214302E-2</v>
      </c>
      <c r="H368" s="17">
        <v>4.7943037992728602E-2</v>
      </c>
      <c r="I368" s="17">
        <v>3.3583020813993898E-2</v>
      </c>
      <c r="J368" s="17">
        <v>3.9010291334922502E-2</v>
      </c>
      <c r="K368" s="17">
        <v>2.0870866526152901E-2</v>
      </c>
      <c r="L368" s="17">
        <v>1.57170119207437E-2</v>
      </c>
      <c r="M368" s="17"/>
      <c r="N368" s="17">
        <v>2.6715065331484499E-2</v>
      </c>
      <c r="O368" s="17">
        <v>3.7359074582591099E-2</v>
      </c>
      <c r="P368" s="17">
        <v>5.2099103300926701E-2</v>
      </c>
      <c r="Q368" s="17">
        <v>4.7662505620289397E-2</v>
      </c>
      <c r="R368" s="17"/>
      <c r="S368" s="17">
        <v>4.38523019547866E-2</v>
      </c>
      <c r="T368" s="17">
        <v>4.8707697751405002E-2</v>
      </c>
      <c r="U368" s="17">
        <v>2.4533687315572501E-2</v>
      </c>
      <c r="V368" s="17">
        <v>2.7839417076424199E-2</v>
      </c>
      <c r="W368" s="17">
        <v>4.1037258991244802E-2</v>
      </c>
      <c r="X368" s="17">
        <v>4.7563582522730498E-2</v>
      </c>
      <c r="Y368" s="17">
        <v>3.41495009022992E-2</v>
      </c>
      <c r="Z368" s="17">
        <v>5.5437902939986301E-2</v>
      </c>
      <c r="AA368" s="17">
        <v>3.6955973045919903E-2</v>
      </c>
      <c r="AB368" s="17">
        <v>5.6346201946599901E-2</v>
      </c>
      <c r="AC368" s="17">
        <v>3.30542022367959E-2</v>
      </c>
      <c r="AD368" s="17">
        <v>1.9871499648635299E-2</v>
      </c>
      <c r="AE368" s="17"/>
      <c r="AF368" s="17">
        <v>3.64158862179551E-2</v>
      </c>
      <c r="AG368" s="17">
        <v>2.7325237032563201E-2</v>
      </c>
      <c r="AH368" s="17">
        <v>5.7172334128515301E-2</v>
      </c>
      <c r="AI368" s="17"/>
      <c r="AJ368" s="17">
        <v>2.9106276888850799E-2</v>
      </c>
      <c r="AK368" s="17">
        <v>4.2531960423579103E-2</v>
      </c>
      <c r="AL368" s="17">
        <v>3.07056449688397E-2</v>
      </c>
      <c r="AM368" s="17">
        <v>5.26973247352353E-2</v>
      </c>
      <c r="AN368" s="17">
        <v>5.8045105382371502E-2</v>
      </c>
      <c r="AO368" s="17"/>
      <c r="AP368" s="17">
        <v>3.8753236927534497E-2</v>
      </c>
      <c r="AQ368" s="17">
        <v>3.6990721285889802E-2</v>
      </c>
      <c r="AR368" s="17">
        <v>3.6661245003639598E-2</v>
      </c>
      <c r="AS368" s="17"/>
      <c r="AT368" s="17">
        <v>2.7080459559588699E-2</v>
      </c>
      <c r="AU368" s="17">
        <v>3.81305627176848E-2</v>
      </c>
      <c r="AV368" s="17" t="s">
        <v>74</v>
      </c>
      <c r="AW368" s="17">
        <v>7.9977073527470993E-2</v>
      </c>
      <c r="AX368" s="17">
        <v>3.9820316569054499E-2</v>
      </c>
      <c r="AY368" s="17">
        <v>4.5189893356764599E-2</v>
      </c>
      <c r="AZ368" s="17">
        <v>5.8159184218257699E-2</v>
      </c>
    </row>
    <row r="369" spans="2:52" x14ac:dyDescent="0.35">
      <c r="B369" t="s">
        <v>72</v>
      </c>
      <c r="C369" s="17">
        <v>1.48048707922272E-2</v>
      </c>
      <c r="D369" s="17">
        <v>9.6995781495988493E-3</v>
      </c>
      <c r="E369" s="17">
        <v>1.9857387982525398E-2</v>
      </c>
      <c r="F369" s="17"/>
      <c r="G369" s="17">
        <v>1.8992103705671001E-2</v>
      </c>
      <c r="H369" s="17">
        <v>2.7200973282361401E-2</v>
      </c>
      <c r="I369" s="17">
        <v>1.69880186050969E-2</v>
      </c>
      <c r="J369" s="17">
        <v>1.50648279726237E-2</v>
      </c>
      <c r="K369" s="17">
        <v>9.6476214946224596E-3</v>
      </c>
      <c r="L369" s="17">
        <v>3.4512945575149502E-3</v>
      </c>
      <c r="M369" s="17"/>
      <c r="N369" s="17">
        <v>3.6635692823724598E-3</v>
      </c>
      <c r="O369" s="17">
        <v>1.4840828222820001E-2</v>
      </c>
      <c r="P369" s="17">
        <v>1.5243987080765501E-2</v>
      </c>
      <c r="Q369" s="17">
        <v>2.66249069020707E-2</v>
      </c>
      <c r="R369" s="17"/>
      <c r="S369" s="17">
        <v>2.0766376483873399E-2</v>
      </c>
      <c r="T369" s="17">
        <v>1.09936890533748E-2</v>
      </c>
      <c r="U369" s="17">
        <v>1.78242943713618E-2</v>
      </c>
      <c r="V369" s="17">
        <v>1.49750075574461E-2</v>
      </c>
      <c r="W369" s="17">
        <v>1.9981733758024998E-2</v>
      </c>
      <c r="X369" s="17">
        <v>1.11189221430434E-2</v>
      </c>
      <c r="Y369" s="17">
        <v>1.15521266502197E-2</v>
      </c>
      <c r="Z369" s="17">
        <v>1.7427656231804999E-2</v>
      </c>
      <c r="AA369" s="17">
        <v>1.2742644359924799E-2</v>
      </c>
      <c r="AB369" s="17">
        <v>8.9049426007289795E-3</v>
      </c>
      <c r="AC369" s="17">
        <v>1.7377866642219301E-2</v>
      </c>
      <c r="AD369" s="17">
        <v>2.0109780819352999E-2</v>
      </c>
      <c r="AE369" s="17"/>
      <c r="AF369" s="17">
        <v>6.1105734940909498E-3</v>
      </c>
      <c r="AG369" s="17">
        <v>1.29797178470535E-2</v>
      </c>
      <c r="AH369" s="17">
        <v>3.5348555848666502E-2</v>
      </c>
      <c r="AI369" s="17"/>
      <c r="AJ369" s="17">
        <v>8.2906488246565994E-3</v>
      </c>
      <c r="AK369" s="17">
        <v>1.29092145304431E-2</v>
      </c>
      <c r="AL369" s="17">
        <v>2.45420250636839E-2</v>
      </c>
      <c r="AM369" s="17">
        <v>0</v>
      </c>
      <c r="AN369" s="17">
        <v>2.57693875427316E-2</v>
      </c>
      <c r="AO369" s="17"/>
      <c r="AP369" s="17">
        <v>1.0668710457961699E-2</v>
      </c>
      <c r="AQ369" s="17">
        <v>6.9428033854689701E-3</v>
      </c>
      <c r="AR369" s="17">
        <v>2.58423061852299E-2</v>
      </c>
      <c r="AS369" s="17"/>
      <c r="AT369" s="17">
        <v>7.4069698442613E-3</v>
      </c>
      <c r="AU369" s="17">
        <v>2.2504791402519101E-2</v>
      </c>
      <c r="AV369" s="17" t="s">
        <v>74</v>
      </c>
      <c r="AW369" s="17">
        <v>1.8518682829924301E-2</v>
      </c>
      <c r="AX369" s="17">
        <v>1.7811708324339402E-2</v>
      </c>
      <c r="AY369" s="17">
        <v>1.3318053719582499E-2</v>
      </c>
      <c r="AZ369" s="17">
        <v>3.6673378409403198E-2</v>
      </c>
    </row>
    <row r="370" spans="2:52" x14ac:dyDescent="0.35">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row>
    <row r="371" spans="2:52" x14ac:dyDescent="0.35">
      <c r="B371" s="6" t="s">
        <v>255</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row>
    <row r="372" spans="2:52" x14ac:dyDescent="0.35">
      <c r="B372" s="24" t="s">
        <v>76</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row>
    <row r="373" spans="2:52" x14ac:dyDescent="0.35">
      <c r="B373" t="s">
        <v>248</v>
      </c>
      <c r="C373" s="17">
        <v>0.44488532227185001</v>
      </c>
      <c r="D373" s="17">
        <v>0.48563019209768499</v>
      </c>
      <c r="E373" s="17">
        <v>0.40521045242057202</v>
      </c>
      <c r="F373" s="17"/>
      <c r="G373" s="17">
        <v>0.24476928240804899</v>
      </c>
      <c r="H373" s="17">
        <v>0.38477843763763803</v>
      </c>
      <c r="I373" s="17">
        <v>0.42059333271224802</v>
      </c>
      <c r="J373" s="17">
        <v>0.531053271470735</v>
      </c>
      <c r="K373" s="17">
        <v>0.55594191569977403</v>
      </c>
      <c r="L373" s="17">
        <v>0.50177291833153803</v>
      </c>
      <c r="M373" s="17"/>
      <c r="N373" s="17">
        <v>0.53386677568248597</v>
      </c>
      <c r="O373" s="17">
        <v>0.45564682175155902</v>
      </c>
      <c r="P373" s="17">
        <v>0.41479580776972702</v>
      </c>
      <c r="Q373" s="17">
        <v>0.36752274767138998</v>
      </c>
      <c r="R373" s="17"/>
      <c r="S373" s="17">
        <v>0.348770990942249</v>
      </c>
      <c r="T373" s="17">
        <v>0.452121012002484</v>
      </c>
      <c r="U373" s="17">
        <v>0.420243276093129</v>
      </c>
      <c r="V373" s="17">
        <v>0.42199879013304198</v>
      </c>
      <c r="W373" s="17">
        <v>0.455710423379657</v>
      </c>
      <c r="X373" s="17">
        <v>0.43367557499809201</v>
      </c>
      <c r="Y373" s="17">
        <v>0.457379539235582</v>
      </c>
      <c r="Z373" s="17">
        <v>0.48077880390886901</v>
      </c>
      <c r="AA373" s="17">
        <v>0.45795430818108901</v>
      </c>
      <c r="AB373" s="17">
        <v>0.54219131531331799</v>
      </c>
      <c r="AC373" s="17">
        <v>0.485480091648467</v>
      </c>
      <c r="AD373" s="17">
        <v>0.51586535525905597</v>
      </c>
      <c r="AE373" s="17"/>
      <c r="AF373" s="17">
        <v>0.48163057598134601</v>
      </c>
      <c r="AG373" s="17">
        <v>0.52174193231764698</v>
      </c>
      <c r="AH373" s="17">
        <v>0.29037639178688102</v>
      </c>
      <c r="AI373" s="17"/>
      <c r="AJ373" s="17">
        <v>0.47043463450853501</v>
      </c>
      <c r="AK373" s="17">
        <v>0.46928995165194798</v>
      </c>
      <c r="AL373" s="17">
        <v>0.58774147384355202</v>
      </c>
      <c r="AM373" s="17">
        <v>0.60527667993696499</v>
      </c>
      <c r="AN373" s="17">
        <v>0.29678376736580597</v>
      </c>
      <c r="AO373" s="17"/>
      <c r="AP373" s="17">
        <v>0.42773842070389501</v>
      </c>
      <c r="AQ373" s="17">
        <v>0.464921764861293</v>
      </c>
      <c r="AR373" s="17">
        <v>0.51315139210942795</v>
      </c>
      <c r="AS373" s="17"/>
      <c r="AT373" s="17">
        <v>0.524834315968705</v>
      </c>
      <c r="AU373" s="17">
        <v>0.47394656654621797</v>
      </c>
      <c r="AV373" s="17" t="s">
        <v>74</v>
      </c>
      <c r="AW373" s="17">
        <v>0.34970211635728699</v>
      </c>
      <c r="AX373" s="17">
        <v>0.33299287846555098</v>
      </c>
      <c r="AY373" s="17">
        <v>0.37743679727558899</v>
      </c>
      <c r="AZ373" s="17">
        <v>0.34500799748095901</v>
      </c>
    </row>
    <row r="374" spans="2:52" x14ac:dyDescent="0.35">
      <c r="B374" t="s">
        <v>249</v>
      </c>
      <c r="C374" s="17">
        <v>0.31515236749539499</v>
      </c>
      <c r="D374" s="17">
        <v>0.30096551924893</v>
      </c>
      <c r="E374" s="17">
        <v>0.32911636577478698</v>
      </c>
      <c r="F374" s="17"/>
      <c r="G374" s="17">
        <v>0.37743379148223999</v>
      </c>
      <c r="H374" s="17">
        <v>0.32884447565611302</v>
      </c>
      <c r="I374" s="17">
        <v>0.31891972831606602</v>
      </c>
      <c r="J374" s="17">
        <v>0.26770485533337002</v>
      </c>
      <c r="K374" s="17">
        <v>0.28113196471331098</v>
      </c>
      <c r="L374" s="17">
        <v>0.32092110560499298</v>
      </c>
      <c r="M374" s="17"/>
      <c r="N374" s="17">
        <v>0.28267007393989901</v>
      </c>
      <c r="O374" s="17">
        <v>0.29457070471094399</v>
      </c>
      <c r="P374" s="17">
        <v>0.34722231328962599</v>
      </c>
      <c r="Q374" s="17">
        <v>0.34266071859477498</v>
      </c>
      <c r="R374" s="17"/>
      <c r="S374" s="17">
        <v>0.31874449878370498</v>
      </c>
      <c r="T374" s="17">
        <v>0.30497663676774001</v>
      </c>
      <c r="U374" s="17">
        <v>0.335914394847801</v>
      </c>
      <c r="V374" s="17">
        <v>0.332493197862815</v>
      </c>
      <c r="W374" s="17">
        <v>0.33328705308881601</v>
      </c>
      <c r="X374" s="17">
        <v>0.33437570480142398</v>
      </c>
      <c r="Y374" s="17">
        <v>0.33220757130971401</v>
      </c>
      <c r="Z374" s="17">
        <v>0.28811615611890301</v>
      </c>
      <c r="AA374" s="17">
        <v>0.28964754102662199</v>
      </c>
      <c r="AB374" s="17">
        <v>0.291823359591731</v>
      </c>
      <c r="AC374" s="17">
        <v>0.30516276713447998</v>
      </c>
      <c r="AD374" s="17">
        <v>0.305953465554542</v>
      </c>
      <c r="AE374" s="17"/>
      <c r="AF374" s="17">
        <v>0.32247984389476297</v>
      </c>
      <c r="AG374" s="17">
        <v>0.28840845968582401</v>
      </c>
      <c r="AH374" s="17">
        <v>0.334406824458654</v>
      </c>
      <c r="AI374" s="17"/>
      <c r="AJ374" s="17">
        <v>0.33220890758454003</v>
      </c>
      <c r="AK374" s="17">
        <v>0.31023595704429902</v>
      </c>
      <c r="AL374" s="17">
        <v>0.256690491687108</v>
      </c>
      <c r="AM374" s="17">
        <v>0.18242535947924901</v>
      </c>
      <c r="AN374" s="17">
        <v>0.329882817116736</v>
      </c>
      <c r="AO374" s="17"/>
      <c r="AP374" s="17">
        <v>0.34020167210042401</v>
      </c>
      <c r="AQ374" s="17">
        <v>0.31021355504974801</v>
      </c>
      <c r="AR374" s="17">
        <v>0.30130023005328599</v>
      </c>
      <c r="AS374" s="17"/>
      <c r="AT374" s="17">
        <v>0.31034848289962602</v>
      </c>
      <c r="AU374" s="17">
        <v>0.29759245893316499</v>
      </c>
      <c r="AV374" s="17" t="s">
        <v>74</v>
      </c>
      <c r="AW374" s="17">
        <v>0.353598165140599</v>
      </c>
      <c r="AX374" s="17">
        <v>0.34913282618716002</v>
      </c>
      <c r="AY374" s="17">
        <v>0.31393232620285999</v>
      </c>
      <c r="AZ374" s="17">
        <v>0.31699448324315099</v>
      </c>
    </row>
    <row r="375" spans="2:52" x14ac:dyDescent="0.35">
      <c r="B375" t="s">
        <v>250</v>
      </c>
      <c r="C375" s="17">
        <v>0.20753769902809699</v>
      </c>
      <c r="D375" s="17">
        <v>0.185804031259862</v>
      </c>
      <c r="E375" s="17">
        <v>0.228383582477303</v>
      </c>
      <c r="F375" s="17"/>
      <c r="G375" s="17">
        <v>0.33600253523185403</v>
      </c>
      <c r="H375" s="17">
        <v>0.24244775367209601</v>
      </c>
      <c r="I375" s="17">
        <v>0.23326965271570901</v>
      </c>
      <c r="J375" s="17">
        <v>0.17253547438833899</v>
      </c>
      <c r="K375" s="17">
        <v>0.13883652480974701</v>
      </c>
      <c r="L375" s="17">
        <v>0.147601453084969</v>
      </c>
      <c r="M375" s="17"/>
      <c r="N375" s="17">
        <v>0.16695713230699</v>
      </c>
      <c r="O375" s="17">
        <v>0.22337879899382301</v>
      </c>
      <c r="P375" s="17">
        <v>0.202249543214195</v>
      </c>
      <c r="Q375" s="17">
        <v>0.236396577945516</v>
      </c>
      <c r="R375" s="17"/>
      <c r="S375" s="17">
        <v>0.28254642677030301</v>
      </c>
      <c r="T375" s="17">
        <v>0.215443190260418</v>
      </c>
      <c r="U375" s="17">
        <v>0.19920958750010001</v>
      </c>
      <c r="V375" s="17">
        <v>0.20791086759843899</v>
      </c>
      <c r="W375" s="17">
        <v>0.188483202993975</v>
      </c>
      <c r="X375" s="17">
        <v>0.199467944385541</v>
      </c>
      <c r="Y375" s="17">
        <v>0.17925633854013701</v>
      </c>
      <c r="Z375" s="17">
        <v>0.20640695150112001</v>
      </c>
      <c r="AA375" s="17">
        <v>0.22292832286464001</v>
      </c>
      <c r="AB375" s="17">
        <v>0.14771083710577401</v>
      </c>
      <c r="AC375" s="17">
        <v>0.18120467248747801</v>
      </c>
      <c r="AD375" s="17">
        <v>0.15692468111701299</v>
      </c>
      <c r="AE375" s="17"/>
      <c r="AF375" s="17">
        <v>0.17122302956424601</v>
      </c>
      <c r="AG375" s="17">
        <v>0.167016362704107</v>
      </c>
      <c r="AH375" s="17">
        <v>0.30654543182120803</v>
      </c>
      <c r="AI375" s="17"/>
      <c r="AJ375" s="17">
        <v>0.16772080348648799</v>
      </c>
      <c r="AK375" s="17">
        <v>0.19511415602478499</v>
      </c>
      <c r="AL375" s="17">
        <v>0.12759712306923701</v>
      </c>
      <c r="AM375" s="17">
        <v>0.176564526773625</v>
      </c>
      <c r="AN375" s="17">
        <v>0.32407034319044697</v>
      </c>
      <c r="AO375" s="17"/>
      <c r="AP375" s="17">
        <v>0.19022550562690899</v>
      </c>
      <c r="AQ375" s="17">
        <v>0.20457667832759699</v>
      </c>
      <c r="AR375" s="17">
        <v>0.15248879952524699</v>
      </c>
      <c r="AS375" s="17"/>
      <c r="AT375" s="17">
        <v>0.14237364936066199</v>
      </c>
      <c r="AU375" s="17">
        <v>0.19461849501391101</v>
      </c>
      <c r="AV375" s="17" t="s">
        <v>74</v>
      </c>
      <c r="AW375" s="17">
        <v>0.25222139383556103</v>
      </c>
      <c r="AX375" s="17">
        <v>0.252132921789745</v>
      </c>
      <c r="AY375" s="17">
        <v>0.27527114746734899</v>
      </c>
      <c r="AZ375" s="17">
        <v>0.32294671006169201</v>
      </c>
    </row>
    <row r="376" spans="2:52" x14ac:dyDescent="0.35">
      <c r="B376" t="s">
        <v>72</v>
      </c>
      <c r="C376" s="17">
        <v>3.2424611204658602E-2</v>
      </c>
      <c r="D376" s="17">
        <v>2.7600257393522499E-2</v>
      </c>
      <c r="E376" s="17">
        <v>3.7289599327337497E-2</v>
      </c>
      <c r="F376" s="17"/>
      <c r="G376" s="17">
        <v>4.1794390877856198E-2</v>
      </c>
      <c r="H376" s="17">
        <v>4.3929333034153403E-2</v>
      </c>
      <c r="I376" s="17">
        <v>2.7217286255976799E-2</v>
      </c>
      <c r="J376" s="17">
        <v>2.8706398807555399E-2</v>
      </c>
      <c r="K376" s="17">
        <v>2.40895947771681E-2</v>
      </c>
      <c r="L376" s="17">
        <v>2.9704522978499601E-2</v>
      </c>
      <c r="M376" s="17"/>
      <c r="N376" s="17">
        <v>1.6506018070625E-2</v>
      </c>
      <c r="O376" s="17">
        <v>2.6403674543673501E-2</v>
      </c>
      <c r="P376" s="17">
        <v>3.5732335726451701E-2</v>
      </c>
      <c r="Q376" s="17">
        <v>5.3419955788319699E-2</v>
      </c>
      <c r="R376" s="17"/>
      <c r="S376" s="17">
        <v>4.9938083503743097E-2</v>
      </c>
      <c r="T376" s="17">
        <v>2.7459160969357601E-2</v>
      </c>
      <c r="U376" s="17">
        <v>4.4632741558969999E-2</v>
      </c>
      <c r="V376" s="17">
        <v>3.7597144405703997E-2</v>
      </c>
      <c r="W376" s="17">
        <v>2.2519320537551801E-2</v>
      </c>
      <c r="X376" s="17">
        <v>3.2480775814943803E-2</v>
      </c>
      <c r="Y376" s="17">
        <v>3.1156550914566199E-2</v>
      </c>
      <c r="Z376" s="17">
        <v>2.4698088471108801E-2</v>
      </c>
      <c r="AA376" s="17">
        <v>2.9469827927648701E-2</v>
      </c>
      <c r="AB376" s="17">
        <v>1.8274487989177302E-2</v>
      </c>
      <c r="AC376" s="17">
        <v>2.8152468729575501E-2</v>
      </c>
      <c r="AD376" s="17">
        <v>2.1256498069389802E-2</v>
      </c>
      <c r="AE376" s="17"/>
      <c r="AF376" s="17">
        <v>2.46665505596456E-2</v>
      </c>
      <c r="AG376" s="17">
        <v>2.2833245292422599E-2</v>
      </c>
      <c r="AH376" s="17">
        <v>6.86713519332567E-2</v>
      </c>
      <c r="AI376" s="17"/>
      <c r="AJ376" s="17">
        <v>2.96356544204366E-2</v>
      </c>
      <c r="AK376" s="17">
        <v>2.53599352789683E-2</v>
      </c>
      <c r="AL376" s="17">
        <v>2.7970911400103601E-2</v>
      </c>
      <c r="AM376" s="17">
        <v>3.5733433810161599E-2</v>
      </c>
      <c r="AN376" s="17">
        <v>4.9263072327010798E-2</v>
      </c>
      <c r="AO376" s="17"/>
      <c r="AP376" s="17">
        <v>4.1834401568771599E-2</v>
      </c>
      <c r="AQ376" s="17">
        <v>2.0288001761362799E-2</v>
      </c>
      <c r="AR376" s="17">
        <v>3.3059578312038297E-2</v>
      </c>
      <c r="AS376" s="17"/>
      <c r="AT376" s="17">
        <v>2.2443551771006799E-2</v>
      </c>
      <c r="AU376" s="17">
        <v>3.3842479506705297E-2</v>
      </c>
      <c r="AV376" s="17" t="s">
        <v>74</v>
      </c>
      <c r="AW376" s="17">
        <v>4.4478324666552001E-2</v>
      </c>
      <c r="AX376" s="17">
        <v>6.5741373557544197E-2</v>
      </c>
      <c r="AY376" s="17">
        <v>3.3359729054202598E-2</v>
      </c>
      <c r="AZ376" s="17">
        <v>1.50508092141984E-2</v>
      </c>
    </row>
    <row r="377" spans="2:52" x14ac:dyDescent="0.35">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row>
    <row r="378" spans="2:52" x14ac:dyDescent="0.35">
      <c r="B378" s="6" t="s">
        <v>256</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row>
    <row r="379" spans="2:52" x14ac:dyDescent="0.35">
      <c r="B379" s="24" t="s">
        <v>76</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row>
    <row r="380" spans="2:52" x14ac:dyDescent="0.35">
      <c r="B380" t="s">
        <v>248</v>
      </c>
      <c r="C380" s="17">
        <v>0.39604434069668598</v>
      </c>
      <c r="D380" s="17">
        <v>0.49017091123950901</v>
      </c>
      <c r="E380" s="17">
        <v>0.30511991742975297</v>
      </c>
      <c r="F380" s="17"/>
      <c r="G380" s="17">
        <v>0.30969180974919802</v>
      </c>
      <c r="H380" s="17">
        <v>0.40507140717454798</v>
      </c>
      <c r="I380" s="17">
        <v>0.39298694950831797</v>
      </c>
      <c r="J380" s="17">
        <v>0.39031970791155801</v>
      </c>
      <c r="K380" s="17">
        <v>0.40748818448094598</v>
      </c>
      <c r="L380" s="17">
        <v>0.44534791091965498</v>
      </c>
      <c r="M380" s="17"/>
      <c r="N380" s="17">
        <v>0.50961619970350103</v>
      </c>
      <c r="O380" s="17">
        <v>0.38986962477023301</v>
      </c>
      <c r="P380" s="17">
        <v>0.35911597194902101</v>
      </c>
      <c r="Q380" s="17">
        <v>0.31224002990903299</v>
      </c>
      <c r="R380" s="17"/>
      <c r="S380" s="17">
        <v>0.38196508948149299</v>
      </c>
      <c r="T380" s="17">
        <v>0.36370795097230602</v>
      </c>
      <c r="U380" s="17">
        <v>0.39570612531983002</v>
      </c>
      <c r="V380" s="17">
        <v>0.37929736328665797</v>
      </c>
      <c r="W380" s="17">
        <v>0.42851985460318798</v>
      </c>
      <c r="X380" s="17">
        <v>0.38583577960027499</v>
      </c>
      <c r="Y380" s="17">
        <v>0.40288471653463698</v>
      </c>
      <c r="Z380" s="17">
        <v>0.43710097963119898</v>
      </c>
      <c r="AA380" s="17">
        <v>0.42278646188493502</v>
      </c>
      <c r="AB380" s="17">
        <v>0.46949729222961201</v>
      </c>
      <c r="AC380" s="17">
        <v>0.34818429011690799</v>
      </c>
      <c r="AD380" s="17">
        <v>0.29605113230454799</v>
      </c>
      <c r="AE380" s="17"/>
      <c r="AF380" s="17">
        <v>0.42281371750631702</v>
      </c>
      <c r="AG380" s="17">
        <v>0.43554145229125002</v>
      </c>
      <c r="AH380" s="17">
        <v>0.315375886094798</v>
      </c>
      <c r="AI380" s="17"/>
      <c r="AJ380" s="17">
        <v>0.43448484248770602</v>
      </c>
      <c r="AK380" s="17">
        <v>0.40992898226746599</v>
      </c>
      <c r="AL380" s="17">
        <v>0.464713166786761</v>
      </c>
      <c r="AM380" s="17">
        <v>0.45455627948465299</v>
      </c>
      <c r="AN380" s="17">
        <v>0.28119725505209098</v>
      </c>
      <c r="AO380" s="17"/>
      <c r="AP380" s="17">
        <v>0.43530662644967699</v>
      </c>
      <c r="AQ380" s="17">
        <v>0.41799100602928202</v>
      </c>
      <c r="AR380" s="17">
        <v>0.419393372895632</v>
      </c>
      <c r="AS380" s="17"/>
      <c r="AT380" s="17">
        <v>0.47032117625502501</v>
      </c>
      <c r="AU380" s="17">
        <v>0.41754413393294199</v>
      </c>
      <c r="AV380" s="17" t="s">
        <v>74</v>
      </c>
      <c r="AW380" s="17">
        <v>0.28302237298607302</v>
      </c>
      <c r="AX380" s="17">
        <v>0.29124164733008701</v>
      </c>
      <c r="AY380" s="17">
        <v>0.35053776600717701</v>
      </c>
      <c r="AZ380" s="17">
        <v>0.27277746746089399</v>
      </c>
    </row>
    <row r="381" spans="2:52" x14ac:dyDescent="0.35">
      <c r="B381" t="s">
        <v>249</v>
      </c>
      <c r="C381" s="17">
        <v>0.48786018647187601</v>
      </c>
      <c r="D381" s="17">
        <v>0.417694171150233</v>
      </c>
      <c r="E381" s="17">
        <v>0.55575685947189901</v>
      </c>
      <c r="F381" s="17"/>
      <c r="G381" s="17">
        <v>0.46368246582688599</v>
      </c>
      <c r="H381" s="17">
        <v>0.42066141284529301</v>
      </c>
      <c r="I381" s="17">
        <v>0.47932298121418798</v>
      </c>
      <c r="J381" s="17">
        <v>0.52325940740909105</v>
      </c>
      <c r="K381" s="17">
        <v>0.52795701200762701</v>
      </c>
      <c r="L381" s="17">
        <v>0.50980268984231603</v>
      </c>
      <c r="M381" s="17"/>
      <c r="N381" s="17">
        <v>0.41411381090284899</v>
      </c>
      <c r="O381" s="17">
        <v>0.491970449360701</v>
      </c>
      <c r="P381" s="17">
        <v>0.51366125204104995</v>
      </c>
      <c r="Q381" s="17">
        <v>0.542084475708563</v>
      </c>
      <c r="R381" s="17"/>
      <c r="S381" s="17">
        <v>0.467555204255028</v>
      </c>
      <c r="T381" s="17">
        <v>0.499609812291962</v>
      </c>
      <c r="U381" s="17">
        <v>0.48762262490484698</v>
      </c>
      <c r="V381" s="17">
        <v>0.521777509842974</v>
      </c>
      <c r="W381" s="17">
        <v>0.46215049555179399</v>
      </c>
      <c r="X381" s="17">
        <v>0.47536551074545702</v>
      </c>
      <c r="Y381" s="17">
        <v>0.497287633861143</v>
      </c>
      <c r="Z381" s="17">
        <v>0.46719579186536597</v>
      </c>
      <c r="AA381" s="17">
        <v>0.48437197287221001</v>
      </c>
      <c r="AB381" s="17">
        <v>0.43772556214758901</v>
      </c>
      <c r="AC381" s="17">
        <v>0.53175041860252203</v>
      </c>
      <c r="AD381" s="17">
        <v>0.62090864585680705</v>
      </c>
      <c r="AE381" s="17"/>
      <c r="AF381" s="17">
        <v>0.49639599537198797</v>
      </c>
      <c r="AG381" s="17">
        <v>0.47588434683402198</v>
      </c>
      <c r="AH381" s="17">
        <v>0.50906583104868597</v>
      </c>
      <c r="AI381" s="17"/>
      <c r="AJ381" s="17">
        <v>0.49143300695015601</v>
      </c>
      <c r="AK381" s="17">
        <v>0.47788929215167603</v>
      </c>
      <c r="AL381" s="17">
        <v>0.45191461553623202</v>
      </c>
      <c r="AM381" s="17">
        <v>0.37883361393412601</v>
      </c>
      <c r="AN381" s="17">
        <v>0.54869456689569096</v>
      </c>
      <c r="AO381" s="17"/>
      <c r="AP381" s="17">
        <v>0.47152108854097402</v>
      </c>
      <c r="AQ381" s="17">
        <v>0.47537024284684298</v>
      </c>
      <c r="AR381" s="17">
        <v>0.46478412263965502</v>
      </c>
      <c r="AS381" s="17"/>
      <c r="AT381" s="17">
        <v>0.47623771766359002</v>
      </c>
      <c r="AU381" s="17">
        <v>0.46287574798698999</v>
      </c>
      <c r="AV381" s="17" t="s">
        <v>74</v>
      </c>
      <c r="AW381" s="17">
        <v>0.53468559913262603</v>
      </c>
      <c r="AX381" s="17">
        <v>0.53426797969225004</v>
      </c>
      <c r="AY381" s="17">
        <v>0.49684113861484003</v>
      </c>
      <c r="AZ381" s="17">
        <v>0.55228436870108499</v>
      </c>
    </row>
    <row r="382" spans="2:52" x14ac:dyDescent="0.35">
      <c r="B382" t="s">
        <v>250</v>
      </c>
      <c r="C382" s="17">
        <v>9.0765979189525697E-2</v>
      </c>
      <c r="D382" s="17">
        <v>7.3853861300519505E-2</v>
      </c>
      <c r="E382" s="17">
        <v>0.106794148275263</v>
      </c>
      <c r="F382" s="17"/>
      <c r="G382" s="17">
        <v>0.190920394064996</v>
      </c>
      <c r="H382" s="17">
        <v>0.14206650733943199</v>
      </c>
      <c r="I382" s="17">
        <v>9.4968908254648696E-2</v>
      </c>
      <c r="J382" s="17">
        <v>5.7157423501599802E-2</v>
      </c>
      <c r="K382" s="17">
        <v>4.6792715593638602E-2</v>
      </c>
      <c r="L382" s="17">
        <v>3.60773255393841E-2</v>
      </c>
      <c r="M382" s="17"/>
      <c r="N382" s="17">
        <v>6.2819289073858794E-2</v>
      </c>
      <c r="O382" s="17">
        <v>9.1427588297620002E-2</v>
      </c>
      <c r="P382" s="17">
        <v>0.10132910153675501</v>
      </c>
      <c r="Q382" s="17">
        <v>0.109124631413067</v>
      </c>
      <c r="R382" s="17"/>
      <c r="S382" s="17">
        <v>0.11896918115392099</v>
      </c>
      <c r="T382" s="17">
        <v>0.10846555975448199</v>
      </c>
      <c r="U382" s="17">
        <v>8.6389913637213198E-2</v>
      </c>
      <c r="V382" s="17">
        <v>8.6139440717827698E-2</v>
      </c>
      <c r="W382" s="17">
        <v>8.2021831581507595E-2</v>
      </c>
      <c r="X382" s="17">
        <v>0.12175617080218</v>
      </c>
      <c r="Y382" s="17">
        <v>7.0049526419802902E-2</v>
      </c>
      <c r="Z382" s="17">
        <v>6.7974021404373905E-2</v>
      </c>
      <c r="AA382" s="17">
        <v>6.3361695473464902E-2</v>
      </c>
      <c r="AB382" s="17">
        <v>7.8575842341419802E-2</v>
      </c>
      <c r="AC382" s="17">
        <v>8.7536423067671107E-2</v>
      </c>
      <c r="AD382" s="17">
        <v>6.3221571841582405E-2</v>
      </c>
      <c r="AE382" s="17"/>
      <c r="AF382" s="17">
        <v>6.5422818325849397E-2</v>
      </c>
      <c r="AG382" s="17">
        <v>6.7704043747726594E-2</v>
      </c>
      <c r="AH382" s="17">
        <v>0.127242867729457</v>
      </c>
      <c r="AI382" s="17"/>
      <c r="AJ382" s="17">
        <v>5.4977321559280201E-2</v>
      </c>
      <c r="AK382" s="17">
        <v>9.0888418797986495E-2</v>
      </c>
      <c r="AL382" s="17">
        <v>5.8142469662986897E-2</v>
      </c>
      <c r="AM382" s="17">
        <v>0.141038051581138</v>
      </c>
      <c r="AN382" s="17">
        <v>0.13036511253960101</v>
      </c>
      <c r="AO382" s="17"/>
      <c r="AP382" s="17">
        <v>7.0641931693880194E-2</v>
      </c>
      <c r="AQ382" s="17">
        <v>9.00007842685841E-2</v>
      </c>
      <c r="AR382" s="17">
        <v>8.1651642057209095E-2</v>
      </c>
      <c r="AS382" s="17"/>
      <c r="AT382" s="17">
        <v>3.9249751963901902E-2</v>
      </c>
      <c r="AU382" s="17">
        <v>9.08273341453118E-2</v>
      </c>
      <c r="AV382" s="17" t="s">
        <v>74</v>
      </c>
      <c r="AW382" s="17">
        <v>0.15419263069626499</v>
      </c>
      <c r="AX382" s="17">
        <v>0.13463384385097199</v>
      </c>
      <c r="AY382" s="17">
        <v>0.12042237952733</v>
      </c>
      <c r="AZ382" s="17">
        <v>0.146136255178759</v>
      </c>
    </row>
    <row r="383" spans="2:52" x14ac:dyDescent="0.35">
      <c r="B383" t="s">
        <v>72</v>
      </c>
      <c r="C383" s="17">
        <v>2.53294936419119E-2</v>
      </c>
      <c r="D383" s="17">
        <v>1.8281056309738801E-2</v>
      </c>
      <c r="E383" s="17">
        <v>3.2329074823085002E-2</v>
      </c>
      <c r="F383" s="17"/>
      <c r="G383" s="17">
        <v>3.5705330358919901E-2</v>
      </c>
      <c r="H383" s="17">
        <v>3.2200672640726798E-2</v>
      </c>
      <c r="I383" s="17">
        <v>3.2721161022845398E-2</v>
      </c>
      <c r="J383" s="17">
        <v>2.9263461177751599E-2</v>
      </c>
      <c r="K383" s="17">
        <v>1.77620879177889E-2</v>
      </c>
      <c r="L383" s="17">
        <v>8.7720736986454106E-3</v>
      </c>
      <c r="M383" s="17"/>
      <c r="N383" s="17">
        <v>1.3450700319791301E-2</v>
      </c>
      <c r="O383" s="17">
        <v>2.6732337571446101E-2</v>
      </c>
      <c r="P383" s="17">
        <v>2.58936744731737E-2</v>
      </c>
      <c r="Q383" s="17">
        <v>3.6550862969337398E-2</v>
      </c>
      <c r="R383" s="17"/>
      <c r="S383" s="17">
        <v>3.1510525109557402E-2</v>
      </c>
      <c r="T383" s="17">
        <v>2.8216676981250299E-2</v>
      </c>
      <c r="U383" s="17">
        <v>3.02813361381098E-2</v>
      </c>
      <c r="V383" s="17">
        <v>1.27856861525404E-2</v>
      </c>
      <c r="W383" s="17">
        <v>2.7307818263510301E-2</v>
      </c>
      <c r="X383" s="17">
        <v>1.7042538852087501E-2</v>
      </c>
      <c r="Y383" s="17">
        <v>2.9778123184416999E-2</v>
      </c>
      <c r="Z383" s="17">
        <v>2.77292070990613E-2</v>
      </c>
      <c r="AA383" s="17">
        <v>2.9479869769390599E-2</v>
      </c>
      <c r="AB383" s="17">
        <v>1.42013032813795E-2</v>
      </c>
      <c r="AC383" s="17">
        <v>3.2528868212899097E-2</v>
      </c>
      <c r="AD383" s="17">
        <v>1.9818649997062E-2</v>
      </c>
      <c r="AE383" s="17"/>
      <c r="AF383" s="17">
        <v>1.53674687958459E-2</v>
      </c>
      <c r="AG383" s="17">
        <v>2.0870157127001701E-2</v>
      </c>
      <c r="AH383" s="17">
        <v>4.8315415127059003E-2</v>
      </c>
      <c r="AI383" s="17"/>
      <c r="AJ383" s="17">
        <v>1.9104829002858099E-2</v>
      </c>
      <c r="AK383" s="17">
        <v>2.12933067828712E-2</v>
      </c>
      <c r="AL383" s="17">
        <v>2.5229748014019601E-2</v>
      </c>
      <c r="AM383" s="17">
        <v>2.55720550000826E-2</v>
      </c>
      <c r="AN383" s="17">
        <v>3.9743065512615999E-2</v>
      </c>
      <c r="AO383" s="17"/>
      <c r="AP383" s="17">
        <v>2.25303533154688E-2</v>
      </c>
      <c r="AQ383" s="17">
        <v>1.6637966855290499E-2</v>
      </c>
      <c r="AR383" s="17">
        <v>3.4170862407503499E-2</v>
      </c>
      <c r="AS383" s="17"/>
      <c r="AT383" s="17">
        <v>1.4191354117483301E-2</v>
      </c>
      <c r="AU383" s="17">
        <v>2.87527839347556E-2</v>
      </c>
      <c r="AV383" s="17" t="s">
        <v>74</v>
      </c>
      <c r="AW383" s="17">
        <v>2.8099397185035301E-2</v>
      </c>
      <c r="AX383" s="17">
        <v>3.9856529126691201E-2</v>
      </c>
      <c r="AY383" s="17">
        <v>3.21987158506526E-2</v>
      </c>
      <c r="AZ383" s="17">
        <v>2.88019086592619E-2</v>
      </c>
    </row>
    <row r="384" spans="2:52" x14ac:dyDescent="0.35">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row>
    <row r="385" spans="2:52" x14ac:dyDescent="0.35">
      <c r="B385" s="6" t="s">
        <v>257</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row>
    <row r="386" spans="2:52" x14ac:dyDescent="0.35">
      <c r="B386" s="24" t="s">
        <v>76</v>
      </c>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row>
    <row r="387" spans="2:52" x14ac:dyDescent="0.35">
      <c r="B387" t="s">
        <v>248</v>
      </c>
      <c r="C387" s="17">
        <v>0.183936630353118</v>
      </c>
      <c r="D387" s="17">
        <v>0.254386195068593</v>
      </c>
      <c r="E387" s="17">
        <v>0.11557988084882399</v>
      </c>
      <c r="F387" s="17"/>
      <c r="G387" s="17">
        <v>0.20371582290521101</v>
      </c>
      <c r="H387" s="17">
        <v>0.196605866569601</v>
      </c>
      <c r="I387" s="17">
        <v>0.17852339196137401</v>
      </c>
      <c r="J387" s="17">
        <v>0.182583236481242</v>
      </c>
      <c r="K387" s="17">
        <v>0.16493273397708599</v>
      </c>
      <c r="L387" s="17">
        <v>0.17877300692706</v>
      </c>
      <c r="M387" s="17"/>
      <c r="N387" s="17">
        <v>0.23579104422647901</v>
      </c>
      <c r="O387" s="17">
        <v>0.179599940298072</v>
      </c>
      <c r="P387" s="17">
        <v>0.17212031621531501</v>
      </c>
      <c r="Q387" s="17">
        <v>0.14287943409713399</v>
      </c>
      <c r="R387" s="17"/>
      <c r="S387" s="17">
        <v>0.19830485777120299</v>
      </c>
      <c r="T387" s="17">
        <v>0.15843484112759301</v>
      </c>
      <c r="U387" s="17">
        <v>0.174320453959313</v>
      </c>
      <c r="V387" s="17">
        <v>0.170297567824054</v>
      </c>
      <c r="W387" s="17">
        <v>0.202111200813611</v>
      </c>
      <c r="X387" s="17">
        <v>0.167457285367516</v>
      </c>
      <c r="Y387" s="17">
        <v>0.20338981040238199</v>
      </c>
      <c r="Z387" s="17">
        <v>0.20266895668134099</v>
      </c>
      <c r="AA387" s="17">
        <v>0.20161661118308799</v>
      </c>
      <c r="AB387" s="17">
        <v>0.20438184372090001</v>
      </c>
      <c r="AC387" s="17">
        <v>0.172750377669566</v>
      </c>
      <c r="AD387" s="17">
        <v>0.116684192188488</v>
      </c>
      <c r="AE387" s="17"/>
      <c r="AF387" s="17">
        <v>0.183379011171874</v>
      </c>
      <c r="AG387" s="17">
        <v>0.191985239273783</v>
      </c>
      <c r="AH387" s="17">
        <v>0.17558470247799901</v>
      </c>
      <c r="AI387" s="17"/>
      <c r="AJ387" s="17">
        <v>0.18329667222092999</v>
      </c>
      <c r="AK387" s="17">
        <v>0.19070838904999299</v>
      </c>
      <c r="AL387" s="17">
        <v>0.24470795476589499</v>
      </c>
      <c r="AM387" s="17">
        <v>0.15641322501083099</v>
      </c>
      <c r="AN387" s="17">
        <v>0.15038554360198</v>
      </c>
      <c r="AO387" s="17"/>
      <c r="AP387" s="17">
        <v>0.19926013767356399</v>
      </c>
      <c r="AQ387" s="17">
        <v>0.19049300027309299</v>
      </c>
      <c r="AR387" s="17">
        <v>0.20801204048816099</v>
      </c>
      <c r="AS387" s="17"/>
      <c r="AT387" s="17">
        <v>0.21371977818976301</v>
      </c>
      <c r="AU387" s="17">
        <v>0.18999822965910201</v>
      </c>
      <c r="AV387" s="17" t="s">
        <v>74</v>
      </c>
      <c r="AW387" s="17">
        <v>0.150667312436912</v>
      </c>
      <c r="AX387" s="17">
        <v>0.11784842326843201</v>
      </c>
      <c r="AY387" s="17">
        <v>0.17641990259850501</v>
      </c>
      <c r="AZ387" s="17">
        <v>0.103303308680895</v>
      </c>
    </row>
    <row r="388" spans="2:52" x14ac:dyDescent="0.35">
      <c r="B388" t="s">
        <v>249</v>
      </c>
      <c r="C388" s="17">
        <v>0.39395154772795199</v>
      </c>
      <c r="D388" s="17">
        <v>0.39959324977910399</v>
      </c>
      <c r="E388" s="17">
        <v>0.387374711440377</v>
      </c>
      <c r="F388" s="17"/>
      <c r="G388" s="17">
        <v>0.380687058940123</v>
      </c>
      <c r="H388" s="17">
        <v>0.38721079637276701</v>
      </c>
      <c r="I388" s="17">
        <v>0.39044014730603899</v>
      </c>
      <c r="J388" s="17">
        <v>0.37679858176546299</v>
      </c>
      <c r="K388" s="17">
        <v>0.396485131263212</v>
      </c>
      <c r="L388" s="17">
        <v>0.42323232871826999</v>
      </c>
      <c r="M388" s="17"/>
      <c r="N388" s="17">
        <v>0.40625958133568801</v>
      </c>
      <c r="O388" s="17">
        <v>0.41111014526519901</v>
      </c>
      <c r="P388" s="17">
        <v>0.38669604859631401</v>
      </c>
      <c r="Q388" s="17">
        <v>0.37230871401793703</v>
      </c>
      <c r="R388" s="17"/>
      <c r="S388" s="17">
        <v>0.379777187619178</v>
      </c>
      <c r="T388" s="17">
        <v>0.38469630825658901</v>
      </c>
      <c r="U388" s="17">
        <v>0.38154255870503301</v>
      </c>
      <c r="V388" s="17">
        <v>0.37407857833100699</v>
      </c>
      <c r="W388" s="17">
        <v>0.40589527394151298</v>
      </c>
      <c r="X388" s="17">
        <v>0.41287828440570601</v>
      </c>
      <c r="Y388" s="17">
        <v>0.43077840240475301</v>
      </c>
      <c r="Z388" s="17">
        <v>0.49426739793178298</v>
      </c>
      <c r="AA388" s="17">
        <v>0.360572639864147</v>
      </c>
      <c r="AB388" s="17">
        <v>0.43603747954365202</v>
      </c>
      <c r="AC388" s="17">
        <v>0.36682356698379698</v>
      </c>
      <c r="AD388" s="17">
        <v>0.31747732743998702</v>
      </c>
      <c r="AE388" s="17"/>
      <c r="AF388" s="17">
        <v>0.38306585874924098</v>
      </c>
      <c r="AG388" s="17">
        <v>0.42856197425768</v>
      </c>
      <c r="AH388" s="17">
        <v>0.34852869130188402</v>
      </c>
      <c r="AI388" s="17"/>
      <c r="AJ388" s="17">
        <v>0.416004288886276</v>
      </c>
      <c r="AK388" s="17">
        <v>0.40938464666503599</v>
      </c>
      <c r="AL388" s="17">
        <v>0.37586664059630698</v>
      </c>
      <c r="AM388" s="17">
        <v>0.36995684946049701</v>
      </c>
      <c r="AN388" s="17">
        <v>0.350402053910642</v>
      </c>
      <c r="AO388" s="17"/>
      <c r="AP388" s="17">
        <v>0.42259949190269902</v>
      </c>
      <c r="AQ388" s="17">
        <v>0.40676679752681</v>
      </c>
      <c r="AR388" s="17">
        <v>0.39972688706509701</v>
      </c>
      <c r="AS388" s="17"/>
      <c r="AT388" s="17">
        <v>0.41366625498492998</v>
      </c>
      <c r="AU388" s="17">
        <v>0.37577239644815102</v>
      </c>
      <c r="AV388" s="17" t="s">
        <v>74</v>
      </c>
      <c r="AW388" s="17">
        <v>0.33748658392890601</v>
      </c>
      <c r="AX388" s="17">
        <v>0.42385010463477601</v>
      </c>
      <c r="AY388" s="17">
        <v>0.39402525518420101</v>
      </c>
      <c r="AZ388" s="17">
        <v>0.367652638821723</v>
      </c>
    </row>
    <row r="389" spans="2:52" x14ac:dyDescent="0.35">
      <c r="B389" t="s">
        <v>250</v>
      </c>
      <c r="C389" s="17">
        <v>0.375890150017405</v>
      </c>
      <c r="D389" s="17">
        <v>0.30480009778670802</v>
      </c>
      <c r="E389" s="17">
        <v>0.44571849531527902</v>
      </c>
      <c r="F389" s="17"/>
      <c r="G389" s="17">
        <v>0.35358375078265902</v>
      </c>
      <c r="H389" s="17">
        <v>0.35904012416341502</v>
      </c>
      <c r="I389" s="17">
        <v>0.385450364062284</v>
      </c>
      <c r="J389" s="17">
        <v>0.39934092139216198</v>
      </c>
      <c r="K389" s="17">
        <v>0.40093528335796702</v>
      </c>
      <c r="L389" s="17">
        <v>0.36082822853406399</v>
      </c>
      <c r="M389" s="17"/>
      <c r="N389" s="17">
        <v>0.33184157306816597</v>
      </c>
      <c r="O389" s="17">
        <v>0.37468688347921297</v>
      </c>
      <c r="P389" s="17">
        <v>0.39125019499243602</v>
      </c>
      <c r="Q389" s="17">
        <v>0.40740692873378598</v>
      </c>
      <c r="R389" s="17"/>
      <c r="S389" s="17">
        <v>0.37470995173640098</v>
      </c>
      <c r="T389" s="17">
        <v>0.40103023128537202</v>
      </c>
      <c r="U389" s="17">
        <v>0.380780889218508</v>
      </c>
      <c r="V389" s="17">
        <v>0.424851765816954</v>
      </c>
      <c r="W389" s="17">
        <v>0.34807977628315001</v>
      </c>
      <c r="X389" s="17">
        <v>0.37276810349309702</v>
      </c>
      <c r="Y389" s="17">
        <v>0.32263261879710597</v>
      </c>
      <c r="Z389" s="17">
        <v>0.27867730330241502</v>
      </c>
      <c r="AA389" s="17">
        <v>0.38392318413101401</v>
      </c>
      <c r="AB389" s="17">
        <v>0.32052146796641801</v>
      </c>
      <c r="AC389" s="17">
        <v>0.430328312873135</v>
      </c>
      <c r="AD389" s="17">
        <v>0.50456394996729503</v>
      </c>
      <c r="AE389" s="17"/>
      <c r="AF389" s="17">
        <v>0.39375139749807903</v>
      </c>
      <c r="AG389" s="17">
        <v>0.34102847544430198</v>
      </c>
      <c r="AH389" s="17">
        <v>0.41634305479419198</v>
      </c>
      <c r="AI389" s="17"/>
      <c r="AJ389" s="17">
        <v>0.36303159413843999</v>
      </c>
      <c r="AK389" s="17">
        <v>0.35340765240849897</v>
      </c>
      <c r="AL389" s="17">
        <v>0.33697486964623802</v>
      </c>
      <c r="AM389" s="17">
        <v>0.39442343149597098</v>
      </c>
      <c r="AN389" s="17">
        <v>0.44500198274189001</v>
      </c>
      <c r="AO389" s="17"/>
      <c r="AP389" s="17">
        <v>0.333234407960049</v>
      </c>
      <c r="AQ389" s="17">
        <v>0.36428238569615801</v>
      </c>
      <c r="AR389" s="17">
        <v>0.33692829607337799</v>
      </c>
      <c r="AS389" s="17"/>
      <c r="AT389" s="17">
        <v>0.33557521891486403</v>
      </c>
      <c r="AU389" s="17">
        <v>0.38767522235790802</v>
      </c>
      <c r="AV389" s="17" t="s">
        <v>74</v>
      </c>
      <c r="AW389" s="17">
        <v>0.45409421183047499</v>
      </c>
      <c r="AX389" s="17">
        <v>0.41043897891865999</v>
      </c>
      <c r="AY389" s="17">
        <v>0.37993581697305001</v>
      </c>
      <c r="AZ389" s="17">
        <v>0.44626205649214701</v>
      </c>
    </row>
    <row r="390" spans="2:52" x14ac:dyDescent="0.35">
      <c r="B390" t="s">
        <v>72</v>
      </c>
      <c r="C390" s="17">
        <v>4.6221671901524902E-2</v>
      </c>
      <c r="D390" s="17">
        <v>4.12204573655943E-2</v>
      </c>
      <c r="E390" s="17">
        <v>5.13269123955193E-2</v>
      </c>
      <c r="F390" s="17"/>
      <c r="G390" s="17">
        <v>6.2013367372006203E-2</v>
      </c>
      <c r="H390" s="17">
        <v>5.7143212894216297E-2</v>
      </c>
      <c r="I390" s="17">
        <v>4.5586096670302202E-2</v>
      </c>
      <c r="J390" s="17">
        <v>4.1277260361132703E-2</v>
      </c>
      <c r="K390" s="17">
        <v>3.76468514017348E-2</v>
      </c>
      <c r="L390" s="17">
        <v>3.71664358206059E-2</v>
      </c>
      <c r="M390" s="17"/>
      <c r="N390" s="17">
        <v>2.6107801369667599E-2</v>
      </c>
      <c r="O390" s="17">
        <v>3.4603030957516101E-2</v>
      </c>
      <c r="P390" s="17">
        <v>4.9933440195934799E-2</v>
      </c>
      <c r="Q390" s="17">
        <v>7.7404923151142294E-2</v>
      </c>
      <c r="R390" s="17"/>
      <c r="S390" s="17">
        <v>4.7208002873218399E-2</v>
      </c>
      <c r="T390" s="17">
        <v>5.5838619330445503E-2</v>
      </c>
      <c r="U390" s="17">
        <v>6.33560981171465E-2</v>
      </c>
      <c r="V390" s="17">
        <v>3.0772088027985301E-2</v>
      </c>
      <c r="W390" s="17">
        <v>4.3913748961726201E-2</v>
      </c>
      <c r="X390" s="17">
        <v>4.6896326733681097E-2</v>
      </c>
      <c r="Y390" s="17">
        <v>4.3199168395759803E-2</v>
      </c>
      <c r="Z390" s="17">
        <v>2.43863420844612E-2</v>
      </c>
      <c r="AA390" s="17">
        <v>5.3887564821751603E-2</v>
      </c>
      <c r="AB390" s="17">
        <v>3.90592087690299E-2</v>
      </c>
      <c r="AC390" s="17">
        <v>3.0097742473501801E-2</v>
      </c>
      <c r="AD390" s="17">
        <v>6.1274530404229498E-2</v>
      </c>
      <c r="AE390" s="17"/>
      <c r="AF390" s="17">
        <v>3.9803732580805502E-2</v>
      </c>
      <c r="AG390" s="17">
        <v>3.8424311024235901E-2</v>
      </c>
      <c r="AH390" s="17">
        <v>5.9543551425925503E-2</v>
      </c>
      <c r="AI390" s="17"/>
      <c r="AJ390" s="17">
        <v>3.7667444754353602E-2</v>
      </c>
      <c r="AK390" s="17">
        <v>4.6499311876472202E-2</v>
      </c>
      <c r="AL390" s="17">
        <v>4.2450534991559798E-2</v>
      </c>
      <c r="AM390" s="17">
        <v>7.9206494032701594E-2</v>
      </c>
      <c r="AN390" s="17">
        <v>5.4210419745487799E-2</v>
      </c>
      <c r="AO390" s="17"/>
      <c r="AP390" s="17">
        <v>4.4905962463687998E-2</v>
      </c>
      <c r="AQ390" s="17">
        <v>3.8457816503938397E-2</v>
      </c>
      <c r="AR390" s="17">
        <v>5.5332776373363597E-2</v>
      </c>
      <c r="AS390" s="17"/>
      <c r="AT390" s="17">
        <v>3.7038747910442697E-2</v>
      </c>
      <c r="AU390" s="17">
        <v>4.6554151534839397E-2</v>
      </c>
      <c r="AV390" s="17" t="s">
        <v>74</v>
      </c>
      <c r="AW390" s="17">
        <v>5.7751891803706802E-2</v>
      </c>
      <c r="AX390" s="17">
        <v>4.7862493178131703E-2</v>
      </c>
      <c r="AY390" s="17">
        <v>4.9619025244245003E-2</v>
      </c>
      <c r="AZ390" s="17">
        <v>8.2781996005234004E-2</v>
      </c>
    </row>
    <row r="391" spans="2:52" x14ac:dyDescent="0.35">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row>
    <row r="392" spans="2:52" x14ac:dyDescent="0.35">
      <c r="B392" s="6" t="s">
        <v>258</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row>
    <row r="393" spans="2:52" x14ac:dyDescent="0.35">
      <c r="B393" s="24" t="s">
        <v>76</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row>
    <row r="394" spans="2:52" x14ac:dyDescent="0.35">
      <c r="B394" t="s">
        <v>248</v>
      </c>
      <c r="C394" s="17">
        <v>0.56548085173305296</v>
      </c>
      <c r="D394" s="17">
        <v>0.63452622541246495</v>
      </c>
      <c r="E394" s="17">
        <v>0.49599893931758199</v>
      </c>
      <c r="F394" s="17"/>
      <c r="G394" s="17">
        <v>0.57782135887297204</v>
      </c>
      <c r="H394" s="17">
        <v>0.55454800988039199</v>
      </c>
      <c r="I394" s="17">
        <v>0.56414040450974101</v>
      </c>
      <c r="J394" s="17">
        <v>0.55528963257165997</v>
      </c>
      <c r="K394" s="17">
        <v>0.57170635772984901</v>
      </c>
      <c r="L394" s="17">
        <v>0.57134454580751903</v>
      </c>
      <c r="M394" s="17"/>
      <c r="N394" s="17">
        <v>0.69969671750411</v>
      </c>
      <c r="O394" s="17">
        <v>0.59623562996139501</v>
      </c>
      <c r="P394" s="17">
        <v>0.51058660752239104</v>
      </c>
      <c r="Q394" s="17">
        <v>0.43786260461549997</v>
      </c>
      <c r="R394" s="17"/>
      <c r="S394" s="17">
        <v>0.57069756125152205</v>
      </c>
      <c r="T394" s="17">
        <v>0.54679629405207297</v>
      </c>
      <c r="U394" s="17">
        <v>0.53950369472701598</v>
      </c>
      <c r="V394" s="17">
        <v>0.562284170803386</v>
      </c>
      <c r="W394" s="17">
        <v>0.58421031148866698</v>
      </c>
      <c r="X394" s="17">
        <v>0.56071765032234799</v>
      </c>
      <c r="Y394" s="17">
        <v>0.55120878509845295</v>
      </c>
      <c r="Z394" s="17">
        <v>0.55837904831213003</v>
      </c>
      <c r="AA394" s="17">
        <v>0.58115580368108699</v>
      </c>
      <c r="AB394" s="17">
        <v>0.59667364157386305</v>
      </c>
      <c r="AC394" s="17">
        <v>0.58611434745969604</v>
      </c>
      <c r="AD394" s="17">
        <v>0.53356788232437702</v>
      </c>
      <c r="AE394" s="17"/>
      <c r="AF394" s="17">
        <v>0.551969769946136</v>
      </c>
      <c r="AG394" s="17">
        <v>0.61545319649115804</v>
      </c>
      <c r="AH394" s="17">
        <v>0.467741519649503</v>
      </c>
      <c r="AI394" s="17"/>
      <c r="AJ394" s="17">
        <v>0.573569175116317</v>
      </c>
      <c r="AK394" s="17">
        <v>0.57973510227163805</v>
      </c>
      <c r="AL394" s="17">
        <v>0.67425900371327896</v>
      </c>
      <c r="AM394" s="17">
        <v>0.54928874363775504</v>
      </c>
      <c r="AN394" s="17">
        <v>0.46781401287229102</v>
      </c>
      <c r="AO394" s="17"/>
      <c r="AP394" s="17">
        <v>0.56665138595156905</v>
      </c>
      <c r="AQ394" s="17">
        <v>0.60438352195749101</v>
      </c>
      <c r="AR394" s="17">
        <v>0.64330869405913405</v>
      </c>
      <c r="AS394" s="17"/>
      <c r="AT394" s="17">
        <v>0.58219014258452795</v>
      </c>
      <c r="AU394" s="17">
        <v>0.59904765537798299</v>
      </c>
      <c r="AV394" s="17" t="s">
        <v>74</v>
      </c>
      <c r="AW394" s="17">
        <v>0.45666070348309601</v>
      </c>
      <c r="AX394" s="17">
        <v>0.470482670068467</v>
      </c>
      <c r="AY394" s="17">
        <v>0.57570528932454601</v>
      </c>
      <c r="AZ394" s="17">
        <v>0.57669466319845797</v>
      </c>
    </row>
    <row r="395" spans="2:52" x14ac:dyDescent="0.35">
      <c r="B395" t="s">
        <v>249</v>
      </c>
      <c r="C395" s="17">
        <v>0.35561401676489601</v>
      </c>
      <c r="D395" s="17">
        <v>0.30103826404776302</v>
      </c>
      <c r="E395" s="17">
        <v>0.41059450359126698</v>
      </c>
      <c r="F395" s="17"/>
      <c r="G395" s="17">
        <v>0.30748552353687197</v>
      </c>
      <c r="H395" s="17">
        <v>0.353734754840136</v>
      </c>
      <c r="I395" s="17">
        <v>0.34019345195886003</v>
      </c>
      <c r="J395" s="17">
        <v>0.36394531008880798</v>
      </c>
      <c r="K395" s="17">
        <v>0.36626251236731999</v>
      </c>
      <c r="L395" s="17">
        <v>0.38764429659852301</v>
      </c>
      <c r="M395" s="17"/>
      <c r="N395" s="17">
        <v>0.25821799103270598</v>
      </c>
      <c r="O395" s="17">
        <v>0.33829664551235999</v>
      </c>
      <c r="P395" s="17">
        <v>0.37208785532150801</v>
      </c>
      <c r="Q395" s="17">
        <v>0.46325656329991199</v>
      </c>
      <c r="R395" s="17"/>
      <c r="S395" s="17">
        <v>0.344480863608286</v>
      </c>
      <c r="T395" s="17">
        <v>0.37180431826940902</v>
      </c>
      <c r="U395" s="17">
        <v>0.38283760624820901</v>
      </c>
      <c r="V395" s="17">
        <v>0.36715136923160002</v>
      </c>
      <c r="W395" s="17">
        <v>0.35758374099310702</v>
      </c>
      <c r="X395" s="17">
        <v>0.34620105311375099</v>
      </c>
      <c r="Y395" s="17">
        <v>0.35749895074006599</v>
      </c>
      <c r="Z395" s="17">
        <v>0.37584267857362402</v>
      </c>
      <c r="AA395" s="17">
        <v>0.31593360298117601</v>
      </c>
      <c r="AB395" s="17">
        <v>0.34792966729701102</v>
      </c>
      <c r="AC395" s="17">
        <v>0.36350579334529698</v>
      </c>
      <c r="AD395" s="17">
        <v>0.37738386646169497</v>
      </c>
      <c r="AE395" s="17"/>
      <c r="AF395" s="17">
        <v>0.382670989642241</v>
      </c>
      <c r="AG395" s="17">
        <v>0.31903236583892602</v>
      </c>
      <c r="AH395" s="17">
        <v>0.41267285009183002</v>
      </c>
      <c r="AI395" s="17"/>
      <c r="AJ395" s="17">
        <v>0.36527928401230603</v>
      </c>
      <c r="AK395" s="17">
        <v>0.33967120392003097</v>
      </c>
      <c r="AL395" s="17">
        <v>0.261155545055136</v>
      </c>
      <c r="AM395" s="17">
        <v>0.36045959609296402</v>
      </c>
      <c r="AN395" s="17">
        <v>0.41799288211728203</v>
      </c>
      <c r="AO395" s="17"/>
      <c r="AP395" s="17">
        <v>0.372517481754916</v>
      </c>
      <c r="AQ395" s="17">
        <v>0.32722206447882601</v>
      </c>
      <c r="AR395" s="17">
        <v>0.28963765520269402</v>
      </c>
      <c r="AS395" s="17"/>
      <c r="AT395" s="17">
        <v>0.365983123239502</v>
      </c>
      <c r="AU395" s="17">
        <v>0.31533966815729803</v>
      </c>
      <c r="AV395" s="17" t="s">
        <v>74</v>
      </c>
      <c r="AW395" s="17">
        <v>0.41359714516257501</v>
      </c>
      <c r="AX395" s="17">
        <v>0.40292595084312199</v>
      </c>
      <c r="AY395" s="17">
        <v>0.350561061217803</v>
      </c>
      <c r="AZ395" s="17">
        <v>0.32792516439341102</v>
      </c>
    </row>
    <row r="396" spans="2:52" x14ac:dyDescent="0.35">
      <c r="B396" t="s">
        <v>250</v>
      </c>
      <c r="C396" s="17">
        <v>5.6524049721025198E-2</v>
      </c>
      <c r="D396" s="17">
        <v>4.9603896703660999E-2</v>
      </c>
      <c r="E396" s="17">
        <v>6.3551651726854397E-2</v>
      </c>
      <c r="F396" s="17"/>
      <c r="G396" s="17">
        <v>8.2059352335688701E-2</v>
      </c>
      <c r="H396" s="17">
        <v>6.15713717109731E-2</v>
      </c>
      <c r="I396" s="17">
        <v>7.5834685384910297E-2</v>
      </c>
      <c r="J396" s="17">
        <v>5.8727400904275903E-2</v>
      </c>
      <c r="K396" s="17">
        <v>4.5500701052113603E-2</v>
      </c>
      <c r="L396" s="17">
        <v>2.5451891028706101E-2</v>
      </c>
      <c r="M396" s="17"/>
      <c r="N396" s="17">
        <v>3.3178712012072203E-2</v>
      </c>
      <c r="O396" s="17">
        <v>4.5827845601466299E-2</v>
      </c>
      <c r="P396" s="17">
        <v>9.2525000223354303E-2</v>
      </c>
      <c r="Q396" s="17">
        <v>6.0910292702305198E-2</v>
      </c>
      <c r="R396" s="17"/>
      <c r="S396" s="17">
        <v>5.3815534857250699E-2</v>
      </c>
      <c r="T396" s="17">
        <v>5.5298306563604099E-2</v>
      </c>
      <c r="U396" s="17">
        <v>4.7465590519056397E-2</v>
      </c>
      <c r="V396" s="17">
        <v>4.91178825935095E-2</v>
      </c>
      <c r="W396" s="17">
        <v>4.1196551323277E-2</v>
      </c>
      <c r="X396" s="17">
        <v>7.58535306861748E-2</v>
      </c>
      <c r="Y396" s="17">
        <v>7.4447391497559898E-2</v>
      </c>
      <c r="Z396" s="17">
        <v>5.44507293575845E-2</v>
      </c>
      <c r="AA396" s="17">
        <v>7.4042912792967305E-2</v>
      </c>
      <c r="AB396" s="17">
        <v>4.6113690811961802E-2</v>
      </c>
      <c r="AC396" s="17">
        <v>2.9996486048086499E-2</v>
      </c>
      <c r="AD396" s="17">
        <v>6.4686358495558802E-2</v>
      </c>
      <c r="AE396" s="17"/>
      <c r="AF396" s="17">
        <v>5.1701076033284603E-2</v>
      </c>
      <c r="AG396" s="17">
        <v>4.7937282617443497E-2</v>
      </c>
      <c r="AH396" s="17">
        <v>7.7474284704496202E-2</v>
      </c>
      <c r="AI396" s="17"/>
      <c r="AJ396" s="17">
        <v>4.1676710460631802E-2</v>
      </c>
      <c r="AK396" s="17">
        <v>6.1072954605278E-2</v>
      </c>
      <c r="AL396" s="17">
        <v>5.0583798232295002E-2</v>
      </c>
      <c r="AM396" s="17">
        <v>9.0251660269280595E-2</v>
      </c>
      <c r="AN396" s="17">
        <v>7.3054114877868406E-2</v>
      </c>
      <c r="AO396" s="17"/>
      <c r="AP396" s="17">
        <v>4.07890183697905E-2</v>
      </c>
      <c r="AQ396" s="17">
        <v>5.5853221505752101E-2</v>
      </c>
      <c r="AR396" s="17">
        <v>4.8439328328225E-2</v>
      </c>
      <c r="AS396" s="17"/>
      <c r="AT396" s="17">
        <v>3.30885413575608E-2</v>
      </c>
      <c r="AU396" s="17">
        <v>6.21599799018503E-2</v>
      </c>
      <c r="AV396" s="17" t="s">
        <v>74</v>
      </c>
      <c r="AW396" s="17">
        <v>0.101553161840598</v>
      </c>
      <c r="AX396" s="17">
        <v>9.5353172467227895E-2</v>
      </c>
      <c r="AY396" s="17">
        <v>5.3394156444843702E-2</v>
      </c>
      <c r="AZ396" s="17">
        <v>5.9569042834061801E-2</v>
      </c>
    </row>
    <row r="397" spans="2:52" x14ac:dyDescent="0.35">
      <c r="B397" t="s">
        <v>72</v>
      </c>
      <c r="C397" s="17">
        <v>2.2381081781025599E-2</v>
      </c>
      <c r="D397" s="17">
        <v>1.4831613836111099E-2</v>
      </c>
      <c r="E397" s="17">
        <v>2.9854905364297201E-2</v>
      </c>
      <c r="F397" s="17"/>
      <c r="G397" s="17">
        <v>3.2633765254466297E-2</v>
      </c>
      <c r="H397" s="17">
        <v>3.0145863568498799E-2</v>
      </c>
      <c r="I397" s="17">
        <v>1.98314581464888E-2</v>
      </c>
      <c r="J397" s="17">
        <v>2.20376564352554E-2</v>
      </c>
      <c r="K397" s="17">
        <v>1.6530428850717101E-2</v>
      </c>
      <c r="L397" s="17">
        <v>1.5559266565252E-2</v>
      </c>
      <c r="M397" s="17"/>
      <c r="N397" s="17">
        <v>8.9065794511124109E-3</v>
      </c>
      <c r="O397" s="17">
        <v>1.96398789247786E-2</v>
      </c>
      <c r="P397" s="17">
        <v>2.4800536932746899E-2</v>
      </c>
      <c r="Q397" s="17">
        <v>3.7970539382283001E-2</v>
      </c>
      <c r="R397" s="17"/>
      <c r="S397" s="17">
        <v>3.1006040282941998E-2</v>
      </c>
      <c r="T397" s="17">
        <v>2.6101081114913501E-2</v>
      </c>
      <c r="U397" s="17">
        <v>3.0193108505719098E-2</v>
      </c>
      <c r="V397" s="17">
        <v>2.1446577371504801E-2</v>
      </c>
      <c r="W397" s="17">
        <v>1.70093961949488E-2</v>
      </c>
      <c r="X397" s="17">
        <v>1.7227765877726699E-2</v>
      </c>
      <c r="Y397" s="17">
        <v>1.6844872663921099E-2</v>
      </c>
      <c r="Z397" s="17">
        <v>1.13275437566613E-2</v>
      </c>
      <c r="AA397" s="17">
        <v>2.8867680544769899E-2</v>
      </c>
      <c r="AB397" s="17">
        <v>9.2830003171642198E-3</v>
      </c>
      <c r="AC397" s="17">
        <v>2.03833731469206E-2</v>
      </c>
      <c r="AD397" s="17">
        <v>2.4361892718370099E-2</v>
      </c>
      <c r="AE397" s="17"/>
      <c r="AF397" s="17">
        <v>1.36581643783376E-2</v>
      </c>
      <c r="AG397" s="17">
        <v>1.7577155052473498E-2</v>
      </c>
      <c r="AH397" s="17">
        <v>4.2111345554171099E-2</v>
      </c>
      <c r="AI397" s="17"/>
      <c r="AJ397" s="17">
        <v>1.9474830410745499E-2</v>
      </c>
      <c r="AK397" s="17">
        <v>1.9520739203052601E-2</v>
      </c>
      <c r="AL397" s="17">
        <v>1.40016529992903E-2</v>
      </c>
      <c r="AM397" s="17">
        <v>0</v>
      </c>
      <c r="AN397" s="17">
        <v>4.1138990132558402E-2</v>
      </c>
      <c r="AO397" s="17"/>
      <c r="AP397" s="17">
        <v>2.0042113923724202E-2</v>
      </c>
      <c r="AQ397" s="17">
        <v>1.25411920579316E-2</v>
      </c>
      <c r="AR397" s="17">
        <v>1.8614322409946999E-2</v>
      </c>
      <c r="AS397" s="17"/>
      <c r="AT397" s="17">
        <v>1.8738192818409299E-2</v>
      </c>
      <c r="AU397" s="17">
        <v>2.3452696562868601E-2</v>
      </c>
      <c r="AV397" s="17" t="s">
        <v>74</v>
      </c>
      <c r="AW397" s="17">
        <v>2.8188989513731898E-2</v>
      </c>
      <c r="AX397" s="17">
        <v>3.12382066211833E-2</v>
      </c>
      <c r="AY397" s="17">
        <v>2.0339493012807498E-2</v>
      </c>
      <c r="AZ397" s="17">
        <v>3.5811129574069303E-2</v>
      </c>
    </row>
    <row r="398" spans="2:52" x14ac:dyDescent="0.35">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row>
    <row r="399" spans="2:52" x14ac:dyDescent="0.35">
      <c r="B399" s="6" t="s">
        <v>259</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row>
    <row r="400" spans="2:52" x14ac:dyDescent="0.35">
      <c r="B400" s="24" t="s">
        <v>76</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row>
    <row r="401" spans="2:52" x14ac:dyDescent="0.35">
      <c r="B401" t="s">
        <v>248</v>
      </c>
      <c r="C401" s="17">
        <v>0.115541669298914</v>
      </c>
      <c r="D401" s="17">
        <v>0.15446397571984899</v>
      </c>
      <c r="E401" s="17">
        <v>7.7620014210687205E-2</v>
      </c>
      <c r="F401" s="17"/>
      <c r="G401" s="17">
        <v>0.16056632822866601</v>
      </c>
      <c r="H401" s="17">
        <v>0.16624690258321401</v>
      </c>
      <c r="I401" s="17">
        <v>0.125193258289268</v>
      </c>
      <c r="J401" s="17">
        <v>9.71593147673908E-2</v>
      </c>
      <c r="K401" s="17">
        <v>6.8478730239696903E-2</v>
      </c>
      <c r="L401" s="17">
        <v>8.3157357486111805E-2</v>
      </c>
      <c r="M401" s="17"/>
      <c r="N401" s="17">
        <v>0.162793102656414</v>
      </c>
      <c r="O401" s="17">
        <v>0.116081317504798</v>
      </c>
      <c r="P401" s="17">
        <v>9.6337240986732298E-2</v>
      </c>
      <c r="Q401" s="17">
        <v>8.2269838771209802E-2</v>
      </c>
      <c r="R401" s="17"/>
      <c r="S401" s="17">
        <v>0.18744658470952499</v>
      </c>
      <c r="T401" s="17">
        <v>7.8601824664289804E-2</v>
      </c>
      <c r="U401" s="17">
        <v>8.8217348598919498E-2</v>
      </c>
      <c r="V401" s="17">
        <v>9.8419025138862998E-2</v>
      </c>
      <c r="W401" s="17">
        <v>0.100350602392273</v>
      </c>
      <c r="X401" s="17">
        <v>9.5677124288995802E-2</v>
      </c>
      <c r="Y401" s="17">
        <v>0.108817258605825</v>
      </c>
      <c r="Z401" s="17">
        <v>0.10480255948671401</v>
      </c>
      <c r="AA401" s="17">
        <v>0.116228403036285</v>
      </c>
      <c r="AB401" s="17">
        <v>0.145824943651298</v>
      </c>
      <c r="AC401" s="17">
        <v>9.6100773767803599E-2</v>
      </c>
      <c r="AD401" s="17">
        <v>0.13031408132959599</v>
      </c>
      <c r="AE401" s="17"/>
      <c r="AF401" s="17">
        <v>0.103013797414441</v>
      </c>
      <c r="AG401" s="17">
        <v>0.13130484474054099</v>
      </c>
      <c r="AH401" s="17">
        <v>0.100481276764477</v>
      </c>
      <c r="AI401" s="17"/>
      <c r="AJ401" s="17">
        <v>9.3289098726451303E-2</v>
      </c>
      <c r="AK401" s="17">
        <v>0.146265273248256</v>
      </c>
      <c r="AL401" s="17">
        <v>0.12966346137948101</v>
      </c>
      <c r="AM401" s="17">
        <v>0.12680636079815799</v>
      </c>
      <c r="AN401" s="17">
        <v>8.6935785615604305E-2</v>
      </c>
      <c r="AO401" s="17"/>
      <c r="AP401" s="17">
        <v>0.12657102551086799</v>
      </c>
      <c r="AQ401" s="17">
        <v>0.13172334576207101</v>
      </c>
      <c r="AR401" s="17">
        <v>0.128781755433132</v>
      </c>
      <c r="AS401" s="17"/>
      <c r="AT401" s="17">
        <v>0.11392326671408</v>
      </c>
      <c r="AU401" s="17">
        <v>0.11266612675684699</v>
      </c>
      <c r="AV401" s="17" t="s">
        <v>74</v>
      </c>
      <c r="AW401" s="17">
        <v>9.3219589812628498E-2</v>
      </c>
      <c r="AX401" s="17">
        <v>0.110276423158846</v>
      </c>
      <c r="AY401" s="17">
        <v>0.14158476588541599</v>
      </c>
      <c r="AZ401" s="17">
        <v>7.04671207791258E-2</v>
      </c>
    </row>
    <row r="402" spans="2:52" x14ac:dyDescent="0.35">
      <c r="B402" t="s">
        <v>249</v>
      </c>
      <c r="C402" s="17">
        <v>0.29756566363229098</v>
      </c>
      <c r="D402" s="17">
        <v>0.32650306597942902</v>
      </c>
      <c r="E402" s="17">
        <v>0.26976519493505602</v>
      </c>
      <c r="F402" s="17"/>
      <c r="G402" s="17">
        <v>0.39262019306964702</v>
      </c>
      <c r="H402" s="17">
        <v>0.32859702019175901</v>
      </c>
      <c r="I402" s="17">
        <v>0.29973568742586998</v>
      </c>
      <c r="J402" s="17">
        <v>0.26311641883250703</v>
      </c>
      <c r="K402" s="17">
        <v>0.266711154286844</v>
      </c>
      <c r="L402" s="17">
        <v>0.25623925109711398</v>
      </c>
      <c r="M402" s="17"/>
      <c r="N402" s="17">
        <v>0.327852838132145</v>
      </c>
      <c r="O402" s="17">
        <v>0.28457502343902102</v>
      </c>
      <c r="P402" s="17">
        <v>0.30984208626361698</v>
      </c>
      <c r="Q402" s="17">
        <v>0.270328412565087</v>
      </c>
      <c r="R402" s="17"/>
      <c r="S402" s="17">
        <v>0.29131558389816298</v>
      </c>
      <c r="T402" s="17">
        <v>0.30322038443968802</v>
      </c>
      <c r="U402" s="17">
        <v>0.28548956393611702</v>
      </c>
      <c r="V402" s="17">
        <v>0.28517830781787701</v>
      </c>
      <c r="W402" s="17">
        <v>0.33174855571185402</v>
      </c>
      <c r="X402" s="17">
        <v>0.31515823569836798</v>
      </c>
      <c r="Y402" s="17">
        <v>0.298382594361011</v>
      </c>
      <c r="Z402" s="17">
        <v>0.31092519822631698</v>
      </c>
      <c r="AA402" s="17">
        <v>0.302010170152747</v>
      </c>
      <c r="AB402" s="17">
        <v>0.312666371461784</v>
      </c>
      <c r="AC402" s="17">
        <v>0.22979040467614101</v>
      </c>
      <c r="AD402" s="17">
        <v>0.27003081490293601</v>
      </c>
      <c r="AE402" s="17"/>
      <c r="AF402" s="17">
        <v>0.268447992739691</v>
      </c>
      <c r="AG402" s="17">
        <v>0.30151991829432301</v>
      </c>
      <c r="AH402" s="17">
        <v>0.31349122228585202</v>
      </c>
      <c r="AI402" s="17"/>
      <c r="AJ402" s="17">
        <v>0.28068018508280201</v>
      </c>
      <c r="AK402" s="17">
        <v>0.324232402534605</v>
      </c>
      <c r="AL402" s="17">
        <v>0.28008249083613901</v>
      </c>
      <c r="AM402" s="17">
        <v>0.30223641352220898</v>
      </c>
      <c r="AN402" s="17">
        <v>0.27184502072322497</v>
      </c>
      <c r="AO402" s="17"/>
      <c r="AP402" s="17">
        <v>0.30902751783126597</v>
      </c>
      <c r="AQ402" s="17">
        <v>0.32449085815968098</v>
      </c>
      <c r="AR402" s="17">
        <v>0.31148628101405601</v>
      </c>
      <c r="AS402" s="17"/>
      <c r="AT402" s="17">
        <v>0.284024212843276</v>
      </c>
      <c r="AU402" s="17">
        <v>0.27309302930197998</v>
      </c>
      <c r="AV402" s="17" t="s">
        <v>74</v>
      </c>
      <c r="AW402" s="17">
        <v>0.332088262164557</v>
      </c>
      <c r="AX402" s="17">
        <v>0.27282099224281198</v>
      </c>
      <c r="AY402" s="17">
        <v>0.334202394045016</v>
      </c>
      <c r="AZ402" s="17">
        <v>0.34273120273439001</v>
      </c>
    </row>
    <row r="403" spans="2:52" x14ac:dyDescent="0.35">
      <c r="B403" t="s">
        <v>250</v>
      </c>
      <c r="C403" s="17">
        <v>0.53757085699394602</v>
      </c>
      <c r="D403" s="17">
        <v>0.48202225269835902</v>
      </c>
      <c r="E403" s="17">
        <v>0.59155615601501199</v>
      </c>
      <c r="F403" s="17"/>
      <c r="G403" s="17">
        <v>0.390479141308336</v>
      </c>
      <c r="H403" s="17">
        <v>0.458515120306905</v>
      </c>
      <c r="I403" s="17">
        <v>0.52163234055415297</v>
      </c>
      <c r="J403" s="17">
        <v>0.58879501354355201</v>
      </c>
      <c r="K403" s="17">
        <v>0.61896537273637298</v>
      </c>
      <c r="L403" s="17">
        <v>0.61606495577017995</v>
      </c>
      <c r="M403" s="17"/>
      <c r="N403" s="17">
        <v>0.47434944411361801</v>
      </c>
      <c r="O403" s="17">
        <v>0.55382182587807904</v>
      </c>
      <c r="P403" s="17">
        <v>0.53719152878204002</v>
      </c>
      <c r="Q403" s="17">
        <v>0.58565002369389696</v>
      </c>
      <c r="R403" s="17"/>
      <c r="S403" s="17">
        <v>0.47031292523629697</v>
      </c>
      <c r="T403" s="17">
        <v>0.57562918039952304</v>
      </c>
      <c r="U403" s="17">
        <v>0.54960222848846596</v>
      </c>
      <c r="V403" s="17">
        <v>0.57498816284938403</v>
      </c>
      <c r="W403" s="17">
        <v>0.51407222415057796</v>
      </c>
      <c r="X403" s="17">
        <v>0.529628141106951</v>
      </c>
      <c r="Y403" s="17">
        <v>0.55128950226329598</v>
      </c>
      <c r="Z403" s="17">
        <v>0.53190424829404104</v>
      </c>
      <c r="AA403" s="17">
        <v>0.52324479913057398</v>
      </c>
      <c r="AB403" s="17">
        <v>0.50873522927838899</v>
      </c>
      <c r="AC403" s="17">
        <v>0.64143553902758399</v>
      </c>
      <c r="AD403" s="17">
        <v>0.55841122314365799</v>
      </c>
      <c r="AE403" s="17"/>
      <c r="AF403" s="17">
        <v>0.59084355376213804</v>
      </c>
      <c r="AG403" s="17">
        <v>0.519511494140656</v>
      </c>
      <c r="AH403" s="17">
        <v>0.52643897153879304</v>
      </c>
      <c r="AI403" s="17"/>
      <c r="AJ403" s="17">
        <v>0.58964753227287903</v>
      </c>
      <c r="AK403" s="17">
        <v>0.474616886082942</v>
      </c>
      <c r="AL403" s="17">
        <v>0.52718741207937003</v>
      </c>
      <c r="AM403" s="17">
        <v>0.50940451615652105</v>
      </c>
      <c r="AN403" s="17">
        <v>0.58795930303699495</v>
      </c>
      <c r="AO403" s="17"/>
      <c r="AP403" s="17">
        <v>0.52872434818807601</v>
      </c>
      <c r="AQ403" s="17">
        <v>0.50079690743238703</v>
      </c>
      <c r="AR403" s="17">
        <v>0.51100305753847297</v>
      </c>
      <c r="AS403" s="17"/>
      <c r="AT403" s="17">
        <v>0.56272049579230299</v>
      </c>
      <c r="AU403" s="17">
        <v>0.55955383819256299</v>
      </c>
      <c r="AV403" s="17" t="s">
        <v>74</v>
      </c>
      <c r="AW403" s="17">
        <v>0.51387925894112296</v>
      </c>
      <c r="AX403" s="17">
        <v>0.54407428244571698</v>
      </c>
      <c r="AY403" s="17">
        <v>0.47966673566313001</v>
      </c>
      <c r="AZ403" s="17">
        <v>0.56392871725444205</v>
      </c>
    </row>
    <row r="404" spans="2:52" x14ac:dyDescent="0.35">
      <c r="B404" t="s">
        <v>72</v>
      </c>
      <c r="C404" s="17">
        <v>4.9321810074849003E-2</v>
      </c>
      <c r="D404" s="17">
        <v>3.7010705602362803E-2</v>
      </c>
      <c r="E404" s="17">
        <v>6.1058634839244799E-2</v>
      </c>
      <c r="F404" s="17"/>
      <c r="G404" s="17">
        <v>5.63343373933511E-2</v>
      </c>
      <c r="H404" s="17">
        <v>4.6640956918122901E-2</v>
      </c>
      <c r="I404" s="17">
        <v>5.3438713730708499E-2</v>
      </c>
      <c r="J404" s="17">
        <v>5.0929252856550901E-2</v>
      </c>
      <c r="K404" s="17">
        <v>4.5844742737086497E-2</v>
      </c>
      <c r="L404" s="17">
        <v>4.4538435646594397E-2</v>
      </c>
      <c r="M404" s="17"/>
      <c r="N404" s="17">
        <v>3.5004615097822801E-2</v>
      </c>
      <c r="O404" s="17">
        <v>4.55218331781026E-2</v>
      </c>
      <c r="P404" s="17">
        <v>5.6629143967610401E-2</v>
      </c>
      <c r="Q404" s="17">
        <v>6.1751724969805903E-2</v>
      </c>
      <c r="R404" s="17"/>
      <c r="S404" s="17">
        <v>5.0924906156015602E-2</v>
      </c>
      <c r="T404" s="17">
        <v>4.2548610496499203E-2</v>
      </c>
      <c r="U404" s="17">
        <v>7.6690858976497606E-2</v>
      </c>
      <c r="V404" s="17">
        <v>4.1414504193875198E-2</v>
      </c>
      <c r="W404" s="17">
        <v>5.3828617745294703E-2</v>
      </c>
      <c r="X404" s="17">
        <v>5.9536498905684597E-2</v>
      </c>
      <c r="Y404" s="17">
        <v>4.1510644769868502E-2</v>
      </c>
      <c r="Z404" s="17">
        <v>5.2367993992928102E-2</v>
      </c>
      <c r="AA404" s="17">
        <v>5.8516627680394402E-2</v>
      </c>
      <c r="AB404" s="17">
        <v>3.27734556085294E-2</v>
      </c>
      <c r="AC404" s="17">
        <v>3.2673282528471299E-2</v>
      </c>
      <c r="AD404" s="17">
        <v>4.1243880623810202E-2</v>
      </c>
      <c r="AE404" s="17"/>
      <c r="AF404" s="17">
        <v>3.76946560837303E-2</v>
      </c>
      <c r="AG404" s="17">
        <v>4.7663742824480403E-2</v>
      </c>
      <c r="AH404" s="17">
        <v>5.9588529410878797E-2</v>
      </c>
      <c r="AI404" s="17"/>
      <c r="AJ404" s="17">
        <v>3.6383183917867601E-2</v>
      </c>
      <c r="AK404" s="17">
        <v>5.4885438134197002E-2</v>
      </c>
      <c r="AL404" s="17">
        <v>6.3066635705010296E-2</v>
      </c>
      <c r="AM404" s="17">
        <v>6.1552709523112301E-2</v>
      </c>
      <c r="AN404" s="17">
        <v>5.3259890624175299E-2</v>
      </c>
      <c r="AO404" s="17"/>
      <c r="AP404" s="17">
        <v>3.5677108469791101E-2</v>
      </c>
      <c r="AQ404" s="17">
        <v>4.2988888645860597E-2</v>
      </c>
      <c r="AR404" s="17">
        <v>4.8728906014339497E-2</v>
      </c>
      <c r="AS404" s="17"/>
      <c r="AT404" s="17">
        <v>3.93320246503421E-2</v>
      </c>
      <c r="AU404" s="17">
        <v>5.46870057486099E-2</v>
      </c>
      <c r="AV404" s="17" t="s">
        <v>74</v>
      </c>
      <c r="AW404" s="17">
        <v>6.0812889081691301E-2</v>
      </c>
      <c r="AX404" s="17">
        <v>7.2828302152624994E-2</v>
      </c>
      <c r="AY404" s="17">
        <v>4.4546104406437803E-2</v>
      </c>
      <c r="AZ404" s="17">
        <v>2.2872959232042099E-2</v>
      </c>
    </row>
    <row r="405" spans="2:52"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row>
    <row r="406" spans="2:52" x14ac:dyDescent="0.35">
      <c r="B406" s="6" t="s">
        <v>260</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row>
    <row r="407" spans="2:52" x14ac:dyDescent="0.35">
      <c r="B407" s="24" t="s">
        <v>76</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row>
    <row r="408" spans="2:52" x14ac:dyDescent="0.35">
      <c r="B408" t="s">
        <v>248</v>
      </c>
      <c r="C408" s="17">
        <v>0.46121501921327401</v>
      </c>
      <c r="D408" s="17">
        <v>0.48176419590920599</v>
      </c>
      <c r="E408" s="17">
        <v>0.43943958008930101</v>
      </c>
      <c r="F408" s="17"/>
      <c r="G408" s="17">
        <v>0.27968008320412602</v>
      </c>
      <c r="H408" s="17">
        <v>0.43566417736968999</v>
      </c>
      <c r="I408" s="17">
        <v>0.47270149983637999</v>
      </c>
      <c r="J408" s="17">
        <v>0.49597314141082</v>
      </c>
      <c r="K408" s="17">
        <v>0.52019539528703496</v>
      </c>
      <c r="L408" s="17">
        <v>0.52520019018105801</v>
      </c>
      <c r="M408" s="17"/>
      <c r="N408" s="17">
        <v>0.56131818615839801</v>
      </c>
      <c r="O408" s="17">
        <v>0.47906986323819201</v>
      </c>
      <c r="P408" s="17">
        <v>0.42999960269971799</v>
      </c>
      <c r="Q408" s="17">
        <v>0.364749770173803</v>
      </c>
      <c r="R408" s="17"/>
      <c r="S408" s="17">
        <v>0.40359722435140599</v>
      </c>
      <c r="T408" s="17">
        <v>0.48838627380942101</v>
      </c>
      <c r="U408" s="17">
        <v>0.44839951770349701</v>
      </c>
      <c r="V408" s="17">
        <v>0.47479440271423401</v>
      </c>
      <c r="W408" s="17">
        <v>0.46495872785879599</v>
      </c>
      <c r="X408" s="17">
        <v>0.45507582739673802</v>
      </c>
      <c r="Y408" s="17">
        <v>0.50658931654336303</v>
      </c>
      <c r="Z408" s="17">
        <v>0.46508117589834203</v>
      </c>
      <c r="AA408" s="17">
        <v>0.45907148905017198</v>
      </c>
      <c r="AB408" s="17">
        <v>0.42903478936523898</v>
      </c>
      <c r="AC408" s="17">
        <v>0.53073296474158105</v>
      </c>
      <c r="AD408" s="17">
        <v>0.47836828079912003</v>
      </c>
      <c r="AE408" s="17"/>
      <c r="AF408" s="17">
        <v>0.49283456937603498</v>
      </c>
      <c r="AG408" s="17">
        <v>0.53062576163316799</v>
      </c>
      <c r="AH408" s="17">
        <v>0.33145875020721099</v>
      </c>
      <c r="AI408" s="17"/>
      <c r="AJ408" s="17">
        <v>0.51905646359698598</v>
      </c>
      <c r="AK408" s="17">
        <v>0.47699585210712903</v>
      </c>
      <c r="AL408" s="17">
        <v>0.50692776738315304</v>
      </c>
      <c r="AM408" s="17">
        <v>0.44805370097699199</v>
      </c>
      <c r="AN408" s="17">
        <v>0.35797908576091803</v>
      </c>
      <c r="AO408" s="17"/>
      <c r="AP408" s="17">
        <v>0.48817978366616999</v>
      </c>
      <c r="AQ408" s="17">
        <v>0.48040976237444</v>
      </c>
      <c r="AR408" s="17">
        <v>0.47104633789121902</v>
      </c>
      <c r="AS408" s="17"/>
      <c r="AT408" s="17">
        <v>0.53103420780197297</v>
      </c>
      <c r="AU408" s="17">
        <v>0.51790820584341601</v>
      </c>
      <c r="AV408" s="17" t="s">
        <v>74</v>
      </c>
      <c r="AW408" s="17">
        <v>0.29547352913284097</v>
      </c>
      <c r="AX408" s="17">
        <v>0.31224993936301598</v>
      </c>
      <c r="AY408" s="17">
        <v>0.44986172008786701</v>
      </c>
      <c r="AZ408" s="17">
        <v>0.241751967210354</v>
      </c>
    </row>
    <row r="409" spans="2:52" x14ac:dyDescent="0.35">
      <c r="B409" t="s">
        <v>249</v>
      </c>
      <c r="C409" s="17">
        <v>0.35268636319577801</v>
      </c>
      <c r="D409" s="17">
        <v>0.339062343720896</v>
      </c>
      <c r="E409" s="17">
        <v>0.367707122248913</v>
      </c>
      <c r="F409" s="17"/>
      <c r="G409" s="17">
        <v>0.394580857239755</v>
      </c>
      <c r="H409" s="17">
        <v>0.38153859088018</v>
      </c>
      <c r="I409" s="17">
        <v>0.33451908709328898</v>
      </c>
      <c r="J409" s="17">
        <v>0.33960664231867399</v>
      </c>
      <c r="K409" s="17">
        <v>0.34556927126312398</v>
      </c>
      <c r="L409" s="17">
        <v>0.33164520303780398</v>
      </c>
      <c r="M409" s="17"/>
      <c r="N409" s="17">
        <v>0.31788045449181701</v>
      </c>
      <c r="O409" s="17">
        <v>0.351559436503942</v>
      </c>
      <c r="P409" s="17">
        <v>0.36069143287029598</v>
      </c>
      <c r="Q409" s="17">
        <v>0.38302557879960197</v>
      </c>
      <c r="R409" s="17"/>
      <c r="S409" s="17">
        <v>0.36602287222094099</v>
      </c>
      <c r="T409" s="17">
        <v>0.33210791849651899</v>
      </c>
      <c r="U409" s="17">
        <v>0.37213511960256002</v>
      </c>
      <c r="V409" s="17">
        <v>0.362438414872439</v>
      </c>
      <c r="W409" s="17">
        <v>0.37869767960971001</v>
      </c>
      <c r="X409" s="17">
        <v>0.35174599767265302</v>
      </c>
      <c r="Y409" s="17">
        <v>0.34525411674667</v>
      </c>
      <c r="Z409" s="17">
        <v>0.35771208149122102</v>
      </c>
      <c r="AA409" s="17">
        <v>0.33797533022330201</v>
      </c>
      <c r="AB409" s="17">
        <v>0.38109054695330002</v>
      </c>
      <c r="AC409" s="17">
        <v>0.28949712439652298</v>
      </c>
      <c r="AD409" s="17">
        <v>0.32759610774143899</v>
      </c>
      <c r="AE409" s="17"/>
      <c r="AF409" s="17">
        <v>0.35447625940789002</v>
      </c>
      <c r="AG409" s="17">
        <v>0.330832804693798</v>
      </c>
      <c r="AH409" s="17">
        <v>0.39425513910803001</v>
      </c>
      <c r="AI409" s="17"/>
      <c r="AJ409" s="17">
        <v>0.35037820701144101</v>
      </c>
      <c r="AK409" s="17">
        <v>0.34271904487586302</v>
      </c>
      <c r="AL409" s="17">
        <v>0.32864867488671501</v>
      </c>
      <c r="AM409" s="17">
        <v>0.33506175679766798</v>
      </c>
      <c r="AN409" s="17">
        <v>0.38530428301016501</v>
      </c>
      <c r="AO409" s="17"/>
      <c r="AP409" s="17">
        <v>0.35856358774527802</v>
      </c>
      <c r="AQ409" s="17">
        <v>0.34741459183840701</v>
      </c>
      <c r="AR409" s="17">
        <v>0.36007861092945298</v>
      </c>
      <c r="AS409" s="17"/>
      <c r="AT409" s="17">
        <v>0.33680878195783998</v>
      </c>
      <c r="AU409" s="17">
        <v>0.33682101386073698</v>
      </c>
      <c r="AV409" s="17" t="s">
        <v>74</v>
      </c>
      <c r="AW409" s="17">
        <v>0.37770440046588699</v>
      </c>
      <c r="AX409" s="17">
        <v>0.39657431045639402</v>
      </c>
      <c r="AY409" s="17">
        <v>0.37383603858793502</v>
      </c>
      <c r="AZ409" s="17">
        <v>0.35619510519991798</v>
      </c>
    </row>
    <row r="410" spans="2:52" x14ac:dyDescent="0.35">
      <c r="B410" t="s">
        <v>250</v>
      </c>
      <c r="C410" s="17">
        <v>0.15618468639358099</v>
      </c>
      <c r="D410" s="17">
        <v>0.15413791144820499</v>
      </c>
      <c r="E410" s="17">
        <v>0.15848224039019099</v>
      </c>
      <c r="F410" s="17"/>
      <c r="G410" s="17">
        <v>0.286089833744407</v>
      </c>
      <c r="H410" s="17">
        <v>0.13734188648037901</v>
      </c>
      <c r="I410" s="17">
        <v>0.161496466560026</v>
      </c>
      <c r="J410" s="17">
        <v>0.13712456130291001</v>
      </c>
      <c r="K410" s="17">
        <v>0.114718112227623</v>
      </c>
      <c r="L410" s="17">
        <v>0.124322001181839</v>
      </c>
      <c r="M410" s="17"/>
      <c r="N410" s="17">
        <v>0.109339931731379</v>
      </c>
      <c r="O410" s="17">
        <v>0.13976900740397699</v>
      </c>
      <c r="P410" s="17">
        <v>0.17605755687719701</v>
      </c>
      <c r="Q410" s="17">
        <v>0.20457509400919599</v>
      </c>
      <c r="R410" s="17"/>
      <c r="S410" s="17">
        <v>0.188784980618207</v>
      </c>
      <c r="T410" s="17">
        <v>0.14746887911388801</v>
      </c>
      <c r="U410" s="17">
        <v>0.144025376711511</v>
      </c>
      <c r="V410" s="17">
        <v>0.14168250807459101</v>
      </c>
      <c r="W410" s="17">
        <v>0.12360790279438801</v>
      </c>
      <c r="X410" s="17">
        <v>0.16653480388366701</v>
      </c>
      <c r="Y410" s="17">
        <v>0.124670397772343</v>
      </c>
      <c r="Z410" s="17">
        <v>0.144059528499307</v>
      </c>
      <c r="AA410" s="17">
        <v>0.173750648351116</v>
      </c>
      <c r="AB410" s="17">
        <v>0.1663990574283</v>
      </c>
      <c r="AC410" s="17">
        <v>0.152370428454142</v>
      </c>
      <c r="AD410" s="17">
        <v>0.17392583064008801</v>
      </c>
      <c r="AE410" s="17"/>
      <c r="AF410" s="17">
        <v>0.133999661465106</v>
      </c>
      <c r="AG410" s="17">
        <v>0.112672892577585</v>
      </c>
      <c r="AH410" s="17">
        <v>0.21953275879741599</v>
      </c>
      <c r="AI410" s="17"/>
      <c r="AJ410" s="17">
        <v>0.11483550503420099</v>
      </c>
      <c r="AK410" s="17">
        <v>0.14836931582266899</v>
      </c>
      <c r="AL410" s="17">
        <v>0.12856851720867901</v>
      </c>
      <c r="AM410" s="17">
        <v>0.19131248722525701</v>
      </c>
      <c r="AN410" s="17">
        <v>0.211445578304538</v>
      </c>
      <c r="AO410" s="17"/>
      <c r="AP410" s="17">
        <v>0.13008890830469599</v>
      </c>
      <c r="AQ410" s="17">
        <v>0.147667116440755</v>
      </c>
      <c r="AR410" s="17">
        <v>0.13965227154790699</v>
      </c>
      <c r="AS410" s="17"/>
      <c r="AT410" s="17">
        <v>0.111913202007968</v>
      </c>
      <c r="AU410" s="17">
        <v>0.121562627366526</v>
      </c>
      <c r="AV410" s="17" t="s">
        <v>74</v>
      </c>
      <c r="AW410" s="17">
        <v>0.29082072861647201</v>
      </c>
      <c r="AX410" s="17">
        <v>0.21409517006402901</v>
      </c>
      <c r="AY410" s="17">
        <v>0.14745165702371199</v>
      </c>
      <c r="AZ410" s="17">
        <v>0.37987182861931901</v>
      </c>
    </row>
    <row r="411" spans="2:52" x14ac:dyDescent="0.35">
      <c r="B411" t="s">
        <v>72</v>
      </c>
      <c r="C411" s="17">
        <v>2.9913931197366898E-2</v>
      </c>
      <c r="D411" s="17">
        <v>2.5035548921692598E-2</v>
      </c>
      <c r="E411" s="17">
        <v>3.4371057271594598E-2</v>
      </c>
      <c r="F411" s="17"/>
      <c r="G411" s="17">
        <v>3.9649225811711902E-2</v>
      </c>
      <c r="H411" s="17">
        <v>4.5455345269750702E-2</v>
      </c>
      <c r="I411" s="17">
        <v>3.1282946510303999E-2</v>
      </c>
      <c r="J411" s="17">
        <v>2.7295654967596401E-2</v>
      </c>
      <c r="K411" s="17">
        <v>1.95172212222176E-2</v>
      </c>
      <c r="L411" s="17">
        <v>1.8832605599298499E-2</v>
      </c>
      <c r="M411" s="17"/>
      <c r="N411" s="17">
        <v>1.1461427618406499E-2</v>
      </c>
      <c r="O411" s="17">
        <v>2.96016928538879E-2</v>
      </c>
      <c r="P411" s="17">
        <v>3.3251407552789297E-2</v>
      </c>
      <c r="Q411" s="17">
        <v>4.7649557017398897E-2</v>
      </c>
      <c r="R411" s="17"/>
      <c r="S411" s="17">
        <v>4.1594922809446301E-2</v>
      </c>
      <c r="T411" s="17">
        <v>3.2036928580172201E-2</v>
      </c>
      <c r="U411" s="17">
        <v>3.5439985982432302E-2</v>
      </c>
      <c r="V411" s="17">
        <v>2.1084674338735902E-2</v>
      </c>
      <c r="W411" s="17">
        <v>3.2735689737105701E-2</v>
      </c>
      <c r="X411" s="17">
        <v>2.66433710469418E-2</v>
      </c>
      <c r="Y411" s="17">
        <v>2.34861689376239E-2</v>
      </c>
      <c r="Z411" s="17">
        <v>3.3147214111130599E-2</v>
      </c>
      <c r="AA411" s="17">
        <v>2.9202532375409901E-2</v>
      </c>
      <c r="AB411" s="17">
        <v>2.3475606253160201E-2</v>
      </c>
      <c r="AC411" s="17">
        <v>2.7399482407753101E-2</v>
      </c>
      <c r="AD411" s="17">
        <v>2.0109780819352999E-2</v>
      </c>
      <c r="AE411" s="17"/>
      <c r="AF411" s="17">
        <v>1.8689509750968499E-2</v>
      </c>
      <c r="AG411" s="17">
        <v>2.58685410954488E-2</v>
      </c>
      <c r="AH411" s="17">
        <v>5.4753351887343399E-2</v>
      </c>
      <c r="AI411" s="17"/>
      <c r="AJ411" s="17">
        <v>1.5729824357372201E-2</v>
      </c>
      <c r="AK411" s="17">
        <v>3.1915787194339698E-2</v>
      </c>
      <c r="AL411" s="17">
        <v>3.5855040521452899E-2</v>
      </c>
      <c r="AM411" s="17">
        <v>2.55720550000826E-2</v>
      </c>
      <c r="AN411" s="17">
        <v>4.5271052924378503E-2</v>
      </c>
      <c r="AO411" s="17"/>
      <c r="AP411" s="17">
        <v>2.31677202838554E-2</v>
      </c>
      <c r="AQ411" s="17">
        <v>2.4508529346398401E-2</v>
      </c>
      <c r="AR411" s="17">
        <v>2.9222779631421499E-2</v>
      </c>
      <c r="AS411" s="17"/>
      <c r="AT411" s="17">
        <v>2.0243808232219201E-2</v>
      </c>
      <c r="AU411" s="17">
        <v>2.3708152929320801E-2</v>
      </c>
      <c r="AV411" s="17" t="s">
        <v>74</v>
      </c>
      <c r="AW411" s="17">
        <v>3.6001341784799398E-2</v>
      </c>
      <c r="AX411" s="17">
        <v>7.7080580116561395E-2</v>
      </c>
      <c r="AY411" s="17">
        <v>2.88505843004861E-2</v>
      </c>
      <c r="AZ411" s="17">
        <v>2.2181098970408299E-2</v>
      </c>
    </row>
    <row r="412" spans="2:52"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row>
    <row r="413" spans="2:52" x14ac:dyDescent="0.35">
      <c r="B413" s="6" t="s">
        <v>261</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row>
    <row r="414" spans="2:52" x14ac:dyDescent="0.35">
      <c r="B414" s="24" t="s">
        <v>76</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row>
    <row r="415" spans="2:52" x14ac:dyDescent="0.35">
      <c r="B415" t="s">
        <v>248</v>
      </c>
      <c r="C415" s="17">
        <v>7.8128102229188506E-2</v>
      </c>
      <c r="D415" s="17">
        <v>9.4112622715280203E-2</v>
      </c>
      <c r="E415" s="17">
        <v>6.2919974720038699E-2</v>
      </c>
      <c r="F415" s="17"/>
      <c r="G415" s="17">
        <v>9.5238449932459293E-2</v>
      </c>
      <c r="H415" s="17">
        <v>0.127558050924759</v>
      </c>
      <c r="I415" s="17">
        <v>8.2921283209645896E-2</v>
      </c>
      <c r="J415" s="17">
        <v>6.5138917336587096E-2</v>
      </c>
      <c r="K415" s="17">
        <v>5.1220551231902098E-2</v>
      </c>
      <c r="L415" s="17">
        <v>5.1349393240127501E-2</v>
      </c>
      <c r="M415" s="17"/>
      <c r="N415" s="17">
        <v>9.2444125329789698E-2</v>
      </c>
      <c r="O415" s="17">
        <v>7.2757954577083506E-2</v>
      </c>
      <c r="P415" s="17">
        <v>7.6976322780273998E-2</v>
      </c>
      <c r="Q415" s="17">
        <v>6.9038670696503407E-2</v>
      </c>
      <c r="R415" s="17"/>
      <c r="S415" s="17">
        <v>9.8922924906907503E-2</v>
      </c>
      <c r="T415" s="17">
        <v>6.6754762817115607E-2</v>
      </c>
      <c r="U415" s="17">
        <v>6.7049519454012094E-2</v>
      </c>
      <c r="V415" s="17">
        <v>7.6702659854677502E-2</v>
      </c>
      <c r="W415" s="17">
        <v>8.8337668777446796E-2</v>
      </c>
      <c r="X415" s="17">
        <v>8.6531632771315897E-2</v>
      </c>
      <c r="Y415" s="17">
        <v>6.0875975796297999E-2</v>
      </c>
      <c r="Z415" s="17">
        <v>7.3954537698985801E-2</v>
      </c>
      <c r="AA415" s="17">
        <v>7.5006712142990595E-2</v>
      </c>
      <c r="AB415" s="17">
        <v>7.86311091600395E-2</v>
      </c>
      <c r="AC415" s="17">
        <v>6.6609403539680603E-2</v>
      </c>
      <c r="AD415" s="17">
        <v>9.56826075067337E-2</v>
      </c>
      <c r="AE415" s="17"/>
      <c r="AF415" s="17">
        <v>7.1269828888574499E-2</v>
      </c>
      <c r="AG415" s="17">
        <v>8.6530675490530895E-2</v>
      </c>
      <c r="AH415" s="17">
        <v>7.3835636661974804E-2</v>
      </c>
      <c r="AI415" s="17"/>
      <c r="AJ415" s="17">
        <v>6.4883303210724094E-2</v>
      </c>
      <c r="AK415" s="17">
        <v>0.107592558563536</v>
      </c>
      <c r="AL415" s="17">
        <v>8.4439259610461698E-2</v>
      </c>
      <c r="AM415" s="17">
        <v>3.6380339842312301E-2</v>
      </c>
      <c r="AN415" s="17">
        <v>4.39111782347721E-2</v>
      </c>
      <c r="AO415" s="17"/>
      <c r="AP415" s="17">
        <v>9.0005428483286007E-2</v>
      </c>
      <c r="AQ415" s="17">
        <v>9.17414093190667E-2</v>
      </c>
      <c r="AR415" s="17">
        <v>8.9777800310292102E-2</v>
      </c>
      <c r="AS415" s="17"/>
      <c r="AT415" s="17">
        <v>6.7669972705027295E-2</v>
      </c>
      <c r="AU415" s="17">
        <v>7.4739752524811395E-2</v>
      </c>
      <c r="AV415" s="17" t="s">
        <v>74</v>
      </c>
      <c r="AW415" s="17">
        <v>0.10467111470684</v>
      </c>
      <c r="AX415" s="17">
        <v>8.5769941102304806E-2</v>
      </c>
      <c r="AY415" s="17">
        <v>8.5079934231033993E-2</v>
      </c>
      <c r="AZ415" s="17">
        <v>9.8885899963365498E-2</v>
      </c>
    </row>
    <row r="416" spans="2:52" x14ac:dyDescent="0.35">
      <c r="B416" t="s">
        <v>249</v>
      </c>
      <c r="C416" s="17">
        <v>0.21317227316857201</v>
      </c>
      <c r="D416" s="17">
        <v>0.237912135052645</v>
      </c>
      <c r="E416" s="17">
        <v>0.188970605500761</v>
      </c>
      <c r="F416" s="17"/>
      <c r="G416" s="17">
        <v>0.26239241710133199</v>
      </c>
      <c r="H416" s="17">
        <v>0.23461975861336601</v>
      </c>
      <c r="I416" s="17">
        <v>0.22286027558728599</v>
      </c>
      <c r="J416" s="17">
        <v>0.20879766003873801</v>
      </c>
      <c r="K416" s="17">
        <v>0.18069684568448199</v>
      </c>
      <c r="L416" s="17">
        <v>0.18060708890656499</v>
      </c>
      <c r="M416" s="17"/>
      <c r="N416" s="17">
        <v>0.24526563185724901</v>
      </c>
      <c r="O416" s="17">
        <v>0.19177268875821199</v>
      </c>
      <c r="P416" s="17">
        <v>0.23201607759860499</v>
      </c>
      <c r="Q416" s="17">
        <v>0.18596401746921801</v>
      </c>
      <c r="R416" s="17"/>
      <c r="S416" s="17">
        <v>0.228995383492475</v>
      </c>
      <c r="T416" s="17">
        <v>0.189781160355114</v>
      </c>
      <c r="U416" s="17">
        <v>0.20455773252972101</v>
      </c>
      <c r="V416" s="17">
        <v>0.160074629783022</v>
      </c>
      <c r="W416" s="17">
        <v>0.26894823827429398</v>
      </c>
      <c r="X416" s="17">
        <v>0.22051752656380699</v>
      </c>
      <c r="Y416" s="17">
        <v>0.224960391883711</v>
      </c>
      <c r="Z416" s="17">
        <v>0.211808727399285</v>
      </c>
      <c r="AA416" s="17">
        <v>0.224884614709362</v>
      </c>
      <c r="AB416" s="17">
        <v>0.21181694756063801</v>
      </c>
      <c r="AC416" s="17">
        <v>0.18758469711799</v>
      </c>
      <c r="AD416" s="17">
        <v>0.24460019949765699</v>
      </c>
      <c r="AE416" s="17"/>
      <c r="AF416" s="17">
        <v>0.19886729018951499</v>
      </c>
      <c r="AG416" s="17">
        <v>0.21787653185099601</v>
      </c>
      <c r="AH416" s="17">
        <v>0.242653662018251</v>
      </c>
      <c r="AI416" s="17"/>
      <c r="AJ416" s="17">
        <v>0.219491028853534</v>
      </c>
      <c r="AK416" s="17">
        <v>0.23701858546123999</v>
      </c>
      <c r="AL416" s="17">
        <v>0.17794476942566501</v>
      </c>
      <c r="AM416" s="17">
        <v>0.239242398605993</v>
      </c>
      <c r="AN416" s="17">
        <v>0.21736819945710301</v>
      </c>
      <c r="AO416" s="17"/>
      <c r="AP416" s="17">
        <v>0.24369077076427001</v>
      </c>
      <c r="AQ416" s="17">
        <v>0.228529945127602</v>
      </c>
      <c r="AR416" s="17">
        <v>0.21599046267928201</v>
      </c>
      <c r="AS416" s="17"/>
      <c r="AT416" s="17">
        <v>0.20691929287677699</v>
      </c>
      <c r="AU416" s="17">
        <v>0.221463380778958</v>
      </c>
      <c r="AV416" s="17" t="s">
        <v>74</v>
      </c>
      <c r="AW416" s="17">
        <v>0.22404892029513701</v>
      </c>
      <c r="AX416" s="17">
        <v>0.19816217834539601</v>
      </c>
      <c r="AY416" s="17">
        <v>0.22603727990842001</v>
      </c>
      <c r="AZ416" s="17">
        <v>0.163333837251565</v>
      </c>
    </row>
    <row r="417" spans="2:52" x14ac:dyDescent="0.35">
      <c r="B417" t="s">
        <v>250</v>
      </c>
      <c r="C417" s="17">
        <v>0.65137865567073205</v>
      </c>
      <c r="D417" s="17">
        <v>0.61209988881093602</v>
      </c>
      <c r="E417" s="17">
        <v>0.68909693834878705</v>
      </c>
      <c r="F417" s="17"/>
      <c r="G417" s="17">
        <v>0.57563719086360798</v>
      </c>
      <c r="H417" s="17">
        <v>0.57859919521968095</v>
      </c>
      <c r="I417" s="17">
        <v>0.63522793848012904</v>
      </c>
      <c r="J417" s="17">
        <v>0.67036126086574399</v>
      </c>
      <c r="K417" s="17">
        <v>0.71637626025016099</v>
      </c>
      <c r="L417" s="17">
        <v>0.71478281936343602</v>
      </c>
      <c r="M417" s="17"/>
      <c r="N417" s="17">
        <v>0.62063120917009496</v>
      </c>
      <c r="O417" s="17">
        <v>0.68274619518169799</v>
      </c>
      <c r="P417" s="17">
        <v>0.62619340807601098</v>
      </c>
      <c r="Q417" s="17">
        <v>0.67180199814434105</v>
      </c>
      <c r="R417" s="17"/>
      <c r="S417" s="17">
        <v>0.61534032025598495</v>
      </c>
      <c r="T417" s="17">
        <v>0.66858587200714803</v>
      </c>
      <c r="U417" s="17">
        <v>0.65138792089573805</v>
      </c>
      <c r="V417" s="17">
        <v>0.72489178530975695</v>
      </c>
      <c r="W417" s="17">
        <v>0.58165916324114797</v>
      </c>
      <c r="X417" s="17">
        <v>0.63420993242469903</v>
      </c>
      <c r="Y417" s="17">
        <v>0.65809290190201697</v>
      </c>
      <c r="Z417" s="17">
        <v>0.64408646228144295</v>
      </c>
      <c r="AA417" s="17">
        <v>0.645524661278431</v>
      </c>
      <c r="AB417" s="17">
        <v>0.66429640760768305</v>
      </c>
      <c r="AC417" s="17">
        <v>0.708679145210241</v>
      </c>
      <c r="AD417" s="17">
        <v>0.61822169013108796</v>
      </c>
      <c r="AE417" s="17"/>
      <c r="AF417" s="17">
        <v>0.679117146740848</v>
      </c>
      <c r="AG417" s="17">
        <v>0.64627863304622402</v>
      </c>
      <c r="AH417" s="17">
        <v>0.61207478994952103</v>
      </c>
      <c r="AI417" s="17"/>
      <c r="AJ417" s="17">
        <v>0.66615604022706398</v>
      </c>
      <c r="AK417" s="17">
        <v>0.60603482332678305</v>
      </c>
      <c r="AL417" s="17">
        <v>0.66514595414586197</v>
      </c>
      <c r="AM417" s="17">
        <v>0.66307177274145002</v>
      </c>
      <c r="AN417" s="17">
        <v>0.66469853793322498</v>
      </c>
      <c r="AO417" s="17"/>
      <c r="AP417" s="17">
        <v>0.606550887411477</v>
      </c>
      <c r="AQ417" s="17">
        <v>0.63133696636967296</v>
      </c>
      <c r="AR417" s="17">
        <v>0.60877762875747998</v>
      </c>
      <c r="AS417" s="17"/>
      <c r="AT417" s="17">
        <v>0.67879028503364902</v>
      </c>
      <c r="AU417" s="17">
        <v>0.64628449941166899</v>
      </c>
      <c r="AV417" s="17" t="s">
        <v>74</v>
      </c>
      <c r="AW417" s="17">
        <v>0.62241015197760896</v>
      </c>
      <c r="AX417" s="17">
        <v>0.62747221431904099</v>
      </c>
      <c r="AY417" s="17">
        <v>0.62682449933312701</v>
      </c>
      <c r="AZ417" s="17">
        <v>0.69174911414792795</v>
      </c>
    </row>
    <row r="418" spans="2:52" x14ac:dyDescent="0.35">
      <c r="B418" t="s">
        <v>72</v>
      </c>
      <c r="C418" s="17">
        <v>5.7320968931506601E-2</v>
      </c>
      <c r="D418" s="17">
        <v>5.5875353421138099E-2</v>
      </c>
      <c r="E418" s="17">
        <v>5.9012481430413197E-2</v>
      </c>
      <c r="F418" s="17"/>
      <c r="G418" s="17">
        <v>6.6731942102599806E-2</v>
      </c>
      <c r="H418" s="17">
        <v>5.9222995242193599E-2</v>
      </c>
      <c r="I418" s="17">
        <v>5.8990502722938903E-2</v>
      </c>
      <c r="J418" s="17">
        <v>5.5702161758931099E-2</v>
      </c>
      <c r="K418" s="17">
        <v>5.1706342833455099E-2</v>
      </c>
      <c r="L418" s="17">
        <v>5.3260698489870903E-2</v>
      </c>
      <c r="M418" s="17"/>
      <c r="N418" s="17">
        <v>4.1659033642866397E-2</v>
      </c>
      <c r="O418" s="17">
        <v>5.2723161483006799E-2</v>
      </c>
      <c r="P418" s="17">
        <v>6.4814191545109798E-2</v>
      </c>
      <c r="Q418" s="17">
        <v>7.3195313689937494E-2</v>
      </c>
      <c r="R418" s="17"/>
      <c r="S418" s="17">
        <v>5.6741371344632703E-2</v>
      </c>
      <c r="T418" s="17">
        <v>7.4878204820622102E-2</v>
      </c>
      <c r="U418" s="17">
        <v>7.7004827120528502E-2</v>
      </c>
      <c r="V418" s="17">
        <v>3.8330925052543298E-2</v>
      </c>
      <c r="W418" s="17">
        <v>6.1054929707111599E-2</v>
      </c>
      <c r="X418" s="17">
        <v>5.8740908240177803E-2</v>
      </c>
      <c r="Y418" s="17">
        <v>5.60707304179743E-2</v>
      </c>
      <c r="Z418" s="17">
        <v>7.01502726202861E-2</v>
      </c>
      <c r="AA418" s="17">
        <v>5.4584011869216402E-2</v>
      </c>
      <c r="AB418" s="17">
        <v>4.5255535671639799E-2</v>
      </c>
      <c r="AC418" s="17">
        <v>3.7126754132088498E-2</v>
      </c>
      <c r="AD418" s="17">
        <v>4.1495502864521999E-2</v>
      </c>
      <c r="AE418" s="17"/>
      <c r="AF418" s="17">
        <v>5.07457341810627E-2</v>
      </c>
      <c r="AG418" s="17">
        <v>4.9314159612248797E-2</v>
      </c>
      <c r="AH418" s="17">
        <v>7.1435911370253305E-2</v>
      </c>
      <c r="AI418" s="17"/>
      <c r="AJ418" s="17">
        <v>4.9469627708677501E-2</v>
      </c>
      <c r="AK418" s="17">
        <v>4.9354032648441598E-2</v>
      </c>
      <c r="AL418" s="17">
        <v>7.2470016818011698E-2</v>
      </c>
      <c r="AM418" s="17">
        <v>6.1305488810244203E-2</v>
      </c>
      <c r="AN418" s="17">
        <v>7.4022084374899794E-2</v>
      </c>
      <c r="AO418" s="17"/>
      <c r="AP418" s="17">
        <v>5.9752913340967599E-2</v>
      </c>
      <c r="AQ418" s="17">
        <v>4.8391679183657998E-2</v>
      </c>
      <c r="AR418" s="17">
        <v>8.5454108252945596E-2</v>
      </c>
      <c r="AS418" s="17"/>
      <c r="AT418" s="17">
        <v>4.6620449384546701E-2</v>
      </c>
      <c r="AU418" s="17">
        <v>5.7512367284562098E-2</v>
      </c>
      <c r="AV418" s="17" t="s">
        <v>74</v>
      </c>
      <c r="AW418" s="17">
        <v>4.8869813020414397E-2</v>
      </c>
      <c r="AX418" s="17">
        <v>8.8595666233258596E-2</v>
      </c>
      <c r="AY418" s="17">
        <v>6.2058286527418897E-2</v>
      </c>
      <c r="AZ418" s="17">
        <v>4.6031148637140702E-2</v>
      </c>
    </row>
    <row r="419" spans="2:52" x14ac:dyDescent="0.35">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row>
    <row r="420" spans="2:52" x14ac:dyDescent="0.35">
      <c r="B420" s="6" t="s">
        <v>262</v>
      </c>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row>
    <row r="421" spans="2:52" x14ac:dyDescent="0.35">
      <c r="B421" s="24" t="s">
        <v>76</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row>
    <row r="422" spans="2:52" x14ac:dyDescent="0.35">
      <c r="B422" t="s">
        <v>248</v>
      </c>
      <c r="C422" s="17">
        <v>0.20002437029593501</v>
      </c>
      <c r="D422" s="17">
        <v>0.229506457492862</v>
      </c>
      <c r="E422" s="17">
        <v>0.171646352798839</v>
      </c>
      <c r="F422" s="17"/>
      <c r="G422" s="17">
        <v>0.20840823898264599</v>
      </c>
      <c r="H422" s="17">
        <v>0.18922701603474401</v>
      </c>
      <c r="I422" s="17">
        <v>0.24863625988541099</v>
      </c>
      <c r="J422" s="17">
        <v>0.20921870046859201</v>
      </c>
      <c r="K422" s="17">
        <v>0.15665465139290299</v>
      </c>
      <c r="L422" s="17">
        <v>0.185364708878935</v>
      </c>
      <c r="M422" s="17"/>
      <c r="N422" s="17">
        <v>0.240802335984521</v>
      </c>
      <c r="O422" s="17">
        <v>0.20228729441727</v>
      </c>
      <c r="P422" s="17">
        <v>0.19699204426519801</v>
      </c>
      <c r="Q422" s="17">
        <v>0.1575999831074</v>
      </c>
      <c r="R422" s="17"/>
      <c r="S422" s="17">
        <v>0.21893374335938201</v>
      </c>
      <c r="T422" s="17">
        <v>0.16628533663598699</v>
      </c>
      <c r="U422" s="17">
        <v>0.23398208718454899</v>
      </c>
      <c r="V422" s="17">
        <v>0.18728291355333401</v>
      </c>
      <c r="W422" s="17">
        <v>0.230169368688009</v>
      </c>
      <c r="X422" s="17">
        <v>0.18116912874124</v>
      </c>
      <c r="Y422" s="17">
        <v>0.19658050390273499</v>
      </c>
      <c r="Z422" s="17">
        <v>0.215768275585805</v>
      </c>
      <c r="AA422" s="17">
        <v>0.19735686679560699</v>
      </c>
      <c r="AB422" s="17">
        <v>0.20350422091959799</v>
      </c>
      <c r="AC422" s="17">
        <v>0.146907574834333</v>
      </c>
      <c r="AD422" s="17">
        <v>0.267849704687459</v>
      </c>
      <c r="AE422" s="17"/>
      <c r="AF422" s="17">
        <v>0.204220834174483</v>
      </c>
      <c r="AG422" s="17">
        <v>0.2004005008659</v>
      </c>
      <c r="AH422" s="17">
        <v>0.188423906645135</v>
      </c>
      <c r="AI422" s="17"/>
      <c r="AJ422" s="17">
        <v>0.20754525326864401</v>
      </c>
      <c r="AK422" s="17">
        <v>0.224936207416323</v>
      </c>
      <c r="AL422" s="17">
        <v>0.19498194463179899</v>
      </c>
      <c r="AM422" s="17">
        <v>0.28746733550021297</v>
      </c>
      <c r="AN422" s="17">
        <v>0.15684316067152401</v>
      </c>
      <c r="AO422" s="17"/>
      <c r="AP422" s="17">
        <v>0.221403465963322</v>
      </c>
      <c r="AQ422" s="17">
        <v>0.215636079048622</v>
      </c>
      <c r="AR422" s="17">
        <v>0.22804959419255799</v>
      </c>
      <c r="AS422" s="17"/>
      <c r="AT422" s="17">
        <v>0.191271093359315</v>
      </c>
      <c r="AU422" s="17">
        <v>0.23050408957351901</v>
      </c>
      <c r="AV422" s="17" t="s">
        <v>74</v>
      </c>
      <c r="AW422" s="17">
        <v>0.195516428488622</v>
      </c>
      <c r="AX422" s="17">
        <v>0.14909418549398001</v>
      </c>
      <c r="AY422" s="17">
        <v>0.21041499877707101</v>
      </c>
      <c r="AZ422" s="17">
        <v>0.15155797018899</v>
      </c>
    </row>
    <row r="423" spans="2:52" x14ac:dyDescent="0.35">
      <c r="B423" t="s">
        <v>249</v>
      </c>
      <c r="C423" s="17">
        <v>0.33124128837692601</v>
      </c>
      <c r="D423" s="17">
        <v>0.341710505600337</v>
      </c>
      <c r="E423" s="17">
        <v>0.32085344348745198</v>
      </c>
      <c r="F423" s="17"/>
      <c r="G423" s="17">
        <v>0.38696190191133101</v>
      </c>
      <c r="H423" s="17">
        <v>0.382496928665506</v>
      </c>
      <c r="I423" s="17">
        <v>0.30086742947065298</v>
      </c>
      <c r="J423" s="17">
        <v>0.31096392275634299</v>
      </c>
      <c r="K423" s="17">
        <v>0.30328269597385898</v>
      </c>
      <c r="L423" s="17">
        <v>0.31255578591178701</v>
      </c>
      <c r="M423" s="17"/>
      <c r="N423" s="17">
        <v>0.34195333339455602</v>
      </c>
      <c r="O423" s="17">
        <v>0.323731422140067</v>
      </c>
      <c r="P423" s="17">
        <v>0.348491797236193</v>
      </c>
      <c r="Q423" s="17">
        <v>0.31363483549731402</v>
      </c>
      <c r="R423" s="17"/>
      <c r="S423" s="17">
        <v>0.325874337846353</v>
      </c>
      <c r="T423" s="17">
        <v>0.34531211355389702</v>
      </c>
      <c r="U423" s="17">
        <v>0.282120377999732</v>
      </c>
      <c r="V423" s="17">
        <v>0.343247744115876</v>
      </c>
      <c r="W423" s="17">
        <v>0.35916667367938998</v>
      </c>
      <c r="X423" s="17">
        <v>0.38079661270099002</v>
      </c>
      <c r="Y423" s="17">
        <v>0.34226438395778203</v>
      </c>
      <c r="Z423" s="17">
        <v>0.26932075179564502</v>
      </c>
      <c r="AA423" s="17">
        <v>0.33143553448822799</v>
      </c>
      <c r="AB423" s="17">
        <v>0.28773612881007499</v>
      </c>
      <c r="AC423" s="17">
        <v>0.39119673056016602</v>
      </c>
      <c r="AD423" s="17">
        <v>0.25960453238510001</v>
      </c>
      <c r="AE423" s="17"/>
      <c r="AF423" s="17">
        <v>0.30831404656095701</v>
      </c>
      <c r="AG423" s="17">
        <v>0.34063058393727902</v>
      </c>
      <c r="AH423" s="17">
        <v>0.34028228846040598</v>
      </c>
      <c r="AI423" s="17"/>
      <c r="AJ423" s="17">
        <v>0.32886908833407102</v>
      </c>
      <c r="AK423" s="17">
        <v>0.35916207314031001</v>
      </c>
      <c r="AL423" s="17">
        <v>0.277551504633755</v>
      </c>
      <c r="AM423" s="17">
        <v>0.17867444968611301</v>
      </c>
      <c r="AN423" s="17">
        <v>0.31742481546654799</v>
      </c>
      <c r="AO423" s="17"/>
      <c r="AP423" s="17">
        <v>0.36596740971174202</v>
      </c>
      <c r="AQ423" s="17">
        <v>0.34071816606051503</v>
      </c>
      <c r="AR423" s="17">
        <v>0.28852819696154403</v>
      </c>
      <c r="AS423" s="17"/>
      <c r="AT423" s="17">
        <v>0.33485746654698401</v>
      </c>
      <c r="AU423" s="17">
        <v>0.29977671380087401</v>
      </c>
      <c r="AV423" s="17" t="s">
        <v>74</v>
      </c>
      <c r="AW423" s="17">
        <v>0.35161357746048</v>
      </c>
      <c r="AX423" s="17">
        <v>0.339421189239618</v>
      </c>
      <c r="AY423" s="17">
        <v>0.34412570192384201</v>
      </c>
      <c r="AZ423" s="17">
        <v>0.37315969144029998</v>
      </c>
    </row>
    <row r="424" spans="2:52" x14ac:dyDescent="0.35">
      <c r="B424" t="s">
        <v>250</v>
      </c>
      <c r="C424" s="17">
        <v>0.427651293240641</v>
      </c>
      <c r="D424" s="17">
        <v>0.39710791935037998</v>
      </c>
      <c r="E424" s="17">
        <v>0.45748695804312201</v>
      </c>
      <c r="F424" s="17"/>
      <c r="G424" s="17">
        <v>0.349870668827511</v>
      </c>
      <c r="H424" s="17">
        <v>0.38452580289584498</v>
      </c>
      <c r="I424" s="17">
        <v>0.41947498241718501</v>
      </c>
      <c r="J424" s="17">
        <v>0.44376833108763197</v>
      </c>
      <c r="K424" s="17">
        <v>0.50066058701343596</v>
      </c>
      <c r="L424" s="17">
        <v>0.45885080893518099</v>
      </c>
      <c r="M424" s="17"/>
      <c r="N424" s="17">
        <v>0.39885728892057498</v>
      </c>
      <c r="O424" s="17">
        <v>0.43666091946215901</v>
      </c>
      <c r="P424" s="17">
        <v>0.41472420092302997</v>
      </c>
      <c r="Q424" s="17">
        <v>0.45754502295794602</v>
      </c>
      <c r="R424" s="17"/>
      <c r="S424" s="17">
        <v>0.410451671653637</v>
      </c>
      <c r="T424" s="17">
        <v>0.44354065470394899</v>
      </c>
      <c r="U424" s="17">
        <v>0.41730141176817298</v>
      </c>
      <c r="V424" s="17">
        <v>0.436704156566807</v>
      </c>
      <c r="W424" s="17">
        <v>0.37064495896156202</v>
      </c>
      <c r="X424" s="17">
        <v>0.41137723566869699</v>
      </c>
      <c r="Y424" s="17">
        <v>0.42730789508144001</v>
      </c>
      <c r="Z424" s="17">
        <v>0.47379857210913401</v>
      </c>
      <c r="AA424" s="17">
        <v>0.420639040335891</v>
      </c>
      <c r="AB424" s="17">
        <v>0.47632644958139098</v>
      </c>
      <c r="AC424" s="17">
        <v>0.43899447087549898</v>
      </c>
      <c r="AD424" s="17">
        <v>0.42146234921752601</v>
      </c>
      <c r="AE424" s="17"/>
      <c r="AF424" s="17">
        <v>0.45431687411849098</v>
      </c>
      <c r="AG424" s="17">
        <v>0.42410852352607298</v>
      </c>
      <c r="AH424" s="17">
        <v>0.411765229834271</v>
      </c>
      <c r="AI424" s="17"/>
      <c r="AJ424" s="17">
        <v>0.43357541286153201</v>
      </c>
      <c r="AK424" s="17">
        <v>0.37698434777942702</v>
      </c>
      <c r="AL424" s="17">
        <v>0.47550229818937501</v>
      </c>
      <c r="AM424" s="17">
        <v>0.51577856551310197</v>
      </c>
      <c r="AN424" s="17">
        <v>0.47251803482490901</v>
      </c>
      <c r="AO424" s="17"/>
      <c r="AP424" s="17">
        <v>0.37455058158160798</v>
      </c>
      <c r="AQ424" s="17">
        <v>0.41461552420009901</v>
      </c>
      <c r="AR424" s="17">
        <v>0.41440192222293298</v>
      </c>
      <c r="AS424" s="17"/>
      <c r="AT424" s="17">
        <v>0.44037369778687702</v>
      </c>
      <c r="AU424" s="17">
        <v>0.427983050173454</v>
      </c>
      <c r="AV424" s="17" t="s">
        <v>74</v>
      </c>
      <c r="AW424" s="17">
        <v>0.40328819327862497</v>
      </c>
      <c r="AX424" s="17">
        <v>0.44246850478670802</v>
      </c>
      <c r="AY424" s="17">
        <v>0.40604956816280302</v>
      </c>
      <c r="AZ424" s="17">
        <v>0.43756357808019303</v>
      </c>
    </row>
    <row r="425" spans="2:52" x14ac:dyDescent="0.35">
      <c r="B425" t="s">
        <v>72</v>
      </c>
      <c r="C425" s="17">
        <v>4.1083048086497702E-2</v>
      </c>
      <c r="D425" s="17">
        <v>3.1675117556421301E-2</v>
      </c>
      <c r="E425" s="17">
        <v>5.0013245670587798E-2</v>
      </c>
      <c r="F425" s="17"/>
      <c r="G425" s="17">
        <v>5.4759190278511997E-2</v>
      </c>
      <c r="H425" s="17">
        <v>4.3750252403905003E-2</v>
      </c>
      <c r="I425" s="17">
        <v>3.1021328226750699E-2</v>
      </c>
      <c r="J425" s="17">
        <v>3.6049045687432099E-2</v>
      </c>
      <c r="K425" s="17">
        <v>3.9402065619801502E-2</v>
      </c>
      <c r="L425" s="17">
        <v>4.3228696274096701E-2</v>
      </c>
      <c r="M425" s="17"/>
      <c r="N425" s="17">
        <v>1.8387041700348501E-2</v>
      </c>
      <c r="O425" s="17">
        <v>3.7320363980504201E-2</v>
      </c>
      <c r="P425" s="17">
        <v>3.9791957575578699E-2</v>
      </c>
      <c r="Q425" s="17">
        <v>7.1220158437340295E-2</v>
      </c>
      <c r="R425" s="17"/>
      <c r="S425" s="17">
        <v>4.4740247140627999E-2</v>
      </c>
      <c r="T425" s="17">
        <v>4.4861895106166803E-2</v>
      </c>
      <c r="U425" s="17">
        <v>6.6596123047546002E-2</v>
      </c>
      <c r="V425" s="17">
        <v>3.2765185763983198E-2</v>
      </c>
      <c r="W425" s="17">
        <v>4.0018998671038503E-2</v>
      </c>
      <c r="X425" s="17">
        <v>2.6657022889073002E-2</v>
      </c>
      <c r="Y425" s="17">
        <v>3.3847217058043402E-2</v>
      </c>
      <c r="Z425" s="17">
        <v>4.1112400509415802E-2</v>
      </c>
      <c r="AA425" s="17">
        <v>5.0568558380273299E-2</v>
      </c>
      <c r="AB425" s="17">
        <v>3.2433200688936903E-2</v>
      </c>
      <c r="AC425" s="17">
        <v>2.29012237300029E-2</v>
      </c>
      <c r="AD425" s="17">
        <v>5.1083413709915697E-2</v>
      </c>
      <c r="AE425" s="17"/>
      <c r="AF425" s="17">
        <v>3.3148245146068199E-2</v>
      </c>
      <c r="AG425" s="17">
        <v>3.48603916707486E-2</v>
      </c>
      <c r="AH425" s="17">
        <v>5.9528575060188202E-2</v>
      </c>
      <c r="AI425" s="17"/>
      <c r="AJ425" s="17">
        <v>3.0010245535753901E-2</v>
      </c>
      <c r="AK425" s="17">
        <v>3.89173716639407E-2</v>
      </c>
      <c r="AL425" s="17">
        <v>5.1964252545070103E-2</v>
      </c>
      <c r="AM425" s="17">
        <v>1.8079649300572199E-2</v>
      </c>
      <c r="AN425" s="17">
        <v>5.3213989037019203E-2</v>
      </c>
      <c r="AO425" s="17"/>
      <c r="AP425" s="17">
        <v>3.8078542743327198E-2</v>
      </c>
      <c r="AQ425" s="17">
        <v>2.90302306907637E-2</v>
      </c>
      <c r="AR425" s="17">
        <v>6.9020286622966207E-2</v>
      </c>
      <c r="AS425" s="17"/>
      <c r="AT425" s="17">
        <v>3.3497742306823799E-2</v>
      </c>
      <c r="AU425" s="17">
        <v>4.1736146452153497E-2</v>
      </c>
      <c r="AV425" s="17" t="s">
        <v>74</v>
      </c>
      <c r="AW425" s="17">
        <v>4.9581800772272103E-2</v>
      </c>
      <c r="AX425" s="17">
        <v>6.9016120479693896E-2</v>
      </c>
      <c r="AY425" s="17">
        <v>3.9409731136284501E-2</v>
      </c>
      <c r="AZ425" s="17">
        <v>3.7718760290517399E-2</v>
      </c>
    </row>
    <row r="426" spans="2:52"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row>
    <row r="427" spans="2:52" x14ac:dyDescent="0.35">
      <c r="B427" s="6" t="s">
        <v>276</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row>
    <row r="428" spans="2:52" x14ac:dyDescent="0.35">
      <c r="B428" s="24" t="s">
        <v>76</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row>
    <row r="429" spans="2:52" x14ac:dyDescent="0.35">
      <c r="B429" t="s">
        <v>271</v>
      </c>
      <c r="C429" s="17">
        <v>0.35094223398785301</v>
      </c>
      <c r="D429" s="17">
        <v>0.33977620135562098</v>
      </c>
      <c r="E429" s="17">
        <v>0.36207953544861998</v>
      </c>
      <c r="F429" s="17"/>
      <c r="G429" s="17">
        <v>0.317694311017162</v>
      </c>
      <c r="H429" s="17">
        <v>0.31002348113915501</v>
      </c>
      <c r="I429" s="17">
        <v>0.34432180309202498</v>
      </c>
      <c r="J429" s="17">
        <v>0.37247251092980999</v>
      </c>
      <c r="K429" s="17">
        <v>0.35183500843566501</v>
      </c>
      <c r="L429" s="17">
        <v>0.39348046150167898</v>
      </c>
      <c r="M429" s="17"/>
      <c r="N429" s="17">
        <v>0.33881889867921</v>
      </c>
      <c r="O429" s="17">
        <v>0.331343203927704</v>
      </c>
      <c r="P429" s="17">
        <v>0.376449559134166</v>
      </c>
      <c r="Q429" s="17">
        <v>0.363331956667657</v>
      </c>
      <c r="R429" s="17"/>
      <c r="S429" s="17">
        <v>0.36006339007934102</v>
      </c>
      <c r="T429" s="17">
        <v>0.34478402423897198</v>
      </c>
      <c r="U429" s="17">
        <v>0.36211683585892901</v>
      </c>
      <c r="V429" s="17">
        <v>0.34031108707784402</v>
      </c>
      <c r="W429" s="17">
        <v>0.34027552904327102</v>
      </c>
      <c r="X429" s="17">
        <v>0.34687792150455699</v>
      </c>
      <c r="Y429" s="17">
        <v>0.34095250898791801</v>
      </c>
      <c r="Z429" s="17">
        <v>0.35608336788315997</v>
      </c>
      <c r="AA429" s="17">
        <v>0.38354988776374099</v>
      </c>
      <c r="AB429" s="17">
        <v>0.33921322088554301</v>
      </c>
      <c r="AC429" s="17">
        <v>0.34094574692476998</v>
      </c>
      <c r="AD429" s="17">
        <v>0.32638112027489202</v>
      </c>
      <c r="AE429" s="17"/>
      <c r="AF429" s="17">
        <v>0.36103363691523899</v>
      </c>
      <c r="AG429" s="17">
        <v>0.36068945686550102</v>
      </c>
      <c r="AH429" s="17">
        <v>0.31278182856945702</v>
      </c>
      <c r="AI429" s="17"/>
      <c r="AJ429" s="17">
        <v>0.37444342024349703</v>
      </c>
      <c r="AK429" s="17">
        <v>0.323206798197055</v>
      </c>
      <c r="AL429" s="17">
        <v>0.30179944301127198</v>
      </c>
      <c r="AM429" s="17">
        <v>0.43440244343349699</v>
      </c>
      <c r="AN429" s="17">
        <v>0.36232171668425101</v>
      </c>
      <c r="AO429" s="17"/>
      <c r="AP429" s="17">
        <v>0.37736519871982799</v>
      </c>
      <c r="AQ429" s="17">
        <v>0.34734888503241002</v>
      </c>
      <c r="AR429" s="17">
        <v>0.37017922582857599</v>
      </c>
      <c r="AS429" s="17"/>
      <c r="AT429" s="17">
        <v>0.36388626276589803</v>
      </c>
      <c r="AU429" s="17">
        <v>0.30901666124374599</v>
      </c>
      <c r="AV429" s="17" t="s">
        <v>74</v>
      </c>
      <c r="AW429" s="17">
        <v>0.34809491272818799</v>
      </c>
      <c r="AX429" s="17">
        <v>0.36953461720472602</v>
      </c>
      <c r="AY429" s="17">
        <v>0.37626320719071599</v>
      </c>
      <c r="AZ429" s="17">
        <v>0.310463859393042</v>
      </c>
    </row>
    <row r="430" spans="2:52" x14ac:dyDescent="0.35">
      <c r="B430" t="s">
        <v>272</v>
      </c>
      <c r="C430" s="17">
        <v>0.39048623721242398</v>
      </c>
      <c r="D430" s="17">
        <v>0.39303901146507297</v>
      </c>
      <c r="E430" s="17">
        <v>0.387885036960115</v>
      </c>
      <c r="F430" s="17"/>
      <c r="G430" s="17">
        <v>0.39540570435385602</v>
      </c>
      <c r="H430" s="17">
        <v>0.39451139921017098</v>
      </c>
      <c r="I430" s="17">
        <v>0.38477597839799199</v>
      </c>
      <c r="J430" s="17">
        <v>0.36236188089147803</v>
      </c>
      <c r="K430" s="17">
        <v>0.43135442586735601</v>
      </c>
      <c r="L430" s="17">
        <v>0.38401349410732</v>
      </c>
      <c r="M430" s="17"/>
      <c r="N430" s="17">
        <v>0.42638937732528598</v>
      </c>
      <c r="O430" s="17">
        <v>0.39276262972724102</v>
      </c>
      <c r="P430" s="17">
        <v>0.39116365809713399</v>
      </c>
      <c r="Q430" s="17">
        <v>0.34605736120859998</v>
      </c>
      <c r="R430" s="17"/>
      <c r="S430" s="17">
        <v>0.34999943403373801</v>
      </c>
      <c r="T430" s="17">
        <v>0.40038776357183198</v>
      </c>
      <c r="U430" s="17">
        <v>0.41048339206708301</v>
      </c>
      <c r="V430" s="17">
        <v>0.41380776284144499</v>
      </c>
      <c r="W430" s="17">
        <v>0.39315769262758699</v>
      </c>
      <c r="X430" s="17">
        <v>0.34995553279161301</v>
      </c>
      <c r="Y430" s="17">
        <v>0.430875257726058</v>
      </c>
      <c r="Z430" s="17">
        <v>0.38725738683054201</v>
      </c>
      <c r="AA430" s="17">
        <v>0.38973686343006297</v>
      </c>
      <c r="AB430" s="17">
        <v>0.40511973926377898</v>
      </c>
      <c r="AC430" s="17">
        <v>0.395418353871684</v>
      </c>
      <c r="AD430" s="17">
        <v>0.37622656887943701</v>
      </c>
      <c r="AE430" s="17"/>
      <c r="AF430" s="17">
        <v>0.384216455122176</v>
      </c>
      <c r="AG430" s="17">
        <v>0.41144199758387401</v>
      </c>
      <c r="AH430" s="17">
        <v>0.36517025557559801</v>
      </c>
      <c r="AI430" s="17"/>
      <c r="AJ430" s="17">
        <v>0.38658142808492202</v>
      </c>
      <c r="AK430" s="17">
        <v>0.40301081044168402</v>
      </c>
      <c r="AL430" s="17">
        <v>0.44548177236779501</v>
      </c>
      <c r="AM430" s="17">
        <v>0.25973163392978099</v>
      </c>
      <c r="AN430" s="17">
        <v>0.36353092607274701</v>
      </c>
      <c r="AO430" s="17"/>
      <c r="AP430" s="17">
        <v>0.38087911332050201</v>
      </c>
      <c r="AQ430" s="17">
        <v>0.39838529374435</v>
      </c>
      <c r="AR430" s="17">
        <v>0.40685744945117303</v>
      </c>
      <c r="AS430" s="17"/>
      <c r="AT430" s="17">
        <v>0.401373578012863</v>
      </c>
      <c r="AU430" s="17">
        <v>0.39998917119732902</v>
      </c>
      <c r="AV430" s="17" t="s">
        <v>74</v>
      </c>
      <c r="AW430" s="17">
        <v>0.37504515437364</v>
      </c>
      <c r="AX430" s="17">
        <v>0.36817462027306902</v>
      </c>
      <c r="AY430" s="17">
        <v>0.38287148011320998</v>
      </c>
      <c r="AZ430" s="17">
        <v>0.38715231380248299</v>
      </c>
    </row>
    <row r="431" spans="2:52" x14ac:dyDescent="0.35">
      <c r="B431" t="s">
        <v>273</v>
      </c>
      <c r="C431" s="17">
        <v>0.20488588780900299</v>
      </c>
      <c r="D431" s="17">
        <v>0.20738458720649899</v>
      </c>
      <c r="E431" s="17">
        <v>0.20249874345308699</v>
      </c>
      <c r="F431" s="17"/>
      <c r="G431" s="17">
        <v>0.194489325282764</v>
      </c>
      <c r="H431" s="17">
        <v>0.224187849814655</v>
      </c>
      <c r="I431" s="17">
        <v>0.216894064416781</v>
      </c>
      <c r="J431" s="17">
        <v>0.22721046453852201</v>
      </c>
      <c r="K431" s="17">
        <v>0.17795695033762399</v>
      </c>
      <c r="L431" s="17">
        <v>0.18632823782511901</v>
      </c>
      <c r="M431" s="17"/>
      <c r="N431" s="17">
        <v>0.18525448331745401</v>
      </c>
      <c r="O431" s="17">
        <v>0.22157544207966701</v>
      </c>
      <c r="P431" s="17">
        <v>0.18510434640003001</v>
      </c>
      <c r="Q431" s="17">
        <v>0.22676350731982201</v>
      </c>
      <c r="R431" s="17"/>
      <c r="S431" s="17">
        <v>0.22566564178922699</v>
      </c>
      <c r="T431" s="17">
        <v>0.207944840919771</v>
      </c>
      <c r="U431" s="17">
        <v>0.18516615297090799</v>
      </c>
      <c r="V431" s="17">
        <v>0.194911461995981</v>
      </c>
      <c r="W431" s="17">
        <v>0.21290278584247299</v>
      </c>
      <c r="X431" s="17">
        <v>0.23708121519577999</v>
      </c>
      <c r="Y431" s="17">
        <v>0.18252753595302301</v>
      </c>
      <c r="Z431" s="17">
        <v>0.220921312649622</v>
      </c>
      <c r="AA431" s="17">
        <v>0.176262865493306</v>
      </c>
      <c r="AB431" s="17">
        <v>0.187499104503213</v>
      </c>
      <c r="AC431" s="17">
        <v>0.21404909861664201</v>
      </c>
      <c r="AD431" s="17">
        <v>0.241681830928763</v>
      </c>
      <c r="AE431" s="17"/>
      <c r="AF431" s="17">
        <v>0.20580381464059</v>
      </c>
      <c r="AG431" s="17">
        <v>0.18753608072623901</v>
      </c>
      <c r="AH431" s="17">
        <v>0.25185081313154201</v>
      </c>
      <c r="AI431" s="17"/>
      <c r="AJ431" s="17">
        <v>0.187946378759312</v>
      </c>
      <c r="AK431" s="17">
        <v>0.22025463134003601</v>
      </c>
      <c r="AL431" s="17">
        <v>0.20617033580744601</v>
      </c>
      <c r="AM431" s="17">
        <v>0.26083625149700901</v>
      </c>
      <c r="AN431" s="17">
        <v>0.21934321783895</v>
      </c>
      <c r="AO431" s="17"/>
      <c r="AP431" s="17">
        <v>0.19083806829698799</v>
      </c>
      <c r="AQ431" s="17">
        <v>0.21108594464070601</v>
      </c>
      <c r="AR431" s="17">
        <v>0.17385663617783101</v>
      </c>
      <c r="AS431" s="17"/>
      <c r="AT431" s="17">
        <v>0.19003273665769599</v>
      </c>
      <c r="AU431" s="17">
        <v>0.232668085217759</v>
      </c>
      <c r="AV431" s="17" t="s">
        <v>74</v>
      </c>
      <c r="AW431" s="17">
        <v>0.19503556548357701</v>
      </c>
      <c r="AX431" s="17">
        <v>0.20792593273533899</v>
      </c>
      <c r="AY431" s="17">
        <v>0.198586913669171</v>
      </c>
      <c r="AZ431" s="17">
        <v>0.194166337810047</v>
      </c>
    </row>
    <row r="432" spans="2:52" x14ac:dyDescent="0.35">
      <c r="B432" t="s">
        <v>274</v>
      </c>
      <c r="C432" s="17">
        <v>3.5297815370538797E-2</v>
      </c>
      <c r="D432" s="17">
        <v>4.0851608601521101E-2</v>
      </c>
      <c r="E432" s="17">
        <v>3.00538031982556E-2</v>
      </c>
      <c r="F432" s="17"/>
      <c r="G432" s="17">
        <v>6.3237808705324305E-2</v>
      </c>
      <c r="H432" s="17">
        <v>4.4433456546144598E-2</v>
      </c>
      <c r="I432" s="17">
        <v>3.2168618541162403E-2</v>
      </c>
      <c r="J432" s="17">
        <v>2.69352733892139E-2</v>
      </c>
      <c r="K432" s="17">
        <v>2.7966322222713599E-2</v>
      </c>
      <c r="L432" s="17">
        <v>2.36055729029713E-2</v>
      </c>
      <c r="M432" s="17"/>
      <c r="N432" s="17">
        <v>3.8739782467449503E-2</v>
      </c>
      <c r="O432" s="17">
        <v>3.4854332851995601E-2</v>
      </c>
      <c r="P432" s="17">
        <v>3.1860596821661702E-2</v>
      </c>
      <c r="Q432" s="17">
        <v>3.5519547202728798E-2</v>
      </c>
      <c r="R432" s="17"/>
      <c r="S432" s="17">
        <v>4.1072679444693803E-2</v>
      </c>
      <c r="T432" s="17">
        <v>3.3649777813640598E-2</v>
      </c>
      <c r="U432" s="17">
        <v>3.2751069070626401E-2</v>
      </c>
      <c r="V432" s="17">
        <v>3.8294750341881699E-2</v>
      </c>
      <c r="W432" s="17">
        <v>3.6522195122583603E-2</v>
      </c>
      <c r="X432" s="17">
        <v>3.7888226793407802E-2</v>
      </c>
      <c r="Y432" s="17">
        <v>2.0819508017631001E-2</v>
      </c>
      <c r="Z432" s="17">
        <v>2.4496037197786501E-2</v>
      </c>
      <c r="AA432" s="17">
        <v>3.51779609186249E-2</v>
      </c>
      <c r="AB432" s="17">
        <v>4.2561967340373999E-2</v>
      </c>
      <c r="AC432" s="17">
        <v>3.4256461967079703E-2</v>
      </c>
      <c r="AD432" s="17">
        <v>3.5967708296475297E-2</v>
      </c>
      <c r="AE432" s="17"/>
      <c r="AF432" s="17">
        <v>3.2698595914072398E-2</v>
      </c>
      <c r="AG432" s="17">
        <v>2.68295941658428E-2</v>
      </c>
      <c r="AH432" s="17">
        <v>4.1959367911973501E-2</v>
      </c>
      <c r="AI432" s="17"/>
      <c r="AJ432" s="17">
        <v>3.4477777092728999E-2</v>
      </c>
      <c r="AK432" s="17">
        <v>3.9107128224174503E-2</v>
      </c>
      <c r="AL432" s="17">
        <v>2.9136946113684E-2</v>
      </c>
      <c r="AM432" s="17">
        <v>2.6917519901655699E-2</v>
      </c>
      <c r="AN432" s="17">
        <v>3.0519007884402101E-2</v>
      </c>
      <c r="AO432" s="17"/>
      <c r="AP432" s="17">
        <v>3.3222435172954499E-2</v>
      </c>
      <c r="AQ432" s="17">
        <v>3.1259857386425803E-2</v>
      </c>
      <c r="AR432" s="17">
        <v>3.43639215695647E-2</v>
      </c>
      <c r="AS432" s="17"/>
      <c r="AT432" s="17">
        <v>2.7817887715286701E-2</v>
      </c>
      <c r="AU432" s="17">
        <v>4.1383011228206701E-2</v>
      </c>
      <c r="AV432" s="17" t="s">
        <v>74</v>
      </c>
      <c r="AW432" s="17">
        <v>6.4861016135704205E-2</v>
      </c>
      <c r="AX432" s="17">
        <v>2.43302862493937E-2</v>
      </c>
      <c r="AY432" s="17">
        <v>2.6039653939304901E-2</v>
      </c>
      <c r="AZ432" s="17">
        <v>8.74816401301481E-2</v>
      </c>
    </row>
    <row r="433" spans="2:52" x14ac:dyDescent="0.35">
      <c r="B433" t="s">
        <v>72</v>
      </c>
      <c r="C433" s="17">
        <v>1.8387825620180601E-2</v>
      </c>
      <c r="D433" s="17">
        <v>1.8948591371285298E-2</v>
      </c>
      <c r="E433" s="17">
        <v>1.7482880939922601E-2</v>
      </c>
      <c r="F433" s="17"/>
      <c r="G433" s="17">
        <v>2.9172850640893699E-2</v>
      </c>
      <c r="H433" s="17">
        <v>2.6843813289874601E-2</v>
      </c>
      <c r="I433" s="17">
        <v>2.1839535552039002E-2</v>
      </c>
      <c r="J433" s="17">
        <v>1.1019870250975901E-2</v>
      </c>
      <c r="K433" s="17">
        <v>1.0887293136642599E-2</v>
      </c>
      <c r="L433" s="17">
        <v>1.2572233662910499E-2</v>
      </c>
      <c r="M433" s="17"/>
      <c r="N433" s="17">
        <v>1.07974582106005E-2</v>
      </c>
      <c r="O433" s="17">
        <v>1.9464391413392099E-2</v>
      </c>
      <c r="P433" s="17">
        <v>1.5421839547009E-2</v>
      </c>
      <c r="Q433" s="17">
        <v>2.8327627601192101E-2</v>
      </c>
      <c r="R433" s="17"/>
      <c r="S433" s="17">
        <v>2.3198854653000301E-2</v>
      </c>
      <c r="T433" s="17">
        <v>1.32335934557842E-2</v>
      </c>
      <c r="U433" s="17">
        <v>9.4825500324531992E-3</v>
      </c>
      <c r="V433" s="17">
        <v>1.2674937742847701E-2</v>
      </c>
      <c r="W433" s="17">
        <v>1.7141797364084999E-2</v>
      </c>
      <c r="X433" s="17">
        <v>2.8197103714642902E-2</v>
      </c>
      <c r="Y433" s="17">
        <v>2.4825189315369998E-2</v>
      </c>
      <c r="Z433" s="17">
        <v>1.12418954388891E-2</v>
      </c>
      <c r="AA433" s="17">
        <v>1.52724223942645E-2</v>
      </c>
      <c r="AB433" s="17">
        <v>2.5605968007090901E-2</v>
      </c>
      <c r="AC433" s="17">
        <v>1.5330338619824E-2</v>
      </c>
      <c r="AD433" s="17">
        <v>1.9742771620434099E-2</v>
      </c>
      <c r="AE433" s="17"/>
      <c r="AF433" s="17">
        <v>1.6247497407922199E-2</v>
      </c>
      <c r="AG433" s="17">
        <v>1.35028706585433E-2</v>
      </c>
      <c r="AH433" s="17">
        <v>2.8237734811429299E-2</v>
      </c>
      <c r="AI433" s="17"/>
      <c r="AJ433" s="17">
        <v>1.6550995819539002E-2</v>
      </c>
      <c r="AK433" s="17">
        <v>1.44206317970496E-2</v>
      </c>
      <c r="AL433" s="17">
        <v>1.7411502699802898E-2</v>
      </c>
      <c r="AM433" s="17">
        <v>1.8112151238058399E-2</v>
      </c>
      <c r="AN433" s="17">
        <v>2.4285131519650002E-2</v>
      </c>
      <c r="AO433" s="17"/>
      <c r="AP433" s="17">
        <v>1.76951844897285E-2</v>
      </c>
      <c r="AQ433" s="17">
        <v>1.19200191961088E-2</v>
      </c>
      <c r="AR433" s="17">
        <v>1.4742766972855301E-2</v>
      </c>
      <c r="AS433" s="17"/>
      <c r="AT433" s="17">
        <v>1.68895348482569E-2</v>
      </c>
      <c r="AU433" s="17">
        <v>1.6943071112959601E-2</v>
      </c>
      <c r="AV433" s="17" t="s">
        <v>74</v>
      </c>
      <c r="AW433" s="17">
        <v>1.6963351278890301E-2</v>
      </c>
      <c r="AX433" s="17">
        <v>3.0034543537472501E-2</v>
      </c>
      <c r="AY433" s="17">
        <v>1.6238745087597501E-2</v>
      </c>
      <c r="AZ433" s="17">
        <v>2.0735848864279399E-2</v>
      </c>
    </row>
    <row r="434" spans="2:52" x14ac:dyDescent="0.35">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row>
    <row r="435" spans="2:52" x14ac:dyDescent="0.35">
      <c r="B435" s="6" t="s">
        <v>277</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row>
    <row r="436" spans="2:52" x14ac:dyDescent="0.35">
      <c r="B436" s="24" t="s">
        <v>76</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row>
    <row r="437" spans="2:52" x14ac:dyDescent="0.35">
      <c r="B437" t="s">
        <v>271</v>
      </c>
      <c r="C437" s="17">
        <v>0.28420494847247602</v>
      </c>
      <c r="D437" s="17">
        <v>0.28550227103211501</v>
      </c>
      <c r="E437" s="17">
        <v>0.28287592818865198</v>
      </c>
      <c r="F437" s="17"/>
      <c r="G437" s="17">
        <v>0.29645474317084403</v>
      </c>
      <c r="H437" s="17">
        <v>0.32023240940133002</v>
      </c>
      <c r="I437" s="17">
        <v>0.28804031085419302</v>
      </c>
      <c r="J437" s="17">
        <v>0.286817111996782</v>
      </c>
      <c r="K437" s="17">
        <v>0.27353064018378398</v>
      </c>
      <c r="L437" s="17">
        <v>0.24880137742640401</v>
      </c>
      <c r="M437" s="17"/>
      <c r="N437" s="17">
        <v>0.31030358256514701</v>
      </c>
      <c r="O437" s="17">
        <v>0.26031107489134198</v>
      </c>
      <c r="P437" s="17">
        <v>0.30152767574797001</v>
      </c>
      <c r="Q437" s="17">
        <v>0.26725720332386499</v>
      </c>
      <c r="R437" s="17"/>
      <c r="S437" s="17">
        <v>0.341917807580575</v>
      </c>
      <c r="T437" s="17">
        <v>0.24241026294038401</v>
      </c>
      <c r="U437" s="17">
        <v>0.31574953608218798</v>
      </c>
      <c r="V437" s="17">
        <v>0.24714195192720401</v>
      </c>
      <c r="W437" s="17">
        <v>0.30358862141024401</v>
      </c>
      <c r="X437" s="17">
        <v>0.28898291221914701</v>
      </c>
      <c r="Y437" s="17">
        <v>0.28904741559442898</v>
      </c>
      <c r="Z437" s="17">
        <v>0.24031764383401999</v>
      </c>
      <c r="AA437" s="17">
        <v>0.29703153877139299</v>
      </c>
      <c r="AB437" s="17">
        <v>0.24101968028648199</v>
      </c>
      <c r="AC437" s="17">
        <v>0.26678966713360502</v>
      </c>
      <c r="AD437" s="17">
        <v>0.320628963744373</v>
      </c>
      <c r="AE437" s="17"/>
      <c r="AF437" s="17">
        <v>0.25427533317258499</v>
      </c>
      <c r="AG437" s="17">
        <v>0.30463235856715398</v>
      </c>
      <c r="AH437" s="17">
        <v>0.31223151895762402</v>
      </c>
      <c r="AI437" s="17"/>
      <c r="AJ437" s="17">
        <v>0.24448875674748999</v>
      </c>
      <c r="AK437" s="17">
        <v>0.28786780183636801</v>
      </c>
      <c r="AL437" s="17">
        <v>0.27110346646144801</v>
      </c>
      <c r="AM437" s="17">
        <v>0.24650478135100701</v>
      </c>
      <c r="AN437" s="17">
        <v>0.354727514763928</v>
      </c>
      <c r="AO437" s="17"/>
      <c r="AP437" s="17">
        <v>0.25857522038485797</v>
      </c>
      <c r="AQ437" s="17">
        <v>0.31830106821294601</v>
      </c>
      <c r="AR437" s="17">
        <v>0.31005072438325898</v>
      </c>
      <c r="AS437" s="17"/>
      <c r="AT437" s="17">
        <v>0.25763186336494498</v>
      </c>
      <c r="AU437" s="17">
        <v>0.26927730557749902</v>
      </c>
      <c r="AV437" s="17" t="s">
        <v>74</v>
      </c>
      <c r="AW437" s="17">
        <v>0.311432348858176</v>
      </c>
      <c r="AX437" s="17">
        <v>0.33240357258528502</v>
      </c>
      <c r="AY437" s="17">
        <v>0.32528818608579302</v>
      </c>
      <c r="AZ437" s="17">
        <v>0.26260288193741399</v>
      </c>
    </row>
    <row r="438" spans="2:52" x14ac:dyDescent="0.35">
      <c r="B438" t="s">
        <v>272</v>
      </c>
      <c r="C438" s="17">
        <v>0.38222812264064299</v>
      </c>
      <c r="D438" s="17">
        <v>0.38106378468306701</v>
      </c>
      <c r="E438" s="17">
        <v>0.383306193875257</v>
      </c>
      <c r="F438" s="17"/>
      <c r="G438" s="17">
        <v>0.37268009498395999</v>
      </c>
      <c r="H438" s="17">
        <v>0.38067154179672902</v>
      </c>
      <c r="I438" s="17">
        <v>0.40858035968033801</v>
      </c>
      <c r="J438" s="17">
        <v>0.36204696734027297</v>
      </c>
      <c r="K438" s="17">
        <v>0.37778169176578502</v>
      </c>
      <c r="L438" s="17">
        <v>0.38773600435844302</v>
      </c>
      <c r="M438" s="17"/>
      <c r="N438" s="17">
        <v>0.40194059466899201</v>
      </c>
      <c r="O438" s="17">
        <v>0.39517615039661702</v>
      </c>
      <c r="P438" s="17">
        <v>0.390184774741621</v>
      </c>
      <c r="Q438" s="17">
        <v>0.34137580422065</v>
      </c>
      <c r="R438" s="17"/>
      <c r="S438" s="17">
        <v>0.36371454964634198</v>
      </c>
      <c r="T438" s="17">
        <v>0.410587651206823</v>
      </c>
      <c r="U438" s="17">
        <v>0.35121759755207999</v>
      </c>
      <c r="V438" s="17">
        <v>0.39625000415117601</v>
      </c>
      <c r="W438" s="17">
        <v>0.38586164560570102</v>
      </c>
      <c r="X438" s="17">
        <v>0.37719052135633702</v>
      </c>
      <c r="Y438" s="17">
        <v>0.37395921855813302</v>
      </c>
      <c r="Z438" s="17">
        <v>0.36423849415746301</v>
      </c>
      <c r="AA438" s="17">
        <v>0.38364246513314199</v>
      </c>
      <c r="AB438" s="17">
        <v>0.41535111021826299</v>
      </c>
      <c r="AC438" s="17">
        <v>0.36296552414158501</v>
      </c>
      <c r="AD438" s="17">
        <v>0.36632079537574402</v>
      </c>
      <c r="AE438" s="17"/>
      <c r="AF438" s="17">
        <v>0.36218261534880802</v>
      </c>
      <c r="AG438" s="17">
        <v>0.40770654873509798</v>
      </c>
      <c r="AH438" s="17">
        <v>0.34402361237711199</v>
      </c>
      <c r="AI438" s="17"/>
      <c r="AJ438" s="17">
        <v>0.37256426352232003</v>
      </c>
      <c r="AK438" s="17">
        <v>0.418120603175544</v>
      </c>
      <c r="AL438" s="17">
        <v>0.44302932701784198</v>
      </c>
      <c r="AM438" s="17">
        <v>0.26206497032741999</v>
      </c>
      <c r="AN438" s="17">
        <v>0.29747839402048298</v>
      </c>
      <c r="AO438" s="17"/>
      <c r="AP438" s="17">
        <v>0.37186373388886901</v>
      </c>
      <c r="AQ438" s="17">
        <v>0.41821533084290902</v>
      </c>
      <c r="AR438" s="17">
        <v>0.42113769152424402</v>
      </c>
      <c r="AS438" s="17"/>
      <c r="AT438" s="17">
        <v>0.385315946628002</v>
      </c>
      <c r="AU438" s="17">
        <v>0.39418027355310598</v>
      </c>
      <c r="AV438" s="17" t="s">
        <v>74</v>
      </c>
      <c r="AW438" s="17">
        <v>0.33948444945398798</v>
      </c>
      <c r="AX438" s="17">
        <v>0.380860987248344</v>
      </c>
      <c r="AY438" s="17">
        <v>0.379629229393176</v>
      </c>
      <c r="AZ438" s="17">
        <v>0.37666390038242897</v>
      </c>
    </row>
    <row r="439" spans="2:52" x14ac:dyDescent="0.35">
      <c r="B439" t="s">
        <v>273</v>
      </c>
      <c r="C439" s="17">
        <v>0.20296598256435</v>
      </c>
      <c r="D439" s="17">
        <v>0.219230324026714</v>
      </c>
      <c r="E439" s="17">
        <v>0.18763208860033601</v>
      </c>
      <c r="F439" s="17"/>
      <c r="G439" s="17">
        <v>0.244133157786245</v>
      </c>
      <c r="H439" s="17">
        <v>0.19219681283940501</v>
      </c>
      <c r="I439" s="17">
        <v>0.190291587736442</v>
      </c>
      <c r="J439" s="17">
        <v>0.20358587927302299</v>
      </c>
      <c r="K439" s="17">
        <v>0.19891893407351499</v>
      </c>
      <c r="L439" s="17">
        <v>0.19693390661524199</v>
      </c>
      <c r="M439" s="17"/>
      <c r="N439" s="17">
        <v>0.18853794101643501</v>
      </c>
      <c r="O439" s="17">
        <v>0.214649963266696</v>
      </c>
      <c r="P439" s="17">
        <v>0.18203928522544099</v>
      </c>
      <c r="Q439" s="17">
        <v>0.22238857566039899</v>
      </c>
      <c r="R439" s="17"/>
      <c r="S439" s="17">
        <v>0.19846983159519899</v>
      </c>
      <c r="T439" s="17">
        <v>0.21937464991685399</v>
      </c>
      <c r="U439" s="17">
        <v>0.223905065684189</v>
      </c>
      <c r="V439" s="17">
        <v>0.198454893802919</v>
      </c>
      <c r="W439" s="17">
        <v>0.19497646835707899</v>
      </c>
      <c r="X439" s="17">
        <v>0.21055275640767299</v>
      </c>
      <c r="Y439" s="17">
        <v>0.18166882404204701</v>
      </c>
      <c r="Z439" s="17">
        <v>0.26112103265737802</v>
      </c>
      <c r="AA439" s="17">
        <v>0.17450964406688901</v>
      </c>
      <c r="AB439" s="17">
        <v>0.19553957990419299</v>
      </c>
      <c r="AC439" s="17">
        <v>0.220300998633434</v>
      </c>
      <c r="AD439" s="17">
        <v>0.18345749887072399</v>
      </c>
      <c r="AE439" s="17"/>
      <c r="AF439" s="17">
        <v>0.210644193525512</v>
      </c>
      <c r="AG439" s="17">
        <v>0.19425278282410399</v>
      </c>
      <c r="AH439" s="17">
        <v>0.19597851005549799</v>
      </c>
      <c r="AI439" s="17"/>
      <c r="AJ439" s="17">
        <v>0.22618241399357999</v>
      </c>
      <c r="AK439" s="17">
        <v>0.18703605870279</v>
      </c>
      <c r="AL439" s="17">
        <v>0.18982677309559501</v>
      </c>
      <c r="AM439" s="17">
        <v>0.24258187313503801</v>
      </c>
      <c r="AN439" s="17">
        <v>0.194200950231634</v>
      </c>
      <c r="AO439" s="17"/>
      <c r="AP439" s="17">
        <v>0.237643695024714</v>
      </c>
      <c r="AQ439" s="17">
        <v>0.17195502482487601</v>
      </c>
      <c r="AR439" s="17">
        <v>0.20075124930968499</v>
      </c>
      <c r="AS439" s="17"/>
      <c r="AT439" s="17">
        <v>0.21092312801959101</v>
      </c>
      <c r="AU439" s="17">
        <v>0.21691988839755599</v>
      </c>
      <c r="AV439" s="17" t="s">
        <v>74</v>
      </c>
      <c r="AW439" s="17">
        <v>0.223197442821822</v>
      </c>
      <c r="AX439" s="17">
        <v>0.16406470705871301</v>
      </c>
      <c r="AY439" s="17">
        <v>0.17609553784999199</v>
      </c>
      <c r="AZ439" s="17">
        <v>0.20138404777239699</v>
      </c>
    </row>
    <row r="440" spans="2:52" x14ac:dyDescent="0.35">
      <c r="B440" t="s">
        <v>274</v>
      </c>
      <c r="C440" s="17">
        <v>4.93465157398583E-2</v>
      </c>
      <c r="D440" s="17">
        <v>5.37585715360199E-2</v>
      </c>
      <c r="E440" s="17">
        <v>4.5285156482811201E-2</v>
      </c>
      <c r="F440" s="17"/>
      <c r="G440" s="17">
        <v>3.6323720072135697E-2</v>
      </c>
      <c r="H440" s="17">
        <v>4.5877642974356897E-2</v>
      </c>
      <c r="I440" s="17">
        <v>4.3848716666407099E-2</v>
      </c>
      <c r="J440" s="17">
        <v>5.4844671099643701E-2</v>
      </c>
      <c r="K440" s="17">
        <v>5.4508202782712803E-2</v>
      </c>
      <c r="L440" s="17">
        <v>5.7338127931073603E-2</v>
      </c>
      <c r="M440" s="17"/>
      <c r="N440" s="17">
        <v>4.8118642504994799E-2</v>
      </c>
      <c r="O440" s="17">
        <v>5.0946409774781203E-2</v>
      </c>
      <c r="P440" s="17">
        <v>4.8288963438042502E-2</v>
      </c>
      <c r="Q440" s="17">
        <v>4.96573889811446E-2</v>
      </c>
      <c r="R440" s="17"/>
      <c r="S440" s="17">
        <v>2.8289982143623799E-2</v>
      </c>
      <c r="T440" s="17">
        <v>3.6294139672704902E-2</v>
      </c>
      <c r="U440" s="17">
        <v>2.9706029867328301E-2</v>
      </c>
      <c r="V440" s="17">
        <v>6.5445823053939797E-2</v>
      </c>
      <c r="W440" s="17">
        <v>6.6355686768851799E-2</v>
      </c>
      <c r="X440" s="17">
        <v>4.6332243834011098E-2</v>
      </c>
      <c r="Y440" s="17">
        <v>6.5840639826782302E-2</v>
      </c>
      <c r="Z440" s="17">
        <v>3.4202431537157303E-2</v>
      </c>
      <c r="AA440" s="17">
        <v>6.0204377347012901E-2</v>
      </c>
      <c r="AB440" s="17">
        <v>5.68162593298931E-2</v>
      </c>
      <c r="AC440" s="17">
        <v>8.0831517094811595E-2</v>
      </c>
      <c r="AD440" s="17">
        <v>3.9325172907395699E-2</v>
      </c>
      <c r="AE440" s="17"/>
      <c r="AF440" s="17">
        <v>7.7404234103678499E-2</v>
      </c>
      <c r="AG440" s="17">
        <v>2.9965714520004599E-2</v>
      </c>
      <c r="AH440" s="17">
        <v>4.5490352786527299E-2</v>
      </c>
      <c r="AI440" s="17"/>
      <c r="AJ440" s="17">
        <v>6.89560361851288E-2</v>
      </c>
      <c r="AK440" s="17">
        <v>3.8142135736415402E-2</v>
      </c>
      <c r="AL440" s="17">
        <v>2.9806884037363601E-2</v>
      </c>
      <c r="AM440" s="17">
        <v>0.21298772468074401</v>
      </c>
      <c r="AN440" s="17">
        <v>3.7240857358292002E-2</v>
      </c>
      <c r="AO440" s="17"/>
      <c r="AP440" s="17">
        <v>6.3781583755854701E-2</v>
      </c>
      <c r="AQ440" s="17">
        <v>2.9608596817701598E-2</v>
      </c>
      <c r="AR440" s="17">
        <v>2.7135425175234301E-2</v>
      </c>
      <c r="AS440" s="17"/>
      <c r="AT440" s="17">
        <v>6.1726895982313297E-2</v>
      </c>
      <c r="AU440" s="17">
        <v>4.83718503695061E-2</v>
      </c>
      <c r="AV440" s="17" t="s">
        <v>74</v>
      </c>
      <c r="AW440" s="17">
        <v>5.3560229572410002E-2</v>
      </c>
      <c r="AX440" s="17">
        <v>3.1200916164637799E-2</v>
      </c>
      <c r="AY440" s="17">
        <v>3.72133929587216E-2</v>
      </c>
      <c r="AZ440" s="17">
        <v>4.6898194749874098E-2</v>
      </c>
    </row>
    <row r="441" spans="2:52" x14ac:dyDescent="0.35">
      <c r="B441" t="s">
        <v>72</v>
      </c>
      <c r="C441" s="17">
        <v>8.1254430582673107E-2</v>
      </c>
      <c r="D441" s="17">
        <v>6.04450487220837E-2</v>
      </c>
      <c r="E441" s="17">
        <v>0.100900632852944</v>
      </c>
      <c r="F441" s="17"/>
      <c r="G441" s="17">
        <v>5.0408283986815197E-2</v>
      </c>
      <c r="H441" s="17">
        <v>6.1021592988180398E-2</v>
      </c>
      <c r="I441" s="17">
        <v>6.9239025062619794E-2</v>
      </c>
      <c r="J441" s="17">
        <v>9.2705370290278505E-2</v>
      </c>
      <c r="K441" s="17">
        <v>9.5260531194203496E-2</v>
      </c>
      <c r="L441" s="17">
        <v>0.10919058366883699</v>
      </c>
      <c r="M441" s="17"/>
      <c r="N441" s="17">
        <v>5.1099239244431001E-2</v>
      </c>
      <c r="O441" s="17">
        <v>7.8916401670563893E-2</v>
      </c>
      <c r="P441" s="17">
        <v>7.79593008469259E-2</v>
      </c>
      <c r="Q441" s="17">
        <v>0.11932102781394099</v>
      </c>
      <c r="R441" s="17"/>
      <c r="S441" s="17">
        <v>6.7607829034260505E-2</v>
      </c>
      <c r="T441" s="17">
        <v>9.1333296263233499E-2</v>
      </c>
      <c r="U441" s="17">
        <v>7.9421770814215406E-2</v>
      </c>
      <c r="V441" s="17">
        <v>9.2707327064761702E-2</v>
      </c>
      <c r="W441" s="17">
        <v>4.9217577858123897E-2</v>
      </c>
      <c r="X441" s="17">
        <v>7.6941566182832502E-2</v>
      </c>
      <c r="Y441" s="17">
        <v>8.9483901978608504E-2</v>
      </c>
      <c r="Z441" s="17">
        <v>0.10012039781398201</v>
      </c>
      <c r="AA441" s="17">
        <v>8.4611974681563396E-2</v>
      </c>
      <c r="AB441" s="17">
        <v>9.1273370261169301E-2</v>
      </c>
      <c r="AC441" s="17">
        <v>6.9112292996564295E-2</v>
      </c>
      <c r="AD441" s="17">
        <v>9.0267569101763603E-2</v>
      </c>
      <c r="AE441" s="17"/>
      <c r="AF441" s="17">
        <v>9.5493623849415996E-2</v>
      </c>
      <c r="AG441" s="17">
        <v>6.3442595353638706E-2</v>
      </c>
      <c r="AH441" s="17">
        <v>0.10227600582323899</v>
      </c>
      <c r="AI441" s="17"/>
      <c r="AJ441" s="17">
        <v>8.7808529551481801E-2</v>
      </c>
      <c r="AK441" s="17">
        <v>6.8833400548882206E-2</v>
      </c>
      <c r="AL441" s="17">
        <v>6.6233549387750598E-2</v>
      </c>
      <c r="AM441" s="17">
        <v>3.5860650505791097E-2</v>
      </c>
      <c r="AN441" s="17">
        <v>0.11635228362566299</v>
      </c>
      <c r="AO441" s="17"/>
      <c r="AP441" s="17">
        <v>6.8135766945703904E-2</v>
      </c>
      <c r="AQ441" s="17">
        <v>6.1919979301567403E-2</v>
      </c>
      <c r="AR441" s="17">
        <v>4.0924909607578601E-2</v>
      </c>
      <c r="AS441" s="17"/>
      <c r="AT441" s="17">
        <v>8.4402166005148493E-2</v>
      </c>
      <c r="AU441" s="17">
        <v>7.1250682102332805E-2</v>
      </c>
      <c r="AV441" s="17" t="s">
        <v>74</v>
      </c>
      <c r="AW441" s="17">
        <v>7.2325529293603905E-2</v>
      </c>
      <c r="AX441" s="17">
        <v>9.1469816943020296E-2</v>
      </c>
      <c r="AY441" s="17">
        <v>8.1773653712316999E-2</v>
      </c>
      <c r="AZ441" s="17">
        <v>0.112450975157886</v>
      </c>
    </row>
    <row r="442" spans="2:52" x14ac:dyDescent="0.35">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row>
    <row r="443" spans="2:52" x14ac:dyDescent="0.35">
      <c r="B443" s="6" t="s">
        <v>278</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row>
    <row r="444" spans="2:52" x14ac:dyDescent="0.35">
      <c r="B444" s="24" t="s">
        <v>76</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row>
    <row r="445" spans="2:52" x14ac:dyDescent="0.35">
      <c r="B445" t="s">
        <v>271</v>
      </c>
      <c r="C445" s="17">
        <v>0.126668984953962</v>
      </c>
      <c r="D445" s="17">
        <v>0.13400258798158199</v>
      </c>
      <c r="E445" s="17">
        <v>0.118678586843238</v>
      </c>
      <c r="F445" s="17"/>
      <c r="G445" s="17">
        <v>0.193184763543509</v>
      </c>
      <c r="H445" s="17">
        <v>0.15449316045459799</v>
      </c>
      <c r="I445" s="17">
        <v>0.13649397059445101</v>
      </c>
      <c r="J445" s="17">
        <v>0.122478290932275</v>
      </c>
      <c r="K445" s="17">
        <v>9.5272398580715498E-2</v>
      </c>
      <c r="L445" s="17">
        <v>7.6501986038298705E-2</v>
      </c>
      <c r="M445" s="17"/>
      <c r="N445" s="17">
        <v>0.13195306615868899</v>
      </c>
      <c r="O445" s="17">
        <v>0.135231847741489</v>
      </c>
      <c r="P445" s="17">
        <v>0.127757196551189</v>
      </c>
      <c r="Q445" s="17">
        <v>0.112723769706446</v>
      </c>
      <c r="R445" s="17"/>
      <c r="S445" s="17">
        <v>0.17712315481667701</v>
      </c>
      <c r="T445" s="17">
        <v>8.3817014493131697E-2</v>
      </c>
      <c r="U445" s="17">
        <v>0.13345570838492399</v>
      </c>
      <c r="V445" s="17">
        <v>0.122137390333249</v>
      </c>
      <c r="W445" s="17">
        <v>0.14919344703329099</v>
      </c>
      <c r="X445" s="17">
        <v>0.112737893923558</v>
      </c>
      <c r="Y445" s="17">
        <v>9.8804313233092494E-2</v>
      </c>
      <c r="Z445" s="17">
        <v>0.115672780548485</v>
      </c>
      <c r="AA445" s="17">
        <v>0.150457185311164</v>
      </c>
      <c r="AB445" s="17">
        <v>0.10101471911139601</v>
      </c>
      <c r="AC445" s="17">
        <v>0.154974713997479</v>
      </c>
      <c r="AD445" s="17">
        <v>9.3451112564016406E-2</v>
      </c>
      <c r="AE445" s="17"/>
      <c r="AF445" s="17">
        <v>0.10690705186211601</v>
      </c>
      <c r="AG445" s="17">
        <v>0.13027507448912301</v>
      </c>
      <c r="AH445" s="17">
        <v>0.13951927530518901</v>
      </c>
      <c r="AI445" s="17"/>
      <c r="AJ445" s="17">
        <v>0.109542812919444</v>
      </c>
      <c r="AK445" s="17">
        <v>0.14728110865432001</v>
      </c>
      <c r="AL445" s="17">
        <v>8.8512004477999298E-2</v>
      </c>
      <c r="AM445" s="17">
        <v>0.179749199980371</v>
      </c>
      <c r="AN445" s="17">
        <v>0.13236095828449801</v>
      </c>
      <c r="AO445" s="17"/>
      <c r="AP445" s="17">
        <v>0.129207134394482</v>
      </c>
      <c r="AQ445" s="17">
        <v>0.154435650994972</v>
      </c>
      <c r="AR445" s="17">
        <v>0.108078168634215</v>
      </c>
      <c r="AS445" s="17"/>
      <c r="AT445" s="17">
        <v>0.101281356781249</v>
      </c>
      <c r="AU445" s="17">
        <v>0.11555667832566301</v>
      </c>
      <c r="AV445" s="17" t="s">
        <v>74</v>
      </c>
      <c r="AW445" s="17">
        <v>0.147997119558858</v>
      </c>
      <c r="AX445" s="17">
        <v>0.16238203487591901</v>
      </c>
      <c r="AY445" s="17">
        <v>0.15478619983033201</v>
      </c>
      <c r="AZ445" s="17">
        <v>0.154367401221261</v>
      </c>
    </row>
    <row r="446" spans="2:52" x14ac:dyDescent="0.35">
      <c r="B446" t="s">
        <v>272</v>
      </c>
      <c r="C446" s="17">
        <v>0.305759942486724</v>
      </c>
      <c r="D446" s="17">
        <v>0.31409475981402502</v>
      </c>
      <c r="E446" s="17">
        <v>0.29771885711840301</v>
      </c>
      <c r="F446" s="17"/>
      <c r="G446" s="17">
        <v>0.38267559670266599</v>
      </c>
      <c r="H446" s="17">
        <v>0.36900575127324298</v>
      </c>
      <c r="I446" s="17">
        <v>0.33021908314293003</v>
      </c>
      <c r="J446" s="17">
        <v>0.28966361317339101</v>
      </c>
      <c r="K446" s="17">
        <v>0.25239094357928599</v>
      </c>
      <c r="L446" s="17">
        <v>0.232450977715914</v>
      </c>
      <c r="M446" s="17"/>
      <c r="N446" s="17">
        <v>0.32242791402967702</v>
      </c>
      <c r="O446" s="17">
        <v>0.319575363710835</v>
      </c>
      <c r="P446" s="17">
        <v>0.30506587919035999</v>
      </c>
      <c r="Q446" s="17">
        <v>0.27500222255933199</v>
      </c>
      <c r="R446" s="17"/>
      <c r="S446" s="17">
        <v>0.346229582302022</v>
      </c>
      <c r="T446" s="17">
        <v>0.28684339284894</v>
      </c>
      <c r="U446" s="17">
        <v>0.251568687738281</v>
      </c>
      <c r="V446" s="17">
        <v>0.28070316429178699</v>
      </c>
      <c r="W446" s="17">
        <v>0.30093601200695702</v>
      </c>
      <c r="X446" s="17">
        <v>0.29833154536551298</v>
      </c>
      <c r="Y446" s="17">
        <v>0.30503187341117599</v>
      </c>
      <c r="Z446" s="17">
        <v>0.33688804207116801</v>
      </c>
      <c r="AA446" s="17">
        <v>0.33393096940267802</v>
      </c>
      <c r="AB446" s="17">
        <v>0.306051253846782</v>
      </c>
      <c r="AC446" s="17">
        <v>0.31500234170877101</v>
      </c>
      <c r="AD446" s="17">
        <v>0.29284894069211298</v>
      </c>
      <c r="AE446" s="17"/>
      <c r="AF446" s="17">
        <v>0.25351108371145697</v>
      </c>
      <c r="AG446" s="17">
        <v>0.34016134105634499</v>
      </c>
      <c r="AH446" s="17">
        <v>0.30037207260044801</v>
      </c>
      <c r="AI446" s="17"/>
      <c r="AJ446" s="17">
        <v>0.27050028816492699</v>
      </c>
      <c r="AK446" s="17">
        <v>0.36117111049655198</v>
      </c>
      <c r="AL446" s="17">
        <v>0.32615453290746199</v>
      </c>
      <c r="AM446" s="17">
        <v>0.19366840473880201</v>
      </c>
      <c r="AN446" s="17">
        <v>0.270203404540105</v>
      </c>
      <c r="AO446" s="17"/>
      <c r="AP446" s="17">
        <v>0.31284755648330598</v>
      </c>
      <c r="AQ446" s="17">
        <v>0.35900609044052301</v>
      </c>
      <c r="AR446" s="17">
        <v>0.304031967615014</v>
      </c>
      <c r="AS446" s="17"/>
      <c r="AT446" s="17">
        <v>0.26122177637416399</v>
      </c>
      <c r="AU446" s="17">
        <v>0.33167343701336999</v>
      </c>
      <c r="AV446" s="17" t="s">
        <v>74</v>
      </c>
      <c r="AW446" s="17">
        <v>0.29457716195324601</v>
      </c>
      <c r="AX446" s="17">
        <v>0.307975315634124</v>
      </c>
      <c r="AY446" s="17">
        <v>0.35090499730775798</v>
      </c>
      <c r="AZ446" s="17">
        <v>0.32096174087681201</v>
      </c>
    </row>
    <row r="447" spans="2:52" x14ac:dyDescent="0.35">
      <c r="B447" t="s">
        <v>273</v>
      </c>
      <c r="C447" s="17">
        <v>0.24235310843250499</v>
      </c>
      <c r="D447" s="17">
        <v>0.25196639930442399</v>
      </c>
      <c r="E447" s="17">
        <v>0.233178204974026</v>
      </c>
      <c r="F447" s="17"/>
      <c r="G447" s="17">
        <v>0.26434801082152098</v>
      </c>
      <c r="H447" s="17">
        <v>0.25715663401320898</v>
      </c>
      <c r="I447" s="17">
        <v>0.23630785224550599</v>
      </c>
      <c r="J447" s="17">
        <v>0.24495355997791299</v>
      </c>
      <c r="K447" s="17">
        <v>0.23479048053558099</v>
      </c>
      <c r="L447" s="17">
        <v>0.22365034355628499</v>
      </c>
      <c r="M447" s="17"/>
      <c r="N447" s="17">
        <v>0.24316243282000499</v>
      </c>
      <c r="O447" s="17">
        <v>0.235960994961815</v>
      </c>
      <c r="P447" s="17">
        <v>0.23888322670048701</v>
      </c>
      <c r="Q447" s="17">
        <v>0.25046709390280603</v>
      </c>
      <c r="R447" s="17"/>
      <c r="S447" s="17">
        <v>0.24607374910704199</v>
      </c>
      <c r="T447" s="17">
        <v>0.25253309825602499</v>
      </c>
      <c r="U447" s="17">
        <v>0.27595049723986798</v>
      </c>
      <c r="V447" s="17">
        <v>0.23115604651441901</v>
      </c>
      <c r="W447" s="17">
        <v>0.22896801389042501</v>
      </c>
      <c r="X447" s="17">
        <v>0.28832765399711102</v>
      </c>
      <c r="Y447" s="17">
        <v>0.22664964378726099</v>
      </c>
      <c r="Z447" s="17">
        <v>0.235238338503725</v>
      </c>
      <c r="AA447" s="17">
        <v>0.225632087241873</v>
      </c>
      <c r="AB447" s="17">
        <v>0.21894154941727201</v>
      </c>
      <c r="AC447" s="17">
        <v>0.238148981061617</v>
      </c>
      <c r="AD447" s="17">
        <v>0.207970264615291</v>
      </c>
      <c r="AE447" s="17"/>
      <c r="AF447" s="17">
        <v>0.23980298435333</v>
      </c>
      <c r="AG447" s="17">
        <v>0.23058984788745801</v>
      </c>
      <c r="AH447" s="17">
        <v>0.26089600138463098</v>
      </c>
      <c r="AI447" s="17"/>
      <c r="AJ447" s="17">
        <v>0.24065268710756699</v>
      </c>
      <c r="AK447" s="17">
        <v>0.24771654985490599</v>
      </c>
      <c r="AL447" s="17">
        <v>0.269825353909041</v>
      </c>
      <c r="AM447" s="17">
        <v>0.17223076012651301</v>
      </c>
      <c r="AN447" s="17">
        <v>0.23199812857146099</v>
      </c>
      <c r="AO447" s="17"/>
      <c r="AP447" s="17">
        <v>0.24482387466873601</v>
      </c>
      <c r="AQ447" s="17">
        <v>0.24115919811707601</v>
      </c>
      <c r="AR447" s="17">
        <v>0.300351352353941</v>
      </c>
      <c r="AS447" s="17"/>
      <c r="AT447" s="17">
        <v>0.238152561112218</v>
      </c>
      <c r="AU447" s="17">
        <v>0.26176458175669898</v>
      </c>
      <c r="AV447" s="17" t="s">
        <v>74</v>
      </c>
      <c r="AW447" s="17">
        <v>0.284135111692917</v>
      </c>
      <c r="AX447" s="17">
        <v>0.212809565805261</v>
      </c>
      <c r="AY447" s="17">
        <v>0.219635698504829</v>
      </c>
      <c r="AZ447" s="17">
        <v>0.28270601104918403</v>
      </c>
    </row>
    <row r="448" spans="2:52" x14ac:dyDescent="0.35">
      <c r="B448" t="s">
        <v>274</v>
      </c>
      <c r="C448" s="17">
        <v>0.158750569252397</v>
      </c>
      <c r="D448" s="17">
        <v>0.171251056908057</v>
      </c>
      <c r="E448" s="17">
        <v>0.1467341949698</v>
      </c>
      <c r="F448" s="17"/>
      <c r="G448" s="17">
        <v>7.0693628521359297E-2</v>
      </c>
      <c r="H448" s="17">
        <v>9.3838212286843303E-2</v>
      </c>
      <c r="I448" s="17">
        <v>0.12652349057012499</v>
      </c>
      <c r="J448" s="17">
        <v>0.16545318358469599</v>
      </c>
      <c r="K448" s="17">
        <v>0.22171241241608899</v>
      </c>
      <c r="L448" s="17">
        <v>0.248272085192976</v>
      </c>
      <c r="M448" s="17"/>
      <c r="N448" s="17">
        <v>0.16681336433673</v>
      </c>
      <c r="O448" s="17">
        <v>0.156050960106697</v>
      </c>
      <c r="P448" s="17">
        <v>0.167778099049434</v>
      </c>
      <c r="Q448" s="17">
        <v>0.143724540951403</v>
      </c>
      <c r="R448" s="17"/>
      <c r="S448" s="17">
        <v>9.4614237239869406E-2</v>
      </c>
      <c r="T448" s="17">
        <v>0.182408201331827</v>
      </c>
      <c r="U448" s="17">
        <v>0.15161312944927199</v>
      </c>
      <c r="V448" s="17">
        <v>0.20300741718831899</v>
      </c>
      <c r="W448" s="17">
        <v>0.15862934052818001</v>
      </c>
      <c r="X448" s="17">
        <v>0.17072166962104199</v>
      </c>
      <c r="Y448" s="17">
        <v>0.16215932023669399</v>
      </c>
      <c r="Z448" s="17">
        <v>0.14903218855109401</v>
      </c>
      <c r="AA448" s="17">
        <v>0.120893492918796</v>
      </c>
      <c r="AB448" s="17">
        <v>0.20030073411403801</v>
      </c>
      <c r="AC448" s="17">
        <v>0.172499175667196</v>
      </c>
      <c r="AD448" s="17">
        <v>0.201210961489349</v>
      </c>
      <c r="AE448" s="17"/>
      <c r="AF448" s="17">
        <v>0.21944083254208299</v>
      </c>
      <c r="AG448" s="17">
        <v>0.14390343378408699</v>
      </c>
      <c r="AH448" s="17">
        <v>0.10673846028475199</v>
      </c>
      <c r="AI448" s="17"/>
      <c r="AJ448" s="17">
        <v>0.20565814049862499</v>
      </c>
      <c r="AK448" s="17">
        <v>0.101269098887858</v>
      </c>
      <c r="AL448" s="17">
        <v>0.184255803113204</v>
      </c>
      <c r="AM448" s="17">
        <v>0.29123773307705197</v>
      </c>
      <c r="AN448" s="17">
        <v>0.14308473606598601</v>
      </c>
      <c r="AO448" s="17"/>
      <c r="AP448" s="17">
        <v>0.176513708719503</v>
      </c>
      <c r="AQ448" s="17">
        <v>0.106631323164378</v>
      </c>
      <c r="AR448" s="17">
        <v>0.17176292801652601</v>
      </c>
      <c r="AS448" s="17"/>
      <c r="AT448" s="17">
        <v>0.21498934237761499</v>
      </c>
      <c r="AU448" s="17">
        <v>0.138820725025535</v>
      </c>
      <c r="AV448" s="17" t="s">
        <v>74</v>
      </c>
      <c r="AW448" s="17">
        <v>0.14216458799187201</v>
      </c>
      <c r="AX448" s="17">
        <v>0.101142621780933</v>
      </c>
      <c r="AY448" s="17">
        <v>0.124588715589079</v>
      </c>
      <c r="AZ448" s="17">
        <v>0.103236895140153</v>
      </c>
    </row>
    <row r="449" spans="2:52" x14ac:dyDescent="0.35">
      <c r="B449" t="s">
        <v>72</v>
      </c>
      <c r="C449" s="17">
        <v>0.16646739487441201</v>
      </c>
      <c r="D449" s="17">
        <v>0.128685195991912</v>
      </c>
      <c r="E449" s="17">
        <v>0.203690156094533</v>
      </c>
      <c r="F449" s="17"/>
      <c r="G449" s="17">
        <v>8.9098000410944997E-2</v>
      </c>
      <c r="H449" s="17">
        <v>0.125506241972107</v>
      </c>
      <c r="I449" s="17">
        <v>0.17045560344698901</v>
      </c>
      <c r="J449" s="17">
        <v>0.17745135233172499</v>
      </c>
      <c r="K449" s="17">
        <v>0.19583376488832799</v>
      </c>
      <c r="L449" s="17">
        <v>0.21912460749652601</v>
      </c>
      <c r="M449" s="17"/>
      <c r="N449" s="17">
        <v>0.135643222654898</v>
      </c>
      <c r="O449" s="17">
        <v>0.153180833479163</v>
      </c>
      <c r="P449" s="17">
        <v>0.16051559850853001</v>
      </c>
      <c r="Q449" s="17">
        <v>0.218082372880013</v>
      </c>
      <c r="R449" s="17"/>
      <c r="S449" s="17">
        <v>0.135959276534389</v>
      </c>
      <c r="T449" s="17">
        <v>0.194398293070077</v>
      </c>
      <c r="U449" s="17">
        <v>0.18741197718765501</v>
      </c>
      <c r="V449" s="17">
        <v>0.16299598167222701</v>
      </c>
      <c r="W449" s="17">
        <v>0.162273186541147</v>
      </c>
      <c r="X449" s="17">
        <v>0.12988123709277599</v>
      </c>
      <c r="Y449" s="17">
        <v>0.207354849331777</v>
      </c>
      <c r="Z449" s="17">
        <v>0.16316865032552899</v>
      </c>
      <c r="AA449" s="17">
        <v>0.16908626512548799</v>
      </c>
      <c r="AB449" s="17">
        <v>0.173691743510511</v>
      </c>
      <c r="AC449" s="17">
        <v>0.119374787564938</v>
      </c>
      <c r="AD449" s="17">
        <v>0.20451872063922999</v>
      </c>
      <c r="AE449" s="17"/>
      <c r="AF449" s="17">
        <v>0.18033804753101501</v>
      </c>
      <c r="AG449" s="17">
        <v>0.155070302782987</v>
      </c>
      <c r="AH449" s="17">
        <v>0.19247419042498001</v>
      </c>
      <c r="AI449" s="17"/>
      <c r="AJ449" s="17">
        <v>0.17364607130943699</v>
      </c>
      <c r="AK449" s="17">
        <v>0.14256213210636401</v>
      </c>
      <c r="AL449" s="17">
        <v>0.13125230559229401</v>
      </c>
      <c r="AM449" s="17">
        <v>0.16311390207726201</v>
      </c>
      <c r="AN449" s="17">
        <v>0.22235277253794999</v>
      </c>
      <c r="AO449" s="17"/>
      <c r="AP449" s="17">
        <v>0.13660772573397201</v>
      </c>
      <c r="AQ449" s="17">
        <v>0.13876773728305</v>
      </c>
      <c r="AR449" s="17">
        <v>0.115775583380305</v>
      </c>
      <c r="AS449" s="17"/>
      <c r="AT449" s="17">
        <v>0.18435496335475399</v>
      </c>
      <c r="AU449" s="17">
        <v>0.15218457787873199</v>
      </c>
      <c r="AV449" s="17" t="s">
        <v>74</v>
      </c>
      <c r="AW449" s="17">
        <v>0.13112601880310701</v>
      </c>
      <c r="AX449" s="17">
        <v>0.21569046190376301</v>
      </c>
      <c r="AY449" s="17">
        <v>0.15008438876800201</v>
      </c>
      <c r="AZ449" s="17">
        <v>0.13872795171259</v>
      </c>
    </row>
    <row r="450" spans="2:52"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row>
    <row r="451" spans="2:52" x14ac:dyDescent="0.35">
      <c r="B451" s="6" t="s">
        <v>279</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row>
    <row r="452" spans="2:52" x14ac:dyDescent="0.35">
      <c r="B452" s="24" t="s">
        <v>76</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row>
    <row r="453" spans="2:52" x14ac:dyDescent="0.35">
      <c r="B453" t="s">
        <v>271</v>
      </c>
      <c r="C453" s="17">
        <v>0.26114680596621898</v>
      </c>
      <c r="D453" s="17">
        <v>0.249474129881431</v>
      </c>
      <c r="E453" s="17">
        <v>0.27184383877623802</v>
      </c>
      <c r="F453" s="17"/>
      <c r="G453" s="17">
        <v>0.28156796955518698</v>
      </c>
      <c r="H453" s="17">
        <v>0.25019477709462101</v>
      </c>
      <c r="I453" s="17">
        <v>0.254474589710185</v>
      </c>
      <c r="J453" s="17">
        <v>0.24891099277657999</v>
      </c>
      <c r="K453" s="17">
        <v>0.28627560514674899</v>
      </c>
      <c r="L453" s="17">
        <v>0.255009183866859</v>
      </c>
      <c r="M453" s="17"/>
      <c r="N453" s="17">
        <v>0.273563881223223</v>
      </c>
      <c r="O453" s="17">
        <v>0.23515417132045699</v>
      </c>
      <c r="P453" s="17">
        <v>0.26898117681945899</v>
      </c>
      <c r="Q453" s="17">
        <v>0.26899339434366698</v>
      </c>
      <c r="R453" s="17"/>
      <c r="S453" s="17">
        <v>0.29931831469758802</v>
      </c>
      <c r="T453" s="17">
        <v>0.246263029712953</v>
      </c>
      <c r="U453" s="17">
        <v>0.275300311813161</v>
      </c>
      <c r="V453" s="17">
        <v>0.264359530429712</v>
      </c>
      <c r="W453" s="17">
        <v>0.25612700410349398</v>
      </c>
      <c r="X453" s="17">
        <v>0.234774009901937</v>
      </c>
      <c r="Y453" s="17">
        <v>0.26282503007925501</v>
      </c>
      <c r="Z453" s="17">
        <v>0.240462996483012</v>
      </c>
      <c r="AA453" s="17">
        <v>0.29173259871796098</v>
      </c>
      <c r="AB453" s="17">
        <v>0.22030995172985199</v>
      </c>
      <c r="AC453" s="17">
        <v>0.241192510627349</v>
      </c>
      <c r="AD453" s="17">
        <v>0.257955511530852</v>
      </c>
      <c r="AE453" s="17"/>
      <c r="AF453" s="17">
        <v>0.23920119654402699</v>
      </c>
      <c r="AG453" s="17">
        <v>0.27509067946328503</v>
      </c>
      <c r="AH453" s="17">
        <v>0.27037276257132398</v>
      </c>
      <c r="AI453" s="17"/>
      <c r="AJ453" s="17">
        <v>0.25045049992065199</v>
      </c>
      <c r="AK453" s="17">
        <v>0.245223353424006</v>
      </c>
      <c r="AL453" s="17">
        <v>0.29229958088274699</v>
      </c>
      <c r="AM453" s="17">
        <v>0.19427808171803801</v>
      </c>
      <c r="AN453" s="17">
        <v>0.29124792025600199</v>
      </c>
      <c r="AO453" s="17"/>
      <c r="AP453" s="17">
        <v>0.26620505570415998</v>
      </c>
      <c r="AQ453" s="17">
        <v>0.26798805395186898</v>
      </c>
      <c r="AR453" s="17">
        <v>0.30647209415544902</v>
      </c>
      <c r="AS453" s="17"/>
      <c r="AT453" s="17">
        <v>0.26214123512036902</v>
      </c>
      <c r="AU453" s="17">
        <v>0.22611013452822001</v>
      </c>
      <c r="AV453" s="17" t="s">
        <v>74</v>
      </c>
      <c r="AW453" s="17">
        <v>0.240898084440692</v>
      </c>
      <c r="AX453" s="17">
        <v>0.28257532331653301</v>
      </c>
      <c r="AY453" s="17">
        <v>0.31038817777794803</v>
      </c>
      <c r="AZ453" s="17">
        <v>0.179823478806376</v>
      </c>
    </row>
    <row r="454" spans="2:52" x14ac:dyDescent="0.35">
      <c r="B454" t="s">
        <v>272</v>
      </c>
      <c r="C454" s="17">
        <v>0.43832358637348101</v>
      </c>
      <c r="D454" s="17">
        <v>0.44492585019632902</v>
      </c>
      <c r="E454" s="17">
        <v>0.43260975757015702</v>
      </c>
      <c r="F454" s="17"/>
      <c r="G454" s="17">
        <v>0.41915658876041201</v>
      </c>
      <c r="H454" s="17">
        <v>0.449028562208036</v>
      </c>
      <c r="I454" s="17">
        <v>0.430295312596221</v>
      </c>
      <c r="J454" s="17">
        <v>0.43959348301228701</v>
      </c>
      <c r="K454" s="17">
        <v>0.41032504572547601</v>
      </c>
      <c r="L454" s="17">
        <v>0.46655243202421498</v>
      </c>
      <c r="M454" s="17"/>
      <c r="N454" s="17">
        <v>0.46233702910122498</v>
      </c>
      <c r="O454" s="17">
        <v>0.45105420811489699</v>
      </c>
      <c r="P454" s="17">
        <v>0.425907386689937</v>
      </c>
      <c r="Q454" s="17">
        <v>0.40868658795269602</v>
      </c>
      <c r="R454" s="17"/>
      <c r="S454" s="17">
        <v>0.42971544395267097</v>
      </c>
      <c r="T454" s="17">
        <v>0.44985786585173398</v>
      </c>
      <c r="U454" s="17">
        <v>0.41237463828684101</v>
      </c>
      <c r="V454" s="17">
        <v>0.41055349584244399</v>
      </c>
      <c r="W454" s="17">
        <v>0.45600633991186901</v>
      </c>
      <c r="X454" s="17">
        <v>0.46522324241541202</v>
      </c>
      <c r="Y454" s="17">
        <v>0.40741961978715702</v>
      </c>
      <c r="Z454" s="17">
        <v>0.40431291024586402</v>
      </c>
      <c r="AA454" s="17">
        <v>0.44320714084604301</v>
      </c>
      <c r="AB454" s="17">
        <v>0.45504016517027801</v>
      </c>
      <c r="AC454" s="17">
        <v>0.48465953141614199</v>
      </c>
      <c r="AD454" s="17">
        <v>0.44119004699106001</v>
      </c>
      <c r="AE454" s="17"/>
      <c r="AF454" s="17">
        <v>0.43998853769924001</v>
      </c>
      <c r="AG454" s="17">
        <v>0.45666712062322701</v>
      </c>
      <c r="AH454" s="17">
        <v>0.40518953200834501</v>
      </c>
      <c r="AI454" s="17"/>
      <c r="AJ454" s="17">
        <v>0.43012513107712003</v>
      </c>
      <c r="AK454" s="17">
        <v>0.47245510118440798</v>
      </c>
      <c r="AL454" s="17">
        <v>0.45164128387413699</v>
      </c>
      <c r="AM454" s="17">
        <v>0.31277297118994801</v>
      </c>
      <c r="AN454" s="17">
        <v>0.36953504103996598</v>
      </c>
      <c r="AO454" s="17"/>
      <c r="AP454" s="17">
        <v>0.421054904007443</v>
      </c>
      <c r="AQ454" s="17">
        <v>0.46918074744514898</v>
      </c>
      <c r="AR454" s="17">
        <v>0.46355355846690999</v>
      </c>
      <c r="AS454" s="17"/>
      <c r="AT454" s="17">
        <v>0.450822251021464</v>
      </c>
      <c r="AU454" s="17">
        <v>0.44834362121225302</v>
      </c>
      <c r="AV454" s="17" t="s">
        <v>74</v>
      </c>
      <c r="AW454" s="17">
        <v>0.41128711873270102</v>
      </c>
      <c r="AX454" s="17">
        <v>0.41193012797288597</v>
      </c>
      <c r="AY454" s="17">
        <v>0.419215200704389</v>
      </c>
      <c r="AZ454" s="17">
        <v>0.49475762846077698</v>
      </c>
    </row>
    <row r="455" spans="2:52" x14ac:dyDescent="0.35">
      <c r="B455" t="s">
        <v>273</v>
      </c>
      <c r="C455" s="17">
        <v>0.213039324224268</v>
      </c>
      <c r="D455" s="17">
        <v>0.22340822128468599</v>
      </c>
      <c r="E455" s="17">
        <v>0.20290653906725201</v>
      </c>
      <c r="F455" s="17"/>
      <c r="G455" s="17">
        <v>0.19936845449961799</v>
      </c>
      <c r="H455" s="17">
        <v>0.20748654245492201</v>
      </c>
      <c r="I455" s="17">
        <v>0.23069451002692901</v>
      </c>
      <c r="J455" s="17">
        <v>0.21755189095747801</v>
      </c>
      <c r="K455" s="17">
        <v>0.21032260606651301</v>
      </c>
      <c r="L455" s="17">
        <v>0.21043314656581999</v>
      </c>
      <c r="M455" s="17"/>
      <c r="N455" s="17">
        <v>0.206476548297931</v>
      </c>
      <c r="O455" s="17">
        <v>0.22350115422672701</v>
      </c>
      <c r="P455" s="17">
        <v>0.21232404477633099</v>
      </c>
      <c r="Q455" s="17">
        <v>0.209905764834627</v>
      </c>
      <c r="R455" s="17"/>
      <c r="S455" s="17">
        <v>0.18401035284310599</v>
      </c>
      <c r="T455" s="17">
        <v>0.216717867274489</v>
      </c>
      <c r="U455" s="17">
        <v>0.21749902964383699</v>
      </c>
      <c r="V455" s="17">
        <v>0.23958013963189501</v>
      </c>
      <c r="W455" s="17">
        <v>0.222935733545396</v>
      </c>
      <c r="X455" s="17">
        <v>0.217505871563417</v>
      </c>
      <c r="Y455" s="17">
        <v>0.242419078149398</v>
      </c>
      <c r="Z455" s="17">
        <v>0.27567862256536801</v>
      </c>
      <c r="AA455" s="17">
        <v>0.17803092357380301</v>
      </c>
      <c r="AB455" s="17">
        <v>0.20888023031130201</v>
      </c>
      <c r="AC455" s="17">
        <v>0.216515525294908</v>
      </c>
      <c r="AD455" s="17">
        <v>0.17804784659448</v>
      </c>
      <c r="AE455" s="17"/>
      <c r="AF455" s="17">
        <v>0.23310258652027199</v>
      </c>
      <c r="AG455" s="17">
        <v>0.20495049921359201</v>
      </c>
      <c r="AH455" s="17">
        <v>0.193292330723597</v>
      </c>
      <c r="AI455" s="17"/>
      <c r="AJ455" s="17">
        <v>0.24040336709301199</v>
      </c>
      <c r="AK455" s="17">
        <v>0.203871581312075</v>
      </c>
      <c r="AL455" s="17">
        <v>0.193184198819739</v>
      </c>
      <c r="AM455" s="17">
        <v>0.311335118406321</v>
      </c>
      <c r="AN455" s="17">
        <v>0.22562971175749899</v>
      </c>
      <c r="AO455" s="17"/>
      <c r="AP455" s="17">
        <v>0.240538411787728</v>
      </c>
      <c r="AQ455" s="17">
        <v>0.198713743522168</v>
      </c>
      <c r="AR455" s="17">
        <v>0.18566042878210501</v>
      </c>
      <c r="AS455" s="17"/>
      <c r="AT455" s="17">
        <v>0.219023125096174</v>
      </c>
      <c r="AU455" s="17">
        <v>0.231255317238687</v>
      </c>
      <c r="AV455" s="17" t="s">
        <v>74</v>
      </c>
      <c r="AW455" s="17">
        <v>0.20264638246283301</v>
      </c>
      <c r="AX455" s="17">
        <v>0.18267431694623301</v>
      </c>
      <c r="AY455" s="17">
        <v>0.194357717815732</v>
      </c>
      <c r="AZ455" s="17">
        <v>0.229357748943812</v>
      </c>
    </row>
    <row r="456" spans="2:52" x14ac:dyDescent="0.35">
      <c r="B456" t="s">
        <v>274</v>
      </c>
      <c r="C456" s="17">
        <v>3.7035645746503497E-2</v>
      </c>
      <c r="D456" s="17">
        <v>4.3053480543778798E-2</v>
      </c>
      <c r="E456" s="17">
        <v>3.1347527758863097E-2</v>
      </c>
      <c r="F456" s="17"/>
      <c r="G456" s="17">
        <v>4.2957157735089603E-2</v>
      </c>
      <c r="H456" s="17">
        <v>3.9582266522679203E-2</v>
      </c>
      <c r="I456" s="17">
        <v>3.822271363864E-2</v>
      </c>
      <c r="J456" s="17">
        <v>3.3134298026999701E-2</v>
      </c>
      <c r="K456" s="17">
        <v>4.0039654100968297E-2</v>
      </c>
      <c r="L456" s="17">
        <v>3.1234754178651299E-2</v>
      </c>
      <c r="M456" s="17"/>
      <c r="N456" s="17">
        <v>3.2329555904891998E-2</v>
      </c>
      <c r="O456" s="17">
        <v>3.5804948887316002E-2</v>
      </c>
      <c r="P456" s="17">
        <v>4.3168617162485601E-2</v>
      </c>
      <c r="Q456" s="17">
        <v>3.8488292439955697E-2</v>
      </c>
      <c r="R456" s="17"/>
      <c r="S456" s="17">
        <v>3.7182291693286101E-2</v>
      </c>
      <c r="T456" s="17">
        <v>3.6322484110143501E-2</v>
      </c>
      <c r="U456" s="17">
        <v>3.8665356301215002E-2</v>
      </c>
      <c r="V456" s="17">
        <v>2.7740673485162501E-2</v>
      </c>
      <c r="W456" s="17">
        <v>2.6156968076291798E-2</v>
      </c>
      <c r="X456" s="17">
        <v>2.6895160191295699E-2</v>
      </c>
      <c r="Y456" s="17">
        <v>5.14208815644734E-2</v>
      </c>
      <c r="Z456" s="17">
        <v>4.1186756974948099E-2</v>
      </c>
      <c r="AA456" s="17">
        <v>3.2411793685022498E-2</v>
      </c>
      <c r="AB456" s="17">
        <v>6.3311675810822296E-2</v>
      </c>
      <c r="AC456" s="17">
        <v>2.4546341902753701E-2</v>
      </c>
      <c r="AD456" s="17">
        <v>3.3725634746049102E-2</v>
      </c>
      <c r="AE456" s="17"/>
      <c r="AF456" s="17">
        <v>4.1162938187070598E-2</v>
      </c>
      <c r="AG456" s="17">
        <v>2.6071854279940999E-2</v>
      </c>
      <c r="AH456" s="17">
        <v>5.0489330395429202E-2</v>
      </c>
      <c r="AI456" s="17"/>
      <c r="AJ456" s="17">
        <v>3.34532283898318E-2</v>
      </c>
      <c r="AK456" s="17">
        <v>3.6755442086595397E-2</v>
      </c>
      <c r="AL456" s="17">
        <v>2.2614201943068599E-2</v>
      </c>
      <c r="AM456" s="17">
        <v>0.117106441474555</v>
      </c>
      <c r="AN456" s="17">
        <v>4.00061225983952E-2</v>
      </c>
      <c r="AO456" s="17"/>
      <c r="AP456" s="17">
        <v>3.3609898065778201E-2</v>
      </c>
      <c r="AQ456" s="17">
        <v>2.6767629524639201E-2</v>
      </c>
      <c r="AR456" s="17">
        <v>1.00967234663787E-2</v>
      </c>
      <c r="AS456" s="17"/>
      <c r="AT456" s="17">
        <v>3.2628501658032397E-2</v>
      </c>
      <c r="AU456" s="17">
        <v>4.6477635067077097E-2</v>
      </c>
      <c r="AV456" s="17" t="s">
        <v>74</v>
      </c>
      <c r="AW456" s="17">
        <v>7.0691428762911401E-2</v>
      </c>
      <c r="AX456" s="17">
        <v>4.0573699245899097E-2</v>
      </c>
      <c r="AY456" s="17">
        <v>2.2896890601014599E-2</v>
      </c>
      <c r="AZ456" s="17">
        <v>2.9705543634835699E-2</v>
      </c>
    </row>
    <row r="457" spans="2:52" x14ac:dyDescent="0.35">
      <c r="B457" t="s">
        <v>72</v>
      </c>
      <c r="C457" s="17">
        <v>5.0454637689528903E-2</v>
      </c>
      <c r="D457" s="17">
        <v>3.9138318093775201E-2</v>
      </c>
      <c r="E457" s="17">
        <v>6.12923368274901E-2</v>
      </c>
      <c r="F457" s="17"/>
      <c r="G457" s="17">
        <v>5.6949829449693498E-2</v>
      </c>
      <c r="H457" s="17">
        <v>5.3707851719741601E-2</v>
      </c>
      <c r="I457" s="17">
        <v>4.6312874028024802E-2</v>
      </c>
      <c r="J457" s="17">
        <v>6.0809335226654798E-2</v>
      </c>
      <c r="K457" s="17">
        <v>5.3037088960294299E-2</v>
      </c>
      <c r="L457" s="17">
        <v>3.6770483364455597E-2</v>
      </c>
      <c r="M457" s="17"/>
      <c r="N457" s="17">
        <v>2.52929854727287E-2</v>
      </c>
      <c r="O457" s="17">
        <v>5.4485517450602303E-2</v>
      </c>
      <c r="P457" s="17">
        <v>4.9618774551787502E-2</v>
      </c>
      <c r="Q457" s="17">
        <v>7.3925960429054902E-2</v>
      </c>
      <c r="R457" s="17"/>
      <c r="S457" s="17">
        <v>4.9773596813349197E-2</v>
      </c>
      <c r="T457" s="17">
        <v>5.0838753050680002E-2</v>
      </c>
      <c r="U457" s="17">
        <v>5.6160663954946601E-2</v>
      </c>
      <c r="V457" s="17">
        <v>5.7766160610787202E-2</v>
      </c>
      <c r="W457" s="17">
        <v>3.87739543629496E-2</v>
      </c>
      <c r="X457" s="17">
        <v>5.5601715927937397E-2</v>
      </c>
      <c r="Y457" s="17">
        <v>3.5915390419716399E-2</v>
      </c>
      <c r="Z457" s="17">
        <v>3.8358713730807799E-2</v>
      </c>
      <c r="AA457" s="17">
        <v>5.4617543177170901E-2</v>
      </c>
      <c r="AB457" s="17">
        <v>5.2457976977745201E-2</v>
      </c>
      <c r="AC457" s="17">
        <v>3.3086090758846901E-2</v>
      </c>
      <c r="AD457" s="17">
        <v>8.9080960137559201E-2</v>
      </c>
      <c r="AE457" s="17"/>
      <c r="AF457" s="17">
        <v>4.654474104939E-2</v>
      </c>
      <c r="AG457" s="17">
        <v>3.72198464199546E-2</v>
      </c>
      <c r="AH457" s="17">
        <v>8.0656044301305199E-2</v>
      </c>
      <c r="AI457" s="17"/>
      <c r="AJ457" s="17">
        <v>4.5567773519384402E-2</v>
      </c>
      <c r="AK457" s="17">
        <v>4.1694521992916497E-2</v>
      </c>
      <c r="AL457" s="17">
        <v>4.0260734480308702E-2</v>
      </c>
      <c r="AM457" s="17">
        <v>6.4507387211137898E-2</v>
      </c>
      <c r="AN457" s="17">
        <v>7.3581204348137405E-2</v>
      </c>
      <c r="AO457" s="17"/>
      <c r="AP457" s="17">
        <v>3.8591730434891398E-2</v>
      </c>
      <c r="AQ457" s="17">
        <v>3.7349825556173603E-2</v>
      </c>
      <c r="AR457" s="17">
        <v>3.4217195129157801E-2</v>
      </c>
      <c r="AS457" s="17"/>
      <c r="AT457" s="17">
        <v>3.5384887103960802E-2</v>
      </c>
      <c r="AU457" s="17">
        <v>4.7813291953762202E-2</v>
      </c>
      <c r="AV457" s="17" t="s">
        <v>74</v>
      </c>
      <c r="AW457" s="17">
        <v>7.44769856008618E-2</v>
      </c>
      <c r="AX457" s="17">
        <v>8.2246532518450002E-2</v>
      </c>
      <c r="AY457" s="17">
        <v>5.3142013100916603E-2</v>
      </c>
      <c r="AZ457" s="17">
        <v>6.6355600154199806E-2</v>
      </c>
    </row>
    <row r="458" spans="2:52" x14ac:dyDescent="0.35">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row>
    <row r="459" spans="2:52" x14ac:dyDescent="0.35">
      <c r="B459" s="6" t="s">
        <v>280</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row>
    <row r="460" spans="2:52" x14ac:dyDescent="0.35">
      <c r="B460" s="24" t="s">
        <v>76</v>
      </c>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row>
    <row r="461" spans="2:52" x14ac:dyDescent="0.35">
      <c r="B461" t="s">
        <v>271</v>
      </c>
      <c r="C461" s="17">
        <v>0.36470704650274999</v>
      </c>
      <c r="D461" s="17">
        <v>0.35264125697513998</v>
      </c>
      <c r="E461" s="17">
        <v>0.37641917594235402</v>
      </c>
      <c r="F461" s="17"/>
      <c r="G461" s="17">
        <v>0.30884225233152302</v>
      </c>
      <c r="H461" s="17">
        <v>0.32109730631118499</v>
      </c>
      <c r="I461" s="17">
        <v>0.33850856981953198</v>
      </c>
      <c r="J461" s="17">
        <v>0.377653585849405</v>
      </c>
      <c r="K461" s="17">
        <v>0.40340426873886698</v>
      </c>
      <c r="L461" s="17">
        <v>0.42193623751745302</v>
      </c>
      <c r="M461" s="17"/>
      <c r="N461" s="17">
        <v>0.36272011008051103</v>
      </c>
      <c r="O461" s="17">
        <v>0.35653132791520498</v>
      </c>
      <c r="P461" s="17">
        <v>0.39935585927186601</v>
      </c>
      <c r="Q461" s="17">
        <v>0.34625814478830103</v>
      </c>
      <c r="R461" s="17"/>
      <c r="S461" s="17">
        <v>0.36784679687234501</v>
      </c>
      <c r="T461" s="17">
        <v>0.36314919589183597</v>
      </c>
      <c r="U461" s="17">
        <v>0.40374626914140899</v>
      </c>
      <c r="V461" s="17">
        <v>0.34607855727218201</v>
      </c>
      <c r="W461" s="17">
        <v>0.37673812152974701</v>
      </c>
      <c r="X461" s="17">
        <v>0.31795911082759498</v>
      </c>
      <c r="Y461" s="17">
        <v>0.35163082436835902</v>
      </c>
      <c r="Z461" s="17">
        <v>0.34304139344939599</v>
      </c>
      <c r="AA461" s="17">
        <v>0.41296856363680401</v>
      </c>
      <c r="AB461" s="17">
        <v>0.35392335573297201</v>
      </c>
      <c r="AC461" s="17">
        <v>0.374111084978905</v>
      </c>
      <c r="AD461" s="17">
        <v>0.32456820243283602</v>
      </c>
      <c r="AE461" s="17"/>
      <c r="AF461" s="17">
        <v>0.39061326193389301</v>
      </c>
      <c r="AG461" s="17">
        <v>0.36778291655425699</v>
      </c>
      <c r="AH461" s="17">
        <v>0.32751416489090901</v>
      </c>
      <c r="AI461" s="17"/>
      <c r="AJ461" s="17">
        <v>0.383327797211517</v>
      </c>
      <c r="AK461" s="17">
        <v>0.34999452547898602</v>
      </c>
      <c r="AL461" s="17">
        <v>0.34519309161775502</v>
      </c>
      <c r="AM461" s="17">
        <v>0.41251368958501999</v>
      </c>
      <c r="AN461" s="17">
        <v>0.34685888186316399</v>
      </c>
      <c r="AO461" s="17"/>
      <c r="AP461" s="17">
        <v>0.35670809295245398</v>
      </c>
      <c r="AQ461" s="17">
        <v>0.37331587121655002</v>
      </c>
      <c r="AR461" s="17">
        <v>0.414918397396003</v>
      </c>
      <c r="AS461" s="17"/>
      <c r="AT461" s="17">
        <v>0.39890277005823399</v>
      </c>
      <c r="AU461" s="17">
        <v>0.338948369287778</v>
      </c>
      <c r="AV461" s="17" t="s">
        <v>74</v>
      </c>
      <c r="AW461" s="17">
        <v>0.354588584826528</v>
      </c>
      <c r="AX461" s="17">
        <v>0.33967400088872701</v>
      </c>
      <c r="AY461" s="17">
        <v>0.36710192503467398</v>
      </c>
      <c r="AZ461" s="17">
        <v>0.28818587445395699</v>
      </c>
    </row>
    <row r="462" spans="2:52" x14ac:dyDescent="0.35">
      <c r="B462" t="s">
        <v>272</v>
      </c>
      <c r="C462" s="17">
        <v>0.41975854252844402</v>
      </c>
      <c r="D462" s="17">
        <v>0.423690475074744</v>
      </c>
      <c r="E462" s="17">
        <v>0.41597291639295197</v>
      </c>
      <c r="F462" s="17"/>
      <c r="G462" s="17">
        <v>0.38054165728182399</v>
      </c>
      <c r="H462" s="17">
        <v>0.437164548893201</v>
      </c>
      <c r="I462" s="17">
        <v>0.42816115042709002</v>
      </c>
      <c r="J462" s="17">
        <v>0.42744955096083698</v>
      </c>
      <c r="K462" s="17">
        <v>0.39744108720992199</v>
      </c>
      <c r="L462" s="17">
        <v>0.433499118199074</v>
      </c>
      <c r="M462" s="17"/>
      <c r="N462" s="17">
        <v>0.43988255898907602</v>
      </c>
      <c r="O462" s="17">
        <v>0.41104046331766603</v>
      </c>
      <c r="P462" s="17">
        <v>0.40821987844473301</v>
      </c>
      <c r="Q462" s="17">
        <v>0.41781295488255399</v>
      </c>
      <c r="R462" s="17"/>
      <c r="S462" s="17">
        <v>0.39114688145117399</v>
      </c>
      <c r="T462" s="17">
        <v>0.41896856011433797</v>
      </c>
      <c r="U462" s="17">
        <v>0.36190525081059799</v>
      </c>
      <c r="V462" s="17">
        <v>0.471277661270188</v>
      </c>
      <c r="W462" s="17">
        <v>0.41366735708632901</v>
      </c>
      <c r="X462" s="17">
        <v>0.437808171113369</v>
      </c>
      <c r="Y462" s="17">
        <v>0.435415758120832</v>
      </c>
      <c r="Z462" s="17">
        <v>0.43342541573893201</v>
      </c>
      <c r="AA462" s="17">
        <v>0.42396872014971998</v>
      </c>
      <c r="AB462" s="17">
        <v>0.41508498215574202</v>
      </c>
      <c r="AC462" s="17">
        <v>0.40439929258820201</v>
      </c>
      <c r="AD462" s="17">
        <v>0.480701705204784</v>
      </c>
      <c r="AE462" s="17"/>
      <c r="AF462" s="17">
        <v>0.41423572291863098</v>
      </c>
      <c r="AG462" s="17">
        <v>0.447004198927615</v>
      </c>
      <c r="AH462" s="17">
        <v>0.38684281103220303</v>
      </c>
      <c r="AI462" s="17"/>
      <c r="AJ462" s="17">
        <v>0.426320805261731</v>
      </c>
      <c r="AK462" s="17">
        <v>0.44220234459226998</v>
      </c>
      <c r="AL462" s="17">
        <v>0.47376601194373402</v>
      </c>
      <c r="AM462" s="17">
        <v>0.37110899438334999</v>
      </c>
      <c r="AN462" s="17">
        <v>0.36747939233509702</v>
      </c>
      <c r="AO462" s="17"/>
      <c r="AP462" s="17">
        <v>0.43228839503924699</v>
      </c>
      <c r="AQ462" s="17">
        <v>0.43839376352737103</v>
      </c>
      <c r="AR462" s="17">
        <v>0.35520271255173003</v>
      </c>
      <c r="AS462" s="17"/>
      <c r="AT462" s="17">
        <v>0.41716079854807198</v>
      </c>
      <c r="AU462" s="17">
        <v>0.43722689080382898</v>
      </c>
      <c r="AV462" s="17" t="s">
        <v>74</v>
      </c>
      <c r="AW462" s="17">
        <v>0.361219243881305</v>
      </c>
      <c r="AX462" s="17">
        <v>0.394862344928397</v>
      </c>
      <c r="AY462" s="17">
        <v>0.43162052291178599</v>
      </c>
      <c r="AZ462" s="17">
        <v>0.44362983284614799</v>
      </c>
    </row>
    <row r="463" spans="2:52" x14ac:dyDescent="0.35">
      <c r="B463" t="s">
        <v>273</v>
      </c>
      <c r="C463" s="17">
        <v>0.155148836653936</v>
      </c>
      <c r="D463" s="17">
        <v>0.16006513584982601</v>
      </c>
      <c r="E463" s="17">
        <v>0.15051258817008201</v>
      </c>
      <c r="F463" s="17"/>
      <c r="G463" s="17">
        <v>0.206596957347399</v>
      </c>
      <c r="H463" s="17">
        <v>0.16504412797304399</v>
      </c>
      <c r="I463" s="17">
        <v>0.16078777232684499</v>
      </c>
      <c r="J463" s="17">
        <v>0.139713301084813</v>
      </c>
      <c r="K463" s="17">
        <v>0.15988014370765399</v>
      </c>
      <c r="L463" s="17">
        <v>0.117816549685341</v>
      </c>
      <c r="M463" s="17"/>
      <c r="N463" s="17">
        <v>0.15058855196776899</v>
      </c>
      <c r="O463" s="17">
        <v>0.167057271216033</v>
      </c>
      <c r="P463" s="17">
        <v>0.13937834452051601</v>
      </c>
      <c r="Q463" s="17">
        <v>0.15880151849678001</v>
      </c>
      <c r="R463" s="17"/>
      <c r="S463" s="17">
        <v>0.166636219603088</v>
      </c>
      <c r="T463" s="17">
        <v>0.167246314439113</v>
      </c>
      <c r="U463" s="17">
        <v>0.178695560800228</v>
      </c>
      <c r="V463" s="17">
        <v>0.14148758525788999</v>
      </c>
      <c r="W463" s="17">
        <v>0.16460217184231599</v>
      </c>
      <c r="X463" s="17">
        <v>0.18786912050631499</v>
      </c>
      <c r="Y463" s="17">
        <v>0.13557529608465699</v>
      </c>
      <c r="Z463" s="17">
        <v>0.165696390406675</v>
      </c>
      <c r="AA463" s="17">
        <v>9.6671055571923598E-2</v>
      </c>
      <c r="AB463" s="17">
        <v>0.15180654832845</v>
      </c>
      <c r="AC463" s="17">
        <v>0.16372720094544899</v>
      </c>
      <c r="AD463" s="17">
        <v>0.15512182464601801</v>
      </c>
      <c r="AE463" s="17"/>
      <c r="AF463" s="17">
        <v>0.153135351512899</v>
      </c>
      <c r="AG463" s="17">
        <v>0.13543381429110399</v>
      </c>
      <c r="AH463" s="17">
        <v>0.18398143159515901</v>
      </c>
      <c r="AI463" s="17"/>
      <c r="AJ463" s="17">
        <v>0.14853421944299</v>
      </c>
      <c r="AK463" s="17">
        <v>0.15703312700877001</v>
      </c>
      <c r="AL463" s="17">
        <v>0.119033588411865</v>
      </c>
      <c r="AM463" s="17">
        <v>0.15387865209385501</v>
      </c>
      <c r="AN463" s="17">
        <v>0.179450398821551</v>
      </c>
      <c r="AO463" s="17"/>
      <c r="AP463" s="17">
        <v>0.16121096276581501</v>
      </c>
      <c r="AQ463" s="17">
        <v>0.14442648014571799</v>
      </c>
      <c r="AR463" s="17">
        <v>0.163051846596974</v>
      </c>
      <c r="AS463" s="17"/>
      <c r="AT463" s="17">
        <v>0.13780409845153799</v>
      </c>
      <c r="AU463" s="17">
        <v>0.164978439930069</v>
      </c>
      <c r="AV463" s="17" t="s">
        <v>74</v>
      </c>
      <c r="AW463" s="17">
        <v>0.20587107309013999</v>
      </c>
      <c r="AX463" s="17">
        <v>0.185511351833896</v>
      </c>
      <c r="AY463" s="17">
        <v>0.13663810247606301</v>
      </c>
      <c r="AZ463" s="17">
        <v>0.188976740236071</v>
      </c>
    </row>
    <row r="464" spans="2:52" x14ac:dyDescent="0.35">
      <c r="B464" t="s">
        <v>274</v>
      </c>
      <c r="C464" s="17">
        <v>2.8560352790370901E-2</v>
      </c>
      <c r="D464" s="17">
        <v>3.4879535435503803E-2</v>
      </c>
      <c r="E464" s="17">
        <v>2.25366822648198E-2</v>
      </c>
      <c r="F464" s="17"/>
      <c r="G464" s="17">
        <v>4.7917262308216101E-2</v>
      </c>
      <c r="H464" s="17">
        <v>2.64998563830375E-2</v>
      </c>
      <c r="I464" s="17">
        <v>3.3269931895939402E-2</v>
      </c>
      <c r="J464" s="17">
        <v>2.2003269953885699E-2</v>
      </c>
      <c r="K464" s="17">
        <v>3.0088158993530002E-2</v>
      </c>
      <c r="L464" s="17">
        <v>1.7879204818646299E-2</v>
      </c>
      <c r="M464" s="17"/>
      <c r="N464" s="17">
        <v>2.1933308362822299E-2</v>
      </c>
      <c r="O464" s="17">
        <v>3.1565786884207997E-2</v>
      </c>
      <c r="P464" s="17">
        <v>2.9634580576279001E-2</v>
      </c>
      <c r="Q464" s="17">
        <v>3.20253692023773E-2</v>
      </c>
      <c r="R464" s="17"/>
      <c r="S464" s="17">
        <v>2.51920728838682E-2</v>
      </c>
      <c r="T464" s="17">
        <v>3.2498269562130103E-2</v>
      </c>
      <c r="U464" s="17">
        <v>2.89036280616977E-2</v>
      </c>
      <c r="V464" s="17">
        <v>2.3152186547316201E-2</v>
      </c>
      <c r="W464" s="17">
        <v>2.7662376426068402E-2</v>
      </c>
      <c r="X464" s="17">
        <v>1.97106857021337E-2</v>
      </c>
      <c r="Y464" s="17">
        <v>4.1176837980518299E-2</v>
      </c>
      <c r="Z464" s="17">
        <v>2.2424556228114401E-2</v>
      </c>
      <c r="AA464" s="17">
        <v>2.7828759456626499E-2</v>
      </c>
      <c r="AB464" s="17">
        <v>3.9566090204189101E-2</v>
      </c>
      <c r="AC464" s="17">
        <v>2.6018328538018099E-2</v>
      </c>
      <c r="AD464" s="17">
        <v>1.9592621956068701E-2</v>
      </c>
      <c r="AE464" s="17"/>
      <c r="AF464" s="17">
        <v>2.74846779173617E-2</v>
      </c>
      <c r="AG464" s="17">
        <v>2.27610570939016E-2</v>
      </c>
      <c r="AH464" s="17">
        <v>3.4696472797931199E-2</v>
      </c>
      <c r="AI464" s="17"/>
      <c r="AJ464" s="17">
        <v>2.2568552858959801E-2</v>
      </c>
      <c r="AK464" s="17">
        <v>2.7277279976691701E-2</v>
      </c>
      <c r="AL464" s="17">
        <v>3.26218037249595E-2</v>
      </c>
      <c r="AM464" s="17">
        <v>1.7747247565185399E-2</v>
      </c>
      <c r="AN464" s="17">
        <v>3.2554624962543501E-2</v>
      </c>
      <c r="AO464" s="17"/>
      <c r="AP464" s="17">
        <v>2.3458865133071299E-2</v>
      </c>
      <c r="AQ464" s="17">
        <v>2.1054075715276701E-2</v>
      </c>
      <c r="AR464" s="17">
        <v>3.2671748010463401E-2</v>
      </c>
      <c r="AS464" s="17"/>
      <c r="AT464" s="17">
        <v>2.50931143102457E-2</v>
      </c>
      <c r="AU464" s="17">
        <v>2.83846146093353E-2</v>
      </c>
      <c r="AV464" s="17" t="s">
        <v>74</v>
      </c>
      <c r="AW464" s="17">
        <v>4.7502544851153801E-2</v>
      </c>
      <c r="AX464" s="17">
        <v>3.06511174944024E-2</v>
      </c>
      <c r="AY464" s="17">
        <v>2.34441165770293E-2</v>
      </c>
      <c r="AZ464" s="17">
        <v>2.9210119852234099E-2</v>
      </c>
    </row>
    <row r="465" spans="2:52" x14ac:dyDescent="0.35">
      <c r="B465" t="s">
        <v>72</v>
      </c>
      <c r="C465" s="17">
        <v>3.1825221524500201E-2</v>
      </c>
      <c r="D465" s="17">
        <v>2.8723596664786001E-2</v>
      </c>
      <c r="E465" s="17">
        <v>3.4558637229793202E-2</v>
      </c>
      <c r="F465" s="17"/>
      <c r="G465" s="17">
        <v>5.6101870731037999E-2</v>
      </c>
      <c r="H465" s="17">
        <v>5.0194160439532398E-2</v>
      </c>
      <c r="I465" s="17">
        <v>3.9272575530593101E-2</v>
      </c>
      <c r="J465" s="17">
        <v>3.31802921510592E-2</v>
      </c>
      <c r="K465" s="17">
        <v>9.1863413500281703E-3</v>
      </c>
      <c r="L465" s="17">
        <v>8.8688897794856909E-3</v>
      </c>
      <c r="M465" s="17"/>
      <c r="N465" s="17">
        <v>2.4875470599822001E-2</v>
      </c>
      <c r="O465" s="17">
        <v>3.3805150666887301E-2</v>
      </c>
      <c r="P465" s="17">
        <v>2.34113371866057E-2</v>
      </c>
      <c r="Q465" s="17">
        <v>4.5102012629986601E-2</v>
      </c>
      <c r="R465" s="17"/>
      <c r="S465" s="17">
        <v>4.9178029189524998E-2</v>
      </c>
      <c r="T465" s="17">
        <v>1.81376599925837E-2</v>
      </c>
      <c r="U465" s="17">
        <v>2.6749291186067101E-2</v>
      </c>
      <c r="V465" s="17">
        <v>1.8004009652424598E-2</v>
      </c>
      <c r="W465" s="17">
        <v>1.7329973115539202E-2</v>
      </c>
      <c r="X465" s="17">
        <v>3.6652911850587E-2</v>
      </c>
      <c r="Y465" s="17">
        <v>3.62012834456336E-2</v>
      </c>
      <c r="Z465" s="17">
        <v>3.54122441768829E-2</v>
      </c>
      <c r="AA465" s="17">
        <v>3.8562901184926703E-2</v>
      </c>
      <c r="AB465" s="17">
        <v>3.96190235786478E-2</v>
      </c>
      <c r="AC465" s="17">
        <v>3.17440929494264E-2</v>
      </c>
      <c r="AD465" s="17">
        <v>2.00156457602935E-2</v>
      </c>
      <c r="AE465" s="17"/>
      <c r="AF465" s="17">
        <v>1.45309857172161E-2</v>
      </c>
      <c r="AG465" s="17">
        <v>2.7018013133122399E-2</v>
      </c>
      <c r="AH465" s="17">
        <v>6.6965119683798605E-2</v>
      </c>
      <c r="AI465" s="17"/>
      <c r="AJ465" s="17">
        <v>1.9248625224801801E-2</v>
      </c>
      <c r="AK465" s="17">
        <v>2.3492722943282099E-2</v>
      </c>
      <c r="AL465" s="17">
        <v>2.93855043016868E-2</v>
      </c>
      <c r="AM465" s="17">
        <v>4.4751416372589503E-2</v>
      </c>
      <c r="AN465" s="17">
        <v>7.3656702017645306E-2</v>
      </c>
      <c r="AO465" s="17"/>
      <c r="AP465" s="17">
        <v>2.63336841094132E-2</v>
      </c>
      <c r="AQ465" s="17">
        <v>2.28098093950851E-2</v>
      </c>
      <c r="AR465" s="17">
        <v>3.4155295444830203E-2</v>
      </c>
      <c r="AS465" s="17"/>
      <c r="AT465" s="17">
        <v>2.1039218631910502E-2</v>
      </c>
      <c r="AU465" s="17">
        <v>3.0461685368987901E-2</v>
      </c>
      <c r="AV465" s="17" t="s">
        <v>74</v>
      </c>
      <c r="AW465" s="17">
        <v>3.0818553350873201E-2</v>
      </c>
      <c r="AX465" s="17">
        <v>4.9301184854577698E-2</v>
      </c>
      <c r="AY465" s="17">
        <v>4.1195333000447303E-2</v>
      </c>
      <c r="AZ465" s="17">
        <v>4.9997432611589197E-2</v>
      </c>
    </row>
    <row r="466" spans="2:52" x14ac:dyDescent="0.35">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row>
    <row r="467" spans="2:52" x14ac:dyDescent="0.35">
      <c r="B467" s="6" t="s">
        <v>281</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row>
    <row r="468" spans="2:52" x14ac:dyDescent="0.35">
      <c r="B468" s="24" t="s">
        <v>76</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row>
    <row r="469" spans="2:52" x14ac:dyDescent="0.35">
      <c r="B469" t="s">
        <v>271</v>
      </c>
      <c r="C469" s="17">
        <v>0.214557932326879</v>
      </c>
      <c r="D469" s="17">
        <v>0.203168453186929</v>
      </c>
      <c r="E469" s="17">
        <v>0.225785117749395</v>
      </c>
      <c r="F469" s="17"/>
      <c r="G469" s="17">
        <v>0.16837880797440799</v>
      </c>
      <c r="H469" s="17">
        <v>0.202895930897662</v>
      </c>
      <c r="I469" s="17">
        <v>0.220265867949929</v>
      </c>
      <c r="J469" s="17">
        <v>0.22590556092434699</v>
      </c>
      <c r="K469" s="17">
        <v>0.23570497116346301</v>
      </c>
      <c r="L469" s="17">
        <v>0.22662142397075799</v>
      </c>
      <c r="M469" s="17"/>
      <c r="N469" s="17">
        <v>0.20434029494078501</v>
      </c>
      <c r="O469" s="17">
        <v>0.19763193586518599</v>
      </c>
      <c r="P469" s="17">
        <v>0.24172343818172901</v>
      </c>
      <c r="Q469" s="17">
        <v>0.22104956645124699</v>
      </c>
      <c r="R469" s="17"/>
      <c r="S469" s="17">
        <v>0.21011478536400399</v>
      </c>
      <c r="T469" s="17">
        <v>0.20392852243484799</v>
      </c>
      <c r="U469" s="17">
        <v>0.20769161706529299</v>
      </c>
      <c r="V469" s="17">
        <v>0.207123985826003</v>
      </c>
      <c r="W469" s="17">
        <v>0.26333850054834601</v>
      </c>
      <c r="X469" s="17">
        <v>0.18860599003746401</v>
      </c>
      <c r="Y469" s="17">
        <v>0.21203384412746501</v>
      </c>
      <c r="Z469" s="17">
        <v>0.20301175090989301</v>
      </c>
      <c r="AA469" s="17">
        <v>0.23702088581185099</v>
      </c>
      <c r="AB469" s="17">
        <v>0.21468035555701701</v>
      </c>
      <c r="AC469" s="17">
        <v>0.222293473850248</v>
      </c>
      <c r="AD469" s="17">
        <v>0.212622494701558</v>
      </c>
      <c r="AE469" s="17"/>
      <c r="AF469" s="17">
        <v>0.225511540754391</v>
      </c>
      <c r="AG469" s="17">
        <v>0.21630703907547399</v>
      </c>
      <c r="AH469" s="17">
        <v>0.22224023588828401</v>
      </c>
      <c r="AI469" s="17"/>
      <c r="AJ469" s="17">
        <v>0.22568641329849901</v>
      </c>
      <c r="AK469" s="17">
        <v>0.22398420874149499</v>
      </c>
      <c r="AL469" s="17">
        <v>0.15321248063651199</v>
      </c>
      <c r="AM469" s="17">
        <v>0.26556481597999898</v>
      </c>
      <c r="AN469" s="17">
        <v>0.23249302224361201</v>
      </c>
      <c r="AO469" s="17"/>
      <c r="AP469" s="17">
        <v>0.226635223676174</v>
      </c>
      <c r="AQ469" s="17">
        <v>0.22872297937642699</v>
      </c>
      <c r="AR469" s="17">
        <v>0.230900719597632</v>
      </c>
      <c r="AS469" s="17"/>
      <c r="AT469" s="17">
        <v>0.216217239567012</v>
      </c>
      <c r="AU469" s="17">
        <v>0.18776856717791701</v>
      </c>
      <c r="AV469" s="17" t="s">
        <v>74</v>
      </c>
      <c r="AW469" s="17">
        <v>0.245827799901015</v>
      </c>
      <c r="AX469" s="17">
        <v>0.23854730190725701</v>
      </c>
      <c r="AY469" s="17">
        <v>0.23478742979256401</v>
      </c>
      <c r="AZ469" s="17">
        <v>0.174350343980958</v>
      </c>
    </row>
    <row r="470" spans="2:52" x14ac:dyDescent="0.35">
      <c r="B470" t="s">
        <v>272</v>
      </c>
      <c r="C470" s="17">
        <v>0.394860153366627</v>
      </c>
      <c r="D470" s="17">
        <v>0.39186005801429002</v>
      </c>
      <c r="E470" s="17">
        <v>0.39762104160626499</v>
      </c>
      <c r="F470" s="17"/>
      <c r="G470" s="17">
        <v>0.39288390490578801</v>
      </c>
      <c r="H470" s="17">
        <v>0.40699894429866501</v>
      </c>
      <c r="I470" s="17">
        <v>0.38913668870913998</v>
      </c>
      <c r="J470" s="17">
        <v>0.37400527612130502</v>
      </c>
      <c r="K470" s="17">
        <v>0.38730064694022298</v>
      </c>
      <c r="L470" s="17">
        <v>0.412904318617276</v>
      </c>
      <c r="M470" s="17"/>
      <c r="N470" s="17">
        <v>0.424633069188524</v>
      </c>
      <c r="O470" s="17">
        <v>0.38169476167975402</v>
      </c>
      <c r="P470" s="17">
        <v>0.38026109686984999</v>
      </c>
      <c r="Q470" s="17">
        <v>0.39040981447545697</v>
      </c>
      <c r="R470" s="17"/>
      <c r="S470" s="17">
        <v>0.38050922199953102</v>
      </c>
      <c r="T470" s="17">
        <v>0.44540441934098701</v>
      </c>
      <c r="U470" s="17">
        <v>0.41041502578206002</v>
      </c>
      <c r="V470" s="17">
        <v>0.41360202426332399</v>
      </c>
      <c r="W470" s="17">
        <v>0.34851044032174799</v>
      </c>
      <c r="X470" s="17">
        <v>0.369059925890382</v>
      </c>
      <c r="Y470" s="17">
        <v>0.41616975278229001</v>
      </c>
      <c r="Z470" s="17">
        <v>0.38198171439594097</v>
      </c>
      <c r="AA470" s="17">
        <v>0.40809862657444201</v>
      </c>
      <c r="AB470" s="17">
        <v>0.38891501318146798</v>
      </c>
      <c r="AC470" s="17">
        <v>0.38803515857821103</v>
      </c>
      <c r="AD470" s="17">
        <v>0.27198398085540798</v>
      </c>
      <c r="AE470" s="17"/>
      <c r="AF470" s="17">
        <v>0.39506412257638002</v>
      </c>
      <c r="AG470" s="17">
        <v>0.41935971901455699</v>
      </c>
      <c r="AH470" s="17">
        <v>0.34935391325429399</v>
      </c>
      <c r="AI470" s="17"/>
      <c r="AJ470" s="17">
        <v>0.39067993694201802</v>
      </c>
      <c r="AK470" s="17">
        <v>0.42033815629952598</v>
      </c>
      <c r="AL470" s="17">
        <v>0.45206890427422203</v>
      </c>
      <c r="AM470" s="17">
        <v>0.32881907889373901</v>
      </c>
      <c r="AN470" s="17">
        <v>0.34402226856111501</v>
      </c>
      <c r="AO470" s="17"/>
      <c r="AP470" s="17">
        <v>0.41141307904381702</v>
      </c>
      <c r="AQ470" s="17">
        <v>0.41889870158639703</v>
      </c>
      <c r="AR470" s="17">
        <v>0.42663930753852403</v>
      </c>
      <c r="AS470" s="17"/>
      <c r="AT470" s="17">
        <v>0.40814178399384299</v>
      </c>
      <c r="AU470" s="17">
        <v>0.38934050159186001</v>
      </c>
      <c r="AV470" s="17" t="s">
        <v>74</v>
      </c>
      <c r="AW470" s="17">
        <v>0.35389549431734502</v>
      </c>
      <c r="AX470" s="17">
        <v>0.37857906131491598</v>
      </c>
      <c r="AY470" s="17">
        <v>0.40260428594993802</v>
      </c>
      <c r="AZ470" s="17">
        <v>0.39073647159525898</v>
      </c>
    </row>
    <row r="471" spans="2:52" x14ac:dyDescent="0.35">
      <c r="B471" t="s">
        <v>273</v>
      </c>
      <c r="C471" s="17">
        <v>0.256542680013225</v>
      </c>
      <c r="D471" s="17">
        <v>0.27008312398073703</v>
      </c>
      <c r="E471" s="17">
        <v>0.243696145579404</v>
      </c>
      <c r="F471" s="17"/>
      <c r="G471" s="17">
        <v>0.28394616299632103</v>
      </c>
      <c r="H471" s="17">
        <v>0.26502692160956598</v>
      </c>
      <c r="I471" s="17">
        <v>0.25311524485855103</v>
      </c>
      <c r="J471" s="17">
        <v>0.25830018281473399</v>
      </c>
      <c r="K471" s="17">
        <v>0.244890552295219</v>
      </c>
      <c r="L471" s="17">
        <v>0.24067729570545601</v>
      </c>
      <c r="M471" s="17"/>
      <c r="N471" s="17">
        <v>0.25520341346806102</v>
      </c>
      <c r="O471" s="17">
        <v>0.27325951360582901</v>
      </c>
      <c r="P471" s="17">
        <v>0.25762989705997902</v>
      </c>
      <c r="Q471" s="17">
        <v>0.24107853699036699</v>
      </c>
      <c r="R471" s="17"/>
      <c r="S471" s="17">
        <v>0.26686328626400602</v>
      </c>
      <c r="T471" s="17">
        <v>0.22222252653719399</v>
      </c>
      <c r="U471" s="17">
        <v>0.24935505553347501</v>
      </c>
      <c r="V471" s="17">
        <v>0.25913648231522901</v>
      </c>
      <c r="W471" s="17">
        <v>0.27706336689840599</v>
      </c>
      <c r="X471" s="17">
        <v>0.29202216465680098</v>
      </c>
      <c r="Y471" s="17">
        <v>0.24446161249540599</v>
      </c>
      <c r="Z471" s="17">
        <v>0.28312826324961199</v>
      </c>
      <c r="AA471" s="17">
        <v>0.22264853086309599</v>
      </c>
      <c r="AB471" s="17">
        <v>0.25547348862328101</v>
      </c>
      <c r="AC471" s="17">
        <v>0.240244678771253</v>
      </c>
      <c r="AD471" s="17">
        <v>0.36529030693402997</v>
      </c>
      <c r="AE471" s="17"/>
      <c r="AF471" s="17">
        <v>0.24997539693254001</v>
      </c>
      <c r="AG471" s="17">
        <v>0.24656716325800701</v>
      </c>
      <c r="AH471" s="17">
        <v>0.27856352646617399</v>
      </c>
      <c r="AI471" s="17"/>
      <c r="AJ471" s="17">
        <v>0.25497909656725098</v>
      </c>
      <c r="AK471" s="17">
        <v>0.24142798089669201</v>
      </c>
      <c r="AL471" s="17">
        <v>0.25657995728796401</v>
      </c>
      <c r="AM471" s="17">
        <v>0.29634612759926099</v>
      </c>
      <c r="AN471" s="17">
        <v>0.27260240148595799</v>
      </c>
      <c r="AO471" s="17"/>
      <c r="AP471" s="17">
        <v>0.24257450925562701</v>
      </c>
      <c r="AQ471" s="17">
        <v>0.238010296308828</v>
      </c>
      <c r="AR471" s="17">
        <v>0.23293164922073101</v>
      </c>
      <c r="AS471" s="17"/>
      <c r="AT471" s="17">
        <v>0.249234137203868</v>
      </c>
      <c r="AU471" s="17">
        <v>0.28006593262212498</v>
      </c>
      <c r="AV471" s="17" t="s">
        <v>74</v>
      </c>
      <c r="AW471" s="17">
        <v>0.239153675026781</v>
      </c>
      <c r="AX471" s="17">
        <v>0.22931481273002399</v>
      </c>
      <c r="AY471" s="17">
        <v>0.25360836891102001</v>
      </c>
      <c r="AZ471" s="17">
        <v>0.25387918086845601</v>
      </c>
    </row>
    <row r="472" spans="2:52" x14ac:dyDescent="0.35">
      <c r="B472" t="s">
        <v>274</v>
      </c>
      <c r="C472" s="17">
        <v>8.3712484697467004E-2</v>
      </c>
      <c r="D472" s="17">
        <v>9.6541129407911597E-2</v>
      </c>
      <c r="E472" s="17">
        <v>7.1086977468331494E-2</v>
      </c>
      <c r="F472" s="17"/>
      <c r="G472" s="17">
        <v>8.22430811721475E-2</v>
      </c>
      <c r="H472" s="17">
        <v>7.6031711592662102E-2</v>
      </c>
      <c r="I472" s="17">
        <v>9.4462215487151502E-2</v>
      </c>
      <c r="J472" s="17">
        <v>9.4368916696347893E-2</v>
      </c>
      <c r="K472" s="17">
        <v>7.9439204378468603E-2</v>
      </c>
      <c r="L472" s="17">
        <v>7.6426664891810006E-2</v>
      </c>
      <c r="M472" s="17"/>
      <c r="N472" s="17">
        <v>8.2908223964552594E-2</v>
      </c>
      <c r="O472" s="17">
        <v>8.8867023743209594E-2</v>
      </c>
      <c r="P472" s="17">
        <v>7.7953492016656897E-2</v>
      </c>
      <c r="Q472" s="17">
        <v>8.2580733264832507E-2</v>
      </c>
      <c r="R472" s="17"/>
      <c r="S472" s="17">
        <v>8.0754891256125394E-2</v>
      </c>
      <c r="T472" s="17">
        <v>7.3419134329648306E-2</v>
      </c>
      <c r="U472" s="17">
        <v>8.4344811972437594E-2</v>
      </c>
      <c r="V472" s="17">
        <v>7.6141691233645295E-2</v>
      </c>
      <c r="W472" s="17">
        <v>7.0869387457948102E-2</v>
      </c>
      <c r="X472" s="17">
        <v>9.2908593909110396E-2</v>
      </c>
      <c r="Y472" s="17">
        <v>8.10107121814755E-2</v>
      </c>
      <c r="Z472" s="17">
        <v>8.1648616298515303E-2</v>
      </c>
      <c r="AA472" s="17">
        <v>9.2130761302780903E-2</v>
      </c>
      <c r="AB472" s="17">
        <v>8.4144644747304403E-2</v>
      </c>
      <c r="AC472" s="17">
        <v>0.12802741824743699</v>
      </c>
      <c r="AD472" s="17">
        <v>6.95802183979186E-2</v>
      </c>
      <c r="AE472" s="17"/>
      <c r="AF472" s="17">
        <v>9.0892388197924501E-2</v>
      </c>
      <c r="AG472" s="17">
        <v>7.2429558709578498E-2</v>
      </c>
      <c r="AH472" s="17">
        <v>8.3382534742914599E-2</v>
      </c>
      <c r="AI472" s="17"/>
      <c r="AJ472" s="17">
        <v>8.4216479554651794E-2</v>
      </c>
      <c r="AK472" s="17">
        <v>7.68538002983227E-2</v>
      </c>
      <c r="AL472" s="17">
        <v>0.100367361861656</v>
      </c>
      <c r="AM472" s="17">
        <v>9.1157826288942104E-2</v>
      </c>
      <c r="AN472" s="17">
        <v>7.4615480158735398E-2</v>
      </c>
      <c r="AO472" s="17"/>
      <c r="AP472" s="17">
        <v>8.1821404667716494E-2</v>
      </c>
      <c r="AQ472" s="17">
        <v>7.7005461614037096E-2</v>
      </c>
      <c r="AR472" s="17">
        <v>8.8065307492361897E-2</v>
      </c>
      <c r="AS472" s="17"/>
      <c r="AT472" s="17">
        <v>8.1231696069507406E-2</v>
      </c>
      <c r="AU472" s="17">
        <v>9.6906779800589204E-2</v>
      </c>
      <c r="AV472" s="17" t="s">
        <v>74</v>
      </c>
      <c r="AW472" s="17">
        <v>0.122323364557126</v>
      </c>
      <c r="AX472" s="17">
        <v>8.1894249307246994E-2</v>
      </c>
      <c r="AY472" s="17">
        <v>5.39985993464406E-2</v>
      </c>
      <c r="AZ472" s="17">
        <v>0.119088420259299</v>
      </c>
    </row>
    <row r="473" spans="2:52" x14ac:dyDescent="0.35">
      <c r="B473" t="s">
        <v>72</v>
      </c>
      <c r="C473" s="17">
        <v>5.0326749595802599E-2</v>
      </c>
      <c r="D473" s="17">
        <v>3.8347235410132199E-2</v>
      </c>
      <c r="E473" s="17">
        <v>6.1810717596604899E-2</v>
      </c>
      <c r="F473" s="17"/>
      <c r="G473" s="17">
        <v>7.2548042951335698E-2</v>
      </c>
      <c r="H473" s="17">
        <v>4.9046491601444898E-2</v>
      </c>
      <c r="I473" s="17">
        <v>4.3019982995227697E-2</v>
      </c>
      <c r="J473" s="17">
        <v>4.7420063443265E-2</v>
      </c>
      <c r="K473" s="17">
        <v>5.2664625222625598E-2</v>
      </c>
      <c r="L473" s="17">
        <v>4.3370296814700199E-2</v>
      </c>
      <c r="M473" s="17"/>
      <c r="N473" s="17">
        <v>3.2914998438077103E-2</v>
      </c>
      <c r="O473" s="17">
        <v>5.8546765106022698E-2</v>
      </c>
      <c r="P473" s="17">
        <v>4.24320758717854E-2</v>
      </c>
      <c r="Q473" s="17">
        <v>6.4881348818096596E-2</v>
      </c>
      <c r="R473" s="17"/>
      <c r="S473" s="17">
        <v>6.1757815116333797E-2</v>
      </c>
      <c r="T473" s="17">
        <v>5.5025397357321898E-2</v>
      </c>
      <c r="U473" s="17">
        <v>4.8193489646734498E-2</v>
      </c>
      <c r="V473" s="17">
        <v>4.3995816361799701E-2</v>
      </c>
      <c r="W473" s="17">
        <v>4.0218304773552198E-2</v>
      </c>
      <c r="X473" s="17">
        <v>5.7403325506243101E-2</v>
      </c>
      <c r="Y473" s="17">
        <v>4.6324078413363799E-2</v>
      </c>
      <c r="Z473" s="17">
        <v>5.0229655146038998E-2</v>
      </c>
      <c r="AA473" s="17">
        <v>4.0101195447830501E-2</v>
      </c>
      <c r="AB473" s="17">
        <v>5.6786497890930002E-2</v>
      </c>
      <c r="AC473" s="17">
        <v>2.13992705528505E-2</v>
      </c>
      <c r="AD473" s="17">
        <v>8.05229991110855E-2</v>
      </c>
      <c r="AE473" s="17"/>
      <c r="AF473" s="17">
        <v>3.85565515387645E-2</v>
      </c>
      <c r="AG473" s="17">
        <v>4.53365199423836E-2</v>
      </c>
      <c r="AH473" s="17">
        <v>6.6459789648333004E-2</v>
      </c>
      <c r="AI473" s="17"/>
      <c r="AJ473" s="17">
        <v>4.4438073637580497E-2</v>
      </c>
      <c r="AK473" s="17">
        <v>3.7395853763964398E-2</v>
      </c>
      <c r="AL473" s="17">
        <v>3.7771295939645497E-2</v>
      </c>
      <c r="AM473" s="17">
        <v>1.8112151238058399E-2</v>
      </c>
      <c r="AN473" s="17">
        <v>7.62668275505788E-2</v>
      </c>
      <c r="AO473" s="17"/>
      <c r="AP473" s="17">
        <v>3.7555783356665103E-2</v>
      </c>
      <c r="AQ473" s="17">
        <v>3.7362561114311098E-2</v>
      </c>
      <c r="AR473" s="17">
        <v>2.1463016150750601E-2</v>
      </c>
      <c r="AS473" s="17"/>
      <c r="AT473" s="17">
        <v>4.5175143165769101E-2</v>
      </c>
      <c r="AU473" s="17">
        <v>4.5918218807509001E-2</v>
      </c>
      <c r="AV473" s="17" t="s">
        <v>74</v>
      </c>
      <c r="AW473" s="17">
        <v>3.8799666197732799E-2</v>
      </c>
      <c r="AX473" s="17">
        <v>7.1664574740556902E-2</v>
      </c>
      <c r="AY473" s="17">
        <v>5.50013160000377E-2</v>
      </c>
      <c r="AZ473" s="17">
        <v>6.1945583296027999E-2</v>
      </c>
    </row>
    <row r="474" spans="2:52" x14ac:dyDescent="0.35">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row>
    <row r="475" spans="2:52" x14ac:dyDescent="0.35">
      <c r="B475" s="6" t="s">
        <v>282</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row>
    <row r="476" spans="2:52" x14ac:dyDescent="0.35">
      <c r="B476" s="24" t="s">
        <v>76</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row>
    <row r="477" spans="2:52" x14ac:dyDescent="0.35">
      <c r="B477" t="s">
        <v>271</v>
      </c>
      <c r="C477" s="17">
        <v>0.19172454060642399</v>
      </c>
      <c r="D477" s="17">
        <v>0.18363332769636401</v>
      </c>
      <c r="E477" s="17">
        <v>0.199092309397115</v>
      </c>
      <c r="F477" s="17"/>
      <c r="G477" s="17">
        <v>0.219142036249693</v>
      </c>
      <c r="H477" s="17">
        <v>0.19081088226298301</v>
      </c>
      <c r="I477" s="17">
        <v>0.21191020860903001</v>
      </c>
      <c r="J477" s="17">
        <v>0.185478536631068</v>
      </c>
      <c r="K477" s="17">
        <v>0.174427382497338</v>
      </c>
      <c r="L477" s="17">
        <v>0.174564488704542</v>
      </c>
      <c r="M477" s="17"/>
      <c r="N477" s="17">
        <v>0.194106543881505</v>
      </c>
      <c r="O477" s="17">
        <v>0.18983493966314399</v>
      </c>
      <c r="P477" s="17">
        <v>0.20242289534914601</v>
      </c>
      <c r="Q477" s="17">
        <v>0.18324211684595801</v>
      </c>
      <c r="R477" s="17"/>
      <c r="S477" s="17">
        <v>0.21060004882577901</v>
      </c>
      <c r="T477" s="17">
        <v>0.15546410942699601</v>
      </c>
      <c r="U477" s="17">
        <v>0.193375773963463</v>
      </c>
      <c r="V477" s="17">
        <v>0.21546967336808001</v>
      </c>
      <c r="W477" s="17">
        <v>0.170497156490414</v>
      </c>
      <c r="X477" s="17">
        <v>0.18980688892557801</v>
      </c>
      <c r="Y477" s="17">
        <v>0.20394791693297601</v>
      </c>
      <c r="Z477" s="17">
        <v>0.19785123338274299</v>
      </c>
      <c r="AA477" s="17">
        <v>0.21302825823089</v>
      </c>
      <c r="AB477" s="17">
        <v>0.15885710234357101</v>
      </c>
      <c r="AC477" s="17">
        <v>0.20761452250423501</v>
      </c>
      <c r="AD477" s="17">
        <v>0.19408748139080001</v>
      </c>
      <c r="AE477" s="17"/>
      <c r="AF477" s="17">
        <v>0.19272077367882101</v>
      </c>
      <c r="AG477" s="17">
        <v>0.19358266105716301</v>
      </c>
      <c r="AH477" s="17">
        <v>0.16975468011575501</v>
      </c>
      <c r="AI477" s="17"/>
      <c r="AJ477" s="17">
        <v>0.202677318171123</v>
      </c>
      <c r="AK477" s="17">
        <v>0.21077435332167799</v>
      </c>
      <c r="AL477" s="17">
        <v>0.12641255835099199</v>
      </c>
      <c r="AM477" s="17">
        <v>0.33893513180566998</v>
      </c>
      <c r="AN477" s="17">
        <v>0.16356391595763101</v>
      </c>
      <c r="AO477" s="17"/>
      <c r="AP477" s="17">
        <v>0.21563409826173399</v>
      </c>
      <c r="AQ477" s="17">
        <v>0.20039617940073701</v>
      </c>
      <c r="AR477" s="17">
        <v>0.20518324099489499</v>
      </c>
      <c r="AS477" s="17"/>
      <c r="AT477" s="17">
        <v>0.17727001288557701</v>
      </c>
      <c r="AU477" s="17">
        <v>0.211508495259152</v>
      </c>
      <c r="AV477" s="17" t="s">
        <v>74</v>
      </c>
      <c r="AW477" s="17">
        <v>0.169673071537773</v>
      </c>
      <c r="AX477" s="17">
        <v>0.18687095391296701</v>
      </c>
      <c r="AY477" s="17">
        <v>0.20066885986055999</v>
      </c>
      <c r="AZ477" s="17">
        <v>0.22372375169217201</v>
      </c>
    </row>
    <row r="478" spans="2:52" x14ac:dyDescent="0.35">
      <c r="B478" t="s">
        <v>272</v>
      </c>
      <c r="C478" s="17">
        <v>0.35939893391797101</v>
      </c>
      <c r="D478" s="17">
        <v>0.34319575684741999</v>
      </c>
      <c r="E478" s="17">
        <v>0.376510814110738</v>
      </c>
      <c r="F478" s="17"/>
      <c r="G478" s="17">
        <v>0.37238556134669898</v>
      </c>
      <c r="H478" s="17">
        <v>0.40773113094540903</v>
      </c>
      <c r="I478" s="17">
        <v>0.369858719582011</v>
      </c>
      <c r="J478" s="17">
        <v>0.354923186072301</v>
      </c>
      <c r="K478" s="17">
        <v>0.34988462787053898</v>
      </c>
      <c r="L478" s="17">
        <v>0.31311586884557002</v>
      </c>
      <c r="M478" s="17"/>
      <c r="N478" s="17">
        <v>0.38748256658977698</v>
      </c>
      <c r="O478" s="17">
        <v>0.34589658553741698</v>
      </c>
      <c r="P478" s="17">
        <v>0.37044559110584702</v>
      </c>
      <c r="Q478" s="17">
        <v>0.333809434836698</v>
      </c>
      <c r="R478" s="17"/>
      <c r="S478" s="17">
        <v>0.35151384852218198</v>
      </c>
      <c r="T478" s="17">
        <v>0.354626722898088</v>
      </c>
      <c r="U478" s="17">
        <v>0.37363378945724701</v>
      </c>
      <c r="V478" s="17">
        <v>0.31161846340910399</v>
      </c>
      <c r="W478" s="17">
        <v>0.37064167115301899</v>
      </c>
      <c r="X478" s="17">
        <v>0.37676450325680999</v>
      </c>
      <c r="Y478" s="17">
        <v>0.31943859516787798</v>
      </c>
      <c r="Z478" s="17">
        <v>0.40610985095040097</v>
      </c>
      <c r="AA478" s="17">
        <v>0.38130769943060899</v>
      </c>
      <c r="AB478" s="17">
        <v>0.34903241209513802</v>
      </c>
      <c r="AC478" s="17">
        <v>0.356621756682024</v>
      </c>
      <c r="AD478" s="17">
        <v>0.44330676893390802</v>
      </c>
      <c r="AE478" s="17"/>
      <c r="AF478" s="17">
        <v>0.33823096380818601</v>
      </c>
      <c r="AG478" s="17">
        <v>0.37874309889151703</v>
      </c>
      <c r="AH478" s="17">
        <v>0.35723410989431198</v>
      </c>
      <c r="AI478" s="17"/>
      <c r="AJ478" s="17">
        <v>0.34450110786070898</v>
      </c>
      <c r="AK478" s="17">
        <v>0.36639456568190998</v>
      </c>
      <c r="AL478" s="17">
        <v>0.36797539427633302</v>
      </c>
      <c r="AM478" s="17">
        <v>0.188182754631155</v>
      </c>
      <c r="AN478" s="17">
        <v>0.35724651447953898</v>
      </c>
      <c r="AO478" s="17"/>
      <c r="AP478" s="17">
        <v>0.33264967282135</v>
      </c>
      <c r="AQ478" s="17">
        <v>0.38608118059211599</v>
      </c>
      <c r="AR478" s="17">
        <v>0.33495287180989303</v>
      </c>
      <c r="AS478" s="17"/>
      <c r="AT478" s="17">
        <v>0.35345063955683897</v>
      </c>
      <c r="AU478" s="17">
        <v>0.38642559086759998</v>
      </c>
      <c r="AV478" s="17" t="s">
        <v>74</v>
      </c>
      <c r="AW478" s="17">
        <v>0.30353659390659099</v>
      </c>
      <c r="AX478" s="17">
        <v>0.32976321788079899</v>
      </c>
      <c r="AY478" s="17">
        <v>0.37186662080652999</v>
      </c>
      <c r="AZ478" s="17">
        <v>0.385708196594377</v>
      </c>
    </row>
    <row r="479" spans="2:52" x14ac:dyDescent="0.35">
      <c r="B479" t="s">
        <v>273</v>
      </c>
      <c r="C479" s="17">
        <v>0.279208212573203</v>
      </c>
      <c r="D479" s="17">
        <v>0.296229110866573</v>
      </c>
      <c r="E479" s="17">
        <v>0.26250675398974099</v>
      </c>
      <c r="F479" s="17"/>
      <c r="G479" s="17">
        <v>0.26059067416611797</v>
      </c>
      <c r="H479" s="17">
        <v>0.26212574565899999</v>
      </c>
      <c r="I479" s="17">
        <v>0.27333473838008798</v>
      </c>
      <c r="J479" s="17">
        <v>0.28531229568351002</v>
      </c>
      <c r="K479" s="17">
        <v>0.29081327335670798</v>
      </c>
      <c r="L479" s="17">
        <v>0.29744459723845601</v>
      </c>
      <c r="M479" s="17"/>
      <c r="N479" s="17">
        <v>0.28438701352637102</v>
      </c>
      <c r="O479" s="17">
        <v>0.29730901455490799</v>
      </c>
      <c r="P479" s="17">
        <v>0.264043924847148</v>
      </c>
      <c r="Q479" s="17">
        <v>0.26695887031827598</v>
      </c>
      <c r="R479" s="17"/>
      <c r="S479" s="17">
        <v>0.26151582972799298</v>
      </c>
      <c r="T479" s="17">
        <v>0.287949417393771</v>
      </c>
      <c r="U479" s="17">
        <v>0.28832199396899899</v>
      </c>
      <c r="V479" s="17">
        <v>0.28834850758429798</v>
      </c>
      <c r="W479" s="17">
        <v>0.32715684328948902</v>
      </c>
      <c r="X479" s="17">
        <v>0.28814716834794801</v>
      </c>
      <c r="Y479" s="17">
        <v>0.30919834431583298</v>
      </c>
      <c r="Z479" s="17">
        <v>0.265607233060769</v>
      </c>
      <c r="AA479" s="17">
        <v>0.24875294738227099</v>
      </c>
      <c r="AB479" s="17">
        <v>0.28192914024151799</v>
      </c>
      <c r="AC479" s="17">
        <v>0.29179770051087001</v>
      </c>
      <c r="AD479" s="17">
        <v>0.15436631244389201</v>
      </c>
      <c r="AE479" s="17"/>
      <c r="AF479" s="17">
        <v>0.28400184205427298</v>
      </c>
      <c r="AG479" s="17">
        <v>0.27743104301016103</v>
      </c>
      <c r="AH479" s="17">
        <v>0.28060359160565401</v>
      </c>
      <c r="AI479" s="17"/>
      <c r="AJ479" s="17">
        <v>0.285159613219926</v>
      </c>
      <c r="AK479" s="17">
        <v>0.27742423055684601</v>
      </c>
      <c r="AL479" s="17">
        <v>0.28169750136834898</v>
      </c>
      <c r="AM479" s="17">
        <v>0.24021896458415901</v>
      </c>
      <c r="AN479" s="17">
        <v>0.27569383970137201</v>
      </c>
      <c r="AO479" s="17"/>
      <c r="AP479" s="17">
        <v>0.29465765144661799</v>
      </c>
      <c r="AQ479" s="17">
        <v>0.26905428034135498</v>
      </c>
      <c r="AR479" s="17">
        <v>0.27409399580174598</v>
      </c>
      <c r="AS479" s="17"/>
      <c r="AT479" s="17">
        <v>0.29026853867968999</v>
      </c>
      <c r="AU479" s="17">
        <v>0.27089982043650301</v>
      </c>
      <c r="AV479" s="17" t="s">
        <v>74</v>
      </c>
      <c r="AW479" s="17">
        <v>0.29519087218345302</v>
      </c>
      <c r="AX479" s="17">
        <v>0.28377824818596697</v>
      </c>
      <c r="AY479" s="17">
        <v>0.26046818849596798</v>
      </c>
      <c r="AZ479" s="17">
        <v>0.25092257341775698</v>
      </c>
    </row>
    <row r="480" spans="2:52" x14ac:dyDescent="0.35">
      <c r="B480" t="s">
        <v>274</v>
      </c>
      <c r="C480" s="17">
        <v>0.11134276427534399</v>
      </c>
      <c r="D480" s="17">
        <v>0.12946853728289401</v>
      </c>
      <c r="E480" s="17">
        <v>9.31408664116187E-2</v>
      </c>
      <c r="F480" s="17"/>
      <c r="G480" s="17">
        <v>8.7387377251670006E-2</v>
      </c>
      <c r="H480" s="17">
        <v>8.5231203537578307E-2</v>
      </c>
      <c r="I480" s="17">
        <v>0.1007246410348</v>
      </c>
      <c r="J480" s="17">
        <v>0.116715785939629</v>
      </c>
      <c r="K480" s="17">
        <v>0.125356141419039</v>
      </c>
      <c r="L480" s="17">
        <v>0.14326330755592601</v>
      </c>
      <c r="M480" s="17"/>
      <c r="N480" s="17">
        <v>9.8699386144815299E-2</v>
      </c>
      <c r="O480" s="17">
        <v>0.11843560621942199</v>
      </c>
      <c r="P480" s="17">
        <v>0.109659912920893</v>
      </c>
      <c r="Q480" s="17">
        <v>0.11949386315763599</v>
      </c>
      <c r="R480" s="17"/>
      <c r="S480" s="17">
        <v>0.115325479107159</v>
      </c>
      <c r="T480" s="17">
        <v>0.133222689956044</v>
      </c>
      <c r="U480" s="17">
        <v>0.104805443646248</v>
      </c>
      <c r="V480" s="17">
        <v>0.111682880028975</v>
      </c>
      <c r="W480" s="17">
        <v>9.6982135891978502E-2</v>
      </c>
      <c r="X480" s="17">
        <v>9.8699430335977306E-2</v>
      </c>
      <c r="Y480" s="17">
        <v>0.10502254516333299</v>
      </c>
      <c r="Z480" s="17">
        <v>7.2247015967949899E-2</v>
      </c>
      <c r="AA480" s="17">
        <v>8.2438818020235602E-2</v>
      </c>
      <c r="AB480" s="17">
        <v>0.146023250788407</v>
      </c>
      <c r="AC480" s="17">
        <v>0.118264658645533</v>
      </c>
      <c r="AD480" s="17">
        <v>0.14489894227439301</v>
      </c>
      <c r="AE480" s="17"/>
      <c r="AF480" s="17">
        <v>0.129204639732096</v>
      </c>
      <c r="AG480" s="17">
        <v>0.106053141960592</v>
      </c>
      <c r="AH480" s="17">
        <v>9.4119646037050406E-2</v>
      </c>
      <c r="AI480" s="17"/>
      <c r="AJ480" s="17">
        <v>0.110022563006587</v>
      </c>
      <c r="AK480" s="17">
        <v>0.102239572955902</v>
      </c>
      <c r="AL480" s="17">
        <v>0.16763093908344101</v>
      </c>
      <c r="AM480" s="17">
        <v>0.174265854764481</v>
      </c>
      <c r="AN480" s="17">
        <v>0.103419949264414</v>
      </c>
      <c r="AO480" s="17"/>
      <c r="AP480" s="17">
        <v>0.105390622310767</v>
      </c>
      <c r="AQ480" s="17">
        <v>0.103559646571418</v>
      </c>
      <c r="AR480" s="17">
        <v>0.145648061854043</v>
      </c>
      <c r="AS480" s="17"/>
      <c r="AT480" s="17">
        <v>0.118794379193761</v>
      </c>
      <c r="AU480" s="17">
        <v>9.5226649624728807E-2</v>
      </c>
      <c r="AV480" s="17" t="s">
        <v>74</v>
      </c>
      <c r="AW480" s="17">
        <v>0.14438908557650801</v>
      </c>
      <c r="AX480" s="17">
        <v>0.120264431987959</v>
      </c>
      <c r="AY480" s="17">
        <v>0.10676030357533201</v>
      </c>
      <c r="AZ480" s="17">
        <v>8.09520938855013E-2</v>
      </c>
    </row>
    <row r="481" spans="2:52" x14ac:dyDescent="0.35">
      <c r="B481" t="s">
        <v>72</v>
      </c>
      <c r="C481" s="17">
        <v>5.8325548627058299E-2</v>
      </c>
      <c r="D481" s="17">
        <v>4.7473267306748501E-2</v>
      </c>
      <c r="E481" s="17">
        <v>6.8749256090787594E-2</v>
      </c>
      <c r="F481" s="17"/>
      <c r="G481" s="17">
        <v>6.0494350985820601E-2</v>
      </c>
      <c r="H481" s="17">
        <v>5.4101037595029801E-2</v>
      </c>
      <c r="I481" s="17">
        <v>4.4171692394071503E-2</v>
      </c>
      <c r="J481" s="17">
        <v>5.75701956734926E-2</v>
      </c>
      <c r="K481" s="17">
        <v>5.9518574856375697E-2</v>
      </c>
      <c r="L481" s="17">
        <v>7.1611737655505506E-2</v>
      </c>
      <c r="M481" s="17"/>
      <c r="N481" s="17">
        <v>3.5324489857531102E-2</v>
      </c>
      <c r="O481" s="17">
        <v>4.8523854025109003E-2</v>
      </c>
      <c r="P481" s="17">
        <v>5.34276757769655E-2</v>
      </c>
      <c r="Q481" s="17">
        <v>9.6495714841432101E-2</v>
      </c>
      <c r="R481" s="17"/>
      <c r="S481" s="17">
        <v>6.1044793816886801E-2</v>
      </c>
      <c r="T481" s="17">
        <v>6.8737060325100796E-2</v>
      </c>
      <c r="U481" s="17">
        <v>3.9862998964043599E-2</v>
      </c>
      <c r="V481" s="17">
        <v>7.28804756095425E-2</v>
      </c>
      <c r="W481" s="17">
        <v>3.47221931750996E-2</v>
      </c>
      <c r="X481" s="17">
        <v>4.6582009133686597E-2</v>
      </c>
      <c r="Y481" s="17">
        <v>6.2392598419980599E-2</v>
      </c>
      <c r="Z481" s="17">
        <v>5.8184666638137303E-2</v>
      </c>
      <c r="AA481" s="17">
        <v>7.4472276935993398E-2</v>
      </c>
      <c r="AB481" s="17">
        <v>6.4158094531365395E-2</v>
      </c>
      <c r="AC481" s="17">
        <v>2.5701361657338499E-2</v>
      </c>
      <c r="AD481" s="17">
        <v>6.3340494957006693E-2</v>
      </c>
      <c r="AE481" s="17"/>
      <c r="AF481" s="17">
        <v>5.5841780726623699E-2</v>
      </c>
      <c r="AG481" s="17">
        <v>4.4190055080567302E-2</v>
      </c>
      <c r="AH481" s="17">
        <v>9.82879723472289E-2</v>
      </c>
      <c r="AI481" s="17"/>
      <c r="AJ481" s="17">
        <v>5.7639397741655898E-2</v>
      </c>
      <c r="AK481" s="17">
        <v>4.31672774836638E-2</v>
      </c>
      <c r="AL481" s="17">
        <v>5.6283606920884799E-2</v>
      </c>
      <c r="AM481" s="17">
        <v>5.83972942145344E-2</v>
      </c>
      <c r="AN481" s="17">
        <v>0.100075780597044</v>
      </c>
      <c r="AO481" s="17"/>
      <c r="AP481" s="17">
        <v>5.1667955159530703E-2</v>
      </c>
      <c r="AQ481" s="17">
        <v>4.0908713094372898E-2</v>
      </c>
      <c r="AR481" s="17">
        <v>4.0121829539422602E-2</v>
      </c>
      <c r="AS481" s="17"/>
      <c r="AT481" s="17">
        <v>6.0216429684132197E-2</v>
      </c>
      <c r="AU481" s="17">
        <v>3.5939443812015803E-2</v>
      </c>
      <c r="AV481" s="17" t="s">
        <v>74</v>
      </c>
      <c r="AW481" s="17">
        <v>8.7210376795674199E-2</v>
      </c>
      <c r="AX481" s="17">
        <v>7.9323148032308402E-2</v>
      </c>
      <c r="AY481" s="17">
        <v>6.0236027261610502E-2</v>
      </c>
      <c r="AZ481" s="17">
        <v>5.8693384410192999E-2</v>
      </c>
    </row>
    <row r="482" spans="2:52" x14ac:dyDescent="0.35">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row>
    <row r="483" spans="2:52" x14ac:dyDescent="0.35">
      <c r="B483" s="6" t="s">
        <v>283</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row>
    <row r="484" spans="2:52" x14ac:dyDescent="0.35">
      <c r="B484" s="24" t="s">
        <v>76</v>
      </c>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row>
    <row r="485" spans="2:52" x14ac:dyDescent="0.35">
      <c r="B485" t="s">
        <v>271</v>
      </c>
      <c r="C485" s="17">
        <v>0</v>
      </c>
      <c r="D485" s="17">
        <v>0</v>
      </c>
      <c r="E485" s="17">
        <v>0</v>
      </c>
      <c r="F485" s="17"/>
      <c r="G485" s="17">
        <v>0</v>
      </c>
      <c r="H485" s="17">
        <v>0</v>
      </c>
      <c r="I485" s="17">
        <v>0</v>
      </c>
      <c r="J485" s="17">
        <v>0</v>
      </c>
      <c r="K485" s="17">
        <v>0</v>
      </c>
      <c r="L485" s="17">
        <v>0</v>
      </c>
      <c r="M485" s="17"/>
      <c r="N485" s="17">
        <v>0</v>
      </c>
      <c r="O485" s="17">
        <v>0</v>
      </c>
      <c r="P485" s="17">
        <v>0</v>
      </c>
      <c r="Q485" s="17">
        <v>0</v>
      </c>
      <c r="R485" s="17"/>
      <c r="S485" s="17">
        <v>0</v>
      </c>
      <c r="T485" s="17">
        <v>0</v>
      </c>
      <c r="U485" s="17">
        <v>0</v>
      </c>
      <c r="V485" s="17">
        <v>0</v>
      </c>
      <c r="W485" s="17">
        <v>0</v>
      </c>
      <c r="X485" s="17">
        <v>0</v>
      </c>
      <c r="Y485" s="17">
        <v>0</v>
      </c>
      <c r="Z485" s="17">
        <v>0</v>
      </c>
      <c r="AA485" s="17">
        <v>0</v>
      </c>
      <c r="AB485" s="17">
        <v>0</v>
      </c>
      <c r="AC485" s="17">
        <v>0</v>
      </c>
      <c r="AD485" s="17">
        <v>0</v>
      </c>
      <c r="AE485" s="17"/>
      <c r="AF485" s="17">
        <v>0</v>
      </c>
      <c r="AG485" s="17">
        <v>0</v>
      </c>
      <c r="AH485" s="17">
        <v>0</v>
      </c>
      <c r="AI485" s="17"/>
      <c r="AJ485" s="17">
        <v>0</v>
      </c>
      <c r="AK485" s="17">
        <v>0</v>
      </c>
      <c r="AL485" s="17">
        <v>0</v>
      </c>
      <c r="AM485" s="17">
        <v>0</v>
      </c>
      <c r="AN485" s="17">
        <v>0</v>
      </c>
      <c r="AO485" s="17"/>
      <c r="AP485" s="17">
        <v>0</v>
      </c>
      <c r="AQ485" s="17">
        <v>0</v>
      </c>
      <c r="AR485" s="17">
        <v>0</v>
      </c>
      <c r="AS485" s="17"/>
      <c r="AT485" s="17">
        <v>0</v>
      </c>
      <c r="AU485" s="17">
        <v>0</v>
      </c>
      <c r="AV485" s="17" t="s">
        <v>74</v>
      </c>
      <c r="AW485" s="17">
        <v>0</v>
      </c>
      <c r="AX485" s="17">
        <v>0</v>
      </c>
      <c r="AY485" s="17">
        <v>0</v>
      </c>
      <c r="AZ485" s="17">
        <v>0</v>
      </c>
    </row>
    <row r="486" spans="2:52" x14ac:dyDescent="0.35">
      <c r="B486" t="s">
        <v>272</v>
      </c>
      <c r="C486" s="17">
        <v>0</v>
      </c>
      <c r="D486" s="17">
        <v>0</v>
      </c>
      <c r="E486" s="17">
        <v>0</v>
      </c>
      <c r="F486" s="17"/>
      <c r="G486" s="17">
        <v>0</v>
      </c>
      <c r="H486" s="17">
        <v>0</v>
      </c>
      <c r="I486" s="17">
        <v>0</v>
      </c>
      <c r="J486" s="17">
        <v>0</v>
      </c>
      <c r="K486" s="17">
        <v>0</v>
      </c>
      <c r="L486" s="17">
        <v>0</v>
      </c>
      <c r="M486" s="17"/>
      <c r="N486" s="17">
        <v>0</v>
      </c>
      <c r="O486" s="17">
        <v>0</v>
      </c>
      <c r="P486" s="17">
        <v>0</v>
      </c>
      <c r="Q486" s="17">
        <v>0</v>
      </c>
      <c r="R486" s="17"/>
      <c r="S486" s="17">
        <v>0</v>
      </c>
      <c r="T486" s="17">
        <v>0</v>
      </c>
      <c r="U486" s="17">
        <v>0</v>
      </c>
      <c r="V486" s="17">
        <v>0</v>
      </c>
      <c r="W486" s="17">
        <v>0</v>
      </c>
      <c r="X486" s="17">
        <v>0</v>
      </c>
      <c r="Y486" s="17">
        <v>0</v>
      </c>
      <c r="Z486" s="17">
        <v>0</v>
      </c>
      <c r="AA486" s="17">
        <v>0</v>
      </c>
      <c r="AB486" s="17">
        <v>0</v>
      </c>
      <c r="AC486" s="17">
        <v>0</v>
      </c>
      <c r="AD486" s="17">
        <v>0</v>
      </c>
      <c r="AE486" s="17"/>
      <c r="AF486" s="17">
        <v>0</v>
      </c>
      <c r="AG486" s="17">
        <v>0</v>
      </c>
      <c r="AH486" s="17">
        <v>0</v>
      </c>
      <c r="AI486" s="17"/>
      <c r="AJ486" s="17">
        <v>0</v>
      </c>
      <c r="AK486" s="17">
        <v>0</v>
      </c>
      <c r="AL486" s="17">
        <v>0</v>
      </c>
      <c r="AM486" s="17">
        <v>0</v>
      </c>
      <c r="AN486" s="17">
        <v>0</v>
      </c>
      <c r="AO486" s="17"/>
      <c r="AP486" s="17">
        <v>0</v>
      </c>
      <c r="AQ486" s="17">
        <v>0</v>
      </c>
      <c r="AR486" s="17">
        <v>0</v>
      </c>
      <c r="AS486" s="17"/>
      <c r="AT486" s="17">
        <v>0</v>
      </c>
      <c r="AU486" s="17">
        <v>0</v>
      </c>
      <c r="AV486" s="17" t="s">
        <v>74</v>
      </c>
      <c r="AW486" s="17">
        <v>0</v>
      </c>
      <c r="AX486" s="17">
        <v>0</v>
      </c>
      <c r="AY486" s="17">
        <v>0</v>
      </c>
      <c r="AZ486" s="17">
        <v>0</v>
      </c>
    </row>
    <row r="487" spans="2:52" x14ac:dyDescent="0.35">
      <c r="B487" t="s">
        <v>273</v>
      </c>
      <c r="C487" s="17">
        <v>1</v>
      </c>
      <c r="D487" s="17">
        <v>1</v>
      </c>
      <c r="E487" s="17">
        <v>1</v>
      </c>
      <c r="F487" s="17"/>
      <c r="G487" s="17">
        <v>1</v>
      </c>
      <c r="H487" s="17">
        <v>1</v>
      </c>
      <c r="I487" s="17">
        <v>1</v>
      </c>
      <c r="J487" s="17">
        <v>1</v>
      </c>
      <c r="K487" s="17">
        <v>1</v>
      </c>
      <c r="L487" s="17">
        <v>1</v>
      </c>
      <c r="M487" s="17"/>
      <c r="N487" s="17">
        <v>1</v>
      </c>
      <c r="O487" s="17">
        <v>1</v>
      </c>
      <c r="P487" s="17">
        <v>1</v>
      </c>
      <c r="Q487" s="17">
        <v>1</v>
      </c>
      <c r="R487" s="17"/>
      <c r="S487" s="17">
        <v>1</v>
      </c>
      <c r="T487" s="17">
        <v>1</v>
      </c>
      <c r="U487" s="17">
        <v>1</v>
      </c>
      <c r="V487" s="17">
        <v>1</v>
      </c>
      <c r="W487" s="17">
        <v>1</v>
      </c>
      <c r="X487" s="17">
        <v>1</v>
      </c>
      <c r="Y487" s="17">
        <v>1</v>
      </c>
      <c r="Z487" s="17">
        <v>1</v>
      </c>
      <c r="AA487" s="17">
        <v>1</v>
      </c>
      <c r="AB487" s="17">
        <v>1</v>
      </c>
      <c r="AC487" s="17">
        <v>1</v>
      </c>
      <c r="AD487" s="17">
        <v>1</v>
      </c>
      <c r="AE487" s="17"/>
      <c r="AF487" s="17">
        <v>1</v>
      </c>
      <c r="AG487" s="17">
        <v>1</v>
      </c>
      <c r="AH487" s="17">
        <v>1</v>
      </c>
      <c r="AI487" s="17"/>
      <c r="AJ487" s="17">
        <v>1</v>
      </c>
      <c r="AK487" s="17">
        <v>1</v>
      </c>
      <c r="AL487" s="17">
        <v>1</v>
      </c>
      <c r="AM487" s="17">
        <v>1</v>
      </c>
      <c r="AN487" s="17">
        <v>1</v>
      </c>
      <c r="AO487" s="17"/>
      <c r="AP487" s="17">
        <v>1</v>
      </c>
      <c r="AQ487" s="17">
        <v>1</v>
      </c>
      <c r="AR487" s="17">
        <v>1</v>
      </c>
      <c r="AS487" s="17"/>
      <c r="AT487" s="17">
        <v>1</v>
      </c>
      <c r="AU487" s="17">
        <v>1</v>
      </c>
      <c r="AV487" s="17" t="s">
        <v>74</v>
      </c>
      <c r="AW487" s="17">
        <v>1</v>
      </c>
      <c r="AX487" s="17">
        <v>1</v>
      </c>
      <c r="AY487" s="17">
        <v>1</v>
      </c>
      <c r="AZ487" s="17">
        <v>1</v>
      </c>
    </row>
    <row r="488" spans="2:52" x14ac:dyDescent="0.35">
      <c r="B488" t="s">
        <v>274</v>
      </c>
      <c r="C488" s="17">
        <v>0</v>
      </c>
      <c r="D488" s="17">
        <v>0</v>
      </c>
      <c r="E488" s="17">
        <v>0</v>
      </c>
      <c r="F488" s="17"/>
      <c r="G488" s="17">
        <v>0</v>
      </c>
      <c r="H488" s="17">
        <v>0</v>
      </c>
      <c r="I488" s="17">
        <v>0</v>
      </c>
      <c r="J488" s="17">
        <v>0</v>
      </c>
      <c r="K488" s="17">
        <v>0</v>
      </c>
      <c r="L488" s="17">
        <v>0</v>
      </c>
      <c r="M488" s="17"/>
      <c r="N488" s="17">
        <v>0</v>
      </c>
      <c r="O488" s="17">
        <v>0</v>
      </c>
      <c r="P488" s="17">
        <v>0</v>
      </c>
      <c r="Q488" s="17">
        <v>0</v>
      </c>
      <c r="R488" s="17"/>
      <c r="S488" s="17">
        <v>0</v>
      </c>
      <c r="T488" s="17">
        <v>0</v>
      </c>
      <c r="U488" s="17">
        <v>0</v>
      </c>
      <c r="V488" s="17">
        <v>0</v>
      </c>
      <c r="W488" s="17">
        <v>0</v>
      </c>
      <c r="X488" s="17">
        <v>0</v>
      </c>
      <c r="Y488" s="17">
        <v>0</v>
      </c>
      <c r="Z488" s="17">
        <v>0</v>
      </c>
      <c r="AA488" s="17">
        <v>0</v>
      </c>
      <c r="AB488" s="17">
        <v>0</v>
      </c>
      <c r="AC488" s="17">
        <v>0</v>
      </c>
      <c r="AD488" s="17">
        <v>0</v>
      </c>
      <c r="AE488" s="17"/>
      <c r="AF488" s="17">
        <v>0</v>
      </c>
      <c r="AG488" s="17">
        <v>0</v>
      </c>
      <c r="AH488" s="17">
        <v>0</v>
      </c>
      <c r="AI488" s="17"/>
      <c r="AJ488" s="17">
        <v>0</v>
      </c>
      <c r="AK488" s="17">
        <v>0</v>
      </c>
      <c r="AL488" s="17">
        <v>0</v>
      </c>
      <c r="AM488" s="17">
        <v>0</v>
      </c>
      <c r="AN488" s="17">
        <v>0</v>
      </c>
      <c r="AO488" s="17"/>
      <c r="AP488" s="17">
        <v>0</v>
      </c>
      <c r="AQ488" s="17">
        <v>0</v>
      </c>
      <c r="AR488" s="17">
        <v>0</v>
      </c>
      <c r="AS488" s="17"/>
      <c r="AT488" s="17">
        <v>0</v>
      </c>
      <c r="AU488" s="17">
        <v>0</v>
      </c>
      <c r="AV488" s="17" t="s">
        <v>74</v>
      </c>
      <c r="AW488" s="17">
        <v>0</v>
      </c>
      <c r="AX488" s="17">
        <v>0</v>
      </c>
      <c r="AY488" s="17">
        <v>0</v>
      </c>
      <c r="AZ488" s="17">
        <v>0</v>
      </c>
    </row>
    <row r="489" spans="2:52" x14ac:dyDescent="0.35">
      <c r="B489" t="s">
        <v>72</v>
      </c>
      <c r="C489" s="17">
        <v>0</v>
      </c>
      <c r="D489" s="17">
        <v>0</v>
      </c>
      <c r="E489" s="17">
        <v>0</v>
      </c>
      <c r="F489" s="17"/>
      <c r="G489" s="17">
        <v>0</v>
      </c>
      <c r="H489" s="17">
        <v>0</v>
      </c>
      <c r="I489" s="17">
        <v>0</v>
      </c>
      <c r="J489" s="17">
        <v>0</v>
      </c>
      <c r="K489" s="17">
        <v>0</v>
      </c>
      <c r="L489" s="17">
        <v>0</v>
      </c>
      <c r="M489" s="17"/>
      <c r="N489" s="17">
        <v>0</v>
      </c>
      <c r="O489" s="17">
        <v>0</v>
      </c>
      <c r="P489" s="17">
        <v>0</v>
      </c>
      <c r="Q489" s="17">
        <v>0</v>
      </c>
      <c r="R489" s="17"/>
      <c r="S489" s="17">
        <v>0</v>
      </c>
      <c r="T489" s="17">
        <v>0</v>
      </c>
      <c r="U489" s="17">
        <v>0</v>
      </c>
      <c r="V489" s="17">
        <v>0</v>
      </c>
      <c r="W489" s="17">
        <v>0</v>
      </c>
      <c r="X489" s="17">
        <v>0</v>
      </c>
      <c r="Y489" s="17">
        <v>0</v>
      </c>
      <c r="Z489" s="17">
        <v>0</v>
      </c>
      <c r="AA489" s="17">
        <v>0</v>
      </c>
      <c r="AB489" s="17">
        <v>0</v>
      </c>
      <c r="AC489" s="17">
        <v>0</v>
      </c>
      <c r="AD489" s="17">
        <v>0</v>
      </c>
      <c r="AE489" s="17"/>
      <c r="AF489" s="17">
        <v>0</v>
      </c>
      <c r="AG489" s="17">
        <v>0</v>
      </c>
      <c r="AH489" s="17">
        <v>0</v>
      </c>
      <c r="AI489" s="17"/>
      <c r="AJ489" s="17">
        <v>0</v>
      </c>
      <c r="AK489" s="17">
        <v>0</v>
      </c>
      <c r="AL489" s="17">
        <v>0</v>
      </c>
      <c r="AM489" s="17">
        <v>0</v>
      </c>
      <c r="AN489" s="17">
        <v>0</v>
      </c>
      <c r="AO489" s="17"/>
      <c r="AP489" s="17">
        <v>0</v>
      </c>
      <c r="AQ489" s="17">
        <v>0</v>
      </c>
      <c r="AR489" s="17">
        <v>0</v>
      </c>
      <c r="AS489" s="17"/>
      <c r="AT489" s="17">
        <v>0</v>
      </c>
      <c r="AU489" s="17">
        <v>0</v>
      </c>
      <c r="AV489" s="17" t="s">
        <v>74</v>
      </c>
      <c r="AW489" s="17">
        <v>0</v>
      </c>
      <c r="AX489" s="17">
        <v>0</v>
      </c>
      <c r="AY489" s="17">
        <v>0</v>
      </c>
      <c r="AZ489" s="17">
        <v>0</v>
      </c>
    </row>
    <row r="490" spans="2:52"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row>
    <row r="491" spans="2:52" x14ac:dyDescent="0.35">
      <c r="B491" s="6" t="s">
        <v>292</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row>
    <row r="492" spans="2:52" x14ac:dyDescent="0.35">
      <c r="B492" s="24" t="s">
        <v>76</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row>
    <row r="493" spans="2:52" x14ac:dyDescent="0.35">
      <c r="B493" t="s">
        <v>284</v>
      </c>
      <c r="C493" s="17">
        <v>0.148545354059922</v>
      </c>
      <c r="D493" s="17">
        <v>0.171286186658444</v>
      </c>
      <c r="E493" s="17">
        <v>0.12657878197509201</v>
      </c>
      <c r="F493" s="17"/>
      <c r="G493" s="17">
        <v>7.7518119518511203E-2</v>
      </c>
      <c r="H493" s="17">
        <v>0.107835401304508</v>
      </c>
      <c r="I493" s="17">
        <v>0.120609184874982</v>
      </c>
      <c r="J493" s="17">
        <v>0.16231967215990101</v>
      </c>
      <c r="K493" s="17">
        <v>0.21653533272642</v>
      </c>
      <c r="L493" s="17">
        <v>0.194601921661055</v>
      </c>
      <c r="M493" s="17"/>
      <c r="N493" s="17">
        <v>0.17710895345627201</v>
      </c>
      <c r="O493" s="17">
        <v>0.167981473798856</v>
      </c>
      <c r="P493" s="17">
        <v>0.124628966396852</v>
      </c>
      <c r="Q493" s="17">
        <v>0.11945467673118</v>
      </c>
      <c r="R493" s="17"/>
      <c r="S493" s="17">
        <v>0.116366862595502</v>
      </c>
      <c r="T493" s="17">
        <v>0.13301550612054999</v>
      </c>
      <c r="U493" s="17">
        <v>0.19780767799878199</v>
      </c>
      <c r="V493" s="17">
        <v>0.16958890120276399</v>
      </c>
      <c r="W493" s="17">
        <v>0.129117730111597</v>
      </c>
      <c r="X493" s="17">
        <v>0.15037599562816001</v>
      </c>
      <c r="Y493" s="17">
        <v>0.14072294321814899</v>
      </c>
      <c r="Z493" s="17">
        <v>0.15598478010601699</v>
      </c>
      <c r="AA493" s="17">
        <v>0.12694263531541899</v>
      </c>
      <c r="AB493" s="17">
        <v>0.19362343231006601</v>
      </c>
      <c r="AC493" s="17">
        <v>0.156490174747555</v>
      </c>
      <c r="AD493" s="17">
        <v>0.153117359032858</v>
      </c>
      <c r="AE493" s="17"/>
      <c r="AF493" s="17">
        <v>0.16536249058604299</v>
      </c>
      <c r="AG493" s="17">
        <v>0.17938219753835499</v>
      </c>
      <c r="AH493" s="17">
        <v>8.4086080616710496E-2</v>
      </c>
      <c r="AI493" s="17"/>
      <c r="AJ493" s="17">
        <v>0.160796337507118</v>
      </c>
      <c r="AK493" s="17">
        <v>0.14776143250063001</v>
      </c>
      <c r="AL493" s="17">
        <v>0.18628189484129001</v>
      </c>
      <c r="AM493" s="17">
        <v>0.16179063537082999</v>
      </c>
      <c r="AN493" s="17">
        <v>9.1656250887579394E-2</v>
      </c>
      <c r="AO493" s="17"/>
      <c r="AP493" s="17">
        <v>0.15617197616863901</v>
      </c>
      <c r="AQ493" s="17">
        <v>0.142086338357056</v>
      </c>
      <c r="AR493" s="17">
        <v>0.17550633958224299</v>
      </c>
      <c r="AS493" s="17"/>
      <c r="AT493" s="17">
        <v>0.20126306693110499</v>
      </c>
      <c r="AU493" s="17">
        <v>0.14617424918118299</v>
      </c>
      <c r="AV493" s="17" t="s">
        <v>74</v>
      </c>
      <c r="AW493" s="17">
        <v>0.10359857979871499</v>
      </c>
      <c r="AX493" s="17">
        <v>0.101096769525862</v>
      </c>
      <c r="AY493" s="17">
        <v>0.10928713484172201</v>
      </c>
      <c r="AZ493" s="17">
        <v>0.114592231635156</v>
      </c>
    </row>
    <row r="494" spans="2:52" x14ac:dyDescent="0.35">
      <c r="B494" t="s">
        <v>285</v>
      </c>
      <c r="C494" s="17">
        <v>3.8543650707116003E-2</v>
      </c>
      <c r="D494" s="17">
        <v>4.57151724650455E-2</v>
      </c>
      <c r="E494" s="17">
        <v>3.1737601031188403E-2</v>
      </c>
      <c r="F494" s="17"/>
      <c r="G494" s="17">
        <v>6.9880449663626804E-2</v>
      </c>
      <c r="H494" s="17">
        <v>6.6108950922920601E-2</v>
      </c>
      <c r="I494" s="17">
        <v>4.4783776555012401E-2</v>
      </c>
      <c r="J494" s="17">
        <v>3.2813219316710898E-2</v>
      </c>
      <c r="K494" s="17">
        <v>1.0872742887313099E-2</v>
      </c>
      <c r="L494" s="17">
        <v>1.35372050726104E-2</v>
      </c>
      <c r="M494" s="17"/>
      <c r="N494" s="17">
        <v>3.3681905367448597E-2</v>
      </c>
      <c r="O494" s="17">
        <v>4.0270683652581303E-2</v>
      </c>
      <c r="P494" s="17">
        <v>3.9394516946131199E-2</v>
      </c>
      <c r="Q494" s="17">
        <v>4.0715758095938401E-2</v>
      </c>
      <c r="R494" s="17"/>
      <c r="S494" s="17">
        <v>6.1691751918577203E-2</v>
      </c>
      <c r="T494" s="17">
        <v>2.3767685871243002E-2</v>
      </c>
      <c r="U494" s="17">
        <v>2.68187212901678E-2</v>
      </c>
      <c r="V494" s="17">
        <v>2.1503726116469099E-2</v>
      </c>
      <c r="W494" s="17">
        <v>4.59130295815003E-2</v>
      </c>
      <c r="X494" s="17">
        <v>2.83417305281266E-2</v>
      </c>
      <c r="Y494" s="17">
        <v>5.6123137007506103E-2</v>
      </c>
      <c r="Z494" s="17">
        <v>4.56706693873178E-2</v>
      </c>
      <c r="AA494" s="17">
        <v>3.8838560726318298E-2</v>
      </c>
      <c r="AB494" s="17">
        <v>3.2795351700269898E-2</v>
      </c>
      <c r="AC494" s="17">
        <v>5.3988180154576897E-2</v>
      </c>
      <c r="AD494" s="17">
        <v>2.44667072384076E-2</v>
      </c>
      <c r="AE494" s="17"/>
      <c r="AF494" s="17">
        <v>2.8119446910824401E-2</v>
      </c>
      <c r="AG494" s="17">
        <v>3.5300837365950903E-2</v>
      </c>
      <c r="AH494" s="17">
        <v>4.0380724455258199E-2</v>
      </c>
      <c r="AI494" s="17"/>
      <c r="AJ494" s="17">
        <v>2.4807990096247401E-2</v>
      </c>
      <c r="AK494" s="17">
        <v>4.69701493500293E-2</v>
      </c>
      <c r="AL494" s="17">
        <v>3.7086533900999898E-2</v>
      </c>
      <c r="AM494" s="17">
        <v>3.5209907993217E-2</v>
      </c>
      <c r="AN494" s="17">
        <v>4.1646585578200397E-2</v>
      </c>
      <c r="AO494" s="17"/>
      <c r="AP494" s="17">
        <v>4.1274038825313997E-2</v>
      </c>
      <c r="AQ494" s="17">
        <v>4.4167476607127998E-2</v>
      </c>
      <c r="AR494" s="17">
        <v>3.86495025011021E-2</v>
      </c>
      <c r="AS494" s="17"/>
      <c r="AT494" s="17">
        <v>2.2067018961931299E-2</v>
      </c>
      <c r="AU494" s="17">
        <v>3.84861722306441E-2</v>
      </c>
      <c r="AV494" s="17" t="s">
        <v>74</v>
      </c>
      <c r="AW494" s="17">
        <v>3.6915894627796701E-2</v>
      </c>
      <c r="AX494" s="17">
        <v>6.1581800762199497E-2</v>
      </c>
      <c r="AY494" s="17">
        <v>5.7704138935402702E-2</v>
      </c>
      <c r="AZ494" s="17">
        <v>2.1839265915275199E-2</v>
      </c>
    </row>
    <row r="495" spans="2:52" x14ac:dyDescent="0.35">
      <c r="B495" t="s">
        <v>286</v>
      </c>
      <c r="C495" s="17">
        <v>3.0160591525754999E-2</v>
      </c>
      <c r="D495" s="17">
        <v>3.3458764999986901E-2</v>
      </c>
      <c r="E495" s="17">
        <v>2.70915461140761E-2</v>
      </c>
      <c r="F495" s="17"/>
      <c r="G495" s="17">
        <v>7.1598989121875303E-2</v>
      </c>
      <c r="H495" s="17">
        <v>3.9846591174178499E-2</v>
      </c>
      <c r="I495" s="17">
        <v>5.5068583795993199E-2</v>
      </c>
      <c r="J495" s="17">
        <v>1.5828116261439699E-2</v>
      </c>
      <c r="K495" s="17">
        <v>3.1720852715940401E-3</v>
      </c>
      <c r="L495" s="17">
        <v>4.3210634500832398E-3</v>
      </c>
      <c r="M495" s="17"/>
      <c r="N495" s="17">
        <v>2.9621871886214401E-2</v>
      </c>
      <c r="O495" s="17">
        <v>2.8510892725464799E-2</v>
      </c>
      <c r="P495" s="17">
        <v>3.3571604795331403E-2</v>
      </c>
      <c r="Q495" s="17">
        <v>2.98484871680317E-2</v>
      </c>
      <c r="R495" s="17"/>
      <c r="S495" s="17">
        <v>5.02761848267105E-2</v>
      </c>
      <c r="T495" s="17">
        <v>3.49602696917257E-2</v>
      </c>
      <c r="U495" s="17">
        <v>1.7670624465868898E-2</v>
      </c>
      <c r="V495" s="17">
        <v>1.44183843815608E-2</v>
      </c>
      <c r="W495" s="17">
        <v>2.2020098685892098E-2</v>
      </c>
      <c r="X495" s="17">
        <v>3.9851441799735397E-2</v>
      </c>
      <c r="Y495" s="17">
        <v>2.3644472107745701E-2</v>
      </c>
      <c r="Z495" s="17">
        <v>4.1405390575805903E-2</v>
      </c>
      <c r="AA495" s="17">
        <v>3.2439042706536803E-2</v>
      </c>
      <c r="AB495" s="17">
        <v>1.24210959096848E-2</v>
      </c>
      <c r="AC495" s="17">
        <v>1.5942586256131899E-2</v>
      </c>
      <c r="AD495" s="17">
        <v>5.6706520200245303E-2</v>
      </c>
      <c r="AE495" s="17"/>
      <c r="AF495" s="17">
        <v>2.3249316924631801E-2</v>
      </c>
      <c r="AG495" s="17">
        <v>2.3904137033128901E-2</v>
      </c>
      <c r="AH495" s="17">
        <v>3.9678636586346197E-2</v>
      </c>
      <c r="AI495" s="17"/>
      <c r="AJ495" s="17">
        <v>1.9477349959389299E-2</v>
      </c>
      <c r="AK495" s="17">
        <v>3.8542731390394901E-2</v>
      </c>
      <c r="AL495" s="17">
        <v>3.26204869080381E-2</v>
      </c>
      <c r="AM495" s="17">
        <v>6.7020415822914098E-2</v>
      </c>
      <c r="AN495" s="17">
        <v>3.4593361609341101E-2</v>
      </c>
      <c r="AO495" s="17"/>
      <c r="AP495" s="17">
        <v>2.7956847773918599E-2</v>
      </c>
      <c r="AQ495" s="17">
        <v>3.1593667749580501E-2</v>
      </c>
      <c r="AR495" s="17">
        <v>4.3517442357907402E-2</v>
      </c>
      <c r="AS495" s="17"/>
      <c r="AT495" s="17">
        <v>1.2546968425661401E-2</v>
      </c>
      <c r="AU495" s="17">
        <v>3.0793586120507602E-2</v>
      </c>
      <c r="AV495" s="17" t="s">
        <v>74</v>
      </c>
      <c r="AW495" s="17">
        <v>5.0335632941435601E-2</v>
      </c>
      <c r="AX495" s="17">
        <v>4.1765177584069203E-2</v>
      </c>
      <c r="AY495" s="17">
        <v>4.0261527244750801E-2</v>
      </c>
      <c r="AZ495" s="17">
        <v>6.9859529844353105E-2</v>
      </c>
    </row>
    <row r="496" spans="2:52" x14ac:dyDescent="0.35">
      <c r="B496" t="s">
        <v>287</v>
      </c>
      <c r="C496" s="17">
        <v>1.9673713678429499E-2</v>
      </c>
      <c r="D496" s="17">
        <v>1.8640032372375499E-2</v>
      </c>
      <c r="E496" s="17">
        <v>2.0778582446015399E-2</v>
      </c>
      <c r="F496" s="17"/>
      <c r="G496" s="17">
        <v>5.6933586018549497E-2</v>
      </c>
      <c r="H496" s="17">
        <v>3.2351334707304703E-2</v>
      </c>
      <c r="I496" s="17">
        <v>1.54652216210495E-2</v>
      </c>
      <c r="J496" s="17">
        <v>9.4393474806722406E-3</v>
      </c>
      <c r="K496" s="17">
        <v>9.3161292234406091E-3</v>
      </c>
      <c r="L496" s="17">
        <v>3.3549378571331502E-3</v>
      </c>
      <c r="M496" s="17"/>
      <c r="N496" s="17">
        <v>1.69323530691604E-2</v>
      </c>
      <c r="O496" s="17">
        <v>1.8643505605641202E-2</v>
      </c>
      <c r="P496" s="17">
        <v>2.1242755909844299E-2</v>
      </c>
      <c r="Q496" s="17">
        <v>2.25851867357858E-2</v>
      </c>
      <c r="R496" s="17"/>
      <c r="S496" s="17">
        <v>3.1889828380207798E-2</v>
      </c>
      <c r="T496" s="17">
        <v>2.1566710786531301E-2</v>
      </c>
      <c r="U496" s="17">
        <v>2.8331204301758301E-2</v>
      </c>
      <c r="V496" s="17">
        <v>2.5723050134456801E-2</v>
      </c>
      <c r="W496" s="17">
        <v>1.4138191844972401E-2</v>
      </c>
      <c r="X496" s="17">
        <v>8.1143911038759394E-3</v>
      </c>
      <c r="Y496" s="17">
        <v>2.1098877382829302E-2</v>
      </c>
      <c r="Z496" s="17">
        <v>1.15272275394323E-2</v>
      </c>
      <c r="AA496" s="17">
        <v>1.875552670096E-2</v>
      </c>
      <c r="AB496" s="17">
        <v>9.2532550421056004E-3</v>
      </c>
      <c r="AC496" s="17">
        <v>1.5098244714149001E-2</v>
      </c>
      <c r="AD496" s="17">
        <v>1.02440442993174E-2</v>
      </c>
      <c r="AE496" s="17"/>
      <c r="AF496" s="17">
        <v>1.23912176704932E-2</v>
      </c>
      <c r="AG496" s="17">
        <v>1.5695360624819701E-2</v>
      </c>
      <c r="AH496" s="17">
        <v>3.5399134436611399E-2</v>
      </c>
      <c r="AI496" s="17"/>
      <c r="AJ496" s="17">
        <v>1.2228780545901799E-2</v>
      </c>
      <c r="AK496" s="17">
        <v>2.8548523944900001E-2</v>
      </c>
      <c r="AL496" s="17">
        <v>1.34023446317306E-2</v>
      </c>
      <c r="AM496" s="17">
        <v>0</v>
      </c>
      <c r="AN496" s="17">
        <v>2.80365817724848E-2</v>
      </c>
      <c r="AO496" s="17"/>
      <c r="AP496" s="17">
        <v>1.4588702167461101E-2</v>
      </c>
      <c r="AQ496" s="17">
        <v>2.1777658780687E-2</v>
      </c>
      <c r="AR496" s="17">
        <v>2.1090271191822801E-2</v>
      </c>
      <c r="AS496" s="17"/>
      <c r="AT496" s="17">
        <v>8.3046232948046708E-3</v>
      </c>
      <c r="AU496" s="17">
        <v>1.62760743917971E-2</v>
      </c>
      <c r="AV496" s="17" t="s">
        <v>74</v>
      </c>
      <c r="AW496" s="17">
        <v>3.8904406016662098E-2</v>
      </c>
      <c r="AX496" s="17">
        <v>3.1944057219109701E-2</v>
      </c>
      <c r="AY496" s="17">
        <v>2.8774802440518801E-2</v>
      </c>
      <c r="AZ496" s="17">
        <v>2.33703606642988E-2</v>
      </c>
    </row>
    <row r="497" spans="2:52" x14ac:dyDescent="0.35">
      <c r="B497" t="s">
        <v>288</v>
      </c>
      <c r="C497" s="17">
        <v>4.7263954630463102E-2</v>
      </c>
      <c r="D497" s="17">
        <v>4.6083826656430002E-2</v>
      </c>
      <c r="E497" s="17">
        <v>4.7612005554579798E-2</v>
      </c>
      <c r="F497" s="17"/>
      <c r="G497" s="17">
        <v>0.105768289621563</v>
      </c>
      <c r="H497" s="17">
        <v>6.14532244039495E-2</v>
      </c>
      <c r="I497" s="17">
        <v>5.9302033902707101E-2</v>
      </c>
      <c r="J497" s="17">
        <v>3.2017527385678798E-2</v>
      </c>
      <c r="K497" s="17">
        <v>1.8069680012896099E-2</v>
      </c>
      <c r="L497" s="17">
        <v>1.91328987667948E-2</v>
      </c>
      <c r="M497" s="17"/>
      <c r="N497" s="17">
        <v>5.72300939513012E-2</v>
      </c>
      <c r="O497" s="17">
        <v>4.4778646888109397E-2</v>
      </c>
      <c r="P497" s="17">
        <v>3.4923888937043901E-2</v>
      </c>
      <c r="Q497" s="17">
        <v>5.0546217379608703E-2</v>
      </c>
      <c r="R497" s="17"/>
      <c r="S497" s="17">
        <v>6.1035769971042202E-2</v>
      </c>
      <c r="T497" s="17">
        <v>3.2963132575791199E-2</v>
      </c>
      <c r="U497" s="17">
        <v>5.7497979430710798E-2</v>
      </c>
      <c r="V497" s="17">
        <v>1.5409781347987201E-2</v>
      </c>
      <c r="W497" s="17">
        <v>5.7587771796130303E-2</v>
      </c>
      <c r="X497" s="17">
        <v>8.1845921806138602E-2</v>
      </c>
      <c r="Y497" s="17">
        <v>3.5669195428907098E-2</v>
      </c>
      <c r="Z497" s="17">
        <v>4.5880102809090002E-2</v>
      </c>
      <c r="AA497" s="17">
        <v>3.8083458219767503E-2</v>
      </c>
      <c r="AB497" s="17">
        <v>5.1168775507359598E-2</v>
      </c>
      <c r="AC497" s="17">
        <v>5.8072351677324101E-2</v>
      </c>
      <c r="AD497" s="17">
        <v>2.1865708122018799E-2</v>
      </c>
      <c r="AE497" s="17"/>
      <c r="AF497" s="17">
        <v>3.5708714151861998E-2</v>
      </c>
      <c r="AG497" s="17">
        <v>4.5207758464789097E-2</v>
      </c>
      <c r="AH497" s="17">
        <v>6.6855250163276994E-2</v>
      </c>
      <c r="AI497" s="17"/>
      <c r="AJ497" s="17">
        <v>3.5246546549042503E-2</v>
      </c>
      <c r="AK497" s="17">
        <v>6.1486359821838199E-2</v>
      </c>
      <c r="AL497" s="17">
        <v>3.9242028615296999E-2</v>
      </c>
      <c r="AM497" s="17">
        <v>1.7576732936555602E-2</v>
      </c>
      <c r="AN497" s="17">
        <v>5.1674348381047397E-2</v>
      </c>
      <c r="AO497" s="17"/>
      <c r="AP497" s="17">
        <v>5.2103928644696498E-2</v>
      </c>
      <c r="AQ497" s="17">
        <v>5.8874162300389998E-2</v>
      </c>
      <c r="AR497" s="17">
        <v>4.40077639396061E-2</v>
      </c>
      <c r="AS497" s="17"/>
      <c r="AT497" s="17">
        <v>2.88397096748137E-2</v>
      </c>
      <c r="AU497" s="17">
        <v>3.8895828164190203E-2</v>
      </c>
      <c r="AV497" s="17" t="s">
        <v>74</v>
      </c>
      <c r="AW497" s="17">
        <v>7.83059317964961E-2</v>
      </c>
      <c r="AX497" s="17">
        <v>4.5168084099565103E-2</v>
      </c>
      <c r="AY497" s="17">
        <v>7.1248537969000006E-2</v>
      </c>
      <c r="AZ497" s="17">
        <v>8.2468371133930296E-2</v>
      </c>
    </row>
    <row r="498" spans="2:52" x14ac:dyDescent="0.35">
      <c r="B498" t="s">
        <v>289</v>
      </c>
      <c r="C498" s="17">
        <v>7.5308132259157695E-2</v>
      </c>
      <c r="D498" s="17">
        <v>8.1972588000301896E-2</v>
      </c>
      <c r="E498" s="17">
        <v>6.8654068576284505E-2</v>
      </c>
      <c r="F498" s="17"/>
      <c r="G498" s="17">
        <v>0.107609377625494</v>
      </c>
      <c r="H498" s="17">
        <v>8.9344271246668799E-2</v>
      </c>
      <c r="I498" s="17">
        <v>6.8894314264588599E-2</v>
      </c>
      <c r="J498" s="17">
        <v>6.3825941215295806E-2</v>
      </c>
      <c r="K498" s="17">
        <v>5.7950687283126599E-2</v>
      </c>
      <c r="L498" s="17">
        <v>6.8653103490312006E-2</v>
      </c>
      <c r="M498" s="17"/>
      <c r="N498" s="17">
        <v>6.2021643237901498E-2</v>
      </c>
      <c r="O498" s="17">
        <v>6.2500284683674301E-2</v>
      </c>
      <c r="P498" s="17">
        <v>9.9145922296340797E-2</v>
      </c>
      <c r="Q498" s="17">
        <v>8.3002519670328304E-2</v>
      </c>
      <c r="R498" s="17"/>
      <c r="S498" s="17">
        <v>9.7308574363360198E-2</v>
      </c>
      <c r="T498" s="17">
        <v>5.0781096479996603E-2</v>
      </c>
      <c r="U498" s="17">
        <v>7.8189194987619795E-2</v>
      </c>
      <c r="V498" s="17">
        <v>6.6131729255510405E-2</v>
      </c>
      <c r="W498" s="17">
        <v>5.4021636016712303E-2</v>
      </c>
      <c r="X498" s="17">
        <v>9.5108652646307995E-2</v>
      </c>
      <c r="Y498" s="17">
        <v>5.3112476651053703E-2</v>
      </c>
      <c r="Z498" s="17">
        <v>8.1777500191195299E-2</v>
      </c>
      <c r="AA498" s="17">
        <v>8.5663312710352005E-2</v>
      </c>
      <c r="AB498" s="17">
        <v>9.3319845348506306E-2</v>
      </c>
      <c r="AC498" s="17">
        <v>7.9957345600933497E-2</v>
      </c>
      <c r="AD498" s="17">
        <v>3.9715255724559702E-2</v>
      </c>
      <c r="AE498" s="17"/>
      <c r="AF498" s="17">
        <v>6.8993634796316705E-2</v>
      </c>
      <c r="AG498" s="17">
        <v>6.5542669292210406E-2</v>
      </c>
      <c r="AH498" s="17">
        <v>9.3937757790639495E-2</v>
      </c>
      <c r="AI498" s="17"/>
      <c r="AJ498" s="17">
        <v>6.4781510517705101E-2</v>
      </c>
      <c r="AK498" s="17">
        <v>8.5429667111041205E-2</v>
      </c>
      <c r="AL498" s="17">
        <v>6.3382301100682506E-2</v>
      </c>
      <c r="AM498" s="17">
        <v>7.6613560050939403E-2</v>
      </c>
      <c r="AN498" s="17">
        <v>8.9263251784285694E-2</v>
      </c>
      <c r="AO498" s="17"/>
      <c r="AP498" s="17">
        <v>8.0901019897467397E-2</v>
      </c>
      <c r="AQ498" s="17">
        <v>8.0213514931174998E-2</v>
      </c>
      <c r="AR498" s="17">
        <v>5.8775968889060101E-2</v>
      </c>
      <c r="AS498" s="17"/>
      <c r="AT498" s="17">
        <v>6.28517158381416E-2</v>
      </c>
      <c r="AU498" s="17">
        <v>7.3019387894339302E-2</v>
      </c>
      <c r="AV498" s="17" t="s">
        <v>74</v>
      </c>
      <c r="AW498" s="17">
        <v>0.106403804890718</v>
      </c>
      <c r="AX498" s="17">
        <v>8.7433255133711002E-2</v>
      </c>
      <c r="AY498" s="17">
        <v>8.1820924646955603E-2</v>
      </c>
      <c r="AZ498" s="17">
        <v>7.0037233824136E-2</v>
      </c>
    </row>
    <row r="499" spans="2:52" x14ac:dyDescent="0.35">
      <c r="B499" t="s">
        <v>290</v>
      </c>
      <c r="C499" s="17">
        <v>0.45182791279031798</v>
      </c>
      <c r="D499" s="17">
        <v>0.43104844797887598</v>
      </c>
      <c r="E499" s="17">
        <v>0.47377349845690098</v>
      </c>
      <c r="F499" s="17"/>
      <c r="G499" s="17">
        <v>0.25720360561729799</v>
      </c>
      <c r="H499" s="17">
        <v>0.39981627072922299</v>
      </c>
      <c r="I499" s="17">
        <v>0.42070648935807398</v>
      </c>
      <c r="J499" s="17">
        <v>0.52163681966920805</v>
      </c>
      <c r="K499" s="17">
        <v>0.54471074863491797</v>
      </c>
      <c r="L499" s="17">
        <v>0.52945526477746296</v>
      </c>
      <c r="M499" s="17"/>
      <c r="N499" s="17">
        <v>0.473545642058954</v>
      </c>
      <c r="O499" s="17">
        <v>0.45493296020590701</v>
      </c>
      <c r="P499" s="17">
        <v>0.45120617833577498</v>
      </c>
      <c r="Q499" s="17">
        <v>0.42433096168680201</v>
      </c>
      <c r="R499" s="17"/>
      <c r="S499" s="17">
        <v>0.36592938241998901</v>
      </c>
      <c r="T499" s="17">
        <v>0.483445197601302</v>
      </c>
      <c r="U499" s="17">
        <v>0.43652060957969901</v>
      </c>
      <c r="V499" s="17">
        <v>0.49316813709079999</v>
      </c>
      <c r="W499" s="17">
        <v>0.44929403428010201</v>
      </c>
      <c r="X499" s="17">
        <v>0.42007150549484201</v>
      </c>
      <c r="Y499" s="17">
        <v>0.48638903673179101</v>
      </c>
      <c r="Z499" s="17">
        <v>0.44034448209100802</v>
      </c>
      <c r="AA499" s="17">
        <v>0.45478102235863699</v>
      </c>
      <c r="AB499" s="17">
        <v>0.483184756762294</v>
      </c>
      <c r="AC499" s="17">
        <v>0.44433606050901397</v>
      </c>
      <c r="AD499" s="17">
        <v>0.56450017484329496</v>
      </c>
      <c r="AE499" s="17"/>
      <c r="AF499" s="17">
        <v>0.50162793840446196</v>
      </c>
      <c r="AG499" s="17">
        <v>0.47259325367958699</v>
      </c>
      <c r="AH499" s="17">
        <v>0.35727362821979503</v>
      </c>
      <c r="AI499" s="17"/>
      <c r="AJ499" s="17">
        <v>0.50183096554543505</v>
      </c>
      <c r="AK499" s="17">
        <v>0.41252361065959497</v>
      </c>
      <c r="AL499" s="17">
        <v>0.46528364888916202</v>
      </c>
      <c r="AM499" s="17">
        <v>0.497146422444945</v>
      </c>
      <c r="AN499" s="17">
        <v>0.41451764170998001</v>
      </c>
      <c r="AO499" s="17"/>
      <c r="AP499" s="17">
        <v>0.44215533175382798</v>
      </c>
      <c r="AQ499" s="17">
        <v>0.44451406926241699</v>
      </c>
      <c r="AR499" s="17">
        <v>0.41724624612045302</v>
      </c>
      <c r="AS499" s="17"/>
      <c r="AT499" s="17">
        <v>0.504555192114298</v>
      </c>
      <c r="AU499" s="17">
        <v>0.48761364238902699</v>
      </c>
      <c r="AV499" s="17" t="s">
        <v>74</v>
      </c>
      <c r="AW499" s="17">
        <v>0.35626839487839101</v>
      </c>
      <c r="AX499" s="17">
        <v>0.39229930913050298</v>
      </c>
      <c r="AY499" s="17">
        <v>0.40156431368506201</v>
      </c>
      <c r="AZ499" s="17">
        <v>0.35494796829326702</v>
      </c>
    </row>
    <row r="500" spans="2:52" x14ac:dyDescent="0.35">
      <c r="B500" t="s">
        <v>291</v>
      </c>
      <c r="C500" s="17">
        <v>0.111250783962695</v>
      </c>
      <c r="D500" s="17">
        <v>0.107002671721264</v>
      </c>
      <c r="E500" s="17">
        <v>0.114558711733545</v>
      </c>
      <c r="F500" s="17"/>
      <c r="G500" s="17">
        <v>0.148153107304175</v>
      </c>
      <c r="H500" s="17">
        <v>0.12523457326788501</v>
      </c>
      <c r="I500" s="17">
        <v>0.117165393366746</v>
      </c>
      <c r="J500" s="17">
        <v>8.8164544561090699E-2</v>
      </c>
      <c r="K500" s="17">
        <v>7.6109253798383597E-2</v>
      </c>
      <c r="L500" s="17">
        <v>0.112878705530468</v>
      </c>
      <c r="M500" s="17"/>
      <c r="N500" s="17">
        <v>9.3071142266750007E-2</v>
      </c>
      <c r="O500" s="17">
        <v>0.118725798314936</v>
      </c>
      <c r="P500" s="17">
        <v>0.11886021092384499</v>
      </c>
      <c r="Q500" s="17">
        <v>0.11596526903104799</v>
      </c>
      <c r="R500" s="17"/>
      <c r="S500" s="17">
        <v>0.13051817578449901</v>
      </c>
      <c r="T500" s="17">
        <v>0.119500834342021</v>
      </c>
      <c r="U500" s="17">
        <v>8.5271614934135001E-2</v>
      </c>
      <c r="V500" s="17">
        <v>0.106910066697567</v>
      </c>
      <c r="W500" s="17">
        <v>0.143217385743141</v>
      </c>
      <c r="X500" s="17">
        <v>9.6328656588300296E-2</v>
      </c>
      <c r="Y500" s="17">
        <v>0.118718847896482</v>
      </c>
      <c r="Z500" s="17">
        <v>0.114971619122095</v>
      </c>
      <c r="AA500" s="17">
        <v>0.10954462911099801</v>
      </c>
      <c r="AB500" s="17">
        <v>8.1677202240827307E-2</v>
      </c>
      <c r="AC500" s="17">
        <v>0.12109853479559</v>
      </c>
      <c r="AD500" s="17">
        <v>9.1872253881383106E-2</v>
      </c>
      <c r="AE500" s="17"/>
      <c r="AF500" s="17">
        <v>0.102151133724089</v>
      </c>
      <c r="AG500" s="17">
        <v>0.10408340079928199</v>
      </c>
      <c r="AH500" s="17">
        <v>0.15089930705615601</v>
      </c>
      <c r="AI500" s="17"/>
      <c r="AJ500" s="17">
        <v>0.105756733890138</v>
      </c>
      <c r="AK500" s="17">
        <v>0.117891610930331</v>
      </c>
      <c r="AL500" s="17">
        <v>0.100669766787659</v>
      </c>
      <c r="AM500" s="17">
        <v>9.0186213451216898E-2</v>
      </c>
      <c r="AN500" s="17">
        <v>0.12965235535292899</v>
      </c>
      <c r="AO500" s="17"/>
      <c r="AP500" s="17">
        <v>0.105095908469629</v>
      </c>
      <c r="AQ500" s="17">
        <v>0.112384294934623</v>
      </c>
      <c r="AR500" s="17">
        <v>0.133580697282776</v>
      </c>
      <c r="AS500" s="17"/>
      <c r="AT500" s="17">
        <v>9.6603512523029997E-2</v>
      </c>
      <c r="AU500" s="17">
        <v>9.9307302125401703E-2</v>
      </c>
      <c r="AV500" s="17" t="s">
        <v>74</v>
      </c>
      <c r="AW500" s="17">
        <v>0.13612690594573301</v>
      </c>
      <c r="AX500" s="17">
        <v>0.13515822616626399</v>
      </c>
      <c r="AY500" s="17">
        <v>0.124850858430141</v>
      </c>
      <c r="AZ500" s="17">
        <v>0.156505904393336</v>
      </c>
    </row>
    <row r="501" spans="2:52" x14ac:dyDescent="0.35">
      <c r="B501" t="s">
        <v>173</v>
      </c>
      <c r="C501" s="17">
        <v>9.2174534577036601E-3</v>
      </c>
      <c r="D501" s="17">
        <v>1.04981357735798E-2</v>
      </c>
      <c r="E501" s="17">
        <v>8.0134975512787497E-3</v>
      </c>
      <c r="F501" s="17"/>
      <c r="G501" s="17">
        <v>7.0365483978296296E-3</v>
      </c>
      <c r="H501" s="17">
        <v>8.3662424149243703E-3</v>
      </c>
      <c r="I501" s="17">
        <v>1.80402345719805E-2</v>
      </c>
      <c r="J501" s="17">
        <v>1.23099390472622E-2</v>
      </c>
      <c r="K501" s="17">
        <v>4.9080595646878496E-3</v>
      </c>
      <c r="L501" s="17">
        <v>4.5738340577345096E-3</v>
      </c>
      <c r="M501" s="17"/>
      <c r="N501" s="17">
        <v>5.8961179911304704E-3</v>
      </c>
      <c r="O501" s="17">
        <v>7.3110267468981197E-3</v>
      </c>
      <c r="P501" s="17">
        <v>1.24152108487366E-2</v>
      </c>
      <c r="Q501" s="17">
        <v>1.2098974480615801E-2</v>
      </c>
      <c r="R501" s="17"/>
      <c r="S501" s="17">
        <v>6.5147389668861397E-3</v>
      </c>
      <c r="T501" s="17">
        <v>7.1463456811123403E-3</v>
      </c>
      <c r="U501" s="17">
        <v>1.19204394546119E-2</v>
      </c>
      <c r="V501" s="17">
        <v>7.3186431928466897E-3</v>
      </c>
      <c r="W501" s="17">
        <v>1.01431197988925E-2</v>
      </c>
      <c r="X501" s="17">
        <v>2.70360232514705E-2</v>
      </c>
      <c r="Y501" s="17">
        <v>3.1641658303109702E-3</v>
      </c>
      <c r="Z501" s="17">
        <v>6.2341787379682004E-3</v>
      </c>
      <c r="AA501" s="17">
        <v>1.9782543525639199E-3</v>
      </c>
      <c r="AB501" s="17">
        <v>1.49543373358827E-2</v>
      </c>
      <c r="AC501" s="17">
        <v>5.4666091355520799E-3</v>
      </c>
      <c r="AD501" s="17">
        <v>9.2532879102504503E-3</v>
      </c>
      <c r="AE501" s="17"/>
      <c r="AF501" s="17">
        <v>7.0593047107883897E-3</v>
      </c>
      <c r="AG501" s="17">
        <v>8.8304915005081204E-3</v>
      </c>
      <c r="AH501" s="17">
        <v>1.4117047484445601E-2</v>
      </c>
      <c r="AI501" s="17"/>
      <c r="AJ501" s="17">
        <v>1.6020827966216299E-2</v>
      </c>
      <c r="AK501" s="17">
        <v>7.6543233508717902E-3</v>
      </c>
      <c r="AL501" s="17">
        <v>0</v>
      </c>
      <c r="AM501" s="17">
        <v>1.82643113907516E-2</v>
      </c>
      <c r="AN501" s="17">
        <v>1.9353241693349801E-3</v>
      </c>
      <c r="AO501" s="17"/>
      <c r="AP501" s="17">
        <v>2.0459973545572E-2</v>
      </c>
      <c r="AQ501" s="17">
        <v>6.8915176119986798E-3</v>
      </c>
      <c r="AR501" s="17">
        <v>1.0165790462481899E-2</v>
      </c>
      <c r="AS501" s="17"/>
      <c r="AT501" s="17">
        <v>8.9760778937597006E-3</v>
      </c>
      <c r="AU501" s="17">
        <v>8.7869668886138893E-3</v>
      </c>
      <c r="AV501" s="17" t="s">
        <v>74</v>
      </c>
      <c r="AW501" s="17">
        <v>1.15512446709765E-2</v>
      </c>
      <c r="AX501" s="17">
        <v>4.9505309561183901E-3</v>
      </c>
      <c r="AY501" s="17">
        <v>7.7212694470806097E-3</v>
      </c>
      <c r="AZ501" s="17">
        <v>2.2270373551637902E-2</v>
      </c>
    </row>
    <row r="502" spans="2:52" x14ac:dyDescent="0.35">
      <c r="B502" t="s">
        <v>72</v>
      </c>
      <c r="C502" s="17">
        <v>6.8208452928438704E-2</v>
      </c>
      <c r="D502" s="17">
        <v>5.4294173373696103E-2</v>
      </c>
      <c r="E502" s="17">
        <v>8.1201706561038395E-2</v>
      </c>
      <c r="F502" s="17"/>
      <c r="G502" s="17">
        <v>9.8297927111078404E-2</v>
      </c>
      <c r="H502" s="17">
        <v>6.9643139828438005E-2</v>
      </c>
      <c r="I502" s="17">
        <v>7.9964767688867303E-2</v>
      </c>
      <c r="J502" s="17">
        <v>6.1644872902740601E-2</v>
      </c>
      <c r="K502" s="17">
        <v>5.8355280597220199E-2</v>
      </c>
      <c r="L502" s="17">
        <v>4.9491065336345702E-2</v>
      </c>
      <c r="M502" s="17"/>
      <c r="N502" s="17">
        <v>5.0890276714867802E-2</v>
      </c>
      <c r="O502" s="17">
        <v>5.6344727377932002E-2</v>
      </c>
      <c r="P502" s="17">
        <v>6.4610744610100093E-2</v>
      </c>
      <c r="Q502" s="17">
        <v>0.101451949020661</v>
      </c>
      <c r="R502" s="17"/>
      <c r="S502" s="17">
        <v>7.8468730773226497E-2</v>
      </c>
      <c r="T502" s="17">
        <v>9.28532208497269E-2</v>
      </c>
      <c r="U502" s="17">
        <v>5.9971933556646297E-2</v>
      </c>
      <c r="V502" s="17">
        <v>7.9827580580037694E-2</v>
      </c>
      <c r="W502" s="17">
        <v>7.4547002141060997E-2</v>
      </c>
      <c r="X502" s="17">
        <v>5.29256811530424E-2</v>
      </c>
      <c r="Y502" s="17">
        <v>6.1356847745225297E-2</v>
      </c>
      <c r="Z502" s="17">
        <v>5.6204049440070597E-2</v>
      </c>
      <c r="AA502" s="17">
        <v>9.2973557798447501E-2</v>
      </c>
      <c r="AB502" s="17">
        <v>2.7601947843004099E-2</v>
      </c>
      <c r="AC502" s="17">
        <v>4.9549912409173801E-2</v>
      </c>
      <c r="AD502" s="17">
        <v>2.82586887476645E-2</v>
      </c>
      <c r="AE502" s="17"/>
      <c r="AF502" s="17">
        <v>5.5336802120488401E-2</v>
      </c>
      <c r="AG502" s="17">
        <v>4.9459893701368898E-2</v>
      </c>
      <c r="AH502" s="17">
        <v>0.11737243319076</v>
      </c>
      <c r="AI502" s="17"/>
      <c r="AJ502" s="17">
        <v>5.9052957422807001E-2</v>
      </c>
      <c r="AK502" s="17">
        <v>5.3191590940367697E-2</v>
      </c>
      <c r="AL502" s="17">
        <v>6.2030994325141302E-2</v>
      </c>
      <c r="AM502" s="17">
        <v>3.6191800538630602E-2</v>
      </c>
      <c r="AN502" s="17">
        <v>0.117024298754818</v>
      </c>
      <c r="AO502" s="17"/>
      <c r="AP502" s="17">
        <v>5.9292272753474297E-2</v>
      </c>
      <c r="AQ502" s="17">
        <v>5.7497299464945001E-2</v>
      </c>
      <c r="AR502" s="17">
        <v>5.74599776725477E-2</v>
      </c>
      <c r="AS502" s="17"/>
      <c r="AT502" s="17">
        <v>5.3992114342454899E-2</v>
      </c>
      <c r="AU502" s="17">
        <v>6.0646790614295898E-2</v>
      </c>
      <c r="AV502" s="17" t="s">
        <v>74</v>
      </c>
      <c r="AW502" s="17">
        <v>8.1589204433075699E-2</v>
      </c>
      <c r="AX502" s="17">
        <v>9.8602789422597606E-2</v>
      </c>
      <c r="AY502" s="17">
        <v>7.6766492359366501E-2</v>
      </c>
      <c r="AZ502" s="17">
        <v>8.4108760744609198E-2</v>
      </c>
    </row>
    <row r="503" spans="2:52" x14ac:dyDescent="0.35">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row>
    <row r="504" spans="2:52" x14ac:dyDescent="0.35">
      <c r="B504" s="6" t="s">
        <v>300</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row>
    <row r="505" spans="2:52" x14ac:dyDescent="0.35">
      <c r="B505" s="24" t="s">
        <v>76</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row>
    <row r="506" spans="2:52" x14ac:dyDescent="0.35">
      <c r="B506" t="s">
        <v>293</v>
      </c>
      <c r="C506" s="17">
        <v>2.29870286531015E-2</v>
      </c>
      <c r="D506" s="17">
        <v>2.4317667026342599E-2</v>
      </c>
      <c r="E506" s="17">
        <v>2.1260427311099402E-2</v>
      </c>
      <c r="F506" s="17"/>
      <c r="G506" s="17">
        <v>2.2773094788883001E-2</v>
      </c>
      <c r="H506" s="17">
        <v>2.9446579585709402E-2</v>
      </c>
      <c r="I506" s="17">
        <v>3.1681732851964503E-2</v>
      </c>
      <c r="J506" s="17">
        <v>2.34971335868553E-2</v>
      </c>
      <c r="K506" s="17">
        <v>6.4702072044418501E-3</v>
      </c>
      <c r="L506" s="17">
        <v>2.1475209691110698E-2</v>
      </c>
      <c r="M506" s="17"/>
      <c r="N506" s="17">
        <v>2.35457882913803E-2</v>
      </c>
      <c r="O506" s="17">
        <v>1.9204470917790501E-2</v>
      </c>
      <c r="P506" s="17">
        <v>2.225970473707E-2</v>
      </c>
      <c r="Q506" s="17">
        <v>2.7258010167038101E-2</v>
      </c>
      <c r="R506" s="17"/>
      <c r="S506" s="17">
        <v>2.37231495114179E-2</v>
      </c>
      <c r="T506" s="17">
        <v>3.5330509241597E-3</v>
      </c>
      <c r="U506" s="17">
        <v>1.76350649418738E-2</v>
      </c>
      <c r="V506" s="17">
        <v>3.9474346488267698E-2</v>
      </c>
      <c r="W506" s="17">
        <v>3.7083639370180201E-2</v>
      </c>
      <c r="X506" s="17">
        <v>2.2445758968234902E-2</v>
      </c>
      <c r="Y506" s="17">
        <v>2.4181638654068499E-2</v>
      </c>
      <c r="Z506" s="17">
        <v>2.3090303465762001E-2</v>
      </c>
      <c r="AA506" s="17">
        <v>2.42285245843816E-2</v>
      </c>
      <c r="AB506" s="17">
        <v>2.9593633320953099E-2</v>
      </c>
      <c r="AC506" s="17">
        <v>1.0390276079559901E-2</v>
      </c>
      <c r="AD506" s="17">
        <v>3.0729984567670999E-2</v>
      </c>
      <c r="AE506" s="17"/>
      <c r="AF506" s="17">
        <v>1.8934407012241299E-2</v>
      </c>
      <c r="AG506" s="17">
        <v>2.46654901548242E-2</v>
      </c>
      <c r="AH506" s="17">
        <v>3.3341443719342501E-2</v>
      </c>
      <c r="AI506" s="17"/>
      <c r="AJ506" s="17">
        <v>1.9721287910026801E-2</v>
      </c>
      <c r="AK506" s="17">
        <v>2.3872238479815601E-2</v>
      </c>
      <c r="AL506" s="17">
        <v>1.0782375980041E-2</v>
      </c>
      <c r="AM506" s="17">
        <v>7.8967842957096995E-2</v>
      </c>
      <c r="AN506" s="17">
        <v>2.4281386180220101E-2</v>
      </c>
      <c r="AO506" s="17"/>
      <c r="AP506" s="17">
        <v>2.8757034707013501E-2</v>
      </c>
      <c r="AQ506" s="17">
        <v>1.95491975162486E-2</v>
      </c>
      <c r="AR506" s="17">
        <v>1.49665701652193E-2</v>
      </c>
      <c r="AS506" s="17"/>
      <c r="AT506" s="17">
        <v>1.86045974478991E-2</v>
      </c>
      <c r="AU506" s="17">
        <v>3.0007670036606999E-2</v>
      </c>
      <c r="AV506" s="17" t="s">
        <v>74</v>
      </c>
      <c r="AW506" s="17">
        <v>1.9637587966632598E-2</v>
      </c>
      <c r="AX506" s="17">
        <v>1.8836583602104599E-2</v>
      </c>
      <c r="AY506" s="17">
        <v>2.90477314308418E-2</v>
      </c>
      <c r="AZ506" s="17">
        <v>1.01489705801382E-2</v>
      </c>
    </row>
    <row r="507" spans="2:52" x14ac:dyDescent="0.35">
      <c r="B507" t="s">
        <v>294</v>
      </c>
      <c r="C507" s="17">
        <v>6.1805127234900503E-2</v>
      </c>
      <c r="D507" s="17">
        <v>7.7302418220488098E-2</v>
      </c>
      <c r="E507" s="17">
        <v>4.6992116509283102E-2</v>
      </c>
      <c r="F507" s="17"/>
      <c r="G507" s="17">
        <v>5.7204779203706202E-2</v>
      </c>
      <c r="H507" s="17">
        <v>8.6168066718741096E-2</v>
      </c>
      <c r="I507" s="17">
        <v>6.9038041555866805E-2</v>
      </c>
      <c r="J507" s="17">
        <v>5.0526362951062602E-2</v>
      </c>
      <c r="K507" s="17">
        <v>5.9456707001132598E-2</v>
      </c>
      <c r="L507" s="17">
        <v>4.9927356048009103E-2</v>
      </c>
      <c r="M507" s="17"/>
      <c r="N507" s="17">
        <v>8.6568651197028904E-2</v>
      </c>
      <c r="O507" s="17">
        <v>6.1406361440949297E-2</v>
      </c>
      <c r="P507" s="17">
        <v>5.5875841736031502E-2</v>
      </c>
      <c r="Q507" s="17">
        <v>4.0408352006521299E-2</v>
      </c>
      <c r="R507" s="17"/>
      <c r="S507" s="17">
        <v>5.9815925330382602E-2</v>
      </c>
      <c r="T507" s="17">
        <v>5.2961945931888202E-2</v>
      </c>
      <c r="U507" s="17">
        <v>5.8011967706867298E-2</v>
      </c>
      <c r="V507" s="17">
        <v>5.5825852875448598E-2</v>
      </c>
      <c r="W507" s="17">
        <v>5.8023283506599799E-2</v>
      </c>
      <c r="X507" s="17">
        <v>7.4664670278478396E-2</v>
      </c>
      <c r="Y507" s="17">
        <v>8.7563969063119002E-2</v>
      </c>
      <c r="Z507" s="17">
        <v>9.7165852684441306E-2</v>
      </c>
      <c r="AA507" s="17">
        <v>5.106071087788E-2</v>
      </c>
      <c r="AB507" s="17">
        <v>4.3624576871198799E-2</v>
      </c>
      <c r="AC507" s="17">
        <v>5.9586437993342602E-2</v>
      </c>
      <c r="AD507" s="17">
        <v>8.9565600064610701E-2</v>
      </c>
      <c r="AE507" s="17"/>
      <c r="AF507" s="17">
        <v>6.5782009135612607E-2</v>
      </c>
      <c r="AG507" s="17">
        <v>6.2985210696623301E-2</v>
      </c>
      <c r="AH507" s="17">
        <v>6.2344937313226101E-2</v>
      </c>
      <c r="AI507" s="17"/>
      <c r="AJ507" s="17">
        <v>7.09350691658302E-2</v>
      </c>
      <c r="AK507" s="17">
        <v>6.49340437852272E-2</v>
      </c>
      <c r="AL507" s="17">
        <v>8.1794932729414099E-2</v>
      </c>
      <c r="AM507" s="17">
        <v>1.7044690654843399E-2</v>
      </c>
      <c r="AN507" s="17">
        <v>4.4519296120712801E-2</v>
      </c>
      <c r="AO507" s="17"/>
      <c r="AP507" s="17">
        <v>7.3786328465784007E-2</v>
      </c>
      <c r="AQ507" s="17">
        <v>7.1091731646035702E-2</v>
      </c>
      <c r="AR507" s="17">
        <v>8.0755473390031904E-2</v>
      </c>
      <c r="AS507" s="17"/>
      <c r="AT507" s="17">
        <v>5.7593816932048E-2</v>
      </c>
      <c r="AU507" s="17">
        <v>8.9210249170939199E-2</v>
      </c>
      <c r="AV507" s="17" t="s">
        <v>74</v>
      </c>
      <c r="AW507" s="17">
        <v>4.59159407820037E-2</v>
      </c>
      <c r="AX507" s="17">
        <v>5.30697393713217E-2</v>
      </c>
      <c r="AY507" s="17">
        <v>5.6082889796039898E-2</v>
      </c>
      <c r="AZ507" s="17">
        <v>2.2738627850394998E-2</v>
      </c>
    </row>
    <row r="508" spans="2:52" x14ac:dyDescent="0.35">
      <c r="B508" t="s">
        <v>295</v>
      </c>
      <c r="C508" s="17">
        <v>0.13387987054491701</v>
      </c>
      <c r="D508" s="17">
        <v>0.14622749656257999</v>
      </c>
      <c r="E508" s="17">
        <v>0.121581062911936</v>
      </c>
      <c r="F508" s="17"/>
      <c r="G508" s="17">
        <v>0.124549511709349</v>
      </c>
      <c r="H508" s="17">
        <v>0.17011199362528701</v>
      </c>
      <c r="I508" s="17">
        <v>0.15854026400066401</v>
      </c>
      <c r="J508" s="17">
        <v>0.117210891389314</v>
      </c>
      <c r="K508" s="17">
        <v>0.11760150247389201</v>
      </c>
      <c r="L508" s="17">
        <v>0.115052365388615</v>
      </c>
      <c r="M508" s="17"/>
      <c r="N508" s="17">
        <v>0.16629812029068999</v>
      </c>
      <c r="O508" s="17">
        <v>0.144591183916469</v>
      </c>
      <c r="P508" s="17">
        <v>0.13055299096254</v>
      </c>
      <c r="Q508" s="17">
        <v>9.2326192433509605E-2</v>
      </c>
      <c r="R508" s="17"/>
      <c r="S508" s="17">
        <v>0.151340698747709</v>
      </c>
      <c r="T508" s="17">
        <v>0.12888930236820401</v>
      </c>
      <c r="U508" s="17">
        <v>0.13873295796228399</v>
      </c>
      <c r="V508" s="17">
        <v>0.107240325360555</v>
      </c>
      <c r="W508" s="17">
        <v>0.13627260112113701</v>
      </c>
      <c r="X508" s="17">
        <v>0.14227770648235299</v>
      </c>
      <c r="Y508" s="17">
        <v>0.16717931823394999</v>
      </c>
      <c r="Z508" s="17">
        <v>0.168685473733831</v>
      </c>
      <c r="AA508" s="17">
        <v>0.124899961388585</v>
      </c>
      <c r="AB508" s="17">
        <v>0.10492021864714</v>
      </c>
      <c r="AC508" s="17">
        <v>0.14980472247358601</v>
      </c>
      <c r="AD508" s="17">
        <v>6.8479303924710702E-2</v>
      </c>
      <c r="AE508" s="17"/>
      <c r="AF508" s="17">
        <v>0.12463134535802101</v>
      </c>
      <c r="AG508" s="17">
        <v>0.15481516147510399</v>
      </c>
      <c r="AH508" s="17">
        <v>0.109760638619847</v>
      </c>
      <c r="AI508" s="17"/>
      <c r="AJ508" s="17">
        <v>0.136715997309097</v>
      </c>
      <c r="AK508" s="17">
        <v>0.15822976756670901</v>
      </c>
      <c r="AL508" s="17">
        <v>0.168515012280337</v>
      </c>
      <c r="AM508" s="17">
        <v>0.18920972089753599</v>
      </c>
      <c r="AN508" s="17">
        <v>8.8994794536693997E-2</v>
      </c>
      <c r="AO508" s="17"/>
      <c r="AP508" s="17">
        <v>0.141709187610427</v>
      </c>
      <c r="AQ508" s="17">
        <v>0.15557855824816899</v>
      </c>
      <c r="AR508" s="17">
        <v>0.152872463860486</v>
      </c>
      <c r="AS508" s="17"/>
      <c r="AT508" s="17">
        <v>0.12355802338895901</v>
      </c>
      <c r="AU508" s="17">
        <v>0.17210490458453401</v>
      </c>
      <c r="AV508" s="17" t="s">
        <v>74</v>
      </c>
      <c r="AW508" s="17">
        <v>7.6654412003211006E-2</v>
      </c>
      <c r="AX508" s="17">
        <v>9.6267341866490497E-2</v>
      </c>
      <c r="AY508" s="17">
        <v>0.16313552932377101</v>
      </c>
      <c r="AZ508" s="17">
        <v>5.8357692498668803E-2</v>
      </c>
    </row>
    <row r="509" spans="2:52" x14ac:dyDescent="0.35">
      <c r="B509" t="s">
        <v>296</v>
      </c>
      <c r="C509" s="17">
        <v>9.8434265114080099E-2</v>
      </c>
      <c r="D509" s="17">
        <v>0.10311470753095001</v>
      </c>
      <c r="E509" s="17">
        <v>9.3749631805615796E-2</v>
      </c>
      <c r="F509" s="17"/>
      <c r="G509" s="17">
        <v>8.8386861113806295E-2</v>
      </c>
      <c r="H509" s="17">
        <v>0.13078686136544701</v>
      </c>
      <c r="I509" s="17">
        <v>0.118635783128756</v>
      </c>
      <c r="J509" s="17">
        <v>0.109771805825393</v>
      </c>
      <c r="K509" s="17">
        <v>7.2514580177294299E-2</v>
      </c>
      <c r="L509" s="17">
        <v>7.0632152812062296E-2</v>
      </c>
      <c r="M509" s="17"/>
      <c r="N509" s="17">
        <v>0.12726716763920501</v>
      </c>
      <c r="O509" s="17">
        <v>8.4436505561061095E-2</v>
      </c>
      <c r="P509" s="17">
        <v>0.107777561235004</v>
      </c>
      <c r="Q509" s="17">
        <v>7.4006292974237595E-2</v>
      </c>
      <c r="R509" s="17"/>
      <c r="S509" s="17">
        <v>0.110215001681568</v>
      </c>
      <c r="T509" s="17">
        <v>0.104313971229774</v>
      </c>
      <c r="U509" s="17">
        <v>6.9683311592396505E-2</v>
      </c>
      <c r="V509" s="17">
        <v>0.10283546780462</v>
      </c>
      <c r="W509" s="17">
        <v>8.3619215920349405E-2</v>
      </c>
      <c r="X509" s="17">
        <v>0.11015015145750599</v>
      </c>
      <c r="Y509" s="17">
        <v>8.4728781075709803E-2</v>
      </c>
      <c r="Z509" s="17">
        <v>0.13737244244689101</v>
      </c>
      <c r="AA509" s="17">
        <v>0.114985902801728</v>
      </c>
      <c r="AB509" s="17">
        <v>9.2175158721092498E-2</v>
      </c>
      <c r="AC509" s="17">
        <v>9.4490286082366107E-2</v>
      </c>
      <c r="AD509" s="17">
        <v>3.0150746256354399E-2</v>
      </c>
      <c r="AE509" s="17"/>
      <c r="AF509" s="17">
        <v>9.85463567193271E-2</v>
      </c>
      <c r="AG509" s="17">
        <v>0.104907346786535</v>
      </c>
      <c r="AH509" s="17">
        <v>9.2126461532163195E-2</v>
      </c>
      <c r="AI509" s="17"/>
      <c r="AJ509" s="17">
        <v>9.7142431500568394E-2</v>
      </c>
      <c r="AK509" s="17">
        <v>0.119280958501992</v>
      </c>
      <c r="AL509" s="17">
        <v>9.5982582438396705E-2</v>
      </c>
      <c r="AM509" s="17">
        <v>5.9179747594015203E-2</v>
      </c>
      <c r="AN509" s="17">
        <v>8.1847860417483695E-2</v>
      </c>
      <c r="AO509" s="17"/>
      <c r="AP509" s="17">
        <v>9.9927291516639399E-2</v>
      </c>
      <c r="AQ509" s="17">
        <v>0.100554805166781</v>
      </c>
      <c r="AR509" s="17">
        <v>0.14103792459716499</v>
      </c>
      <c r="AS509" s="17"/>
      <c r="AT509" s="17">
        <v>8.6122489710912103E-2</v>
      </c>
      <c r="AU509" s="17">
        <v>0.136986028124614</v>
      </c>
      <c r="AV509" s="17" t="s">
        <v>74</v>
      </c>
      <c r="AW509" s="17">
        <v>8.8141438942860403E-2</v>
      </c>
      <c r="AX509" s="17">
        <v>4.7104651968245197E-2</v>
      </c>
      <c r="AY509" s="17">
        <v>0.11044004927430499</v>
      </c>
      <c r="AZ509" s="17">
        <v>6.1167861912434299E-2</v>
      </c>
    </row>
    <row r="510" spans="2:52" x14ac:dyDescent="0.35">
      <c r="B510" t="s">
        <v>297</v>
      </c>
      <c r="C510" s="17">
        <v>3.1842540959216202E-2</v>
      </c>
      <c r="D510" s="17">
        <v>3.7570674942576501E-2</v>
      </c>
      <c r="E510" s="17">
        <v>2.6411508424827399E-2</v>
      </c>
      <c r="F510" s="17"/>
      <c r="G510" s="17">
        <v>3.2995145634321502E-2</v>
      </c>
      <c r="H510" s="17">
        <v>5.0461234461212701E-2</v>
      </c>
      <c r="I510" s="17">
        <v>4.3650998314257297E-2</v>
      </c>
      <c r="J510" s="17">
        <v>3.14586458860747E-2</v>
      </c>
      <c r="K510" s="17">
        <v>1.5970853060003301E-2</v>
      </c>
      <c r="L510" s="17">
        <v>1.7333077546551799E-2</v>
      </c>
      <c r="M510" s="17"/>
      <c r="N510" s="17">
        <v>2.1197731062997899E-2</v>
      </c>
      <c r="O510" s="17">
        <v>3.8637857803195501E-2</v>
      </c>
      <c r="P510" s="17">
        <v>3.4147919866727099E-2</v>
      </c>
      <c r="Q510" s="17">
        <v>3.3448399299316603E-2</v>
      </c>
      <c r="R510" s="17"/>
      <c r="S510" s="17">
        <v>3.7781109365357397E-2</v>
      </c>
      <c r="T510" s="17">
        <v>3.0665210377341601E-2</v>
      </c>
      <c r="U510" s="17">
        <v>2.7812158741682701E-2</v>
      </c>
      <c r="V510" s="17">
        <v>2.0128876705911399E-2</v>
      </c>
      <c r="W510" s="17">
        <v>4.82399384098567E-2</v>
      </c>
      <c r="X510" s="17">
        <v>3.1973859827565503E-2</v>
      </c>
      <c r="Y510" s="17">
        <v>4.0722936566690002E-2</v>
      </c>
      <c r="Z510" s="17">
        <v>2.2252975838499799E-2</v>
      </c>
      <c r="AA510" s="17">
        <v>2.5206349849715402E-2</v>
      </c>
      <c r="AB510" s="17">
        <v>3.9575599005249401E-2</v>
      </c>
      <c r="AC510" s="17">
        <v>9.8813912754086297E-3</v>
      </c>
      <c r="AD510" s="17">
        <v>4.3121043705022802E-2</v>
      </c>
      <c r="AE510" s="17"/>
      <c r="AF510" s="17">
        <v>2.6340867159740499E-2</v>
      </c>
      <c r="AG510" s="17">
        <v>3.4680118199924399E-2</v>
      </c>
      <c r="AH510" s="17">
        <v>3.5380257138014598E-2</v>
      </c>
      <c r="AI510" s="17"/>
      <c r="AJ510" s="17">
        <v>2.5515298185099702E-2</v>
      </c>
      <c r="AK510" s="17">
        <v>3.7487837501042197E-2</v>
      </c>
      <c r="AL510" s="17">
        <v>3.4165659902229403E-2</v>
      </c>
      <c r="AM510" s="17">
        <v>4.5285536312235503E-2</v>
      </c>
      <c r="AN510" s="17">
        <v>2.7003670833550701E-2</v>
      </c>
      <c r="AO510" s="17"/>
      <c r="AP510" s="17">
        <v>3.0407757687789701E-2</v>
      </c>
      <c r="AQ510" s="17">
        <v>3.7203276144617499E-2</v>
      </c>
      <c r="AR510" s="17">
        <v>3.3577872981007902E-2</v>
      </c>
      <c r="AS510" s="17"/>
      <c r="AT510" s="17">
        <v>2.08747438098437E-2</v>
      </c>
      <c r="AU510" s="17">
        <v>3.5015503081578102E-2</v>
      </c>
      <c r="AV510" s="17" t="s">
        <v>74</v>
      </c>
      <c r="AW510" s="17">
        <v>6.0562426743283597E-2</v>
      </c>
      <c r="AX510" s="17">
        <v>3.3999051168326203E-2</v>
      </c>
      <c r="AY510" s="17">
        <v>3.5457024238976897E-2</v>
      </c>
      <c r="AZ510" s="17">
        <v>2.3837972019892101E-2</v>
      </c>
    </row>
    <row r="511" spans="2:52" x14ac:dyDescent="0.35">
      <c r="B511" t="s">
        <v>298</v>
      </c>
      <c r="C511" s="17">
        <v>7.3031483913480197E-3</v>
      </c>
      <c r="D511" s="17">
        <v>8.4578557821059202E-3</v>
      </c>
      <c r="E511" s="17">
        <v>6.2126731470622601E-3</v>
      </c>
      <c r="F511" s="17"/>
      <c r="G511" s="17">
        <v>8.7134853361254695E-3</v>
      </c>
      <c r="H511" s="17">
        <v>1.05392754328506E-2</v>
      </c>
      <c r="I511" s="17">
        <v>8.9679071811459999E-3</v>
      </c>
      <c r="J511" s="17">
        <v>5.4478029567102898E-3</v>
      </c>
      <c r="K511" s="17">
        <v>6.8843473153622397E-3</v>
      </c>
      <c r="L511" s="17">
        <v>4.17657340718223E-3</v>
      </c>
      <c r="M511" s="17"/>
      <c r="N511" s="17">
        <v>8.1473136396182297E-3</v>
      </c>
      <c r="O511" s="17">
        <v>1.05514695428307E-2</v>
      </c>
      <c r="P511" s="17">
        <v>5.3916102242995197E-3</v>
      </c>
      <c r="Q511" s="17">
        <v>3.8276777268592401E-3</v>
      </c>
      <c r="R511" s="17"/>
      <c r="S511" s="17">
        <v>1.12317961525649E-2</v>
      </c>
      <c r="T511" s="17">
        <v>5.5974586274759501E-3</v>
      </c>
      <c r="U511" s="17">
        <v>5.6413835122540801E-3</v>
      </c>
      <c r="V511" s="17">
        <v>4.9907762771867698E-3</v>
      </c>
      <c r="W511" s="17">
        <v>1.3419828486391601E-2</v>
      </c>
      <c r="X511" s="17">
        <v>5.4736747524086497E-3</v>
      </c>
      <c r="Y511" s="17">
        <v>1.90223726082238E-2</v>
      </c>
      <c r="Z511" s="17">
        <v>0</v>
      </c>
      <c r="AA511" s="17">
        <v>1.95076301327583E-3</v>
      </c>
      <c r="AB511" s="17">
        <v>3.29830133049017E-3</v>
      </c>
      <c r="AC511" s="17">
        <v>1.2773507881461201E-2</v>
      </c>
      <c r="AD511" s="17">
        <v>0</v>
      </c>
      <c r="AE511" s="17"/>
      <c r="AF511" s="17">
        <v>4.5286565016775301E-3</v>
      </c>
      <c r="AG511" s="17">
        <v>9.3240533266167897E-3</v>
      </c>
      <c r="AH511" s="17">
        <v>1.01381094935869E-2</v>
      </c>
      <c r="AI511" s="17"/>
      <c r="AJ511" s="17">
        <v>4.8120576664895604E-3</v>
      </c>
      <c r="AK511" s="17">
        <v>1.1832698335634001E-2</v>
      </c>
      <c r="AL511" s="17">
        <v>3.4200590641827798E-3</v>
      </c>
      <c r="AM511" s="17">
        <v>0</v>
      </c>
      <c r="AN511" s="17">
        <v>9.5535562664251193E-3</v>
      </c>
      <c r="AO511" s="17"/>
      <c r="AP511" s="17">
        <v>6.7849646293137401E-3</v>
      </c>
      <c r="AQ511" s="17">
        <v>4.5294637322056399E-3</v>
      </c>
      <c r="AR511" s="17">
        <v>1.0541950669836601E-2</v>
      </c>
      <c r="AS511" s="17"/>
      <c r="AT511" s="17">
        <v>7.5161249097435E-3</v>
      </c>
      <c r="AU511" s="17">
        <v>9.1848161094709203E-3</v>
      </c>
      <c r="AV511" s="17" t="s">
        <v>74</v>
      </c>
      <c r="AW511" s="17">
        <v>6.3315606665500903E-3</v>
      </c>
      <c r="AX511" s="17">
        <v>0</v>
      </c>
      <c r="AY511" s="17">
        <v>6.4805574647427604E-3</v>
      </c>
      <c r="AZ511" s="17">
        <v>6.9217349755184201E-3</v>
      </c>
    </row>
    <row r="512" spans="2:52" x14ac:dyDescent="0.35">
      <c r="B512" t="s">
        <v>299</v>
      </c>
      <c r="C512" s="17">
        <v>2.81477582059509E-3</v>
      </c>
      <c r="D512" s="17">
        <v>3.2168333860330901E-3</v>
      </c>
      <c r="E512" s="17">
        <v>2.4364181282100299E-3</v>
      </c>
      <c r="F512" s="17"/>
      <c r="G512" s="17">
        <v>5.72909514174391E-3</v>
      </c>
      <c r="H512" s="17">
        <v>3.3937193429439002E-3</v>
      </c>
      <c r="I512" s="17">
        <v>3.2482014735131901E-3</v>
      </c>
      <c r="J512" s="17">
        <v>2.5678522466640202E-3</v>
      </c>
      <c r="K512" s="17">
        <v>0</v>
      </c>
      <c r="L512" s="17">
        <v>2.1475362454153601E-3</v>
      </c>
      <c r="M512" s="17"/>
      <c r="N512" s="17">
        <v>2.9338143963519802E-3</v>
      </c>
      <c r="O512" s="17">
        <v>1.6779907970086601E-3</v>
      </c>
      <c r="P512" s="17">
        <v>3.9434337826973901E-3</v>
      </c>
      <c r="Q512" s="17">
        <v>2.9121176102854299E-3</v>
      </c>
      <c r="R512" s="17"/>
      <c r="S512" s="17">
        <v>0</v>
      </c>
      <c r="T512" s="17">
        <v>3.9907451055998903E-3</v>
      </c>
      <c r="U512" s="17">
        <v>5.7226078426287101E-3</v>
      </c>
      <c r="V512" s="17">
        <v>2.3993489300342201E-3</v>
      </c>
      <c r="W512" s="17">
        <v>4.9100290079080204E-3</v>
      </c>
      <c r="X512" s="17">
        <v>0</v>
      </c>
      <c r="Y512" s="17">
        <v>2.6800132539682099E-3</v>
      </c>
      <c r="Z512" s="17">
        <v>6.4273898547847997E-3</v>
      </c>
      <c r="AA512" s="17">
        <v>0</v>
      </c>
      <c r="AB512" s="17">
        <v>6.1398744367171104E-3</v>
      </c>
      <c r="AC512" s="17">
        <v>5.0976291184858602E-3</v>
      </c>
      <c r="AD512" s="17">
        <v>0</v>
      </c>
      <c r="AE512" s="17"/>
      <c r="AF512" s="17">
        <v>4.9435312112119803E-3</v>
      </c>
      <c r="AG512" s="17">
        <v>6.3235013144929996E-4</v>
      </c>
      <c r="AH512" s="17">
        <v>1.6740543863149201E-3</v>
      </c>
      <c r="AI512" s="17"/>
      <c r="AJ512" s="17">
        <v>3.2546080538911198E-3</v>
      </c>
      <c r="AK512" s="17">
        <v>0</v>
      </c>
      <c r="AL512" s="17">
        <v>7.5216707536986602E-3</v>
      </c>
      <c r="AM512" s="17">
        <v>0</v>
      </c>
      <c r="AN512" s="17">
        <v>5.1700018934083504E-3</v>
      </c>
      <c r="AO512" s="17"/>
      <c r="AP512" s="17">
        <v>2.6107047739211001E-3</v>
      </c>
      <c r="AQ512" s="17">
        <v>1.6376767149300199E-3</v>
      </c>
      <c r="AR512" s="17">
        <v>7.8451457692200795E-3</v>
      </c>
      <c r="AS512" s="17"/>
      <c r="AT512" s="17">
        <v>1.3055506952800401E-3</v>
      </c>
      <c r="AU512" s="17">
        <v>2.32373166521096E-3</v>
      </c>
      <c r="AV512" s="17" t="s">
        <v>74</v>
      </c>
      <c r="AW512" s="17">
        <v>2.9313777790637399E-3</v>
      </c>
      <c r="AX512" s="17">
        <v>5.1598279569475998E-3</v>
      </c>
      <c r="AY512" s="17">
        <v>5.54502894627611E-3</v>
      </c>
      <c r="AZ512" s="17">
        <v>0</v>
      </c>
    </row>
    <row r="513" spans="2:52" x14ac:dyDescent="0.35">
      <c r="B513" t="s">
        <v>72</v>
      </c>
      <c r="C513" s="17">
        <v>0.64093324328184198</v>
      </c>
      <c r="D513" s="17">
        <v>0.59979234654892399</v>
      </c>
      <c r="E513" s="17">
        <v>0.68135616176196601</v>
      </c>
      <c r="F513" s="17"/>
      <c r="G513" s="17">
        <v>0.65964802707206405</v>
      </c>
      <c r="H513" s="17">
        <v>0.51909226946780895</v>
      </c>
      <c r="I513" s="17">
        <v>0.56623707149383196</v>
      </c>
      <c r="J513" s="17">
        <v>0.65951950515792601</v>
      </c>
      <c r="K513" s="17">
        <v>0.72110180276787295</v>
      </c>
      <c r="L513" s="17">
        <v>0.71925572886105404</v>
      </c>
      <c r="M513" s="17"/>
      <c r="N513" s="17">
        <v>0.56404141348272796</v>
      </c>
      <c r="O513" s="17">
        <v>0.63949416002069503</v>
      </c>
      <c r="P513" s="17">
        <v>0.64005093745563102</v>
      </c>
      <c r="Q513" s="17">
        <v>0.72581295778223198</v>
      </c>
      <c r="R513" s="17"/>
      <c r="S513" s="17">
        <v>0.60589231921099995</v>
      </c>
      <c r="T513" s="17">
        <v>0.67004831543555698</v>
      </c>
      <c r="U513" s="17">
        <v>0.67676054770001304</v>
      </c>
      <c r="V513" s="17">
        <v>0.66710500555797603</v>
      </c>
      <c r="W513" s="17">
        <v>0.61843146417757699</v>
      </c>
      <c r="X513" s="17">
        <v>0.61301417823345405</v>
      </c>
      <c r="Y513" s="17">
        <v>0.57392097054427105</v>
      </c>
      <c r="Z513" s="17">
        <v>0.54500556197578998</v>
      </c>
      <c r="AA513" s="17">
        <v>0.657667787484434</v>
      </c>
      <c r="AB513" s="17">
        <v>0.68067263766715902</v>
      </c>
      <c r="AC513" s="17">
        <v>0.65797574909578904</v>
      </c>
      <c r="AD513" s="17">
        <v>0.73795332148162995</v>
      </c>
      <c r="AE513" s="17"/>
      <c r="AF513" s="17">
        <v>0.65629282690216795</v>
      </c>
      <c r="AG513" s="17">
        <v>0.60799026922892296</v>
      </c>
      <c r="AH513" s="17">
        <v>0.65523409779750497</v>
      </c>
      <c r="AI513" s="17"/>
      <c r="AJ513" s="17">
        <v>0.64190325020899697</v>
      </c>
      <c r="AK513" s="17">
        <v>0.58436245582958102</v>
      </c>
      <c r="AL513" s="17">
        <v>0.59781770685170099</v>
      </c>
      <c r="AM513" s="17">
        <v>0.61031246158427299</v>
      </c>
      <c r="AN513" s="17">
        <v>0.71862943375150501</v>
      </c>
      <c r="AO513" s="17"/>
      <c r="AP513" s="17">
        <v>0.616016730609111</v>
      </c>
      <c r="AQ513" s="17">
        <v>0.60985529083101198</v>
      </c>
      <c r="AR513" s="17">
        <v>0.558402598567033</v>
      </c>
      <c r="AS513" s="17"/>
      <c r="AT513" s="17">
        <v>0.68442465310531497</v>
      </c>
      <c r="AU513" s="17">
        <v>0.52516709722704602</v>
      </c>
      <c r="AV513" s="17" t="s">
        <v>74</v>
      </c>
      <c r="AW513" s="17">
        <v>0.69982525511639504</v>
      </c>
      <c r="AX513" s="17">
        <v>0.74556280406656406</v>
      </c>
      <c r="AY513" s="17">
        <v>0.59381118952504597</v>
      </c>
      <c r="AZ513" s="17">
        <v>0.81682714016295299</v>
      </c>
    </row>
    <row r="514" spans="2:52" x14ac:dyDescent="0.35">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row>
    <row r="515" spans="2:52" x14ac:dyDescent="0.35">
      <c r="B515" s="6" t="s">
        <v>305</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row>
    <row r="516" spans="2:52" x14ac:dyDescent="0.35">
      <c r="B516" s="25" t="s">
        <v>834</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row>
    <row r="517" spans="2:52" x14ac:dyDescent="0.35">
      <c r="B517" t="s">
        <v>301</v>
      </c>
      <c r="C517" s="17">
        <v>8.7645207898203001E-2</v>
      </c>
      <c r="D517" s="17">
        <v>9.8562244179031505E-2</v>
      </c>
      <c r="E517" s="17">
        <v>7.6113166724058295E-2</v>
      </c>
      <c r="F517" s="17"/>
      <c r="G517" s="17">
        <v>7.0328292091116101E-2</v>
      </c>
      <c r="H517" s="17">
        <v>0.131412029941088</v>
      </c>
      <c r="I517" s="17">
        <v>0.143647176321029</v>
      </c>
      <c r="J517" s="17">
        <v>0.12991067889142199</v>
      </c>
      <c r="K517" s="17">
        <v>5.4880233948517702E-2</v>
      </c>
      <c r="L517" s="17">
        <v>4.0136672988376802E-2</v>
      </c>
      <c r="M517" s="17"/>
      <c r="N517" s="17">
        <v>8.6500253037474606E-2</v>
      </c>
      <c r="O517" s="17">
        <v>9.8102147161111999E-2</v>
      </c>
      <c r="P517" s="17">
        <v>9.0489567404437296E-2</v>
      </c>
      <c r="Q517" s="17">
        <v>7.3482018809778601E-2</v>
      </c>
      <c r="R517" s="17"/>
      <c r="S517" s="17">
        <v>7.8073188747047204E-2</v>
      </c>
      <c r="T517" s="17">
        <v>4.9942090833093498E-2</v>
      </c>
      <c r="U517" s="17">
        <v>9.3383942531442499E-2</v>
      </c>
      <c r="V517" s="17">
        <v>4.6308541524058E-2</v>
      </c>
      <c r="W517" s="17">
        <v>9.0755315869435901E-2</v>
      </c>
      <c r="X517" s="17">
        <v>6.9996372496670803E-2</v>
      </c>
      <c r="Y517" s="17">
        <v>7.2955775327712996E-2</v>
      </c>
      <c r="Z517" s="17">
        <v>0.11778070944814301</v>
      </c>
      <c r="AA517" s="17">
        <v>0.119768109159427</v>
      </c>
      <c r="AB517" s="17">
        <v>0.115846477494117</v>
      </c>
      <c r="AC517" s="17">
        <v>9.6702756878050106E-2</v>
      </c>
      <c r="AD517" s="17">
        <v>0.20745790682642901</v>
      </c>
      <c r="AE517" s="17"/>
      <c r="AF517" s="17">
        <v>8.4882649150878203E-2</v>
      </c>
      <c r="AG517" s="17">
        <v>8.7630074944559502E-2</v>
      </c>
      <c r="AH517" s="17">
        <v>0.10334527715179199</v>
      </c>
      <c r="AI517" s="17"/>
      <c r="AJ517" s="17">
        <v>6.1992176164881799E-2</v>
      </c>
      <c r="AK517" s="17">
        <v>0.125403838522679</v>
      </c>
      <c r="AL517" s="17">
        <v>6.1462246100286201E-2</v>
      </c>
      <c r="AM517" s="17">
        <v>0.12665198216561999</v>
      </c>
      <c r="AN517" s="17">
        <v>8.6025448138344104E-2</v>
      </c>
      <c r="AO517" s="17"/>
      <c r="AP517" s="17">
        <v>6.3216868245850197E-2</v>
      </c>
      <c r="AQ517" s="17">
        <v>0.116216208759884</v>
      </c>
      <c r="AR517" s="17">
        <v>7.8884336037275293E-2</v>
      </c>
      <c r="AS517" s="17"/>
      <c r="AT517" s="17">
        <v>3.7856176246293997E-2</v>
      </c>
      <c r="AU517" s="17">
        <v>0.16326938062333099</v>
      </c>
      <c r="AV517" s="17" t="s">
        <v>74</v>
      </c>
      <c r="AW517" s="17" t="s">
        <v>74</v>
      </c>
      <c r="AX517" s="17" t="s">
        <v>74</v>
      </c>
      <c r="AY517" s="17" t="s">
        <v>74</v>
      </c>
      <c r="AZ517" s="17" t="s">
        <v>74</v>
      </c>
    </row>
    <row r="518" spans="2:52" x14ac:dyDescent="0.35">
      <c r="B518" t="s">
        <v>302</v>
      </c>
      <c r="C518" s="17">
        <v>0.69606804337339201</v>
      </c>
      <c r="D518" s="17">
        <v>0.70174674729266495</v>
      </c>
      <c r="E518" s="17">
        <v>0.68975070125621996</v>
      </c>
      <c r="F518" s="17"/>
      <c r="G518" s="17">
        <v>0.59550612917174095</v>
      </c>
      <c r="H518" s="17">
        <v>0.61589914414102798</v>
      </c>
      <c r="I518" s="17">
        <v>0.60124525689798503</v>
      </c>
      <c r="J518" s="17">
        <v>0.64980872560527003</v>
      </c>
      <c r="K518" s="17">
        <v>0.75201186809004505</v>
      </c>
      <c r="L518" s="17">
        <v>0.79242572763179098</v>
      </c>
      <c r="M518" s="17"/>
      <c r="N518" s="17">
        <v>0.76260812797348898</v>
      </c>
      <c r="O518" s="17">
        <v>0.69427030676013302</v>
      </c>
      <c r="P518" s="17">
        <v>0.69208487999836499</v>
      </c>
      <c r="Q518" s="17">
        <v>0.59501672159230901</v>
      </c>
      <c r="R518" s="17"/>
      <c r="S518" s="17">
        <v>0.71800907959139104</v>
      </c>
      <c r="T518" s="17">
        <v>0.71450537425382199</v>
      </c>
      <c r="U518" s="17">
        <v>0.69128129509757896</v>
      </c>
      <c r="V518" s="17">
        <v>0.73880742925998799</v>
      </c>
      <c r="W518" s="17">
        <v>0.69311114509568394</v>
      </c>
      <c r="X518" s="17">
        <v>0.69447801461091396</v>
      </c>
      <c r="Y518" s="17">
        <v>0.73414822885876196</v>
      </c>
      <c r="Z518" s="17">
        <v>0.70800070512647995</v>
      </c>
      <c r="AA518" s="17">
        <v>0.65111785893044605</v>
      </c>
      <c r="AB518" s="17">
        <v>0.69388137186451904</v>
      </c>
      <c r="AC518" s="17">
        <v>0.62490260656438301</v>
      </c>
      <c r="AD518" s="17">
        <v>0.58818700207641195</v>
      </c>
      <c r="AE518" s="17"/>
      <c r="AF518" s="17">
        <v>0.715488009938406</v>
      </c>
      <c r="AG518" s="17">
        <v>0.70120002729573405</v>
      </c>
      <c r="AH518" s="17">
        <v>0.63511823866515804</v>
      </c>
      <c r="AI518" s="17"/>
      <c r="AJ518" s="17">
        <v>0.74376389380544605</v>
      </c>
      <c r="AK518" s="17">
        <v>0.65272396527111598</v>
      </c>
      <c r="AL518" s="17">
        <v>0.75917466022977198</v>
      </c>
      <c r="AM518" s="17">
        <v>0.65984644852119301</v>
      </c>
      <c r="AN518" s="17">
        <v>0.656435849339157</v>
      </c>
      <c r="AO518" s="17"/>
      <c r="AP518" s="17">
        <v>0.749724252335913</v>
      </c>
      <c r="AQ518" s="17">
        <v>0.67690081036687499</v>
      </c>
      <c r="AR518" s="17">
        <v>0.69897981784344998</v>
      </c>
      <c r="AS518" s="17"/>
      <c r="AT518" s="17">
        <v>0.77942135880271302</v>
      </c>
      <c r="AU518" s="17">
        <v>0.56946334121109599</v>
      </c>
      <c r="AV518" s="17" t="s">
        <v>74</v>
      </c>
      <c r="AW518" s="17" t="s">
        <v>74</v>
      </c>
      <c r="AX518" s="17" t="s">
        <v>74</v>
      </c>
      <c r="AY518" s="17" t="s">
        <v>74</v>
      </c>
      <c r="AZ518" s="17" t="s">
        <v>74</v>
      </c>
    </row>
    <row r="519" spans="2:52" x14ac:dyDescent="0.35">
      <c r="B519" t="s">
        <v>303</v>
      </c>
      <c r="C519" s="17">
        <v>3.6512585788836399E-2</v>
      </c>
      <c r="D519" s="17">
        <v>3.3186532053770097E-2</v>
      </c>
      <c r="E519" s="17">
        <v>4.00836571318808E-2</v>
      </c>
      <c r="F519" s="17"/>
      <c r="G519" s="17">
        <v>9.1362731617725998E-2</v>
      </c>
      <c r="H519" s="17">
        <v>6.0374951681399502E-2</v>
      </c>
      <c r="I519" s="17">
        <v>7.0322371326775504E-2</v>
      </c>
      <c r="J519" s="17">
        <v>3.1366599054689102E-2</v>
      </c>
      <c r="K519" s="17">
        <v>1.99450928637467E-2</v>
      </c>
      <c r="L519" s="17">
        <v>1.0803633602992401E-2</v>
      </c>
      <c r="M519" s="17"/>
      <c r="N519" s="17">
        <v>4.3361864063666301E-2</v>
      </c>
      <c r="O519" s="17">
        <v>3.57791931516857E-2</v>
      </c>
      <c r="P519" s="17">
        <v>2.62001465048502E-2</v>
      </c>
      <c r="Q519" s="17">
        <v>3.84082404167084E-2</v>
      </c>
      <c r="R519" s="17"/>
      <c r="S519" s="17">
        <v>4.7521361135321502E-2</v>
      </c>
      <c r="T519" s="17">
        <v>3.6233150756826801E-2</v>
      </c>
      <c r="U519" s="17">
        <v>2.0064823675543301E-2</v>
      </c>
      <c r="V519" s="17">
        <v>2.79114321587208E-2</v>
      </c>
      <c r="W519" s="17">
        <v>3.08427970102708E-2</v>
      </c>
      <c r="X519" s="17">
        <v>5.8508050529611097E-2</v>
      </c>
      <c r="Y519" s="17">
        <v>3.8800742030652501E-2</v>
      </c>
      <c r="Z519" s="17">
        <v>2.7222340569857301E-2</v>
      </c>
      <c r="AA519" s="17">
        <v>3.1440549577627298E-2</v>
      </c>
      <c r="AB519" s="17">
        <v>1.9293366947628499E-2</v>
      </c>
      <c r="AC519" s="17">
        <v>7.3646487464631802E-2</v>
      </c>
      <c r="AD519" s="17">
        <v>4.4758327085321702E-2</v>
      </c>
      <c r="AE519" s="17"/>
      <c r="AF519" s="17">
        <v>2.9820908037350598E-2</v>
      </c>
      <c r="AG519" s="17">
        <v>3.8801650566248201E-2</v>
      </c>
      <c r="AH519" s="17">
        <v>4.7946548267062801E-2</v>
      </c>
      <c r="AI519" s="17"/>
      <c r="AJ519" s="17">
        <v>2.4828004477100402E-2</v>
      </c>
      <c r="AK519" s="17">
        <v>5.7336800870508103E-2</v>
      </c>
      <c r="AL519" s="17">
        <v>1.15023508464053E-2</v>
      </c>
      <c r="AM519" s="17">
        <v>7.1219414934485303E-2</v>
      </c>
      <c r="AN519" s="17">
        <v>6.2993599244991302E-2</v>
      </c>
      <c r="AO519" s="17"/>
      <c r="AP519" s="17">
        <v>3.0242363587072101E-2</v>
      </c>
      <c r="AQ519" s="17">
        <v>4.7270603489633502E-2</v>
      </c>
      <c r="AR519" s="17">
        <v>3.01993184496002E-2</v>
      </c>
      <c r="AS519" s="17"/>
      <c r="AT519" s="17">
        <v>2.13375727928098E-2</v>
      </c>
      <c r="AU519" s="17">
        <v>5.9561794938771201E-2</v>
      </c>
      <c r="AV519" s="17" t="s">
        <v>74</v>
      </c>
      <c r="AW519" s="17" t="s">
        <v>74</v>
      </c>
      <c r="AX519" s="17" t="s">
        <v>74</v>
      </c>
      <c r="AY519" s="17" t="s">
        <v>74</v>
      </c>
      <c r="AZ519" s="17" t="s">
        <v>74</v>
      </c>
    </row>
    <row r="520" spans="2:52" x14ac:dyDescent="0.35">
      <c r="B520" t="s">
        <v>304</v>
      </c>
      <c r="C520" s="17">
        <v>0.160746236654876</v>
      </c>
      <c r="D520" s="17">
        <v>0.151869133218097</v>
      </c>
      <c r="E520" s="17">
        <v>0.17033500191495601</v>
      </c>
      <c r="F520" s="17"/>
      <c r="G520" s="17">
        <v>0.17729375344183701</v>
      </c>
      <c r="H520" s="17">
        <v>0.17721680718389399</v>
      </c>
      <c r="I520" s="17">
        <v>0.16786824135843301</v>
      </c>
      <c r="J520" s="17">
        <v>0.17601234067645499</v>
      </c>
      <c r="K520" s="17">
        <v>0.15821748908159</v>
      </c>
      <c r="L520" s="17">
        <v>0.13920926959351801</v>
      </c>
      <c r="M520" s="17"/>
      <c r="N520" s="17">
        <v>9.7425387143653105E-2</v>
      </c>
      <c r="O520" s="17">
        <v>0.15657646529041599</v>
      </c>
      <c r="P520" s="17">
        <v>0.16816483512098601</v>
      </c>
      <c r="Q520" s="17">
        <v>0.258845893771119</v>
      </c>
      <c r="R520" s="17"/>
      <c r="S520" s="17">
        <v>0.145419402519325</v>
      </c>
      <c r="T520" s="17">
        <v>0.17761031366363</v>
      </c>
      <c r="U520" s="17">
        <v>0.17618244454186599</v>
      </c>
      <c r="V520" s="17">
        <v>0.17934382155343501</v>
      </c>
      <c r="W520" s="17">
        <v>0.17024436228996301</v>
      </c>
      <c r="X520" s="17">
        <v>0.156463243647083</v>
      </c>
      <c r="Y520" s="17">
        <v>0.136418007621187</v>
      </c>
      <c r="Z520" s="17">
        <v>0.1208523853783</v>
      </c>
      <c r="AA520" s="17">
        <v>0.178857335883049</v>
      </c>
      <c r="AB520" s="17">
        <v>0.14985201282591901</v>
      </c>
      <c r="AC520" s="17">
        <v>0.16456017994515099</v>
      </c>
      <c r="AD520" s="17">
        <v>0.130268752286405</v>
      </c>
      <c r="AE520" s="17"/>
      <c r="AF520" s="17">
        <v>0.15594865915912901</v>
      </c>
      <c r="AG520" s="17">
        <v>0.151892581906726</v>
      </c>
      <c r="AH520" s="17">
        <v>0.19535097604947901</v>
      </c>
      <c r="AI520" s="17"/>
      <c r="AJ520" s="17">
        <v>0.15670930098972599</v>
      </c>
      <c r="AK520" s="17">
        <v>0.14033182763492399</v>
      </c>
      <c r="AL520" s="17">
        <v>0.15815692562908901</v>
      </c>
      <c r="AM520" s="17">
        <v>0.14228215437870201</v>
      </c>
      <c r="AN520" s="17">
        <v>0.177862564076326</v>
      </c>
      <c r="AO520" s="17"/>
      <c r="AP520" s="17">
        <v>0.14350469496357701</v>
      </c>
      <c r="AQ520" s="17">
        <v>0.13823906111074599</v>
      </c>
      <c r="AR520" s="17">
        <v>0.18043783534295799</v>
      </c>
      <c r="AS520" s="17"/>
      <c r="AT520" s="17">
        <v>0.145940530325849</v>
      </c>
      <c r="AU520" s="17">
        <v>0.18323450878219499</v>
      </c>
      <c r="AV520" s="17" t="s">
        <v>74</v>
      </c>
      <c r="AW520" s="17" t="s">
        <v>74</v>
      </c>
      <c r="AX520" s="17" t="s">
        <v>74</v>
      </c>
      <c r="AY520" s="17" t="s">
        <v>74</v>
      </c>
      <c r="AZ520" s="17" t="s">
        <v>74</v>
      </c>
    </row>
    <row r="521" spans="2:52" x14ac:dyDescent="0.35">
      <c r="B521" t="s">
        <v>72</v>
      </c>
      <c r="C521" s="17">
        <v>1.90279262846931E-2</v>
      </c>
      <c r="D521" s="17">
        <v>1.4635343256436201E-2</v>
      </c>
      <c r="E521" s="17">
        <v>2.3717472972885501E-2</v>
      </c>
      <c r="F521" s="17"/>
      <c r="G521" s="17">
        <v>6.5509093677580094E-2</v>
      </c>
      <c r="H521" s="17">
        <v>1.5097067052590301E-2</v>
      </c>
      <c r="I521" s="17">
        <v>1.6916954095777401E-2</v>
      </c>
      <c r="J521" s="17">
        <v>1.29016557721635E-2</v>
      </c>
      <c r="K521" s="17">
        <v>1.4945316016099899E-2</v>
      </c>
      <c r="L521" s="17">
        <v>1.74246961833226E-2</v>
      </c>
      <c r="M521" s="17"/>
      <c r="N521" s="17">
        <v>1.01043677817167E-2</v>
      </c>
      <c r="O521" s="17">
        <v>1.5271887636653299E-2</v>
      </c>
      <c r="P521" s="17">
        <v>2.30605709713608E-2</v>
      </c>
      <c r="Q521" s="17">
        <v>3.4247125410085497E-2</v>
      </c>
      <c r="R521" s="17"/>
      <c r="S521" s="17">
        <v>1.09769680069161E-2</v>
      </c>
      <c r="T521" s="17">
        <v>2.1709070492627099E-2</v>
      </c>
      <c r="U521" s="17">
        <v>1.90874941535688E-2</v>
      </c>
      <c r="V521" s="17">
        <v>7.6287755037981603E-3</v>
      </c>
      <c r="W521" s="17">
        <v>1.5046379734645701E-2</v>
      </c>
      <c r="X521" s="17">
        <v>2.0554318715721699E-2</v>
      </c>
      <c r="Y521" s="17">
        <v>1.76772461616856E-2</v>
      </c>
      <c r="Z521" s="17">
        <v>2.6143859477219901E-2</v>
      </c>
      <c r="AA521" s="17">
        <v>1.8816146449450299E-2</v>
      </c>
      <c r="AB521" s="17">
        <v>2.11267708678161E-2</v>
      </c>
      <c r="AC521" s="17">
        <v>4.01879691477839E-2</v>
      </c>
      <c r="AD521" s="17">
        <v>2.9328011725432201E-2</v>
      </c>
      <c r="AE521" s="17"/>
      <c r="AF521" s="17">
        <v>1.38597737142359E-2</v>
      </c>
      <c r="AG521" s="17">
        <v>2.0475665286732399E-2</v>
      </c>
      <c r="AH521" s="17">
        <v>1.8238959866508201E-2</v>
      </c>
      <c r="AI521" s="17"/>
      <c r="AJ521" s="17">
        <v>1.2706624562846E-2</v>
      </c>
      <c r="AK521" s="17">
        <v>2.42035677007717E-2</v>
      </c>
      <c r="AL521" s="17">
        <v>9.7038171944472396E-3</v>
      </c>
      <c r="AM521" s="17">
        <v>0</v>
      </c>
      <c r="AN521" s="17">
        <v>1.6682539201181901E-2</v>
      </c>
      <c r="AO521" s="17"/>
      <c r="AP521" s="17">
        <v>1.33118208675877E-2</v>
      </c>
      <c r="AQ521" s="17">
        <v>2.13733162728619E-2</v>
      </c>
      <c r="AR521" s="17">
        <v>1.1498692326716501E-2</v>
      </c>
      <c r="AS521" s="17"/>
      <c r="AT521" s="17">
        <v>1.5444361832334301E-2</v>
      </c>
      <c r="AU521" s="17">
        <v>2.4470974444607E-2</v>
      </c>
      <c r="AV521" s="17" t="s">
        <v>74</v>
      </c>
      <c r="AW521" s="17" t="s">
        <v>74</v>
      </c>
      <c r="AX521" s="17" t="s">
        <v>74</v>
      </c>
      <c r="AY521" s="17" t="s">
        <v>74</v>
      </c>
      <c r="AZ521" s="17" t="s">
        <v>74</v>
      </c>
    </row>
    <row r="522" spans="2:52"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row>
    <row r="523" spans="2:52" x14ac:dyDescent="0.35">
      <c r="B523" s="6" t="s">
        <v>317</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row>
    <row r="524" spans="2:52" x14ac:dyDescent="0.35">
      <c r="B524" s="24" t="s">
        <v>76</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row>
    <row r="525" spans="2:52" x14ac:dyDescent="0.35">
      <c r="B525" t="s">
        <v>313</v>
      </c>
      <c r="C525" s="17">
        <v>0.30423889861088899</v>
      </c>
      <c r="D525" s="17">
        <v>0.36735866394533701</v>
      </c>
      <c r="E525" s="17">
        <v>0.24256236150893201</v>
      </c>
      <c r="F525" s="17"/>
      <c r="G525" s="17">
        <v>0.236924915148534</v>
      </c>
      <c r="H525" s="17">
        <v>0.299848891884544</v>
      </c>
      <c r="I525" s="17">
        <v>0.31214431361697698</v>
      </c>
      <c r="J525" s="17">
        <v>0.30639070953877801</v>
      </c>
      <c r="K525" s="17">
        <v>0.304590551094644</v>
      </c>
      <c r="L525" s="17">
        <v>0.34397018912409699</v>
      </c>
      <c r="M525" s="17"/>
      <c r="N525" s="17">
        <v>0.39728879413419399</v>
      </c>
      <c r="O525" s="17">
        <v>0.295795044593058</v>
      </c>
      <c r="P525" s="17">
        <v>0.27883081030231399</v>
      </c>
      <c r="Q525" s="17">
        <v>0.23746298546626901</v>
      </c>
      <c r="R525" s="17"/>
      <c r="S525" s="17">
        <v>0.30026648190996502</v>
      </c>
      <c r="T525" s="17">
        <v>0.28772715282091998</v>
      </c>
      <c r="U525" s="17">
        <v>0.29605454677365001</v>
      </c>
      <c r="V525" s="17">
        <v>0.32019498444368599</v>
      </c>
      <c r="W525" s="17">
        <v>0.33670819882570002</v>
      </c>
      <c r="X525" s="17">
        <v>0.30547641644676099</v>
      </c>
      <c r="Y525" s="17">
        <v>0.28279856669659098</v>
      </c>
      <c r="Z525" s="17">
        <v>0.31262532887754002</v>
      </c>
      <c r="AA525" s="17">
        <v>0.28096966534773599</v>
      </c>
      <c r="AB525" s="17">
        <v>0.33711112557864897</v>
      </c>
      <c r="AC525" s="17">
        <v>0.31467833548904001</v>
      </c>
      <c r="AD525" s="17">
        <v>0.30402298413113898</v>
      </c>
      <c r="AE525" s="17"/>
      <c r="AF525" s="17">
        <v>0.31722675611893703</v>
      </c>
      <c r="AG525" s="17">
        <v>0.337247338147392</v>
      </c>
      <c r="AH525" s="17">
        <v>0.24419936768120501</v>
      </c>
      <c r="AI525" s="17"/>
      <c r="AJ525" s="17">
        <v>0.32278366270947501</v>
      </c>
      <c r="AK525" s="17">
        <v>0.31971040366915998</v>
      </c>
      <c r="AL525" s="17">
        <v>0.39889256263772399</v>
      </c>
      <c r="AM525" s="17">
        <v>0.29263170647891301</v>
      </c>
      <c r="AN525" s="17">
        <v>0.23180012239890699</v>
      </c>
      <c r="AO525" s="17"/>
      <c r="AP525" s="17">
        <v>0.33454578667865797</v>
      </c>
      <c r="AQ525" s="17">
        <v>0.318726836357762</v>
      </c>
      <c r="AR525" s="17">
        <v>0.36236198779840001</v>
      </c>
      <c r="AS525" s="17"/>
      <c r="AT525" s="17">
        <v>0.368010201551071</v>
      </c>
      <c r="AU525" s="17">
        <v>0.31739535850008399</v>
      </c>
      <c r="AV525" s="17" t="s">
        <v>74</v>
      </c>
      <c r="AW525" s="17">
        <v>0.207842340087244</v>
      </c>
      <c r="AX525" s="17">
        <v>0.21710223757616701</v>
      </c>
      <c r="AY525" s="17">
        <v>0.26944766088123301</v>
      </c>
      <c r="AZ525" s="17">
        <v>0.205331492882811</v>
      </c>
    </row>
    <row r="526" spans="2:52" x14ac:dyDescent="0.35">
      <c r="B526" t="s">
        <v>314</v>
      </c>
      <c r="C526" s="17">
        <v>0.48512747050081201</v>
      </c>
      <c r="D526" s="17">
        <v>0.45841502837540898</v>
      </c>
      <c r="E526" s="17">
        <v>0.51160386041935102</v>
      </c>
      <c r="F526" s="17"/>
      <c r="G526" s="17">
        <v>0.45730299529275098</v>
      </c>
      <c r="H526" s="17">
        <v>0.46693509043603898</v>
      </c>
      <c r="I526" s="17">
        <v>0.44498913170618698</v>
      </c>
      <c r="J526" s="17">
        <v>0.470248204365388</v>
      </c>
      <c r="K526" s="17">
        <v>0.53725904495742505</v>
      </c>
      <c r="L526" s="17">
        <v>0.52802427205897695</v>
      </c>
      <c r="M526" s="17"/>
      <c r="N526" s="17">
        <v>0.44624624750908098</v>
      </c>
      <c r="O526" s="17">
        <v>0.49651712648392199</v>
      </c>
      <c r="P526" s="17">
        <v>0.49923278533937998</v>
      </c>
      <c r="Q526" s="17">
        <v>0.50242147928481595</v>
      </c>
      <c r="R526" s="17"/>
      <c r="S526" s="17">
        <v>0.44931840225620201</v>
      </c>
      <c r="T526" s="17">
        <v>0.49056858486132698</v>
      </c>
      <c r="U526" s="17">
        <v>0.49375686190372198</v>
      </c>
      <c r="V526" s="17">
        <v>0.46368014124043599</v>
      </c>
      <c r="W526" s="17">
        <v>0.51358892143863999</v>
      </c>
      <c r="X526" s="17">
        <v>0.45490251375706803</v>
      </c>
      <c r="Y526" s="17">
        <v>0.55346771040815501</v>
      </c>
      <c r="Z526" s="17">
        <v>0.53876713386497199</v>
      </c>
      <c r="AA526" s="17">
        <v>0.50146457271168199</v>
      </c>
      <c r="AB526" s="17">
        <v>0.47812047364653598</v>
      </c>
      <c r="AC526" s="17">
        <v>0.45685049936750899</v>
      </c>
      <c r="AD526" s="17">
        <v>0.44904458878115999</v>
      </c>
      <c r="AE526" s="17"/>
      <c r="AF526" s="17">
        <v>0.491552747661611</v>
      </c>
      <c r="AG526" s="17">
        <v>0.48942425840387599</v>
      </c>
      <c r="AH526" s="17">
        <v>0.47854713365088902</v>
      </c>
      <c r="AI526" s="17"/>
      <c r="AJ526" s="17">
        <v>0.50716856852615699</v>
      </c>
      <c r="AK526" s="17">
        <v>0.47845436734343699</v>
      </c>
      <c r="AL526" s="17">
        <v>0.44694234327353199</v>
      </c>
      <c r="AM526" s="17">
        <v>0.44148718286390598</v>
      </c>
      <c r="AN526" s="17">
        <v>0.48264140827125801</v>
      </c>
      <c r="AO526" s="17"/>
      <c r="AP526" s="17">
        <v>0.49369245569791698</v>
      </c>
      <c r="AQ526" s="17">
        <v>0.477613400953036</v>
      </c>
      <c r="AR526" s="17">
        <v>0.47495832131045901</v>
      </c>
      <c r="AS526" s="17"/>
      <c r="AT526" s="17">
        <v>0.49727578418577301</v>
      </c>
      <c r="AU526" s="17">
        <v>0.46839308431929699</v>
      </c>
      <c r="AV526" s="17" t="s">
        <v>74</v>
      </c>
      <c r="AW526" s="17">
        <v>0.48344261900778401</v>
      </c>
      <c r="AX526" s="17">
        <v>0.48877977736286299</v>
      </c>
      <c r="AY526" s="17">
        <v>0.48191289382810398</v>
      </c>
      <c r="AZ526" s="17">
        <v>0.49053793901942899</v>
      </c>
    </row>
    <row r="527" spans="2:52" x14ac:dyDescent="0.35">
      <c r="B527" t="s">
        <v>315</v>
      </c>
      <c r="C527" s="17">
        <v>0.173537297381894</v>
      </c>
      <c r="D527" s="17">
        <v>0.14154328564733801</v>
      </c>
      <c r="E527" s="17">
        <v>0.20469869761432399</v>
      </c>
      <c r="F527" s="17"/>
      <c r="G527" s="17">
        <v>0.249235265927195</v>
      </c>
      <c r="H527" s="17">
        <v>0.183770120236143</v>
      </c>
      <c r="I527" s="17">
        <v>0.20081586651597599</v>
      </c>
      <c r="J527" s="17">
        <v>0.183786697510187</v>
      </c>
      <c r="K527" s="17">
        <v>0.13725938052350301</v>
      </c>
      <c r="L527" s="17">
        <v>0.108974163131051</v>
      </c>
      <c r="M527" s="17"/>
      <c r="N527" s="17">
        <v>0.139063450380182</v>
      </c>
      <c r="O527" s="17">
        <v>0.16775244578819801</v>
      </c>
      <c r="P527" s="17">
        <v>0.17106882612955601</v>
      </c>
      <c r="Q527" s="17">
        <v>0.21735214194594199</v>
      </c>
      <c r="R527" s="17"/>
      <c r="S527" s="17">
        <v>0.195790038594719</v>
      </c>
      <c r="T527" s="17">
        <v>0.19061653812158699</v>
      </c>
      <c r="U527" s="17">
        <v>0.17301777488140599</v>
      </c>
      <c r="V527" s="17">
        <v>0.17406228122221201</v>
      </c>
      <c r="W527" s="17">
        <v>0.124748224733499</v>
      </c>
      <c r="X527" s="17">
        <v>0.203790714186662</v>
      </c>
      <c r="Y527" s="17">
        <v>0.14404094439085599</v>
      </c>
      <c r="Z527" s="17">
        <v>0.13684715860388599</v>
      </c>
      <c r="AA527" s="17">
        <v>0.16848549396161699</v>
      </c>
      <c r="AB527" s="17">
        <v>0.156107117232268</v>
      </c>
      <c r="AC527" s="17">
        <v>0.18599860304595101</v>
      </c>
      <c r="AD527" s="17">
        <v>0.195971804514457</v>
      </c>
      <c r="AE527" s="17"/>
      <c r="AF527" s="17">
        <v>0.16112752677785699</v>
      </c>
      <c r="AG527" s="17">
        <v>0.14408028234798001</v>
      </c>
      <c r="AH527" s="17">
        <v>0.21787036780310401</v>
      </c>
      <c r="AI527" s="17"/>
      <c r="AJ527" s="17">
        <v>0.14170343469091501</v>
      </c>
      <c r="AK527" s="17">
        <v>0.164135146905418</v>
      </c>
      <c r="AL527" s="17">
        <v>0.121369010172848</v>
      </c>
      <c r="AM527" s="17">
        <v>0.23024997714873199</v>
      </c>
      <c r="AN527" s="17">
        <v>0.23840808967396701</v>
      </c>
      <c r="AO527" s="17"/>
      <c r="AP527" s="17">
        <v>0.140893943006072</v>
      </c>
      <c r="AQ527" s="17">
        <v>0.171002081595994</v>
      </c>
      <c r="AR527" s="17">
        <v>0.124311974631637</v>
      </c>
      <c r="AS527" s="17"/>
      <c r="AT527" s="17">
        <v>0.109996615387619</v>
      </c>
      <c r="AU527" s="17">
        <v>0.179208026777085</v>
      </c>
      <c r="AV527" s="17" t="s">
        <v>74</v>
      </c>
      <c r="AW527" s="17">
        <v>0.25942383151392701</v>
      </c>
      <c r="AX527" s="17">
        <v>0.22287072394331101</v>
      </c>
      <c r="AY527" s="17">
        <v>0.20883328050476199</v>
      </c>
      <c r="AZ527" s="17">
        <v>0.25327944175428202</v>
      </c>
    </row>
    <row r="528" spans="2:52" x14ac:dyDescent="0.35">
      <c r="B528" t="s">
        <v>72</v>
      </c>
      <c r="C528" s="17">
        <v>3.7096333506405101E-2</v>
      </c>
      <c r="D528" s="17">
        <v>3.2683022031915303E-2</v>
      </c>
      <c r="E528" s="17">
        <v>4.11350804573936E-2</v>
      </c>
      <c r="F528" s="17"/>
      <c r="G528" s="17">
        <v>5.65368236315189E-2</v>
      </c>
      <c r="H528" s="17">
        <v>4.9445897443274003E-2</v>
      </c>
      <c r="I528" s="17">
        <v>4.2050688160860501E-2</v>
      </c>
      <c r="J528" s="17">
        <v>3.9574388585646499E-2</v>
      </c>
      <c r="K528" s="17">
        <v>2.0891023424427401E-2</v>
      </c>
      <c r="L528" s="17">
        <v>1.9031375685874999E-2</v>
      </c>
      <c r="M528" s="17"/>
      <c r="N528" s="17">
        <v>1.7401507976543201E-2</v>
      </c>
      <c r="O528" s="17">
        <v>3.9935383134822998E-2</v>
      </c>
      <c r="P528" s="17">
        <v>5.0867578228750203E-2</v>
      </c>
      <c r="Q528" s="17">
        <v>4.2763393302973199E-2</v>
      </c>
      <c r="R528" s="17"/>
      <c r="S528" s="17">
        <v>5.46250772391128E-2</v>
      </c>
      <c r="T528" s="17">
        <v>3.1087724196165799E-2</v>
      </c>
      <c r="U528" s="17">
        <v>3.7170816441221298E-2</v>
      </c>
      <c r="V528" s="17">
        <v>4.2062593093666001E-2</v>
      </c>
      <c r="W528" s="17">
        <v>2.49546550021604E-2</v>
      </c>
      <c r="X528" s="17">
        <v>3.5830355609509298E-2</v>
      </c>
      <c r="Y528" s="17">
        <v>1.9692778504397799E-2</v>
      </c>
      <c r="Z528" s="17">
        <v>1.1760378653601701E-2</v>
      </c>
      <c r="AA528" s="17">
        <v>4.90802679789651E-2</v>
      </c>
      <c r="AB528" s="17">
        <v>2.8661283542548099E-2</v>
      </c>
      <c r="AC528" s="17">
        <v>4.2472562097500097E-2</v>
      </c>
      <c r="AD528" s="17">
        <v>5.09606225732444E-2</v>
      </c>
      <c r="AE528" s="17"/>
      <c r="AF528" s="17">
        <v>3.0092969441595001E-2</v>
      </c>
      <c r="AG528" s="17">
        <v>2.9248121100751999E-2</v>
      </c>
      <c r="AH528" s="17">
        <v>5.9383130864802201E-2</v>
      </c>
      <c r="AI528" s="17"/>
      <c r="AJ528" s="17">
        <v>2.8344334073452701E-2</v>
      </c>
      <c r="AK528" s="17">
        <v>3.7700082081984401E-2</v>
      </c>
      <c r="AL528" s="17">
        <v>3.27960839158963E-2</v>
      </c>
      <c r="AM528" s="17">
        <v>3.5631133508449001E-2</v>
      </c>
      <c r="AN528" s="17">
        <v>4.7150379655867901E-2</v>
      </c>
      <c r="AO528" s="17"/>
      <c r="AP528" s="17">
        <v>3.08678146173532E-2</v>
      </c>
      <c r="AQ528" s="17">
        <v>3.2657681093208601E-2</v>
      </c>
      <c r="AR528" s="17">
        <v>3.8367716259503602E-2</v>
      </c>
      <c r="AS528" s="17"/>
      <c r="AT528" s="17">
        <v>2.47173988755367E-2</v>
      </c>
      <c r="AU528" s="17">
        <v>3.5003530403533503E-2</v>
      </c>
      <c r="AV528" s="17" t="s">
        <v>74</v>
      </c>
      <c r="AW528" s="17">
        <v>4.9291209391045497E-2</v>
      </c>
      <c r="AX528" s="17">
        <v>7.1247261117659E-2</v>
      </c>
      <c r="AY528" s="17">
        <v>3.9806164785900502E-2</v>
      </c>
      <c r="AZ528" s="17">
        <v>5.0851126343477902E-2</v>
      </c>
    </row>
    <row r="529" spans="2:52"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row>
    <row r="530" spans="2:52" x14ac:dyDescent="0.35">
      <c r="B530" s="6" t="s">
        <v>318</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row>
    <row r="531" spans="2:52" x14ac:dyDescent="0.35">
      <c r="B531" s="24" t="s">
        <v>76</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row>
    <row r="532" spans="2:52" x14ac:dyDescent="0.35">
      <c r="B532" t="s">
        <v>313</v>
      </c>
      <c r="C532" s="17">
        <v>0.78940661545501301</v>
      </c>
      <c r="D532" s="17">
        <v>0.78206127219327104</v>
      </c>
      <c r="E532" s="17">
        <v>0.79649964443892396</v>
      </c>
      <c r="F532" s="17"/>
      <c r="G532" s="17">
        <v>0.590297349816575</v>
      </c>
      <c r="H532" s="17">
        <v>0.65032100356037603</v>
      </c>
      <c r="I532" s="17">
        <v>0.73874980610928198</v>
      </c>
      <c r="J532" s="17">
        <v>0.86756655740792898</v>
      </c>
      <c r="K532" s="17">
        <v>0.90042704347566904</v>
      </c>
      <c r="L532" s="17">
        <v>0.93755786463698798</v>
      </c>
      <c r="M532" s="17"/>
      <c r="N532" s="17">
        <v>0.80699549091146205</v>
      </c>
      <c r="O532" s="17">
        <v>0.77784070110248205</v>
      </c>
      <c r="P532" s="17">
        <v>0.80721069454583305</v>
      </c>
      <c r="Q532" s="17">
        <v>0.76705980368815996</v>
      </c>
      <c r="R532" s="17"/>
      <c r="S532" s="17">
        <v>0.69137690064482704</v>
      </c>
      <c r="T532" s="17">
        <v>0.79249997404363204</v>
      </c>
      <c r="U532" s="17">
        <v>0.81546036944170197</v>
      </c>
      <c r="V532" s="17">
        <v>0.81867930799100497</v>
      </c>
      <c r="W532" s="17">
        <v>0.82301865349522596</v>
      </c>
      <c r="X532" s="17">
        <v>0.77215241891636299</v>
      </c>
      <c r="Y532" s="17">
        <v>0.83966403518676302</v>
      </c>
      <c r="Z532" s="17">
        <v>0.76773236102403497</v>
      </c>
      <c r="AA532" s="17">
        <v>0.805148041388144</v>
      </c>
      <c r="AB532" s="17">
        <v>0.80363535294911503</v>
      </c>
      <c r="AC532" s="17">
        <v>0.80764310338020395</v>
      </c>
      <c r="AD532" s="17">
        <v>0.81407033637353099</v>
      </c>
      <c r="AE532" s="17"/>
      <c r="AF532" s="17">
        <v>0.85962260547556502</v>
      </c>
      <c r="AG532" s="17">
        <v>0.81754709232939404</v>
      </c>
      <c r="AH532" s="17">
        <v>0.67182077464756096</v>
      </c>
      <c r="AI532" s="17"/>
      <c r="AJ532" s="17">
        <v>0.858268048543119</v>
      </c>
      <c r="AK532" s="17">
        <v>0.74189410674632505</v>
      </c>
      <c r="AL532" s="17">
        <v>0.823750932389128</v>
      </c>
      <c r="AM532" s="17">
        <v>0.79529999980910404</v>
      </c>
      <c r="AN532" s="17">
        <v>0.74920527194891195</v>
      </c>
      <c r="AO532" s="17"/>
      <c r="AP532" s="17">
        <v>0.79251289352381304</v>
      </c>
      <c r="AQ532" s="17">
        <v>0.76407601923419499</v>
      </c>
      <c r="AR532" s="17">
        <v>0.77300994332601203</v>
      </c>
      <c r="AS532" s="17"/>
      <c r="AT532" s="17">
        <v>0.88970184466102897</v>
      </c>
      <c r="AU532" s="17">
        <v>0.80417089597810099</v>
      </c>
      <c r="AV532" s="17" t="s">
        <v>74</v>
      </c>
      <c r="AW532" s="17">
        <v>0.70451255657452005</v>
      </c>
      <c r="AX532" s="17">
        <v>0.69789243323507</v>
      </c>
      <c r="AY532" s="17">
        <v>0.68490905633385002</v>
      </c>
      <c r="AZ532" s="17">
        <v>0.75209581135431502</v>
      </c>
    </row>
    <row r="533" spans="2:52" x14ac:dyDescent="0.35">
      <c r="B533" t="s">
        <v>314</v>
      </c>
      <c r="C533" s="17">
        <v>0.138515718060818</v>
      </c>
      <c r="D533" s="17">
        <v>0.14191008497622301</v>
      </c>
      <c r="E533" s="17">
        <v>0.135370935455015</v>
      </c>
      <c r="F533" s="17"/>
      <c r="G533" s="17">
        <v>0.27681712589659802</v>
      </c>
      <c r="H533" s="17">
        <v>0.23929660966135499</v>
      </c>
      <c r="I533" s="17">
        <v>0.18271642157915499</v>
      </c>
      <c r="J533" s="17">
        <v>7.7683618369076501E-2</v>
      </c>
      <c r="K533" s="17">
        <v>5.5520893392344201E-2</v>
      </c>
      <c r="L533" s="17">
        <v>3.4141523693541301E-2</v>
      </c>
      <c r="M533" s="17"/>
      <c r="N533" s="17">
        <v>0.12548557393530199</v>
      </c>
      <c r="O533" s="17">
        <v>0.14562577584647801</v>
      </c>
      <c r="P533" s="17">
        <v>0.132396916376709</v>
      </c>
      <c r="Q533" s="17">
        <v>0.15038763581466699</v>
      </c>
      <c r="R533" s="17"/>
      <c r="S533" s="17">
        <v>0.20841323205296799</v>
      </c>
      <c r="T533" s="17">
        <v>0.12305058008049199</v>
      </c>
      <c r="U533" s="17">
        <v>0.110641308251528</v>
      </c>
      <c r="V533" s="17">
        <v>0.10519644213054</v>
      </c>
      <c r="W533" s="17">
        <v>0.13167791386269501</v>
      </c>
      <c r="X533" s="17">
        <v>0.171413940712837</v>
      </c>
      <c r="Y533" s="17">
        <v>0.104212380129315</v>
      </c>
      <c r="Z533" s="17">
        <v>0.158979750269541</v>
      </c>
      <c r="AA533" s="17">
        <v>0.122981164587358</v>
      </c>
      <c r="AB533" s="17">
        <v>0.13980799376606401</v>
      </c>
      <c r="AC533" s="17">
        <v>0.140285225549273</v>
      </c>
      <c r="AD533" s="17">
        <v>8.4790412652214195E-2</v>
      </c>
      <c r="AE533" s="17"/>
      <c r="AF533" s="17">
        <v>9.1735512470794506E-2</v>
      </c>
      <c r="AG533" s="17">
        <v>0.12370061658483</v>
      </c>
      <c r="AH533" s="17">
        <v>0.223294414591514</v>
      </c>
      <c r="AI533" s="17"/>
      <c r="AJ533" s="17">
        <v>9.1698424581735494E-2</v>
      </c>
      <c r="AK533" s="17">
        <v>0.17996126090461501</v>
      </c>
      <c r="AL533" s="17">
        <v>0.11332691485761801</v>
      </c>
      <c r="AM533" s="17">
        <v>0.16138069762562801</v>
      </c>
      <c r="AN533" s="17">
        <v>0.15418671610752099</v>
      </c>
      <c r="AO533" s="17"/>
      <c r="AP533" s="17">
        <v>0.13697751378970599</v>
      </c>
      <c r="AQ533" s="17">
        <v>0.16110065526526199</v>
      </c>
      <c r="AR533" s="17">
        <v>0.12658902753895199</v>
      </c>
      <c r="AS533" s="17"/>
      <c r="AT533" s="17">
        <v>6.8822399472639503E-2</v>
      </c>
      <c r="AU533" s="17">
        <v>0.14006881715317501</v>
      </c>
      <c r="AV533" s="17" t="s">
        <v>74</v>
      </c>
      <c r="AW533" s="17">
        <v>0.20135138827667401</v>
      </c>
      <c r="AX533" s="17">
        <v>0.200538789607136</v>
      </c>
      <c r="AY533" s="17">
        <v>0.196755412188754</v>
      </c>
      <c r="AZ533" s="17">
        <v>0.16685927506600501</v>
      </c>
    </row>
    <row r="534" spans="2:52" x14ac:dyDescent="0.35">
      <c r="B534" t="s">
        <v>315</v>
      </c>
      <c r="C534" s="17">
        <v>5.0238843338922999E-2</v>
      </c>
      <c r="D534" s="17">
        <v>5.4009575537186598E-2</v>
      </c>
      <c r="E534" s="17">
        <v>4.68074282712155E-2</v>
      </c>
      <c r="F534" s="17"/>
      <c r="G534" s="17">
        <v>9.3034667398009904E-2</v>
      </c>
      <c r="H534" s="17">
        <v>7.1147865506225705E-2</v>
      </c>
      <c r="I534" s="17">
        <v>5.6815069670111101E-2</v>
      </c>
      <c r="J534" s="17">
        <v>3.79278042755338E-2</v>
      </c>
      <c r="K534" s="17">
        <v>3.4107815954223797E-2</v>
      </c>
      <c r="L534" s="17">
        <v>2.0374490252108801E-2</v>
      </c>
      <c r="M534" s="17"/>
      <c r="N534" s="17">
        <v>5.7219653957875198E-2</v>
      </c>
      <c r="O534" s="17">
        <v>5.2923693707606301E-2</v>
      </c>
      <c r="P534" s="17">
        <v>3.4571604352275201E-2</v>
      </c>
      <c r="Q534" s="17">
        <v>5.4336663560406E-2</v>
      </c>
      <c r="R534" s="17"/>
      <c r="S534" s="17">
        <v>6.2785759552029002E-2</v>
      </c>
      <c r="T534" s="17">
        <v>6.9621657709803095E-2</v>
      </c>
      <c r="U534" s="17">
        <v>6.1913464371152201E-2</v>
      </c>
      <c r="V534" s="17">
        <v>5.7340406279732997E-2</v>
      </c>
      <c r="W534" s="17">
        <v>2.6904700394626498E-2</v>
      </c>
      <c r="X534" s="17">
        <v>4.2786963598882601E-2</v>
      </c>
      <c r="Y534" s="17">
        <v>3.3070459400123098E-2</v>
      </c>
      <c r="Z534" s="17">
        <v>5.3466349317217499E-2</v>
      </c>
      <c r="AA534" s="17">
        <v>5.01522451953842E-2</v>
      </c>
      <c r="AB534" s="17">
        <v>3.5918984457818E-2</v>
      </c>
      <c r="AC534" s="17">
        <v>2.61039624330353E-2</v>
      </c>
      <c r="AD534" s="17">
        <v>5.7005409217212401E-2</v>
      </c>
      <c r="AE534" s="17"/>
      <c r="AF534" s="17">
        <v>3.4797426442427198E-2</v>
      </c>
      <c r="AG534" s="17">
        <v>4.3426045809614101E-2</v>
      </c>
      <c r="AH534" s="17">
        <v>6.4875612069938499E-2</v>
      </c>
      <c r="AI534" s="17"/>
      <c r="AJ534" s="17">
        <v>3.6799163100494602E-2</v>
      </c>
      <c r="AK534" s="17">
        <v>5.7085875447094203E-2</v>
      </c>
      <c r="AL534" s="17">
        <v>4.4046521276762902E-2</v>
      </c>
      <c r="AM534" s="17">
        <v>1.7747247565185399E-2</v>
      </c>
      <c r="AN534" s="17">
        <v>6.4895033670030106E-2</v>
      </c>
      <c r="AO534" s="17"/>
      <c r="AP534" s="17">
        <v>5.5015799928096402E-2</v>
      </c>
      <c r="AQ534" s="17">
        <v>5.3700626472984098E-2</v>
      </c>
      <c r="AR534" s="17">
        <v>6.8042099674940307E-2</v>
      </c>
      <c r="AS534" s="17"/>
      <c r="AT534" s="17">
        <v>2.9422005790822499E-2</v>
      </c>
      <c r="AU534" s="17">
        <v>3.8758086527936803E-2</v>
      </c>
      <c r="AV534" s="17" t="s">
        <v>74</v>
      </c>
      <c r="AW534" s="17">
        <v>6.4784708604225402E-2</v>
      </c>
      <c r="AX534" s="17">
        <v>6.2106796897244299E-2</v>
      </c>
      <c r="AY534" s="17">
        <v>9.1639705598858895E-2</v>
      </c>
      <c r="AZ534" s="17">
        <v>3.02825378312691E-2</v>
      </c>
    </row>
    <row r="535" spans="2:52" x14ac:dyDescent="0.35">
      <c r="B535" t="s">
        <v>72</v>
      </c>
      <c r="C535" s="17">
        <v>2.1838823145246E-2</v>
      </c>
      <c r="D535" s="17">
        <v>2.2019067293319001E-2</v>
      </c>
      <c r="E535" s="17">
        <v>2.1321991834845601E-2</v>
      </c>
      <c r="F535" s="17"/>
      <c r="G535" s="17">
        <v>3.9850856888817801E-2</v>
      </c>
      <c r="H535" s="17">
        <v>3.9234521272043202E-2</v>
      </c>
      <c r="I535" s="17">
        <v>2.1718702641451398E-2</v>
      </c>
      <c r="J535" s="17">
        <v>1.6822019947460999E-2</v>
      </c>
      <c r="K535" s="17">
        <v>9.9442471777630194E-3</v>
      </c>
      <c r="L535" s="17">
        <v>7.9261214173623595E-3</v>
      </c>
      <c r="M535" s="17"/>
      <c r="N535" s="17">
        <v>1.02992811953606E-2</v>
      </c>
      <c r="O535" s="17">
        <v>2.3609829343433499E-2</v>
      </c>
      <c r="P535" s="17">
        <v>2.5820784725183E-2</v>
      </c>
      <c r="Q535" s="17">
        <v>2.82158969367667E-2</v>
      </c>
      <c r="R535" s="17"/>
      <c r="S535" s="17">
        <v>3.7424107750175302E-2</v>
      </c>
      <c r="T535" s="17">
        <v>1.48277881660721E-2</v>
      </c>
      <c r="U535" s="17">
        <v>1.1984857935617099E-2</v>
      </c>
      <c r="V535" s="17">
        <v>1.8783843598722198E-2</v>
      </c>
      <c r="W535" s="17">
        <v>1.8398732247452899E-2</v>
      </c>
      <c r="X535" s="17">
        <v>1.36466767719174E-2</v>
      </c>
      <c r="Y535" s="17">
        <v>2.30531252837986E-2</v>
      </c>
      <c r="Z535" s="17">
        <v>1.9821539389206701E-2</v>
      </c>
      <c r="AA535" s="17">
        <v>2.1718548829114202E-2</v>
      </c>
      <c r="AB535" s="17">
        <v>2.0637668827002398E-2</v>
      </c>
      <c r="AC535" s="17">
        <v>2.59677086374876E-2</v>
      </c>
      <c r="AD535" s="17">
        <v>4.4133841757042699E-2</v>
      </c>
      <c r="AE535" s="17"/>
      <c r="AF535" s="17">
        <v>1.38444556112132E-2</v>
      </c>
      <c r="AG535" s="17">
        <v>1.5326245276161899E-2</v>
      </c>
      <c r="AH535" s="17">
        <v>4.0009198690986097E-2</v>
      </c>
      <c r="AI535" s="17"/>
      <c r="AJ535" s="17">
        <v>1.3234363774651E-2</v>
      </c>
      <c r="AK535" s="17">
        <v>2.1058756901966E-2</v>
      </c>
      <c r="AL535" s="17">
        <v>1.8875631476491399E-2</v>
      </c>
      <c r="AM535" s="17">
        <v>2.55720550000826E-2</v>
      </c>
      <c r="AN535" s="17">
        <v>3.1712978273536502E-2</v>
      </c>
      <c r="AO535" s="17"/>
      <c r="AP535" s="17">
        <v>1.54937927583847E-2</v>
      </c>
      <c r="AQ535" s="17">
        <v>2.1122699027558801E-2</v>
      </c>
      <c r="AR535" s="17">
        <v>3.2358929460095297E-2</v>
      </c>
      <c r="AS535" s="17"/>
      <c r="AT535" s="17">
        <v>1.20537500755089E-2</v>
      </c>
      <c r="AU535" s="17">
        <v>1.70022003407867E-2</v>
      </c>
      <c r="AV535" s="17" t="s">
        <v>74</v>
      </c>
      <c r="AW535" s="17">
        <v>2.9351346544580499E-2</v>
      </c>
      <c r="AX535" s="17">
        <v>3.94619802605502E-2</v>
      </c>
      <c r="AY535" s="17">
        <v>2.6695825878538099E-2</v>
      </c>
      <c r="AZ535" s="17">
        <v>5.07623757484112E-2</v>
      </c>
    </row>
    <row r="536" spans="2:52"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row>
    <row r="537" spans="2:52" x14ac:dyDescent="0.35">
      <c r="B537" s="6" t="s">
        <v>319</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row>
    <row r="538" spans="2:52" x14ac:dyDescent="0.35">
      <c r="B538" s="24" t="s">
        <v>76</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row>
    <row r="539" spans="2:52" x14ac:dyDescent="0.35">
      <c r="B539" t="s">
        <v>313</v>
      </c>
      <c r="C539" s="17">
        <v>0.734315778118798</v>
      </c>
      <c r="D539" s="17">
        <v>0.74270505166427903</v>
      </c>
      <c r="E539" s="17">
        <v>0.72640210535432603</v>
      </c>
      <c r="F539" s="17"/>
      <c r="G539" s="17">
        <v>0.59858728760106805</v>
      </c>
      <c r="H539" s="17">
        <v>0.675518258810891</v>
      </c>
      <c r="I539" s="17">
        <v>0.68196594384180098</v>
      </c>
      <c r="J539" s="17">
        <v>0.75474936188721398</v>
      </c>
      <c r="K539" s="17">
        <v>0.80975932939849604</v>
      </c>
      <c r="L539" s="17">
        <v>0.84730267001634996</v>
      </c>
      <c r="M539" s="17"/>
      <c r="N539" s="17">
        <v>0.79607668296741396</v>
      </c>
      <c r="O539" s="17">
        <v>0.71917182852660999</v>
      </c>
      <c r="P539" s="17">
        <v>0.72754288804876799</v>
      </c>
      <c r="Q539" s="17">
        <v>0.68886858051818101</v>
      </c>
      <c r="R539" s="17"/>
      <c r="S539" s="17">
        <v>0.66653143905581602</v>
      </c>
      <c r="T539" s="17">
        <v>0.73393298894903902</v>
      </c>
      <c r="U539" s="17">
        <v>0.74357392156250801</v>
      </c>
      <c r="V539" s="17">
        <v>0.76935243128777997</v>
      </c>
      <c r="W539" s="17">
        <v>0.75355243867271804</v>
      </c>
      <c r="X539" s="17">
        <v>0.71943595570016905</v>
      </c>
      <c r="Y539" s="17">
        <v>0.764067705285842</v>
      </c>
      <c r="Z539" s="17">
        <v>0.71253279243289203</v>
      </c>
      <c r="AA539" s="17">
        <v>0.72347940010870304</v>
      </c>
      <c r="AB539" s="17">
        <v>0.75825995620880804</v>
      </c>
      <c r="AC539" s="17">
        <v>0.79603146542596304</v>
      </c>
      <c r="AD539" s="17">
        <v>0.73746313900565996</v>
      </c>
      <c r="AE539" s="17"/>
      <c r="AF539" s="17">
        <v>0.76738017434677097</v>
      </c>
      <c r="AG539" s="17">
        <v>0.77183445457795197</v>
      </c>
      <c r="AH539" s="17">
        <v>0.61737225077957403</v>
      </c>
      <c r="AI539" s="17"/>
      <c r="AJ539" s="17">
        <v>0.78108518947578898</v>
      </c>
      <c r="AK539" s="17">
        <v>0.69151814154205105</v>
      </c>
      <c r="AL539" s="17">
        <v>0.75539004540056898</v>
      </c>
      <c r="AM539" s="17">
        <v>0.77365202020495605</v>
      </c>
      <c r="AN539" s="17">
        <v>0.68316158480806299</v>
      </c>
      <c r="AO539" s="17"/>
      <c r="AP539" s="17">
        <v>0.745138829700143</v>
      </c>
      <c r="AQ539" s="17">
        <v>0.72328756575779596</v>
      </c>
      <c r="AR539" s="17">
        <v>0.72262562557527399</v>
      </c>
      <c r="AS539" s="17"/>
      <c r="AT539" s="17">
        <v>0.81638322562698196</v>
      </c>
      <c r="AU539" s="17">
        <v>0.75471630413976798</v>
      </c>
      <c r="AV539" s="17" t="s">
        <v>74</v>
      </c>
      <c r="AW539" s="17">
        <v>0.65720492603382796</v>
      </c>
      <c r="AX539" s="17">
        <v>0.625215607373655</v>
      </c>
      <c r="AY539" s="17">
        <v>0.64746476544498099</v>
      </c>
      <c r="AZ539" s="17">
        <v>0.75715320909656303</v>
      </c>
    </row>
    <row r="540" spans="2:52" x14ac:dyDescent="0.35">
      <c r="B540" t="s">
        <v>314</v>
      </c>
      <c r="C540" s="17">
        <v>0.18743107394594799</v>
      </c>
      <c r="D540" s="17">
        <v>0.180343736393444</v>
      </c>
      <c r="E540" s="17">
        <v>0.19413885071228101</v>
      </c>
      <c r="F540" s="17"/>
      <c r="G540" s="17">
        <v>0.26836445816033</v>
      </c>
      <c r="H540" s="17">
        <v>0.22818667631942899</v>
      </c>
      <c r="I540" s="17">
        <v>0.22755863858719999</v>
      </c>
      <c r="J540" s="17">
        <v>0.17264351926048399</v>
      </c>
      <c r="K540" s="17">
        <v>0.13597623093908201</v>
      </c>
      <c r="L540" s="17">
        <v>0.114644532199425</v>
      </c>
      <c r="M540" s="17"/>
      <c r="N540" s="17">
        <v>0.146520246833684</v>
      </c>
      <c r="O540" s="17">
        <v>0.19545933341607599</v>
      </c>
      <c r="P540" s="17">
        <v>0.18409544012189799</v>
      </c>
      <c r="Q540" s="17">
        <v>0.22665502326782699</v>
      </c>
      <c r="R540" s="17"/>
      <c r="S540" s="17">
        <v>0.236547260725221</v>
      </c>
      <c r="T540" s="17">
        <v>0.19773572138700901</v>
      </c>
      <c r="U540" s="17">
        <v>0.161701264832527</v>
      </c>
      <c r="V540" s="17">
        <v>0.154850247993287</v>
      </c>
      <c r="W540" s="17">
        <v>0.19321362541590201</v>
      </c>
      <c r="X540" s="17">
        <v>0.2022468182786</v>
      </c>
      <c r="Y540" s="17">
        <v>0.157658573155291</v>
      </c>
      <c r="Z540" s="17">
        <v>0.20057116025201099</v>
      </c>
      <c r="AA540" s="17">
        <v>0.19258511681530099</v>
      </c>
      <c r="AB540" s="17">
        <v>0.182522877650274</v>
      </c>
      <c r="AC540" s="17">
        <v>0.133706367854554</v>
      </c>
      <c r="AD540" s="17">
        <v>0.16867999396906699</v>
      </c>
      <c r="AE540" s="17"/>
      <c r="AF540" s="17">
        <v>0.16994655725374999</v>
      </c>
      <c r="AG540" s="17">
        <v>0.162470342246366</v>
      </c>
      <c r="AH540" s="17">
        <v>0.26724948617150002</v>
      </c>
      <c r="AI540" s="17"/>
      <c r="AJ540" s="17">
        <v>0.154323103734331</v>
      </c>
      <c r="AK540" s="17">
        <v>0.23166817600516701</v>
      </c>
      <c r="AL540" s="17">
        <v>0.15885186475626101</v>
      </c>
      <c r="AM540" s="17">
        <v>0.156482875150841</v>
      </c>
      <c r="AN540" s="17">
        <v>0.21342070080626699</v>
      </c>
      <c r="AO540" s="17"/>
      <c r="AP540" s="17">
        <v>0.17366517523818301</v>
      </c>
      <c r="AQ540" s="17">
        <v>0.198583443670169</v>
      </c>
      <c r="AR540" s="17">
        <v>0.18938956516388</v>
      </c>
      <c r="AS540" s="17"/>
      <c r="AT540" s="17">
        <v>0.128187562907214</v>
      </c>
      <c r="AU540" s="17">
        <v>0.17043809567778401</v>
      </c>
      <c r="AV540" s="17" t="s">
        <v>74</v>
      </c>
      <c r="AW540" s="17">
        <v>0.25794506244139898</v>
      </c>
      <c r="AX540" s="17">
        <v>0.27160870405788401</v>
      </c>
      <c r="AY540" s="17">
        <v>0.245426959639688</v>
      </c>
      <c r="AZ540" s="17">
        <v>0.146001236881207</v>
      </c>
    </row>
    <row r="541" spans="2:52" x14ac:dyDescent="0.35">
      <c r="B541" t="s">
        <v>315</v>
      </c>
      <c r="C541" s="17">
        <v>5.4402740380285301E-2</v>
      </c>
      <c r="D541" s="17">
        <v>5.7228352329530399E-2</v>
      </c>
      <c r="E541" s="17">
        <v>5.1913662498310198E-2</v>
      </c>
      <c r="F541" s="17"/>
      <c r="G541" s="17">
        <v>8.7602088839654396E-2</v>
      </c>
      <c r="H541" s="17">
        <v>5.9651748903988097E-2</v>
      </c>
      <c r="I541" s="17">
        <v>6.3497947264671104E-2</v>
      </c>
      <c r="J541" s="17">
        <v>5.0772256492921899E-2</v>
      </c>
      <c r="K541" s="17">
        <v>4.3002938802389201E-2</v>
      </c>
      <c r="L541" s="17">
        <v>3.13544141371013E-2</v>
      </c>
      <c r="M541" s="17"/>
      <c r="N541" s="17">
        <v>4.9420777957941302E-2</v>
      </c>
      <c r="O541" s="17">
        <v>5.76876972037298E-2</v>
      </c>
      <c r="P541" s="17">
        <v>5.8721500869424501E-2</v>
      </c>
      <c r="Q541" s="17">
        <v>5.32758255423997E-2</v>
      </c>
      <c r="R541" s="17"/>
      <c r="S541" s="17">
        <v>6.2328211522525899E-2</v>
      </c>
      <c r="T541" s="17">
        <v>5.2029158545250101E-2</v>
      </c>
      <c r="U541" s="17">
        <v>7.0334305493820401E-2</v>
      </c>
      <c r="V541" s="17">
        <v>5.4380264063809601E-2</v>
      </c>
      <c r="W541" s="17">
        <v>4.25621533208939E-2</v>
      </c>
      <c r="X541" s="17">
        <v>6.4697264786293507E-2</v>
      </c>
      <c r="Y541" s="17">
        <v>5.58238132852115E-2</v>
      </c>
      <c r="Z541" s="17">
        <v>6.13276632338908E-2</v>
      </c>
      <c r="AA541" s="17">
        <v>4.4606708443472601E-2</v>
      </c>
      <c r="AB541" s="17">
        <v>3.4088812769885499E-2</v>
      </c>
      <c r="AC541" s="17">
        <v>5.2625337864713802E-2</v>
      </c>
      <c r="AD541" s="17">
        <v>6.8885764254273799E-2</v>
      </c>
      <c r="AE541" s="17"/>
      <c r="AF541" s="17">
        <v>4.90039612412825E-2</v>
      </c>
      <c r="AG541" s="17">
        <v>4.5167546999817398E-2</v>
      </c>
      <c r="AH541" s="17">
        <v>7.14382969318135E-2</v>
      </c>
      <c r="AI541" s="17"/>
      <c r="AJ541" s="17">
        <v>5.1038798216694901E-2</v>
      </c>
      <c r="AK541" s="17">
        <v>5.5509022170247099E-2</v>
      </c>
      <c r="AL541" s="17">
        <v>6.6004813878101004E-2</v>
      </c>
      <c r="AM541" s="17">
        <v>4.4293049644120501E-2</v>
      </c>
      <c r="AN541" s="17">
        <v>5.9057767637399498E-2</v>
      </c>
      <c r="AO541" s="17"/>
      <c r="AP541" s="17">
        <v>6.4982185849796703E-2</v>
      </c>
      <c r="AQ541" s="17">
        <v>5.5877743531575902E-2</v>
      </c>
      <c r="AR541" s="17">
        <v>6.0287920364957198E-2</v>
      </c>
      <c r="AS541" s="17"/>
      <c r="AT541" s="17">
        <v>4.2010953163825498E-2</v>
      </c>
      <c r="AU541" s="17">
        <v>5.2631687175153097E-2</v>
      </c>
      <c r="AV541" s="17" t="s">
        <v>74</v>
      </c>
      <c r="AW541" s="17">
        <v>4.8833020497444798E-2</v>
      </c>
      <c r="AX541" s="17">
        <v>5.8299529946513703E-2</v>
      </c>
      <c r="AY541" s="17">
        <v>7.9024318248259007E-2</v>
      </c>
      <c r="AZ541" s="17">
        <v>6.0604549485400498E-2</v>
      </c>
    </row>
    <row r="542" spans="2:52" x14ac:dyDescent="0.35">
      <c r="B542" t="s">
        <v>72</v>
      </c>
      <c r="C542" s="17">
        <v>2.3850407554969599E-2</v>
      </c>
      <c r="D542" s="17">
        <v>1.9722859612747199E-2</v>
      </c>
      <c r="E542" s="17">
        <v>2.7545381435082599E-2</v>
      </c>
      <c r="F542" s="17"/>
      <c r="G542" s="17">
        <v>4.5446165398947302E-2</v>
      </c>
      <c r="H542" s="17">
        <v>3.6643315965691703E-2</v>
      </c>
      <c r="I542" s="17">
        <v>2.6977470306327699E-2</v>
      </c>
      <c r="J542" s="17">
        <v>2.18348623593804E-2</v>
      </c>
      <c r="K542" s="17">
        <v>1.1261500860032501E-2</v>
      </c>
      <c r="L542" s="17">
        <v>6.6983836471233597E-3</v>
      </c>
      <c r="M542" s="17"/>
      <c r="N542" s="17">
        <v>7.9822922409601808E-3</v>
      </c>
      <c r="O542" s="17">
        <v>2.7681140853584502E-2</v>
      </c>
      <c r="P542" s="17">
        <v>2.9640170959910402E-2</v>
      </c>
      <c r="Q542" s="17">
        <v>3.1200570671591502E-2</v>
      </c>
      <c r="R542" s="17"/>
      <c r="S542" s="17">
        <v>3.4593088696437298E-2</v>
      </c>
      <c r="T542" s="17">
        <v>1.6302131118701799E-2</v>
      </c>
      <c r="U542" s="17">
        <v>2.43905081111454E-2</v>
      </c>
      <c r="V542" s="17">
        <v>2.1417056655123601E-2</v>
      </c>
      <c r="W542" s="17">
        <v>1.06717825904863E-2</v>
      </c>
      <c r="X542" s="17">
        <v>1.3619961234937901E-2</v>
      </c>
      <c r="Y542" s="17">
        <v>2.2449908273656099E-2</v>
      </c>
      <c r="Z542" s="17">
        <v>2.5568384081206E-2</v>
      </c>
      <c r="AA542" s="17">
        <v>3.9328774632523503E-2</v>
      </c>
      <c r="AB542" s="17">
        <v>2.5128353371031899E-2</v>
      </c>
      <c r="AC542" s="17">
        <v>1.7636828854769099E-2</v>
      </c>
      <c r="AD542" s="17">
        <v>2.49711027709991E-2</v>
      </c>
      <c r="AE542" s="17"/>
      <c r="AF542" s="17">
        <v>1.36693071581965E-2</v>
      </c>
      <c r="AG542" s="17">
        <v>2.0527656175864498E-2</v>
      </c>
      <c r="AH542" s="17">
        <v>4.3939966117112102E-2</v>
      </c>
      <c r="AI542" s="17"/>
      <c r="AJ542" s="17">
        <v>1.3552908573185401E-2</v>
      </c>
      <c r="AK542" s="17">
        <v>2.1304660282534901E-2</v>
      </c>
      <c r="AL542" s="17">
        <v>1.9753275965069102E-2</v>
      </c>
      <c r="AM542" s="17">
        <v>2.55720550000826E-2</v>
      </c>
      <c r="AN542" s="17">
        <v>4.4359946748270297E-2</v>
      </c>
      <c r="AO542" s="17"/>
      <c r="AP542" s="17">
        <v>1.6213809211877098E-2</v>
      </c>
      <c r="AQ542" s="17">
        <v>2.22512470404592E-2</v>
      </c>
      <c r="AR542" s="17">
        <v>2.7696888895888599E-2</v>
      </c>
      <c r="AS542" s="17"/>
      <c r="AT542" s="17">
        <v>1.3418258301978099E-2</v>
      </c>
      <c r="AU542" s="17">
        <v>2.22139130072951E-2</v>
      </c>
      <c r="AV542" s="17" t="s">
        <v>74</v>
      </c>
      <c r="AW542" s="17">
        <v>3.60169910273287E-2</v>
      </c>
      <c r="AX542" s="17">
        <v>4.4876158621947597E-2</v>
      </c>
      <c r="AY542" s="17">
        <v>2.8083956667071901E-2</v>
      </c>
      <c r="AZ542" s="17">
        <v>3.6241004536829699E-2</v>
      </c>
    </row>
    <row r="543" spans="2:52" x14ac:dyDescent="0.3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row>
    <row r="544" spans="2:52" x14ac:dyDescent="0.35">
      <c r="B544" s="6" t="s">
        <v>320</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row>
    <row r="545" spans="2:52" x14ac:dyDescent="0.35">
      <c r="B545" s="24" t="s">
        <v>76</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row>
    <row r="546" spans="2:52" x14ac:dyDescent="0.35">
      <c r="B546" t="s">
        <v>313</v>
      </c>
      <c r="C546" s="17">
        <v>0.75641868019068004</v>
      </c>
      <c r="D546" s="17">
        <v>0.76712552075145202</v>
      </c>
      <c r="E546" s="17">
        <v>0.74634367996223205</v>
      </c>
      <c r="F546" s="17"/>
      <c r="G546" s="17">
        <v>0.66369778365003695</v>
      </c>
      <c r="H546" s="17">
        <v>0.70585835522930396</v>
      </c>
      <c r="I546" s="17">
        <v>0.74373537867627504</v>
      </c>
      <c r="J546" s="17">
        <v>0.78150532364807801</v>
      </c>
      <c r="K546" s="17">
        <v>0.78595422178524299</v>
      </c>
      <c r="L546" s="17">
        <v>0.82902279328286199</v>
      </c>
      <c r="M546" s="17"/>
      <c r="N546" s="17">
        <v>0.81667161293286705</v>
      </c>
      <c r="O546" s="17">
        <v>0.74571459429829601</v>
      </c>
      <c r="P546" s="17">
        <v>0.75892978367925201</v>
      </c>
      <c r="Q546" s="17">
        <v>0.70210398323782897</v>
      </c>
      <c r="R546" s="17"/>
      <c r="S546" s="17">
        <v>0.73385761077945599</v>
      </c>
      <c r="T546" s="17">
        <v>0.758207239975902</v>
      </c>
      <c r="U546" s="17">
        <v>0.76556959225754695</v>
      </c>
      <c r="V546" s="17">
        <v>0.80012426916113699</v>
      </c>
      <c r="W546" s="17">
        <v>0.75731593240123896</v>
      </c>
      <c r="X546" s="17">
        <v>0.72596163183378504</v>
      </c>
      <c r="Y546" s="17">
        <v>0.77569390470383004</v>
      </c>
      <c r="Z546" s="17">
        <v>0.74961097441873303</v>
      </c>
      <c r="AA546" s="17">
        <v>0.74085180961932595</v>
      </c>
      <c r="AB546" s="17">
        <v>0.74660730409395804</v>
      </c>
      <c r="AC546" s="17">
        <v>0.78499583212759905</v>
      </c>
      <c r="AD546" s="17">
        <v>0.78475876873144501</v>
      </c>
      <c r="AE546" s="17"/>
      <c r="AF546" s="17">
        <v>0.76576783769147505</v>
      </c>
      <c r="AG546" s="17">
        <v>0.78054650799677705</v>
      </c>
      <c r="AH546" s="17">
        <v>0.70441348787952196</v>
      </c>
      <c r="AI546" s="17"/>
      <c r="AJ546" s="17">
        <v>0.78914382810460704</v>
      </c>
      <c r="AK546" s="17">
        <v>0.70531830142085195</v>
      </c>
      <c r="AL546" s="17">
        <v>0.79394686051235397</v>
      </c>
      <c r="AM546" s="17">
        <v>0.75505518120777304</v>
      </c>
      <c r="AN546" s="17">
        <v>0.75033296842416097</v>
      </c>
      <c r="AO546" s="17"/>
      <c r="AP546" s="17">
        <v>0.76409170042414198</v>
      </c>
      <c r="AQ546" s="17">
        <v>0.74778658284282196</v>
      </c>
      <c r="AR546" s="17">
        <v>0.762936909269886</v>
      </c>
      <c r="AS546" s="17"/>
      <c r="AT546" s="17">
        <v>0.80575309137201601</v>
      </c>
      <c r="AU546" s="17">
        <v>0.76973036107287396</v>
      </c>
      <c r="AV546" s="17" t="s">
        <v>74</v>
      </c>
      <c r="AW546" s="17">
        <v>0.66001875612402805</v>
      </c>
      <c r="AX546" s="17">
        <v>0.68396287878803597</v>
      </c>
      <c r="AY546" s="17">
        <v>0.72088028045597097</v>
      </c>
      <c r="AZ546" s="17">
        <v>0.76526824558836204</v>
      </c>
    </row>
    <row r="547" spans="2:52" x14ac:dyDescent="0.35">
      <c r="B547" t="s">
        <v>314</v>
      </c>
      <c r="C547" s="17">
        <v>0.1795015600472</v>
      </c>
      <c r="D547" s="17">
        <v>0.17019904138098199</v>
      </c>
      <c r="E547" s="17">
        <v>0.188942863908937</v>
      </c>
      <c r="F547" s="17"/>
      <c r="G547" s="17">
        <v>0.22311858236632801</v>
      </c>
      <c r="H547" s="17">
        <v>0.21970998487841101</v>
      </c>
      <c r="I547" s="17">
        <v>0.19147302368753399</v>
      </c>
      <c r="J547" s="17">
        <v>0.157311730275152</v>
      </c>
      <c r="K547" s="17">
        <v>0.16223917933233301</v>
      </c>
      <c r="L547" s="17">
        <v>0.13781954542768901</v>
      </c>
      <c r="M547" s="17"/>
      <c r="N547" s="17">
        <v>0.135164424545101</v>
      </c>
      <c r="O547" s="17">
        <v>0.18772063794063601</v>
      </c>
      <c r="P547" s="17">
        <v>0.178453197324179</v>
      </c>
      <c r="Q547" s="17">
        <v>0.21810755463728301</v>
      </c>
      <c r="R547" s="17"/>
      <c r="S547" s="17">
        <v>0.19449536622470201</v>
      </c>
      <c r="T547" s="17">
        <v>0.17387952394775799</v>
      </c>
      <c r="U547" s="17">
        <v>0.165947793942293</v>
      </c>
      <c r="V547" s="17">
        <v>0.13322216954916799</v>
      </c>
      <c r="W547" s="17">
        <v>0.18097207403211199</v>
      </c>
      <c r="X547" s="17">
        <v>0.203036263714969</v>
      </c>
      <c r="Y547" s="17">
        <v>0.179054798193304</v>
      </c>
      <c r="Z547" s="17">
        <v>0.18841835870254101</v>
      </c>
      <c r="AA547" s="17">
        <v>0.182412576182717</v>
      </c>
      <c r="AB547" s="17">
        <v>0.20873126144479201</v>
      </c>
      <c r="AC547" s="17">
        <v>0.157811885698393</v>
      </c>
      <c r="AD547" s="17">
        <v>0.16142658391325701</v>
      </c>
      <c r="AE547" s="17"/>
      <c r="AF547" s="17">
        <v>0.17793790781301699</v>
      </c>
      <c r="AG547" s="17">
        <v>0.16401847366278999</v>
      </c>
      <c r="AH547" s="17">
        <v>0.20636708489445801</v>
      </c>
      <c r="AI547" s="17"/>
      <c r="AJ547" s="17">
        <v>0.158278649948356</v>
      </c>
      <c r="AK547" s="17">
        <v>0.22857871370392599</v>
      </c>
      <c r="AL547" s="17">
        <v>0.14411490493620699</v>
      </c>
      <c r="AM547" s="17">
        <v>0.18406519477296501</v>
      </c>
      <c r="AN547" s="17">
        <v>0.16817208850475801</v>
      </c>
      <c r="AO547" s="17"/>
      <c r="AP547" s="17">
        <v>0.17504246597432699</v>
      </c>
      <c r="AQ547" s="17">
        <v>0.18967013641732899</v>
      </c>
      <c r="AR547" s="17">
        <v>0.17035934105317399</v>
      </c>
      <c r="AS547" s="17"/>
      <c r="AT547" s="17">
        <v>0.14900441221458099</v>
      </c>
      <c r="AU547" s="17">
        <v>0.18147435483743601</v>
      </c>
      <c r="AV547" s="17" t="s">
        <v>74</v>
      </c>
      <c r="AW547" s="17">
        <v>0.25786829353340202</v>
      </c>
      <c r="AX547" s="17">
        <v>0.22562477071238801</v>
      </c>
      <c r="AY547" s="17">
        <v>0.18632863418081699</v>
      </c>
      <c r="AZ547" s="17">
        <v>0.15069911406854</v>
      </c>
    </row>
    <row r="548" spans="2:52" x14ac:dyDescent="0.35">
      <c r="B548" t="s">
        <v>315</v>
      </c>
      <c r="C548" s="17">
        <v>4.4874487562408402E-2</v>
      </c>
      <c r="D548" s="17">
        <v>4.6229535852435402E-2</v>
      </c>
      <c r="E548" s="17">
        <v>4.37730547431157E-2</v>
      </c>
      <c r="F548" s="17"/>
      <c r="G548" s="17">
        <v>6.9140613349345098E-2</v>
      </c>
      <c r="H548" s="17">
        <v>4.8538083543663103E-2</v>
      </c>
      <c r="I548" s="17">
        <v>4.8805430576357202E-2</v>
      </c>
      <c r="J548" s="17">
        <v>4.2457304293187399E-2</v>
      </c>
      <c r="K548" s="17">
        <v>4.0578249905265103E-2</v>
      </c>
      <c r="L548" s="17">
        <v>2.7480835309607599E-2</v>
      </c>
      <c r="M548" s="17"/>
      <c r="N548" s="17">
        <v>4.1080784626648097E-2</v>
      </c>
      <c r="O548" s="17">
        <v>4.8768743280433E-2</v>
      </c>
      <c r="P548" s="17">
        <v>3.73337241043529E-2</v>
      </c>
      <c r="Q548" s="17">
        <v>5.21451029038408E-2</v>
      </c>
      <c r="R548" s="17"/>
      <c r="S548" s="17">
        <v>4.7159705130382E-2</v>
      </c>
      <c r="T548" s="17">
        <v>5.1513829587338598E-2</v>
      </c>
      <c r="U548" s="17">
        <v>5.3281678668415697E-2</v>
      </c>
      <c r="V548" s="17">
        <v>4.2618660274030003E-2</v>
      </c>
      <c r="W548" s="17">
        <v>4.2900301130759301E-2</v>
      </c>
      <c r="X548" s="17">
        <v>5.1730673082036903E-2</v>
      </c>
      <c r="Y548" s="17">
        <v>3.1571712595142701E-2</v>
      </c>
      <c r="Z548" s="17">
        <v>2.8733711999953698E-2</v>
      </c>
      <c r="AA548" s="17">
        <v>5.5076339665467898E-2</v>
      </c>
      <c r="AB548" s="17">
        <v>2.8603106595707799E-2</v>
      </c>
      <c r="AC548" s="17">
        <v>4.4204111849963798E-2</v>
      </c>
      <c r="AD548" s="17">
        <v>4.3339700782632898E-2</v>
      </c>
      <c r="AE548" s="17"/>
      <c r="AF548" s="17">
        <v>4.3735224153349801E-2</v>
      </c>
      <c r="AG548" s="17">
        <v>3.9044482669052E-2</v>
      </c>
      <c r="AH548" s="17">
        <v>5.73935485564585E-2</v>
      </c>
      <c r="AI548" s="17"/>
      <c r="AJ548" s="17">
        <v>4.2059230404624399E-2</v>
      </c>
      <c r="AK548" s="17">
        <v>4.5762304424914697E-2</v>
      </c>
      <c r="AL548" s="17">
        <v>4.5605017650552103E-2</v>
      </c>
      <c r="AM548" s="17">
        <v>3.5307569019178801E-2</v>
      </c>
      <c r="AN548" s="17">
        <v>5.05201676569563E-2</v>
      </c>
      <c r="AO548" s="17"/>
      <c r="AP548" s="17">
        <v>4.5750801451922E-2</v>
      </c>
      <c r="AQ548" s="17">
        <v>4.63746287491738E-2</v>
      </c>
      <c r="AR548" s="17">
        <v>4.1587325420284697E-2</v>
      </c>
      <c r="AS548" s="17"/>
      <c r="AT548" s="17">
        <v>3.5800003927298901E-2</v>
      </c>
      <c r="AU548" s="17">
        <v>3.3192260804186802E-2</v>
      </c>
      <c r="AV548" s="17" t="s">
        <v>74</v>
      </c>
      <c r="AW548" s="17">
        <v>4.16339342521704E-2</v>
      </c>
      <c r="AX548" s="17">
        <v>4.98850976872224E-2</v>
      </c>
      <c r="AY548" s="17">
        <v>7.4167538134836203E-2</v>
      </c>
      <c r="AZ548" s="17">
        <v>3.9562859685051098E-2</v>
      </c>
    </row>
    <row r="549" spans="2:52" x14ac:dyDescent="0.35">
      <c r="B549" t="s">
        <v>72</v>
      </c>
      <c r="C549" s="17">
        <v>1.92052721997115E-2</v>
      </c>
      <c r="D549" s="17">
        <v>1.64459020151311E-2</v>
      </c>
      <c r="E549" s="17">
        <v>2.0940401385715301E-2</v>
      </c>
      <c r="F549" s="17"/>
      <c r="G549" s="17">
        <v>4.4043020634289602E-2</v>
      </c>
      <c r="H549" s="17">
        <v>2.58935763486219E-2</v>
      </c>
      <c r="I549" s="17">
        <v>1.5986167059833901E-2</v>
      </c>
      <c r="J549" s="17">
        <v>1.8725641783581898E-2</v>
      </c>
      <c r="K549" s="17">
        <v>1.12283489771581E-2</v>
      </c>
      <c r="L549" s="17">
        <v>5.6768259798416097E-3</v>
      </c>
      <c r="M549" s="17"/>
      <c r="N549" s="17">
        <v>7.08317789538383E-3</v>
      </c>
      <c r="O549" s="17">
        <v>1.77960244806349E-2</v>
      </c>
      <c r="P549" s="17">
        <v>2.5283294892216399E-2</v>
      </c>
      <c r="Q549" s="17">
        <v>2.76433592210471E-2</v>
      </c>
      <c r="R549" s="17"/>
      <c r="S549" s="17">
        <v>2.4487317865460701E-2</v>
      </c>
      <c r="T549" s="17">
        <v>1.6399406489001001E-2</v>
      </c>
      <c r="U549" s="17">
        <v>1.5200935131744701E-2</v>
      </c>
      <c r="V549" s="17">
        <v>2.4034901015665602E-2</v>
      </c>
      <c r="W549" s="17">
        <v>1.8811692435889201E-2</v>
      </c>
      <c r="X549" s="17">
        <v>1.9271431369209901E-2</v>
      </c>
      <c r="Y549" s="17">
        <v>1.3679584507722499E-2</v>
      </c>
      <c r="Z549" s="17">
        <v>3.3236954878772297E-2</v>
      </c>
      <c r="AA549" s="17">
        <v>2.1659274532489201E-2</v>
      </c>
      <c r="AB549" s="17">
        <v>1.6058327865542298E-2</v>
      </c>
      <c r="AC549" s="17">
        <v>1.29881703240436E-2</v>
      </c>
      <c r="AD549" s="17">
        <v>1.04749465726646E-2</v>
      </c>
      <c r="AE549" s="17"/>
      <c r="AF549" s="17">
        <v>1.25590303421577E-2</v>
      </c>
      <c r="AG549" s="17">
        <v>1.6390535671381101E-2</v>
      </c>
      <c r="AH549" s="17">
        <v>3.1825878669561602E-2</v>
      </c>
      <c r="AI549" s="17"/>
      <c r="AJ549" s="17">
        <v>1.0518291542412E-2</v>
      </c>
      <c r="AK549" s="17">
        <v>2.0340680450307298E-2</v>
      </c>
      <c r="AL549" s="17">
        <v>1.6333216900886401E-2</v>
      </c>
      <c r="AM549" s="17">
        <v>2.55720550000826E-2</v>
      </c>
      <c r="AN549" s="17">
        <v>3.0974775414124901E-2</v>
      </c>
      <c r="AO549" s="17"/>
      <c r="AP549" s="17">
        <v>1.511503214961E-2</v>
      </c>
      <c r="AQ549" s="17">
        <v>1.6168651990675301E-2</v>
      </c>
      <c r="AR549" s="17">
        <v>2.5116424256655199E-2</v>
      </c>
      <c r="AS549" s="17"/>
      <c r="AT549" s="17">
        <v>9.4424924861041207E-3</v>
      </c>
      <c r="AU549" s="17">
        <v>1.5603023285503099E-2</v>
      </c>
      <c r="AV549" s="17" t="s">
        <v>74</v>
      </c>
      <c r="AW549" s="17">
        <v>4.0479016090399299E-2</v>
      </c>
      <c r="AX549" s="17">
        <v>4.0527252812353497E-2</v>
      </c>
      <c r="AY549" s="17">
        <v>1.86235472283756E-2</v>
      </c>
      <c r="AZ549" s="17">
        <v>4.4469780658046999E-2</v>
      </c>
    </row>
    <row r="550" spans="2:52" x14ac:dyDescent="0.35">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row>
    <row r="551" spans="2:52" x14ac:dyDescent="0.35">
      <c r="B551" s="6" t="s">
        <v>321</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row>
    <row r="552" spans="2:52" x14ac:dyDescent="0.35">
      <c r="B552" s="24" t="s">
        <v>76</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row>
    <row r="553" spans="2:52" x14ac:dyDescent="0.35">
      <c r="B553" t="s">
        <v>313</v>
      </c>
      <c r="C553" s="17">
        <v>0.20321210960371799</v>
      </c>
      <c r="D553" s="17">
        <v>0.263787504833986</v>
      </c>
      <c r="E553" s="17">
        <v>0.14458150899288699</v>
      </c>
      <c r="F553" s="17"/>
      <c r="G553" s="17">
        <v>0.20295229003875501</v>
      </c>
      <c r="H553" s="17">
        <v>0.23038306253037399</v>
      </c>
      <c r="I553" s="17">
        <v>0.204375295082595</v>
      </c>
      <c r="J553" s="17">
        <v>0.190432636069753</v>
      </c>
      <c r="K553" s="17">
        <v>0.182105663697394</v>
      </c>
      <c r="L553" s="17">
        <v>0.20487393402280701</v>
      </c>
      <c r="M553" s="17"/>
      <c r="N553" s="17">
        <v>0.25746566077469102</v>
      </c>
      <c r="O553" s="17">
        <v>0.19939187836632399</v>
      </c>
      <c r="P553" s="17">
        <v>0.18910658217297299</v>
      </c>
      <c r="Q553" s="17">
        <v>0.16233197106257399</v>
      </c>
      <c r="R553" s="17"/>
      <c r="S553" s="17">
        <v>0.236321122311799</v>
      </c>
      <c r="T553" s="17">
        <v>0.15543907239970101</v>
      </c>
      <c r="U553" s="17">
        <v>0.180582300917949</v>
      </c>
      <c r="V553" s="17">
        <v>0.18813357436456599</v>
      </c>
      <c r="W553" s="17">
        <v>0.21684725815425501</v>
      </c>
      <c r="X553" s="17">
        <v>0.169177176075786</v>
      </c>
      <c r="Y553" s="17">
        <v>0.21617856609629599</v>
      </c>
      <c r="Z553" s="17">
        <v>0.24956463329163101</v>
      </c>
      <c r="AA553" s="17">
        <v>0.21745970753622501</v>
      </c>
      <c r="AB553" s="17">
        <v>0.25411650100802702</v>
      </c>
      <c r="AC553" s="17">
        <v>0.20438303765225399</v>
      </c>
      <c r="AD553" s="17">
        <v>0.128373139243908</v>
      </c>
      <c r="AE553" s="17"/>
      <c r="AF553" s="17">
        <v>0.204010189814088</v>
      </c>
      <c r="AG553" s="17">
        <v>0.216913391458465</v>
      </c>
      <c r="AH553" s="17">
        <v>0.189357784445533</v>
      </c>
      <c r="AI553" s="17"/>
      <c r="AJ553" s="17">
        <v>0.19997970251846001</v>
      </c>
      <c r="AK553" s="17">
        <v>0.20960034753582801</v>
      </c>
      <c r="AL553" s="17">
        <v>0.26752477031997901</v>
      </c>
      <c r="AM553" s="17">
        <v>0.24375276687279299</v>
      </c>
      <c r="AN553" s="17">
        <v>0.17454174514968401</v>
      </c>
      <c r="AO553" s="17"/>
      <c r="AP553" s="17">
        <v>0.21879630843939499</v>
      </c>
      <c r="AQ553" s="17">
        <v>0.217447937276711</v>
      </c>
      <c r="AR553" s="17">
        <v>0.21372324504322401</v>
      </c>
      <c r="AS553" s="17"/>
      <c r="AT553" s="17">
        <v>0.22946442149584201</v>
      </c>
      <c r="AU553" s="17">
        <v>0.227985220702737</v>
      </c>
      <c r="AV553" s="17" t="s">
        <v>74</v>
      </c>
      <c r="AW553" s="17">
        <v>0.15571605058781299</v>
      </c>
      <c r="AX553" s="17">
        <v>0.13771094157000799</v>
      </c>
      <c r="AY553" s="17">
        <v>0.17946556464059299</v>
      </c>
      <c r="AZ553" s="17">
        <v>0.16125681135463901</v>
      </c>
    </row>
    <row r="554" spans="2:52" x14ac:dyDescent="0.35">
      <c r="B554" t="s">
        <v>314</v>
      </c>
      <c r="C554" s="17">
        <v>0.43601446717382703</v>
      </c>
      <c r="D554" s="17">
        <v>0.42882935303875502</v>
      </c>
      <c r="E554" s="17">
        <v>0.44215574295709997</v>
      </c>
      <c r="F554" s="17"/>
      <c r="G554" s="17">
        <v>0.44452304007547799</v>
      </c>
      <c r="H554" s="17">
        <v>0.40129104931805798</v>
      </c>
      <c r="I554" s="17">
        <v>0.41445861222986502</v>
      </c>
      <c r="J554" s="17">
        <v>0.422415870029</v>
      </c>
      <c r="K554" s="17">
        <v>0.46925167786134803</v>
      </c>
      <c r="L554" s="17">
        <v>0.46479002466234898</v>
      </c>
      <c r="M554" s="17"/>
      <c r="N554" s="17">
        <v>0.43253946312588598</v>
      </c>
      <c r="O554" s="17">
        <v>0.449707658481453</v>
      </c>
      <c r="P554" s="17">
        <v>0.42929248111122698</v>
      </c>
      <c r="Q554" s="17">
        <v>0.43312414288437201</v>
      </c>
      <c r="R554" s="17"/>
      <c r="S554" s="17">
        <v>0.42087994312567201</v>
      </c>
      <c r="T554" s="17">
        <v>0.45862354197955701</v>
      </c>
      <c r="U554" s="17">
        <v>0.42851619040817601</v>
      </c>
      <c r="V554" s="17">
        <v>0.41159759501180099</v>
      </c>
      <c r="W554" s="17">
        <v>0.48179964615156901</v>
      </c>
      <c r="X554" s="17">
        <v>0.46991324944056401</v>
      </c>
      <c r="Y554" s="17">
        <v>0.43940858350254303</v>
      </c>
      <c r="Z554" s="17">
        <v>0.506402685480288</v>
      </c>
      <c r="AA554" s="17">
        <v>0.43596219404509001</v>
      </c>
      <c r="AB554" s="17">
        <v>0.41107740084505201</v>
      </c>
      <c r="AC554" s="17">
        <v>0.38493770658120502</v>
      </c>
      <c r="AD554" s="17">
        <v>0.35043268273873501</v>
      </c>
      <c r="AE554" s="17"/>
      <c r="AF554" s="17">
        <v>0.43699591970268797</v>
      </c>
      <c r="AG554" s="17">
        <v>0.453737236522815</v>
      </c>
      <c r="AH554" s="17">
        <v>0.40656353359392999</v>
      </c>
      <c r="AI554" s="17"/>
      <c r="AJ554" s="17">
        <v>0.46176115801187401</v>
      </c>
      <c r="AK554" s="17">
        <v>0.44943883979466498</v>
      </c>
      <c r="AL554" s="17">
        <v>0.39163382122919999</v>
      </c>
      <c r="AM554" s="17">
        <v>0.38775304651806197</v>
      </c>
      <c r="AN554" s="17">
        <v>0.393822245471939</v>
      </c>
      <c r="AO554" s="17"/>
      <c r="AP554" s="17">
        <v>0.44350580453531702</v>
      </c>
      <c r="AQ554" s="17">
        <v>0.45383155520804402</v>
      </c>
      <c r="AR554" s="17">
        <v>0.43067846280618999</v>
      </c>
      <c r="AS554" s="17"/>
      <c r="AT554" s="17">
        <v>0.46010639610568899</v>
      </c>
      <c r="AU554" s="17">
        <v>0.39674428483971302</v>
      </c>
      <c r="AV554" s="17" t="s">
        <v>74</v>
      </c>
      <c r="AW554" s="17">
        <v>0.46063123200557698</v>
      </c>
      <c r="AX554" s="17">
        <v>0.46065552879606902</v>
      </c>
      <c r="AY554" s="17">
        <v>0.42520062000326497</v>
      </c>
      <c r="AZ554" s="17">
        <v>0.41016071030193202</v>
      </c>
    </row>
    <row r="555" spans="2:52" x14ac:dyDescent="0.35">
      <c r="B555" t="s">
        <v>315</v>
      </c>
      <c r="C555" s="17">
        <v>0.31627575917443002</v>
      </c>
      <c r="D555" s="17">
        <v>0.27142992202702299</v>
      </c>
      <c r="E555" s="17">
        <v>0.360660388648193</v>
      </c>
      <c r="F555" s="17"/>
      <c r="G555" s="17">
        <v>0.29913267674879701</v>
      </c>
      <c r="H555" s="17">
        <v>0.30315090845293202</v>
      </c>
      <c r="I555" s="17">
        <v>0.33672620182228302</v>
      </c>
      <c r="J555" s="17">
        <v>0.34077769408268399</v>
      </c>
      <c r="K555" s="17">
        <v>0.31919072215266098</v>
      </c>
      <c r="L555" s="17">
        <v>0.29989581304061003</v>
      </c>
      <c r="M555" s="17"/>
      <c r="N555" s="17">
        <v>0.28823148360761403</v>
      </c>
      <c r="O555" s="17">
        <v>0.31510948056299498</v>
      </c>
      <c r="P555" s="17">
        <v>0.32098193630291599</v>
      </c>
      <c r="Q555" s="17">
        <v>0.34104653153015202</v>
      </c>
      <c r="R555" s="17"/>
      <c r="S555" s="17">
        <v>0.29665263963305499</v>
      </c>
      <c r="T555" s="17">
        <v>0.333406920855918</v>
      </c>
      <c r="U555" s="17">
        <v>0.33809619129375201</v>
      </c>
      <c r="V555" s="17">
        <v>0.34278975636180098</v>
      </c>
      <c r="W555" s="17">
        <v>0.28697848955671101</v>
      </c>
      <c r="X555" s="17">
        <v>0.32529572397253098</v>
      </c>
      <c r="Y555" s="17">
        <v>0.30422609159896002</v>
      </c>
      <c r="Z555" s="17">
        <v>0.226862310654705</v>
      </c>
      <c r="AA555" s="17">
        <v>0.28748627597640802</v>
      </c>
      <c r="AB555" s="17">
        <v>0.29524458646547902</v>
      </c>
      <c r="AC555" s="17">
        <v>0.36941506493159698</v>
      </c>
      <c r="AD555" s="17">
        <v>0.468666327938839</v>
      </c>
      <c r="AE555" s="17"/>
      <c r="AF555" s="17">
        <v>0.32174190137158498</v>
      </c>
      <c r="AG555" s="17">
        <v>0.29329644333619798</v>
      </c>
      <c r="AH555" s="17">
        <v>0.33764382156496697</v>
      </c>
      <c r="AI555" s="17"/>
      <c r="AJ555" s="17">
        <v>0.30021678513779398</v>
      </c>
      <c r="AK555" s="17">
        <v>0.30259318008740299</v>
      </c>
      <c r="AL555" s="17">
        <v>0.29777094813010802</v>
      </c>
      <c r="AM555" s="17">
        <v>0.332667289743387</v>
      </c>
      <c r="AN555" s="17">
        <v>0.36601313948199099</v>
      </c>
      <c r="AO555" s="17"/>
      <c r="AP555" s="17">
        <v>0.29747191579272703</v>
      </c>
      <c r="AQ555" s="17">
        <v>0.298401273287628</v>
      </c>
      <c r="AR555" s="17">
        <v>0.30050950958582201</v>
      </c>
      <c r="AS555" s="17"/>
      <c r="AT555" s="17">
        <v>0.27488573107759801</v>
      </c>
      <c r="AU555" s="17">
        <v>0.33446792968997002</v>
      </c>
      <c r="AV555" s="17" t="s">
        <v>74</v>
      </c>
      <c r="AW555" s="17">
        <v>0.326110319597751</v>
      </c>
      <c r="AX555" s="17">
        <v>0.33807305286468597</v>
      </c>
      <c r="AY555" s="17">
        <v>0.34522003312983202</v>
      </c>
      <c r="AZ555" s="17">
        <v>0.378370183183453</v>
      </c>
    </row>
    <row r="556" spans="2:52" x14ac:dyDescent="0.35">
      <c r="B556" t="s">
        <v>72</v>
      </c>
      <c r="C556" s="17">
        <v>4.44976640480245E-2</v>
      </c>
      <c r="D556" s="17">
        <v>3.5953220100235203E-2</v>
      </c>
      <c r="E556" s="17">
        <v>5.2602359401820599E-2</v>
      </c>
      <c r="F556" s="17"/>
      <c r="G556" s="17">
        <v>5.3391993136970399E-2</v>
      </c>
      <c r="H556" s="17">
        <v>6.5174979698636101E-2</v>
      </c>
      <c r="I556" s="17">
        <v>4.4439890865257597E-2</v>
      </c>
      <c r="J556" s="17">
        <v>4.6373799818563502E-2</v>
      </c>
      <c r="K556" s="17">
        <v>2.9451936288596499E-2</v>
      </c>
      <c r="L556" s="17">
        <v>3.0440228274234499E-2</v>
      </c>
      <c r="M556" s="17"/>
      <c r="N556" s="17">
        <v>2.1763392491809998E-2</v>
      </c>
      <c r="O556" s="17">
        <v>3.57909825892282E-2</v>
      </c>
      <c r="P556" s="17">
        <v>6.0619000412884198E-2</v>
      </c>
      <c r="Q556" s="17">
        <v>6.3497354522902602E-2</v>
      </c>
      <c r="R556" s="17"/>
      <c r="S556" s="17">
        <v>4.6146294929473801E-2</v>
      </c>
      <c r="T556" s="17">
        <v>5.2530464764824203E-2</v>
      </c>
      <c r="U556" s="17">
        <v>5.2805317380122799E-2</v>
      </c>
      <c r="V556" s="17">
        <v>5.7479074261832498E-2</v>
      </c>
      <c r="W556" s="17">
        <v>1.4374606137464999E-2</v>
      </c>
      <c r="X556" s="17">
        <v>3.5613850511118601E-2</v>
      </c>
      <c r="Y556" s="17">
        <v>4.0186758802200698E-2</v>
      </c>
      <c r="Z556" s="17">
        <v>1.7170370573376201E-2</v>
      </c>
      <c r="AA556" s="17">
        <v>5.9091822442278001E-2</v>
      </c>
      <c r="AB556" s="17">
        <v>3.9561511681442403E-2</v>
      </c>
      <c r="AC556" s="17">
        <v>4.1264190834943801E-2</v>
      </c>
      <c r="AD556" s="17">
        <v>5.25278500785177E-2</v>
      </c>
      <c r="AE556" s="17"/>
      <c r="AF556" s="17">
        <v>3.7251989111639301E-2</v>
      </c>
      <c r="AG556" s="17">
        <v>3.6052928682522502E-2</v>
      </c>
      <c r="AH556" s="17">
        <v>6.6434860395569895E-2</v>
      </c>
      <c r="AI556" s="17"/>
      <c r="AJ556" s="17">
        <v>3.8042354331872003E-2</v>
      </c>
      <c r="AK556" s="17">
        <v>3.8367632582103003E-2</v>
      </c>
      <c r="AL556" s="17">
        <v>4.3070460320712801E-2</v>
      </c>
      <c r="AM556" s="17">
        <v>3.5826896865757601E-2</v>
      </c>
      <c r="AN556" s="17">
        <v>6.5622869896385605E-2</v>
      </c>
      <c r="AO556" s="17"/>
      <c r="AP556" s="17">
        <v>4.02259712325614E-2</v>
      </c>
      <c r="AQ556" s="17">
        <v>3.0319234227616901E-2</v>
      </c>
      <c r="AR556" s="17">
        <v>5.5088782564763898E-2</v>
      </c>
      <c r="AS556" s="17"/>
      <c r="AT556" s="17">
        <v>3.5543451320871097E-2</v>
      </c>
      <c r="AU556" s="17">
        <v>4.0802564767580402E-2</v>
      </c>
      <c r="AV556" s="17" t="s">
        <v>74</v>
      </c>
      <c r="AW556" s="17">
        <v>5.7542397808857899E-2</v>
      </c>
      <c r="AX556" s="17">
        <v>6.3560476769236998E-2</v>
      </c>
      <c r="AY556" s="17">
        <v>5.0113782226309897E-2</v>
      </c>
      <c r="AZ556" s="17">
        <v>5.0212295159976703E-2</v>
      </c>
    </row>
    <row r="557" spans="2:52" x14ac:dyDescent="0.35">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row>
    <row r="558" spans="2:52" x14ac:dyDescent="0.35">
      <c r="B558" s="6" t="s">
        <v>322</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row>
    <row r="559" spans="2:52" x14ac:dyDescent="0.35">
      <c r="B559" s="24" t="s">
        <v>76</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row>
    <row r="560" spans="2:52" x14ac:dyDescent="0.35">
      <c r="B560" t="s">
        <v>313</v>
      </c>
      <c r="C560" s="17">
        <v>0.14419948246537201</v>
      </c>
      <c r="D560" s="17">
        <v>0.17147651382116499</v>
      </c>
      <c r="E560" s="17">
        <v>0.117236100747481</v>
      </c>
      <c r="F560" s="17"/>
      <c r="G560" s="17">
        <v>0.175486720251258</v>
      </c>
      <c r="H560" s="17">
        <v>0.21871670524129999</v>
      </c>
      <c r="I560" s="17">
        <v>0.134135067091817</v>
      </c>
      <c r="J560" s="17">
        <v>0.12905086145265501</v>
      </c>
      <c r="K560" s="17">
        <v>9.0161934568280894E-2</v>
      </c>
      <c r="L560" s="17">
        <v>0.11964962629479201</v>
      </c>
      <c r="M560" s="17"/>
      <c r="N560" s="17">
        <v>0.18163040262226399</v>
      </c>
      <c r="O560" s="17">
        <v>0.131626029984513</v>
      </c>
      <c r="P560" s="17">
        <v>0.14542411233545599</v>
      </c>
      <c r="Q560" s="17">
        <v>0.117586701923553</v>
      </c>
      <c r="R560" s="17"/>
      <c r="S560" s="17">
        <v>0.20800107070662899</v>
      </c>
      <c r="T560" s="17">
        <v>0.120819841998608</v>
      </c>
      <c r="U560" s="17">
        <v>0.12691872008800401</v>
      </c>
      <c r="V560" s="17">
        <v>0.10340739028441</v>
      </c>
      <c r="W560" s="17">
        <v>0.155809049256773</v>
      </c>
      <c r="X560" s="17">
        <v>0.13413449795771301</v>
      </c>
      <c r="Y560" s="17">
        <v>0.15329630692937701</v>
      </c>
      <c r="Z560" s="17">
        <v>0.17093047830071101</v>
      </c>
      <c r="AA560" s="17">
        <v>0.12554628321275599</v>
      </c>
      <c r="AB560" s="17">
        <v>0.15938218205099</v>
      </c>
      <c r="AC560" s="17">
        <v>0.124890261134606</v>
      </c>
      <c r="AD560" s="17">
        <v>0.114186273417439</v>
      </c>
      <c r="AE560" s="17"/>
      <c r="AF560" s="17">
        <v>0.138207914494344</v>
      </c>
      <c r="AG560" s="17">
        <v>0.15414196979420999</v>
      </c>
      <c r="AH560" s="17">
        <v>0.13571078402766301</v>
      </c>
      <c r="AI560" s="17"/>
      <c r="AJ560" s="17">
        <v>0.13629473788618701</v>
      </c>
      <c r="AK560" s="17">
        <v>0.16774935352304399</v>
      </c>
      <c r="AL560" s="17">
        <v>0.17566634345757001</v>
      </c>
      <c r="AM560" s="17">
        <v>0.184540329007923</v>
      </c>
      <c r="AN560" s="17">
        <v>0.109332401911691</v>
      </c>
      <c r="AO560" s="17"/>
      <c r="AP560" s="17">
        <v>0.158945039140126</v>
      </c>
      <c r="AQ560" s="17">
        <v>0.15817140251567199</v>
      </c>
      <c r="AR560" s="17">
        <v>0.17617581903486601</v>
      </c>
      <c r="AS560" s="17"/>
      <c r="AT560" s="17">
        <v>0.14287376567740501</v>
      </c>
      <c r="AU560" s="17">
        <v>0.15699732179715301</v>
      </c>
      <c r="AV560" s="17" t="s">
        <v>74</v>
      </c>
      <c r="AW560" s="17">
        <v>0.17019536049148201</v>
      </c>
      <c r="AX560" s="17">
        <v>0.114995652687001</v>
      </c>
      <c r="AY560" s="17">
        <v>0.15148317076854301</v>
      </c>
      <c r="AZ560" s="17">
        <v>4.5283363262190901E-2</v>
      </c>
    </row>
    <row r="561" spans="2:52" x14ac:dyDescent="0.35">
      <c r="B561" t="s">
        <v>314</v>
      </c>
      <c r="C561" s="17">
        <v>0.33481143743991798</v>
      </c>
      <c r="D561" s="17">
        <v>0.36546726738624502</v>
      </c>
      <c r="E561" s="17">
        <v>0.30564083788610302</v>
      </c>
      <c r="F561" s="17"/>
      <c r="G561" s="17">
        <v>0.411004566727589</v>
      </c>
      <c r="H561" s="17">
        <v>0.33364980113617998</v>
      </c>
      <c r="I561" s="17">
        <v>0.34122085675321701</v>
      </c>
      <c r="J561" s="17">
        <v>0.283319728750487</v>
      </c>
      <c r="K561" s="17">
        <v>0.339980392179487</v>
      </c>
      <c r="L561" s="17">
        <v>0.318321697246369</v>
      </c>
      <c r="M561" s="17"/>
      <c r="N561" s="17">
        <v>0.359671565357848</v>
      </c>
      <c r="O561" s="17">
        <v>0.333172260581858</v>
      </c>
      <c r="P561" s="17">
        <v>0.32161906764999398</v>
      </c>
      <c r="Q561" s="17">
        <v>0.32069041824838301</v>
      </c>
      <c r="R561" s="17"/>
      <c r="S561" s="17">
        <v>0.35242302345396098</v>
      </c>
      <c r="T561" s="17">
        <v>0.288354212461433</v>
      </c>
      <c r="U561" s="17">
        <v>0.333098300657789</v>
      </c>
      <c r="V561" s="17">
        <v>0.32407399593895903</v>
      </c>
      <c r="W561" s="17">
        <v>0.35364412425668101</v>
      </c>
      <c r="X561" s="17">
        <v>0.36652256113137599</v>
      </c>
      <c r="Y561" s="17">
        <v>0.312639622376782</v>
      </c>
      <c r="Z561" s="17">
        <v>0.35786441106229699</v>
      </c>
      <c r="AA561" s="17">
        <v>0.31881363797772</v>
      </c>
      <c r="AB561" s="17">
        <v>0.353993430547688</v>
      </c>
      <c r="AC561" s="17">
        <v>0.32131615089772902</v>
      </c>
      <c r="AD561" s="17">
        <v>0.40329853279967298</v>
      </c>
      <c r="AE561" s="17"/>
      <c r="AF561" s="17">
        <v>0.31321299621367599</v>
      </c>
      <c r="AG561" s="17">
        <v>0.34064422274015499</v>
      </c>
      <c r="AH561" s="17">
        <v>0.35237321874302302</v>
      </c>
      <c r="AI561" s="17"/>
      <c r="AJ561" s="17">
        <v>0.31338588775878401</v>
      </c>
      <c r="AK561" s="17">
        <v>0.36603217861110099</v>
      </c>
      <c r="AL561" s="17">
        <v>0.310698739767581</v>
      </c>
      <c r="AM561" s="17">
        <v>0.37488040412819201</v>
      </c>
      <c r="AN561" s="17">
        <v>0.31723373220075801</v>
      </c>
      <c r="AO561" s="17"/>
      <c r="AP561" s="17">
        <v>0.35941044393524602</v>
      </c>
      <c r="AQ561" s="17">
        <v>0.35393857617247898</v>
      </c>
      <c r="AR561" s="17">
        <v>0.34203973589689202</v>
      </c>
      <c r="AS561" s="17"/>
      <c r="AT561" s="17">
        <v>0.32800912113270603</v>
      </c>
      <c r="AU561" s="17">
        <v>0.325681251005983</v>
      </c>
      <c r="AV561" s="17" t="s">
        <v>74</v>
      </c>
      <c r="AW561" s="17">
        <v>0.35418229049906502</v>
      </c>
      <c r="AX561" s="17">
        <v>0.327850027249943</v>
      </c>
      <c r="AY561" s="17">
        <v>0.34446994589715701</v>
      </c>
      <c r="AZ561" s="17">
        <v>0.39865133269563602</v>
      </c>
    </row>
    <row r="562" spans="2:52" x14ac:dyDescent="0.35">
      <c r="B562" t="s">
        <v>315</v>
      </c>
      <c r="C562" s="17">
        <v>0.46311814807601398</v>
      </c>
      <c r="D562" s="17">
        <v>0.41429353030375199</v>
      </c>
      <c r="E562" s="17">
        <v>0.51053183234520005</v>
      </c>
      <c r="F562" s="17"/>
      <c r="G562" s="17">
        <v>0.34031908321854298</v>
      </c>
      <c r="H562" s="17">
        <v>0.384010573059203</v>
      </c>
      <c r="I562" s="17">
        <v>0.45680924298242698</v>
      </c>
      <c r="J562" s="17">
        <v>0.53054301848893604</v>
      </c>
      <c r="K562" s="17">
        <v>0.52122003462615396</v>
      </c>
      <c r="L562" s="17">
        <v>0.52023406047840404</v>
      </c>
      <c r="M562" s="17"/>
      <c r="N562" s="17">
        <v>0.42047688089965402</v>
      </c>
      <c r="O562" s="17">
        <v>0.480744989297748</v>
      </c>
      <c r="P562" s="17">
        <v>0.457751420658016</v>
      </c>
      <c r="Q562" s="17">
        <v>0.49459238970389102</v>
      </c>
      <c r="R562" s="17"/>
      <c r="S562" s="17">
        <v>0.36519011279087499</v>
      </c>
      <c r="T562" s="17">
        <v>0.51982428639918599</v>
      </c>
      <c r="U562" s="17">
        <v>0.46660008589734298</v>
      </c>
      <c r="V562" s="17">
        <v>0.50764341190166895</v>
      </c>
      <c r="W562" s="17">
        <v>0.46648152299996098</v>
      </c>
      <c r="X562" s="17">
        <v>0.458000311205636</v>
      </c>
      <c r="Y562" s="17">
        <v>0.48867843900872399</v>
      </c>
      <c r="Z562" s="17">
        <v>0.42702220350278502</v>
      </c>
      <c r="AA562" s="17">
        <v>0.477588589334213</v>
      </c>
      <c r="AB562" s="17">
        <v>0.45157181218237102</v>
      </c>
      <c r="AC562" s="17">
        <v>0.50620657011936998</v>
      </c>
      <c r="AD562" s="17">
        <v>0.42924852125380197</v>
      </c>
      <c r="AE562" s="17"/>
      <c r="AF562" s="17">
        <v>0.50074342947550399</v>
      </c>
      <c r="AG562" s="17">
        <v>0.45346922351054397</v>
      </c>
      <c r="AH562" s="17">
        <v>0.43678135924709</v>
      </c>
      <c r="AI562" s="17"/>
      <c r="AJ562" s="17">
        <v>0.50504963964968497</v>
      </c>
      <c r="AK562" s="17">
        <v>0.40874504254890998</v>
      </c>
      <c r="AL562" s="17">
        <v>0.43642567877178501</v>
      </c>
      <c r="AM562" s="17">
        <v>0.37490268295072798</v>
      </c>
      <c r="AN562" s="17">
        <v>0.50262657442952097</v>
      </c>
      <c r="AO562" s="17"/>
      <c r="AP562" s="17">
        <v>0.44371427705203798</v>
      </c>
      <c r="AQ562" s="17">
        <v>0.43953371361723698</v>
      </c>
      <c r="AR562" s="17">
        <v>0.41584921979294698</v>
      </c>
      <c r="AS562" s="17"/>
      <c r="AT562" s="17">
        <v>0.48416046135988899</v>
      </c>
      <c r="AU562" s="17">
        <v>0.46432187110098899</v>
      </c>
      <c r="AV562" s="17" t="s">
        <v>74</v>
      </c>
      <c r="AW562" s="17">
        <v>0.43295365858603002</v>
      </c>
      <c r="AX562" s="17">
        <v>0.45651330770404203</v>
      </c>
      <c r="AY562" s="17">
        <v>0.43641218489940697</v>
      </c>
      <c r="AZ562" s="17">
        <v>0.47757100195131902</v>
      </c>
    </row>
    <row r="563" spans="2:52" x14ac:dyDescent="0.35">
      <c r="B563" t="s">
        <v>72</v>
      </c>
      <c r="C563" s="17">
        <v>5.7870932018695503E-2</v>
      </c>
      <c r="D563" s="17">
        <v>4.87626884888369E-2</v>
      </c>
      <c r="E563" s="17">
        <v>6.65912290212161E-2</v>
      </c>
      <c r="F563" s="17"/>
      <c r="G563" s="17">
        <v>7.3189629802609804E-2</v>
      </c>
      <c r="H563" s="17">
        <v>6.3622920563317101E-2</v>
      </c>
      <c r="I563" s="17">
        <v>6.7834833172539299E-2</v>
      </c>
      <c r="J563" s="17">
        <v>5.7086391307921702E-2</v>
      </c>
      <c r="K563" s="17">
        <v>4.8637638626077402E-2</v>
      </c>
      <c r="L563" s="17">
        <v>4.1794615980434699E-2</v>
      </c>
      <c r="M563" s="17"/>
      <c r="N563" s="17">
        <v>3.8221151120232902E-2</v>
      </c>
      <c r="O563" s="17">
        <v>5.4456720135882097E-2</v>
      </c>
      <c r="P563" s="17">
        <v>7.5205399356534405E-2</v>
      </c>
      <c r="Q563" s="17">
        <v>6.7130490124173103E-2</v>
      </c>
      <c r="R563" s="17"/>
      <c r="S563" s="17">
        <v>7.4385793048535098E-2</v>
      </c>
      <c r="T563" s="17">
        <v>7.10016591407725E-2</v>
      </c>
      <c r="U563" s="17">
        <v>7.3382893356864695E-2</v>
      </c>
      <c r="V563" s="17">
        <v>6.4875201874961694E-2</v>
      </c>
      <c r="W563" s="17">
        <v>2.40653034865853E-2</v>
      </c>
      <c r="X563" s="17">
        <v>4.1342629705274601E-2</v>
      </c>
      <c r="Y563" s="17">
        <v>4.53856316851163E-2</v>
      </c>
      <c r="Z563" s="17">
        <v>4.4182907134206299E-2</v>
      </c>
      <c r="AA563" s="17">
        <v>7.8051489475311694E-2</v>
      </c>
      <c r="AB563" s="17">
        <v>3.5052575218951103E-2</v>
      </c>
      <c r="AC563" s="17">
        <v>4.7587017848295297E-2</v>
      </c>
      <c r="AD563" s="17">
        <v>5.3266672529085901E-2</v>
      </c>
      <c r="AE563" s="17"/>
      <c r="AF563" s="17">
        <v>4.7835659816476202E-2</v>
      </c>
      <c r="AG563" s="17">
        <v>5.1744583955090698E-2</v>
      </c>
      <c r="AH563" s="17">
        <v>7.5134637982223806E-2</v>
      </c>
      <c r="AI563" s="17"/>
      <c r="AJ563" s="17">
        <v>4.5269734705344497E-2</v>
      </c>
      <c r="AK563" s="17">
        <v>5.7473425316945201E-2</v>
      </c>
      <c r="AL563" s="17">
        <v>7.7209238003063604E-2</v>
      </c>
      <c r="AM563" s="17">
        <v>6.5676583913157199E-2</v>
      </c>
      <c r="AN563" s="17">
        <v>7.0807291458029706E-2</v>
      </c>
      <c r="AO563" s="17"/>
      <c r="AP563" s="17">
        <v>3.7930239872589498E-2</v>
      </c>
      <c r="AQ563" s="17">
        <v>4.8356307694612299E-2</v>
      </c>
      <c r="AR563" s="17">
        <v>6.5935225275294801E-2</v>
      </c>
      <c r="AS563" s="17"/>
      <c r="AT563" s="17">
        <v>4.4956651829999902E-2</v>
      </c>
      <c r="AU563" s="17">
        <v>5.2999556095874499E-2</v>
      </c>
      <c r="AV563" s="17" t="s">
        <v>74</v>
      </c>
      <c r="AW563" s="17">
        <v>4.2668690423422202E-2</v>
      </c>
      <c r="AX563" s="17">
        <v>0.100641012359014</v>
      </c>
      <c r="AY563" s="17">
        <v>6.7634698434893406E-2</v>
      </c>
      <c r="AZ563" s="17">
        <v>7.8494302090854506E-2</v>
      </c>
    </row>
    <row r="564" spans="2:52" x14ac:dyDescent="0.35">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row>
    <row r="565" spans="2:52" x14ac:dyDescent="0.35">
      <c r="B565" s="6" t="s">
        <v>341</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row>
    <row r="566" spans="2:52" x14ac:dyDescent="0.35">
      <c r="B566" s="24" t="s">
        <v>156</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row>
    <row r="567" spans="2:52" x14ac:dyDescent="0.35">
      <c r="B567" t="s">
        <v>336</v>
      </c>
      <c r="C567" s="17">
        <v>6.5649084504053101E-2</v>
      </c>
      <c r="D567" s="17">
        <v>7.7856019812435298E-2</v>
      </c>
      <c r="E567" s="17">
        <v>5.3783948771348997E-2</v>
      </c>
      <c r="F567" s="17"/>
      <c r="G567" s="17">
        <v>7.1512167579522598E-2</v>
      </c>
      <c r="H567" s="17">
        <v>0.11474589147251101</v>
      </c>
      <c r="I567" s="17">
        <v>7.3200269255861802E-2</v>
      </c>
      <c r="J567" s="17">
        <v>5.4653863687165398E-2</v>
      </c>
      <c r="K567" s="17">
        <v>3.53109523821689E-2</v>
      </c>
      <c r="L567" s="17">
        <v>4.5809893146440198E-2</v>
      </c>
      <c r="M567" s="17"/>
      <c r="N567" s="17">
        <v>9.6034633369313796E-2</v>
      </c>
      <c r="O567" s="17">
        <v>4.63703422438205E-2</v>
      </c>
      <c r="P567" s="17">
        <v>7.4780014324450694E-2</v>
      </c>
      <c r="Q567" s="17">
        <v>4.8342591188749402E-2</v>
      </c>
      <c r="R567" s="17"/>
      <c r="S567" s="17">
        <v>8.9964421445703296E-2</v>
      </c>
      <c r="T567" s="17">
        <v>8.0787531614130395E-2</v>
      </c>
      <c r="U567" s="17">
        <v>8.2009950214726499E-2</v>
      </c>
      <c r="V567" s="17">
        <v>7.2765453690681506E-2</v>
      </c>
      <c r="W567" s="17">
        <v>2.18085319417472E-2</v>
      </c>
      <c r="X567" s="17">
        <v>6.1136425354841303E-2</v>
      </c>
      <c r="Y567" s="17">
        <v>4.4308864870393698E-2</v>
      </c>
      <c r="Z567" s="17">
        <v>4.0959518582869302E-2</v>
      </c>
      <c r="AA567" s="17">
        <v>8.5155825884887903E-2</v>
      </c>
      <c r="AB567" s="17">
        <v>7.8110363914731598E-2</v>
      </c>
      <c r="AC567" s="17">
        <v>1.6597948568233701E-2</v>
      </c>
      <c r="AD567" s="17">
        <v>0</v>
      </c>
      <c r="AE567" s="17"/>
      <c r="AF567" s="17">
        <v>5.8655872437354199E-2</v>
      </c>
      <c r="AG567" s="17">
        <v>7.0119270978604403E-2</v>
      </c>
      <c r="AH567" s="17">
        <v>7.0571767872571606E-2</v>
      </c>
      <c r="AI567" s="17"/>
      <c r="AJ567" s="17">
        <v>7.2423302862224703E-2</v>
      </c>
      <c r="AK567" s="17">
        <v>7.4010826322756795E-2</v>
      </c>
      <c r="AL567" s="17">
        <v>6.1101444385851002E-2</v>
      </c>
      <c r="AM567" s="17">
        <v>0.141475192119461</v>
      </c>
      <c r="AN567" s="17">
        <v>6.18373635569835E-2</v>
      </c>
      <c r="AO567" s="17"/>
      <c r="AP567" s="17">
        <v>0.11913532987971701</v>
      </c>
      <c r="AQ567" s="17">
        <v>7.6714874402923197E-2</v>
      </c>
      <c r="AR567" s="17">
        <v>8.11894075570571E-2</v>
      </c>
      <c r="AS567" s="17"/>
      <c r="AT567" s="17">
        <v>6.78549362490041E-2</v>
      </c>
      <c r="AU567" s="17">
        <v>4.77918756826766E-2</v>
      </c>
      <c r="AV567" s="17" t="s">
        <v>74</v>
      </c>
      <c r="AW567" s="17">
        <v>6.3213480910529599E-2</v>
      </c>
      <c r="AX567" s="17">
        <v>8.1433861632952895E-2</v>
      </c>
      <c r="AY567" s="17">
        <v>8.0342156768880402E-2</v>
      </c>
      <c r="AZ567" s="17">
        <v>6.3823772610897805E-2</v>
      </c>
    </row>
    <row r="568" spans="2:52" x14ac:dyDescent="0.35">
      <c r="B568" t="s">
        <v>337</v>
      </c>
      <c r="C568" s="17">
        <v>0.250800090807556</v>
      </c>
      <c r="D568" s="17">
        <v>0.27172790839933197</v>
      </c>
      <c r="E568" s="17">
        <v>0.23149881313199999</v>
      </c>
      <c r="F568" s="17"/>
      <c r="G568" s="17">
        <v>0.21812476826327101</v>
      </c>
      <c r="H568" s="17">
        <v>0.25156254039808701</v>
      </c>
      <c r="I568" s="17">
        <v>0.20005626036079899</v>
      </c>
      <c r="J568" s="17">
        <v>0.21223465914013001</v>
      </c>
      <c r="K568" s="17">
        <v>0.27321766322653901</v>
      </c>
      <c r="L568" s="17">
        <v>0.33599705808352798</v>
      </c>
      <c r="M568" s="17"/>
      <c r="N568" s="17">
        <v>0.28393588946819498</v>
      </c>
      <c r="O568" s="17">
        <v>0.24905826275121301</v>
      </c>
      <c r="P568" s="17">
        <v>0.23259001687929201</v>
      </c>
      <c r="Q568" s="17">
        <v>0.23927513645260801</v>
      </c>
      <c r="R568" s="17"/>
      <c r="S568" s="17">
        <v>0.24863557359010499</v>
      </c>
      <c r="T568" s="17">
        <v>0.27433617618502798</v>
      </c>
      <c r="U568" s="17">
        <v>0.21260095432651499</v>
      </c>
      <c r="V568" s="17">
        <v>0.28285077835984701</v>
      </c>
      <c r="W568" s="17">
        <v>0.25244081914986799</v>
      </c>
      <c r="X568" s="17">
        <v>0.27783984902285602</v>
      </c>
      <c r="Y568" s="17">
        <v>0.27009796707038097</v>
      </c>
      <c r="Z568" s="17">
        <v>0.26267185781320501</v>
      </c>
      <c r="AA568" s="17">
        <v>0.227709970173778</v>
      </c>
      <c r="AB568" s="17">
        <v>0.206391283459012</v>
      </c>
      <c r="AC568" s="17">
        <v>0.19256058753111999</v>
      </c>
      <c r="AD568" s="17">
        <v>0.293165994586987</v>
      </c>
      <c r="AE568" s="17"/>
      <c r="AF568" s="17">
        <v>0.28115160186479099</v>
      </c>
      <c r="AG568" s="17">
        <v>0.239507492678878</v>
      </c>
      <c r="AH568" s="17">
        <v>0.24317562774500501</v>
      </c>
      <c r="AI568" s="17"/>
      <c r="AJ568" s="17">
        <v>0.32791804991846302</v>
      </c>
      <c r="AK568" s="17">
        <v>0.200113608293807</v>
      </c>
      <c r="AL568" s="17">
        <v>0.265470273791305</v>
      </c>
      <c r="AM568" s="17">
        <v>7.8454924716712005E-2</v>
      </c>
      <c r="AN568" s="17">
        <v>0.21658810576529899</v>
      </c>
      <c r="AO568" s="17"/>
      <c r="AP568" s="17">
        <v>0.37010602680177201</v>
      </c>
      <c r="AQ568" s="17">
        <v>0.207842986359704</v>
      </c>
      <c r="AR568" s="17">
        <v>0.38753196010585</v>
      </c>
      <c r="AS568" s="17"/>
      <c r="AT568" s="17">
        <v>0.297131974496746</v>
      </c>
      <c r="AU568" s="17">
        <v>0.22059623454829599</v>
      </c>
      <c r="AV568" s="17" t="s">
        <v>74</v>
      </c>
      <c r="AW568" s="17">
        <v>0.230970151512326</v>
      </c>
      <c r="AX568" s="17">
        <v>0.26526488889259398</v>
      </c>
      <c r="AY568" s="17">
        <v>0.238079418112049</v>
      </c>
      <c r="AZ568" s="17">
        <v>0.14666688035928799</v>
      </c>
    </row>
    <row r="569" spans="2:52" x14ac:dyDescent="0.35">
      <c r="B569" t="s">
        <v>338</v>
      </c>
      <c r="C569" s="17">
        <v>0.35946416162776401</v>
      </c>
      <c r="D569" s="17">
        <v>0.36620761805358598</v>
      </c>
      <c r="E569" s="17">
        <v>0.35237407662412301</v>
      </c>
      <c r="F569" s="17"/>
      <c r="G569" s="17">
        <v>0.39646546285415302</v>
      </c>
      <c r="H569" s="17">
        <v>0.321010687226292</v>
      </c>
      <c r="I569" s="17">
        <v>0.3539826892722</v>
      </c>
      <c r="J569" s="17">
        <v>0.381458049590718</v>
      </c>
      <c r="K569" s="17">
        <v>0.37722780699245301</v>
      </c>
      <c r="L569" s="17">
        <v>0.33705375773316998</v>
      </c>
      <c r="M569" s="17"/>
      <c r="N569" s="17">
        <v>0.34505871231879298</v>
      </c>
      <c r="O569" s="17">
        <v>0.35803767480882398</v>
      </c>
      <c r="P569" s="17">
        <v>0.36464725128918501</v>
      </c>
      <c r="Q569" s="17">
        <v>0.36707964353523997</v>
      </c>
      <c r="R569" s="17"/>
      <c r="S569" s="17">
        <v>0.36418239173787098</v>
      </c>
      <c r="T569" s="17">
        <v>0.38506596363727302</v>
      </c>
      <c r="U569" s="17">
        <v>0.40638056482344598</v>
      </c>
      <c r="V569" s="17">
        <v>0.40726813766713899</v>
      </c>
      <c r="W569" s="17">
        <v>0.38377733989865498</v>
      </c>
      <c r="X569" s="17">
        <v>0.37145494631159998</v>
      </c>
      <c r="Y569" s="17">
        <v>0.29479790594572403</v>
      </c>
      <c r="Z569" s="17">
        <v>0.31253505825141398</v>
      </c>
      <c r="AA569" s="17">
        <v>0.25793631144734602</v>
      </c>
      <c r="AB569" s="17">
        <v>0.34717241405759802</v>
      </c>
      <c r="AC569" s="17">
        <v>0.42696809147973402</v>
      </c>
      <c r="AD569" s="17">
        <v>0.36484142707134498</v>
      </c>
      <c r="AE569" s="17"/>
      <c r="AF569" s="17">
        <v>0.361958097964175</v>
      </c>
      <c r="AG569" s="17">
        <v>0.36457463745593699</v>
      </c>
      <c r="AH569" s="17">
        <v>0.35570318664904099</v>
      </c>
      <c r="AI569" s="17"/>
      <c r="AJ569" s="17">
        <v>0.374218968371126</v>
      </c>
      <c r="AK569" s="17">
        <v>0.36201483790351902</v>
      </c>
      <c r="AL569" s="17">
        <v>0.37805822411844903</v>
      </c>
      <c r="AM569" s="17">
        <v>0.31360034033044298</v>
      </c>
      <c r="AN569" s="17">
        <v>0.320146115403522</v>
      </c>
      <c r="AO569" s="17"/>
      <c r="AP569" s="17">
        <v>0.37526928333576598</v>
      </c>
      <c r="AQ569" s="17">
        <v>0.35953833140376601</v>
      </c>
      <c r="AR569" s="17">
        <v>0.29376810956217497</v>
      </c>
      <c r="AS569" s="17"/>
      <c r="AT569" s="17">
        <v>0.36377801554883399</v>
      </c>
      <c r="AU569" s="17">
        <v>0.37063456533608002</v>
      </c>
      <c r="AV569" s="17" t="s">
        <v>74</v>
      </c>
      <c r="AW569" s="17">
        <v>0.33814979177758903</v>
      </c>
      <c r="AX569" s="17">
        <v>0.327619852169512</v>
      </c>
      <c r="AY569" s="17">
        <v>0.35330905091266102</v>
      </c>
      <c r="AZ569" s="17">
        <v>0.377091411725968</v>
      </c>
    </row>
    <row r="570" spans="2:52" x14ac:dyDescent="0.35">
      <c r="B570" t="s">
        <v>339</v>
      </c>
      <c r="C570" s="17">
        <v>0.27804430873256403</v>
      </c>
      <c r="D570" s="17">
        <v>0.25652194872970802</v>
      </c>
      <c r="E570" s="17">
        <v>0.29876134007553001</v>
      </c>
      <c r="F570" s="17"/>
      <c r="G570" s="17">
        <v>0.28280499334265302</v>
      </c>
      <c r="H570" s="17">
        <v>0.24882346274012301</v>
      </c>
      <c r="I570" s="17">
        <v>0.32881121736007102</v>
      </c>
      <c r="J570" s="17">
        <v>0.30970978896277501</v>
      </c>
      <c r="K570" s="17">
        <v>0.27117386934601401</v>
      </c>
      <c r="L570" s="17">
        <v>0.23178203508149001</v>
      </c>
      <c r="M570" s="17"/>
      <c r="N570" s="17">
        <v>0.25071940062828002</v>
      </c>
      <c r="O570" s="17">
        <v>0.305946518130571</v>
      </c>
      <c r="P570" s="17">
        <v>0.28346664186631298</v>
      </c>
      <c r="Q570" s="17">
        <v>0.26870392771303198</v>
      </c>
      <c r="R570" s="17"/>
      <c r="S570" s="17">
        <v>0.23875772808944801</v>
      </c>
      <c r="T570" s="17">
        <v>0.23970676369853799</v>
      </c>
      <c r="U570" s="17">
        <v>0.245757281967388</v>
      </c>
      <c r="V570" s="17">
        <v>0.212045364458153</v>
      </c>
      <c r="W570" s="17">
        <v>0.310196879749919</v>
      </c>
      <c r="X570" s="17">
        <v>0.260169784962961</v>
      </c>
      <c r="Y570" s="17">
        <v>0.32678637890288498</v>
      </c>
      <c r="Z570" s="17">
        <v>0.33708113426270497</v>
      </c>
      <c r="AA570" s="17">
        <v>0.36151712644635597</v>
      </c>
      <c r="AB570" s="17">
        <v>0.32882202344798001</v>
      </c>
      <c r="AC570" s="17">
        <v>0.27040492756370499</v>
      </c>
      <c r="AD570" s="17">
        <v>0.28813656486747502</v>
      </c>
      <c r="AE570" s="17"/>
      <c r="AF570" s="17">
        <v>0.26393330400485998</v>
      </c>
      <c r="AG570" s="17">
        <v>0.27099672567814898</v>
      </c>
      <c r="AH570" s="17">
        <v>0.26983374597634202</v>
      </c>
      <c r="AI570" s="17"/>
      <c r="AJ570" s="17">
        <v>0.19493466305930501</v>
      </c>
      <c r="AK570" s="17">
        <v>0.30938607944257002</v>
      </c>
      <c r="AL570" s="17">
        <v>0.25180578449186902</v>
      </c>
      <c r="AM570" s="17">
        <v>0.41460280808209998</v>
      </c>
      <c r="AN570" s="17">
        <v>0.318540526430244</v>
      </c>
      <c r="AO570" s="17"/>
      <c r="AP570" s="17">
        <v>0.10572562101452999</v>
      </c>
      <c r="AQ570" s="17">
        <v>0.31206871125147001</v>
      </c>
      <c r="AR570" s="17">
        <v>0.19722113005854</v>
      </c>
      <c r="AS570" s="17"/>
      <c r="AT570" s="17">
        <v>0.22856174341399199</v>
      </c>
      <c r="AU570" s="17">
        <v>0.320995040481524</v>
      </c>
      <c r="AV570" s="17" t="s">
        <v>74</v>
      </c>
      <c r="AW570" s="17">
        <v>0.34782069356607298</v>
      </c>
      <c r="AX570" s="17">
        <v>0.24121491824785499</v>
      </c>
      <c r="AY570" s="17">
        <v>0.27914763318495001</v>
      </c>
      <c r="AZ570" s="17">
        <v>0.39022844751172298</v>
      </c>
    </row>
    <row r="571" spans="2:52" x14ac:dyDescent="0.35">
      <c r="B571" t="s">
        <v>72</v>
      </c>
      <c r="C571" s="17">
        <v>4.60423543280623E-2</v>
      </c>
      <c r="D571" s="17">
        <v>2.76865050049394E-2</v>
      </c>
      <c r="E571" s="17">
        <v>6.3581821396997598E-2</v>
      </c>
      <c r="F571" s="17"/>
      <c r="G571" s="17">
        <v>3.1092607960400399E-2</v>
      </c>
      <c r="H571" s="17">
        <v>6.3857418162986096E-2</v>
      </c>
      <c r="I571" s="17">
        <v>4.3949563751067899E-2</v>
      </c>
      <c r="J571" s="17">
        <v>4.1943638619211902E-2</v>
      </c>
      <c r="K571" s="17">
        <v>4.30697080528257E-2</v>
      </c>
      <c r="L571" s="17">
        <v>4.9357255955371097E-2</v>
      </c>
      <c r="M571" s="17"/>
      <c r="N571" s="17">
        <v>2.42513642154173E-2</v>
      </c>
      <c r="O571" s="17">
        <v>4.0587202065571301E-2</v>
      </c>
      <c r="P571" s="17">
        <v>4.45160756407584E-2</v>
      </c>
      <c r="Q571" s="17">
        <v>7.6598701110371398E-2</v>
      </c>
      <c r="R571" s="17"/>
      <c r="S571" s="17">
        <v>5.8459885136873099E-2</v>
      </c>
      <c r="T571" s="17">
        <v>2.0103564865031301E-2</v>
      </c>
      <c r="U571" s="17">
        <v>5.3251248667924002E-2</v>
      </c>
      <c r="V571" s="17">
        <v>2.5070265824178602E-2</v>
      </c>
      <c r="W571" s="17">
        <v>3.1776429259810203E-2</v>
      </c>
      <c r="X571" s="17">
        <v>2.93989943477415E-2</v>
      </c>
      <c r="Y571" s="17">
        <v>6.4008883210615902E-2</v>
      </c>
      <c r="Z571" s="17">
        <v>4.6752431089806E-2</v>
      </c>
      <c r="AA571" s="17">
        <v>6.7680766047632596E-2</v>
      </c>
      <c r="AB571" s="17">
        <v>3.9503915120677399E-2</v>
      </c>
      <c r="AC571" s="17">
        <v>9.3468444857207997E-2</v>
      </c>
      <c r="AD571" s="17">
        <v>5.3856013474192999E-2</v>
      </c>
      <c r="AE571" s="17"/>
      <c r="AF571" s="17">
        <v>3.4301123728820201E-2</v>
      </c>
      <c r="AG571" s="17">
        <v>5.4801873208433001E-2</v>
      </c>
      <c r="AH571" s="17">
        <v>6.0715671757040103E-2</v>
      </c>
      <c r="AI571" s="17"/>
      <c r="AJ571" s="17">
        <v>3.05050157888807E-2</v>
      </c>
      <c r="AK571" s="17">
        <v>5.4474648037346703E-2</v>
      </c>
      <c r="AL571" s="17">
        <v>4.3564273212526698E-2</v>
      </c>
      <c r="AM571" s="17">
        <v>5.1866734751283901E-2</v>
      </c>
      <c r="AN571" s="17">
        <v>8.2887888843951901E-2</v>
      </c>
      <c r="AO571" s="17"/>
      <c r="AP571" s="17">
        <v>2.9763738968214999E-2</v>
      </c>
      <c r="AQ571" s="17">
        <v>4.3835096582136898E-2</v>
      </c>
      <c r="AR571" s="17">
        <v>4.0289392716377798E-2</v>
      </c>
      <c r="AS571" s="17"/>
      <c r="AT571" s="17">
        <v>4.2673330291424401E-2</v>
      </c>
      <c r="AU571" s="17">
        <v>3.9982283951423801E-2</v>
      </c>
      <c r="AV571" s="17" t="s">
        <v>74</v>
      </c>
      <c r="AW571" s="17">
        <v>1.9845882233482801E-2</v>
      </c>
      <c r="AX571" s="17">
        <v>8.4466479057086402E-2</v>
      </c>
      <c r="AY571" s="17">
        <v>4.9121741021458797E-2</v>
      </c>
      <c r="AZ571" s="17">
        <v>2.2189487792123298E-2</v>
      </c>
    </row>
    <row r="572" spans="2:52" x14ac:dyDescent="0.35">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row>
    <row r="573" spans="2:52" x14ac:dyDescent="0.35">
      <c r="B573" s="6" t="s">
        <v>342</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row>
    <row r="574" spans="2:52" x14ac:dyDescent="0.35">
      <c r="B574" s="24" t="s">
        <v>156</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row>
    <row r="575" spans="2:52" x14ac:dyDescent="0.35">
      <c r="B575" t="s">
        <v>336</v>
      </c>
      <c r="C575" s="17">
        <v>2.2659669911806801E-2</v>
      </c>
      <c r="D575" s="17">
        <v>2.9104098681963401E-2</v>
      </c>
      <c r="E575" s="17">
        <v>1.6305379617808102E-2</v>
      </c>
      <c r="F575" s="17"/>
      <c r="G575" s="17">
        <v>3.79229898009905E-2</v>
      </c>
      <c r="H575" s="17">
        <v>5.2552697882029702E-2</v>
      </c>
      <c r="I575" s="17">
        <v>1.8581797114836301E-2</v>
      </c>
      <c r="J575" s="17">
        <v>1.46106968146616E-2</v>
      </c>
      <c r="K575" s="17">
        <v>1.0128590632419001E-2</v>
      </c>
      <c r="L575" s="17">
        <v>6.8193853356367604E-3</v>
      </c>
      <c r="M575" s="17"/>
      <c r="N575" s="17">
        <v>3.0730423562314799E-2</v>
      </c>
      <c r="O575" s="17">
        <v>2.79369111233327E-2</v>
      </c>
      <c r="P575" s="17">
        <v>2.04757176697315E-2</v>
      </c>
      <c r="Q575" s="17">
        <v>1.1063847928748999E-2</v>
      </c>
      <c r="R575" s="17"/>
      <c r="S575" s="17">
        <v>3.4491484275859401E-2</v>
      </c>
      <c r="T575" s="17">
        <v>1.57899654389295E-2</v>
      </c>
      <c r="U575" s="17">
        <v>1.7755167186495599E-2</v>
      </c>
      <c r="V575" s="17">
        <v>1.4808541452093199E-2</v>
      </c>
      <c r="W575" s="17">
        <v>4.4181121357882297E-2</v>
      </c>
      <c r="X575" s="17">
        <v>3.18694168718512E-2</v>
      </c>
      <c r="Y575" s="17">
        <v>9.6527073161739099E-3</v>
      </c>
      <c r="Z575" s="17">
        <v>0</v>
      </c>
      <c r="AA575" s="17">
        <v>3.6303303134821302E-2</v>
      </c>
      <c r="AB575" s="17">
        <v>0</v>
      </c>
      <c r="AC575" s="17">
        <v>3.4046817801878099E-2</v>
      </c>
      <c r="AD575" s="17">
        <v>2.7002780114597998E-2</v>
      </c>
      <c r="AE575" s="17"/>
      <c r="AF575" s="17">
        <v>1.9966111094162301E-2</v>
      </c>
      <c r="AG575" s="17">
        <v>1.8299942755994301E-2</v>
      </c>
      <c r="AH575" s="17">
        <v>2.4409042734460502E-2</v>
      </c>
      <c r="AI575" s="17"/>
      <c r="AJ575" s="17">
        <v>1.6055151028866399E-2</v>
      </c>
      <c r="AK575" s="17">
        <v>3.3107052606778299E-2</v>
      </c>
      <c r="AL575" s="17">
        <v>2.9618672300837399E-2</v>
      </c>
      <c r="AM575" s="17">
        <v>0</v>
      </c>
      <c r="AN575" s="17">
        <v>1.07048530934908E-2</v>
      </c>
      <c r="AO575" s="17"/>
      <c r="AP575" s="17">
        <v>2.7214177033980901E-2</v>
      </c>
      <c r="AQ575" s="17">
        <v>3.09490363048627E-2</v>
      </c>
      <c r="AR575" s="17">
        <v>3.8430792537575503E-2</v>
      </c>
      <c r="AS575" s="17"/>
      <c r="AT575" s="17">
        <v>2.1786047011477901E-2</v>
      </c>
      <c r="AU575" s="17">
        <v>1.7303032785078901E-2</v>
      </c>
      <c r="AV575" s="17" t="s">
        <v>74</v>
      </c>
      <c r="AW575" s="17">
        <v>2.43598154470656E-2</v>
      </c>
      <c r="AX575" s="17">
        <v>1.42548667755731E-2</v>
      </c>
      <c r="AY575" s="17">
        <v>2.8053823414354299E-2</v>
      </c>
      <c r="AZ575" s="17">
        <v>6.6084959789967104E-2</v>
      </c>
    </row>
    <row r="576" spans="2:52" x14ac:dyDescent="0.35">
      <c r="B576" t="s">
        <v>337</v>
      </c>
      <c r="C576" s="17">
        <v>0.131469137488607</v>
      </c>
      <c r="D576" s="17">
        <v>0.14975786575879299</v>
      </c>
      <c r="E576" s="17">
        <v>0.11394172294270501</v>
      </c>
      <c r="F576" s="17"/>
      <c r="G576" s="17">
        <v>0.21525066135006399</v>
      </c>
      <c r="H576" s="17">
        <v>0.13573530122133201</v>
      </c>
      <c r="I576" s="17">
        <v>0.20457107556096099</v>
      </c>
      <c r="J576" s="17">
        <v>0.11980964516661501</v>
      </c>
      <c r="K576" s="17">
        <v>8.4322396671192207E-2</v>
      </c>
      <c r="L576" s="17">
        <v>5.25972748946597E-2</v>
      </c>
      <c r="M576" s="17"/>
      <c r="N576" s="17">
        <v>0.13149663064780001</v>
      </c>
      <c r="O576" s="17">
        <v>0.12156510300505401</v>
      </c>
      <c r="P576" s="17">
        <v>0.15639334665593499</v>
      </c>
      <c r="Q576" s="17">
        <v>0.119734348093715</v>
      </c>
      <c r="R576" s="17"/>
      <c r="S576" s="17">
        <v>0.16607305003470799</v>
      </c>
      <c r="T576" s="17">
        <v>0.121191984164588</v>
      </c>
      <c r="U576" s="17">
        <v>0.103055580580561</v>
      </c>
      <c r="V576" s="17">
        <v>0.137335781692773</v>
      </c>
      <c r="W576" s="17">
        <v>9.5419086630428002E-2</v>
      </c>
      <c r="X576" s="17">
        <v>0.16528697950785201</v>
      </c>
      <c r="Y576" s="17">
        <v>0.14246567946385599</v>
      </c>
      <c r="Z576" s="17">
        <v>7.5889347933204204E-2</v>
      </c>
      <c r="AA576" s="17">
        <v>0.144209870802817</v>
      </c>
      <c r="AB576" s="17">
        <v>0.144882035836808</v>
      </c>
      <c r="AC576" s="17">
        <v>9.4330350873437704E-2</v>
      </c>
      <c r="AD576" s="17">
        <v>8.7113189142805206E-2</v>
      </c>
      <c r="AE576" s="17"/>
      <c r="AF576" s="17">
        <v>0.111941467129809</v>
      </c>
      <c r="AG576" s="17">
        <v>0.13185441133717399</v>
      </c>
      <c r="AH576" s="17">
        <v>0.13854783108916499</v>
      </c>
      <c r="AI576" s="17"/>
      <c r="AJ576" s="17">
        <v>0.119118433047915</v>
      </c>
      <c r="AK576" s="17">
        <v>0.15463014851177201</v>
      </c>
      <c r="AL576" s="17">
        <v>0.10452055780646</v>
      </c>
      <c r="AM576" s="17">
        <v>0.141475192119461</v>
      </c>
      <c r="AN576" s="17">
        <v>0.115789260976041</v>
      </c>
      <c r="AO576" s="17"/>
      <c r="AP576" s="17">
        <v>0.16300261074658701</v>
      </c>
      <c r="AQ576" s="17">
        <v>0.15946871140254401</v>
      </c>
      <c r="AR576" s="17">
        <v>0.118650815130383</v>
      </c>
      <c r="AS576" s="17"/>
      <c r="AT576" s="17">
        <v>7.8608018457064305E-2</v>
      </c>
      <c r="AU576" s="17">
        <v>0.112746472142428</v>
      </c>
      <c r="AV576" s="17" t="s">
        <v>74</v>
      </c>
      <c r="AW576" s="17">
        <v>0.1567524434399</v>
      </c>
      <c r="AX576" s="17">
        <v>0.197611198733676</v>
      </c>
      <c r="AY576" s="17">
        <v>0.210973189056329</v>
      </c>
      <c r="AZ576" s="17">
        <v>0.123488320263083</v>
      </c>
    </row>
    <row r="577" spans="2:52" x14ac:dyDescent="0.35">
      <c r="B577" t="s">
        <v>338</v>
      </c>
      <c r="C577" s="17">
        <v>0.328466653034376</v>
      </c>
      <c r="D577" s="17">
        <v>0.32497884400591398</v>
      </c>
      <c r="E577" s="17">
        <v>0.334470218045817</v>
      </c>
      <c r="F577" s="17"/>
      <c r="G577" s="17">
        <v>0.38397717226462103</v>
      </c>
      <c r="H577" s="17">
        <v>0.32097276039387601</v>
      </c>
      <c r="I577" s="17">
        <v>0.35780486840303299</v>
      </c>
      <c r="J577" s="17">
        <v>0.37926108250416002</v>
      </c>
      <c r="K577" s="17">
        <v>0.29734056506324902</v>
      </c>
      <c r="L577" s="17">
        <v>0.24482028283703</v>
      </c>
      <c r="M577" s="17"/>
      <c r="N577" s="17">
        <v>0.33121790979547999</v>
      </c>
      <c r="O577" s="17">
        <v>0.305538140421166</v>
      </c>
      <c r="P577" s="17">
        <v>0.33729098245753603</v>
      </c>
      <c r="Q577" s="17">
        <v>0.34098600211952901</v>
      </c>
      <c r="R577" s="17"/>
      <c r="S577" s="17">
        <v>0.34222821287494298</v>
      </c>
      <c r="T577" s="17">
        <v>0.34490872775926901</v>
      </c>
      <c r="U577" s="17">
        <v>0.26337840717136701</v>
      </c>
      <c r="V577" s="17">
        <v>0.31587262282459999</v>
      </c>
      <c r="W577" s="17">
        <v>0.407693919258453</v>
      </c>
      <c r="X577" s="17">
        <v>0.37118108339576</v>
      </c>
      <c r="Y577" s="17">
        <v>0.29027768220718198</v>
      </c>
      <c r="Z577" s="17">
        <v>0.41749309093568798</v>
      </c>
      <c r="AA577" s="17">
        <v>0.27982189316832601</v>
      </c>
      <c r="AB577" s="17">
        <v>0.30133701030240301</v>
      </c>
      <c r="AC577" s="17">
        <v>0.35291519318561798</v>
      </c>
      <c r="AD577" s="17">
        <v>0.27198242203698297</v>
      </c>
      <c r="AE577" s="17"/>
      <c r="AF577" s="17">
        <v>0.32582003780087399</v>
      </c>
      <c r="AG577" s="17">
        <v>0.30787910793629097</v>
      </c>
      <c r="AH577" s="17">
        <v>0.382312798869405</v>
      </c>
      <c r="AI577" s="17"/>
      <c r="AJ577" s="17">
        <v>0.32732299436245199</v>
      </c>
      <c r="AK577" s="17">
        <v>0.36655101121803102</v>
      </c>
      <c r="AL577" s="17">
        <v>0.270526540120273</v>
      </c>
      <c r="AM577" s="17">
        <v>0.24063478375243899</v>
      </c>
      <c r="AN577" s="17">
        <v>0.32978600523768098</v>
      </c>
      <c r="AO577" s="17"/>
      <c r="AP577" s="17">
        <v>0.33863994321606</v>
      </c>
      <c r="AQ577" s="17">
        <v>0.35661245916092499</v>
      </c>
      <c r="AR577" s="17">
        <v>0.357846175818884</v>
      </c>
      <c r="AS577" s="17"/>
      <c r="AT577" s="17">
        <v>0.26436979685094603</v>
      </c>
      <c r="AU577" s="17">
        <v>0.30807335906245298</v>
      </c>
      <c r="AV577" s="17" t="s">
        <v>74</v>
      </c>
      <c r="AW577" s="17">
        <v>0.44786421900798001</v>
      </c>
      <c r="AX577" s="17">
        <v>0.42700635948383803</v>
      </c>
      <c r="AY577" s="17">
        <v>0.37152816143365902</v>
      </c>
      <c r="AZ577" s="17">
        <v>0.33335870659543998</v>
      </c>
    </row>
    <row r="578" spans="2:52" x14ac:dyDescent="0.35">
      <c r="B578" t="s">
        <v>339</v>
      </c>
      <c r="C578" s="17">
        <v>0.28660047039050401</v>
      </c>
      <c r="D578" s="17">
        <v>0.319694282263072</v>
      </c>
      <c r="E578" s="17">
        <v>0.249116216245093</v>
      </c>
      <c r="F578" s="17"/>
      <c r="G578" s="17">
        <v>0.23665820804026699</v>
      </c>
      <c r="H578" s="17">
        <v>0.33088320626578499</v>
      </c>
      <c r="I578" s="17">
        <v>0.227478644366059</v>
      </c>
      <c r="J578" s="17">
        <v>0.25640414703079401</v>
      </c>
      <c r="K578" s="17">
        <v>0.33002757044634401</v>
      </c>
      <c r="L578" s="17">
        <v>0.33254652242690202</v>
      </c>
      <c r="M578" s="17"/>
      <c r="N578" s="17">
        <v>0.32389530012032203</v>
      </c>
      <c r="O578" s="17">
        <v>0.31935339106493499</v>
      </c>
      <c r="P578" s="17">
        <v>0.246877350894597</v>
      </c>
      <c r="Q578" s="17">
        <v>0.25044457086636202</v>
      </c>
      <c r="R578" s="17"/>
      <c r="S578" s="17">
        <v>0.29404379892374299</v>
      </c>
      <c r="T578" s="17">
        <v>0.26001476399692602</v>
      </c>
      <c r="U578" s="17">
        <v>0.30410809711847497</v>
      </c>
      <c r="V578" s="17">
        <v>0.30374127695695102</v>
      </c>
      <c r="W578" s="17">
        <v>0.31537896614647698</v>
      </c>
      <c r="X578" s="17">
        <v>0.197778274959377</v>
      </c>
      <c r="Y578" s="17">
        <v>0.293930320538561</v>
      </c>
      <c r="Z578" s="17">
        <v>0.337806450841662</v>
      </c>
      <c r="AA578" s="17">
        <v>0.28882511356205198</v>
      </c>
      <c r="AB578" s="17">
        <v>0.32628778279758602</v>
      </c>
      <c r="AC578" s="17">
        <v>0.263431276372179</v>
      </c>
      <c r="AD578" s="17">
        <v>0.285555429346874</v>
      </c>
      <c r="AE578" s="17"/>
      <c r="AF578" s="17">
        <v>0.31265187045606002</v>
      </c>
      <c r="AG578" s="17">
        <v>0.29034171552899202</v>
      </c>
      <c r="AH578" s="17">
        <v>0.222940844678365</v>
      </c>
      <c r="AI578" s="17"/>
      <c r="AJ578" s="17">
        <v>0.30373666053703602</v>
      </c>
      <c r="AK578" s="17">
        <v>0.27115431065446399</v>
      </c>
      <c r="AL578" s="17">
        <v>0.245453122791078</v>
      </c>
      <c r="AM578" s="17">
        <v>0.41170908708291498</v>
      </c>
      <c r="AN578" s="17">
        <v>0.25647453742930798</v>
      </c>
      <c r="AO578" s="17"/>
      <c r="AP578" s="17">
        <v>0.27729867129918201</v>
      </c>
      <c r="AQ578" s="17">
        <v>0.25462878339644501</v>
      </c>
      <c r="AR578" s="17">
        <v>0.25665606320450401</v>
      </c>
      <c r="AS578" s="17"/>
      <c r="AT578" s="17">
        <v>0.30912538760605002</v>
      </c>
      <c r="AU578" s="17">
        <v>0.34023593814883801</v>
      </c>
      <c r="AV578" s="17" t="s">
        <v>74</v>
      </c>
      <c r="AW578" s="17">
        <v>0.256817945974393</v>
      </c>
      <c r="AX578" s="17">
        <v>0.19928933551426001</v>
      </c>
      <c r="AY578" s="17">
        <v>0.24426028804522601</v>
      </c>
      <c r="AZ578" s="17">
        <v>0.29308516394005801</v>
      </c>
    </row>
    <row r="579" spans="2:52" x14ac:dyDescent="0.35">
      <c r="B579" t="s">
        <v>72</v>
      </c>
      <c r="C579" s="17">
        <v>0.230804069174706</v>
      </c>
      <c r="D579" s="17">
        <v>0.17646490929025799</v>
      </c>
      <c r="E579" s="17">
        <v>0.28616646314857702</v>
      </c>
      <c r="F579" s="17"/>
      <c r="G579" s="17">
        <v>0.12619096854405701</v>
      </c>
      <c r="H579" s="17">
        <v>0.159856034236977</v>
      </c>
      <c r="I579" s="17">
        <v>0.19156361455511101</v>
      </c>
      <c r="J579" s="17">
        <v>0.229914428483771</v>
      </c>
      <c r="K579" s="17">
        <v>0.27818087718679602</v>
      </c>
      <c r="L579" s="17">
        <v>0.36321653450577102</v>
      </c>
      <c r="M579" s="17"/>
      <c r="N579" s="17">
        <v>0.18265973587408399</v>
      </c>
      <c r="O579" s="17">
        <v>0.22560645438551299</v>
      </c>
      <c r="P579" s="17">
        <v>0.23896260232220001</v>
      </c>
      <c r="Q579" s="17">
        <v>0.27777123099164502</v>
      </c>
      <c r="R579" s="17"/>
      <c r="S579" s="17">
        <v>0.16316345389074699</v>
      </c>
      <c r="T579" s="17">
        <v>0.25809455864028802</v>
      </c>
      <c r="U579" s="17">
        <v>0.31170274794310199</v>
      </c>
      <c r="V579" s="17">
        <v>0.22824177707358201</v>
      </c>
      <c r="W579" s="17">
        <v>0.13732690660676</v>
      </c>
      <c r="X579" s="17">
        <v>0.233884245265159</v>
      </c>
      <c r="Y579" s="17">
        <v>0.26367361047422799</v>
      </c>
      <c r="Z579" s="17">
        <v>0.16881111028944601</v>
      </c>
      <c r="AA579" s="17">
        <v>0.25083981933198402</v>
      </c>
      <c r="AB579" s="17">
        <v>0.22749317106320299</v>
      </c>
      <c r="AC579" s="17">
        <v>0.25527636176688701</v>
      </c>
      <c r="AD579" s="17">
        <v>0.328346179358741</v>
      </c>
      <c r="AE579" s="17"/>
      <c r="AF579" s="17">
        <v>0.22962051351909499</v>
      </c>
      <c r="AG579" s="17">
        <v>0.25162482244154799</v>
      </c>
      <c r="AH579" s="17">
        <v>0.23178948262860499</v>
      </c>
      <c r="AI579" s="17"/>
      <c r="AJ579" s="17">
        <v>0.23376676102373101</v>
      </c>
      <c r="AK579" s="17">
        <v>0.17455747700895499</v>
      </c>
      <c r="AL579" s="17">
        <v>0.349881106981353</v>
      </c>
      <c r="AM579" s="17">
        <v>0.206180937045185</v>
      </c>
      <c r="AN579" s="17">
        <v>0.287245343263479</v>
      </c>
      <c r="AO579" s="17"/>
      <c r="AP579" s="17">
        <v>0.19384459770418999</v>
      </c>
      <c r="AQ579" s="17">
        <v>0.19834100973522301</v>
      </c>
      <c r="AR579" s="17">
        <v>0.228416153308654</v>
      </c>
      <c r="AS579" s="17"/>
      <c r="AT579" s="17">
        <v>0.326110750074462</v>
      </c>
      <c r="AU579" s="17">
        <v>0.22164119786120201</v>
      </c>
      <c r="AV579" s="17" t="s">
        <v>74</v>
      </c>
      <c r="AW579" s="17">
        <v>0.114205576130661</v>
      </c>
      <c r="AX579" s="17">
        <v>0.161838239492653</v>
      </c>
      <c r="AY579" s="17">
        <v>0.14518453805043199</v>
      </c>
      <c r="AZ579" s="17">
        <v>0.18398284941145199</v>
      </c>
    </row>
    <row r="580" spans="2:52" x14ac:dyDescent="0.35">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row>
    <row r="581" spans="2:52" x14ac:dyDescent="0.35">
      <c r="B581" s="6" t="s">
        <v>343</v>
      </c>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row>
    <row r="582" spans="2:52" x14ac:dyDescent="0.35">
      <c r="B582" s="24" t="s">
        <v>156</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row>
    <row r="583" spans="2:52" x14ac:dyDescent="0.35">
      <c r="B583" t="s">
        <v>336</v>
      </c>
      <c r="C583" s="17">
        <v>4.3864090883553697E-2</v>
      </c>
      <c r="D583" s="17">
        <v>4.8358432738792201E-2</v>
      </c>
      <c r="E583" s="17">
        <v>3.9643817257402701E-2</v>
      </c>
      <c r="F583" s="17"/>
      <c r="G583" s="17">
        <v>8.6255066858563406E-2</v>
      </c>
      <c r="H583" s="17">
        <v>6.7783288802036906E-2</v>
      </c>
      <c r="I583" s="17">
        <v>5.0940841385434303E-2</v>
      </c>
      <c r="J583" s="17">
        <v>4.0506657141064099E-2</v>
      </c>
      <c r="K583" s="17">
        <v>2.1401932539616399E-2</v>
      </c>
      <c r="L583" s="17">
        <v>7.1916547647720101E-3</v>
      </c>
      <c r="M583" s="17"/>
      <c r="N583" s="17">
        <v>6.0424611096296002E-2</v>
      </c>
      <c r="O583" s="17">
        <v>4.02518861023866E-2</v>
      </c>
      <c r="P583" s="17">
        <v>4.5622420981696402E-2</v>
      </c>
      <c r="Q583" s="17">
        <v>3.0025739691806899E-2</v>
      </c>
      <c r="R583" s="17"/>
      <c r="S583" s="17">
        <v>9.2321379995788905E-2</v>
      </c>
      <c r="T583" s="17">
        <v>3.32690718296954E-2</v>
      </c>
      <c r="U583" s="17">
        <v>4.2123193078129798E-2</v>
      </c>
      <c r="V583" s="17">
        <v>2.2782561324710501E-2</v>
      </c>
      <c r="W583" s="17">
        <v>2.1730838021640501E-2</v>
      </c>
      <c r="X583" s="17">
        <v>6.2921514529093198E-2</v>
      </c>
      <c r="Y583" s="17">
        <v>1.7741134228243999E-2</v>
      </c>
      <c r="Z583" s="17">
        <v>0</v>
      </c>
      <c r="AA583" s="17">
        <v>8.0518004358604095E-2</v>
      </c>
      <c r="AB583" s="17">
        <v>0</v>
      </c>
      <c r="AC583" s="17">
        <v>6.4807395426943804E-2</v>
      </c>
      <c r="AD583" s="17">
        <v>2.5093396258315501E-2</v>
      </c>
      <c r="AE583" s="17"/>
      <c r="AF583" s="17">
        <v>4.8141544382659801E-2</v>
      </c>
      <c r="AG583" s="17">
        <v>3.9664647778420499E-2</v>
      </c>
      <c r="AH583" s="17">
        <v>3.2995410137819203E-2</v>
      </c>
      <c r="AI583" s="17"/>
      <c r="AJ583" s="17">
        <v>3.7916872124426397E-2</v>
      </c>
      <c r="AK583" s="17">
        <v>6.6669056465995497E-2</v>
      </c>
      <c r="AL583" s="17">
        <v>4.9505996994062898E-2</v>
      </c>
      <c r="AM583" s="17">
        <v>7.9484975205942707E-2</v>
      </c>
      <c r="AN583" s="17">
        <v>1.6144292118967399E-2</v>
      </c>
      <c r="AO583" s="17"/>
      <c r="AP583" s="17">
        <v>6.7836642377771303E-2</v>
      </c>
      <c r="AQ583" s="17">
        <v>4.9283026735913303E-2</v>
      </c>
      <c r="AR583" s="17">
        <v>6.3187033150160304E-2</v>
      </c>
      <c r="AS583" s="17"/>
      <c r="AT583" s="17">
        <v>4.2565369396405699E-2</v>
      </c>
      <c r="AU583" s="17">
        <v>3.6708679098709902E-2</v>
      </c>
      <c r="AV583" s="17" t="s">
        <v>74</v>
      </c>
      <c r="AW583" s="17">
        <v>8.7051662144396094E-2</v>
      </c>
      <c r="AX583" s="17">
        <v>1.3756946018044501E-2</v>
      </c>
      <c r="AY583" s="17">
        <v>6.1373256393061001E-2</v>
      </c>
      <c r="AZ583" s="17">
        <v>2.0209829972334899E-2</v>
      </c>
    </row>
    <row r="584" spans="2:52" x14ac:dyDescent="0.35">
      <c r="B584" t="s">
        <v>337</v>
      </c>
      <c r="C584" s="17">
        <v>0.215143144041228</v>
      </c>
      <c r="D584" s="17">
        <v>0.219214032791195</v>
      </c>
      <c r="E584" s="17">
        <v>0.21115579855113001</v>
      </c>
      <c r="F584" s="17"/>
      <c r="G584" s="17">
        <v>0.21304699706909699</v>
      </c>
      <c r="H584" s="17">
        <v>0.29105715362762002</v>
      </c>
      <c r="I584" s="17">
        <v>0.27463195637262</v>
      </c>
      <c r="J584" s="17">
        <v>0.20179454644156999</v>
      </c>
      <c r="K584" s="17">
        <v>0.16931548597962401</v>
      </c>
      <c r="L584" s="17">
        <v>0.14876050439990601</v>
      </c>
      <c r="M584" s="17"/>
      <c r="N584" s="17">
        <v>0.22196502043166999</v>
      </c>
      <c r="O584" s="17">
        <v>0.21536006405483701</v>
      </c>
      <c r="P584" s="17">
        <v>0.24404872245444201</v>
      </c>
      <c r="Q584" s="17">
        <v>0.17947632469601099</v>
      </c>
      <c r="R584" s="17"/>
      <c r="S584" s="17">
        <v>0.22941222534359099</v>
      </c>
      <c r="T584" s="17">
        <v>0.235096753373564</v>
      </c>
      <c r="U584" s="17">
        <v>0.23966159852246899</v>
      </c>
      <c r="V584" s="17">
        <v>0.19385853896637201</v>
      </c>
      <c r="W584" s="17">
        <v>0.288530433465162</v>
      </c>
      <c r="X584" s="17">
        <v>0.24214033733993601</v>
      </c>
      <c r="Y584" s="17">
        <v>0.17418051196327</v>
      </c>
      <c r="Z584" s="17">
        <v>0.20839536194219899</v>
      </c>
      <c r="AA584" s="17">
        <v>0.17110457543135499</v>
      </c>
      <c r="AB584" s="17">
        <v>0.26264951609484499</v>
      </c>
      <c r="AC584" s="17">
        <v>0.104519751045176</v>
      </c>
      <c r="AD584" s="17">
        <v>0.13637203747603399</v>
      </c>
      <c r="AE584" s="17"/>
      <c r="AF584" s="17">
        <v>0.196012742635155</v>
      </c>
      <c r="AG584" s="17">
        <v>0.224184773795362</v>
      </c>
      <c r="AH584" s="17">
        <v>0.246139492849243</v>
      </c>
      <c r="AI584" s="17"/>
      <c r="AJ584" s="17">
        <v>0.20950182426708699</v>
      </c>
      <c r="AK584" s="17">
        <v>0.230493211731154</v>
      </c>
      <c r="AL584" s="17">
        <v>0.31989335385089201</v>
      </c>
      <c r="AM584" s="17">
        <v>0.109579871337411</v>
      </c>
      <c r="AN584" s="17">
        <v>0.214137897978915</v>
      </c>
      <c r="AO584" s="17"/>
      <c r="AP584" s="17">
        <v>0.22930877357041299</v>
      </c>
      <c r="AQ584" s="17">
        <v>0.24646004014624401</v>
      </c>
      <c r="AR584" s="17">
        <v>0.21304985325720999</v>
      </c>
      <c r="AS584" s="17"/>
      <c r="AT584" s="17">
        <v>0.16989444910649501</v>
      </c>
      <c r="AU584" s="17">
        <v>0.236391491123707</v>
      </c>
      <c r="AV584" s="17" t="s">
        <v>74</v>
      </c>
      <c r="AW584" s="17">
        <v>0.200301935203541</v>
      </c>
      <c r="AX584" s="17">
        <v>0.212673980428042</v>
      </c>
      <c r="AY584" s="17">
        <v>0.27669117840663099</v>
      </c>
      <c r="AZ584" s="17">
        <v>0.19503544744777901</v>
      </c>
    </row>
    <row r="585" spans="2:52" x14ac:dyDescent="0.35">
      <c r="B585" t="s">
        <v>338</v>
      </c>
      <c r="C585" s="17">
        <v>0.47901547445074699</v>
      </c>
      <c r="D585" s="17">
        <v>0.45784393258448203</v>
      </c>
      <c r="E585" s="17">
        <v>0.50271301917470201</v>
      </c>
      <c r="F585" s="17"/>
      <c r="G585" s="17">
        <v>0.48864068675995898</v>
      </c>
      <c r="H585" s="17">
        <v>0.424678952210363</v>
      </c>
      <c r="I585" s="17">
        <v>0.46955129469408002</v>
      </c>
      <c r="J585" s="17">
        <v>0.53258411000039496</v>
      </c>
      <c r="K585" s="17">
        <v>0.47406482722252102</v>
      </c>
      <c r="L585" s="17">
        <v>0.47751488165961398</v>
      </c>
      <c r="M585" s="17"/>
      <c r="N585" s="17">
        <v>0.477273307878261</v>
      </c>
      <c r="O585" s="17">
        <v>0.49696717546706298</v>
      </c>
      <c r="P585" s="17">
        <v>0.44050059695355798</v>
      </c>
      <c r="Q585" s="17">
        <v>0.497706880133789</v>
      </c>
      <c r="R585" s="17"/>
      <c r="S585" s="17">
        <v>0.47637455593967098</v>
      </c>
      <c r="T585" s="17">
        <v>0.48078447471985197</v>
      </c>
      <c r="U585" s="17">
        <v>0.42377979734204502</v>
      </c>
      <c r="V585" s="17">
        <v>0.57584823793861795</v>
      </c>
      <c r="W585" s="17">
        <v>0.477508480301163</v>
      </c>
      <c r="X585" s="17">
        <v>0.457152254812903</v>
      </c>
      <c r="Y585" s="17">
        <v>0.46195171112598199</v>
      </c>
      <c r="Z585" s="17">
        <v>0.551975141610482</v>
      </c>
      <c r="AA585" s="17">
        <v>0.51415892425531895</v>
      </c>
      <c r="AB585" s="17">
        <v>0.37779688176384302</v>
      </c>
      <c r="AC585" s="17">
        <v>0.40545401316708002</v>
      </c>
      <c r="AD585" s="17">
        <v>0.58701099918204802</v>
      </c>
      <c r="AE585" s="17"/>
      <c r="AF585" s="17">
        <v>0.48802533919803998</v>
      </c>
      <c r="AG585" s="17">
        <v>0.46823094429235401</v>
      </c>
      <c r="AH585" s="17">
        <v>0.46186832769986202</v>
      </c>
      <c r="AI585" s="17"/>
      <c r="AJ585" s="17">
        <v>0.48912459731122099</v>
      </c>
      <c r="AK585" s="17">
        <v>0.46906738128098802</v>
      </c>
      <c r="AL585" s="17">
        <v>0.386479052133328</v>
      </c>
      <c r="AM585" s="17">
        <v>0.50068912949375299</v>
      </c>
      <c r="AN585" s="17">
        <v>0.50624752485829205</v>
      </c>
      <c r="AO585" s="17"/>
      <c r="AP585" s="17">
        <v>0.43104924142241302</v>
      </c>
      <c r="AQ585" s="17">
        <v>0.488876353176947</v>
      </c>
      <c r="AR585" s="17">
        <v>0.50119580720416101</v>
      </c>
      <c r="AS585" s="17"/>
      <c r="AT585" s="17">
        <v>0.48888596095339998</v>
      </c>
      <c r="AU585" s="17">
        <v>0.45205780570432502</v>
      </c>
      <c r="AV585" s="17" t="s">
        <v>74</v>
      </c>
      <c r="AW585" s="17">
        <v>0.53361450700361401</v>
      </c>
      <c r="AX585" s="17">
        <v>0.48978609775131998</v>
      </c>
      <c r="AY585" s="17">
        <v>0.45991808959867497</v>
      </c>
      <c r="AZ585" s="17">
        <v>0.54753683142078602</v>
      </c>
    </row>
    <row r="586" spans="2:52" x14ac:dyDescent="0.35">
      <c r="B586" t="s">
        <v>339</v>
      </c>
      <c r="C586" s="17">
        <v>0.19738355878363201</v>
      </c>
      <c r="D586" s="17">
        <v>0.22372126060927899</v>
      </c>
      <c r="E586" s="17">
        <v>0.168896698788746</v>
      </c>
      <c r="F586" s="17"/>
      <c r="G586" s="17">
        <v>0.15068296794097299</v>
      </c>
      <c r="H586" s="17">
        <v>0.15227910698114899</v>
      </c>
      <c r="I586" s="17">
        <v>0.14233645812412299</v>
      </c>
      <c r="J586" s="17">
        <v>0.15749543348872599</v>
      </c>
      <c r="K586" s="17">
        <v>0.288028379774733</v>
      </c>
      <c r="L586" s="17">
        <v>0.288748050379801</v>
      </c>
      <c r="M586" s="17"/>
      <c r="N586" s="17">
        <v>0.20034550904316401</v>
      </c>
      <c r="O586" s="17">
        <v>0.179258861524596</v>
      </c>
      <c r="P586" s="17">
        <v>0.206886614752331</v>
      </c>
      <c r="Q586" s="17">
        <v>0.2038328538095</v>
      </c>
      <c r="R586" s="17"/>
      <c r="S586" s="17">
        <v>0.15384118079933101</v>
      </c>
      <c r="T586" s="17">
        <v>0.18482924235231099</v>
      </c>
      <c r="U586" s="17">
        <v>0.253064051588543</v>
      </c>
      <c r="V586" s="17">
        <v>0.15793793053267399</v>
      </c>
      <c r="W586" s="17">
        <v>0.16026043338467499</v>
      </c>
      <c r="X586" s="17">
        <v>0.18053201647865799</v>
      </c>
      <c r="Y586" s="17">
        <v>0.22470626869459001</v>
      </c>
      <c r="Z586" s="17">
        <v>0.19558205860193401</v>
      </c>
      <c r="AA586" s="17">
        <v>0.180506356868847</v>
      </c>
      <c r="AB586" s="17">
        <v>0.26268772701095999</v>
      </c>
      <c r="AC586" s="17">
        <v>0.31451780960902098</v>
      </c>
      <c r="AD586" s="17">
        <v>0.19679297703249801</v>
      </c>
      <c r="AE586" s="17"/>
      <c r="AF586" s="17">
        <v>0.214013324922599</v>
      </c>
      <c r="AG586" s="17">
        <v>0.202806541996157</v>
      </c>
      <c r="AH586" s="17">
        <v>0.18004031818774499</v>
      </c>
      <c r="AI586" s="17"/>
      <c r="AJ586" s="17">
        <v>0.21546581038102999</v>
      </c>
      <c r="AK586" s="17">
        <v>0.16776177777801701</v>
      </c>
      <c r="AL586" s="17">
        <v>0.19825039615624701</v>
      </c>
      <c r="AM586" s="17">
        <v>0.211208830494717</v>
      </c>
      <c r="AN586" s="17">
        <v>0.17867064432320501</v>
      </c>
      <c r="AO586" s="17"/>
      <c r="AP586" s="17">
        <v>0.22572828287267599</v>
      </c>
      <c r="AQ586" s="17">
        <v>0.16023415351995701</v>
      </c>
      <c r="AR586" s="17">
        <v>0.18216134775152101</v>
      </c>
      <c r="AS586" s="17"/>
      <c r="AT586" s="17">
        <v>0.23838589062982399</v>
      </c>
      <c r="AU586" s="17">
        <v>0.22374270296014101</v>
      </c>
      <c r="AV586" s="17" t="s">
        <v>74</v>
      </c>
      <c r="AW586" s="17">
        <v>0.137796465979418</v>
      </c>
      <c r="AX586" s="17">
        <v>0.15022543737079</v>
      </c>
      <c r="AY586" s="17">
        <v>0.14938509123430599</v>
      </c>
      <c r="AZ586" s="17">
        <v>0.12101150090179</v>
      </c>
    </row>
    <row r="587" spans="2:52" x14ac:dyDescent="0.35">
      <c r="B587" t="s">
        <v>72</v>
      </c>
      <c r="C587" s="17">
        <v>6.4593731840838997E-2</v>
      </c>
      <c r="D587" s="17">
        <v>5.0862341276251798E-2</v>
      </c>
      <c r="E587" s="17">
        <v>7.7590666228018301E-2</v>
      </c>
      <c r="F587" s="17"/>
      <c r="G587" s="17">
        <v>6.1374281371408601E-2</v>
      </c>
      <c r="H587" s="17">
        <v>6.4201498378831198E-2</v>
      </c>
      <c r="I587" s="17">
        <v>6.2539449423743093E-2</v>
      </c>
      <c r="J587" s="17">
        <v>6.7619252928244694E-2</v>
      </c>
      <c r="K587" s="17">
        <v>4.7189374483505499E-2</v>
      </c>
      <c r="L587" s="17">
        <v>7.7784908795907104E-2</v>
      </c>
      <c r="M587" s="17"/>
      <c r="N587" s="17">
        <v>3.9991551550609301E-2</v>
      </c>
      <c r="O587" s="17">
        <v>6.8162012851118198E-2</v>
      </c>
      <c r="P587" s="17">
        <v>6.2941644857972698E-2</v>
      </c>
      <c r="Q587" s="17">
        <v>8.8958201668892997E-2</v>
      </c>
      <c r="R587" s="17"/>
      <c r="S587" s="17">
        <v>4.8050657921617702E-2</v>
      </c>
      <c r="T587" s="17">
        <v>6.6020457724577999E-2</v>
      </c>
      <c r="U587" s="17">
        <v>4.1371359468812402E-2</v>
      </c>
      <c r="V587" s="17">
        <v>4.9572731237625803E-2</v>
      </c>
      <c r="W587" s="17">
        <v>5.1969814827359899E-2</v>
      </c>
      <c r="X587" s="17">
        <v>5.7253876839409502E-2</v>
      </c>
      <c r="Y587" s="17">
        <v>0.121420373987915</v>
      </c>
      <c r="Z587" s="17">
        <v>4.4047437845385E-2</v>
      </c>
      <c r="AA587" s="17">
        <v>5.3712139085874598E-2</v>
      </c>
      <c r="AB587" s="17">
        <v>9.6865875130352497E-2</v>
      </c>
      <c r="AC587" s="17">
        <v>0.11070103075177901</v>
      </c>
      <c r="AD587" s="17">
        <v>5.4730590051104401E-2</v>
      </c>
      <c r="AE587" s="17"/>
      <c r="AF587" s="17">
        <v>5.38070488615459E-2</v>
      </c>
      <c r="AG587" s="17">
        <v>6.5113092137705803E-2</v>
      </c>
      <c r="AH587" s="17">
        <v>7.8956451125330895E-2</v>
      </c>
      <c r="AI587" s="17"/>
      <c r="AJ587" s="17">
        <v>4.7990895916235697E-2</v>
      </c>
      <c r="AK587" s="17">
        <v>6.6008572743845806E-2</v>
      </c>
      <c r="AL587" s="17">
        <v>4.5871200865470502E-2</v>
      </c>
      <c r="AM587" s="17">
        <v>9.9037193468176202E-2</v>
      </c>
      <c r="AN587" s="17">
        <v>8.47996407206206E-2</v>
      </c>
      <c r="AO587" s="17"/>
      <c r="AP587" s="17">
        <v>4.6077059756726303E-2</v>
      </c>
      <c r="AQ587" s="17">
        <v>5.5146426420939101E-2</v>
      </c>
      <c r="AR587" s="17">
        <v>4.04059586369485E-2</v>
      </c>
      <c r="AS587" s="17"/>
      <c r="AT587" s="17">
        <v>6.02683299138752E-2</v>
      </c>
      <c r="AU587" s="17">
        <v>5.1099321113116797E-2</v>
      </c>
      <c r="AV587" s="17" t="s">
        <v>74</v>
      </c>
      <c r="AW587" s="17">
        <v>4.1235429669030703E-2</v>
      </c>
      <c r="AX587" s="17">
        <v>0.13355753843180199</v>
      </c>
      <c r="AY587" s="17">
        <v>5.2632384367327201E-2</v>
      </c>
      <c r="AZ587" s="17">
        <v>0.11620639025731</v>
      </c>
    </row>
    <row r="588" spans="2:52"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row>
    <row r="589" spans="2:52" x14ac:dyDescent="0.35">
      <c r="B589" s="6" t="s">
        <v>344</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row>
    <row r="590" spans="2:52" x14ac:dyDescent="0.35">
      <c r="B590" s="24" t="s">
        <v>156</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row>
    <row r="591" spans="2:52" x14ac:dyDescent="0.35">
      <c r="B591" t="s">
        <v>336</v>
      </c>
      <c r="C591" s="17">
        <v>5.2777507607847302E-2</v>
      </c>
      <c r="D591" s="17">
        <v>5.6654548634694601E-2</v>
      </c>
      <c r="E591" s="17">
        <v>4.9249325007098499E-2</v>
      </c>
      <c r="F591" s="17"/>
      <c r="G591" s="17">
        <v>6.8701330251672105E-2</v>
      </c>
      <c r="H591" s="17">
        <v>0.10044344316706</v>
      </c>
      <c r="I591" s="17">
        <v>5.0711131565169799E-2</v>
      </c>
      <c r="J591" s="17">
        <v>3.9872858854830301E-2</v>
      </c>
      <c r="K591" s="17">
        <v>3.5935980637482802E-2</v>
      </c>
      <c r="L591" s="17">
        <v>2.7670681905214899E-2</v>
      </c>
      <c r="M591" s="17"/>
      <c r="N591" s="17">
        <v>5.6047254434229997E-2</v>
      </c>
      <c r="O591" s="17">
        <v>5.5464235720887198E-2</v>
      </c>
      <c r="P591" s="17">
        <v>5.2945223923133597E-2</v>
      </c>
      <c r="Q591" s="17">
        <v>4.7509201073789899E-2</v>
      </c>
      <c r="R591" s="17"/>
      <c r="S591" s="17">
        <v>7.4694989732015701E-2</v>
      </c>
      <c r="T591" s="17">
        <v>5.8339042907548301E-2</v>
      </c>
      <c r="U591" s="17">
        <v>5.8821507830901398E-2</v>
      </c>
      <c r="V591" s="17">
        <v>4.3071794143821403E-2</v>
      </c>
      <c r="W591" s="17">
        <v>3.1745818024569203E-2</v>
      </c>
      <c r="X591" s="17">
        <v>5.9253411782384802E-2</v>
      </c>
      <c r="Y591" s="17">
        <v>4.0430032989925299E-2</v>
      </c>
      <c r="Z591" s="17">
        <v>3.72379568464071E-2</v>
      </c>
      <c r="AA591" s="17">
        <v>9.1163035515596402E-2</v>
      </c>
      <c r="AB591" s="17">
        <v>4.5613906309517102E-2</v>
      </c>
      <c r="AC591" s="17">
        <v>0</v>
      </c>
      <c r="AD591" s="17">
        <v>0</v>
      </c>
      <c r="AE591" s="17"/>
      <c r="AF591" s="17">
        <v>5.3653659542955999E-2</v>
      </c>
      <c r="AG591" s="17">
        <v>5.7208712506981403E-2</v>
      </c>
      <c r="AH591" s="17">
        <v>5.18966920555365E-2</v>
      </c>
      <c r="AI591" s="17"/>
      <c r="AJ591" s="17">
        <v>4.4148454293728302E-2</v>
      </c>
      <c r="AK591" s="17">
        <v>6.8760163071325098E-2</v>
      </c>
      <c r="AL591" s="17">
        <v>9.9696499435108304E-2</v>
      </c>
      <c r="AM591" s="17">
        <v>0.141475192119461</v>
      </c>
      <c r="AN591" s="17">
        <v>4.9891248505793399E-2</v>
      </c>
      <c r="AO591" s="17"/>
      <c r="AP591" s="17">
        <v>7.22812675929288E-2</v>
      </c>
      <c r="AQ591" s="17">
        <v>6.9515661482445604E-2</v>
      </c>
      <c r="AR591" s="17">
        <v>6.7226969199295702E-2</v>
      </c>
      <c r="AS591" s="17"/>
      <c r="AT591" s="17">
        <v>5.3844909399224303E-2</v>
      </c>
      <c r="AU591" s="17">
        <v>3.99283419853892E-2</v>
      </c>
      <c r="AV591" s="17" t="s">
        <v>74</v>
      </c>
      <c r="AW591" s="17">
        <v>3.8209114566047801E-2</v>
      </c>
      <c r="AX591" s="17">
        <v>7.3598524719318298E-2</v>
      </c>
      <c r="AY591" s="17">
        <v>6.2350212301866798E-2</v>
      </c>
      <c r="AZ591" s="17">
        <v>4.3361386097744599E-2</v>
      </c>
    </row>
    <row r="592" spans="2:52" x14ac:dyDescent="0.35">
      <c r="B592" t="s">
        <v>337</v>
      </c>
      <c r="C592" s="17">
        <v>0.256826394699329</v>
      </c>
      <c r="D592" s="17">
        <v>0.27692258281759902</v>
      </c>
      <c r="E592" s="17">
        <v>0.23841248089077599</v>
      </c>
      <c r="F592" s="17"/>
      <c r="G592" s="17">
        <v>0.25309917392831499</v>
      </c>
      <c r="H592" s="17">
        <v>0.25307846533810102</v>
      </c>
      <c r="I592" s="17">
        <v>0.23049669360081301</v>
      </c>
      <c r="J592" s="17">
        <v>0.24761523599329999</v>
      </c>
      <c r="K592" s="17">
        <v>0.30553588501935902</v>
      </c>
      <c r="L592" s="17">
        <v>0.25984204913290299</v>
      </c>
      <c r="M592" s="17"/>
      <c r="N592" s="17">
        <v>0.28069252278435203</v>
      </c>
      <c r="O592" s="17">
        <v>0.259583815292727</v>
      </c>
      <c r="P592" s="17">
        <v>0.24431968304960699</v>
      </c>
      <c r="Q592" s="17">
        <v>0.242013125323533</v>
      </c>
      <c r="R592" s="17"/>
      <c r="S592" s="17">
        <v>0.25067128320986998</v>
      </c>
      <c r="T592" s="17">
        <v>0.297446060531665</v>
      </c>
      <c r="U592" s="17">
        <v>0.24226649984851401</v>
      </c>
      <c r="V592" s="17">
        <v>0.28148162655091102</v>
      </c>
      <c r="W592" s="17">
        <v>0.25388220333885297</v>
      </c>
      <c r="X592" s="17">
        <v>0.29669777383205598</v>
      </c>
      <c r="Y592" s="17">
        <v>0.22049541565115899</v>
      </c>
      <c r="Z592" s="17">
        <v>0.20167783908474701</v>
      </c>
      <c r="AA592" s="17">
        <v>0.21059760747642201</v>
      </c>
      <c r="AB592" s="17">
        <v>0.22324847756744701</v>
      </c>
      <c r="AC592" s="17">
        <v>0.28549831337641501</v>
      </c>
      <c r="AD592" s="17">
        <v>0.32490645680767699</v>
      </c>
      <c r="AE592" s="17"/>
      <c r="AF592" s="17">
        <v>0.248330128936504</v>
      </c>
      <c r="AG592" s="17">
        <v>0.26491505793672898</v>
      </c>
      <c r="AH592" s="17">
        <v>0.247529662733877</v>
      </c>
      <c r="AI592" s="17"/>
      <c r="AJ592" s="17">
        <v>0.270353972027364</v>
      </c>
      <c r="AK592" s="17">
        <v>0.26727800294014498</v>
      </c>
      <c r="AL592" s="17">
        <v>0.30418256124627402</v>
      </c>
      <c r="AM592" s="17">
        <v>7.8454924716712005E-2</v>
      </c>
      <c r="AN592" s="17">
        <v>0.19929869357272301</v>
      </c>
      <c r="AO592" s="17"/>
      <c r="AP592" s="17">
        <v>0.31910243386596898</v>
      </c>
      <c r="AQ592" s="17">
        <v>0.28945257574823802</v>
      </c>
      <c r="AR592" s="17">
        <v>0.37218350007456502</v>
      </c>
      <c r="AS592" s="17"/>
      <c r="AT592" s="17">
        <v>0.26368590261818498</v>
      </c>
      <c r="AU592" s="17">
        <v>0.21789045628338</v>
      </c>
      <c r="AV592" s="17" t="s">
        <v>74</v>
      </c>
      <c r="AW592" s="17">
        <v>0.26489525978826101</v>
      </c>
      <c r="AX592" s="17">
        <v>0.29243447530289302</v>
      </c>
      <c r="AY592" s="17">
        <v>0.27874631995913501</v>
      </c>
      <c r="AZ592" s="17">
        <v>0.25662204580381298</v>
      </c>
    </row>
    <row r="593" spans="2:52" x14ac:dyDescent="0.35">
      <c r="B593" t="s">
        <v>338</v>
      </c>
      <c r="C593" s="17">
        <v>0.39821937658360601</v>
      </c>
      <c r="D593" s="17">
        <v>0.40619959221952401</v>
      </c>
      <c r="E593" s="17">
        <v>0.39016879532704102</v>
      </c>
      <c r="F593" s="17"/>
      <c r="G593" s="17">
        <v>0.417912005059072</v>
      </c>
      <c r="H593" s="17">
        <v>0.34031616563441902</v>
      </c>
      <c r="I593" s="17">
        <v>0.41914366946748099</v>
      </c>
      <c r="J593" s="17">
        <v>0.416482486094648</v>
      </c>
      <c r="K593" s="17">
        <v>0.35630938416254798</v>
      </c>
      <c r="L593" s="17">
        <v>0.42626782944573099</v>
      </c>
      <c r="M593" s="17"/>
      <c r="N593" s="17">
        <v>0.42190881809655301</v>
      </c>
      <c r="O593" s="17">
        <v>0.40327455315872102</v>
      </c>
      <c r="P593" s="17">
        <v>0.38479016849125602</v>
      </c>
      <c r="Q593" s="17">
        <v>0.37992387122968202</v>
      </c>
      <c r="R593" s="17"/>
      <c r="S593" s="17">
        <v>0.380530733390466</v>
      </c>
      <c r="T593" s="17">
        <v>0.42469934492927502</v>
      </c>
      <c r="U593" s="17">
        <v>0.355024431764559</v>
      </c>
      <c r="V593" s="17">
        <v>0.41095023959736998</v>
      </c>
      <c r="W593" s="17">
        <v>0.44303675011561999</v>
      </c>
      <c r="X593" s="17">
        <v>0.35282909530345902</v>
      </c>
      <c r="Y593" s="17">
        <v>0.41103315418068598</v>
      </c>
      <c r="Z593" s="17">
        <v>0.41297439277875397</v>
      </c>
      <c r="AA593" s="17">
        <v>0.37850521753399102</v>
      </c>
      <c r="AB593" s="17">
        <v>0.41234820216985402</v>
      </c>
      <c r="AC593" s="17">
        <v>0.41907717785230297</v>
      </c>
      <c r="AD593" s="17">
        <v>0.40388577658868102</v>
      </c>
      <c r="AE593" s="17"/>
      <c r="AF593" s="17">
        <v>0.39966685667857998</v>
      </c>
      <c r="AG593" s="17">
        <v>0.41341425770664197</v>
      </c>
      <c r="AH593" s="17">
        <v>0.36760120960739001</v>
      </c>
      <c r="AI593" s="17"/>
      <c r="AJ593" s="17">
        <v>0.43623549718688598</v>
      </c>
      <c r="AK593" s="17">
        <v>0.36927493299358</v>
      </c>
      <c r="AL593" s="17">
        <v>0.41348607400486298</v>
      </c>
      <c r="AM593" s="17">
        <v>0.21154319234402699</v>
      </c>
      <c r="AN593" s="17">
        <v>0.39815313625951698</v>
      </c>
      <c r="AO593" s="17"/>
      <c r="AP593" s="17">
        <v>0.41822965465609302</v>
      </c>
      <c r="AQ593" s="17">
        <v>0.36597102751965099</v>
      </c>
      <c r="AR593" s="17">
        <v>0.426798660738549</v>
      </c>
      <c r="AS593" s="17"/>
      <c r="AT593" s="17">
        <v>0.39949694277506198</v>
      </c>
      <c r="AU593" s="17">
        <v>0.44342402376582202</v>
      </c>
      <c r="AV593" s="17" t="s">
        <v>74</v>
      </c>
      <c r="AW593" s="17">
        <v>0.34522670406739298</v>
      </c>
      <c r="AX593" s="17">
        <v>0.362631932925991</v>
      </c>
      <c r="AY593" s="17">
        <v>0.37796331052460103</v>
      </c>
      <c r="AZ593" s="17">
        <v>0.41071693464718201</v>
      </c>
    </row>
    <row r="594" spans="2:52" x14ac:dyDescent="0.35">
      <c r="B594" t="s">
        <v>339</v>
      </c>
      <c r="C594" s="17">
        <v>0.24060506250980901</v>
      </c>
      <c r="D594" s="17">
        <v>0.2221934732892</v>
      </c>
      <c r="E594" s="17">
        <v>0.25789071765249499</v>
      </c>
      <c r="F594" s="17"/>
      <c r="G594" s="17">
        <v>0.222736805887643</v>
      </c>
      <c r="H594" s="17">
        <v>0.216417931441683</v>
      </c>
      <c r="I594" s="17">
        <v>0.26867423185765099</v>
      </c>
      <c r="J594" s="17">
        <v>0.26022443180551402</v>
      </c>
      <c r="K594" s="17">
        <v>0.260882791376294</v>
      </c>
      <c r="L594" s="17">
        <v>0.21759955859288299</v>
      </c>
      <c r="M594" s="17"/>
      <c r="N594" s="17">
        <v>0.20109408445778201</v>
      </c>
      <c r="O594" s="17">
        <v>0.23869340400740099</v>
      </c>
      <c r="P594" s="17">
        <v>0.27348754022644201</v>
      </c>
      <c r="Q594" s="17">
        <v>0.25101535730851499</v>
      </c>
      <c r="R594" s="17"/>
      <c r="S594" s="17">
        <v>0.25482751555790001</v>
      </c>
      <c r="T594" s="17">
        <v>0.18904501537618401</v>
      </c>
      <c r="U594" s="17">
        <v>0.272231953299442</v>
      </c>
      <c r="V594" s="17">
        <v>0.225364826168794</v>
      </c>
      <c r="W594" s="17">
        <v>0.24886720453846101</v>
      </c>
      <c r="X594" s="17">
        <v>0.25132935316462501</v>
      </c>
      <c r="Y594" s="17">
        <v>0.24263014460972299</v>
      </c>
      <c r="Z594" s="17">
        <v>0.28725095706550002</v>
      </c>
      <c r="AA594" s="17">
        <v>0.249242714325041</v>
      </c>
      <c r="AB594" s="17">
        <v>0.25907478355479202</v>
      </c>
      <c r="AC594" s="17">
        <v>0.21085004989520101</v>
      </c>
      <c r="AD594" s="17">
        <v>0.21847014847202401</v>
      </c>
      <c r="AE594" s="17"/>
      <c r="AF594" s="17">
        <v>0.259618088485426</v>
      </c>
      <c r="AG594" s="17">
        <v>0.20546873880083399</v>
      </c>
      <c r="AH594" s="17">
        <v>0.25743870757484499</v>
      </c>
      <c r="AI594" s="17"/>
      <c r="AJ594" s="17">
        <v>0.21011678471182499</v>
      </c>
      <c r="AK594" s="17">
        <v>0.23659737279922699</v>
      </c>
      <c r="AL594" s="17">
        <v>0.15863436941098999</v>
      </c>
      <c r="AM594" s="17">
        <v>0.56852669081980001</v>
      </c>
      <c r="AN594" s="17">
        <v>0.27623028848546599</v>
      </c>
      <c r="AO594" s="17"/>
      <c r="AP594" s="17">
        <v>0.14748601254563601</v>
      </c>
      <c r="AQ594" s="17">
        <v>0.22648992265875201</v>
      </c>
      <c r="AR594" s="17">
        <v>0.13379086998758999</v>
      </c>
      <c r="AS594" s="17"/>
      <c r="AT594" s="17">
        <v>0.23002877980866199</v>
      </c>
      <c r="AU594" s="17">
        <v>0.25062386148260002</v>
      </c>
      <c r="AV594" s="17" t="s">
        <v>74</v>
      </c>
      <c r="AW594" s="17">
        <v>0.32753366258309302</v>
      </c>
      <c r="AX594" s="17">
        <v>0.17846246442967001</v>
      </c>
      <c r="AY594" s="17">
        <v>0.234954125239552</v>
      </c>
      <c r="AZ594" s="17">
        <v>0.26711014565913699</v>
      </c>
    </row>
    <row r="595" spans="2:52" x14ac:dyDescent="0.35">
      <c r="B595" t="s">
        <v>72</v>
      </c>
      <c r="C595" s="17">
        <v>5.1571658599408703E-2</v>
      </c>
      <c r="D595" s="17">
        <v>3.80298030389822E-2</v>
      </c>
      <c r="E595" s="17">
        <v>6.4278681122589207E-2</v>
      </c>
      <c r="F595" s="17"/>
      <c r="G595" s="17">
        <v>3.75506848732979E-2</v>
      </c>
      <c r="H595" s="17">
        <v>8.9743994418736997E-2</v>
      </c>
      <c r="I595" s="17">
        <v>3.0974273508884601E-2</v>
      </c>
      <c r="J595" s="17">
        <v>3.5804987251707603E-2</v>
      </c>
      <c r="K595" s="17">
        <v>4.1335958804315197E-2</v>
      </c>
      <c r="L595" s="17">
        <v>6.8619880923268803E-2</v>
      </c>
      <c r="M595" s="17"/>
      <c r="N595" s="17">
        <v>4.02573202270834E-2</v>
      </c>
      <c r="O595" s="17">
        <v>4.2983991820263703E-2</v>
      </c>
      <c r="P595" s="17">
        <v>4.4457384309560803E-2</v>
      </c>
      <c r="Q595" s="17">
        <v>7.9538445064479393E-2</v>
      </c>
      <c r="R595" s="17"/>
      <c r="S595" s="17">
        <v>3.9275478109747901E-2</v>
      </c>
      <c r="T595" s="17">
        <v>3.04705362553278E-2</v>
      </c>
      <c r="U595" s="17">
        <v>7.1655607256583501E-2</v>
      </c>
      <c r="V595" s="17">
        <v>3.9131513539103997E-2</v>
      </c>
      <c r="W595" s="17">
        <v>2.2468023982497701E-2</v>
      </c>
      <c r="X595" s="17">
        <v>3.9890365917474899E-2</v>
      </c>
      <c r="Y595" s="17">
        <v>8.5411252568507096E-2</v>
      </c>
      <c r="Z595" s="17">
        <v>6.0858854224592897E-2</v>
      </c>
      <c r="AA595" s="17">
        <v>7.0491425148949294E-2</v>
      </c>
      <c r="AB595" s="17">
        <v>5.97146303983902E-2</v>
      </c>
      <c r="AC595" s="17">
        <v>8.4574458876080796E-2</v>
      </c>
      <c r="AD595" s="17">
        <v>5.2737618131617398E-2</v>
      </c>
      <c r="AE595" s="17"/>
      <c r="AF595" s="17">
        <v>3.8731266356533803E-2</v>
      </c>
      <c r="AG595" s="17">
        <v>5.8993233048813501E-2</v>
      </c>
      <c r="AH595" s="17">
        <v>7.5533728028351399E-2</v>
      </c>
      <c r="AI595" s="17"/>
      <c r="AJ595" s="17">
        <v>3.9145291780195803E-2</v>
      </c>
      <c r="AK595" s="17">
        <v>5.8089528195722197E-2</v>
      </c>
      <c r="AL595" s="17">
        <v>2.4000495902764998E-2</v>
      </c>
      <c r="AM595" s="17">
        <v>0</v>
      </c>
      <c r="AN595" s="17">
        <v>7.64266331765006E-2</v>
      </c>
      <c r="AO595" s="17"/>
      <c r="AP595" s="17">
        <v>4.2900631339372698E-2</v>
      </c>
      <c r="AQ595" s="17">
        <v>4.8570812590914003E-2</v>
      </c>
      <c r="AR595" s="17">
        <v>0</v>
      </c>
      <c r="AS595" s="17"/>
      <c r="AT595" s="17">
        <v>5.2943465398866699E-2</v>
      </c>
      <c r="AU595" s="17">
        <v>4.81333164828096E-2</v>
      </c>
      <c r="AV595" s="17" t="s">
        <v>74</v>
      </c>
      <c r="AW595" s="17">
        <v>2.4135258995206001E-2</v>
      </c>
      <c r="AX595" s="17">
        <v>9.2872602622128098E-2</v>
      </c>
      <c r="AY595" s="17">
        <v>4.5986031974845201E-2</v>
      </c>
      <c r="AZ595" s="17">
        <v>2.2189487792123298E-2</v>
      </c>
    </row>
    <row r="596" spans="2:52" x14ac:dyDescent="0.35">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row>
    <row r="597" spans="2:52" x14ac:dyDescent="0.35">
      <c r="B597" s="6" t="s">
        <v>345</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row>
    <row r="598" spans="2:52" x14ac:dyDescent="0.35">
      <c r="B598" s="24" t="s">
        <v>156</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row>
    <row r="599" spans="2:52" x14ac:dyDescent="0.35">
      <c r="B599" t="s">
        <v>336</v>
      </c>
      <c r="C599" s="17">
        <v>6.9055376547076303E-2</v>
      </c>
      <c r="D599" s="17">
        <v>8.0618259945929902E-2</v>
      </c>
      <c r="E599" s="17">
        <v>5.78679668054096E-2</v>
      </c>
      <c r="F599" s="17"/>
      <c r="G599" s="17">
        <v>0.145679334542509</v>
      </c>
      <c r="H599" s="17">
        <v>0.122462345653716</v>
      </c>
      <c r="I599" s="17">
        <v>6.1835420019813202E-2</v>
      </c>
      <c r="J599" s="17">
        <v>2.1365902581154499E-2</v>
      </c>
      <c r="K599" s="17">
        <v>4.0363254309143601E-2</v>
      </c>
      <c r="L599" s="17">
        <v>4.22169620252935E-2</v>
      </c>
      <c r="M599" s="17"/>
      <c r="N599" s="17">
        <v>9.3454809830875604E-2</v>
      </c>
      <c r="O599" s="17">
        <v>6.3519510878181695E-2</v>
      </c>
      <c r="P599" s="17">
        <v>5.3000604293564402E-2</v>
      </c>
      <c r="Q599" s="17">
        <v>6.4930919160847506E-2</v>
      </c>
      <c r="R599" s="17"/>
      <c r="S599" s="17">
        <v>6.7559476504941499E-2</v>
      </c>
      <c r="T599" s="17">
        <v>9.1711015281376304E-2</v>
      </c>
      <c r="U599" s="17">
        <v>8.1742470239318604E-2</v>
      </c>
      <c r="V599" s="17">
        <v>7.0965764198219095E-2</v>
      </c>
      <c r="W599" s="17">
        <v>3.5732752266246399E-2</v>
      </c>
      <c r="X599" s="17">
        <v>7.8261633659066604E-2</v>
      </c>
      <c r="Y599" s="17">
        <v>6.5609404383159903E-2</v>
      </c>
      <c r="Z599" s="17">
        <v>3.3532129976581997E-2</v>
      </c>
      <c r="AA599" s="17">
        <v>9.5363468571335194E-2</v>
      </c>
      <c r="AB599" s="17">
        <v>7.4166335908263895E-2</v>
      </c>
      <c r="AC599" s="17">
        <v>1.6597948568233701E-2</v>
      </c>
      <c r="AD599" s="17">
        <v>2.79385023228436E-2</v>
      </c>
      <c r="AE599" s="17"/>
      <c r="AF599" s="17">
        <v>5.9950790219363101E-2</v>
      </c>
      <c r="AG599" s="17">
        <v>6.2942802270331499E-2</v>
      </c>
      <c r="AH599" s="17">
        <v>6.4511987580754507E-2</v>
      </c>
      <c r="AI599" s="17"/>
      <c r="AJ599" s="17">
        <v>6.00983119724443E-2</v>
      </c>
      <c r="AK599" s="17">
        <v>9.5449874442600002E-2</v>
      </c>
      <c r="AL599" s="17">
        <v>8.4500529180523004E-2</v>
      </c>
      <c r="AM599" s="17">
        <v>7.9484975205942707E-2</v>
      </c>
      <c r="AN599" s="17">
        <v>4.7168427623605597E-2</v>
      </c>
      <c r="AO599" s="17"/>
      <c r="AP599" s="17">
        <v>8.6516121847166505E-2</v>
      </c>
      <c r="AQ599" s="17">
        <v>9.9792891008816498E-2</v>
      </c>
      <c r="AR599" s="17">
        <v>7.03024418123461E-2</v>
      </c>
      <c r="AS599" s="17"/>
      <c r="AT599" s="17">
        <v>6.8315288503242005E-2</v>
      </c>
      <c r="AU599" s="17">
        <v>3.6990839141998903E-2</v>
      </c>
      <c r="AV599" s="17" t="s">
        <v>74</v>
      </c>
      <c r="AW599" s="17">
        <v>0.10395448362556001</v>
      </c>
      <c r="AX599" s="17">
        <v>5.5132287515169701E-2</v>
      </c>
      <c r="AY599" s="17">
        <v>9.2885989346612505E-2</v>
      </c>
      <c r="AZ599" s="17">
        <v>0.12782772184694199</v>
      </c>
    </row>
    <row r="600" spans="2:52" x14ac:dyDescent="0.35">
      <c r="B600" t="s">
        <v>337</v>
      </c>
      <c r="C600" s="17">
        <v>0.256409146851172</v>
      </c>
      <c r="D600" s="17">
        <v>0.25087585057103501</v>
      </c>
      <c r="E600" s="17">
        <v>0.26394137430936299</v>
      </c>
      <c r="F600" s="17"/>
      <c r="G600" s="17">
        <v>0.302854087378781</v>
      </c>
      <c r="H600" s="17">
        <v>0.26390410882459497</v>
      </c>
      <c r="I600" s="17">
        <v>0.25475038522347399</v>
      </c>
      <c r="J600" s="17">
        <v>0.17302813348020199</v>
      </c>
      <c r="K600" s="17">
        <v>0.299656950640173</v>
      </c>
      <c r="L600" s="17">
        <v>0.269014230076977</v>
      </c>
      <c r="M600" s="17"/>
      <c r="N600" s="17">
        <v>0.24464358476460299</v>
      </c>
      <c r="O600" s="17">
        <v>0.24282476245190701</v>
      </c>
      <c r="P600" s="17">
        <v>0.28260358167527899</v>
      </c>
      <c r="Q600" s="17">
        <v>0.25711641186982098</v>
      </c>
      <c r="R600" s="17"/>
      <c r="S600" s="17">
        <v>0.29352949757403601</v>
      </c>
      <c r="T600" s="17">
        <v>0.20463405229454901</v>
      </c>
      <c r="U600" s="17">
        <v>0.207334957071557</v>
      </c>
      <c r="V600" s="17">
        <v>0.23518766083525899</v>
      </c>
      <c r="W600" s="17">
        <v>0.39936513795988299</v>
      </c>
      <c r="X600" s="17">
        <v>0.34600686313880202</v>
      </c>
      <c r="Y600" s="17">
        <v>0.22559584955311501</v>
      </c>
      <c r="Z600" s="17">
        <v>0.23214708595150799</v>
      </c>
      <c r="AA600" s="17">
        <v>0.25290016364280099</v>
      </c>
      <c r="AB600" s="17">
        <v>0.21926261102334699</v>
      </c>
      <c r="AC600" s="17">
        <v>0.189009529585004</v>
      </c>
      <c r="AD600" s="17">
        <v>0.27259038630472199</v>
      </c>
      <c r="AE600" s="17"/>
      <c r="AF600" s="17">
        <v>0.25922733478156701</v>
      </c>
      <c r="AG600" s="17">
        <v>0.24916071814395099</v>
      </c>
      <c r="AH600" s="17">
        <v>0.26622090121415798</v>
      </c>
      <c r="AI600" s="17"/>
      <c r="AJ600" s="17">
        <v>0.28073907351843602</v>
      </c>
      <c r="AK600" s="17">
        <v>0.22390797329689099</v>
      </c>
      <c r="AL600" s="17">
        <v>0.278307333930085</v>
      </c>
      <c r="AM600" s="17">
        <v>7.8454924716712005E-2</v>
      </c>
      <c r="AN600" s="17">
        <v>0.27150576696094503</v>
      </c>
      <c r="AO600" s="17"/>
      <c r="AP600" s="17">
        <v>0.31918422015037501</v>
      </c>
      <c r="AQ600" s="17">
        <v>0.25813627840390202</v>
      </c>
      <c r="AR600" s="17">
        <v>0.27565195977672002</v>
      </c>
      <c r="AS600" s="17"/>
      <c r="AT600" s="17">
        <v>0.28083755414428502</v>
      </c>
      <c r="AU600" s="17">
        <v>0.241343992526939</v>
      </c>
      <c r="AV600" s="17" t="s">
        <v>74</v>
      </c>
      <c r="AW600" s="17">
        <v>0.30300337875874001</v>
      </c>
      <c r="AX600" s="17">
        <v>0.301513041021367</v>
      </c>
      <c r="AY600" s="17">
        <v>0.22017545549802101</v>
      </c>
      <c r="AZ600" s="17">
        <v>0.13572178961606701</v>
      </c>
    </row>
    <row r="601" spans="2:52" x14ac:dyDescent="0.35">
      <c r="B601" t="s">
        <v>338</v>
      </c>
      <c r="C601" s="17">
        <v>0.41150781497643202</v>
      </c>
      <c r="D601" s="17">
        <v>0.40212054879084103</v>
      </c>
      <c r="E601" s="17">
        <v>0.42276594027838899</v>
      </c>
      <c r="F601" s="17"/>
      <c r="G601" s="17">
        <v>0.30644409683852197</v>
      </c>
      <c r="H601" s="17">
        <v>0.32960107202385402</v>
      </c>
      <c r="I601" s="17">
        <v>0.410938126084674</v>
      </c>
      <c r="J601" s="17">
        <v>0.49653361449716399</v>
      </c>
      <c r="K601" s="17">
        <v>0.41091857814695398</v>
      </c>
      <c r="L601" s="17">
        <v>0.47253818344182202</v>
      </c>
      <c r="M601" s="17"/>
      <c r="N601" s="17">
        <v>0.44549416600728697</v>
      </c>
      <c r="O601" s="17">
        <v>0.37051202645412301</v>
      </c>
      <c r="P601" s="17">
        <v>0.40073356196964499</v>
      </c>
      <c r="Q601" s="17">
        <v>0.429400941174573</v>
      </c>
      <c r="R601" s="17"/>
      <c r="S601" s="17">
        <v>0.378668775218097</v>
      </c>
      <c r="T601" s="17">
        <v>0.48773264299743901</v>
      </c>
      <c r="U601" s="17">
        <v>0.44003488505718102</v>
      </c>
      <c r="V601" s="17">
        <v>0.45956255928737899</v>
      </c>
      <c r="W601" s="17">
        <v>0.37909732890367498</v>
      </c>
      <c r="X601" s="17">
        <v>0.32917844388082201</v>
      </c>
      <c r="Y601" s="17">
        <v>0.40658653812454998</v>
      </c>
      <c r="Z601" s="17">
        <v>0.47647245277929001</v>
      </c>
      <c r="AA601" s="17">
        <v>0.37356342231387801</v>
      </c>
      <c r="AB601" s="17">
        <v>0.34458430802360701</v>
      </c>
      <c r="AC601" s="17">
        <v>0.47235097073118398</v>
      </c>
      <c r="AD601" s="17">
        <v>0.436538613691975</v>
      </c>
      <c r="AE601" s="17"/>
      <c r="AF601" s="17">
        <v>0.43454471306215697</v>
      </c>
      <c r="AG601" s="17">
        <v>0.41673693675842799</v>
      </c>
      <c r="AH601" s="17">
        <v>0.39090327755718701</v>
      </c>
      <c r="AI601" s="17"/>
      <c r="AJ601" s="17">
        <v>0.42860359740556703</v>
      </c>
      <c r="AK601" s="17">
        <v>0.40950595082573799</v>
      </c>
      <c r="AL601" s="17">
        <v>0.41669920257831899</v>
      </c>
      <c r="AM601" s="17">
        <v>0.37242318867792801</v>
      </c>
      <c r="AN601" s="17">
        <v>0.37514981245665802</v>
      </c>
      <c r="AO601" s="17"/>
      <c r="AP601" s="17">
        <v>0.40110122690258099</v>
      </c>
      <c r="AQ601" s="17">
        <v>0.40110883553236498</v>
      </c>
      <c r="AR601" s="17">
        <v>0.46287839323400598</v>
      </c>
      <c r="AS601" s="17"/>
      <c r="AT601" s="17">
        <v>0.43834726312389899</v>
      </c>
      <c r="AU601" s="17">
        <v>0.425252543478848</v>
      </c>
      <c r="AV601" s="17" t="s">
        <v>74</v>
      </c>
      <c r="AW601" s="17">
        <v>0.32130820844664898</v>
      </c>
      <c r="AX601" s="17">
        <v>0.35835988165164501</v>
      </c>
      <c r="AY601" s="17">
        <v>0.40943068930719101</v>
      </c>
      <c r="AZ601" s="17">
        <v>0.43268540054078702</v>
      </c>
    </row>
    <row r="602" spans="2:52" x14ac:dyDescent="0.35">
      <c r="B602" t="s">
        <v>339</v>
      </c>
      <c r="C602" s="17">
        <v>0.22163731820470201</v>
      </c>
      <c r="D602" s="17">
        <v>0.23774835053608401</v>
      </c>
      <c r="E602" s="17">
        <v>0.20220232431920501</v>
      </c>
      <c r="F602" s="17"/>
      <c r="G602" s="17">
        <v>0.18974805091795499</v>
      </c>
      <c r="H602" s="17">
        <v>0.217631143542068</v>
      </c>
      <c r="I602" s="17">
        <v>0.23269741127584601</v>
      </c>
      <c r="J602" s="17">
        <v>0.27031236139313303</v>
      </c>
      <c r="K602" s="17">
        <v>0.21658158062486499</v>
      </c>
      <c r="L602" s="17">
        <v>0.19531012224967201</v>
      </c>
      <c r="M602" s="17"/>
      <c r="N602" s="17">
        <v>0.19421394849943999</v>
      </c>
      <c r="O602" s="17">
        <v>0.28966949694536398</v>
      </c>
      <c r="P602" s="17">
        <v>0.22407488615502499</v>
      </c>
      <c r="Q602" s="17">
        <v>0.17652787623467001</v>
      </c>
      <c r="R602" s="17"/>
      <c r="S602" s="17">
        <v>0.23089732423610601</v>
      </c>
      <c r="T602" s="17">
        <v>0.191028799287177</v>
      </c>
      <c r="U602" s="17">
        <v>0.23216992618688501</v>
      </c>
      <c r="V602" s="17">
        <v>0.19674928826274601</v>
      </c>
      <c r="W602" s="17">
        <v>0.17517227182776601</v>
      </c>
      <c r="X602" s="17">
        <v>0.20699391270652701</v>
      </c>
      <c r="Y602" s="17">
        <v>0.21831975853156299</v>
      </c>
      <c r="Z602" s="17">
        <v>0.22790731658202201</v>
      </c>
      <c r="AA602" s="17">
        <v>0.23425960404649099</v>
      </c>
      <c r="AB602" s="17">
        <v>0.31284957352873899</v>
      </c>
      <c r="AC602" s="17">
        <v>0.24398499873079299</v>
      </c>
      <c r="AD602" s="17">
        <v>0.180891589723471</v>
      </c>
      <c r="AE602" s="17"/>
      <c r="AF602" s="17">
        <v>0.22751066388989499</v>
      </c>
      <c r="AG602" s="17">
        <v>0.22416451648630401</v>
      </c>
      <c r="AH602" s="17">
        <v>0.194232428428492</v>
      </c>
      <c r="AI602" s="17"/>
      <c r="AJ602" s="17">
        <v>0.20744418574287199</v>
      </c>
      <c r="AK602" s="17">
        <v>0.225224009309961</v>
      </c>
      <c r="AL602" s="17">
        <v>0.196311077666837</v>
      </c>
      <c r="AM602" s="17">
        <v>0.46963691139941699</v>
      </c>
      <c r="AN602" s="17">
        <v>0.21011452492746599</v>
      </c>
      <c r="AO602" s="17"/>
      <c r="AP602" s="17">
        <v>0.17051380074966599</v>
      </c>
      <c r="AQ602" s="17">
        <v>0.20185176015246101</v>
      </c>
      <c r="AR602" s="17">
        <v>0.19116720517692801</v>
      </c>
      <c r="AS602" s="17"/>
      <c r="AT602" s="17">
        <v>0.18175544115696801</v>
      </c>
      <c r="AU602" s="17">
        <v>0.26284925143895699</v>
      </c>
      <c r="AV602" s="17" t="s">
        <v>74</v>
      </c>
      <c r="AW602" s="17">
        <v>0.238812443032555</v>
      </c>
      <c r="AX602" s="17">
        <v>0.177105291437124</v>
      </c>
      <c r="AY602" s="17">
        <v>0.24519247331528499</v>
      </c>
      <c r="AZ602" s="17">
        <v>0.23253455556831301</v>
      </c>
    </row>
    <row r="603" spans="2:52" x14ac:dyDescent="0.35">
      <c r="B603" t="s">
        <v>72</v>
      </c>
      <c r="C603" s="17">
        <v>4.1390343420617801E-2</v>
      </c>
      <c r="D603" s="17">
        <v>2.8636990156110199E-2</v>
      </c>
      <c r="E603" s="17">
        <v>5.3222394287633597E-2</v>
      </c>
      <c r="F603" s="17"/>
      <c r="G603" s="17">
        <v>5.52744303222324E-2</v>
      </c>
      <c r="H603" s="17">
        <v>6.6401329955767294E-2</v>
      </c>
      <c r="I603" s="17">
        <v>3.9778657396193198E-2</v>
      </c>
      <c r="J603" s="17">
        <v>3.8759988048346003E-2</v>
      </c>
      <c r="K603" s="17">
        <v>3.2479636278864701E-2</v>
      </c>
      <c r="L603" s="17">
        <v>2.0920502206236001E-2</v>
      </c>
      <c r="M603" s="17"/>
      <c r="N603" s="17">
        <v>2.2193490897794099E-2</v>
      </c>
      <c r="O603" s="17">
        <v>3.3474203270423199E-2</v>
      </c>
      <c r="P603" s="17">
        <v>3.9587365906487301E-2</v>
      </c>
      <c r="Q603" s="17">
        <v>7.20238515600886E-2</v>
      </c>
      <c r="R603" s="17"/>
      <c r="S603" s="17">
        <v>2.93449264668206E-2</v>
      </c>
      <c r="T603" s="17">
        <v>2.4893490139459001E-2</v>
      </c>
      <c r="U603" s="17">
        <v>3.8717761445058098E-2</v>
      </c>
      <c r="V603" s="17">
        <v>3.7534727416397101E-2</v>
      </c>
      <c r="W603" s="17">
        <v>1.06325090424299E-2</v>
      </c>
      <c r="X603" s="17">
        <v>3.9559146614781902E-2</v>
      </c>
      <c r="Y603" s="17">
        <v>8.3888449407612004E-2</v>
      </c>
      <c r="Z603" s="17">
        <v>2.99410147105981E-2</v>
      </c>
      <c r="AA603" s="17">
        <v>4.3913341425494502E-2</v>
      </c>
      <c r="AB603" s="17">
        <v>4.9137171516042598E-2</v>
      </c>
      <c r="AC603" s="17">
        <v>7.8056552384785205E-2</v>
      </c>
      <c r="AD603" s="17">
        <v>8.2040907956987999E-2</v>
      </c>
      <c r="AE603" s="17"/>
      <c r="AF603" s="17">
        <v>1.8766498047017601E-2</v>
      </c>
      <c r="AG603" s="17">
        <v>4.6995026340985797E-2</v>
      </c>
      <c r="AH603" s="17">
        <v>8.4131405219408595E-2</v>
      </c>
      <c r="AI603" s="17"/>
      <c r="AJ603" s="17">
        <v>2.3114831360679499E-2</v>
      </c>
      <c r="AK603" s="17">
        <v>4.5912192124810201E-2</v>
      </c>
      <c r="AL603" s="17">
        <v>2.4181856644236301E-2</v>
      </c>
      <c r="AM603" s="17">
        <v>0</v>
      </c>
      <c r="AN603" s="17">
        <v>9.6061468031325606E-2</v>
      </c>
      <c r="AO603" s="17"/>
      <c r="AP603" s="17">
        <v>2.2684630350211701E-2</v>
      </c>
      <c r="AQ603" s="17">
        <v>3.9110234902456097E-2</v>
      </c>
      <c r="AR603" s="17">
        <v>0</v>
      </c>
      <c r="AS603" s="17"/>
      <c r="AT603" s="17">
        <v>3.0744453071606101E-2</v>
      </c>
      <c r="AU603" s="17">
        <v>3.3563373413256402E-2</v>
      </c>
      <c r="AV603" s="17" t="s">
        <v>74</v>
      </c>
      <c r="AW603" s="17">
        <v>3.2921486136496099E-2</v>
      </c>
      <c r="AX603" s="17">
        <v>0.107889498374694</v>
      </c>
      <c r="AY603" s="17">
        <v>3.2315392532890397E-2</v>
      </c>
      <c r="AZ603" s="17">
        <v>7.1230532427891097E-2</v>
      </c>
    </row>
    <row r="604" spans="2:52" x14ac:dyDescent="0.35">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row>
    <row r="605" spans="2:52" x14ac:dyDescent="0.35">
      <c r="B605" s="6" t="s">
        <v>346</v>
      </c>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row>
    <row r="606" spans="2:52" x14ac:dyDescent="0.35">
      <c r="B606" s="24" t="s">
        <v>156</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row>
    <row r="607" spans="2:52" x14ac:dyDescent="0.35">
      <c r="B607" t="s">
        <v>336</v>
      </c>
      <c r="C607" s="17">
        <v>9.5511434251698196E-2</v>
      </c>
      <c r="D607" s="17">
        <v>0.115302061606086</v>
      </c>
      <c r="E607" s="17">
        <v>7.3026135304844794E-2</v>
      </c>
      <c r="F607" s="17"/>
      <c r="G607" s="17">
        <v>0.20392314960494601</v>
      </c>
      <c r="H607" s="17">
        <v>0.122838464321661</v>
      </c>
      <c r="I607" s="17">
        <v>8.0497943049569795E-2</v>
      </c>
      <c r="J607" s="17">
        <v>7.6423121103104202E-2</v>
      </c>
      <c r="K607" s="17">
        <v>5.3831735633887899E-2</v>
      </c>
      <c r="L607" s="17">
        <v>5.6162288641712403E-2</v>
      </c>
      <c r="M607" s="17"/>
      <c r="N607" s="17">
        <v>9.6278030545108903E-2</v>
      </c>
      <c r="O607" s="17">
        <v>8.4359374162933098E-2</v>
      </c>
      <c r="P607" s="17">
        <v>0.108834490020161</v>
      </c>
      <c r="Q607" s="17">
        <v>9.3507849256642503E-2</v>
      </c>
      <c r="R607" s="17"/>
      <c r="S607" s="17">
        <v>8.6559682329105603E-2</v>
      </c>
      <c r="T607" s="17">
        <v>6.4066110928682696E-2</v>
      </c>
      <c r="U607" s="17">
        <v>0.116823825522932</v>
      </c>
      <c r="V607" s="17">
        <v>9.2268769753463306E-2</v>
      </c>
      <c r="W607" s="17">
        <v>0.101610544652875</v>
      </c>
      <c r="X607" s="17">
        <v>0.116434125938985</v>
      </c>
      <c r="Y607" s="17">
        <v>8.8008069559695007E-2</v>
      </c>
      <c r="Z607" s="17">
        <v>4.7150001424640903E-2</v>
      </c>
      <c r="AA607" s="17">
        <v>0.14657923744951001</v>
      </c>
      <c r="AB607" s="17">
        <v>9.1153396055040095E-2</v>
      </c>
      <c r="AC607" s="17">
        <v>6.8770914461175406E-2</v>
      </c>
      <c r="AD607" s="17">
        <v>0.13221642521618299</v>
      </c>
      <c r="AE607" s="17"/>
      <c r="AF607" s="17">
        <v>9.2478658755049903E-2</v>
      </c>
      <c r="AG607" s="17">
        <v>7.3293823048582799E-2</v>
      </c>
      <c r="AH607" s="17">
        <v>0.115104829235341</v>
      </c>
      <c r="AI607" s="17"/>
      <c r="AJ607" s="17">
        <v>8.0930610760150401E-2</v>
      </c>
      <c r="AK607" s="17">
        <v>9.2753681421954406E-2</v>
      </c>
      <c r="AL607" s="17">
        <v>7.7190050748820696E-2</v>
      </c>
      <c r="AM607" s="17">
        <v>0.25198552149987102</v>
      </c>
      <c r="AN607" s="17">
        <v>0.11136669777705301</v>
      </c>
      <c r="AO607" s="17"/>
      <c r="AP607" s="17">
        <v>0.106913016931969</v>
      </c>
      <c r="AQ607" s="17">
        <v>0.10114871321682301</v>
      </c>
      <c r="AR607" s="17">
        <v>9.4261595159943895E-2</v>
      </c>
      <c r="AS607" s="17"/>
      <c r="AT607" s="17">
        <v>7.6992543943334504E-2</v>
      </c>
      <c r="AU607" s="17">
        <v>7.1875557745691002E-2</v>
      </c>
      <c r="AV607" s="17" t="s">
        <v>74</v>
      </c>
      <c r="AW607" s="17">
        <v>0.162766388203264</v>
      </c>
      <c r="AX607" s="17">
        <v>7.2768233534353105E-2</v>
      </c>
      <c r="AY607" s="17">
        <v>0.115188772506986</v>
      </c>
      <c r="AZ607" s="17">
        <v>0.20117714969346201</v>
      </c>
    </row>
    <row r="608" spans="2:52" x14ac:dyDescent="0.35">
      <c r="B608" t="s">
        <v>337</v>
      </c>
      <c r="C608" s="17">
        <v>0.369033650149246</v>
      </c>
      <c r="D608" s="17">
        <v>0.36670264598522501</v>
      </c>
      <c r="E608" s="17">
        <v>0.374171307454775</v>
      </c>
      <c r="F608" s="17"/>
      <c r="G608" s="17">
        <v>0.40638708010345898</v>
      </c>
      <c r="H608" s="17">
        <v>0.353598745235715</v>
      </c>
      <c r="I608" s="17">
        <v>0.38108976377478898</v>
      </c>
      <c r="J608" s="17">
        <v>0.32912192141352697</v>
      </c>
      <c r="K608" s="17">
        <v>0.38431928265183601</v>
      </c>
      <c r="L608" s="17">
        <v>0.37337334330834399</v>
      </c>
      <c r="M608" s="17"/>
      <c r="N608" s="17">
        <v>0.40385057186151502</v>
      </c>
      <c r="O608" s="17">
        <v>0.352107137280879</v>
      </c>
      <c r="P608" s="17">
        <v>0.37815311685807401</v>
      </c>
      <c r="Q608" s="17">
        <v>0.34549807570996099</v>
      </c>
      <c r="R608" s="17"/>
      <c r="S608" s="17">
        <v>0.429668560196591</v>
      </c>
      <c r="T608" s="17">
        <v>0.406211813056718</v>
      </c>
      <c r="U608" s="17">
        <v>0.28251520178358203</v>
      </c>
      <c r="V608" s="17">
        <v>0.378423874423229</v>
      </c>
      <c r="W608" s="17">
        <v>0.44294676443969999</v>
      </c>
      <c r="X608" s="17">
        <v>0.39346577611497402</v>
      </c>
      <c r="Y608" s="17">
        <v>0.30779778103260402</v>
      </c>
      <c r="Z608" s="17">
        <v>0.29338911145322799</v>
      </c>
      <c r="AA608" s="17">
        <v>0.30523256310336899</v>
      </c>
      <c r="AB608" s="17">
        <v>0.36616606927269202</v>
      </c>
      <c r="AC608" s="17">
        <v>0.40084320924839101</v>
      </c>
      <c r="AD608" s="17">
        <v>0.317571812360745</v>
      </c>
      <c r="AE608" s="17"/>
      <c r="AF608" s="17">
        <v>0.36979607319239499</v>
      </c>
      <c r="AG608" s="17">
        <v>0.39067627212551698</v>
      </c>
      <c r="AH608" s="17">
        <v>0.25754249188428602</v>
      </c>
      <c r="AI608" s="17"/>
      <c r="AJ608" s="17">
        <v>0.39571187763790899</v>
      </c>
      <c r="AK608" s="17">
        <v>0.36742362741714302</v>
      </c>
      <c r="AL608" s="17">
        <v>0.37126576874539102</v>
      </c>
      <c r="AM608" s="17">
        <v>0.15679594431833599</v>
      </c>
      <c r="AN608" s="17">
        <v>0.33164955928390699</v>
      </c>
      <c r="AO608" s="17"/>
      <c r="AP608" s="17">
        <v>0.41586414149614798</v>
      </c>
      <c r="AQ608" s="17">
        <v>0.37624066798498301</v>
      </c>
      <c r="AR608" s="17">
        <v>0.35747130449618297</v>
      </c>
      <c r="AS608" s="17"/>
      <c r="AT608" s="17">
        <v>0.379538268283375</v>
      </c>
      <c r="AU608" s="17">
        <v>0.37491605993235</v>
      </c>
      <c r="AV608" s="17" t="s">
        <v>74</v>
      </c>
      <c r="AW608" s="17">
        <v>0.356836792025298</v>
      </c>
      <c r="AX608" s="17">
        <v>0.34844862493119799</v>
      </c>
      <c r="AY608" s="17">
        <v>0.369529007414229</v>
      </c>
      <c r="AZ608" s="17">
        <v>0.31620406062333301</v>
      </c>
    </row>
    <row r="609" spans="2:52" x14ac:dyDescent="0.35">
      <c r="B609" t="s">
        <v>338</v>
      </c>
      <c r="C609" s="17">
        <v>0.41726378977452899</v>
      </c>
      <c r="D609" s="17">
        <v>0.401943617973476</v>
      </c>
      <c r="E609" s="17">
        <v>0.43294767110067001</v>
      </c>
      <c r="F609" s="17"/>
      <c r="G609" s="17">
        <v>0.27900700744909401</v>
      </c>
      <c r="H609" s="17">
        <v>0.37787122649914801</v>
      </c>
      <c r="I609" s="17">
        <v>0.39966280501957702</v>
      </c>
      <c r="J609" s="17">
        <v>0.45671590079773999</v>
      </c>
      <c r="K609" s="17">
        <v>0.44169585691231</v>
      </c>
      <c r="L609" s="17">
        <v>0.50653872954340096</v>
      </c>
      <c r="M609" s="17"/>
      <c r="N609" s="17">
        <v>0.39003011749396899</v>
      </c>
      <c r="O609" s="17">
        <v>0.44430418954890299</v>
      </c>
      <c r="P609" s="17">
        <v>0.41596817981254097</v>
      </c>
      <c r="Q609" s="17">
        <v>0.41473062699822899</v>
      </c>
      <c r="R609" s="17"/>
      <c r="S609" s="17">
        <v>0.35507349342741101</v>
      </c>
      <c r="T609" s="17">
        <v>0.43840116911627303</v>
      </c>
      <c r="U609" s="17">
        <v>0.48479668734945602</v>
      </c>
      <c r="V609" s="17">
        <v>0.42389662803255801</v>
      </c>
      <c r="W609" s="17">
        <v>0.37354679348877701</v>
      </c>
      <c r="X609" s="17">
        <v>0.38770364440041699</v>
      </c>
      <c r="Y609" s="17">
        <v>0.464418852077008</v>
      </c>
      <c r="Z609" s="17">
        <v>0.49012277048133002</v>
      </c>
      <c r="AA609" s="17">
        <v>0.43416977429317399</v>
      </c>
      <c r="AB609" s="17">
        <v>0.44014111177138798</v>
      </c>
      <c r="AC609" s="17">
        <v>0.36545785060858998</v>
      </c>
      <c r="AD609" s="17">
        <v>0.34665242518531703</v>
      </c>
      <c r="AE609" s="17"/>
      <c r="AF609" s="17">
        <v>0.448778389986841</v>
      </c>
      <c r="AG609" s="17">
        <v>0.42430612982466298</v>
      </c>
      <c r="AH609" s="17">
        <v>0.43066333782844801</v>
      </c>
      <c r="AI609" s="17"/>
      <c r="AJ609" s="17">
        <v>0.44939791150252301</v>
      </c>
      <c r="AK609" s="17">
        <v>0.42636361626400998</v>
      </c>
      <c r="AL609" s="17">
        <v>0.43167754740248299</v>
      </c>
      <c r="AM609" s="17">
        <v>0.34131990147577801</v>
      </c>
      <c r="AN609" s="17">
        <v>0.36283302949859803</v>
      </c>
      <c r="AO609" s="17"/>
      <c r="AP609" s="17">
        <v>0.40317619019963302</v>
      </c>
      <c r="AQ609" s="17">
        <v>0.42218199309524901</v>
      </c>
      <c r="AR609" s="17">
        <v>0.47224733937257501</v>
      </c>
      <c r="AS609" s="17"/>
      <c r="AT609" s="17">
        <v>0.43432901116836797</v>
      </c>
      <c r="AU609" s="17">
        <v>0.43158818006975702</v>
      </c>
      <c r="AV609" s="17" t="s">
        <v>74</v>
      </c>
      <c r="AW609" s="17">
        <v>0.38831391716459401</v>
      </c>
      <c r="AX609" s="17">
        <v>0.42704721450958699</v>
      </c>
      <c r="AY609" s="17">
        <v>0.39335852387843201</v>
      </c>
      <c r="AZ609" s="17">
        <v>0.33679251002862998</v>
      </c>
    </row>
    <row r="610" spans="2:52" x14ac:dyDescent="0.35">
      <c r="B610" t="s">
        <v>339</v>
      </c>
      <c r="C610" s="17">
        <v>7.5359010738548005E-2</v>
      </c>
      <c r="D610" s="17">
        <v>8.3029717987405494E-2</v>
      </c>
      <c r="E610" s="17">
        <v>6.8159787513714695E-2</v>
      </c>
      <c r="F610" s="17"/>
      <c r="G610" s="17">
        <v>7.2221981862823706E-2</v>
      </c>
      <c r="H610" s="17">
        <v>7.3962517097259595E-2</v>
      </c>
      <c r="I610" s="17">
        <v>8.9674634815596094E-2</v>
      </c>
      <c r="J610" s="17">
        <v>9.9726092757275606E-2</v>
      </c>
      <c r="K610" s="17">
        <v>8.2491738826408006E-2</v>
      </c>
      <c r="L610" s="17">
        <v>3.8975226426327197E-2</v>
      </c>
      <c r="M610" s="17"/>
      <c r="N610" s="17">
        <v>7.9353249004348703E-2</v>
      </c>
      <c r="O610" s="17">
        <v>8.6793821461845597E-2</v>
      </c>
      <c r="P610" s="17">
        <v>6.5592370684346604E-2</v>
      </c>
      <c r="Q610" s="17">
        <v>6.9014338747294096E-2</v>
      </c>
      <c r="R610" s="17"/>
      <c r="S610" s="17">
        <v>8.4736739850720402E-2</v>
      </c>
      <c r="T610" s="17">
        <v>5.6275951870935599E-2</v>
      </c>
      <c r="U610" s="17">
        <v>8.1556283501098795E-2</v>
      </c>
      <c r="V610" s="17">
        <v>6.5187962034100502E-2</v>
      </c>
      <c r="W610" s="17">
        <v>7.1263388376218498E-2</v>
      </c>
      <c r="X610" s="17">
        <v>7.1602154628394796E-2</v>
      </c>
      <c r="Y610" s="17">
        <v>7.4564029383973093E-2</v>
      </c>
      <c r="Z610" s="17">
        <v>0.124475279714718</v>
      </c>
      <c r="AA610" s="17">
        <v>6.3721406839720607E-2</v>
      </c>
      <c r="AB610" s="17">
        <v>7.1671402646125898E-2</v>
      </c>
      <c r="AC610" s="17">
        <v>8.0349699535846003E-2</v>
      </c>
      <c r="AD610" s="17">
        <v>0.118179673215713</v>
      </c>
      <c r="AE610" s="17"/>
      <c r="AF610" s="17">
        <v>6.5746506229152499E-2</v>
      </c>
      <c r="AG610" s="17">
        <v>6.5835461064151196E-2</v>
      </c>
      <c r="AH610" s="17">
        <v>0.123908215885041</v>
      </c>
      <c r="AI610" s="17"/>
      <c r="AJ610" s="17">
        <v>5.6493326425385397E-2</v>
      </c>
      <c r="AK610" s="17">
        <v>5.8864765780908199E-2</v>
      </c>
      <c r="AL610" s="17">
        <v>7.4933648927245897E-2</v>
      </c>
      <c r="AM610" s="17">
        <v>0.198031897954732</v>
      </c>
      <c r="AN610" s="17">
        <v>0.121381735580432</v>
      </c>
      <c r="AO610" s="17"/>
      <c r="AP610" s="17">
        <v>5.2020757598385897E-2</v>
      </c>
      <c r="AQ610" s="17">
        <v>5.5269289546800403E-2</v>
      </c>
      <c r="AR610" s="17">
        <v>5.6494720512948599E-2</v>
      </c>
      <c r="AS610" s="17"/>
      <c r="AT610" s="17">
        <v>7.6366599698314094E-2</v>
      </c>
      <c r="AU610" s="17">
        <v>8.0611429691269901E-2</v>
      </c>
      <c r="AV610" s="17" t="s">
        <v>74</v>
      </c>
      <c r="AW610" s="17">
        <v>5.9154207199666402E-2</v>
      </c>
      <c r="AX610" s="17">
        <v>8.0513317273587404E-2</v>
      </c>
      <c r="AY610" s="17">
        <v>7.5703196456409494E-2</v>
      </c>
      <c r="AZ610" s="17">
        <v>7.4595747226683898E-2</v>
      </c>
    </row>
    <row r="611" spans="2:52" x14ac:dyDescent="0.35">
      <c r="B611" t="s">
        <v>72</v>
      </c>
      <c r="C611" s="17">
        <v>4.2832115085978603E-2</v>
      </c>
      <c r="D611" s="17">
        <v>3.3021956447807303E-2</v>
      </c>
      <c r="E611" s="17">
        <v>5.1695098625995403E-2</v>
      </c>
      <c r="F611" s="17"/>
      <c r="G611" s="17">
        <v>3.8460780979677901E-2</v>
      </c>
      <c r="H611" s="17">
        <v>7.1729046846217198E-2</v>
      </c>
      <c r="I611" s="17">
        <v>4.90748533404681E-2</v>
      </c>
      <c r="J611" s="17">
        <v>3.8012963928353502E-2</v>
      </c>
      <c r="K611" s="17">
        <v>3.7661385975558202E-2</v>
      </c>
      <c r="L611" s="17">
        <v>2.49504120802157E-2</v>
      </c>
      <c r="M611" s="17"/>
      <c r="N611" s="17">
        <v>3.04880310950577E-2</v>
      </c>
      <c r="O611" s="17">
        <v>3.2435477545439503E-2</v>
      </c>
      <c r="P611" s="17">
        <v>3.1451842624876297E-2</v>
      </c>
      <c r="Q611" s="17">
        <v>7.7249109287873097E-2</v>
      </c>
      <c r="R611" s="17"/>
      <c r="S611" s="17">
        <v>4.3961524196172101E-2</v>
      </c>
      <c r="T611" s="17">
        <v>3.5044955027390197E-2</v>
      </c>
      <c r="U611" s="17">
        <v>3.4308001842930799E-2</v>
      </c>
      <c r="V611" s="17">
        <v>4.0222765756649501E-2</v>
      </c>
      <c r="W611" s="17">
        <v>1.06325090424299E-2</v>
      </c>
      <c r="X611" s="17">
        <v>3.0794298917228801E-2</v>
      </c>
      <c r="Y611" s="17">
        <v>6.5211267946719706E-2</v>
      </c>
      <c r="Z611" s="17">
        <v>4.4862836926083699E-2</v>
      </c>
      <c r="AA611" s="17">
        <v>5.0297018314226602E-2</v>
      </c>
      <c r="AB611" s="17">
        <v>3.0868020254753801E-2</v>
      </c>
      <c r="AC611" s="17">
        <v>8.4578326145998306E-2</v>
      </c>
      <c r="AD611" s="17">
        <v>8.5379664022042806E-2</v>
      </c>
      <c r="AE611" s="17"/>
      <c r="AF611" s="17">
        <v>2.32003718365619E-2</v>
      </c>
      <c r="AG611" s="17">
        <v>4.5888313937086402E-2</v>
      </c>
      <c r="AH611" s="17">
        <v>7.2781125166883703E-2</v>
      </c>
      <c r="AI611" s="17"/>
      <c r="AJ611" s="17">
        <v>1.7466273674032601E-2</v>
      </c>
      <c r="AK611" s="17">
        <v>5.4594309115984098E-2</v>
      </c>
      <c r="AL611" s="17">
        <v>4.4932984176058899E-2</v>
      </c>
      <c r="AM611" s="17">
        <v>5.1866734751283901E-2</v>
      </c>
      <c r="AN611" s="17">
        <v>7.2768977860010006E-2</v>
      </c>
      <c r="AO611" s="17"/>
      <c r="AP611" s="17">
        <v>2.2025893773864099E-2</v>
      </c>
      <c r="AQ611" s="17">
        <v>4.5159336156144703E-2</v>
      </c>
      <c r="AR611" s="17">
        <v>1.95250404583488E-2</v>
      </c>
      <c r="AS611" s="17"/>
      <c r="AT611" s="17">
        <v>3.2773576906608197E-2</v>
      </c>
      <c r="AU611" s="17">
        <v>4.1008772560932501E-2</v>
      </c>
      <c r="AV611" s="17" t="s">
        <v>74</v>
      </c>
      <c r="AW611" s="17">
        <v>3.2928695407177799E-2</v>
      </c>
      <c r="AX611" s="17">
        <v>7.1222609751274896E-2</v>
      </c>
      <c r="AY611" s="17">
        <v>4.6220499743943599E-2</v>
      </c>
      <c r="AZ611" s="17">
        <v>7.1230532427891097E-2</v>
      </c>
    </row>
    <row r="612" spans="2:52" x14ac:dyDescent="0.35">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row>
    <row r="613" spans="2:52" x14ac:dyDescent="0.35">
      <c r="B613" s="6" t="s">
        <v>347</v>
      </c>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row>
    <row r="614" spans="2:52" x14ac:dyDescent="0.35">
      <c r="B614" s="24" t="s">
        <v>156</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row>
    <row r="615" spans="2:52" x14ac:dyDescent="0.35">
      <c r="B615" t="s">
        <v>336</v>
      </c>
      <c r="C615" s="17">
        <v>0.109078351364206</v>
      </c>
      <c r="D615" s="17">
        <v>0.11449585359733</v>
      </c>
      <c r="E615" s="17">
        <v>0.10292928279147601</v>
      </c>
      <c r="F615" s="17"/>
      <c r="G615" s="17">
        <v>0.14701870819643001</v>
      </c>
      <c r="H615" s="17">
        <v>0.130684700011414</v>
      </c>
      <c r="I615" s="17">
        <v>0.127947489719512</v>
      </c>
      <c r="J615" s="17">
        <v>0.104777414642614</v>
      </c>
      <c r="K615" s="17">
        <v>0.10284744831411501</v>
      </c>
      <c r="L615" s="17">
        <v>5.7611242197118599E-2</v>
      </c>
      <c r="M615" s="17"/>
      <c r="N615" s="17">
        <v>0.12754251743672201</v>
      </c>
      <c r="O615" s="17">
        <v>0.11684148592742399</v>
      </c>
      <c r="P615" s="17">
        <v>8.3120963724141295E-2</v>
      </c>
      <c r="Q615" s="17">
        <v>0.106252669244076</v>
      </c>
      <c r="R615" s="17"/>
      <c r="S615" s="17">
        <v>0.10651687724787701</v>
      </c>
      <c r="T615" s="17">
        <v>0.104598526265646</v>
      </c>
      <c r="U615" s="17">
        <v>6.9825946959898799E-2</v>
      </c>
      <c r="V615" s="17">
        <v>9.6035985474853799E-2</v>
      </c>
      <c r="W615" s="17">
        <v>0.101343648760712</v>
      </c>
      <c r="X615" s="17">
        <v>0.125828716806</v>
      </c>
      <c r="Y615" s="17">
        <v>9.4375790466423096E-2</v>
      </c>
      <c r="Z615" s="17">
        <v>7.6711186649739194E-2</v>
      </c>
      <c r="AA615" s="17">
        <v>0.13541542234051401</v>
      </c>
      <c r="AB615" s="17">
        <v>0.13334609221385299</v>
      </c>
      <c r="AC615" s="17">
        <v>0.109530311607592</v>
      </c>
      <c r="AD615" s="17">
        <v>0.17259844839729199</v>
      </c>
      <c r="AE615" s="17"/>
      <c r="AF615" s="17">
        <v>9.4353542363961498E-2</v>
      </c>
      <c r="AG615" s="17">
        <v>0.123734911900445</v>
      </c>
      <c r="AH615" s="17">
        <v>9.9860394017805595E-2</v>
      </c>
      <c r="AI615" s="17"/>
      <c r="AJ615" s="17">
        <v>8.1962553663749396E-2</v>
      </c>
      <c r="AK615" s="17">
        <v>0.14653738438570199</v>
      </c>
      <c r="AL615" s="17">
        <v>9.8554981776485806E-2</v>
      </c>
      <c r="AM615" s="17">
        <v>0.26920109678135901</v>
      </c>
      <c r="AN615" s="17">
        <v>6.9967137057755105E-2</v>
      </c>
      <c r="AO615" s="17"/>
      <c r="AP615" s="17">
        <v>8.3403508810799901E-2</v>
      </c>
      <c r="AQ615" s="17">
        <v>0.14288759529033401</v>
      </c>
      <c r="AR615" s="17">
        <v>0.107836732966065</v>
      </c>
      <c r="AS615" s="17"/>
      <c r="AT615" s="17">
        <v>9.9287043737954606E-2</v>
      </c>
      <c r="AU615" s="17">
        <v>8.7006620354480604E-2</v>
      </c>
      <c r="AV615" s="17" t="s">
        <v>74</v>
      </c>
      <c r="AW615" s="17">
        <v>0.166731673136363</v>
      </c>
      <c r="AX615" s="17">
        <v>0.126255288468859</v>
      </c>
      <c r="AY615" s="17">
        <v>0.12314638714010499</v>
      </c>
      <c r="AZ615" s="17">
        <v>0.14610196998935801</v>
      </c>
    </row>
    <row r="616" spans="2:52" x14ac:dyDescent="0.35">
      <c r="B616" t="s">
        <v>337</v>
      </c>
      <c r="C616" s="17">
        <v>0.36030623555753699</v>
      </c>
      <c r="D616" s="17">
        <v>0.37583420822901098</v>
      </c>
      <c r="E616" s="17">
        <v>0.345952863176758</v>
      </c>
      <c r="F616" s="17"/>
      <c r="G616" s="17">
        <v>0.388526357549416</v>
      </c>
      <c r="H616" s="17">
        <v>0.37864239913209702</v>
      </c>
      <c r="I616" s="17">
        <v>0.37433741575012103</v>
      </c>
      <c r="J616" s="17">
        <v>0.34929904921870802</v>
      </c>
      <c r="K616" s="17">
        <v>0.34330109107233697</v>
      </c>
      <c r="L616" s="17">
        <v>0.33595838851649501</v>
      </c>
      <c r="M616" s="17"/>
      <c r="N616" s="17">
        <v>0.38912020787589202</v>
      </c>
      <c r="O616" s="17">
        <v>0.35408711656694603</v>
      </c>
      <c r="P616" s="17">
        <v>0.38034172301715102</v>
      </c>
      <c r="Q616" s="17">
        <v>0.32217711268153199</v>
      </c>
      <c r="R616" s="17"/>
      <c r="S616" s="17">
        <v>0.34984504948902401</v>
      </c>
      <c r="T616" s="17">
        <v>0.34392521243209601</v>
      </c>
      <c r="U616" s="17">
        <v>0.380339722452887</v>
      </c>
      <c r="V616" s="17">
        <v>0.36802279707037999</v>
      </c>
      <c r="W616" s="17">
        <v>0.42572724679462598</v>
      </c>
      <c r="X616" s="17">
        <v>0.36144247459288598</v>
      </c>
      <c r="Y616" s="17">
        <v>0.34796328286547301</v>
      </c>
      <c r="Z616" s="17">
        <v>0.30233192766994799</v>
      </c>
      <c r="AA616" s="17">
        <v>0.40747436537127002</v>
      </c>
      <c r="AB616" s="17">
        <v>0.31134620513133199</v>
      </c>
      <c r="AC616" s="17">
        <v>0.35207830804602203</v>
      </c>
      <c r="AD616" s="17">
        <v>0.37046972546736201</v>
      </c>
      <c r="AE616" s="17"/>
      <c r="AF616" s="17">
        <v>0.29457518701846103</v>
      </c>
      <c r="AG616" s="17">
        <v>0.42036888259940902</v>
      </c>
      <c r="AH616" s="17">
        <v>0.34380466178387498</v>
      </c>
      <c r="AI616" s="17"/>
      <c r="AJ616" s="17">
        <v>0.29666266247340101</v>
      </c>
      <c r="AK616" s="17">
        <v>0.38405113766222698</v>
      </c>
      <c r="AL616" s="17">
        <v>0.52263566279698104</v>
      </c>
      <c r="AM616" s="17">
        <v>0.101566325291402</v>
      </c>
      <c r="AN616" s="17">
        <v>0.37159991428338401</v>
      </c>
      <c r="AO616" s="17"/>
      <c r="AP616" s="17">
        <v>0.30001608206524299</v>
      </c>
      <c r="AQ616" s="17">
        <v>0.43102215400843003</v>
      </c>
      <c r="AR616" s="17">
        <v>0.38444799655637701</v>
      </c>
      <c r="AS616" s="17"/>
      <c r="AT616" s="17">
        <v>0.33397531271397901</v>
      </c>
      <c r="AU616" s="17">
        <v>0.38304110756031601</v>
      </c>
      <c r="AV616" s="17" t="s">
        <v>74</v>
      </c>
      <c r="AW616" s="17">
        <v>0.298140143547169</v>
      </c>
      <c r="AX616" s="17">
        <v>0.36476424178417199</v>
      </c>
      <c r="AY616" s="17">
        <v>0.40133252638302203</v>
      </c>
      <c r="AZ616" s="17">
        <v>0.32991038883346402</v>
      </c>
    </row>
    <row r="617" spans="2:52" x14ac:dyDescent="0.35">
      <c r="B617" t="s">
        <v>338</v>
      </c>
      <c r="C617" s="17">
        <v>0.33247975401008001</v>
      </c>
      <c r="D617" s="17">
        <v>0.29195339322456798</v>
      </c>
      <c r="E617" s="17">
        <v>0.37438973057225799</v>
      </c>
      <c r="F617" s="17"/>
      <c r="G617" s="17">
        <v>0.32908204073826303</v>
      </c>
      <c r="H617" s="17">
        <v>0.322179238246174</v>
      </c>
      <c r="I617" s="17">
        <v>0.33818314842577402</v>
      </c>
      <c r="J617" s="17">
        <v>0.32590130234279002</v>
      </c>
      <c r="K617" s="17">
        <v>0.320458802441557</v>
      </c>
      <c r="L617" s="17">
        <v>0.35307006556498099</v>
      </c>
      <c r="M617" s="17"/>
      <c r="N617" s="17">
        <v>0.34178856707820798</v>
      </c>
      <c r="O617" s="17">
        <v>0.32487474540703098</v>
      </c>
      <c r="P617" s="17">
        <v>0.31635642426330701</v>
      </c>
      <c r="Q617" s="17">
        <v>0.34544554039297498</v>
      </c>
      <c r="R617" s="17"/>
      <c r="S617" s="17">
        <v>0.37137943240867799</v>
      </c>
      <c r="T617" s="17">
        <v>0.33860684615472603</v>
      </c>
      <c r="U617" s="17">
        <v>0.26440178531153502</v>
      </c>
      <c r="V617" s="17">
        <v>0.35673082280134799</v>
      </c>
      <c r="W617" s="17">
        <v>0.31585099777898001</v>
      </c>
      <c r="X617" s="17">
        <v>0.28942390659292</v>
      </c>
      <c r="Y617" s="17">
        <v>0.37225001732760599</v>
      </c>
      <c r="Z617" s="17">
        <v>0.38644344930853303</v>
      </c>
      <c r="AA617" s="17">
        <v>0.30381176840132101</v>
      </c>
      <c r="AB617" s="17">
        <v>0.33386765547473601</v>
      </c>
      <c r="AC617" s="17">
        <v>0.34533669209082102</v>
      </c>
      <c r="AD617" s="17">
        <v>0.27388284319343897</v>
      </c>
      <c r="AE617" s="17"/>
      <c r="AF617" s="17">
        <v>0.36247637568373497</v>
      </c>
      <c r="AG617" s="17">
        <v>0.31321619125035399</v>
      </c>
      <c r="AH617" s="17">
        <v>0.32403869428821103</v>
      </c>
      <c r="AI617" s="17"/>
      <c r="AJ617" s="17">
        <v>0.36792015493234198</v>
      </c>
      <c r="AK617" s="17">
        <v>0.34758522034602601</v>
      </c>
      <c r="AL617" s="17">
        <v>0.23451784160283301</v>
      </c>
      <c r="AM617" s="17">
        <v>0.312835235635889</v>
      </c>
      <c r="AN617" s="17">
        <v>0.29763679329078002</v>
      </c>
      <c r="AO617" s="17"/>
      <c r="AP617" s="17">
        <v>0.36563805464198601</v>
      </c>
      <c r="AQ617" s="17">
        <v>0.33053804373235701</v>
      </c>
      <c r="AR617" s="17">
        <v>0.413365674435696</v>
      </c>
      <c r="AS617" s="17"/>
      <c r="AT617" s="17">
        <v>0.33262122906409602</v>
      </c>
      <c r="AU617" s="17">
        <v>0.34952510851465401</v>
      </c>
      <c r="AV617" s="17" t="s">
        <v>74</v>
      </c>
      <c r="AW617" s="17">
        <v>0.31789356329920798</v>
      </c>
      <c r="AX617" s="17">
        <v>0.33704740148499701</v>
      </c>
      <c r="AY617" s="17">
        <v>0.31381510614291702</v>
      </c>
      <c r="AZ617" s="17">
        <v>0.37288098687812499</v>
      </c>
    </row>
    <row r="618" spans="2:52" x14ac:dyDescent="0.35">
      <c r="B618" t="s">
        <v>339</v>
      </c>
      <c r="C618" s="17">
        <v>0.116687869862098</v>
      </c>
      <c r="D618" s="17">
        <v>0.14676851938566299</v>
      </c>
      <c r="E618" s="17">
        <v>8.5428496401535506E-2</v>
      </c>
      <c r="F618" s="17"/>
      <c r="G618" s="17">
        <v>9.8560486694761501E-2</v>
      </c>
      <c r="H618" s="17">
        <v>8.2681654271278701E-2</v>
      </c>
      <c r="I618" s="17">
        <v>6.6913230530546902E-2</v>
      </c>
      <c r="J618" s="17">
        <v>0.156664244401199</v>
      </c>
      <c r="K618" s="17">
        <v>0.14191839429511999</v>
      </c>
      <c r="L618" s="17">
        <v>0.143250851221118</v>
      </c>
      <c r="M618" s="17"/>
      <c r="N618" s="17">
        <v>9.8929380222380903E-2</v>
      </c>
      <c r="O618" s="17">
        <v>0.132018944152031</v>
      </c>
      <c r="P618" s="17">
        <v>0.122922167152132</v>
      </c>
      <c r="Q618" s="17">
        <v>0.109344346791156</v>
      </c>
      <c r="R618" s="17"/>
      <c r="S618" s="17">
        <v>0.114073111634372</v>
      </c>
      <c r="T618" s="17">
        <v>0.123102589314683</v>
      </c>
      <c r="U618" s="17">
        <v>0.166398630156151</v>
      </c>
      <c r="V618" s="17">
        <v>7.8820411310206298E-2</v>
      </c>
      <c r="W618" s="17">
        <v>0.104276520654052</v>
      </c>
      <c r="X618" s="17">
        <v>0.15840249515670801</v>
      </c>
      <c r="Y618" s="17">
        <v>4.8549171066542399E-2</v>
      </c>
      <c r="Z618" s="17">
        <v>0.204572421661182</v>
      </c>
      <c r="AA618" s="17">
        <v>7.3429174880779394E-2</v>
      </c>
      <c r="AB618" s="17">
        <v>0.13024821954173599</v>
      </c>
      <c r="AC618" s="17">
        <v>0.14727062910095101</v>
      </c>
      <c r="AD618" s="17">
        <v>0.10300104690440599</v>
      </c>
      <c r="AE618" s="17"/>
      <c r="AF618" s="17">
        <v>0.16723566160939399</v>
      </c>
      <c r="AG618" s="17">
        <v>6.4670072812961193E-2</v>
      </c>
      <c r="AH618" s="17">
        <v>0.124412521049223</v>
      </c>
      <c r="AI618" s="17"/>
      <c r="AJ618" s="17">
        <v>0.17093768700023501</v>
      </c>
      <c r="AK618" s="17">
        <v>4.6433223866532702E-2</v>
      </c>
      <c r="AL618" s="17">
        <v>7.0689710986670998E-2</v>
      </c>
      <c r="AM618" s="17">
        <v>0.26453060754006702</v>
      </c>
      <c r="AN618" s="17">
        <v>0.136960378767362</v>
      </c>
      <c r="AO618" s="17"/>
      <c r="AP618" s="17">
        <v>0.16380881168374101</v>
      </c>
      <c r="AQ618" s="17">
        <v>4.26474041538999E-2</v>
      </c>
      <c r="AR618" s="17">
        <v>5.4767832523709002E-2</v>
      </c>
      <c r="AS618" s="17"/>
      <c r="AT618" s="17">
        <v>0.136026671652486</v>
      </c>
      <c r="AU618" s="17">
        <v>0.115792122532068</v>
      </c>
      <c r="AV618" s="17" t="s">
        <v>74</v>
      </c>
      <c r="AW618" s="17">
        <v>0.17934024880639701</v>
      </c>
      <c r="AX618" s="17">
        <v>7.2975670400732898E-2</v>
      </c>
      <c r="AY618" s="17">
        <v>8.5476540439159601E-2</v>
      </c>
      <c r="AZ618" s="17">
        <v>4.8754302667925901E-2</v>
      </c>
    </row>
    <row r="619" spans="2:52" x14ac:dyDescent="0.35">
      <c r="B619" t="s">
        <v>72</v>
      </c>
      <c r="C619" s="17">
        <v>8.1447789206078897E-2</v>
      </c>
      <c r="D619" s="17">
        <v>7.0948025563428302E-2</v>
      </c>
      <c r="E619" s="17">
        <v>9.1299627057972496E-2</v>
      </c>
      <c r="F619" s="17"/>
      <c r="G619" s="17">
        <v>3.6812406821130302E-2</v>
      </c>
      <c r="H619" s="17">
        <v>8.5812008339036197E-2</v>
      </c>
      <c r="I619" s="17">
        <v>9.2618715574046107E-2</v>
      </c>
      <c r="J619" s="17">
        <v>6.3357989394689104E-2</v>
      </c>
      <c r="K619" s="17">
        <v>9.1474263876869993E-2</v>
      </c>
      <c r="L619" s="17">
        <v>0.110109452500287</v>
      </c>
      <c r="M619" s="17"/>
      <c r="N619" s="17">
        <v>4.2619327386797398E-2</v>
      </c>
      <c r="O619" s="17">
        <v>7.2177707946567304E-2</v>
      </c>
      <c r="P619" s="17">
        <v>9.7258721843267698E-2</v>
      </c>
      <c r="Q619" s="17">
        <v>0.116780330890262</v>
      </c>
      <c r="R619" s="17"/>
      <c r="S619" s="17">
        <v>5.8185529220048597E-2</v>
      </c>
      <c r="T619" s="17">
        <v>8.9766825832847993E-2</v>
      </c>
      <c r="U619" s="17">
        <v>0.119033915119529</v>
      </c>
      <c r="V619" s="17">
        <v>0.100389983343211</v>
      </c>
      <c r="W619" s="17">
        <v>5.2801586011629299E-2</v>
      </c>
      <c r="X619" s="17">
        <v>6.4902406851486502E-2</v>
      </c>
      <c r="Y619" s="17">
        <v>0.13686173827395501</v>
      </c>
      <c r="Z619" s="17">
        <v>2.99410147105981E-2</v>
      </c>
      <c r="AA619" s="17">
        <v>7.98692690061161E-2</v>
      </c>
      <c r="AB619" s="17">
        <v>9.1191827638343007E-2</v>
      </c>
      <c r="AC619" s="17">
        <v>4.5784059154613803E-2</v>
      </c>
      <c r="AD619" s="17">
        <v>8.0047936037501002E-2</v>
      </c>
      <c r="AE619" s="17"/>
      <c r="AF619" s="17">
        <v>8.1359233324449304E-2</v>
      </c>
      <c r="AG619" s="17">
        <v>7.8009941436831001E-2</v>
      </c>
      <c r="AH619" s="17">
        <v>0.107883728860885</v>
      </c>
      <c r="AI619" s="17"/>
      <c r="AJ619" s="17">
        <v>8.25169419302728E-2</v>
      </c>
      <c r="AK619" s="17">
        <v>7.5393033739512505E-2</v>
      </c>
      <c r="AL619" s="17">
        <v>7.3601802837029606E-2</v>
      </c>
      <c r="AM619" s="17">
        <v>5.1866734751283901E-2</v>
      </c>
      <c r="AN619" s="17">
        <v>0.123835776600719</v>
      </c>
      <c r="AO619" s="17"/>
      <c r="AP619" s="17">
        <v>8.7133542798229602E-2</v>
      </c>
      <c r="AQ619" s="17">
        <v>5.2904802814979598E-2</v>
      </c>
      <c r="AR619" s="17">
        <v>3.9581763518153103E-2</v>
      </c>
      <c r="AS619" s="17"/>
      <c r="AT619" s="17">
        <v>9.80897428314845E-2</v>
      </c>
      <c r="AU619" s="17">
        <v>6.4635041038481694E-2</v>
      </c>
      <c r="AV619" s="17" t="s">
        <v>74</v>
      </c>
      <c r="AW619" s="17">
        <v>3.7894371210863802E-2</v>
      </c>
      <c r="AX619" s="17">
        <v>9.8957397861238597E-2</v>
      </c>
      <c r="AY619" s="17">
        <v>7.6229439894796705E-2</v>
      </c>
      <c r="AZ619" s="17">
        <v>0.10235235163112801</v>
      </c>
    </row>
    <row r="620" spans="2:52" x14ac:dyDescent="0.35">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row>
    <row r="621" spans="2:52" x14ac:dyDescent="0.35">
      <c r="B621" s="6" t="s">
        <v>348</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row>
    <row r="622" spans="2:52" x14ac:dyDescent="0.35">
      <c r="B622" s="24" t="s">
        <v>156</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row>
    <row r="623" spans="2:52" x14ac:dyDescent="0.35">
      <c r="B623" t="s">
        <v>336</v>
      </c>
      <c r="C623" s="17">
        <v>0.23403985539545899</v>
      </c>
      <c r="D623" s="17">
        <v>0.22707678924970001</v>
      </c>
      <c r="E623" s="17">
        <v>0.23834119647240901</v>
      </c>
      <c r="F623" s="17"/>
      <c r="G623" s="17">
        <v>0.26364579502980601</v>
      </c>
      <c r="H623" s="17">
        <v>0.27706431415530702</v>
      </c>
      <c r="I623" s="17">
        <v>0.28754003678034601</v>
      </c>
      <c r="J623" s="17">
        <v>0.20506257480746101</v>
      </c>
      <c r="K623" s="17">
        <v>0.18787503397462799</v>
      </c>
      <c r="L623" s="17">
        <v>0.19273726324944901</v>
      </c>
      <c r="M623" s="17"/>
      <c r="N623" s="17">
        <v>0.223670055873504</v>
      </c>
      <c r="O623" s="17">
        <v>0.21484721587283601</v>
      </c>
      <c r="P623" s="17">
        <v>0.26490398167965601</v>
      </c>
      <c r="Q623" s="17">
        <v>0.24364522798145299</v>
      </c>
      <c r="R623" s="17"/>
      <c r="S623" s="17">
        <v>0.27280103486148599</v>
      </c>
      <c r="T623" s="17">
        <v>0.29418855942136601</v>
      </c>
      <c r="U623" s="17">
        <v>0.25883159640176401</v>
      </c>
      <c r="V623" s="17">
        <v>0.18082092402779601</v>
      </c>
      <c r="W623" s="17">
        <v>0.224796704021169</v>
      </c>
      <c r="X623" s="17">
        <v>0.228674316045066</v>
      </c>
      <c r="Y623" s="17">
        <v>0.204155234962552</v>
      </c>
      <c r="Z623" s="17">
        <v>0.132227149241328</v>
      </c>
      <c r="AA623" s="17">
        <v>0.251735120945975</v>
      </c>
      <c r="AB623" s="17">
        <v>0.19388686015058301</v>
      </c>
      <c r="AC623" s="17">
        <v>0.20164074867708401</v>
      </c>
      <c r="AD623" s="17">
        <v>0.24669335422094299</v>
      </c>
      <c r="AE623" s="17"/>
      <c r="AF623" s="17">
        <v>0.23660254996181501</v>
      </c>
      <c r="AG623" s="17">
        <v>0.22281329214602899</v>
      </c>
      <c r="AH623" s="17">
        <v>0.21559950171244399</v>
      </c>
      <c r="AI623" s="17"/>
      <c r="AJ623" s="17">
        <v>0.251386828117239</v>
      </c>
      <c r="AK623" s="17">
        <v>0.239488622937754</v>
      </c>
      <c r="AL623" s="17">
        <v>0.190693694379235</v>
      </c>
      <c r="AM623" s="17">
        <v>0.36595851530288298</v>
      </c>
      <c r="AN623" s="17">
        <v>0.222902292637954</v>
      </c>
      <c r="AO623" s="17"/>
      <c r="AP623" s="17">
        <v>0.24994723846293199</v>
      </c>
      <c r="AQ623" s="17">
        <v>0.22862386017972999</v>
      </c>
      <c r="AR623" s="17">
        <v>0.26831382943534998</v>
      </c>
      <c r="AS623" s="17"/>
      <c r="AT623" s="17">
        <v>0.20835730345086201</v>
      </c>
      <c r="AU623" s="17">
        <v>0.22838389046864799</v>
      </c>
      <c r="AV623" s="17" t="s">
        <v>74</v>
      </c>
      <c r="AW623" s="17">
        <v>0.282458773018961</v>
      </c>
      <c r="AX623" s="17">
        <v>0.25400902424726701</v>
      </c>
      <c r="AY623" s="17">
        <v>0.2633927050698</v>
      </c>
      <c r="AZ623" s="17">
        <v>0.20838672904744401</v>
      </c>
    </row>
    <row r="624" spans="2:52" x14ac:dyDescent="0.35">
      <c r="B624" t="s">
        <v>337</v>
      </c>
      <c r="C624" s="17">
        <v>0.39752098602802599</v>
      </c>
      <c r="D624" s="17">
        <v>0.39482491912435302</v>
      </c>
      <c r="E624" s="17">
        <v>0.40324267391605501</v>
      </c>
      <c r="F624" s="17"/>
      <c r="G624" s="17">
        <v>0.403943142699216</v>
      </c>
      <c r="H624" s="17">
        <v>0.35220779828071602</v>
      </c>
      <c r="I624" s="17">
        <v>0.41625567304081101</v>
      </c>
      <c r="J624" s="17">
        <v>0.45843288317353198</v>
      </c>
      <c r="K624" s="17">
        <v>0.42591456354004398</v>
      </c>
      <c r="L624" s="17">
        <v>0.33803699477661497</v>
      </c>
      <c r="M624" s="17"/>
      <c r="N624" s="17">
        <v>0.43778753344986299</v>
      </c>
      <c r="O624" s="17">
        <v>0.40103157918305199</v>
      </c>
      <c r="P624" s="17">
        <v>0.38704628719925999</v>
      </c>
      <c r="Q624" s="17">
        <v>0.36692845062846102</v>
      </c>
      <c r="R624" s="17"/>
      <c r="S624" s="17">
        <v>0.37974142509929898</v>
      </c>
      <c r="T624" s="17">
        <v>0.37525161144900598</v>
      </c>
      <c r="U624" s="17">
        <v>0.30035993589478899</v>
      </c>
      <c r="V624" s="17">
        <v>0.40462808167721298</v>
      </c>
      <c r="W624" s="17">
        <v>0.47640489613128401</v>
      </c>
      <c r="X624" s="17">
        <v>0.44773534952639799</v>
      </c>
      <c r="Y624" s="17">
        <v>0.35718167469615603</v>
      </c>
      <c r="Z624" s="17">
        <v>0.35562761699947998</v>
      </c>
      <c r="AA624" s="17">
        <v>0.44752192231552501</v>
      </c>
      <c r="AB624" s="17">
        <v>0.38813872034223801</v>
      </c>
      <c r="AC624" s="17">
        <v>0.404404509312007</v>
      </c>
      <c r="AD624" s="17">
        <v>0.49378905544774099</v>
      </c>
      <c r="AE624" s="17"/>
      <c r="AF624" s="17">
        <v>0.408246720964835</v>
      </c>
      <c r="AG624" s="17">
        <v>0.39649933550261401</v>
      </c>
      <c r="AH624" s="17">
        <v>0.37940940063531198</v>
      </c>
      <c r="AI624" s="17"/>
      <c r="AJ624" s="17">
        <v>0.399787893235652</v>
      </c>
      <c r="AK624" s="17">
        <v>0.396516614648665</v>
      </c>
      <c r="AL624" s="17">
        <v>0.344044615788897</v>
      </c>
      <c r="AM624" s="17">
        <v>0.16456131448550501</v>
      </c>
      <c r="AN624" s="17">
        <v>0.37771147981006298</v>
      </c>
      <c r="AO624" s="17"/>
      <c r="AP624" s="17">
        <v>0.398019705097795</v>
      </c>
      <c r="AQ624" s="17">
        <v>0.40950393854730099</v>
      </c>
      <c r="AR624" s="17">
        <v>0.36209571951727698</v>
      </c>
      <c r="AS624" s="17"/>
      <c r="AT624" s="17">
        <v>0.38825513375304599</v>
      </c>
      <c r="AU624" s="17">
        <v>0.409678981919673</v>
      </c>
      <c r="AV624" s="17" t="s">
        <v>74</v>
      </c>
      <c r="AW624" s="17">
        <v>0.28910867146845998</v>
      </c>
      <c r="AX624" s="17">
        <v>0.36958877855215</v>
      </c>
      <c r="AY624" s="17">
        <v>0.45564796614423397</v>
      </c>
      <c r="AZ624" s="17">
        <v>0.431568408188092</v>
      </c>
    </row>
    <row r="625" spans="2:52" x14ac:dyDescent="0.35">
      <c r="B625" t="s">
        <v>338</v>
      </c>
      <c r="C625" s="17">
        <v>0.279878130207391</v>
      </c>
      <c r="D625" s="17">
        <v>0.28644394029828801</v>
      </c>
      <c r="E625" s="17">
        <v>0.27533692370831497</v>
      </c>
      <c r="F625" s="17"/>
      <c r="G625" s="17">
        <v>0.24367811369668499</v>
      </c>
      <c r="H625" s="17">
        <v>0.26214039074608803</v>
      </c>
      <c r="I625" s="17">
        <v>0.246538575146451</v>
      </c>
      <c r="J625" s="17">
        <v>0.25493686890755601</v>
      </c>
      <c r="K625" s="17">
        <v>0.273495173393069</v>
      </c>
      <c r="L625" s="17">
        <v>0.37513086329798001</v>
      </c>
      <c r="M625" s="17"/>
      <c r="N625" s="17">
        <v>0.25236667795192602</v>
      </c>
      <c r="O625" s="17">
        <v>0.27088618107677997</v>
      </c>
      <c r="P625" s="17">
        <v>0.27990504736072902</v>
      </c>
      <c r="Q625" s="17">
        <v>0.30531176399308302</v>
      </c>
      <c r="R625" s="17"/>
      <c r="S625" s="17">
        <v>0.26962543713234799</v>
      </c>
      <c r="T625" s="17">
        <v>0.23318173223192001</v>
      </c>
      <c r="U625" s="17">
        <v>0.31669061166294499</v>
      </c>
      <c r="V625" s="17">
        <v>0.34918680549573999</v>
      </c>
      <c r="W625" s="17">
        <v>0.236088179715258</v>
      </c>
      <c r="X625" s="17">
        <v>0.259601314937845</v>
      </c>
      <c r="Y625" s="17">
        <v>0.31111980716128701</v>
      </c>
      <c r="Z625" s="17">
        <v>0.43382549735603099</v>
      </c>
      <c r="AA625" s="17">
        <v>0.21233323151279701</v>
      </c>
      <c r="AB625" s="17">
        <v>0.32935753656087202</v>
      </c>
      <c r="AC625" s="17">
        <v>0.25888503478937003</v>
      </c>
      <c r="AD625" s="17">
        <v>0.20274690230416201</v>
      </c>
      <c r="AE625" s="17"/>
      <c r="AF625" s="17">
        <v>0.273446028559232</v>
      </c>
      <c r="AG625" s="17">
        <v>0.29662444679155298</v>
      </c>
      <c r="AH625" s="17">
        <v>0.291847940773861</v>
      </c>
      <c r="AI625" s="17"/>
      <c r="AJ625" s="17">
        <v>0.27575642687875401</v>
      </c>
      <c r="AK625" s="17">
        <v>0.274823366104265</v>
      </c>
      <c r="AL625" s="17">
        <v>0.36937713148563101</v>
      </c>
      <c r="AM625" s="17">
        <v>0.41988627838417902</v>
      </c>
      <c r="AN625" s="17">
        <v>0.25335392853521699</v>
      </c>
      <c r="AO625" s="17"/>
      <c r="AP625" s="17">
        <v>0.27732044148234802</v>
      </c>
      <c r="AQ625" s="17">
        <v>0.26676182693804001</v>
      </c>
      <c r="AR625" s="17">
        <v>0.30999084830208501</v>
      </c>
      <c r="AS625" s="17"/>
      <c r="AT625" s="17">
        <v>0.29147456788674903</v>
      </c>
      <c r="AU625" s="17">
        <v>0.30122104373457798</v>
      </c>
      <c r="AV625" s="17" t="s">
        <v>74</v>
      </c>
      <c r="AW625" s="17">
        <v>0.359016468444812</v>
      </c>
      <c r="AX625" s="17">
        <v>0.23922428830262599</v>
      </c>
      <c r="AY625" s="17">
        <v>0.22131906074982599</v>
      </c>
      <c r="AZ625" s="17">
        <v>0.27140384585431498</v>
      </c>
    </row>
    <row r="626" spans="2:52" x14ac:dyDescent="0.35">
      <c r="B626" t="s">
        <v>339</v>
      </c>
      <c r="C626" s="17">
        <v>4.9075386734791497E-2</v>
      </c>
      <c r="D626" s="17">
        <v>6.0055356789234397E-2</v>
      </c>
      <c r="E626" s="17">
        <v>3.6703280851014701E-2</v>
      </c>
      <c r="F626" s="17"/>
      <c r="G626" s="17">
        <v>6.2079622285553998E-2</v>
      </c>
      <c r="H626" s="17">
        <v>8.6528958735228895E-2</v>
      </c>
      <c r="I626" s="17">
        <v>2.3885975365375699E-2</v>
      </c>
      <c r="J626" s="17">
        <v>3.7086553657050103E-2</v>
      </c>
      <c r="K626" s="17">
        <v>4.5048112675040997E-2</v>
      </c>
      <c r="L626" s="17">
        <v>4.3873617603464601E-2</v>
      </c>
      <c r="M626" s="17"/>
      <c r="N626" s="17">
        <v>5.2623070160151601E-2</v>
      </c>
      <c r="O626" s="17">
        <v>6.7403060806294504E-2</v>
      </c>
      <c r="P626" s="17">
        <v>3.9367924987582299E-2</v>
      </c>
      <c r="Q626" s="17">
        <v>3.5265658440986197E-2</v>
      </c>
      <c r="R626" s="17"/>
      <c r="S626" s="17">
        <v>4.7762198712564798E-2</v>
      </c>
      <c r="T626" s="17">
        <v>3.6552111805023803E-2</v>
      </c>
      <c r="U626" s="17">
        <v>7.3847555919422894E-2</v>
      </c>
      <c r="V626" s="17">
        <v>3.63406729535014E-2</v>
      </c>
      <c r="W626" s="17">
        <v>3.1694040601968801E-2</v>
      </c>
      <c r="X626" s="17">
        <v>4.2402547361102202E-2</v>
      </c>
      <c r="Y626" s="17">
        <v>5.59346535200239E-2</v>
      </c>
      <c r="Z626" s="17">
        <v>3.34083635049051E-2</v>
      </c>
      <c r="AA626" s="17">
        <v>5.5408029528758999E-2</v>
      </c>
      <c r="AB626" s="17">
        <v>5.13848362139206E-2</v>
      </c>
      <c r="AC626" s="17">
        <v>0.112668022585887</v>
      </c>
      <c r="AD626" s="17">
        <v>2.6545695568309401E-2</v>
      </c>
      <c r="AE626" s="17"/>
      <c r="AF626" s="17">
        <v>4.2888100948148801E-2</v>
      </c>
      <c r="AG626" s="17">
        <v>3.7530462056701797E-2</v>
      </c>
      <c r="AH626" s="17">
        <v>8.13082964945121E-2</v>
      </c>
      <c r="AI626" s="17"/>
      <c r="AJ626" s="17">
        <v>4.0699474554865098E-2</v>
      </c>
      <c r="AK626" s="17">
        <v>4.1917469412372302E-2</v>
      </c>
      <c r="AL626" s="17">
        <v>6.4524669002943805E-2</v>
      </c>
      <c r="AM626" s="17">
        <v>4.9593891827433803E-2</v>
      </c>
      <c r="AN626" s="17">
        <v>8.3730669346723394E-2</v>
      </c>
      <c r="AO626" s="17"/>
      <c r="AP626" s="17">
        <v>4.39958325440978E-2</v>
      </c>
      <c r="AQ626" s="17">
        <v>5.1198080347778202E-2</v>
      </c>
      <c r="AR626" s="17">
        <v>4.0439867478183698E-2</v>
      </c>
      <c r="AS626" s="17"/>
      <c r="AT626" s="17">
        <v>5.4254256088117597E-2</v>
      </c>
      <c r="AU626" s="17">
        <v>3.8871182416658198E-2</v>
      </c>
      <c r="AV626" s="17" t="s">
        <v>74</v>
      </c>
      <c r="AW626" s="17">
        <v>5.0949150678076302E-2</v>
      </c>
      <c r="AX626" s="17">
        <v>9.2126719732503706E-2</v>
      </c>
      <c r="AY626" s="17">
        <v>2.8897757345500898E-2</v>
      </c>
      <c r="AZ626" s="17">
        <v>6.6451529118026001E-2</v>
      </c>
    </row>
    <row r="627" spans="2:52" x14ac:dyDescent="0.35">
      <c r="B627" t="s">
        <v>72</v>
      </c>
      <c r="C627" s="17">
        <v>3.9485641634332401E-2</v>
      </c>
      <c r="D627" s="17">
        <v>3.15989945384249E-2</v>
      </c>
      <c r="E627" s="17">
        <v>4.6375925052206501E-2</v>
      </c>
      <c r="F627" s="17"/>
      <c r="G627" s="17">
        <v>2.6653326288738999E-2</v>
      </c>
      <c r="H627" s="17">
        <v>2.2058538082659899E-2</v>
      </c>
      <c r="I627" s="17">
        <v>2.5779739667017101E-2</v>
      </c>
      <c r="J627" s="17">
        <v>4.4481119454400898E-2</v>
      </c>
      <c r="K627" s="17">
        <v>6.7667116417218495E-2</v>
      </c>
      <c r="L627" s="17">
        <v>5.02212610724918E-2</v>
      </c>
      <c r="M627" s="17"/>
      <c r="N627" s="17">
        <v>3.3552662564555698E-2</v>
      </c>
      <c r="O627" s="17">
        <v>4.5831963061037199E-2</v>
      </c>
      <c r="P627" s="17">
        <v>2.8776758772772599E-2</v>
      </c>
      <c r="Q627" s="17">
        <v>4.8848898956016303E-2</v>
      </c>
      <c r="R627" s="17"/>
      <c r="S627" s="17">
        <v>3.0069904194302E-2</v>
      </c>
      <c r="T627" s="17">
        <v>6.0825985092684699E-2</v>
      </c>
      <c r="U627" s="17">
        <v>5.0270300121078797E-2</v>
      </c>
      <c r="V627" s="17">
        <v>2.90235158457493E-2</v>
      </c>
      <c r="W627" s="17">
        <v>3.1016179530320601E-2</v>
      </c>
      <c r="X627" s="17">
        <v>2.1586472129588301E-2</v>
      </c>
      <c r="Y627" s="17">
        <v>7.1608629659980799E-2</v>
      </c>
      <c r="Z627" s="17">
        <v>4.4911372898255301E-2</v>
      </c>
      <c r="AA627" s="17">
        <v>3.3001695696944403E-2</v>
      </c>
      <c r="AB627" s="17">
        <v>3.72320467323871E-2</v>
      </c>
      <c r="AC627" s="17">
        <v>2.2401684635652001E-2</v>
      </c>
      <c r="AD627" s="17">
        <v>3.0224992458844E-2</v>
      </c>
      <c r="AE627" s="17"/>
      <c r="AF627" s="17">
        <v>3.8816599565969799E-2</v>
      </c>
      <c r="AG627" s="17">
        <v>4.6532463503102098E-2</v>
      </c>
      <c r="AH627" s="17">
        <v>3.1834860383870699E-2</v>
      </c>
      <c r="AI627" s="17"/>
      <c r="AJ627" s="17">
        <v>3.2369377213490903E-2</v>
      </c>
      <c r="AK627" s="17">
        <v>4.7253926896943799E-2</v>
      </c>
      <c r="AL627" s="17">
        <v>3.1359889343293097E-2</v>
      </c>
      <c r="AM627" s="17">
        <v>0</v>
      </c>
      <c r="AN627" s="17">
        <v>6.2301629670042498E-2</v>
      </c>
      <c r="AO627" s="17"/>
      <c r="AP627" s="17">
        <v>3.0716782412827999E-2</v>
      </c>
      <c r="AQ627" s="17">
        <v>4.39122939871507E-2</v>
      </c>
      <c r="AR627" s="17">
        <v>1.91597352671047E-2</v>
      </c>
      <c r="AS627" s="17"/>
      <c r="AT627" s="17">
        <v>5.7658738821225901E-2</v>
      </c>
      <c r="AU627" s="17">
        <v>2.1844901460443E-2</v>
      </c>
      <c r="AV627" s="17" t="s">
        <v>74</v>
      </c>
      <c r="AW627" s="17">
        <v>1.8466936389690301E-2</v>
      </c>
      <c r="AX627" s="17">
        <v>4.5051189165451998E-2</v>
      </c>
      <c r="AY627" s="17">
        <v>3.07425106906388E-2</v>
      </c>
      <c r="AZ627" s="17">
        <v>2.2189487792123298E-2</v>
      </c>
    </row>
    <row r="628" spans="2:52" x14ac:dyDescent="0.35">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row>
    <row r="629" spans="2:52" x14ac:dyDescent="0.35">
      <c r="B629" s="6" t="s">
        <v>349</v>
      </c>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row>
    <row r="630" spans="2:52" x14ac:dyDescent="0.35">
      <c r="B630" s="24" t="s">
        <v>156</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row>
    <row r="631" spans="2:52" x14ac:dyDescent="0.35">
      <c r="B631" t="s">
        <v>336</v>
      </c>
      <c r="C631" s="17">
        <v>3.4972268281887202E-2</v>
      </c>
      <c r="D631" s="17">
        <v>4.3883498658463402E-2</v>
      </c>
      <c r="E631" s="17">
        <v>2.6213068306740101E-2</v>
      </c>
      <c r="F631" s="17"/>
      <c r="G631" s="17">
        <v>4.3090587619913003E-2</v>
      </c>
      <c r="H631" s="17">
        <v>6.9525478170929897E-2</v>
      </c>
      <c r="I631" s="17">
        <v>4.9105841747437803E-2</v>
      </c>
      <c r="J631" s="17">
        <v>2.2404027875538499E-2</v>
      </c>
      <c r="K631" s="17">
        <v>2.6151129970173399E-2</v>
      </c>
      <c r="L631" s="17">
        <v>7.0665690986850297E-3</v>
      </c>
      <c r="M631" s="17"/>
      <c r="N631" s="17">
        <v>5.1859683685832603E-2</v>
      </c>
      <c r="O631" s="17">
        <v>3.2821059684480201E-2</v>
      </c>
      <c r="P631" s="17">
        <v>3.5452986965896098E-2</v>
      </c>
      <c r="Q631" s="17">
        <v>2.0150302810507802E-2</v>
      </c>
      <c r="R631" s="17"/>
      <c r="S631" s="17">
        <v>7.3945467138058496E-2</v>
      </c>
      <c r="T631" s="17">
        <v>3.7429095625969397E-2</v>
      </c>
      <c r="U631" s="17">
        <v>6.1790006017172598E-2</v>
      </c>
      <c r="V631" s="17">
        <v>2.16922083401852E-2</v>
      </c>
      <c r="W631" s="17">
        <v>0</v>
      </c>
      <c r="X631" s="17">
        <v>5.5029948131441603E-2</v>
      </c>
      <c r="Y631" s="17">
        <v>9.0421438039191507E-3</v>
      </c>
      <c r="Z631" s="17">
        <v>1.85129374814695E-2</v>
      </c>
      <c r="AA631" s="17">
        <v>3.6588018262558503E-2</v>
      </c>
      <c r="AB631" s="17">
        <v>2.5586302688740299E-2</v>
      </c>
      <c r="AC631" s="17">
        <v>0</v>
      </c>
      <c r="AD631" s="17">
        <v>0</v>
      </c>
      <c r="AE631" s="17"/>
      <c r="AF631" s="17">
        <v>3.4295658422173497E-2</v>
      </c>
      <c r="AG631" s="17">
        <v>4.79286794257879E-2</v>
      </c>
      <c r="AH631" s="17">
        <v>1.36257259634983E-2</v>
      </c>
      <c r="AI631" s="17"/>
      <c r="AJ631" s="17">
        <v>3.0180566670365099E-2</v>
      </c>
      <c r="AK631" s="17">
        <v>6.8488051294034402E-2</v>
      </c>
      <c r="AL631" s="17">
        <v>1.90451401328855E-2</v>
      </c>
      <c r="AM631" s="17">
        <v>7.9484975205942707E-2</v>
      </c>
      <c r="AN631" s="17">
        <v>1.6212588384897399E-2</v>
      </c>
      <c r="AO631" s="17"/>
      <c r="AP631" s="17">
        <v>4.3257803758037602E-2</v>
      </c>
      <c r="AQ631" s="17">
        <v>5.9876936046299199E-2</v>
      </c>
      <c r="AR631" s="17">
        <v>2.97083448524646E-2</v>
      </c>
      <c r="AS631" s="17"/>
      <c r="AT631" s="17">
        <v>3.7111300697225701E-2</v>
      </c>
      <c r="AU631" s="17">
        <v>2.3173646465904599E-2</v>
      </c>
      <c r="AV631" s="17" t="s">
        <v>74</v>
      </c>
      <c r="AW631" s="17">
        <v>8.72653258391239E-2</v>
      </c>
      <c r="AX631" s="17">
        <v>3.6483173181341602E-2</v>
      </c>
      <c r="AY631" s="17">
        <v>3.3412604441805202E-2</v>
      </c>
      <c r="AZ631" s="17">
        <v>0</v>
      </c>
    </row>
    <row r="632" spans="2:52" x14ac:dyDescent="0.35">
      <c r="B632" t="s">
        <v>337</v>
      </c>
      <c r="C632" s="17">
        <v>0.17908406390432599</v>
      </c>
      <c r="D632" s="17">
        <v>0.19792801370898999</v>
      </c>
      <c r="E632" s="17">
        <v>0.15986792119620399</v>
      </c>
      <c r="F632" s="17"/>
      <c r="G632" s="17">
        <v>0.21103170292394499</v>
      </c>
      <c r="H632" s="17">
        <v>0.20504876108152101</v>
      </c>
      <c r="I632" s="17">
        <v>0.16948000028854601</v>
      </c>
      <c r="J632" s="17">
        <v>0.167782774498033</v>
      </c>
      <c r="K632" s="17">
        <v>0.16210597557158499</v>
      </c>
      <c r="L632" s="17">
        <v>0.165514800784196</v>
      </c>
      <c r="M632" s="17"/>
      <c r="N632" s="17">
        <v>0.20880646561157301</v>
      </c>
      <c r="O632" s="17">
        <v>0.185445407241873</v>
      </c>
      <c r="P632" s="17">
        <v>0.17570978264892501</v>
      </c>
      <c r="Q632" s="17">
        <v>0.14828271578365801</v>
      </c>
      <c r="R632" s="17"/>
      <c r="S632" s="17">
        <v>0.24131157678767701</v>
      </c>
      <c r="T632" s="17">
        <v>0.138014174395831</v>
      </c>
      <c r="U632" s="17">
        <v>0.161230559671735</v>
      </c>
      <c r="V632" s="17">
        <v>0.25328649935948</v>
      </c>
      <c r="W632" s="17">
        <v>0.15674947751263699</v>
      </c>
      <c r="X632" s="17">
        <v>0.21749777349324301</v>
      </c>
      <c r="Y632" s="17">
        <v>8.96090075266638E-2</v>
      </c>
      <c r="Z632" s="17">
        <v>0.12967258288532299</v>
      </c>
      <c r="AA632" s="17">
        <v>0.200840245499466</v>
      </c>
      <c r="AB632" s="17">
        <v>0.17077293311313399</v>
      </c>
      <c r="AC632" s="17">
        <v>0.114136524103002</v>
      </c>
      <c r="AD632" s="17">
        <v>0.16965812186197701</v>
      </c>
      <c r="AE632" s="17"/>
      <c r="AF632" s="17">
        <v>0.18704848553113401</v>
      </c>
      <c r="AG632" s="17">
        <v>0.17149987145114601</v>
      </c>
      <c r="AH632" s="17">
        <v>0.15965384304878499</v>
      </c>
      <c r="AI632" s="17"/>
      <c r="AJ632" s="17">
        <v>0.208352814282487</v>
      </c>
      <c r="AK632" s="17">
        <v>0.179433105525447</v>
      </c>
      <c r="AL632" s="17">
        <v>0.120199961671848</v>
      </c>
      <c r="AM632" s="17">
        <v>0.14044514163023</v>
      </c>
      <c r="AN632" s="17">
        <v>0.13842410971815999</v>
      </c>
      <c r="AO632" s="17"/>
      <c r="AP632" s="17">
        <v>0.25300874068477403</v>
      </c>
      <c r="AQ632" s="17">
        <v>0.20951743217096599</v>
      </c>
      <c r="AR632" s="17">
        <v>0.18236525187010899</v>
      </c>
      <c r="AS632" s="17"/>
      <c r="AT632" s="17">
        <v>0.18778141605009599</v>
      </c>
      <c r="AU632" s="17">
        <v>0.16405433449073301</v>
      </c>
      <c r="AV632" s="17" t="s">
        <v>74</v>
      </c>
      <c r="AW632" s="17">
        <v>0.131329386434759</v>
      </c>
      <c r="AX632" s="17">
        <v>0.18188016008412899</v>
      </c>
      <c r="AY632" s="17">
        <v>0.199424678347946</v>
      </c>
      <c r="AZ632" s="17">
        <v>0.21396423155305599</v>
      </c>
    </row>
    <row r="633" spans="2:52" x14ac:dyDescent="0.35">
      <c r="B633" t="s">
        <v>338</v>
      </c>
      <c r="C633" s="17">
        <v>0.43916978987170402</v>
      </c>
      <c r="D633" s="17">
        <v>0.41360456897181203</v>
      </c>
      <c r="E633" s="17">
        <v>0.46835946023258901</v>
      </c>
      <c r="F633" s="17"/>
      <c r="G633" s="17">
        <v>0.448979202325412</v>
      </c>
      <c r="H633" s="17">
        <v>0.383849170102111</v>
      </c>
      <c r="I633" s="17">
        <v>0.42627329550711401</v>
      </c>
      <c r="J633" s="17">
        <v>0.462026587375931</v>
      </c>
      <c r="K633" s="17">
        <v>0.45995456816434499</v>
      </c>
      <c r="L633" s="17">
        <v>0.45285567779957298</v>
      </c>
      <c r="M633" s="17"/>
      <c r="N633" s="17">
        <v>0.4308525564606</v>
      </c>
      <c r="O633" s="17">
        <v>0.43699827309545902</v>
      </c>
      <c r="P633" s="17">
        <v>0.417709361719734</v>
      </c>
      <c r="Q633" s="17">
        <v>0.46243248453883201</v>
      </c>
      <c r="R633" s="17"/>
      <c r="S633" s="17">
        <v>0.39337481270840202</v>
      </c>
      <c r="T633" s="17">
        <v>0.481067674660282</v>
      </c>
      <c r="U633" s="17">
        <v>0.43607571245412302</v>
      </c>
      <c r="V633" s="17">
        <v>0.423969155382244</v>
      </c>
      <c r="W633" s="17">
        <v>0.48754923394852001</v>
      </c>
      <c r="X633" s="17">
        <v>0.43848638031000903</v>
      </c>
      <c r="Y633" s="17">
        <v>0.39700166151566202</v>
      </c>
      <c r="Z633" s="17">
        <v>0.49199904468524402</v>
      </c>
      <c r="AA633" s="17">
        <v>0.39901531451112898</v>
      </c>
      <c r="AB633" s="17">
        <v>0.43473142125971598</v>
      </c>
      <c r="AC633" s="17">
        <v>0.54053140734031602</v>
      </c>
      <c r="AD633" s="17">
        <v>0.437080746588904</v>
      </c>
      <c r="AE633" s="17"/>
      <c r="AF633" s="17">
        <v>0.40517471296257201</v>
      </c>
      <c r="AG633" s="17">
        <v>0.47510653560335198</v>
      </c>
      <c r="AH633" s="17">
        <v>0.44336038262813698</v>
      </c>
      <c r="AI633" s="17"/>
      <c r="AJ633" s="17">
        <v>0.42694944438773902</v>
      </c>
      <c r="AK633" s="17">
        <v>0.43265159510027401</v>
      </c>
      <c r="AL633" s="17">
        <v>0.45944682569129502</v>
      </c>
      <c r="AM633" s="17">
        <v>0.36677149086479199</v>
      </c>
      <c r="AN633" s="17">
        <v>0.44940340309092502</v>
      </c>
      <c r="AO633" s="17"/>
      <c r="AP633" s="17">
        <v>0.43663096489028203</v>
      </c>
      <c r="AQ633" s="17">
        <v>0.43089934260378099</v>
      </c>
      <c r="AR633" s="17">
        <v>0.50659543131387996</v>
      </c>
      <c r="AS633" s="17"/>
      <c r="AT633" s="17">
        <v>0.43018599069170099</v>
      </c>
      <c r="AU633" s="17">
        <v>0.44211874666415502</v>
      </c>
      <c r="AV633" s="17" t="s">
        <v>74</v>
      </c>
      <c r="AW633" s="17">
        <v>0.50051396910378398</v>
      </c>
      <c r="AX633" s="17">
        <v>0.42644377710466302</v>
      </c>
      <c r="AY633" s="17">
        <v>0.41758201565312097</v>
      </c>
      <c r="AZ633" s="17">
        <v>0.46261296336420499</v>
      </c>
    </row>
    <row r="634" spans="2:52" x14ac:dyDescent="0.35">
      <c r="B634" t="s">
        <v>339</v>
      </c>
      <c r="C634" s="17">
        <v>0.28856744416959901</v>
      </c>
      <c r="D634" s="17">
        <v>0.299918789440213</v>
      </c>
      <c r="E634" s="17">
        <v>0.27459671457405799</v>
      </c>
      <c r="F634" s="17"/>
      <c r="G634" s="17">
        <v>0.23670664253677001</v>
      </c>
      <c r="H634" s="17">
        <v>0.27619494863891902</v>
      </c>
      <c r="I634" s="17">
        <v>0.31131832116747199</v>
      </c>
      <c r="J634" s="17">
        <v>0.30216310550951297</v>
      </c>
      <c r="K634" s="17">
        <v>0.27699146795337198</v>
      </c>
      <c r="L634" s="17">
        <v>0.31116743317158901</v>
      </c>
      <c r="M634" s="17"/>
      <c r="N634" s="17">
        <v>0.26253767682170498</v>
      </c>
      <c r="O634" s="17">
        <v>0.30162410950067597</v>
      </c>
      <c r="P634" s="17">
        <v>0.310325960120579</v>
      </c>
      <c r="Q634" s="17">
        <v>0.28323094921875902</v>
      </c>
      <c r="R634" s="17"/>
      <c r="S634" s="17">
        <v>0.257331846557873</v>
      </c>
      <c r="T634" s="17">
        <v>0.27242263076268303</v>
      </c>
      <c r="U634" s="17">
        <v>0.258396838198445</v>
      </c>
      <c r="V634" s="17">
        <v>0.24366670300761301</v>
      </c>
      <c r="W634" s="17">
        <v>0.32234765790800302</v>
      </c>
      <c r="X634" s="17">
        <v>0.23133604636462299</v>
      </c>
      <c r="Y634" s="17">
        <v>0.39413065045078599</v>
      </c>
      <c r="Z634" s="17">
        <v>0.32987442023736502</v>
      </c>
      <c r="AA634" s="17">
        <v>0.30596519436542202</v>
      </c>
      <c r="AB634" s="17">
        <v>0.32887983849174601</v>
      </c>
      <c r="AC634" s="17">
        <v>0.29019392608751698</v>
      </c>
      <c r="AD634" s="17">
        <v>0.31482098639373102</v>
      </c>
      <c r="AE634" s="17"/>
      <c r="AF634" s="17">
        <v>0.32296539905056998</v>
      </c>
      <c r="AG634" s="17">
        <v>0.25260117915670799</v>
      </c>
      <c r="AH634" s="17">
        <v>0.30766713223238101</v>
      </c>
      <c r="AI634" s="17"/>
      <c r="AJ634" s="17">
        <v>0.28279777175909998</v>
      </c>
      <c r="AK634" s="17">
        <v>0.27702809873123102</v>
      </c>
      <c r="AL634" s="17">
        <v>0.34393676709415999</v>
      </c>
      <c r="AM634" s="17">
        <v>0.36143165754775097</v>
      </c>
      <c r="AN634" s="17">
        <v>0.29454434005992702</v>
      </c>
      <c r="AO634" s="17"/>
      <c r="AP634" s="17">
        <v>0.212649354517881</v>
      </c>
      <c r="AQ634" s="17">
        <v>0.26154855366484597</v>
      </c>
      <c r="AR634" s="17">
        <v>0.26156237185247</v>
      </c>
      <c r="AS634" s="17"/>
      <c r="AT634" s="17">
        <v>0.28533266801108997</v>
      </c>
      <c r="AU634" s="17">
        <v>0.31963167530800901</v>
      </c>
      <c r="AV634" s="17" t="s">
        <v>74</v>
      </c>
      <c r="AW634" s="17">
        <v>0.24577154797032</v>
      </c>
      <c r="AX634" s="17">
        <v>0.26094684678855201</v>
      </c>
      <c r="AY634" s="17">
        <v>0.29666720535158603</v>
      </c>
      <c r="AZ634" s="17">
        <v>0.258992120620683</v>
      </c>
    </row>
    <row r="635" spans="2:52" x14ac:dyDescent="0.35">
      <c r="B635" t="s">
        <v>72</v>
      </c>
      <c r="C635" s="17">
        <v>5.8206433772483801E-2</v>
      </c>
      <c r="D635" s="17">
        <v>4.4665129220520502E-2</v>
      </c>
      <c r="E635" s="17">
        <v>7.0962835690408302E-2</v>
      </c>
      <c r="F635" s="17"/>
      <c r="G635" s="17">
        <v>6.0191864593960198E-2</v>
      </c>
      <c r="H635" s="17">
        <v>6.5381642006518401E-2</v>
      </c>
      <c r="I635" s="17">
        <v>4.3822541289430202E-2</v>
      </c>
      <c r="J635" s="17">
        <v>4.56235047409837E-2</v>
      </c>
      <c r="K635" s="17">
        <v>7.4796858340525005E-2</v>
      </c>
      <c r="L635" s="17">
        <v>6.3395519145956994E-2</v>
      </c>
      <c r="M635" s="17"/>
      <c r="N635" s="17">
        <v>4.5943617420289601E-2</v>
      </c>
      <c r="O635" s="17">
        <v>4.3111150477511503E-2</v>
      </c>
      <c r="P635" s="17">
        <v>6.0801908544865703E-2</v>
      </c>
      <c r="Q635" s="17">
        <v>8.5903547648243095E-2</v>
      </c>
      <c r="R635" s="17"/>
      <c r="S635" s="17">
        <v>3.4036296807989801E-2</v>
      </c>
      <c r="T635" s="17">
        <v>7.1066424555233806E-2</v>
      </c>
      <c r="U635" s="17">
        <v>8.2506883658524197E-2</v>
      </c>
      <c r="V635" s="17">
        <v>5.7385433910477297E-2</v>
      </c>
      <c r="W635" s="17">
        <v>3.33536306308405E-2</v>
      </c>
      <c r="X635" s="17">
        <v>5.7649851700682597E-2</v>
      </c>
      <c r="Y635" s="17">
        <v>0.11021653670296901</v>
      </c>
      <c r="Z635" s="17">
        <v>2.99410147105981E-2</v>
      </c>
      <c r="AA635" s="17">
        <v>5.75912273614256E-2</v>
      </c>
      <c r="AB635" s="17">
        <v>4.0029504446663901E-2</v>
      </c>
      <c r="AC635" s="17">
        <v>5.5138142469165999E-2</v>
      </c>
      <c r="AD635" s="17">
        <v>7.8440145155388497E-2</v>
      </c>
      <c r="AE635" s="17"/>
      <c r="AF635" s="17">
        <v>5.0515744033549997E-2</v>
      </c>
      <c r="AG635" s="17">
        <v>5.28637343630056E-2</v>
      </c>
      <c r="AH635" s="17">
        <v>7.5692916127198695E-2</v>
      </c>
      <c r="AI635" s="17"/>
      <c r="AJ635" s="17">
        <v>5.1719402900308499E-2</v>
      </c>
      <c r="AK635" s="17">
        <v>4.2399149349013399E-2</v>
      </c>
      <c r="AL635" s="17">
        <v>5.7371305409811703E-2</v>
      </c>
      <c r="AM635" s="17">
        <v>5.1866734751283901E-2</v>
      </c>
      <c r="AN635" s="17">
        <v>0.101415558746091</v>
      </c>
      <c r="AO635" s="17"/>
      <c r="AP635" s="17">
        <v>5.4453136149025298E-2</v>
      </c>
      <c r="AQ635" s="17">
        <v>3.8157735514108199E-2</v>
      </c>
      <c r="AR635" s="17">
        <v>1.9768600111077402E-2</v>
      </c>
      <c r="AS635" s="17"/>
      <c r="AT635" s="17">
        <v>5.9588624549887503E-2</v>
      </c>
      <c r="AU635" s="17">
        <v>5.1021597071198098E-2</v>
      </c>
      <c r="AV635" s="17" t="s">
        <v>74</v>
      </c>
      <c r="AW635" s="17">
        <v>3.51197706520135E-2</v>
      </c>
      <c r="AX635" s="17">
        <v>9.4246042841314298E-2</v>
      </c>
      <c r="AY635" s="17">
        <v>5.2913496205542102E-2</v>
      </c>
      <c r="AZ635" s="17">
        <v>6.4430684462056007E-2</v>
      </c>
    </row>
    <row r="636" spans="2:52" x14ac:dyDescent="0.35">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row>
    <row r="637" spans="2:52" x14ac:dyDescent="0.35">
      <c r="B637" s="6" t="s">
        <v>350</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row>
    <row r="638" spans="2:52" x14ac:dyDescent="0.35">
      <c r="B638" s="24" t="s">
        <v>156</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row>
    <row r="639" spans="2:52" x14ac:dyDescent="0.35">
      <c r="B639" t="s">
        <v>336</v>
      </c>
      <c r="C639" s="17">
        <v>3.41031709265553E-2</v>
      </c>
      <c r="D639" s="17">
        <v>3.8985346914412397E-2</v>
      </c>
      <c r="E639" s="17">
        <v>2.9416757374875199E-2</v>
      </c>
      <c r="F639" s="17"/>
      <c r="G639" s="17">
        <v>7.1225044570713006E-2</v>
      </c>
      <c r="H639" s="17">
        <v>6.0711743740822902E-2</v>
      </c>
      <c r="I639" s="17">
        <v>4.2488496678832303E-2</v>
      </c>
      <c r="J639" s="17">
        <v>1.8046069540392898E-2</v>
      </c>
      <c r="K639" s="17">
        <v>1.56173133982306E-2</v>
      </c>
      <c r="L639" s="17">
        <v>7.1555743348636902E-3</v>
      </c>
      <c r="M639" s="17"/>
      <c r="N639" s="17">
        <v>3.8299761677664301E-2</v>
      </c>
      <c r="O639" s="17">
        <v>4.0148708288470197E-2</v>
      </c>
      <c r="P639" s="17">
        <v>3.91244250928411E-2</v>
      </c>
      <c r="Q639" s="17">
        <v>1.97674836980666E-2</v>
      </c>
      <c r="R639" s="17"/>
      <c r="S639" s="17">
        <v>5.05303994121164E-2</v>
      </c>
      <c r="T639" s="17">
        <v>4.0151184273516403E-2</v>
      </c>
      <c r="U639" s="17">
        <v>3.2001581532893703E-2</v>
      </c>
      <c r="V639" s="17">
        <v>2.98187162419674E-2</v>
      </c>
      <c r="W639" s="17">
        <v>3.6546788570312898E-2</v>
      </c>
      <c r="X639" s="17">
        <v>4.88873617968014E-2</v>
      </c>
      <c r="Y639" s="17">
        <v>2.26806368996543E-2</v>
      </c>
      <c r="Z639" s="17">
        <v>0</v>
      </c>
      <c r="AA639" s="17">
        <v>4.1267907904911798E-2</v>
      </c>
      <c r="AB639" s="17">
        <v>1.90919621304395E-2</v>
      </c>
      <c r="AC639" s="17">
        <v>1.5732267349016501E-2</v>
      </c>
      <c r="AD639" s="17">
        <v>2.7002780114597998E-2</v>
      </c>
      <c r="AE639" s="17"/>
      <c r="AF639" s="17">
        <v>2.2241491751405801E-2</v>
      </c>
      <c r="AG639" s="17">
        <v>4.0682209424720998E-2</v>
      </c>
      <c r="AH639" s="17">
        <v>3.7830073199147302E-2</v>
      </c>
      <c r="AI639" s="17"/>
      <c r="AJ639" s="17">
        <v>3.0554028655235901E-2</v>
      </c>
      <c r="AK639" s="17">
        <v>4.4877647398039497E-2</v>
      </c>
      <c r="AL639" s="17">
        <v>2.4191721793000699E-2</v>
      </c>
      <c r="AM639" s="17">
        <v>0.141475192119461</v>
      </c>
      <c r="AN639" s="17">
        <v>1.6320604761087099E-2</v>
      </c>
      <c r="AO639" s="17"/>
      <c r="AP639" s="17">
        <v>4.1449286160040698E-2</v>
      </c>
      <c r="AQ639" s="17">
        <v>4.5525290689005397E-2</v>
      </c>
      <c r="AR639" s="17">
        <v>2.2762346096186801E-2</v>
      </c>
      <c r="AS639" s="17"/>
      <c r="AT639" s="17">
        <v>2.24978303796021E-2</v>
      </c>
      <c r="AU639" s="17">
        <v>4.0589064044024098E-2</v>
      </c>
      <c r="AV639" s="17" t="s">
        <v>74</v>
      </c>
      <c r="AW639" s="17">
        <v>4.8121190879536799E-2</v>
      </c>
      <c r="AX639" s="17">
        <v>2.90303627176779E-2</v>
      </c>
      <c r="AY639" s="17">
        <v>4.4488824378976201E-2</v>
      </c>
      <c r="AZ639" s="17">
        <v>4.7891539002736801E-2</v>
      </c>
    </row>
    <row r="640" spans="2:52" x14ac:dyDescent="0.35">
      <c r="B640" t="s">
        <v>337</v>
      </c>
      <c r="C640" s="17">
        <v>0.14236556521033999</v>
      </c>
      <c r="D640" s="17">
        <v>0.17470800927699601</v>
      </c>
      <c r="E640" s="17">
        <v>0.109206132576554</v>
      </c>
      <c r="F640" s="17"/>
      <c r="G640" s="17">
        <v>0.211180618875172</v>
      </c>
      <c r="H640" s="17">
        <v>0.24800886207321299</v>
      </c>
      <c r="I640" s="17">
        <v>0.17516568494523799</v>
      </c>
      <c r="J640" s="17">
        <v>0.138042715388461</v>
      </c>
      <c r="K640" s="17">
        <v>4.6895088788644498E-2</v>
      </c>
      <c r="L640" s="17">
        <v>4.9079503831397302E-2</v>
      </c>
      <c r="M640" s="17"/>
      <c r="N640" s="17">
        <v>0.165637077157683</v>
      </c>
      <c r="O640" s="17">
        <v>0.15030605990095799</v>
      </c>
      <c r="P640" s="17">
        <v>0.125536397348328</v>
      </c>
      <c r="Q640" s="17">
        <v>0.12728088205545299</v>
      </c>
      <c r="R640" s="17"/>
      <c r="S640" s="17">
        <v>0.17467477693087399</v>
      </c>
      <c r="T640" s="17">
        <v>0.14014326051498799</v>
      </c>
      <c r="U640" s="17">
        <v>0.11679396409765901</v>
      </c>
      <c r="V640" s="17">
        <v>0.112647547440289</v>
      </c>
      <c r="W640" s="17">
        <v>0.16359399379464001</v>
      </c>
      <c r="X640" s="17">
        <v>0.198079232895089</v>
      </c>
      <c r="Y640" s="17">
        <v>0.120950155562923</v>
      </c>
      <c r="Z640" s="17">
        <v>0.101146444042817</v>
      </c>
      <c r="AA640" s="17">
        <v>0.14126686962281201</v>
      </c>
      <c r="AB640" s="17">
        <v>0.14534219131260101</v>
      </c>
      <c r="AC640" s="17">
        <v>7.7219907486587594E-2</v>
      </c>
      <c r="AD640" s="17">
        <v>0.16315741750172599</v>
      </c>
      <c r="AE640" s="17"/>
      <c r="AF640" s="17">
        <v>0.12511432372129799</v>
      </c>
      <c r="AG640" s="17">
        <v>0.14267736322959201</v>
      </c>
      <c r="AH640" s="17">
        <v>0.14697180023353701</v>
      </c>
      <c r="AI640" s="17"/>
      <c r="AJ640" s="17">
        <v>0.128609512700055</v>
      </c>
      <c r="AK640" s="17">
        <v>0.16339241221522099</v>
      </c>
      <c r="AL640" s="17">
        <v>0.16246568465384301</v>
      </c>
      <c r="AM640" s="17">
        <v>0</v>
      </c>
      <c r="AN640" s="17">
        <v>0.12343322669341</v>
      </c>
      <c r="AO640" s="17"/>
      <c r="AP640" s="17">
        <v>0.15908115752423099</v>
      </c>
      <c r="AQ640" s="17">
        <v>0.15373545470136099</v>
      </c>
      <c r="AR640" s="17">
        <v>0.18351699667426599</v>
      </c>
      <c r="AS640" s="17"/>
      <c r="AT640" s="17">
        <v>8.8135781759720006E-2</v>
      </c>
      <c r="AU640" s="17">
        <v>0.18386174439754899</v>
      </c>
      <c r="AV640" s="17" t="s">
        <v>74</v>
      </c>
      <c r="AW640" s="17">
        <v>0.129693209682157</v>
      </c>
      <c r="AX640" s="17">
        <v>0.143825235660442</v>
      </c>
      <c r="AY640" s="17">
        <v>0.18344990063946301</v>
      </c>
      <c r="AZ640" s="17">
        <v>0.194521120893585</v>
      </c>
    </row>
    <row r="641" spans="2:52" x14ac:dyDescent="0.35">
      <c r="B641" t="s">
        <v>338</v>
      </c>
      <c r="C641" s="17">
        <v>0.379000302799747</v>
      </c>
      <c r="D641" s="17">
        <v>0.36408636282866902</v>
      </c>
      <c r="E641" s="17">
        <v>0.39695291713865799</v>
      </c>
      <c r="F641" s="17"/>
      <c r="G641" s="17">
        <v>0.443625491126519</v>
      </c>
      <c r="H641" s="17">
        <v>0.38414332138574803</v>
      </c>
      <c r="I641" s="17">
        <v>0.48824877040116399</v>
      </c>
      <c r="J641" s="17">
        <v>0.399412026905137</v>
      </c>
      <c r="K641" s="17">
        <v>0.33778636631391101</v>
      </c>
      <c r="L641" s="17">
        <v>0.248590127038818</v>
      </c>
      <c r="M641" s="17"/>
      <c r="N641" s="17">
        <v>0.34670844701527997</v>
      </c>
      <c r="O641" s="17">
        <v>0.38476401423008899</v>
      </c>
      <c r="P641" s="17">
        <v>0.381044185874721</v>
      </c>
      <c r="Q641" s="17">
        <v>0.402575718399309</v>
      </c>
      <c r="R641" s="17"/>
      <c r="S641" s="17">
        <v>0.42652441418633802</v>
      </c>
      <c r="T641" s="17">
        <v>0.37742494033919999</v>
      </c>
      <c r="U641" s="17">
        <v>0.38131658134120899</v>
      </c>
      <c r="V641" s="17">
        <v>0.37466095955881801</v>
      </c>
      <c r="W641" s="17">
        <v>0.36275656141130103</v>
      </c>
      <c r="X641" s="17">
        <v>0.29820505971413402</v>
      </c>
      <c r="Y641" s="17">
        <v>0.38178489282191702</v>
      </c>
      <c r="Z641" s="17">
        <v>0.48348880050933202</v>
      </c>
      <c r="AA641" s="17">
        <v>0.35952419205763297</v>
      </c>
      <c r="AB641" s="17">
        <v>0.33396422971929401</v>
      </c>
      <c r="AC641" s="17">
        <v>0.42917665765420299</v>
      </c>
      <c r="AD641" s="17">
        <v>0.38213716944655202</v>
      </c>
      <c r="AE641" s="17"/>
      <c r="AF641" s="17">
        <v>0.34888970567161598</v>
      </c>
      <c r="AG641" s="17">
        <v>0.35621381153904602</v>
      </c>
      <c r="AH641" s="17">
        <v>0.46114471763430898</v>
      </c>
      <c r="AI641" s="17"/>
      <c r="AJ641" s="17">
        <v>0.31402038422963802</v>
      </c>
      <c r="AK641" s="17">
        <v>0.42104777479321598</v>
      </c>
      <c r="AL641" s="17">
        <v>0.40452543422089499</v>
      </c>
      <c r="AM641" s="17">
        <v>0.28864067223114898</v>
      </c>
      <c r="AN641" s="17">
        <v>0.411575775727964</v>
      </c>
      <c r="AO641" s="17"/>
      <c r="AP641" s="17">
        <v>0.30400338295157198</v>
      </c>
      <c r="AQ641" s="17">
        <v>0.42492169229566901</v>
      </c>
      <c r="AR641" s="17">
        <v>0.41765615403985601</v>
      </c>
      <c r="AS641" s="17"/>
      <c r="AT641" s="17">
        <v>0.32025676755913501</v>
      </c>
      <c r="AU641" s="17">
        <v>0.37212697597882899</v>
      </c>
      <c r="AV641" s="17" t="s">
        <v>74</v>
      </c>
      <c r="AW641" s="17">
        <v>0.52299135832034005</v>
      </c>
      <c r="AX641" s="17">
        <v>0.40689481333927202</v>
      </c>
      <c r="AY641" s="17">
        <v>0.41509595390967502</v>
      </c>
      <c r="AZ641" s="17">
        <v>0.41941326489536801</v>
      </c>
    </row>
    <row r="642" spans="2:52" x14ac:dyDescent="0.35">
      <c r="B642" t="s">
        <v>339</v>
      </c>
      <c r="C642" s="17">
        <v>0.36346630382964701</v>
      </c>
      <c r="D642" s="17">
        <v>0.36771271387237697</v>
      </c>
      <c r="E642" s="17">
        <v>0.357252896325572</v>
      </c>
      <c r="F642" s="17"/>
      <c r="G642" s="17">
        <v>0.21969663469533501</v>
      </c>
      <c r="H642" s="17">
        <v>0.225775226009269</v>
      </c>
      <c r="I642" s="17">
        <v>0.22718310839146599</v>
      </c>
      <c r="J642" s="17">
        <v>0.36191914481135001</v>
      </c>
      <c r="K642" s="17">
        <v>0.50653123836278102</v>
      </c>
      <c r="L642" s="17">
        <v>0.59372340851631</v>
      </c>
      <c r="M642" s="17"/>
      <c r="N642" s="17">
        <v>0.398135159810596</v>
      </c>
      <c r="O642" s="17">
        <v>0.35513917338400403</v>
      </c>
      <c r="P642" s="17">
        <v>0.36370034039155502</v>
      </c>
      <c r="Q642" s="17">
        <v>0.33282216957649302</v>
      </c>
      <c r="R642" s="17"/>
      <c r="S642" s="17">
        <v>0.28975515915238298</v>
      </c>
      <c r="T642" s="17">
        <v>0.35458184081851801</v>
      </c>
      <c r="U642" s="17">
        <v>0.36081267840851799</v>
      </c>
      <c r="V642" s="17">
        <v>0.42325907953235697</v>
      </c>
      <c r="W642" s="17">
        <v>0.39556378669773201</v>
      </c>
      <c r="X642" s="17">
        <v>0.39787144508468703</v>
      </c>
      <c r="Y642" s="17">
        <v>0.361693179313332</v>
      </c>
      <c r="Z642" s="17">
        <v>0.35450590122325898</v>
      </c>
      <c r="AA642" s="17">
        <v>0.350949629225213</v>
      </c>
      <c r="AB642" s="17">
        <v>0.39501211647837098</v>
      </c>
      <c r="AC642" s="17">
        <v>0.38250736447063699</v>
      </c>
      <c r="AD642" s="17">
        <v>0.34890871477673502</v>
      </c>
      <c r="AE642" s="17"/>
      <c r="AF642" s="17">
        <v>0.44002760966816501</v>
      </c>
      <c r="AG642" s="17">
        <v>0.37430856995653999</v>
      </c>
      <c r="AH642" s="17">
        <v>0.25620587606406398</v>
      </c>
      <c r="AI642" s="17"/>
      <c r="AJ642" s="17">
        <v>0.46396369423650602</v>
      </c>
      <c r="AK642" s="17">
        <v>0.28376022098491299</v>
      </c>
      <c r="AL642" s="17">
        <v>0.32853414145649101</v>
      </c>
      <c r="AM642" s="17">
        <v>0.56988413564939</v>
      </c>
      <c r="AN642" s="17">
        <v>0.31816839501843502</v>
      </c>
      <c r="AO642" s="17"/>
      <c r="AP642" s="17">
        <v>0.44584519921562199</v>
      </c>
      <c r="AQ642" s="17">
        <v>0.29607068910616502</v>
      </c>
      <c r="AR642" s="17">
        <v>0.32430770987337798</v>
      </c>
      <c r="AS642" s="17"/>
      <c r="AT642" s="17">
        <v>0.47597773624235101</v>
      </c>
      <c r="AU642" s="17">
        <v>0.332585124153911</v>
      </c>
      <c r="AV642" s="17" t="s">
        <v>74</v>
      </c>
      <c r="AW642" s="17">
        <v>0.27911774325177102</v>
      </c>
      <c r="AX642" s="17">
        <v>0.30813072486646498</v>
      </c>
      <c r="AY642" s="17">
        <v>0.28917694089012802</v>
      </c>
      <c r="AZ642" s="17">
        <v>0.25312292272596598</v>
      </c>
    </row>
    <row r="643" spans="2:52" x14ac:dyDescent="0.35">
      <c r="B643" t="s">
        <v>72</v>
      </c>
      <c r="C643" s="17">
        <v>8.1064657233710702E-2</v>
      </c>
      <c r="D643" s="17">
        <v>5.45075671075455E-2</v>
      </c>
      <c r="E643" s="17">
        <v>0.10717129658434101</v>
      </c>
      <c r="F643" s="17"/>
      <c r="G643" s="17">
        <v>5.4272210732261301E-2</v>
      </c>
      <c r="H643" s="17">
        <v>8.1360846790947294E-2</v>
      </c>
      <c r="I643" s="17">
        <v>6.6913939583299498E-2</v>
      </c>
      <c r="J643" s="17">
        <v>8.2580043354658697E-2</v>
      </c>
      <c r="K643" s="17">
        <v>9.3169993136432303E-2</v>
      </c>
      <c r="L643" s="17">
        <v>0.101451386278611</v>
      </c>
      <c r="M643" s="17"/>
      <c r="N643" s="17">
        <v>5.12195543387753E-2</v>
      </c>
      <c r="O643" s="17">
        <v>6.9642044196478903E-2</v>
      </c>
      <c r="P643" s="17">
        <v>9.0594651292555006E-2</v>
      </c>
      <c r="Q643" s="17">
        <v>0.11755374627067899</v>
      </c>
      <c r="R643" s="17"/>
      <c r="S643" s="17">
        <v>5.8515250318288199E-2</v>
      </c>
      <c r="T643" s="17">
        <v>8.7698774053778003E-2</v>
      </c>
      <c r="U643" s="17">
        <v>0.109075194619719</v>
      </c>
      <c r="V643" s="17">
        <v>5.9613697226568001E-2</v>
      </c>
      <c r="W643" s="17">
        <v>4.1538869526013301E-2</v>
      </c>
      <c r="X643" s="17">
        <v>5.69569005092882E-2</v>
      </c>
      <c r="Y643" s="17">
        <v>0.11289113540217401</v>
      </c>
      <c r="Z643" s="17">
        <v>6.0858854224592897E-2</v>
      </c>
      <c r="AA643" s="17">
        <v>0.10699140118943</v>
      </c>
      <c r="AB643" s="17">
        <v>0.106589500359295</v>
      </c>
      <c r="AC643" s="17">
        <v>9.5363803039555703E-2</v>
      </c>
      <c r="AD643" s="17">
        <v>7.8793918160389803E-2</v>
      </c>
      <c r="AE643" s="17"/>
      <c r="AF643" s="17">
        <v>6.3726869187514898E-2</v>
      </c>
      <c r="AG643" s="17">
        <v>8.6118045850100106E-2</v>
      </c>
      <c r="AH643" s="17">
        <v>9.7847532868942794E-2</v>
      </c>
      <c r="AI643" s="17"/>
      <c r="AJ643" s="17">
        <v>6.2852380178565204E-2</v>
      </c>
      <c r="AK643" s="17">
        <v>8.6921944608610802E-2</v>
      </c>
      <c r="AL643" s="17">
        <v>8.0283017875769899E-2</v>
      </c>
      <c r="AM643" s="17">
        <v>0</v>
      </c>
      <c r="AN643" s="17">
        <v>0.13050199779910401</v>
      </c>
      <c r="AO643" s="17"/>
      <c r="AP643" s="17">
        <v>4.9620974148534502E-2</v>
      </c>
      <c r="AQ643" s="17">
        <v>7.9746873207799496E-2</v>
      </c>
      <c r="AR643" s="17">
        <v>5.1756793316314199E-2</v>
      </c>
      <c r="AS643" s="17"/>
      <c r="AT643" s="17">
        <v>9.3131884059191705E-2</v>
      </c>
      <c r="AU643" s="17">
        <v>7.0837091425686796E-2</v>
      </c>
      <c r="AV643" s="17" t="s">
        <v>74</v>
      </c>
      <c r="AW643" s="17">
        <v>2.0076497866193699E-2</v>
      </c>
      <c r="AX643" s="17">
        <v>0.112118863416142</v>
      </c>
      <c r="AY643" s="17">
        <v>6.7788380181757493E-2</v>
      </c>
      <c r="AZ643" s="17">
        <v>8.5051152482344905E-2</v>
      </c>
    </row>
    <row r="644" spans="2:52" x14ac:dyDescent="0.3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row>
    <row r="645" spans="2:52" x14ac:dyDescent="0.35">
      <c r="B645" s="6" t="s">
        <v>351</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row>
    <row r="646" spans="2:52" x14ac:dyDescent="0.35">
      <c r="B646" s="24" t="s">
        <v>156</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row>
    <row r="647" spans="2:52" x14ac:dyDescent="0.35">
      <c r="B647" t="s">
        <v>336</v>
      </c>
      <c r="C647" s="17">
        <v>7.77882507574508E-2</v>
      </c>
      <c r="D647" s="17">
        <v>9.0269811303714698E-2</v>
      </c>
      <c r="E647" s="17">
        <v>6.5736429703849894E-2</v>
      </c>
      <c r="F647" s="17"/>
      <c r="G647" s="17">
        <v>0.12335551960088</v>
      </c>
      <c r="H647" s="17">
        <v>0.13603203273636599</v>
      </c>
      <c r="I647" s="17">
        <v>7.0026906719290696E-2</v>
      </c>
      <c r="J647" s="17">
        <v>5.1792651873824702E-2</v>
      </c>
      <c r="K647" s="17">
        <v>5.8811992035207997E-2</v>
      </c>
      <c r="L647" s="17">
        <v>4.1847151155535202E-2</v>
      </c>
      <c r="M647" s="17"/>
      <c r="N647" s="17">
        <v>8.7683775386081395E-2</v>
      </c>
      <c r="O647" s="17">
        <v>7.46213908384014E-2</v>
      </c>
      <c r="P647" s="17">
        <v>0.101459442262727</v>
      </c>
      <c r="Q647" s="17">
        <v>5.2327228399974002E-2</v>
      </c>
      <c r="R647" s="17"/>
      <c r="S647" s="17">
        <v>0.124829136935595</v>
      </c>
      <c r="T647" s="17">
        <v>5.3356606837244198E-2</v>
      </c>
      <c r="U647" s="17">
        <v>9.7858100140713306E-2</v>
      </c>
      <c r="V647" s="17">
        <v>8.8748826397392303E-2</v>
      </c>
      <c r="W647" s="17">
        <v>6.8260161526597599E-2</v>
      </c>
      <c r="X647" s="17">
        <v>8.6861109236515299E-2</v>
      </c>
      <c r="Y647" s="17">
        <v>6.3544905418899594E-2</v>
      </c>
      <c r="Z647" s="17">
        <v>7.9121529123933096E-2</v>
      </c>
      <c r="AA647" s="17">
        <v>8.3601377905454299E-2</v>
      </c>
      <c r="AB647" s="17">
        <v>3.4830878033032302E-2</v>
      </c>
      <c r="AC647" s="17">
        <v>4.8964872336054302E-2</v>
      </c>
      <c r="AD647" s="17">
        <v>5.50653929775443E-2</v>
      </c>
      <c r="AE647" s="17"/>
      <c r="AF647" s="17">
        <v>8.5489368013455302E-2</v>
      </c>
      <c r="AG647" s="17">
        <v>6.19520676912921E-2</v>
      </c>
      <c r="AH647" s="17">
        <v>8.5868499808306506E-2</v>
      </c>
      <c r="AI647" s="17"/>
      <c r="AJ647" s="17">
        <v>7.8911810777980901E-2</v>
      </c>
      <c r="AK647" s="17">
        <v>0.106018696583576</v>
      </c>
      <c r="AL647" s="17">
        <v>7.3802727601367593E-2</v>
      </c>
      <c r="AM647" s="17">
        <v>0.141475192119461</v>
      </c>
      <c r="AN647" s="17">
        <v>4.5125476462861899E-2</v>
      </c>
      <c r="AO647" s="17"/>
      <c r="AP647" s="17">
        <v>0.112642097172153</v>
      </c>
      <c r="AQ647" s="17">
        <v>0.100181127564734</v>
      </c>
      <c r="AR647" s="17">
        <v>9.4289237673393506E-2</v>
      </c>
      <c r="AS647" s="17"/>
      <c r="AT647" s="17">
        <v>8.8943481428915797E-2</v>
      </c>
      <c r="AU647" s="17">
        <v>5.6051714609339102E-2</v>
      </c>
      <c r="AV647" s="17" t="s">
        <v>74</v>
      </c>
      <c r="AW647" s="17">
        <v>0.122166240700793</v>
      </c>
      <c r="AX647" s="17">
        <v>8.5884886605775895E-2</v>
      </c>
      <c r="AY647" s="17">
        <v>8.1834740896459507E-2</v>
      </c>
      <c r="AZ647" s="17">
        <v>0</v>
      </c>
    </row>
    <row r="648" spans="2:52" x14ac:dyDescent="0.35">
      <c r="B648" t="s">
        <v>337</v>
      </c>
      <c r="C648" s="17">
        <v>0.238276133960453</v>
      </c>
      <c r="D648" s="17">
        <v>0.23846517189751801</v>
      </c>
      <c r="E648" s="17">
        <v>0.2398781456838</v>
      </c>
      <c r="F648" s="17"/>
      <c r="G648" s="17">
        <v>0.256559423996779</v>
      </c>
      <c r="H648" s="17">
        <v>0.21095878944184701</v>
      </c>
      <c r="I648" s="17">
        <v>0.252971080235526</v>
      </c>
      <c r="J648" s="17">
        <v>0.263887846206665</v>
      </c>
      <c r="K648" s="17">
        <v>0.245537785720994</v>
      </c>
      <c r="L648" s="17">
        <v>0.20681491738629501</v>
      </c>
      <c r="M648" s="17"/>
      <c r="N648" s="17">
        <v>0.28614816501763601</v>
      </c>
      <c r="O648" s="17">
        <v>0.215820914366286</v>
      </c>
      <c r="P648" s="17">
        <v>0.23978712993311499</v>
      </c>
      <c r="Q648" s="17">
        <v>0.216428016164422</v>
      </c>
      <c r="R648" s="17"/>
      <c r="S648" s="17">
        <v>0.21697392229568599</v>
      </c>
      <c r="T648" s="17">
        <v>0.26042552394304702</v>
      </c>
      <c r="U648" s="17">
        <v>0.25826889121551599</v>
      </c>
      <c r="V648" s="17">
        <v>0.238003725936837</v>
      </c>
      <c r="W648" s="17">
        <v>0.23978817475125999</v>
      </c>
      <c r="X648" s="17">
        <v>0.37248086018349302</v>
      </c>
      <c r="Y648" s="17">
        <v>0.15701886521217401</v>
      </c>
      <c r="Z648" s="17">
        <v>0.16810352554323801</v>
      </c>
      <c r="AA648" s="17">
        <v>0.21016268288641901</v>
      </c>
      <c r="AB648" s="17">
        <v>0.234593642047951</v>
      </c>
      <c r="AC648" s="17">
        <v>0.157437042399108</v>
      </c>
      <c r="AD648" s="17">
        <v>0.334235289626442</v>
      </c>
      <c r="AE648" s="17"/>
      <c r="AF648" s="17">
        <v>0.23817694304961901</v>
      </c>
      <c r="AG648" s="17">
        <v>0.25038554808479302</v>
      </c>
      <c r="AH648" s="17">
        <v>0.16888709913111499</v>
      </c>
      <c r="AI648" s="17"/>
      <c r="AJ648" s="17">
        <v>0.26512957371833301</v>
      </c>
      <c r="AK648" s="17">
        <v>0.212199721463324</v>
      </c>
      <c r="AL648" s="17">
        <v>0.24600148891160301</v>
      </c>
      <c r="AM648" s="17">
        <v>5.2062250460900503E-2</v>
      </c>
      <c r="AN648" s="17">
        <v>0.21121809695691099</v>
      </c>
      <c r="AO648" s="17"/>
      <c r="AP648" s="17">
        <v>0.29441990196863799</v>
      </c>
      <c r="AQ648" s="17">
        <v>0.23176137091676099</v>
      </c>
      <c r="AR648" s="17">
        <v>0.247984067400494</v>
      </c>
      <c r="AS648" s="17"/>
      <c r="AT648" s="17">
        <v>0.22087178809742899</v>
      </c>
      <c r="AU648" s="17">
        <v>0.28401801632713503</v>
      </c>
      <c r="AV648" s="17" t="s">
        <v>74</v>
      </c>
      <c r="AW648" s="17">
        <v>0.24655654743951999</v>
      </c>
      <c r="AX648" s="17">
        <v>0.18058847667087399</v>
      </c>
      <c r="AY648" s="17">
        <v>0.23322413058873401</v>
      </c>
      <c r="AZ648" s="17">
        <v>0.28868265152435901</v>
      </c>
    </row>
    <row r="649" spans="2:52" x14ac:dyDescent="0.35">
      <c r="B649" t="s">
        <v>338</v>
      </c>
      <c r="C649" s="17">
        <v>0.41610733184242099</v>
      </c>
      <c r="D649" s="17">
        <v>0.412893774372523</v>
      </c>
      <c r="E649" s="17">
        <v>0.41966437628609099</v>
      </c>
      <c r="F649" s="17"/>
      <c r="G649" s="17">
        <v>0.40119413068320198</v>
      </c>
      <c r="H649" s="17">
        <v>0.42171364405885903</v>
      </c>
      <c r="I649" s="17">
        <v>0.47321765314540298</v>
      </c>
      <c r="J649" s="17">
        <v>0.44225015422013297</v>
      </c>
      <c r="K649" s="17">
        <v>0.34499986135127803</v>
      </c>
      <c r="L649" s="17">
        <v>0.39837907543365703</v>
      </c>
      <c r="M649" s="17"/>
      <c r="N649" s="17">
        <v>0.40287538022789798</v>
      </c>
      <c r="O649" s="17">
        <v>0.41362642224055601</v>
      </c>
      <c r="P649" s="17">
        <v>0.39929455209478198</v>
      </c>
      <c r="Q649" s="17">
        <v>0.44020081853998</v>
      </c>
      <c r="R649" s="17"/>
      <c r="S649" s="17">
        <v>0.366500311731007</v>
      </c>
      <c r="T649" s="17">
        <v>0.42789504662799299</v>
      </c>
      <c r="U649" s="17">
        <v>0.37957661968214002</v>
      </c>
      <c r="V649" s="17">
        <v>0.40927641036394102</v>
      </c>
      <c r="W649" s="17">
        <v>0.53288434786272398</v>
      </c>
      <c r="X649" s="17">
        <v>0.32416111693202299</v>
      </c>
      <c r="Y649" s="17">
        <v>0.43706629446948903</v>
      </c>
      <c r="Z649" s="17">
        <v>0.47288708392782702</v>
      </c>
      <c r="AA649" s="17">
        <v>0.44475066514852002</v>
      </c>
      <c r="AB649" s="17">
        <v>0.39103590623406198</v>
      </c>
      <c r="AC649" s="17">
        <v>0.523564145738874</v>
      </c>
      <c r="AD649" s="17">
        <v>0.39249224099573499</v>
      </c>
      <c r="AE649" s="17"/>
      <c r="AF649" s="17">
        <v>0.405802787581653</v>
      </c>
      <c r="AG649" s="17">
        <v>0.43502984914304099</v>
      </c>
      <c r="AH649" s="17">
        <v>0.42742367710701301</v>
      </c>
      <c r="AI649" s="17"/>
      <c r="AJ649" s="17">
        <v>0.38634627550926498</v>
      </c>
      <c r="AK649" s="17">
        <v>0.45308853733243198</v>
      </c>
      <c r="AL649" s="17">
        <v>0.47548781696651898</v>
      </c>
      <c r="AM649" s="17">
        <v>0.25623496621707298</v>
      </c>
      <c r="AN649" s="17">
        <v>0.40641843824423002</v>
      </c>
      <c r="AO649" s="17"/>
      <c r="AP649" s="17">
        <v>0.33297150476005299</v>
      </c>
      <c r="AQ649" s="17">
        <v>0.45621072563945098</v>
      </c>
      <c r="AR649" s="17">
        <v>0.42898358526351799</v>
      </c>
      <c r="AS649" s="17"/>
      <c r="AT649" s="17">
        <v>0.363899396525529</v>
      </c>
      <c r="AU649" s="17">
        <v>0.43519579060573799</v>
      </c>
      <c r="AV649" s="17" t="s">
        <v>74</v>
      </c>
      <c r="AW649" s="17">
        <v>0.41052351985944502</v>
      </c>
      <c r="AX649" s="17">
        <v>0.44520224367674499</v>
      </c>
      <c r="AY649" s="17">
        <v>0.455286747898484</v>
      </c>
      <c r="AZ649" s="17">
        <v>0.51684692985166303</v>
      </c>
    </row>
    <row r="650" spans="2:52" x14ac:dyDescent="0.35">
      <c r="B650" t="s">
        <v>339</v>
      </c>
      <c r="C650" s="17">
        <v>0.17379561406267299</v>
      </c>
      <c r="D650" s="17">
        <v>0.18416683386268201</v>
      </c>
      <c r="E650" s="17">
        <v>0.16129692430498099</v>
      </c>
      <c r="F650" s="17"/>
      <c r="G650" s="17">
        <v>0.15017432125295899</v>
      </c>
      <c r="H650" s="17">
        <v>0.15909831086572701</v>
      </c>
      <c r="I650" s="17">
        <v>0.13077701451561299</v>
      </c>
      <c r="J650" s="17">
        <v>0.15974228588268699</v>
      </c>
      <c r="K650" s="17">
        <v>0.22458971807328701</v>
      </c>
      <c r="L650" s="17">
        <v>0.21660344550820701</v>
      </c>
      <c r="M650" s="17"/>
      <c r="N650" s="17">
        <v>0.146490693933996</v>
      </c>
      <c r="O650" s="17">
        <v>0.19840900915691601</v>
      </c>
      <c r="P650" s="17">
        <v>0.16667011725335401</v>
      </c>
      <c r="Q650" s="17">
        <v>0.17990386248559401</v>
      </c>
      <c r="R650" s="17"/>
      <c r="S650" s="17">
        <v>0.19336186053083201</v>
      </c>
      <c r="T650" s="17">
        <v>0.15620437362231901</v>
      </c>
      <c r="U650" s="17">
        <v>0.17731350871828599</v>
      </c>
      <c r="V650" s="17">
        <v>0.187421423992851</v>
      </c>
      <c r="W650" s="17">
        <v>0.115981993196829</v>
      </c>
      <c r="X650" s="17">
        <v>0.160360656758435</v>
      </c>
      <c r="Y650" s="17">
        <v>0.20540247119066499</v>
      </c>
      <c r="Z650" s="17">
        <v>0.201928878072926</v>
      </c>
      <c r="AA650" s="17">
        <v>0.14429163131775699</v>
      </c>
      <c r="AB650" s="17">
        <v>0.21107797163277001</v>
      </c>
      <c r="AC650" s="17">
        <v>0.142970688745337</v>
      </c>
      <c r="AD650" s="17">
        <v>0.19166138083196901</v>
      </c>
      <c r="AE650" s="17"/>
      <c r="AF650" s="17">
        <v>0.18993214580111201</v>
      </c>
      <c r="AG650" s="17">
        <v>0.14567593686510899</v>
      </c>
      <c r="AH650" s="17">
        <v>0.207305135629202</v>
      </c>
      <c r="AI650" s="17"/>
      <c r="AJ650" s="17">
        <v>0.162705410834804</v>
      </c>
      <c r="AK650" s="17">
        <v>0.15347442063935601</v>
      </c>
      <c r="AL650" s="17">
        <v>0.11310114611552501</v>
      </c>
      <c r="AM650" s="17">
        <v>0.49836085645128197</v>
      </c>
      <c r="AN650" s="17">
        <v>0.21722363193031499</v>
      </c>
      <c r="AO650" s="17"/>
      <c r="AP650" s="17">
        <v>0.16615055154956401</v>
      </c>
      <c r="AQ650" s="17">
        <v>0.136441410109577</v>
      </c>
      <c r="AR650" s="17">
        <v>0.165132980664499</v>
      </c>
      <c r="AS650" s="17"/>
      <c r="AT650" s="17">
        <v>0.20616323439482701</v>
      </c>
      <c r="AU650" s="17">
        <v>0.15827180004963301</v>
      </c>
      <c r="AV650" s="17" t="s">
        <v>74</v>
      </c>
      <c r="AW650" s="17">
        <v>0.16744405630438799</v>
      </c>
      <c r="AX650" s="17">
        <v>0.134275839463533</v>
      </c>
      <c r="AY650" s="17">
        <v>0.16567273235345301</v>
      </c>
      <c r="AZ650" s="17">
        <v>0.108393196616366</v>
      </c>
    </row>
    <row r="651" spans="2:52" x14ac:dyDescent="0.35">
      <c r="B651" t="s">
        <v>72</v>
      </c>
      <c r="C651" s="17">
        <v>9.4032669377002207E-2</v>
      </c>
      <c r="D651" s="17">
        <v>7.42044085635616E-2</v>
      </c>
      <c r="E651" s="17">
        <v>0.113424124021277</v>
      </c>
      <c r="F651" s="17"/>
      <c r="G651" s="17">
        <v>6.8716604466178902E-2</v>
      </c>
      <c r="H651" s="17">
        <v>7.2197222897200902E-2</v>
      </c>
      <c r="I651" s="17">
        <v>7.3007345384167394E-2</v>
      </c>
      <c r="J651" s="17">
        <v>8.2327061816690694E-2</v>
      </c>
      <c r="K651" s="17">
        <v>0.12606064281923299</v>
      </c>
      <c r="L651" s="17">
        <v>0.13635541051630601</v>
      </c>
      <c r="M651" s="17"/>
      <c r="N651" s="17">
        <v>7.6801985434389305E-2</v>
      </c>
      <c r="O651" s="17">
        <v>9.7522263397841299E-2</v>
      </c>
      <c r="P651" s="17">
        <v>9.2788758456021803E-2</v>
      </c>
      <c r="Q651" s="17">
        <v>0.11114007441003</v>
      </c>
      <c r="R651" s="17"/>
      <c r="S651" s="17">
        <v>9.8334768506880096E-2</v>
      </c>
      <c r="T651" s="17">
        <v>0.10211844896939801</v>
      </c>
      <c r="U651" s="17">
        <v>8.6982880243345106E-2</v>
      </c>
      <c r="V651" s="17">
        <v>7.6549613308978096E-2</v>
      </c>
      <c r="W651" s="17">
        <v>4.3085322662589597E-2</v>
      </c>
      <c r="X651" s="17">
        <v>5.6136256889533803E-2</v>
      </c>
      <c r="Y651" s="17">
        <v>0.136967463708771</v>
      </c>
      <c r="Z651" s="17">
        <v>7.7958983332075904E-2</v>
      </c>
      <c r="AA651" s="17">
        <v>0.117193642741849</v>
      </c>
      <c r="AB651" s="17">
        <v>0.12846160205218399</v>
      </c>
      <c r="AC651" s="17">
        <v>0.127063250780627</v>
      </c>
      <c r="AD651" s="17">
        <v>2.6545695568309401E-2</v>
      </c>
      <c r="AE651" s="17"/>
      <c r="AF651" s="17">
        <v>8.0598755554160698E-2</v>
      </c>
      <c r="AG651" s="17">
        <v>0.106956598215765</v>
      </c>
      <c r="AH651" s="17">
        <v>0.11051558832436301</v>
      </c>
      <c r="AI651" s="17"/>
      <c r="AJ651" s="17">
        <v>0.106906929159617</v>
      </c>
      <c r="AK651" s="17">
        <v>7.5218623981312599E-2</v>
      </c>
      <c r="AL651" s="17">
        <v>9.1606820404984995E-2</v>
      </c>
      <c r="AM651" s="17">
        <v>5.1866734751283901E-2</v>
      </c>
      <c r="AN651" s="17">
        <v>0.120014356405683</v>
      </c>
      <c r="AO651" s="17"/>
      <c r="AP651" s="17">
        <v>9.3815944549591496E-2</v>
      </c>
      <c r="AQ651" s="17">
        <v>7.5405365769476901E-2</v>
      </c>
      <c r="AR651" s="17">
        <v>6.3610128998095206E-2</v>
      </c>
      <c r="AS651" s="17"/>
      <c r="AT651" s="17">
        <v>0.1201220995533</v>
      </c>
      <c r="AU651" s="17">
        <v>6.6462678408155201E-2</v>
      </c>
      <c r="AV651" s="17" t="s">
        <v>74</v>
      </c>
      <c r="AW651" s="17">
        <v>5.3309635695854202E-2</v>
      </c>
      <c r="AX651" s="17">
        <v>0.15404855358307201</v>
      </c>
      <c r="AY651" s="17">
        <v>6.39816482628697E-2</v>
      </c>
      <c r="AZ651" s="17">
        <v>8.6077222007612003E-2</v>
      </c>
    </row>
    <row r="652" spans="2:52" x14ac:dyDescent="0.35">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row>
    <row r="653" spans="2:52" x14ac:dyDescent="0.35">
      <c r="B653" s="6" t="s">
        <v>352</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row>
    <row r="654" spans="2:52" x14ac:dyDescent="0.35">
      <c r="B654" s="24" t="s">
        <v>156</v>
      </c>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row>
    <row r="655" spans="2:52" x14ac:dyDescent="0.35">
      <c r="B655" t="s">
        <v>336</v>
      </c>
      <c r="C655" s="17">
        <v>0.17612664600736899</v>
      </c>
      <c r="D655" s="17">
        <v>0.16763433759242599</v>
      </c>
      <c r="E655" s="17">
        <v>0.18436890445578799</v>
      </c>
      <c r="F655" s="17"/>
      <c r="G655" s="17">
        <v>0.145060194577427</v>
      </c>
      <c r="H655" s="17">
        <v>0.168830795388838</v>
      </c>
      <c r="I655" s="17">
        <v>0.17232390778611101</v>
      </c>
      <c r="J655" s="17">
        <v>0.17414861021132499</v>
      </c>
      <c r="K655" s="17">
        <v>0.19506224299819899</v>
      </c>
      <c r="L655" s="17">
        <v>0.195942646291658</v>
      </c>
      <c r="M655" s="17"/>
      <c r="N655" s="17">
        <v>0.15777274626107099</v>
      </c>
      <c r="O655" s="17">
        <v>0.16846810580413299</v>
      </c>
      <c r="P655" s="17">
        <v>0.216048653024286</v>
      </c>
      <c r="Q655" s="17">
        <v>0.16982277486889499</v>
      </c>
      <c r="R655" s="17"/>
      <c r="S655" s="17">
        <v>0.15983342309783399</v>
      </c>
      <c r="T655" s="17">
        <v>0.22398868023325799</v>
      </c>
      <c r="U655" s="17">
        <v>0.18311705399347999</v>
      </c>
      <c r="V655" s="17">
        <v>0.155790206695476</v>
      </c>
      <c r="W655" s="17">
        <v>0.14922744831912901</v>
      </c>
      <c r="X655" s="17">
        <v>0.17400019611742101</v>
      </c>
      <c r="Y655" s="17">
        <v>0.12832068749040801</v>
      </c>
      <c r="Z655" s="17">
        <v>0.14206828245716899</v>
      </c>
      <c r="AA655" s="17">
        <v>0.22120223864820199</v>
      </c>
      <c r="AB655" s="17">
        <v>0.12847652334061899</v>
      </c>
      <c r="AC655" s="17">
        <v>0.144760588046358</v>
      </c>
      <c r="AD655" s="17">
        <v>0.332698155417469</v>
      </c>
      <c r="AE655" s="17"/>
      <c r="AF655" s="17">
        <v>0.19365153597163301</v>
      </c>
      <c r="AG655" s="17">
        <v>0.19094088571731099</v>
      </c>
      <c r="AH655" s="17">
        <v>0.144204862083849</v>
      </c>
      <c r="AI655" s="17"/>
      <c r="AJ655" s="17">
        <v>0.16165012158945</v>
      </c>
      <c r="AK655" s="17">
        <v>0.194949885205256</v>
      </c>
      <c r="AL655" s="17">
        <v>0.20951304702793799</v>
      </c>
      <c r="AM655" s="17">
        <v>0.268450229303065</v>
      </c>
      <c r="AN655" s="17">
        <v>0.16321029823675301</v>
      </c>
      <c r="AO655" s="17"/>
      <c r="AP655" s="17">
        <v>0.16816669238235801</v>
      </c>
      <c r="AQ655" s="17">
        <v>0.21049279468726101</v>
      </c>
      <c r="AR655" s="17">
        <v>0.190605564074186</v>
      </c>
      <c r="AS655" s="17"/>
      <c r="AT655" s="17">
        <v>0.19153654350275401</v>
      </c>
      <c r="AU655" s="17">
        <v>0.15425715112996199</v>
      </c>
      <c r="AV655" s="17" t="s">
        <v>74</v>
      </c>
      <c r="AW655" s="17">
        <v>0.15757182345097601</v>
      </c>
      <c r="AX655" s="17">
        <v>0.195309534656355</v>
      </c>
      <c r="AY655" s="17">
        <v>0.19135352401721001</v>
      </c>
      <c r="AZ655" s="17">
        <v>0.10956295610812</v>
      </c>
    </row>
    <row r="656" spans="2:52" x14ac:dyDescent="0.35">
      <c r="B656" t="s">
        <v>337</v>
      </c>
      <c r="C656" s="17">
        <v>0.42936932975700398</v>
      </c>
      <c r="D656" s="17">
        <v>0.43885734205428201</v>
      </c>
      <c r="E656" s="17">
        <v>0.42299461865951199</v>
      </c>
      <c r="F656" s="17"/>
      <c r="G656" s="17">
        <v>0.33704654886989799</v>
      </c>
      <c r="H656" s="17">
        <v>0.464676157065811</v>
      </c>
      <c r="I656" s="17">
        <v>0.43304331208734198</v>
      </c>
      <c r="J656" s="17">
        <v>0.488046290937036</v>
      </c>
      <c r="K656" s="17">
        <v>0.42510532581177202</v>
      </c>
      <c r="L656" s="17">
        <v>0.40868043756304101</v>
      </c>
      <c r="M656" s="17"/>
      <c r="N656" s="17">
        <v>0.490752829727788</v>
      </c>
      <c r="O656" s="17">
        <v>0.42279738667519201</v>
      </c>
      <c r="P656" s="17">
        <v>0.40031074334939198</v>
      </c>
      <c r="Q656" s="17">
        <v>0.40093262912357103</v>
      </c>
      <c r="R656" s="17"/>
      <c r="S656" s="17">
        <v>0.37702421295826899</v>
      </c>
      <c r="T656" s="17">
        <v>0.47244846013125302</v>
      </c>
      <c r="U656" s="17">
        <v>0.39196391681963499</v>
      </c>
      <c r="V656" s="17">
        <v>0.45355759939229401</v>
      </c>
      <c r="W656" s="17">
        <v>0.429712957922463</v>
      </c>
      <c r="X656" s="17">
        <v>0.46663846789382402</v>
      </c>
      <c r="Y656" s="17">
        <v>0.41988117336043401</v>
      </c>
      <c r="Z656" s="17">
        <v>0.34376085373176102</v>
      </c>
      <c r="AA656" s="17">
        <v>0.43402940160614301</v>
      </c>
      <c r="AB656" s="17">
        <v>0.47386602611676298</v>
      </c>
      <c r="AC656" s="17">
        <v>0.39138364764625999</v>
      </c>
      <c r="AD656" s="17">
        <v>0.46381248269054898</v>
      </c>
      <c r="AE656" s="17"/>
      <c r="AF656" s="17">
        <v>0.42929461896538201</v>
      </c>
      <c r="AG656" s="17">
        <v>0.46900386084943901</v>
      </c>
      <c r="AH656" s="17">
        <v>0.35795660942352903</v>
      </c>
      <c r="AI656" s="17"/>
      <c r="AJ656" s="17">
        <v>0.47552022318784698</v>
      </c>
      <c r="AK656" s="17">
        <v>0.41512488442936102</v>
      </c>
      <c r="AL656" s="17">
        <v>0.41067990028375501</v>
      </c>
      <c r="AM656" s="17">
        <v>0.16456131448550501</v>
      </c>
      <c r="AN656" s="17">
        <v>0.36551086293646001</v>
      </c>
      <c r="AO656" s="17"/>
      <c r="AP656" s="17">
        <v>0.46188179547853497</v>
      </c>
      <c r="AQ656" s="17">
        <v>0.43558509277634999</v>
      </c>
      <c r="AR656" s="17">
        <v>0.43857332879301097</v>
      </c>
      <c r="AS656" s="17"/>
      <c r="AT656" s="17">
        <v>0.41433239125411703</v>
      </c>
      <c r="AU656" s="17">
        <v>0.48246032935223598</v>
      </c>
      <c r="AV656" s="17" t="s">
        <v>74</v>
      </c>
      <c r="AW656" s="17">
        <v>0.42079302950379199</v>
      </c>
      <c r="AX656" s="17">
        <v>0.348332929627368</v>
      </c>
      <c r="AY656" s="17">
        <v>0.45645625958360903</v>
      </c>
      <c r="AZ656" s="17">
        <v>0.36342483056845098</v>
      </c>
    </row>
    <row r="657" spans="2:52" x14ac:dyDescent="0.35">
      <c r="B657" t="s">
        <v>338</v>
      </c>
      <c r="C657" s="17">
        <v>0.29178400667809301</v>
      </c>
      <c r="D657" s="17">
        <v>0.29224526751130397</v>
      </c>
      <c r="E657" s="17">
        <v>0.28906014635407901</v>
      </c>
      <c r="F657" s="17"/>
      <c r="G657" s="17">
        <v>0.35133310703471898</v>
      </c>
      <c r="H657" s="17">
        <v>0.25492965261418199</v>
      </c>
      <c r="I657" s="17">
        <v>0.30997721757158397</v>
      </c>
      <c r="J657" s="17">
        <v>0.25095680105292301</v>
      </c>
      <c r="K657" s="17">
        <v>0.30501917949378299</v>
      </c>
      <c r="L657" s="17">
        <v>0.29558489794167803</v>
      </c>
      <c r="M657" s="17"/>
      <c r="N657" s="17">
        <v>0.263747051214555</v>
      </c>
      <c r="O657" s="17">
        <v>0.30924357901779198</v>
      </c>
      <c r="P657" s="17">
        <v>0.30828345067130403</v>
      </c>
      <c r="Q657" s="17">
        <v>0.284890764515488</v>
      </c>
      <c r="R657" s="17"/>
      <c r="S657" s="17">
        <v>0.319981141395006</v>
      </c>
      <c r="T657" s="17">
        <v>0.234904707758818</v>
      </c>
      <c r="U657" s="17">
        <v>0.31925070832309299</v>
      </c>
      <c r="V657" s="17">
        <v>0.32829588016354899</v>
      </c>
      <c r="W657" s="17">
        <v>0.365112279954803</v>
      </c>
      <c r="X657" s="17">
        <v>0.24530727877995501</v>
      </c>
      <c r="Y657" s="17">
        <v>0.32357647784892002</v>
      </c>
      <c r="Z657" s="17">
        <v>0.35199098256947098</v>
      </c>
      <c r="AA657" s="17">
        <v>0.25754577210068302</v>
      </c>
      <c r="AB657" s="17">
        <v>0.300783388980078</v>
      </c>
      <c r="AC657" s="17">
        <v>0.30333007597435901</v>
      </c>
      <c r="AD657" s="17">
        <v>0.1229472975677</v>
      </c>
      <c r="AE657" s="17"/>
      <c r="AF657" s="17">
        <v>0.28928228535613498</v>
      </c>
      <c r="AG657" s="17">
        <v>0.264928186503951</v>
      </c>
      <c r="AH657" s="17">
        <v>0.34211517801757901</v>
      </c>
      <c r="AI657" s="17"/>
      <c r="AJ657" s="17">
        <v>0.27822684766340899</v>
      </c>
      <c r="AK657" s="17">
        <v>0.28816584326707001</v>
      </c>
      <c r="AL657" s="17">
        <v>0.29835594635228702</v>
      </c>
      <c r="AM657" s="17">
        <v>0.517394564383997</v>
      </c>
      <c r="AN657" s="17">
        <v>0.30992388542557497</v>
      </c>
      <c r="AO657" s="17"/>
      <c r="AP657" s="17">
        <v>0.27937685256941902</v>
      </c>
      <c r="AQ657" s="17">
        <v>0.27696963785895201</v>
      </c>
      <c r="AR657" s="17">
        <v>0.29436909326202898</v>
      </c>
      <c r="AS657" s="17"/>
      <c r="AT657" s="17">
        <v>0.29328684425379598</v>
      </c>
      <c r="AU657" s="17">
        <v>0.27621948165771398</v>
      </c>
      <c r="AV657" s="17" t="s">
        <v>74</v>
      </c>
      <c r="AW657" s="17">
        <v>0.349723712258174</v>
      </c>
      <c r="AX657" s="17">
        <v>0.312516762323375</v>
      </c>
      <c r="AY657" s="17">
        <v>0.26020043651186803</v>
      </c>
      <c r="AZ657" s="17">
        <v>0.30267225545954501</v>
      </c>
    </row>
    <row r="658" spans="2:52" x14ac:dyDescent="0.35">
      <c r="B658" t="s">
        <v>339</v>
      </c>
      <c r="C658" s="17">
        <v>5.0101327521148001E-2</v>
      </c>
      <c r="D658" s="17">
        <v>5.6884422916601E-2</v>
      </c>
      <c r="E658" s="17">
        <v>4.3610687113503098E-2</v>
      </c>
      <c r="F658" s="17"/>
      <c r="G658" s="17">
        <v>8.2338631301903706E-2</v>
      </c>
      <c r="H658" s="17">
        <v>4.3451245735869198E-2</v>
      </c>
      <c r="I658" s="17">
        <v>4.1221849214952401E-2</v>
      </c>
      <c r="J658" s="17">
        <v>4.8283837334949099E-2</v>
      </c>
      <c r="K658" s="17">
        <v>3.7324832982241797E-2</v>
      </c>
      <c r="L658" s="17">
        <v>5.0835551874921898E-2</v>
      </c>
      <c r="M658" s="17"/>
      <c r="N658" s="17">
        <v>4.7671740231303203E-2</v>
      </c>
      <c r="O658" s="17">
        <v>6.0956285473979299E-2</v>
      </c>
      <c r="P658" s="17">
        <v>3.0245291204925001E-2</v>
      </c>
      <c r="Q658" s="17">
        <v>5.6280956020510697E-2</v>
      </c>
      <c r="R658" s="17"/>
      <c r="S658" s="17">
        <v>8.1244648760861002E-2</v>
      </c>
      <c r="T658" s="17">
        <v>3.3649344505852503E-2</v>
      </c>
      <c r="U658" s="17">
        <v>5.30397519484841E-2</v>
      </c>
      <c r="V658" s="17">
        <v>1.5011116476715099E-2</v>
      </c>
      <c r="W658" s="17">
        <v>3.3479289821107303E-2</v>
      </c>
      <c r="X658" s="17">
        <v>3.8469645846630103E-2</v>
      </c>
      <c r="Y658" s="17">
        <v>4.4779149710108899E-2</v>
      </c>
      <c r="Z658" s="17">
        <v>0.117679093803851</v>
      </c>
      <c r="AA658" s="17">
        <v>4.0232172229826203E-2</v>
      </c>
      <c r="AB658" s="17">
        <v>4.7766396513471601E-2</v>
      </c>
      <c r="AC658" s="17">
        <v>9.9669195389845797E-2</v>
      </c>
      <c r="AD658" s="17">
        <v>2.58114742731771E-2</v>
      </c>
      <c r="AE658" s="17"/>
      <c r="AF658" s="17">
        <v>4.8644921313546099E-2</v>
      </c>
      <c r="AG658" s="17">
        <v>2.91232317659346E-2</v>
      </c>
      <c r="AH658" s="17">
        <v>8.8919322164597706E-2</v>
      </c>
      <c r="AI658" s="17"/>
      <c r="AJ658" s="17">
        <v>5.0957028620199699E-2</v>
      </c>
      <c r="AK658" s="17">
        <v>3.6942877273599802E-2</v>
      </c>
      <c r="AL658" s="17">
        <v>1.1169580882325499E-2</v>
      </c>
      <c r="AM658" s="17">
        <v>4.9593891827433803E-2</v>
      </c>
      <c r="AN658" s="17">
        <v>8.0155620344589604E-2</v>
      </c>
      <c r="AO658" s="17"/>
      <c r="AP658" s="17">
        <v>4.2523692732318603E-2</v>
      </c>
      <c r="AQ658" s="17">
        <v>3.5882835691053903E-2</v>
      </c>
      <c r="AR658" s="17">
        <v>3.4193354135181903E-2</v>
      </c>
      <c r="AS658" s="17"/>
      <c r="AT658" s="17">
        <v>4.6549599049013901E-2</v>
      </c>
      <c r="AU658" s="17">
        <v>5.4986163324812702E-2</v>
      </c>
      <c r="AV658" s="17" t="s">
        <v>74</v>
      </c>
      <c r="AW658" s="17">
        <v>7.1911434787057693E-2</v>
      </c>
      <c r="AX658" s="17">
        <v>4.5234829871181499E-2</v>
      </c>
      <c r="AY658" s="17">
        <v>3.0072327654837701E-2</v>
      </c>
      <c r="AZ658" s="17">
        <v>0.107889346743443</v>
      </c>
    </row>
    <row r="659" spans="2:52" x14ac:dyDescent="0.35">
      <c r="B659" t="s">
        <v>72</v>
      </c>
      <c r="C659" s="17">
        <v>5.2618690036387201E-2</v>
      </c>
      <c r="D659" s="17">
        <v>4.4378629925386902E-2</v>
      </c>
      <c r="E659" s="17">
        <v>5.9965643417118401E-2</v>
      </c>
      <c r="F659" s="17"/>
      <c r="G659" s="17">
        <v>8.42215182160517E-2</v>
      </c>
      <c r="H659" s="17">
        <v>6.8112149195299801E-2</v>
      </c>
      <c r="I659" s="17">
        <v>4.3433713340009297E-2</v>
      </c>
      <c r="J659" s="17">
        <v>3.8564460463767297E-2</v>
      </c>
      <c r="K659" s="17">
        <v>3.7488418714004497E-2</v>
      </c>
      <c r="L659" s="17">
        <v>4.8956466328701098E-2</v>
      </c>
      <c r="M659" s="17"/>
      <c r="N659" s="17">
        <v>4.0055632565282398E-2</v>
      </c>
      <c r="O659" s="17">
        <v>3.8534643028904303E-2</v>
      </c>
      <c r="P659" s="17">
        <v>4.5111861750092297E-2</v>
      </c>
      <c r="Q659" s="17">
        <v>8.8072875471535195E-2</v>
      </c>
      <c r="R659" s="17"/>
      <c r="S659" s="17">
        <v>6.1916573788029901E-2</v>
      </c>
      <c r="T659" s="17">
        <v>3.5008807370818802E-2</v>
      </c>
      <c r="U659" s="17">
        <v>5.2628568915308802E-2</v>
      </c>
      <c r="V659" s="17">
        <v>4.7345197271965102E-2</v>
      </c>
      <c r="W659" s="17">
        <v>2.2468023982497701E-2</v>
      </c>
      <c r="X659" s="17">
        <v>7.5584411362169701E-2</v>
      </c>
      <c r="Y659" s="17">
        <v>8.34425115901299E-2</v>
      </c>
      <c r="Z659" s="17">
        <v>4.4500787437747998E-2</v>
      </c>
      <c r="AA659" s="17">
        <v>4.6990415415146397E-2</v>
      </c>
      <c r="AB659" s="17">
        <v>4.91076650490683E-2</v>
      </c>
      <c r="AC659" s="17">
        <v>6.0856492943176799E-2</v>
      </c>
      <c r="AD659" s="17">
        <v>5.4730590051104401E-2</v>
      </c>
      <c r="AE659" s="17"/>
      <c r="AF659" s="17">
        <v>3.9126638393304498E-2</v>
      </c>
      <c r="AG659" s="17">
        <v>4.6003835163364301E-2</v>
      </c>
      <c r="AH659" s="17">
        <v>6.6804028310444394E-2</v>
      </c>
      <c r="AI659" s="17"/>
      <c r="AJ659" s="17">
        <v>3.3645778939094803E-2</v>
      </c>
      <c r="AK659" s="17">
        <v>6.4816509824713098E-2</v>
      </c>
      <c r="AL659" s="17">
        <v>7.0281525453693802E-2</v>
      </c>
      <c r="AM659" s="17">
        <v>0</v>
      </c>
      <c r="AN659" s="17">
        <v>8.1199333056622899E-2</v>
      </c>
      <c r="AO659" s="17"/>
      <c r="AP659" s="17">
        <v>4.8050966837370097E-2</v>
      </c>
      <c r="AQ659" s="17">
        <v>4.1069638986383099E-2</v>
      </c>
      <c r="AR659" s="17">
        <v>4.2258659735592001E-2</v>
      </c>
      <c r="AS659" s="17"/>
      <c r="AT659" s="17">
        <v>5.4294621940319199E-2</v>
      </c>
      <c r="AU659" s="17">
        <v>3.2076874535275197E-2</v>
      </c>
      <c r="AV659" s="17" t="s">
        <v>74</v>
      </c>
      <c r="AW659" s="17">
        <v>0</v>
      </c>
      <c r="AX659" s="17">
        <v>9.8605943521720807E-2</v>
      </c>
      <c r="AY659" s="17">
        <v>6.1917452232475002E-2</v>
      </c>
      <c r="AZ659" s="17">
        <v>0.116450611120441</v>
      </c>
    </row>
    <row r="660" spans="2:52" x14ac:dyDescent="0.35">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row>
    <row r="661" spans="2:52" x14ac:dyDescent="0.35">
      <c r="B661" s="6" t="s">
        <v>353</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row>
    <row r="662" spans="2:52" x14ac:dyDescent="0.35">
      <c r="B662" s="24" t="s">
        <v>156</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row>
    <row r="663" spans="2:52" x14ac:dyDescent="0.35">
      <c r="B663" t="s">
        <v>336</v>
      </c>
      <c r="C663" s="17">
        <v>2.9040666834482001E-2</v>
      </c>
      <c r="D663" s="17">
        <v>3.3257954721927399E-2</v>
      </c>
      <c r="E663" s="17">
        <v>2.4989334237613601E-2</v>
      </c>
      <c r="F663" s="17"/>
      <c r="G663" s="17">
        <v>4.3197438359468598E-2</v>
      </c>
      <c r="H663" s="17">
        <v>6.6367644280209095E-2</v>
      </c>
      <c r="I663" s="17">
        <v>3.3317189841810098E-2</v>
      </c>
      <c r="J663" s="17">
        <v>1.8623484777845398E-2</v>
      </c>
      <c r="K663" s="17">
        <v>1.62126529908206E-2</v>
      </c>
      <c r="L663" s="17">
        <v>3.4133191523594399E-3</v>
      </c>
      <c r="M663" s="17"/>
      <c r="N663" s="17">
        <v>3.3581913845124198E-2</v>
      </c>
      <c r="O663" s="17">
        <v>2.7208477663819099E-2</v>
      </c>
      <c r="P663" s="17">
        <v>3.69886690411423E-2</v>
      </c>
      <c r="Q663" s="17">
        <v>2.01121925294259E-2</v>
      </c>
      <c r="R663" s="17"/>
      <c r="S663" s="17">
        <v>3.38757105634215E-2</v>
      </c>
      <c r="T663" s="17">
        <v>2.25787690548435E-2</v>
      </c>
      <c r="U663" s="17">
        <v>2.3141941720199E-2</v>
      </c>
      <c r="V663" s="17">
        <v>3.8000642151114698E-2</v>
      </c>
      <c r="W663" s="17">
        <v>1.10366525381133E-2</v>
      </c>
      <c r="X663" s="17">
        <v>4.14446809364621E-2</v>
      </c>
      <c r="Y663" s="17">
        <v>2.28356340262806E-2</v>
      </c>
      <c r="Z663" s="17">
        <v>0</v>
      </c>
      <c r="AA663" s="17">
        <v>7.7843488524314899E-2</v>
      </c>
      <c r="AB663" s="17">
        <v>9.4617837956248903E-3</v>
      </c>
      <c r="AC663" s="17">
        <v>1.5508568132236099E-2</v>
      </c>
      <c r="AD663" s="17">
        <v>0</v>
      </c>
      <c r="AE663" s="17"/>
      <c r="AF663" s="17">
        <v>3.2436016830883999E-2</v>
      </c>
      <c r="AG663" s="17">
        <v>2.85275156291507E-2</v>
      </c>
      <c r="AH663" s="17">
        <v>2.70194591796937E-2</v>
      </c>
      <c r="AI663" s="17"/>
      <c r="AJ663" s="17">
        <v>2.46126214095179E-2</v>
      </c>
      <c r="AK663" s="17">
        <v>4.2364457069330702E-2</v>
      </c>
      <c r="AL663" s="17">
        <v>1.90451401328855E-2</v>
      </c>
      <c r="AM663" s="17">
        <v>7.9484975205942707E-2</v>
      </c>
      <c r="AN663" s="17">
        <v>2.17214897959759E-2</v>
      </c>
      <c r="AO663" s="17"/>
      <c r="AP663" s="17">
        <v>3.4851806234518702E-2</v>
      </c>
      <c r="AQ663" s="17">
        <v>4.3013339602581899E-2</v>
      </c>
      <c r="AR663" s="17">
        <v>2.97083448524646E-2</v>
      </c>
      <c r="AS663" s="17"/>
      <c r="AT663" s="17">
        <v>1.46907729593695E-2</v>
      </c>
      <c r="AU663" s="17">
        <v>2.7463685041239399E-2</v>
      </c>
      <c r="AV663" s="17" t="s">
        <v>74</v>
      </c>
      <c r="AW663" s="17">
        <v>9.1301231866564705E-2</v>
      </c>
      <c r="AX663" s="17">
        <v>2.9253892333132098E-2</v>
      </c>
      <c r="AY663" s="17">
        <v>3.6699092219830101E-2</v>
      </c>
      <c r="AZ663" s="17">
        <v>2.16336330975999E-2</v>
      </c>
    </row>
    <row r="664" spans="2:52" x14ac:dyDescent="0.35">
      <c r="B664" t="s">
        <v>337</v>
      </c>
      <c r="C664" s="17">
        <v>0.17324690004964399</v>
      </c>
      <c r="D664" s="17">
        <v>0.19881020709280001</v>
      </c>
      <c r="E664" s="17">
        <v>0.14718362391904399</v>
      </c>
      <c r="F664" s="17"/>
      <c r="G664" s="17">
        <v>0.21681330195144199</v>
      </c>
      <c r="H664" s="17">
        <v>0.22903869429291099</v>
      </c>
      <c r="I664" s="17">
        <v>0.21651473616296801</v>
      </c>
      <c r="J664" s="17">
        <v>0.15639047888011601</v>
      </c>
      <c r="K664" s="17">
        <v>0.148204178569147</v>
      </c>
      <c r="L664" s="17">
        <v>9.42466637769801E-2</v>
      </c>
      <c r="M664" s="17"/>
      <c r="N664" s="17">
        <v>0.21229893908088299</v>
      </c>
      <c r="O664" s="17">
        <v>0.16791677728093901</v>
      </c>
      <c r="P664" s="17">
        <v>0.13999815392138301</v>
      </c>
      <c r="Q664" s="17">
        <v>0.170665643688652</v>
      </c>
      <c r="R664" s="17"/>
      <c r="S664" s="17">
        <v>0.235896226773779</v>
      </c>
      <c r="T664" s="17">
        <v>0.19869709747313199</v>
      </c>
      <c r="U664" s="17">
        <v>0.12752516638415101</v>
      </c>
      <c r="V664" s="17">
        <v>0.13395966676902199</v>
      </c>
      <c r="W664" s="17">
        <v>0.21571031340119401</v>
      </c>
      <c r="X664" s="17">
        <v>0.17813340993913099</v>
      </c>
      <c r="Y664" s="17">
        <v>0.14125255164252301</v>
      </c>
      <c r="Z664" s="17">
        <v>0.18875444888987999</v>
      </c>
      <c r="AA664" s="17">
        <v>0.13771652593610201</v>
      </c>
      <c r="AB664" s="17">
        <v>0.18817390698779299</v>
      </c>
      <c r="AC664" s="17">
        <v>8.7925127859281499E-2</v>
      </c>
      <c r="AD664" s="17">
        <v>0.164150748317866</v>
      </c>
      <c r="AE664" s="17"/>
      <c r="AF664" s="17">
        <v>0.16226421689942599</v>
      </c>
      <c r="AG664" s="17">
        <v>0.163860718632345</v>
      </c>
      <c r="AH664" s="17">
        <v>0.16646284905197001</v>
      </c>
      <c r="AI664" s="17"/>
      <c r="AJ664" s="17">
        <v>0.16618075967513601</v>
      </c>
      <c r="AK664" s="17">
        <v>0.20066864355601999</v>
      </c>
      <c r="AL664" s="17">
        <v>0.158025051912319</v>
      </c>
      <c r="AM664" s="17">
        <v>0.14044514163023</v>
      </c>
      <c r="AN664" s="17">
        <v>0.13922574854130801</v>
      </c>
      <c r="AO664" s="17"/>
      <c r="AP664" s="17">
        <v>0.18998105701096901</v>
      </c>
      <c r="AQ664" s="17">
        <v>0.210003526902551</v>
      </c>
      <c r="AR664" s="17">
        <v>0.22708869421799999</v>
      </c>
      <c r="AS664" s="17"/>
      <c r="AT664" s="17">
        <v>0.149764156943822</v>
      </c>
      <c r="AU664" s="17">
        <v>0.16752396180038601</v>
      </c>
      <c r="AV664" s="17" t="s">
        <v>74</v>
      </c>
      <c r="AW664" s="17">
        <v>0.16597091336158101</v>
      </c>
      <c r="AX664" s="17">
        <v>0.208855251323432</v>
      </c>
      <c r="AY664" s="17">
        <v>0.206768410008179</v>
      </c>
      <c r="AZ664" s="17">
        <v>0.194139031028981</v>
      </c>
    </row>
    <row r="665" spans="2:52" x14ac:dyDescent="0.35">
      <c r="B665" t="s">
        <v>338</v>
      </c>
      <c r="C665" s="17">
        <v>0.45254630212175001</v>
      </c>
      <c r="D665" s="17">
        <v>0.44628613517416799</v>
      </c>
      <c r="E665" s="17">
        <v>0.46094718929392198</v>
      </c>
      <c r="F665" s="17"/>
      <c r="G665" s="17">
        <v>0.44417000347114999</v>
      </c>
      <c r="H665" s="17">
        <v>0.431755248431206</v>
      </c>
      <c r="I665" s="17">
        <v>0.45002334828942803</v>
      </c>
      <c r="J665" s="17">
        <v>0.51726344216989995</v>
      </c>
      <c r="K665" s="17">
        <v>0.43287214454239997</v>
      </c>
      <c r="L665" s="17">
        <v>0.42957005255493502</v>
      </c>
      <c r="M665" s="17"/>
      <c r="N665" s="17">
        <v>0.47080495729153699</v>
      </c>
      <c r="O665" s="17">
        <v>0.46561441965582401</v>
      </c>
      <c r="P665" s="17">
        <v>0.46614250617521302</v>
      </c>
      <c r="Q665" s="17">
        <v>0.40530810141252799</v>
      </c>
      <c r="R665" s="17"/>
      <c r="S665" s="17">
        <v>0.41114990510517702</v>
      </c>
      <c r="T665" s="17">
        <v>0.47358208489280801</v>
      </c>
      <c r="U665" s="17">
        <v>0.43543485774227703</v>
      </c>
      <c r="V665" s="17">
        <v>0.50819144394406401</v>
      </c>
      <c r="W665" s="17">
        <v>0.45289592438329501</v>
      </c>
      <c r="X665" s="17">
        <v>0.45861454761329901</v>
      </c>
      <c r="Y665" s="17">
        <v>0.33282268043382401</v>
      </c>
      <c r="Z665" s="17">
        <v>0.45727280168589501</v>
      </c>
      <c r="AA665" s="17">
        <v>0.44789641372001099</v>
      </c>
      <c r="AB665" s="17">
        <v>0.45180728365391798</v>
      </c>
      <c r="AC665" s="17">
        <v>0.51032050017307296</v>
      </c>
      <c r="AD665" s="17">
        <v>0.60784547278369505</v>
      </c>
      <c r="AE665" s="17"/>
      <c r="AF665" s="17">
        <v>0.44424853977718298</v>
      </c>
      <c r="AG665" s="17">
        <v>0.48372847673231101</v>
      </c>
      <c r="AH665" s="17">
        <v>0.43518819188059299</v>
      </c>
      <c r="AI665" s="17"/>
      <c r="AJ665" s="17">
        <v>0.430179861165922</v>
      </c>
      <c r="AK665" s="17">
        <v>0.46741691226472099</v>
      </c>
      <c r="AL665" s="17">
        <v>0.46880039563033898</v>
      </c>
      <c r="AM665" s="17">
        <v>0.316262643753706</v>
      </c>
      <c r="AN665" s="17">
        <v>0.47219018605423402</v>
      </c>
      <c r="AO665" s="17"/>
      <c r="AP665" s="17">
        <v>0.43648265484353599</v>
      </c>
      <c r="AQ665" s="17">
        <v>0.46081768459607703</v>
      </c>
      <c r="AR665" s="17">
        <v>0.44070646713504902</v>
      </c>
      <c r="AS665" s="17"/>
      <c r="AT665" s="17">
        <v>0.41645562109814899</v>
      </c>
      <c r="AU665" s="17">
        <v>0.481026457158306</v>
      </c>
      <c r="AV665" s="17" t="s">
        <v>74</v>
      </c>
      <c r="AW665" s="17">
        <v>0.49853887969761501</v>
      </c>
      <c r="AX665" s="17">
        <v>0.392026885846879</v>
      </c>
      <c r="AY665" s="17">
        <v>0.48625489788647303</v>
      </c>
      <c r="AZ665" s="17">
        <v>0.55541831289437105</v>
      </c>
    </row>
    <row r="666" spans="2:52" x14ac:dyDescent="0.35">
      <c r="B666" t="s">
        <v>339</v>
      </c>
      <c r="C666" s="17">
        <v>0.25648293518124499</v>
      </c>
      <c r="D666" s="17">
        <v>0.25424102901072199</v>
      </c>
      <c r="E666" s="17">
        <v>0.25737710848552597</v>
      </c>
      <c r="F666" s="17"/>
      <c r="G666" s="17">
        <v>0.20753334027283701</v>
      </c>
      <c r="H666" s="17">
        <v>0.19133768295773801</v>
      </c>
      <c r="I666" s="17">
        <v>0.24027016443232599</v>
      </c>
      <c r="J666" s="17">
        <v>0.22952064785107901</v>
      </c>
      <c r="K666" s="17">
        <v>0.32281290282073599</v>
      </c>
      <c r="L666" s="17">
        <v>0.338301555544196</v>
      </c>
      <c r="M666" s="17"/>
      <c r="N666" s="17">
        <v>0.220889359025986</v>
      </c>
      <c r="O666" s="17">
        <v>0.27191814268152897</v>
      </c>
      <c r="P666" s="17">
        <v>0.26634979524767399</v>
      </c>
      <c r="Q666" s="17">
        <v>0.265165809139492</v>
      </c>
      <c r="R666" s="17"/>
      <c r="S666" s="17">
        <v>0.22568236871345199</v>
      </c>
      <c r="T666" s="17">
        <v>0.22473386740156501</v>
      </c>
      <c r="U666" s="17">
        <v>0.31633758538849199</v>
      </c>
      <c r="V666" s="17">
        <v>0.239998242776189</v>
      </c>
      <c r="W666" s="17">
        <v>0.26805511154464601</v>
      </c>
      <c r="X666" s="17">
        <v>0.21145836276288901</v>
      </c>
      <c r="Y666" s="17">
        <v>0.341584225004955</v>
      </c>
      <c r="Z666" s="17">
        <v>0.30947196198647697</v>
      </c>
      <c r="AA666" s="17">
        <v>0.25894700825366701</v>
      </c>
      <c r="AB666" s="17">
        <v>0.27361503676446303</v>
      </c>
      <c r="AC666" s="17">
        <v>0.27897465724472897</v>
      </c>
      <c r="AD666" s="17">
        <v>0.17414776542424601</v>
      </c>
      <c r="AE666" s="17"/>
      <c r="AF666" s="17">
        <v>0.27609262883453001</v>
      </c>
      <c r="AG666" s="17">
        <v>0.241048531144128</v>
      </c>
      <c r="AH666" s="17">
        <v>0.28063566749629898</v>
      </c>
      <c r="AI666" s="17"/>
      <c r="AJ666" s="17">
        <v>0.29055160537885</v>
      </c>
      <c r="AK666" s="17">
        <v>0.19819634521988999</v>
      </c>
      <c r="AL666" s="17">
        <v>0.264520946728725</v>
      </c>
      <c r="AM666" s="17">
        <v>0.41194050465883802</v>
      </c>
      <c r="AN666" s="17">
        <v>0.27472746171002999</v>
      </c>
      <c r="AO666" s="17"/>
      <c r="AP666" s="17">
        <v>0.25523561637840902</v>
      </c>
      <c r="AQ666" s="17">
        <v>0.21324487263516401</v>
      </c>
      <c r="AR666" s="17">
        <v>0.27058737918840697</v>
      </c>
      <c r="AS666" s="17"/>
      <c r="AT666" s="17">
        <v>0.32541973057546297</v>
      </c>
      <c r="AU666" s="17">
        <v>0.25339496792086202</v>
      </c>
      <c r="AV666" s="17" t="s">
        <v>74</v>
      </c>
      <c r="AW666" s="17">
        <v>0.21168480571780801</v>
      </c>
      <c r="AX666" s="17">
        <v>0.222621831875741</v>
      </c>
      <c r="AY666" s="17">
        <v>0.19027008818934199</v>
      </c>
      <c r="AZ666" s="17">
        <v>0.128762506397747</v>
      </c>
    </row>
    <row r="667" spans="2:52" x14ac:dyDescent="0.35">
      <c r="B667" t="s">
        <v>72</v>
      </c>
      <c r="C667" s="17">
        <v>8.8683195812879506E-2</v>
      </c>
      <c r="D667" s="17">
        <v>6.7404674000381595E-2</v>
      </c>
      <c r="E667" s="17">
        <v>0.109502744063893</v>
      </c>
      <c r="F667" s="17"/>
      <c r="G667" s="17">
        <v>8.8285915945102794E-2</v>
      </c>
      <c r="H667" s="17">
        <v>8.1500730037934899E-2</v>
      </c>
      <c r="I667" s="17">
        <v>5.9874561273467602E-2</v>
      </c>
      <c r="J667" s="17">
        <v>7.8201946321058993E-2</v>
      </c>
      <c r="K667" s="17">
        <v>7.9898121076896506E-2</v>
      </c>
      <c r="L667" s="17">
        <v>0.13446840897153001</v>
      </c>
      <c r="M667" s="17"/>
      <c r="N667" s="17">
        <v>6.2424830756469499E-2</v>
      </c>
      <c r="O667" s="17">
        <v>6.7342182717888194E-2</v>
      </c>
      <c r="P667" s="17">
        <v>9.05208756145882E-2</v>
      </c>
      <c r="Q667" s="17">
        <v>0.138748253229902</v>
      </c>
      <c r="R667" s="17"/>
      <c r="S667" s="17">
        <v>9.3395788844170102E-2</v>
      </c>
      <c r="T667" s="17">
        <v>8.0408181177650903E-2</v>
      </c>
      <c r="U667" s="17">
        <v>9.7560448764880306E-2</v>
      </c>
      <c r="V667" s="17">
        <v>7.9850004359610205E-2</v>
      </c>
      <c r="W667" s="17">
        <v>5.2301998132751097E-2</v>
      </c>
      <c r="X667" s="17">
        <v>0.110348998748219</v>
      </c>
      <c r="Y667" s="17">
        <v>0.161504908892418</v>
      </c>
      <c r="Z667" s="17">
        <v>4.4500787437747998E-2</v>
      </c>
      <c r="AA667" s="17">
        <v>7.7596563565904497E-2</v>
      </c>
      <c r="AB667" s="17">
        <v>7.6941988798201202E-2</v>
      </c>
      <c r="AC667" s="17">
        <v>0.107271146590681</v>
      </c>
      <c r="AD667" s="17">
        <v>5.3856013474192999E-2</v>
      </c>
      <c r="AE667" s="17"/>
      <c r="AF667" s="17">
        <v>8.4958597657976601E-2</v>
      </c>
      <c r="AG667" s="17">
        <v>8.2834757862064706E-2</v>
      </c>
      <c r="AH667" s="17">
        <v>9.0693832391443199E-2</v>
      </c>
      <c r="AI667" s="17"/>
      <c r="AJ667" s="17">
        <v>8.8475152370574697E-2</v>
      </c>
      <c r="AK667" s="17">
        <v>9.1353641890038695E-2</v>
      </c>
      <c r="AL667" s="17">
        <v>8.9608465595731907E-2</v>
      </c>
      <c r="AM667" s="17">
        <v>5.1866734751283901E-2</v>
      </c>
      <c r="AN667" s="17">
        <v>9.21351138984524E-2</v>
      </c>
      <c r="AO667" s="17"/>
      <c r="AP667" s="17">
        <v>8.3448865532568001E-2</v>
      </c>
      <c r="AQ667" s="17">
        <v>7.2920576263626594E-2</v>
      </c>
      <c r="AR667" s="17">
        <v>3.19091146060798E-2</v>
      </c>
      <c r="AS667" s="17"/>
      <c r="AT667" s="17">
        <v>9.3669718423196893E-2</v>
      </c>
      <c r="AU667" s="17">
        <v>7.05909280792065E-2</v>
      </c>
      <c r="AV667" s="17" t="s">
        <v>74</v>
      </c>
      <c r="AW667" s="17">
        <v>3.2504169356431099E-2</v>
      </c>
      <c r="AX667" s="17">
        <v>0.147242138620816</v>
      </c>
      <c r="AY667" s="17">
        <v>8.0007511696175801E-2</v>
      </c>
      <c r="AZ667" s="17">
        <v>0.10004651658130199</v>
      </c>
    </row>
    <row r="668" spans="2:52" x14ac:dyDescent="0.35">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row>
    <row r="669" spans="2:52" x14ac:dyDescent="0.35">
      <c r="B669" s="6" t="s">
        <v>355</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row>
    <row r="670" spans="2:52" x14ac:dyDescent="0.35">
      <c r="B670" s="24" t="s">
        <v>156</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row>
    <row r="671" spans="2:52" x14ac:dyDescent="0.35">
      <c r="B671" t="s">
        <v>336</v>
      </c>
      <c r="C671" s="17">
        <v>0.19673927959431001</v>
      </c>
      <c r="D671" s="17">
        <v>0.18189634265294299</v>
      </c>
      <c r="E671" s="17">
        <v>0.21113790149261899</v>
      </c>
      <c r="F671" s="17"/>
      <c r="G671" s="17">
        <v>0.25147632103557599</v>
      </c>
      <c r="H671" s="17">
        <v>0.18752022422313999</v>
      </c>
      <c r="I671" s="17">
        <v>0.23638307049669299</v>
      </c>
      <c r="J671" s="17">
        <v>0.19465459113741099</v>
      </c>
      <c r="K671" s="17">
        <v>0.210339989069387</v>
      </c>
      <c r="L671" s="17">
        <v>0.12534462373379199</v>
      </c>
      <c r="M671" s="17"/>
      <c r="N671" s="17">
        <v>0.20243936565953499</v>
      </c>
      <c r="O671" s="17">
        <v>0.18205416889734</v>
      </c>
      <c r="P671" s="17">
        <v>0.22398008034262801</v>
      </c>
      <c r="Q671" s="17">
        <v>0.17994967144197699</v>
      </c>
      <c r="R671" s="17"/>
      <c r="S671" s="17">
        <v>0.21580306862221499</v>
      </c>
      <c r="T671" s="17">
        <v>0.17038749493274499</v>
      </c>
      <c r="U671" s="17">
        <v>0.196104163445737</v>
      </c>
      <c r="V671" s="17">
        <v>0.22875728976874801</v>
      </c>
      <c r="W671" s="17">
        <v>0.17856055711934199</v>
      </c>
      <c r="X671" s="17">
        <v>0.17743266260585799</v>
      </c>
      <c r="Y671" s="17">
        <v>0.176279723491236</v>
      </c>
      <c r="Z671" s="17">
        <v>0.16350798491062499</v>
      </c>
      <c r="AA671" s="17">
        <v>0.26286828361597298</v>
      </c>
      <c r="AB671" s="17">
        <v>0.13557928625353499</v>
      </c>
      <c r="AC671" s="17">
        <v>0.19939097258604699</v>
      </c>
      <c r="AD671" s="17">
        <v>0.27757210883954903</v>
      </c>
      <c r="AE671" s="17"/>
      <c r="AF671" s="17">
        <v>0.193235958880286</v>
      </c>
      <c r="AG671" s="17">
        <v>0.18337927538168999</v>
      </c>
      <c r="AH671" s="17">
        <v>0.215293697411409</v>
      </c>
      <c r="AI671" s="17"/>
      <c r="AJ671" s="17">
        <v>0.18113214384107301</v>
      </c>
      <c r="AK671" s="17">
        <v>0.20472734315029101</v>
      </c>
      <c r="AL671" s="17">
        <v>0.163400149134594</v>
      </c>
      <c r="AM671" s="17">
        <v>0.32006325242573103</v>
      </c>
      <c r="AN671" s="17">
        <v>0.22247892341672801</v>
      </c>
      <c r="AO671" s="17"/>
      <c r="AP671" s="17">
        <v>0.222306927603142</v>
      </c>
      <c r="AQ671" s="17">
        <v>0.226609469945975</v>
      </c>
      <c r="AR671" s="17">
        <v>0.14679055151954301</v>
      </c>
      <c r="AS671" s="17"/>
      <c r="AT671" s="17">
        <v>0.16624515607326201</v>
      </c>
      <c r="AU671" s="17">
        <v>0.19915824717368799</v>
      </c>
      <c r="AV671" s="17" t="s">
        <v>74</v>
      </c>
      <c r="AW671" s="17">
        <v>0.14701660200362901</v>
      </c>
      <c r="AX671" s="17">
        <v>0.23543740349901399</v>
      </c>
      <c r="AY671" s="17">
        <v>0.24731313676163699</v>
      </c>
      <c r="AZ671" s="17">
        <v>0.21976194084897799</v>
      </c>
    </row>
    <row r="672" spans="2:52" x14ac:dyDescent="0.35">
      <c r="B672" t="s">
        <v>337</v>
      </c>
      <c r="C672" s="17">
        <v>0.41003889863978699</v>
      </c>
      <c r="D672" s="17">
        <v>0.41610243751912701</v>
      </c>
      <c r="E672" s="17">
        <v>0.40282292987524598</v>
      </c>
      <c r="F672" s="17"/>
      <c r="G672" s="17">
        <v>0.416354430076814</v>
      </c>
      <c r="H672" s="17">
        <v>0.45189796500396001</v>
      </c>
      <c r="I672" s="17">
        <v>0.38948127858187498</v>
      </c>
      <c r="J672" s="17">
        <v>0.398055528460588</v>
      </c>
      <c r="K672" s="17">
        <v>0.36393820297627699</v>
      </c>
      <c r="L672" s="17">
        <v>0.432233215950659</v>
      </c>
      <c r="M672" s="17"/>
      <c r="N672" s="17">
        <v>0.41311678763425302</v>
      </c>
      <c r="O672" s="17">
        <v>0.43316455673029602</v>
      </c>
      <c r="P672" s="17">
        <v>0.39330884937663002</v>
      </c>
      <c r="Q672" s="17">
        <v>0.40029118253949802</v>
      </c>
      <c r="R672" s="17"/>
      <c r="S672" s="17">
        <v>0.382978635201978</v>
      </c>
      <c r="T672" s="17">
        <v>0.42490165932138202</v>
      </c>
      <c r="U672" s="17">
        <v>0.44813024599338402</v>
      </c>
      <c r="V672" s="17">
        <v>0.358177955295023</v>
      </c>
      <c r="W672" s="17">
        <v>0.48675267996294802</v>
      </c>
      <c r="X672" s="17">
        <v>0.39516509024360302</v>
      </c>
      <c r="Y672" s="17">
        <v>0.44664378599961202</v>
      </c>
      <c r="Z672" s="17">
        <v>0.35842606609959499</v>
      </c>
      <c r="AA672" s="17">
        <v>0.37523634654883098</v>
      </c>
      <c r="AB672" s="17">
        <v>0.41513937456016597</v>
      </c>
      <c r="AC672" s="17">
        <v>0.49284965988353502</v>
      </c>
      <c r="AD672" s="17">
        <v>0.28730614713264002</v>
      </c>
      <c r="AE672" s="17"/>
      <c r="AF672" s="17">
        <v>0.40191145356921798</v>
      </c>
      <c r="AG672" s="17">
        <v>0.43146146395437501</v>
      </c>
      <c r="AH672" s="17">
        <v>0.38907048567983998</v>
      </c>
      <c r="AI672" s="17"/>
      <c r="AJ672" s="17">
        <v>0.38079437318182002</v>
      </c>
      <c r="AK672" s="17">
        <v>0.453473355712185</v>
      </c>
      <c r="AL672" s="17">
        <v>0.35791322331818398</v>
      </c>
      <c r="AM672" s="17">
        <v>0.34244721393604399</v>
      </c>
      <c r="AN672" s="17">
        <v>0.43132607763410102</v>
      </c>
      <c r="AO672" s="17"/>
      <c r="AP672" s="17">
        <v>0.39872846186163602</v>
      </c>
      <c r="AQ672" s="17">
        <v>0.41164634619124502</v>
      </c>
      <c r="AR672" s="17">
        <v>0.45781730665002501</v>
      </c>
      <c r="AS672" s="17"/>
      <c r="AT672" s="17">
        <v>0.42451942238603402</v>
      </c>
      <c r="AU672" s="17">
        <v>0.39636834942667698</v>
      </c>
      <c r="AV672" s="17" t="s">
        <v>74</v>
      </c>
      <c r="AW672" s="17">
        <v>0.50687835160675898</v>
      </c>
      <c r="AX672" s="17">
        <v>0.39006549630182202</v>
      </c>
      <c r="AY672" s="17">
        <v>0.38976212591338599</v>
      </c>
      <c r="AZ672" s="17">
        <v>0.34255652982057999</v>
      </c>
    </row>
    <row r="673" spans="2:52" x14ac:dyDescent="0.35">
      <c r="B673" t="s">
        <v>338</v>
      </c>
      <c r="C673" s="17">
        <v>0.29569622968692799</v>
      </c>
      <c r="D673" s="17">
        <v>0.29521094279214399</v>
      </c>
      <c r="E673" s="17">
        <v>0.29692418652021002</v>
      </c>
      <c r="F673" s="17"/>
      <c r="G673" s="17">
        <v>0.23202985789875699</v>
      </c>
      <c r="H673" s="17">
        <v>0.24682699859929499</v>
      </c>
      <c r="I673" s="17">
        <v>0.28998721544078299</v>
      </c>
      <c r="J673" s="17">
        <v>0.30966404773323603</v>
      </c>
      <c r="K673" s="17">
        <v>0.34515518931350397</v>
      </c>
      <c r="L673" s="17">
        <v>0.33635301834440501</v>
      </c>
      <c r="M673" s="17"/>
      <c r="N673" s="17">
        <v>0.32379730198611201</v>
      </c>
      <c r="O673" s="17">
        <v>0.30124114363497601</v>
      </c>
      <c r="P673" s="17">
        <v>0.262224561652806</v>
      </c>
      <c r="Q673" s="17">
        <v>0.29024137624799101</v>
      </c>
      <c r="R673" s="17"/>
      <c r="S673" s="17">
        <v>0.31004243379604701</v>
      </c>
      <c r="T673" s="17">
        <v>0.275909591057731</v>
      </c>
      <c r="U673" s="17">
        <v>0.25246009289197102</v>
      </c>
      <c r="V673" s="17">
        <v>0.28758132077474202</v>
      </c>
      <c r="W673" s="17">
        <v>0.26284553034092301</v>
      </c>
      <c r="X673" s="17">
        <v>0.32994027399713</v>
      </c>
      <c r="Y673" s="17">
        <v>0.30904949095512901</v>
      </c>
      <c r="Z673" s="17">
        <v>0.37514437366255998</v>
      </c>
      <c r="AA673" s="17">
        <v>0.25004522452115502</v>
      </c>
      <c r="AB673" s="17">
        <v>0.362883007597815</v>
      </c>
      <c r="AC673" s="17">
        <v>0.21335594356152501</v>
      </c>
      <c r="AD673" s="17">
        <v>0.403858244701637</v>
      </c>
      <c r="AE673" s="17"/>
      <c r="AF673" s="17">
        <v>0.316475973956445</v>
      </c>
      <c r="AG673" s="17">
        <v>0.30219516423589399</v>
      </c>
      <c r="AH673" s="17">
        <v>0.24853601290744401</v>
      </c>
      <c r="AI673" s="17"/>
      <c r="AJ673" s="17">
        <v>0.332886553983614</v>
      </c>
      <c r="AK673" s="17">
        <v>0.26255202659494198</v>
      </c>
      <c r="AL673" s="17">
        <v>0.399301283435609</v>
      </c>
      <c r="AM673" s="17">
        <v>0.186250309905025</v>
      </c>
      <c r="AN673" s="17">
        <v>0.22223614961471999</v>
      </c>
      <c r="AO673" s="17"/>
      <c r="AP673" s="17">
        <v>0.32481454423734502</v>
      </c>
      <c r="AQ673" s="17">
        <v>0.28340660723689498</v>
      </c>
      <c r="AR673" s="17">
        <v>0.32261321778485302</v>
      </c>
      <c r="AS673" s="17"/>
      <c r="AT673" s="17">
        <v>0.32029717731215301</v>
      </c>
      <c r="AU673" s="17">
        <v>0.33321524404629999</v>
      </c>
      <c r="AV673" s="17" t="s">
        <v>74</v>
      </c>
      <c r="AW673" s="17">
        <v>0.24757996637159099</v>
      </c>
      <c r="AX673" s="17">
        <v>0.22841121806273501</v>
      </c>
      <c r="AY673" s="17">
        <v>0.25188288918262602</v>
      </c>
      <c r="AZ673" s="17">
        <v>0.309299971672788</v>
      </c>
    </row>
    <row r="674" spans="2:52" x14ac:dyDescent="0.35">
      <c r="B674" t="s">
        <v>339</v>
      </c>
      <c r="C674" s="17">
        <v>4.5714593713136902E-2</v>
      </c>
      <c r="D674" s="17">
        <v>5.1254191637231099E-2</v>
      </c>
      <c r="E674" s="17">
        <v>4.0652690884266603E-2</v>
      </c>
      <c r="F674" s="17"/>
      <c r="G674" s="17">
        <v>3.9269199672587102E-2</v>
      </c>
      <c r="H674" s="17">
        <v>4.4046417405218002E-2</v>
      </c>
      <c r="I674" s="17">
        <v>5.1482537059279999E-2</v>
      </c>
      <c r="J674" s="17">
        <v>5.5116030028512099E-2</v>
      </c>
      <c r="K674" s="17">
        <v>3.3762742936929102E-2</v>
      </c>
      <c r="L674" s="17">
        <v>4.6931902903702603E-2</v>
      </c>
      <c r="M674" s="17"/>
      <c r="N674" s="17">
        <v>3.1493589663788298E-2</v>
      </c>
      <c r="O674" s="17">
        <v>4.9119997297499003E-2</v>
      </c>
      <c r="P674" s="17">
        <v>4.7213955495562503E-2</v>
      </c>
      <c r="Q674" s="17">
        <v>5.7728657968166099E-2</v>
      </c>
      <c r="R674" s="17"/>
      <c r="S674" s="17">
        <v>4.74088326469672E-2</v>
      </c>
      <c r="T674" s="17">
        <v>4.9894181484577103E-2</v>
      </c>
      <c r="U674" s="17">
        <v>4.8451912172782802E-2</v>
      </c>
      <c r="V674" s="17">
        <v>6.5318787992058105E-2</v>
      </c>
      <c r="W674" s="17">
        <v>2.3576587167121601E-2</v>
      </c>
      <c r="X674" s="17">
        <v>4.7661993129630098E-2</v>
      </c>
      <c r="Y674" s="17">
        <v>2.60822033166393E-2</v>
      </c>
      <c r="Z674" s="17">
        <v>4.5073114886288103E-2</v>
      </c>
      <c r="AA674" s="17">
        <v>6.5924142730837701E-2</v>
      </c>
      <c r="AB674" s="17">
        <v>4.0627150747254599E-2</v>
      </c>
      <c r="AC674" s="17">
        <v>3.04644393818524E-2</v>
      </c>
      <c r="AD674" s="17">
        <v>3.12634993261749E-2</v>
      </c>
      <c r="AE674" s="17"/>
      <c r="AF674" s="17">
        <v>3.8895099605838999E-2</v>
      </c>
      <c r="AG674" s="17">
        <v>4.2463898108018303E-2</v>
      </c>
      <c r="AH674" s="17">
        <v>7.1010882432455999E-2</v>
      </c>
      <c r="AI674" s="17"/>
      <c r="AJ674" s="17">
        <v>5.0950696321873198E-2</v>
      </c>
      <c r="AK674" s="17">
        <v>4.8502191288656502E-2</v>
      </c>
      <c r="AL674" s="17">
        <v>1.7150619303193601E-2</v>
      </c>
      <c r="AM674" s="17">
        <v>0.15123922373319901</v>
      </c>
      <c r="AN674" s="17">
        <v>4.6176228702456301E-2</v>
      </c>
      <c r="AO674" s="17"/>
      <c r="AP674" s="17">
        <v>2.3417056156194199E-2</v>
      </c>
      <c r="AQ674" s="17">
        <v>4.6339013030603102E-2</v>
      </c>
      <c r="AR674" s="17">
        <v>3.2033813796817502E-2</v>
      </c>
      <c r="AS674" s="17"/>
      <c r="AT674" s="17">
        <v>3.9128335200047402E-2</v>
      </c>
      <c r="AU674" s="17">
        <v>3.7754669633546303E-2</v>
      </c>
      <c r="AV674" s="17" t="s">
        <v>74</v>
      </c>
      <c r="AW674" s="17">
        <v>6.7213403032655897E-2</v>
      </c>
      <c r="AX674" s="17">
        <v>7.0408359344190999E-2</v>
      </c>
      <c r="AY674" s="17">
        <v>3.8241827496877399E-2</v>
      </c>
      <c r="AZ674" s="17">
        <v>8.7866496697140806E-2</v>
      </c>
    </row>
    <row r="675" spans="2:52" x14ac:dyDescent="0.35">
      <c r="B675" t="s">
        <v>72</v>
      </c>
      <c r="C675" s="17">
        <v>5.1810998365838697E-2</v>
      </c>
      <c r="D675" s="17">
        <v>5.5536085398555202E-2</v>
      </c>
      <c r="E675" s="17">
        <v>4.84622912276583E-2</v>
      </c>
      <c r="F675" s="17"/>
      <c r="G675" s="17">
        <v>6.0870191316266802E-2</v>
      </c>
      <c r="H675" s="17">
        <v>6.9708394768386195E-2</v>
      </c>
      <c r="I675" s="17">
        <v>3.2665898421369098E-2</v>
      </c>
      <c r="J675" s="17">
        <v>4.2509802640253003E-2</v>
      </c>
      <c r="K675" s="17">
        <v>4.6803875703903403E-2</v>
      </c>
      <c r="L675" s="17">
        <v>5.9137239067441297E-2</v>
      </c>
      <c r="M675" s="17"/>
      <c r="N675" s="17">
        <v>2.9152955056311498E-2</v>
      </c>
      <c r="O675" s="17">
        <v>3.4420133439888902E-2</v>
      </c>
      <c r="P675" s="17">
        <v>7.3272553132374102E-2</v>
      </c>
      <c r="Q675" s="17">
        <v>7.1789111802367495E-2</v>
      </c>
      <c r="R675" s="17"/>
      <c r="S675" s="17">
        <v>4.3767029732792298E-2</v>
      </c>
      <c r="T675" s="17">
        <v>7.8907073203564798E-2</v>
      </c>
      <c r="U675" s="17">
        <v>5.4853585496125401E-2</v>
      </c>
      <c r="V675" s="17">
        <v>6.0164646169429001E-2</v>
      </c>
      <c r="W675" s="17">
        <v>4.8264645409664797E-2</v>
      </c>
      <c r="X675" s="17">
        <v>4.9799980023779299E-2</v>
      </c>
      <c r="Y675" s="17">
        <v>4.1944796237384001E-2</v>
      </c>
      <c r="Z675" s="17">
        <v>5.7848460440932503E-2</v>
      </c>
      <c r="AA675" s="17">
        <v>4.5926002583202903E-2</v>
      </c>
      <c r="AB675" s="17">
        <v>4.5771180841228797E-2</v>
      </c>
      <c r="AC675" s="17">
        <v>6.3938984587040906E-2</v>
      </c>
      <c r="AD675" s="17">
        <v>0</v>
      </c>
      <c r="AE675" s="17"/>
      <c r="AF675" s="17">
        <v>4.9481513988211899E-2</v>
      </c>
      <c r="AG675" s="17">
        <v>4.05001983200226E-2</v>
      </c>
      <c r="AH675" s="17">
        <v>7.6088921568850595E-2</v>
      </c>
      <c r="AI675" s="17"/>
      <c r="AJ675" s="17">
        <v>5.4236232671619401E-2</v>
      </c>
      <c r="AK675" s="17">
        <v>3.0745083253924999E-2</v>
      </c>
      <c r="AL675" s="17">
        <v>6.2234724808418899E-2</v>
      </c>
      <c r="AM675" s="17">
        <v>0</v>
      </c>
      <c r="AN675" s="17">
        <v>7.77826206319948E-2</v>
      </c>
      <c r="AO675" s="17"/>
      <c r="AP675" s="17">
        <v>3.0733010141682501E-2</v>
      </c>
      <c r="AQ675" s="17">
        <v>3.1998563595280999E-2</v>
      </c>
      <c r="AR675" s="17">
        <v>4.07451102487617E-2</v>
      </c>
      <c r="AS675" s="17"/>
      <c r="AT675" s="17">
        <v>4.9809909028502797E-2</v>
      </c>
      <c r="AU675" s="17">
        <v>3.35034897197889E-2</v>
      </c>
      <c r="AV675" s="17" t="s">
        <v>74</v>
      </c>
      <c r="AW675" s="17">
        <v>3.13116769853648E-2</v>
      </c>
      <c r="AX675" s="17">
        <v>7.5677522792238799E-2</v>
      </c>
      <c r="AY675" s="17">
        <v>7.2800020645473099E-2</v>
      </c>
      <c r="AZ675" s="17">
        <v>4.0515060960512599E-2</v>
      </c>
    </row>
    <row r="676" spans="2:52" x14ac:dyDescent="0.35">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row>
    <row r="677" spans="2:52" x14ac:dyDescent="0.35">
      <c r="B677" s="6" t="s">
        <v>356</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row>
    <row r="678" spans="2:52" x14ac:dyDescent="0.35">
      <c r="B678" s="24" t="s">
        <v>156</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row>
    <row r="679" spans="2:52" x14ac:dyDescent="0.35">
      <c r="B679" t="s">
        <v>336</v>
      </c>
      <c r="C679" s="17">
        <v>8.0230387915356E-2</v>
      </c>
      <c r="D679" s="17">
        <v>8.8213936013574495E-2</v>
      </c>
      <c r="E679" s="17">
        <v>7.1635971640203799E-2</v>
      </c>
      <c r="F679" s="17"/>
      <c r="G679" s="17">
        <v>0.13222955563921601</v>
      </c>
      <c r="H679" s="17">
        <v>9.9364543530142194E-2</v>
      </c>
      <c r="I679" s="17">
        <v>7.4442199310348095E-2</v>
      </c>
      <c r="J679" s="17">
        <v>7.2379656379354396E-2</v>
      </c>
      <c r="K679" s="17">
        <v>4.3674827247424601E-2</v>
      </c>
      <c r="L679" s="17">
        <v>6.5632225206691805E-2</v>
      </c>
      <c r="M679" s="17"/>
      <c r="N679" s="17">
        <v>5.8960256185901401E-2</v>
      </c>
      <c r="O679" s="17">
        <v>7.1070896043971293E-2</v>
      </c>
      <c r="P679" s="17">
        <v>9.6768184766081497E-2</v>
      </c>
      <c r="Q679" s="17">
        <v>9.5430580907649304E-2</v>
      </c>
      <c r="R679" s="17"/>
      <c r="S679" s="17">
        <v>9.8181683201541706E-2</v>
      </c>
      <c r="T679" s="17">
        <v>5.5997181077560798E-2</v>
      </c>
      <c r="U679" s="17">
        <v>7.5732081169108595E-2</v>
      </c>
      <c r="V679" s="17">
        <v>4.0426540353781001E-2</v>
      </c>
      <c r="W679" s="17">
        <v>9.8213272797312998E-2</v>
      </c>
      <c r="X679" s="17">
        <v>0.108757721055896</v>
      </c>
      <c r="Y679" s="17">
        <v>8.83465810584938E-2</v>
      </c>
      <c r="Z679" s="17">
        <v>5.7530519485821899E-2</v>
      </c>
      <c r="AA679" s="17">
        <v>7.7638616803849494E-2</v>
      </c>
      <c r="AB679" s="17">
        <v>9.7959827935992505E-2</v>
      </c>
      <c r="AC679" s="17">
        <v>0.104035696087401</v>
      </c>
      <c r="AD679" s="17">
        <v>2.7606876932024502E-2</v>
      </c>
      <c r="AE679" s="17"/>
      <c r="AF679" s="17">
        <v>9.1493817099115707E-2</v>
      </c>
      <c r="AG679" s="17">
        <v>5.39219514299564E-2</v>
      </c>
      <c r="AH679" s="17">
        <v>0.119801042701228</v>
      </c>
      <c r="AI679" s="17"/>
      <c r="AJ679" s="17">
        <v>6.9831461511752402E-2</v>
      </c>
      <c r="AK679" s="17">
        <v>7.8184600377584207E-2</v>
      </c>
      <c r="AL679" s="17">
        <v>6.3632623317332895E-2</v>
      </c>
      <c r="AM679" s="17">
        <v>0.22520051034633001</v>
      </c>
      <c r="AN679" s="17">
        <v>0.12768358790307299</v>
      </c>
      <c r="AO679" s="17"/>
      <c r="AP679" s="17">
        <v>5.9905947393367499E-2</v>
      </c>
      <c r="AQ679" s="17">
        <v>9.0365575834241804E-2</v>
      </c>
      <c r="AR679" s="17">
        <v>6.43672327589076E-2</v>
      </c>
      <c r="AS679" s="17"/>
      <c r="AT679" s="17">
        <v>6.1267328771793299E-2</v>
      </c>
      <c r="AU679" s="17">
        <v>6.4625844211981906E-2</v>
      </c>
      <c r="AV679" s="17" t="s">
        <v>74</v>
      </c>
      <c r="AW679" s="17">
        <v>0.153272093379278</v>
      </c>
      <c r="AX679" s="17">
        <v>9.0640130411992606E-2</v>
      </c>
      <c r="AY679" s="17">
        <v>8.8893916319769506E-2</v>
      </c>
      <c r="AZ679" s="17">
        <v>0.128959953550216</v>
      </c>
    </row>
    <row r="680" spans="2:52" x14ac:dyDescent="0.35">
      <c r="B680" t="s">
        <v>337</v>
      </c>
      <c r="C680" s="17">
        <v>0.373089264633088</v>
      </c>
      <c r="D680" s="17">
        <v>0.371980711635096</v>
      </c>
      <c r="E680" s="17">
        <v>0.37382199574401698</v>
      </c>
      <c r="F680" s="17"/>
      <c r="G680" s="17">
        <v>0.40824134984181099</v>
      </c>
      <c r="H680" s="17">
        <v>0.31777775671270903</v>
      </c>
      <c r="I680" s="17">
        <v>0.37780347318359703</v>
      </c>
      <c r="J680" s="17">
        <v>0.41731504409241399</v>
      </c>
      <c r="K680" s="17">
        <v>0.33789463354399402</v>
      </c>
      <c r="L680" s="17">
        <v>0.37328358563816599</v>
      </c>
      <c r="M680" s="17"/>
      <c r="N680" s="17">
        <v>0.38335249944318001</v>
      </c>
      <c r="O680" s="17">
        <v>0.37757883784938601</v>
      </c>
      <c r="P680" s="17">
        <v>0.37279875149322</v>
      </c>
      <c r="Q680" s="17">
        <v>0.35724505808690998</v>
      </c>
      <c r="R680" s="17"/>
      <c r="S680" s="17">
        <v>0.37236586683723899</v>
      </c>
      <c r="T680" s="17">
        <v>0.38657960206801201</v>
      </c>
      <c r="U680" s="17">
        <v>0.46292583989084801</v>
      </c>
      <c r="V680" s="17">
        <v>0.32156765635715101</v>
      </c>
      <c r="W680" s="17">
        <v>0.31069519805572099</v>
      </c>
      <c r="X680" s="17">
        <v>0.35985579519939997</v>
      </c>
      <c r="Y680" s="17">
        <v>0.376489780694922</v>
      </c>
      <c r="Z680" s="17">
        <v>0.37442622947314602</v>
      </c>
      <c r="AA680" s="17">
        <v>0.38245577273959003</v>
      </c>
      <c r="AB680" s="17">
        <v>0.352733042490886</v>
      </c>
      <c r="AC680" s="17">
        <v>0.43018958224616</v>
      </c>
      <c r="AD680" s="17">
        <v>0.34638619523369801</v>
      </c>
      <c r="AE680" s="17"/>
      <c r="AF680" s="17">
        <v>0.366206389541744</v>
      </c>
      <c r="AG680" s="17">
        <v>0.37269935942534499</v>
      </c>
      <c r="AH680" s="17">
        <v>0.406419519664866</v>
      </c>
      <c r="AI680" s="17"/>
      <c r="AJ680" s="17">
        <v>0.36461432609044397</v>
      </c>
      <c r="AK680" s="17">
        <v>0.35409815430137198</v>
      </c>
      <c r="AL680" s="17">
        <v>0.45252735919777798</v>
      </c>
      <c r="AM680" s="17">
        <v>0.25057250942974602</v>
      </c>
      <c r="AN680" s="17">
        <v>0.39126830271062302</v>
      </c>
      <c r="AO680" s="17"/>
      <c r="AP680" s="17">
        <v>0.40359401264120998</v>
      </c>
      <c r="AQ680" s="17">
        <v>0.37373739602199901</v>
      </c>
      <c r="AR680" s="17">
        <v>0.46603976864433999</v>
      </c>
      <c r="AS680" s="17"/>
      <c r="AT680" s="17">
        <v>0.37165016801805001</v>
      </c>
      <c r="AU680" s="17">
        <v>0.36876082196816201</v>
      </c>
      <c r="AV680" s="17" t="s">
        <v>74</v>
      </c>
      <c r="AW680" s="17">
        <v>0.33545355518426001</v>
      </c>
      <c r="AX680" s="17">
        <v>0.36672355859906902</v>
      </c>
      <c r="AY680" s="17">
        <v>0.38788646897350498</v>
      </c>
      <c r="AZ680" s="17">
        <v>0.36783907094281698</v>
      </c>
    </row>
    <row r="681" spans="2:52" x14ac:dyDescent="0.35">
      <c r="B681" t="s">
        <v>338</v>
      </c>
      <c r="C681" s="17">
        <v>0.396924732397888</v>
      </c>
      <c r="D681" s="17">
        <v>0.39529141546030999</v>
      </c>
      <c r="E681" s="17">
        <v>0.39949150359109498</v>
      </c>
      <c r="F681" s="17"/>
      <c r="G681" s="17">
        <v>0.33798373819287703</v>
      </c>
      <c r="H681" s="17">
        <v>0.401698133070088</v>
      </c>
      <c r="I681" s="17">
        <v>0.40399651946057202</v>
      </c>
      <c r="J681" s="17">
        <v>0.376722510549926</v>
      </c>
      <c r="K681" s="17">
        <v>0.43617504510069099</v>
      </c>
      <c r="L681" s="17">
        <v>0.41852128045070303</v>
      </c>
      <c r="M681" s="17"/>
      <c r="N681" s="17">
        <v>0.42663853820623499</v>
      </c>
      <c r="O681" s="17">
        <v>0.39899592729939698</v>
      </c>
      <c r="P681" s="17">
        <v>0.37020652904958701</v>
      </c>
      <c r="Q681" s="17">
        <v>0.38739282585653001</v>
      </c>
      <c r="R681" s="17"/>
      <c r="S681" s="17">
        <v>0.40766127314731998</v>
      </c>
      <c r="T681" s="17">
        <v>0.39388335476117298</v>
      </c>
      <c r="U681" s="17">
        <v>0.33301809891825201</v>
      </c>
      <c r="V681" s="17">
        <v>0.46291700443517703</v>
      </c>
      <c r="W681" s="17">
        <v>0.460705858033646</v>
      </c>
      <c r="X681" s="17">
        <v>0.40343793496950098</v>
      </c>
      <c r="Y681" s="17">
        <v>0.39252500673475199</v>
      </c>
      <c r="Z681" s="17">
        <v>0.37486168843924</v>
      </c>
      <c r="AA681" s="17">
        <v>0.37891215964177499</v>
      </c>
      <c r="AB681" s="17">
        <v>0.35798415516738502</v>
      </c>
      <c r="AC681" s="17">
        <v>0.35245507445587398</v>
      </c>
      <c r="AD681" s="17">
        <v>0.45891500201142499</v>
      </c>
      <c r="AE681" s="17"/>
      <c r="AF681" s="17">
        <v>0.37285575595098203</v>
      </c>
      <c r="AG681" s="17">
        <v>0.43330808686580702</v>
      </c>
      <c r="AH681" s="17">
        <v>0.33103239218377001</v>
      </c>
      <c r="AI681" s="17"/>
      <c r="AJ681" s="17">
        <v>0.40574580857400799</v>
      </c>
      <c r="AK681" s="17">
        <v>0.444341504355175</v>
      </c>
      <c r="AL681" s="17">
        <v>0.35618116259326199</v>
      </c>
      <c r="AM681" s="17">
        <v>0.31499406679771802</v>
      </c>
      <c r="AN681" s="17">
        <v>0.31068570504217302</v>
      </c>
      <c r="AO681" s="17"/>
      <c r="AP681" s="17">
        <v>0.388253603826195</v>
      </c>
      <c r="AQ681" s="17">
        <v>0.41506913371747001</v>
      </c>
      <c r="AR681" s="17">
        <v>0.385183110747016</v>
      </c>
      <c r="AS681" s="17"/>
      <c r="AT681" s="17">
        <v>0.41730731767162699</v>
      </c>
      <c r="AU681" s="17">
        <v>0.41952149217016699</v>
      </c>
      <c r="AV681" s="17" t="s">
        <v>74</v>
      </c>
      <c r="AW681" s="17">
        <v>0.38457438861694898</v>
      </c>
      <c r="AX681" s="17">
        <v>0.33208678510172901</v>
      </c>
      <c r="AY681" s="17">
        <v>0.38467010280305097</v>
      </c>
      <c r="AZ681" s="17">
        <v>0.33440977793592203</v>
      </c>
    </row>
    <row r="682" spans="2:52" x14ac:dyDescent="0.35">
      <c r="B682" t="s">
        <v>339</v>
      </c>
      <c r="C682" s="17">
        <v>0.103563432109434</v>
      </c>
      <c r="D682" s="17">
        <v>0.10734228284713</v>
      </c>
      <c r="E682" s="17">
        <v>0.10029990674366999</v>
      </c>
      <c r="F682" s="17"/>
      <c r="G682" s="17">
        <v>8.1446558936898505E-2</v>
      </c>
      <c r="H682" s="17">
        <v>0.114344136377674</v>
      </c>
      <c r="I682" s="17">
        <v>0.10233556808431001</v>
      </c>
      <c r="J682" s="17">
        <v>0.11069352498237001</v>
      </c>
      <c r="K682" s="17">
        <v>0.13509947129085201</v>
      </c>
      <c r="L682" s="17">
        <v>8.5188190504241507E-2</v>
      </c>
      <c r="M682" s="17"/>
      <c r="N682" s="17">
        <v>0.10425738753918901</v>
      </c>
      <c r="O682" s="17">
        <v>0.106671338360204</v>
      </c>
      <c r="P682" s="17">
        <v>9.0018875928737793E-2</v>
      </c>
      <c r="Q682" s="17">
        <v>0.113893138779127</v>
      </c>
      <c r="R682" s="17"/>
      <c r="S682" s="17">
        <v>7.9370803500874498E-2</v>
      </c>
      <c r="T682" s="17">
        <v>0.117896317638952</v>
      </c>
      <c r="U682" s="17">
        <v>7.9631474263991101E-2</v>
      </c>
      <c r="V682" s="17">
        <v>0.12937523157867101</v>
      </c>
      <c r="W682" s="17">
        <v>0.121583087960284</v>
      </c>
      <c r="X682" s="17">
        <v>0.10009770071285599</v>
      </c>
      <c r="Y682" s="17">
        <v>7.6164169125266495E-2</v>
      </c>
      <c r="Z682" s="17">
        <v>0.156236916995762</v>
      </c>
      <c r="AA682" s="17">
        <v>0.10404560305703001</v>
      </c>
      <c r="AB682" s="17">
        <v>0.114322455608204</v>
      </c>
      <c r="AC682" s="17">
        <v>8.1888051220445499E-2</v>
      </c>
      <c r="AD682" s="17">
        <v>0.11198109362316699</v>
      </c>
      <c r="AE682" s="17"/>
      <c r="AF682" s="17">
        <v>0.117998194916817</v>
      </c>
      <c r="AG682" s="17">
        <v>0.105382583924055</v>
      </c>
      <c r="AH682" s="17">
        <v>0.100270088971761</v>
      </c>
      <c r="AI682" s="17"/>
      <c r="AJ682" s="17">
        <v>0.10507962427946101</v>
      </c>
      <c r="AK682" s="17">
        <v>0.101802662436093</v>
      </c>
      <c r="AL682" s="17">
        <v>8.1646693544698001E-2</v>
      </c>
      <c r="AM682" s="17">
        <v>0.20923291342620601</v>
      </c>
      <c r="AN682" s="17">
        <v>0.108716172087264</v>
      </c>
      <c r="AO682" s="17"/>
      <c r="AP682" s="17">
        <v>0.101726266973549</v>
      </c>
      <c r="AQ682" s="17">
        <v>9.6871205053421894E-2</v>
      </c>
      <c r="AR682" s="17">
        <v>6.2279934820884397E-2</v>
      </c>
      <c r="AS682" s="17"/>
      <c r="AT682" s="17">
        <v>0.10562622122064599</v>
      </c>
      <c r="AU682" s="17">
        <v>0.11462021199042</v>
      </c>
      <c r="AV682" s="17" t="s">
        <v>74</v>
      </c>
      <c r="AW682" s="17">
        <v>7.8779069899038004E-2</v>
      </c>
      <c r="AX682" s="17">
        <v>0.15389813284821499</v>
      </c>
      <c r="AY682" s="17">
        <v>7.67332313844169E-2</v>
      </c>
      <c r="AZ682" s="17">
        <v>0.10955751486538499</v>
      </c>
    </row>
    <row r="683" spans="2:52" x14ac:dyDescent="0.35">
      <c r="B683" t="s">
        <v>72</v>
      </c>
      <c r="C683" s="17">
        <v>4.6192182944234002E-2</v>
      </c>
      <c r="D683" s="17">
        <v>3.7171654043889897E-2</v>
      </c>
      <c r="E683" s="17">
        <v>5.4750622281013503E-2</v>
      </c>
      <c r="F683" s="17"/>
      <c r="G683" s="17">
        <v>4.0098797389197499E-2</v>
      </c>
      <c r="H683" s="17">
        <v>6.6815430309386706E-2</v>
      </c>
      <c r="I683" s="17">
        <v>4.1422239961172697E-2</v>
      </c>
      <c r="J683" s="17">
        <v>2.2889263995935501E-2</v>
      </c>
      <c r="K683" s="17">
        <v>4.7156022817038103E-2</v>
      </c>
      <c r="L683" s="17">
        <v>5.7374718200196899E-2</v>
      </c>
      <c r="M683" s="17"/>
      <c r="N683" s="17">
        <v>2.6791318625495601E-2</v>
      </c>
      <c r="O683" s="17">
        <v>4.5683000447042398E-2</v>
      </c>
      <c r="P683" s="17">
        <v>7.0207658762373504E-2</v>
      </c>
      <c r="Q683" s="17">
        <v>4.6038396369783803E-2</v>
      </c>
      <c r="R683" s="17"/>
      <c r="S683" s="17">
        <v>4.2420373313024798E-2</v>
      </c>
      <c r="T683" s="17">
        <v>4.5643544454302402E-2</v>
      </c>
      <c r="U683" s="17">
        <v>4.8692505757800403E-2</v>
      </c>
      <c r="V683" s="17">
        <v>4.5713567275218997E-2</v>
      </c>
      <c r="W683" s="17">
        <v>8.80258315303626E-3</v>
      </c>
      <c r="X683" s="17">
        <v>2.7850848062346899E-2</v>
      </c>
      <c r="Y683" s="17">
        <v>6.6474462386566596E-2</v>
      </c>
      <c r="Z683" s="17">
        <v>3.6944645606030502E-2</v>
      </c>
      <c r="AA683" s="17">
        <v>5.6947847757756097E-2</v>
      </c>
      <c r="AB683" s="17">
        <v>7.7000518797532405E-2</v>
      </c>
      <c r="AC683" s="17">
        <v>3.1431595990119097E-2</v>
      </c>
      <c r="AD683" s="17">
        <v>5.5110832199685003E-2</v>
      </c>
      <c r="AE683" s="17"/>
      <c r="AF683" s="17">
        <v>5.1445842491341098E-2</v>
      </c>
      <c r="AG683" s="17">
        <v>3.4688018354837299E-2</v>
      </c>
      <c r="AH683" s="17">
        <v>4.2476956478375801E-2</v>
      </c>
      <c r="AI683" s="17"/>
      <c r="AJ683" s="17">
        <v>5.4728779544334701E-2</v>
      </c>
      <c r="AK683" s="17">
        <v>2.1573078529775601E-2</v>
      </c>
      <c r="AL683" s="17">
        <v>4.6012161346929599E-2</v>
      </c>
      <c r="AM683" s="17">
        <v>0</v>
      </c>
      <c r="AN683" s="17">
        <v>6.1646232256866398E-2</v>
      </c>
      <c r="AO683" s="17"/>
      <c r="AP683" s="17">
        <v>4.6520169165679102E-2</v>
      </c>
      <c r="AQ683" s="17">
        <v>2.39566893728674E-2</v>
      </c>
      <c r="AR683" s="17">
        <v>2.2129953028852001E-2</v>
      </c>
      <c r="AS683" s="17"/>
      <c r="AT683" s="17">
        <v>4.4148964317882997E-2</v>
      </c>
      <c r="AU683" s="17">
        <v>3.24716296592686E-2</v>
      </c>
      <c r="AV683" s="17" t="s">
        <v>74</v>
      </c>
      <c r="AW683" s="17">
        <v>4.7920892920475501E-2</v>
      </c>
      <c r="AX683" s="17">
        <v>5.6651393038994698E-2</v>
      </c>
      <c r="AY683" s="17">
        <v>6.1816280519257097E-2</v>
      </c>
      <c r="AZ683" s="17">
        <v>5.9233682705660998E-2</v>
      </c>
    </row>
    <row r="684" spans="2:52" x14ac:dyDescent="0.35">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row>
    <row r="685" spans="2:52" x14ac:dyDescent="0.35">
      <c r="B685" s="6" t="s">
        <v>357</v>
      </c>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row>
    <row r="686" spans="2:52" x14ac:dyDescent="0.35">
      <c r="B686" s="24" t="s">
        <v>156</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row>
    <row r="687" spans="2:52" x14ac:dyDescent="0.35">
      <c r="B687" t="s">
        <v>336</v>
      </c>
      <c r="C687" s="17">
        <v>4.3616504904766699E-2</v>
      </c>
      <c r="D687" s="17">
        <v>4.7742039737170297E-2</v>
      </c>
      <c r="E687" s="17">
        <v>3.9871780827154403E-2</v>
      </c>
      <c r="F687" s="17"/>
      <c r="G687" s="17">
        <v>8.1382395724815607E-2</v>
      </c>
      <c r="H687" s="17">
        <v>4.66143775201356E-2</v>
      </c>
      <c r="I687" s="17">
        <v>4.0249492383699598E-2</v>
      </c>
      <c r="J687" s="17">
        <v>2.84127537119277E-2</v>
      </c>
      <c r="K687" s="17">
        <v>4.5332923257455499E-2</v>
      </c>
      <c r="L687" s="17">
        <v>2.92670474664447E-2</v>
      </c>
      <c r="M687" s="17"/>
      <c r="N687" s="17">
        <v>4.6100019940116602E-2</v>
      </c>
      <c r="O687" s="17">
        <v>3.8056321500778402E-2</v>
      </c>
      <c r="P687" s="17">
        <v>5.8147984160704602E-2</v>
      </c>
      <c r="Q687" s="17">
        <v>3.2456507284511597E-2</v>
      </c>
      <c r="R687" s="17"/>
      <c r="S687" s="17">
        <v>7.4601293950498998E-2</v>
      </c>
      <c r="T687" s="17">
        <v>3.8952591067290397E-2</v>
      </c>
      <c r="U687" s="17">
        <v>3.2543368151626603E-2</v>
      </c>
      <c r="V687" s="17">
        <v>2.3786674051806501E-2</v>
      </c>
      <c r="W687" s="17">
        <v>2.9134002945475999E-2</v>
      </c>
      <c r="X687" s="17">
        <v>4.3030737966779198E-2</v>
      </c>
      <c r="Y687" s="17">
        <v>5.04786966780933E-2</v>
      </c>
      <c r="Z687" s="17">
        <v>0</v>
      </c>
      <c r="AA687" s="17">
        <v>5.4505607551502001E-2</v>
      </c>
      <c r="AB687" s="17">
        <v>4.1771662160934697E-2</v>
      </c>
      <c r="AC687" s="17">
        <v>8.5345748418738696E-2</v>
      </c>
      <c r="AD687" s="17">
        <v>0</v>
      </c>
      <c r="AE687" s="17"/>
      <c r="AF687" s="17">
        <v>3.5082589747811199E-2</v>
      </c>
      <c r="AG687" s="17">
        <v>3.83599387426359E-2</v>
      </c>
      <c r="AH687" s="17">
        <v>5.6729449852840903E-2</v>
      </c>
      <c r="AI687" s="17"/>
      <c r="AJ687" s="17">
        <v>3.3934077829183902E-2</v>
      </c>
      <c r="AK687" s="17">
        <v>5.4900706435645603E-2</v>
      </c>
      <c r="AL687" s="17">
        <v>1.8629222167586699E-2</v>
      </c>
      <c r="AM687" s="17">
        <v>5.6818087362322897E-2</v>
      </c>
      <c r="AN687" s="17">
        <v>5.8361418287951501E-2</v>
      </c>
      <c r="AO687" s="17"/>
      <c r="AP687" s="17">
        <v>6.7763966687533705E-2</v>
      </c>
      <c r="AQ687" s="17">
        <v>5.8820705198249702E-2</v>
      </c>
      <c r="AR687" s="17">
        <v>1.00660531216105E-2</v>
      </c>
      <c r="AS687" s="17"/>
      <c r="AT687" s="17">
        <v>3.8760896391737597E-2</v>
      </c>
      <c r="AU687" s="17">
        <v>3.0076244790076201E-2</v>
      </c>
      <c r="AV687" s="17" t="s">
        <v>74</v>
      </c>
      <c r="AW687" s="17">
        <v>7.6977657874816294E-2</v>
      </c>
      <c r="AX687" s="17">
        <v>6.14335509886616E-2</v>
      </c>
      <c r="AY687" s="17">
        <v>4.2326335128232098E-2</v>
      </c>
      <c r="AZ687" s="17">
        <v>3.9293342090844501E-2</v>
      </c>
    </row>
    <row r="688" spans="2:52" x14ac:dyDescent="0.35">
      <c r="B688" t="s">
        <v>337</v>
      </c>
      <c r="C688" s="17">
        <v>0.26369267620755499</v>
      </c>
      <c r="D688" s="17">
        <v>0.29002610854007199</v>
      </c>
      <c r="E688" s="17">
        <v>0.23975145844426099</v>
      </c>
      <c r="F688" s="17"/>
      <c r="G688" s="17">
        <v>0.26758928962867601</v>
      </c>
      <c r="H688" s="17">
        <v>0.27504250344690501</v>
      </c>
      <c r="I688" s="17">
        <v>0.26866823346938301</v>
      </c>
      <c r="J688" s="17">
        <v>0.21505585505550501</v>
      </c>
      <c r="K688" s="17">
        <v>0.25282160640434598</v>
      </c>
      <c r="L688" s="17">
        <v>0.29506847396782798</v>
      </c>
      <c r="M688" s="17"/>
      <c r="N688" s="17">
        <v>0.29008632130273398</v>
      </c>
      <c r="O688" s="17">
        <v>0.23953159851067499</v>
      </c>
      <c r="P688" s="17">
        <v>0.27607557396694099</v>
      </c>
      <c r="Q688" s="17">
        <v>0.24763916651816401</v>
      </c>
      <c r="R688" s="17"/>
      <c r="S688" s="17">
        <v>0.29857268645274898</v>
      </c>
      <c r="T688" s="17">
        <v>0.18778005532231801</v>
      </c>
      <c r="U688" s="17">
        <v>0.33456884479719801</v>
      </c>
      <c r="V688" s="17">
        <v>0.27007450877767097</v>
      </c>
      <c r="W688" s="17">
        <v>0.26074604632459703</v>
      </c>
      <c r="X688" s="17">
        <v>0.28897087946700301</v>
      </c>
      <c r="Y688" s="17">
        <v>0.27931906259765699</v>
      </c>
      <c r="Z688" s="17">
        <v>0.20229505902485401</v>
      </c>
      <c r="AA688" s="17">
        <v>0.24729412526549599</v>
      </c>
      <c r="AB688" s="17">
        <v>0.29285272155803399</v>
      </c>
      <c r="AC688" s="17">
        <v>0.25560577874748103</v>
      </c>
      <c r="AD688" s="17">
        <v>0.15395421694124301</v>
      </c>
      <c r="AE688" s="17"/>
      <c r="AF688" s="17">
        <v>0.24622851989796901</v>
      </c>
      <c r="AG688" s="17">
        <v>0.27639618684055101</v>
      </c>
      <c r="AH688" s="17">
        <v>0.251486276950383</v>
      </c>
      <c r="AI688" s="17"/>
      <c r="AJ688" s="17">
        <v>0.293826572653066</v>
      </c>
      <c r="AK688" s="17">
        <v>0.25023910495137303</v>
      </c>
      <c r="AL688" s="17">
        <v>0.29581671214557997</v>
      </c>
      <c r="AM688" s="17">
        <v>0.120802889741683</v>
      </c>
      <c r="AN688" s="17">
        <v>0.25702421204551101</v>
      </c>
      <c r="AO688" s="17"/>
      <c r="AP688" s="17">
        <v>0.36809036908123099</v>
      </c>
      <c r="AQ688" s="17">
        <v>0.24971576492328201</v>
      </c>
      <c r="AR688" s="17">
        <v>0.297375634272106</v>
      </c>
      <c r="AS688" s="17"/>
      <c r="AT688" s="17">
        <v>0.29054919095651799</v>
      </c>
      <c r="AU688" s="17">
        <v>0.25617664847879201</v>
      </c>
      <c r="AV688" s="17" t="s">
        <v>74</v>
      </c>
      <c r="AW688" s="17">
        <v>0.18331584050289501</v>
      </c>
      <c r="AX688" s="17">
        <v>0.21072183650651799</v>
      </c>
      <c r="AY688" s="17">
        <v>0.27202125653340098</v>
      </c>
      <c r="AZ688" s="17">
        <v>0.34907573049278601</v>
      </c>
    </row>
    <row r="689" spans="2:52" x14ac:dyDescent="0.35">
      <c r="B689" t="s">
        <v>338</v>
      </c>
      <c r="C689" s="17">
        <v>0.37569121410120998</v>
      </c>
      <c r="D689" s="17">
        <v>0.36981543836453401</v>
      </c>
      <c r="E689" s="17">
        <v>0.38088986885565301</v>
      </c>
      <c r="F689" s="17"/>
      <c r="G689" s="17">
        <v>0.41565501576772901</v>
      </c>
      <c r="H689" s="17">
        <v>0.34078113596140303</v>
      </c>
      <c r="I689" s="17">
        <v>0.34188878650184901</v>
      </c>
      <c r="J689" s="17">
        <v>0.39199888497701202</v>
      </c>
      <c r="K689" s="17">
        <v>0.32505383377604102</v>
      </c>
      <c r="L689" s="17">
        <v>0.42243328068831199</v>
      </c>
      <c r="M689" s="17"/>
      <c r="N689" s="17">
        <v>0.41956063333914001</v>
      </c>
      <c r="O689" s="17">
        <v>0.38904310784627699</v>
      </c>
      <c r="P689" s="17">
        <v>0.32608449765677699</v>
      </c>
      <c r="Q689" s="17">
        <v>0.36043896262688002</v>
      </c>
      <c r="R689" s="17"/>
      <c r="S689" s="17">
        <v>0.39401109758882802</v>
      </c>
      <c r="T689" s="17">
        <v>0.425707642045277</v>
      </c>
      <c r="U689" s="17">
        <v>0.28968836294718298</v>
      </c>
      <c r="V689" s="17">
        <v>0.2958052214004</v>
      </c>
      <c r="W689" s="17">
        <v>0.38628848082608402</v>
      </c>
      <c r="X689" s="17">
        <v>0.390083214214761</v>
      </c>
      <c r="Y689" s="17">
        <v>0.36964628297036001</v>
      </c>
      <c r="Z689" s="17">
        <v>0.48411930616979199</v>
      </c>
      <c r="AA689" s="17">
        <v>0.37603142750171498</v>
      </c>
      <c r="AB689" s="17">
        <v>0.40233429046116098</v>
      </c>
      <c r="AC689" s="17">
        <v>0.338686883234253</v>
      </c>
      <c r="AD689" s="17">
        <v>0.36231101897032802</v>
      </c>
      <c r="AE689" s="17"/>
      <c r="AF689" s="17">
        <v>0.35920112614824801</v>
      </c>
      <c r="AG689" s="17">
        <v>0.39693644701833303</v>
      </c>
      <c r="AH689" s="17">
        <v>0.33658900177514001</v>
      </c>
      <c r="AI689" s="17"/>
      <c r="AJ689" s="17">
        <v>0.36723786947352699</v>
      </c>
      <c r="AK689" s="17">
        <v>0.41618395389615698</v>
      </c>
      <c r="AL689" s="17">
        <v>0.40883585989917698</v>
      </c>
      <c r="AM689" s="17">
        <v>0.187004985044878</v>
      </c>
      <c r="AN689" s="17">
        <v>0.25340848753925899</v>
      </c>
      <c r="AO689" s="17"/>
      <c r="AP689" s="17">
        <v>0.34861715124161702</v>
      </c>
      <c r="AQ689" s="17">
        <v>0.40807246276846798</v>
      </c>
      <c r="AR689" s="17">
        <v>0.46555907822023701</v>
      </c>
      <c r="AS689" s="17"/>
      <c r="AT689" s="17">
        <v>0.39620907997907101</v>
      </c>
      <c r="AU689" s="17">
        <v>0.34312301994918498</v>
      </c>
      <c r="AV689" s="17" t="s">
        <v>74</v>
      </c>
      <c r="AW689" s="17">
        <v>0.33730586703804799</v>
      </c>
      <c r="AX689" s="17">
        <v>0.38730807476023499</v>
      </c>
      <c r="AY689" s="17">
        <v>0.38810902924056101</v>
      </c>
      <c r="AZ689" s="17">
        <v>0.34114335988905597</v>
      </c>
    </row>
    <row r="690" spans="2:52" x14ac:dyDescent="0.35">
      <c r="B690" t="s">
        <v>339</v>
      </c>
      <c r="C690" s="17">
        <v>0.26295606652868903</v>
      </c>
      <c r="D690" s="17">
        <v>0.24909674420321701</v>
      </c>
      <c r="E690" s="17">
        <v>0.27527111033160201</v>
      </c>
      <c r="F690" s="17"/>
      <c r="G690" s="17">
        <v>0.15561835549289199</v>
      </c>
      <c r="H690" s="17">
        <v>0.27869034919021801</v>
      </c>
      <c r="I690" s="17">
        <v>0.318875797324294</v>
      </c>
      <c r="J690" s="17">
        <v>0.32579097863302398</v>
      </c>
      <c r="K690" s="17">
        <v>0.32531590501825602</v>
      </c>
      <c r="L690" s="17">
        <v>0.18667599261072301</v>
      </c>
      <c r="M690" s="17"/>
      <c r="N690" s="17">
        <v>0.21232213078297801</v>
      </c>
      <c r="O690" s="17">
        <v>0.29549613959783499</v>
      </c>
      <c r="P690" s="17">
        <v>0.26919911143276498</v>
      </c>
      <c r="Q690" s="17">
        <v>0.28235929764429502</v>
      </c>
      <c r="R690" s="17"/>
      <c r="S690" s="17">
        <v>0.16164105971222101</v>
      </c>
      <c r="T690" s="17">
        <v>0.27952669691242699</v>
      </c>
      <c r="U690" s="17">
        <v>0.261309077416984</v>
      </c>
      <c r="V690" s="17">
        <v>0.33489213801215001</v>
      </c>
      <c r="W690" s="17">
        <v>0.30621658585435702</v>
      </c>
      <c r="X690" s="17">
        <v>0.240302256632657</v>
      </c>
      <c r="Y690" s="17">
        <v>0.249726979980924</v>
      </c>
      <c r="Z690" s="17">
        <v>0.27664098919932301</v>
      </c>
      <c r="AA690" s="17">
        <v>0.28474896042536801</v>
      </c>
      <c r="AB690" s="17">
        <v>0.22471000760941701</v>
      </c>
      <c r="AC690" s="17">
        <v>0.26539442235957</v>
      </c>
      <c r="AD690" s="17">
        <v>0.42272849117276601</v>
      </c>
      <c r="AE690" s="17"/>
      <c r="AF690" s="17">
        <v>0.30378311641311101</v>
      </c>
      <c r="AG690" s="17">
        <v>0.252456539956184</v>
      </c>
      <c r="AH690" s="17">
        <v>0.27852981250299502</v>
      </c>
      <c r="AI690" s="17"/>
      <c r="AJ690" s="17">
        <v>0.25591645806913899</v>
      </c>
      <c r="AK690" s="17">
        <v>0.25402017657290998</v>
      </c>
      <c r="AL690" s="17">
        <v>0.213330540101932</v>
      </c>
      <c r="AM690" s="17">
        <v>0.54357744103084404</v>
      </c>
      <c r="AN690" s="17">
        <v>0.33380416996380602</v>
      </c>
      <c r="AO690" s="17"/>
      <c r="AP690" s="17">
        <v>0.17085236260383699</v>
      </c>
      <c r="AQ690" s="17">
        <v>0.253206693968827</v>
      </c>
      <c r="AR690" s="17">
        <v>0.20404527758205501</v>
      </c>
      <c r="AS690" s="17"/>
      <c r="AT690" s="17">
        <v>0.22641499280952301</v>
      </c>
      <c r="AU690" s="17">
        <v>0.33697093654153698</v>
      </c>
      <c r="AV690" s="17" t="s">
        <v>74</v>
      </c>
      <c r="AW690" s="17">
        <v>0.32377469487767802</v>
      </c>
      <c r="AX690" s="17">
        <v>0.23665662825334899</v>
      </c>
      <c r="AY690" s="17">
        <v>0.23823522464079</v>
      </c>
      <c r="AZ690" s="17">
        <v>0.211196205266863</v>
      </c>
    </row>
    <row r="691" spans="2:52" x14ac:dyDescent="0.35">
      <c r="B691" t="s">
        <v>72</v>
      </c>
      <c r="C691" s="17">
        <v>5.4043538257779702E-2</v>
      </c>
      <c r="D691" s="17">
        <v>4.3319669155007297E-2</v>
      </c>
      <c r="E691" s="17">
        <v>6.42157815413293E-2</v>
      </c>
      <c r="F691" s="17"/>
      <c r="G691" s="17">
        <v>7.9754943385887303E-2</v>
      </c>
      <c r="H691" s="17">
        <v>5.88716338813376E-2</v>
      </c>
      <c r="I691" s="17">
        <v>3.0317690320774301E-2</v>
      </c>
      <c r="J691" s="17">
        <v>3.8741527622530997E-2</v>
      </c>
      <c r="K691" s="17">
        <v>5.1475731543900602E-2</v>
      </c>
      <c r="L691" s="17">
        <v>6.6555205266691897E-2</v>
      </c>
      <c r="M691" s="17"/>
      <c r="N691" s="17">
        <v>3.19308946350313E-2</v>
      </c>
      <c r="O691" s="17">
        <v>3.7872832544435103E-2</v>
      </c>
      <c r="P691" s="17">
        <v>7.0492832782812598E-2</v>
      </c>
      <c r="Q691" s="17">
        <v>7.7106065926149298E-2</v>
      </c>
      <c r="R691" s="17"/>
      <c r="S691" s="17">
        <v>7.1173862295702606E-2</v>
      </c>
      <c r="T691" s="17">
        <v>6.8033014652688101E-2</v>
      </c>
      <c r="U691" s="17">
        <v>8.18903466870083E-2</v>
      </c>
      <c r="V691" s="17">
        <v>7.5441457757972896E-2</v>
      </c>
      <c r="W691" s="17">
        <v>1.7614884049485299E-2</v>
      </c>
      <c r="X691" s="17">
        <v>3.7612911718799998E-2</v>
      </c>
      <c r="Y691" s="17">
        <v>5.0828977772965502E-2</v>
      </c>
      <c r="Z691" s="17">
        <v>3.6944645606030502E-2</v>
      </c>
      <c r="AA691" s="17">
        <v>3.7419879255918699E-2</v>
      </c>
      <c r="AB691" s="17">
        <v>3.8331318210452998E-2</v>
      </c>
      <c r="AC691" s="17">
        <v>5.49671672399571E-2</v>
      </c>
      <c r="AD691" s="17">
        <v>6.1006272915663101E-2</v>
      </c>
      <c r="AE691" s="17"/>
      <c r="AF691" s="17">
        <v>5.5704647792860697E-2</v>
      </c>
      <c r="AG691" s="17">
        <v>3.5850887442295802E-2</v>
      </c>
      <c r="AH691" s="17">
        <v>7.6665458918641002E-2</v>
      </c>
      <c r="AI691" s="17"/>
      <c r="AJ691" s="17">
        <v>4.9085021975083701E-2</v>
      </c>
      <c r="AK691" s="17">
        <v>2.4656058143914601E-2</v>
      </c>
      <c r="AL691" s="17">
        <v>6.3387665685724404E-2</v>
      </c>
      <c r="AM691" s="17">
        <v>9.1796596820272303E-2</v>
      </c>
      <c r="AN691" s="17">
        <v>9.7401712163472598E-2</v>
      </c>
      <c r="AO691" s="17"/>
      <c r="AP691" s="17">
        <v>4.4676150385781599E-2</v>
      </c>
      <c r="AQ691" s="17">
        <v>3.0184373141172401E-2</v>
      </c>
      <c r="AR691" s="17">
        <v>2.2953956803991701E-2</v>
      </c>
      <c r="AS691" s="17"/>
      <c r="AT691" s="17">
        <v>4.80658398631503E-2</v>
      </c>
      <c r="AU691" s="17">
        <v>3.3653150240409997E-2</v>
      </c>
      <c r="AV691" s="17" t="s">
        <v>74</v>
      </c>
      <c r="AW691" s="17">
        <v>7.8625939706562994E-2</v>
      </c>
      <c r="AX691" s="17">
        <v>0.103879909491236</v>
      </c>
      <c r="AY691" s="17">
        <v>5.9308154457015698E-2</v>
      </c>
      <c r="AZ691" s="17">
        <v>5.9291362260450002E-2</v>
      </c>
    </row>
    <row r="692" spans="2:52" x14ac:dyDescent="0.35">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row>
    <row r="693" spans="2:52" x14ac:dyDescent="0.35">
      <c r="B693" s="6" t="s">
        <v>358</v>
      </c>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row>
    <row r="694" spans="2:52" x14ac:dyDescent="0.35">
      <c r="B694" s="24" t="s">
        <v>156</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row>
    <row r="695" spans="2:52" x14ac:dyDescent="0.35">
      <c r="B695" t="s">
        <v>336</v>
      </c>
      <c r="C695" s="17">
        <v>2.7777664155195999E-2</v>
      </c>
      <c r="D695" s="17">
        <v>3.5814955424832901E-2</v>
      </c>
      <c r="E695" s="17">
        <v>2.03325433520249E-2</v>
      </c>
      <c r="F695" s="17"/>
      <c r="G695" s="17">
        <v>4.57731626923343E-2</v>
      </c>
      <c r="H695" s="17">
        <v>3.7706243826105303E-2</v>
      </c>
      <c r="I695" s="17">
        <v>3.8629703850003E-2</v>
      </c>
      <c r="J695" s="17">
        <v>2.1426957653041898E-2</v>
      </c>
      <c r="K695" s="17">
        <v>2.42288423539158E-2</v>
      </c>
      <c r="L695" s="17">
        <v>6.4726156408119496E-3</v>
      </c>
      <c r="M695" s="17"/>
      <c r="N695" s="17">
        <v>2.9543341908780201E-2</v>
      </c>
      <c r="O695" s="17">
        <v>2.6350117119866599E-2</v>
      </c>
      <c r="P695" s="17">
        <v>3.07794772770155E-2</v>
      </c>
      <c r="Q695" s="17">
        <v>2.4473795069813401E-2</v>
      </c>
      <c r="R695" s="17"/>
      <c r="S695" s="17">
        <v>7.0445476087573997E-2</v>
      </c>
      <c r="T695" s="17">
        <v>1.7961557994803801E-2</v>
      </c>
      <c r="U695" s="17">
        <v>3.4054180777765002E-2</v>
      </c>
      <c r="V695" s="17">
        <v>1.6607207265288599E-2</v>
      </c>
      <c r="W695" s="17">
        <v>1.8471685803070698E-2</v>
      </c>
      <c r="X695" s="17">
        <v>4.3936224403930503E-2</v>
      </c>
      <c r="Y695" s="17">
        <v>9.3191959789387692E-3</v>
      </c>
      <c r="Z695" s="17">
        <v>1.8150120427215099E-2</v>
      </c>
      <c r="AA695" s="17">
        <v>1.8469828348061702E-2</v>
      </c>
      <c r="AB695" s="17">
        <v>1.5839034999620201E-2</v>
      </c>
      <c r="AC695" s="17">
        <v>1.74923283990247E-2</v>
      </c>
      <c r="AD695" s="17">
        <v>2.5822183689620502E-2</v>
      </c>
      <c r="AE695" s="17"/>
      <c r="AF695" s="17">
        <v>2.85264012104351E-2</v>
      </c>
      <c r="AG695" s="17">
        <v>1.8954095866181599E-2</v>
      </c>
      <c r="AH695" s="17">
        <v>3.8776756491832598E-2</v>
      </c>
      <c r="AI695" s="17"/>
      <c r="AJ695" s="17">
        <v>2.8180287806535299E-2</v>
      </c>
      <c r="AK695" s="17">
        <v>2.98524208156054E-2</v>
      </c>
      <c r="AL695" s="17">
        <v>1.03883358223434E-2</v>
      </c>
      <c r="AM695" s="17">
        <v>0</v>
      </c>
      <c r="AN695" s="17">
        <v>3.6286445432310098E-2</v>
      </c>
      <c r="AO695" s="17"/>
      <c r="AP695" s="17">
        <v>4.5252524163318798E-2</v>
      </c>
      <c r="AQ695" s="17">
        <v>3.8245426060717701E-2</v>
      </c>
      <c r="AR695" s="17">
        <v>0</v>
      </c>
      <c r="AS695" s="17"/>
      <c r="AT695" s="17">
        <v>2.0841216084234799E-2</v>
      </c>
      <c r="AU695" s="17">
        <v>2.8266274635625602E-2</v>
      </c>
      <c r="AV695" s="17" t="s">
        <v>74</v>
      </c>
      <c r="AW695" s="17">
        <v>3.3281727907610803E-2</v>
      </c>
      <c r="AX695" s="17">
        <v>5.77390570526028E-2</v>
      </c>
      <c r="AY695" s="17">
        <v>3.11358952555435E-2</v>
      </c>
      <c r="AZ695" s="17">
        <v>0</v>
      </c>
    </row>
    <row r="696" spans="2:52" x14ac:dyDescent="0.35">
      <c r="B696" t="s">
        <v>337</v>
      </c>
      <c r="C696" s="17">
        <v>0.17870340931266199</v>
      </c>
      <c r="D696" s="17">
        <v>0.20966290315809899</v>
      </c>
      <c r="E696" s="17">
        <v>0.15021264312162799</v>
      </c>
      <c r="F696" s="17"/>
      <c r="G696" s="17">
        <v>0.21035071078486201</v>
      </c>
      <c r="H696" s="17">
        <v>0.18685496329345599</v>
      </c>
      <c r="I696" s="17">
        <v>0.20619120394033899</v>
      </c>
      <c r="J696" s="17">
        <v>0.151956295805865</v>
      </c>
      <c r="K696" s="17">
        <v>0.15462853391754899</v>
      </c>
      <c r="L696" s="17">
        <v>0.16556985556627099</v>
      </c>
      <c r="M696" s="17"/>
      <c r="N696" s="17">
        <v>0.18893428578115101</v>
      </c>
      <c r="O696" s="17">
        <v>0.16617730809867701</v>
      </c>
      <c r="P696" s="17">
        <v>0.182299223453085</v>
      </c>
      <c r="Q696" s="17">
        <v>0.17754319048769701</v>
      </c>
      <c r="R696" s="17"/>
      <c r="S696" s="17">
        <v>0.166272317573842</v>
      </c>
      <c r="T696" s="17">
        <v>0.15021895962130299</v>
      </c>
      <c r="U696" s="17">
        <v>0.27946688199848801</v>
      </c>
      <c r="V696" s="17">
        <v>0.13924716738477899</v>
      </c>
      <c r="W696" s="17">
        <v>0.144277906258021</v>
      </c>
      <c r="X696" s="17">
        <v>0.19629804516364199</v>
      </c>
      <c r="Y696" s="17">
        <v>0.14081350913402699</v>
      </c>
      <c r="Z696" s="17">
        <v>0.13555527286628899</v>
      </c>
      <c r="AA696" s="17">
        <v>0.205692653110644</v>
      </c>
      <c r="AB696" s="17">
        <v>0.20468973623321701</v>
      </c>
      <c r="AC696" s="17">
        <v>0.20023615347474999</v>
      </c>
      <c r="AD696" s="17">
        <v>0.151340195836698</v>
      </c>
      <c r="AE696" s="17"/>
      <c r="AF696" s="17">
        <v>0.15565263669698301</v>
      </c>
      <c r="AG696" s="17">
        <v>0.19969499890322201</v>
      </c>
      <c r="AH696" s="17">
        <v>0.17414777289626701</v>
      </c>
      <c r="AI696" s="17"/>
      <c r="AJ696" s="17">
        <v>0.17998755445144099</v>
      </c>
      <c r="AK696" s="17">
        <v>0.193069065819505</v>
      </c>
      <c r="AL696" s="17">
        <v>0.21875650758240101</v>
      </c>
      <c r="AM696" s="17">
        <v>0.11849740829178999</v>
      </c>
      <c r="AN696" s="17">
        <v>0.14894087642001899</v>
      </c>
      <c r="AO696" s="17"/>
      <c r="AP696" s="17">
        <v>0.243597723744128</v>
      </c>
      <c r="AQ696" s="17">
        <v>0.19077039449147701</v>
      </c>
      <c r="AR696" s="17">
        <v>0.25859150635915001</v>
      </c>
      <c r="AS696" s="17"/>
      <c r="AT696" s="17">
        <v>0.18316743184324999</v>
      </c>
      <c r="AU696" s="17">
        <v>0.18460203610003201</v>
      </c>
      <c r="AV696" s="17" t="s">
        <v>74</v>
      </c>
      <c r="AW696" s="17">
        <v>0.149200832027649</v>
      </c>
      <c r="AX696" s="17">
        <v>0.14061652682564801</v>
      </c>
      <c r="AY696" s="17">
        <v>0.19975153954171501</v>
      </c>
      <c r="AZ696" s="17">
        <v>0.142319832355423</v>
      </c>
    </row>
    <row r="697" spans="2:52" x14ac:dyDescent="0.35">
      <c r="B697" t="s">
        <v>338</v>
      </c>
      <c r="C697" s="17">
        <v>0.44494453923156302</v>
      </c>
      <c r="D697" s="17">
        <v>0.41963124577250399</v>
      </c>
      <c r="E697" s="17">
        <v>0.46850572866990398</v>
      </c>
      <c r="F697" s="17"/>
      <c r="G697" s="17">
        <v>0.46725155749907199</v>
      </c>
      <c r="H697" s="17">
        <v>0.46245587827023799</v>
      </c>
      <c r="I697" s="17">
        <v>0.441839207456101</v>
      </c>
      <c r="J697" s="17">
        <v>0.457890697215664</v>
      </c>
      <c r="K697" s="17">
        <v>0.38469040589429399</v>
      </c>
      <c r="L697" s="17">
        <v>0.44875169721743202</v>
      </c>
      <c r="M697" s="17"/>
      <c r="N697" s="17">
        <v>0.482818197782582</v>
      </c>
      <c r="O697" s="17">
        <v>0.48648543341011802</v>
      </c>
      <c r="P697" s="17">
        <v>0.415347135498286</v>
      </c>
      <c r="Q697" s="17">
        <v>0.38932797402164099</v>
      </c>
      <c r="R697" s="17"/>
      <c r="S697" s="17">
        <v>0.49017096015139899</v>
      </c>
      <c r="T697" s="17">
        <v>0.415515056083132</v>
      </c>
      <c r="U697" s="17">
        <v>0.41852335056756201</v>
      </c>
      <c r="V697" s="17">
        <v>0.359525920486016</v>
      </c>
      <c r="W697" s="17">
        <v>0.50811744909575596</v>
      </c>
      <c r="X697" s="17">
        <v>0.41762491145164998</v>
      </c>
      <c r="Y697" s="17">
        <v>0.50763575259501303</v>
      </c>
      <c r="Z697" s="17">
        <v>0.46646209938658001</v>
      </c>
      <c r="AA697" s="17">
        <v>0.44192044702942201</v>
      </c>
      <c r="AB697" s="17">
        <v>0.43820274917184199</v>
      </c>
      <c r="AC697" s="17">
        <v>0.43804736342060002</v>
      </c>
      <c r="AD697" s="17">
        <v>0.449704990981251</v>
      </c>
      <c r="AE697" s="17"/>
      <c r="AF697" s="17">
        <v>0.42925357655292901</v>
      </c>
      <c r="AG697" s="17">
        <v>0.45794425804059302</v>
      </c>
      <c r="AH697" s="17">
        <v>0.46026575659176999</v>
      </c>
      <c r="AI697" s="17"/>
      <c r="AJ697" s="17">
        <v>0.45814929360298301</v>
      </c>
      <c r="AK697" s="17">
        <v>0.45571570248252302</v>
      </c>
      <c r="AL697" s="17">
        <v>0.48486910804310901</v>
      </c>
      <c r="AM697" s="17">
        <v>0.43733619310468902</v>
      </c>
      <c r="AN697" s="17">
        <v>0.39620716536158201</v>
      </c>
      <c r="AO697" s="17"/>
      <c r="AP697" s="17">
        <v>0.45931600659218602</v>
      </c>
      <c r="AQ697" s="17">
        <v>0.46902570725019699</v>
      </c>
      <c r="AR697" s="17">
        <v>0.459073745448773</v>
      </c>
      <c r="AS697" s="17"/>
      <c r="AT697" s="17">
        <v>0.43811307618883399</v>
      </c>
      <c r="AU697" s="17">
        <v>0.44661465692695701</v>
      </c>
      <c r="AV697" s="17" t="s">
        <v>74</v>
      </c>
      <c r="AW697" s="17">
        <v>0.41074832882967299</v>
      </c>
      <c r="AX697" s="17">
        <v>0.414381710644942</v>
      </c>
      <c r="AY697" s="17">
        <v>0.46272480913341102</v>
      </c>
      <c r="AZ697" s="17">
        <v>0.551659421302931</v>
      </c>
    </row>
    <row r="698" spans="2:52" x14ac:dyDescent="0.35">
      <c r="B698" t="s">
        <v>339</v>
      </c>
      <c r="C698" s="17">
        <v>0.28613721036539302</v>
      </c>
      <c r="D698" s="17">
        <v>0.28218961148861099</v>
      </c>
      <c r="E698" s="17">
        <v>0.289241815355405</v>
      </c>
      <c r="F698" s="17"/>
      <c r="G698" s="17">
        <v>0.21126091445404199</v>
      </c>
      <c r="H698" s="17">
        <v>0.25221561474308202</v>
      </c>
      <c r="I698" s="17">
        <v>0.27777892546439098</v>
      </c>
      <c r="J698" s="17">
        <v>0.30541197994215802</v>
      </c>
      <c r="K698" s="17">
        <v>0.37600986838495198</v>
      </c>
      <c r="L698" s="17">
        <v>0.29456334213306201</v>
      </c>
      <c r="M698" s="17"/>
      <c r="N698" s="17">
        <v>0.27733444501511001</v>
      </c>
      <c r="O698" s="17">
        <v>0.26780630071096201</v>
      </c>
      <c r="P698" s="17">
        <v>0.28621813325572598</v>
      </c>
      <c r="Q698" s="17">
        <v>0.314402601299621</v>
      </c>
      <c r="R698" s="17"/>
      <c r="S698" s="17">
        <v>0.22138958722482599</v>
      </c>
      <c r="T698" s="17">
        <v>0.340497915455795</v>
      </c>
      <c r="U698" s="17">
        <v>0.188324440647162</v>
      </c>
      <c r="V698" s="17">
        <v>0.39405421268361301</v>
      </c>
      <c r="W698" s="17">
        <v>0.27260007958647903</v>
      </c>
      <c r="X698" s="17">
        <v>0.28213832960778101</v>
      </c>
      <c r="Y698" s="17">
        <v>0.25134084902944898</v>
      </c>
      <c r="Z698" s="17">
        <v>0.307724331995825</v>
      </c>
      <c r="AA698" s="17">
        <v>0.29063267966902201</v>
      </c>
      <c r="AB698" s="17">
        <v>0.29184638655136902</v>
      </c>
      <c r="AC698" s="17">
        <v>0.321406066998149</v>
      </c>
      <c r="AD698" s="17">
        <v>0.34412916120478698</v>
      </c>
      <c r="AE698" s="17"/>
      <c r="AF698" s="17">
        <v>0.32518028217457401</v>
      </c>
      <c r="AG698" s="17">
        <v>0.27293032378140603</v>
      </c>
      <c r="AH698" s="17">
        <v>0.26879279882134599</v>
      </c>
      <c r="AI698" s="17"/>
      <c r="AJ698" s="17">
        <v>0.27527689802375599</v>
      </c>
      <c r="AK698" s="17">
        <v>0.28487316377639998</v>
      </c>
      <c r="AL698" s="17">
        <v>0.226200084386874</v>
      </c>
      <c r="AM698" s="17">
        <v>0.35236980178325</v>
      </c>
      <c r="AN698" s="17">
        <v>0.32966768540663</v>
      </c>
      <c r="AO698" s="17"/>
      <c r="AP698" s="17">
        <v>0.21802354553353301</v>
      </c>
      <c r="AQ698" s="17">
        <v>0.25059904214946599</v>
      </c>
      <c r="AR698" s="17">
        <v>0.26226855538514898</v>
      </c>
      <c r="AS698" s="17"/>
      <c r="AT698" s="17">
        <v>0.29044865582642598</v>
      </c>
      <c r="AU698" s="17">
        <v>0.31503001955705601</v>
      </c>
      <c r="AV698" s="17" t="s">
        <v>74</v>
      </c>
      <c r="AW698" s="17">
        <v>0.30602352972205599</v>
      </c>
      <c r="AX698" s="17">
        <v>0.28006177541462102</v>
      </c>
      <c r="AY698" s="17">
        <v>0.25318083772154598</v>
      </c>
      <c r="AZ698" s="17">
        <v>0.20852723922000199</v>
      </c>
    </row>
    <row r="699" spans="2:52" x14ac:dyDescent="0.35">
      <c r="B699" t="s">
        <v>72</v>
      </c>
      <c r="C699" s="17">
        <v>6.2437176935186099E-2</v>
      </c>
      <c r="D699" s="17">
        <v>5.2701284155953099E-2</v>
      </c>
      <c r="E699" s="17">
        <v>7.1707269501038104E-2</v>
      </c>
      <c r="F699" s="17"/>
      <c r="G699" s="17">
        <v>6.5363654569689497E-2</v>
      </c>
      <c r="H699" s="17">
        <v>6.0767299867118298E-2</v>
      </c>
      <c r="I699" s="17">
        <v>3.5560959289165597E-2</v>
      </c>
      <c r="J699" s="17">
        <v>6.3314069383270499E-2</v>
      </c>
      <c r="K699" s="17">
        <v>6.0442349449288703E-2</v>
      </c>
      <c r="L699" s="17">
        <v>8.4642489442422794E-2</v>
      </c>
      <c r="M699" s="17"/>
      <c r="N699" s="17">
        <v>2.1369729512377301E-2</v>
      </c>
      <c r="O699" s="17">
        <v>5.3180840660376198E-2</v>
      </c>
      <c r="P699" s="17">
        <v>8.5356030515888304E-2</v>
      </c>
      <c r="Q699" s="17">
        <v>9.4252439121227105E-2</v>
      </c>
      <c r="R699" s="17"/>
      <c r="S699" s="17">
        <v>5.1721658962358898E-2</v>
      </c>
      <c r="T699" s="17">
        <v>7.5806510844965896E-2</v>
      </c>
      <c r="U699" s="17">
        <v>7.9631146009022796E-2</v>
      </c>
      <c r="V699" s="17">
        <v>9.05654921803037E-2</v>
      </c>
      <c r="W699" s="17">
        <v>5.6532879256673302E-2</v>
      </c>
      <c r="X699" s="17">
        <v>6.0002489372996702E-2</v>
      </c>
      <c r="Y699" s="17">
        <v>9.0890693262571695E-2</v>
      </c>
      <c r="Z699" s="17">
        <v>7.2108175324090903E-2</v>
      </c>
      <c r="AA699" s="17">
        <v>4.32843918428506E-2</v>
      </c>
      <c r="AB699" s="17">
        <v>4.9422093043952002E-2</v>
      </c>
      <c r="AC699" s="17">
        <v>2.28180877074762E-2</v>
      </c>
      <c r="AD699" s="17">
        <v>2.9003468287642699E-2</v>
      </c>
      <c r="AE699" s="17"/>
      <c r="AF699" s="17">
        <v>6.1387103365079E-2</v>
      </c>
      <c r="AG699" s="17">
        <v>5.0476323408597597E-2</v>
      </c>
      <c r="AH699" s="17">
        <v>5.8016915198784602E-2</v>
      </c>
      <c r="AI699" s="17"/>
      <c r="AJ699" s="17">
        <v>5.8405966115284397E-2</v>
      </c>
      <c r="AK699" s="17">
        <v>3.6489647105966798E-2</v>
      </c>
      <c r="AL699" s="17">
        <v>5.9785964165272501E-2</v>
      </c>
      <c r="AM699" s="17">
        <v>9.1796596820272303E-2</v>
      </c>
      <c r="AN699" s="17">
        <v>8.8897827379459698E-2</v>
      </c>
      <c r="AO699" s="17"/>
      <c r="AP699" s="17">
        <v>3.3810199966833897E-2</v>
      </c>
      <c r="AQ699" s="17">
        <v>5.1359430048143202E-2</v>
      </c>
      <c r="AR699" s="17">
        <v>2.0066192806928201E-2</v>
      </c>
      <c r="AS699" s="17"/>
      <c r="AT699" s="17">
        <v>6.7429620057255196E-2</v>
      </c>
      <c r="AU699" s="17">
        <v>2.5487012780329599E-2</v>
      </c>
      <c r="AV699" s="17" t="s">
        <v>74</v>
      </c>
      <c r="AW699" s="17">
        <v>0.100745581513011</v>
      </c>
      <c r="AX699" s="17">
        <v>0.10720093006218701</v>
      </c>
      <c r="AY699" s="17">
        <v>5.3206918347783301E-2</v>
      </c>
      <c r="AZ699" s="17">
        <v>9.7493507121644202E-2</v>
      </c>
    </row>
    <row r="700" spans="2:52" x14ac:dyDescent="0.35">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row>
    <row r="701" spans="2:52" x14ac:dyDescent="0.35">
      <c r="B701" s="6" t="s">
        <v>359</v>
      </c>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row>
    <row r="702" spans="2:52" x14ac:dyDescent="0.35">
      <c r="B702" s="24" t="s">
        <v>156</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row>
    <row r="703" spans="2:52" x14ac:dyDescent="0.35">
      <c r="B703" t="s">
        <v>336</v>
      </c>
      <c r="C703" s="17">
        <v>2.3285359521027799E-2</v>
      </c>
      <c r="D703" s="17">
        <v>3.0745066642647399E-2</v>
      </c>
      <c r="E703" s="17">
        <v>1.6368733692610202E-2</v>
      </c>
      <c r="F703" s="17"/>
      <c r="G703" s="17">
        <v>6.1846703860561902E-2</v>
      </c>
      <c r="H703" s="17">
        <v>2.15294213234869E-2</v>
      </c>
      <c r="I703" s="17">
        <v>2.1771558191058599E-2</v>
      </c>
      <c r="J703" s="17">
        <v>2.4989096612026501E-2</v>
      </c>
      <c r="K703" s="17">
        <v>1.50730699337997E-2</v>
      </c>
      <c r="L703" s="17">
        <v>3.2656301488517702E-3</v>
      </c>
      <c r="M703" s="17"/>
      <c r="N703" s="17">
        <v>3.94789584228585E-2</v>
      </c>
      <c r="O703" s="17">
        <v>1.6001847062274501E-2</v>
      </c>
      <c r="P703" s="17">
        <v>2.35612328826009E-2</v>
      </c>
      <c r="Q703" s="17">
        <v>1.1773444202522401E-2</v>
      </c>
      <c r="R703" s="17"/>
      <c r="S703" s="17">
        <v>3.33482983764515E-2</v>
      </c>
      <c r="T703" s="17">
        <v>2.3608980001269399E-2</v>
      </c>
      <c r="U703" s="17">
        <v>0</v>
      </c>
      <c r="V703" s="17">
        <v>8.0962109991674306E-3</v>
      </c>
      <c r="W703" s="17">
        <v>2.00263855511035E-2</v>
      </c>
      <c r="X703" s="17">
        <v>6.5313043458208098E-2</v>
      </c>
      <c r="Y703" s="17">
        <v>1.8266405726820499E-2</v>
      </c>
      <c r="Z703" s="17">
        <v>2.0167867117550999E-2</v>
      </c>
      <c r="AA703" s="17">
        <v>2.5049828618492701E-2</v>
      </c>
      <c r="AB703" s="17">
        <v>1.7045200587157801E-2</v>
      </c>
      <c r="AC703" s="17">
        <v>3.27033134323714E-2</v>
      </c>
      <c r="AD703" s="17">
        <v>0</v>
      </c>
      <c r="AE703" s="17"/>
      <c r="AF703" s="17">
        <v>1.4345097551386601E-2</v>
      </c>
      <c r="AG703" s="17">
        <v>2.58954971174499E-2</v>
      </c>
      <c r="AH703" s="17">
        <v>2.19320295557313E-2</v>
      </c>
      <c r="AI703" s="17"/>
      <c r="AJ703" s="17">
        <v>2.18981188062338E-2</v>
      </c>
      <c r="AK703" s="17">
        <v>2.96228192089226E-2</v>
      </c>
      <c r="AL703" s="17">
        <v>1.09252215047979E-2</v>
      </c>
      <c r="AM703" s="17">
        <v>0</v>
      </c>
      <c r="AN703" s="17">
        <v>3.00798368985488E-2</v>
      </c>
      <c r="AO703" s="17"/>
      <c r="AP703" s="17">
        <v>3.7087709623483803E-2</v>
      </c>
      <c r="AQ703" s="17">
        <v>3.03075063493825E-2</v>
      </c>
      <c r="AR703" s="17">
        <v>0</v>
      </c>
      <c r="AS703" s="17"/>
      <c r="AT703" s="17">
        <v>1.6202025263860401E-2</v>
      </c>
      <c r="AU703" s="17">
        <v>2.1920798397796201E-2</v>
      </c>
      <c r="AV703" s="17" t="s">
        <v>74</v>
      </c>
      <c r="AW703" s="17">
        <v>4.6089618524212797E-2</v>
      </c>
      <c r="AX703" s="17">
        <v>3.94916348091763E-2</v>
      </c>
      <c r="AY703" s="17">
        <v>1.8674501474929599E-2</v>
      </c>
      <c r="AZ703" s="17">
        <v>0</v>
      </c>
    </row>
    <row r="704" spans="2:52" x14ac:dyDescent="0.35">
      <c r="B704" t="s">
        <v>337</v>
      </c>
      <c r="C704" s="17">
        <v>0.16017964974962101</v>
      </c>
      <c r="D704" s="17">
        <v>0.188779391424582</v>
      </c>
      <c r="E704" s="17">
        <v>0.13251076468020401</v>
      </c>
      <c r="F704" s="17"/>
      <c r="G704" s="17">
        <v>0.205765616843048</v>
      </c>
      <c r="H704" s="17">
        <v>0.23317862420305999</v>
      </c>
      <c r="I704" s="17">
        <v>0.197805542419524</v>
      </c>
      <c r="J704" s="17">
        <v>0.14006622189998499</v>
      </c>
      <c r="K704" s="17">
        <v>0.100520731716393</v>
      </c>
      <c r="L704" s="17">
        <v>9.9386994769009904E-2</v>
      </c>
      <c r="M704" s="17"/>
      <c r="N704" s="17">
        <v>0.17544955035374599</v>
      </c>
      <c r="O704" s="17">
        <v>0.170715454373847</v>
      </c>
      <c r="P704" s="17">
        <v>0.142410290233008</v>
      </c>
      <c r="Q704" s="17">
        <v>0.15082597839169301</v>
      </c>
      <c r="R704" s="17"/>
      <c r="S704" s="17">
        <v>0.19214873575611899</v>
      </c>
      <c r="T704" s="17">
        <v>0.166033712044836</v>
      </c>
      <c r="U704" s="17">
        <v>0.231755530036272</v>
      </c>
      <c r="V704" s="17">
        <v>7.6638090129551695E-2</v>
      </c>
      <c r="W704" s="17">
        <v>0.15063795450699399</v>
      </c>
      <c r="X704" s="17">
        <v>0.16289613479207099</v>
      </c>
      <c r="Y704" s="17">
        <v>0.110791798889989</v>
      </c>
      <c r="Z704" s="17">
        <v>0.14512681602570099</v>
      </c>
      <c r="AA704" s="17">
        <v>0.15064934069219099</v>
      </c>
      <c r="AB704" s="17">
        <v>0.118345051319169</v>
      </c>
      <c r="AC704" s="17">
        <v>0.26233488153108198</v>
      </c>
      <c r="AD704" s="17">
        <v>0.20500873492522301</v>
      </c>
      <c r="AE704" s="17"/>
      <c r="AF704" s="17">
        <v>0.13972370334620299</v>
      </c>
      <c r="AG704" s="17">
        <v>0.17287216918353601</v>
      </c>
      <c r="AH704" s="17">
        <v>0.17205555279205301</v>
      </c>
      <c r="AI704" s="17"/>
      <c r="AJ704" s="17">
        <v>0.153632682054026</v>
      </c>
      <c r="AK704" s="17">
        <v>0.18839890292342401</v>
      </c>
      <c r="AL704" s="17">
        <v>0.18128770016368601</v>
      </c>
      <c r="AM704" s="17">
        <v>6.1679320929466597E-2</v>
      </c>
      <c r="AN704" s="17">
        <v>0.141788839027221</v>
      </c>
      <c r="AO704" s="17"/>
      <c r="AP704" s="17">
        <v>0.189390248121688</v>
      </c>
      <c r="AQ704" s="17">
        <v>0.196277839617535</v>
      </c>
      <c r="AR704" s="17">
        <v>0.175394993930343</v>
      </c>
      <c r="AS704" s="17"/>
      <c r="AT704" s="17">
        <v>0.11889754251797199</v>
      </c>
      <c r="AU704" s="17">
        <v>0.18796260305509899</v>
      </c>
      <c r="AV704" s="17" t="s">
        <v>74</v>
      </c>
      <c r="AW704" s="17">
        <v>0.15285925778585899</v>
      </c>
      <c r="AX704" s="17">
        <v>0.20474628598060701</v>
      </c>
      <c r="AY704" s="17">
        <v>0.18288398141486001</v>
      </c>
      <c r="AZ704" s="17">
        <v>0.15571494247770101</v>
      </c>
    </row>
    <row r="705" spans="2:52" x14ac:dyDescent="0.35">
      <c r="B705" t="s">
        <v>338</v>
      </c>
      <c r="C705" s="17">
        <v>0.43644601168582697</v>
      </c>
      <c r="D705" s="17">
        <v>0.43094560643023899</v>
      </c>
      <c r="E705" s="17">
        <v>0.44145259238576601</v>
      </c>
      <c r="F705" s="17"/>
      <c r="G705" s="17">
        <v>0.47280517092743002</v>
      </c>
      <c r="H705" s="17">
        <v>0.42496376410792602</v>
      </c>
      <c r="I705" s="17">
        <v>0.41333919092037202</v>
      </c>
      <c r="J705" s="17">
        <v>0.44146761468505002</v>
      </c>
      <c r="K705" s="17">
        <v>0.45334256292976799</v>
      </c>
      <c r="L705" s="17">
        <v>0.423735543375163</v>
      </c>
      <c r="M705" s="17"/>
      <c r="N705" s="17">
        <v>0.46756963208860403</v>
      </c>
      <c r="O705" s="17">
        <v>0.42130967747362402</v>
      </c>
      <c r="P705" s="17">
        <v>0.43948613534921599</v>
      </c>
      <c r="Q705" s="17">
        <v>0.41344559853039398</v>
      </c>
      <c r="R705" s="17"/>
      <c r="S705" s="17">
        <v>0.481201508772723</v>
      </c>
      <c r="T705" s="17">
        <v>0.37160802951662703</v>
      </c>
      <c r="U705" s="17">
        <v>0.41816244936841002</v>
      </c>
      <c r="V705" s="17">
        <v>0.41795456319408802</v>
      </c>
      <c r="W705" s="17">
        <v>0.44972181493969199</v>
      </c>
      <c r="X705" s="17">
        <v>0.41024563482896498</v>
      </c>
      <c r="Y705" s="17">
        <v>0.50780960564129096</v>
      </c>
      <c r="Z705" s="17">
        <v>0.36162608640739402</v>
      </c>
      <c r="AA705" s="17">
        <v>0.40839141267611401</v>
      </c>
      <c r="AB705" s="17">
        <v>0.50954494051550303</v>
      </c>
      <c r="AC705" s="17">
        <v>0.36454157508034302</v>
      </c>
      <c r="AD705" s="17">
        <v>0.52932788951051502</v>
      </c>
      <c r="AE705" s="17"/>
      <c r="AF705" s="17">
        <v>0.39134068163244101</v>
      </c>
      <c r="AG705" s="17">
        <v>0.44916137460147598</v>
      </c>
      <c r="AH705" s="17">
        <v>0.46884578153295497</v>
      </c>
      <c r="AI705" s="17"/>
      <c r="AJ705" s="17">
        <v>0.40153849712343698</v>
      </c>
      <c r="AK705" s="17">
        <v>0.45670517640559699</v>
      </c>
      <c r="AL705" s="17">
        <v>0.45856671257315101</v>
      </c>
      <c r="AM705" s="17">
        <v>0.17338852618095801</v>
      </c>
      <c r="AN705" s="17">
        <v>0.40770962378765702</v>
      </c>
      <c r="AO705" s="17"/>
      <c r="AP705" s="17">
        <v>0.40063348094235202</v>
      </c>
      <c r="AQ705" s="17">
        <v>0.46280681103542998</v>
      </c>
      <c r="AR705" s="17">
        <v>0.57041918960038895</v>
      </c>
      <c r="AS705" s="17"/>
      <c r="AT705" s="17">
        <v>0.45786615616951398</v>
      </c>
      <c r="AU705" s="17">
        <v>0.41678046378681599</v>
      </c>
      <c r="AV705" s="17" t="s">
        <v>74</v>
      </c>
      <c r="AW705" s="17">
        <v>0.40679258307587002</v>
      </c>
      <c r="AX705" s="17">
        <v>0.352025240062464</v>
      </c>
      <c r="AY705" s="17">
        <v>0.45467353385367898</v>
      </c>
      <c r="AZ705" s="17">
        <v>0.51830607414197105</v>
      </c>
    </row>
    <row r="706" spans="2:52" x14ac:dyDescent="0.35">
      <c r="B706" t="s">
        <v>339</v>
      </c>
      <c r="C706" s="17">
        <v>0.28339833700686901</v>
      </c>
      <c r="D706" s="17">
        <v>0.27352136865015703</v>
      </c>
      <c r="E706" s="17">
        <v>0.29337879020976898</v>
      </c>
      <c r="F706" s="17"/>
      <c r="G706" s="17">
        <v>0.177344483975203</v>
      </c>
      <c r="H706" s="17">
        <v>0.22136137108822601</v>
      </c>
      <c r="I706" s="17">
        <v>0.30117177659942701</v>
      </c>
      <c r="J706" s="17">
        <v>0.29063495111190801</v>
      </c>
      <c r="K706" s="17">
        <v>0.34612768670759803</v>
      </c>
      <c r="L706" s="17">
        <v>0.34014853695428299</v>
      </c>
      <c r="M706" s="17"/>
      <c r="N706" s="17">
        <v>0.26286224484809101</v>
      </c>
      <c r="O706" s="17">
        <v>0.30029344223397197</v>
      </c>
      <c r="P706" s="17">
        <v>0.28341617865109198</v>
      </c>
      <c r="Q706" s="17">
        <v>0.289926468904111</v>
      </c>
      <c r="R706" s="17"/>
      <c r="S706" s="17">
        <v>0.207934395405418</v>
      </c>
      <c r="T706" s="17">
        <v>0.33063403530660301</v>
      </c>
      <c r="U706" s="17">
        <v>0.24658609483656199</v>
      </c>
      <c r="V706" s="17">
        <v>0.389986867181077</v>
      </c>
      <c r="W706" s="17">
        <v>0.28707159377643698</v>
      </c>
      <c r="X706" s="17">
        <v>0.29151128782457097</v>
      </c>
      <c r="Y706" s="17">
        <v>0.24752924704199999</v>
      </c>
      <c r="Z706" s="17">
        <v>0.30530252260164298</v>
      </c>
      <c r="AA706" s="17">
        <v>0.32833451570035799</v>
      </c>
      <c r="AB706" s="17">
        <v>0.28477993981442701</v>
      </c>
      <c r="AC706" s="17">
        <v>0.20555564134367699</v>
      </c>
      <c r="AD706" s="17">
        <v>0.20465710264859899</v>
      </c>
      <c r="AE706" s="17"/>
      <c r="AF706" s="17">
        <v>0.340499359607142</v>
      </c>
      <c r="AG706" s="17">
        <v>0.26930519898956001</v>
      </c>
      <c r="AH706" s="17">
        <v>0.23895793125415599</v>
      </c>
      <c r="AI706" s="17"/>
      <c r="AJ706" s="17">
        <v>0.320275736094081</v>
      </c>
      <c r="AK706" s="17">
        <v>0.26546448927413502</v>
      </c>
      <c r="AL706" s="17">
        <v>0.216888462773832</v>
      </c>
      <c r="AM706" s="17">
        <v>0.478398018329868</v>
      </c>
      <c r="AN706" s="17">
        <v>0.30391659298189</v>
      </c>
      <c r="AO706" s="17"/>
      <c r="AP706" s="17">
        <v>0.31875353733315498</v>
      </c>
      <c r="AQ706" s="17">
        <v>0.23367638297562601</v>
      </c>
      <c r="AR706" s="17">
        <v>0.188950504781427</v>
      </c>
      <c r="AS706" s="17"/>
      <c r="AT706" s="17">
        <v>0.312758985700826</v>
      </c>
      <c r="AU706" s="17">
        <v>0.29333918428755101</v>
      </c>
      <c r="AV706" s="17" t="s">
        <v>74</v>
      </c>
      <c r="AW706" s="17">
        <v>0.285710352152795</v>
      </c>
      <c r="AX706" s="17">
        <v>0.23631850782542499</v>
      </c>
      <c r="AY706" s="17">
        <v>0.253032653968845</v>
      </c>
      <c r="AZ706" s="17">
        <v>0.22826249369107199</v>
      </c>
    </row>
    <row r="707" spans="2:52" x14ac:dyDescent="0.35">
      <c r="B707" t="s">
        <v>72</v>
      </c>
      <c r="C707" s="17">
        <v>9.6690642036655103E-2</v>
      </c>
      <c r="D707" s="17">
        <v>7.6008566852374601E-2</v>
      </c>
      <c r="E707" s="17">
        <v>0.11628911903165</v>
      </c>
      <c r="F707" s="17"/>
      <c r="G707" s="17">
        <v>8.2238024393757506E-2</v>
      </c>
      <c r="H707" s="17">
        <v>9.89668192773005E-2</v>
      </c>
      <c r="I707" s="17">
        <v>6.5911931869618398E-2</v>
      </c>
      <c r="J707" s="17">
        <v>0.10284211569103099</v>
      </c>
      <c r="K707" s="17">
        <v>8.4935948712441298E-2</v>
      </c>
      <c r="L707" s="17">
        <v>0.133463294752693</v>
      </c>
      <c r="M707" s="17"/>
      <c r="N707" s="17">
        <v>5.4639614286700298E-2</v>
      </c>
      <c r="O707" s="17">
        <v>9.1679578856283195E-2</v>
      </c>
      <c r="P707" s="17">
        <v>0.111126162884083</v>
      </c>
      <c r="Q707" s="17">
        <v>0.13402850997127999</v>
      </c>
      <c r="R707" s="17"/>
      <c r="S707" s="17">
        <v>8.53670616892893E-2</v>
      </c>
      <c r="T707" s="17">
        <v>0.10811524313066501</v>
      </c>
      <c r="U707" s="17">
        <v>0.103495925758756</v>
      </c>
      <c r="V707" s="17">
        <v>0.107324268496115</v>
      </c>
      <c r="W707" s="17">
        <v>9.2542251225774197E-2</v>
      </c>
      <c r="X707" s="17">
        <v>7.0033899096184501E-2</v>
      </c>
      <c r="Y707" s="17">
        <v>0.1156029426999</v>
      </c>
      <c r="Z707" s="17">
        <v>0.16777670784771101</v>
      </c>
      <c r="AA707" s="17">
        <v>8.7574902312844802E-2</v>
      </c>
      <c r="AB707" s="17">
        <v>7.0284867763743306E-2</v>
      </c>
      <c r="AC707" s="17">
        <v>0.13486458861252601</v>
      </c>
      <c r="AD707" s="17">
        <v>6.1006272915663101E-2</v>
      </c>
      <c r="AE707" s="17"/>
      <c r="AF707" s="17">
        <v>0.114091157862828</v>
      </c>
      <c r="AG707" s="17">
        <v>8.2765760107977801E-2</v>
      </c>
      <c r="AH707" s="17">
        <v>9.8208704865103594E-2</v>
      </c>
      <c r="AI707" s="17"/>
      <c r="AJ707" s="17">
        <v>0.10265496592222299</v>
      </c>
      <c r="AK707" s="17">
        <v>5.9808612187922203E-2</v>
      </c>
      <c r="AL707" s="17">
        <v>0.13233190298453401</v>
      </c>
      <c r="AM707" s="17">
        <v>0.286534134559708</v>
      </c>
      <c r="AN707" s="17">
        <v>0.116505107304684</v>
      </c>
      <c r="AO707" s="17"/>
      <c r="AP707" s="17">
        <v>5.4135023979321101E-2</v>
      </c>
      <c r="AQ707" s="17">
        <v>7.6931460022026998E-2</v>
      </c>
      <c r="AR707" s="17">
        <v>6.5235311687841899E-2</v>
      </c>
      <c r="AS707" s="17"/>
      <c r="AT707" s="17">
        <v>9.4275290347826599E-2</v>
      </c>
      <c r="AU707" s="17">
        <v>7.9996950472737402E-2</v>
      </c>
      <c r="AV707" s="17" t="s">
        <v>74</v>
      </c>
      <c r="AW707" s="17">
        <v>0.108548188461263</v>
      </c>
      <c r="AX707" s="17">
        <v>0.167418331322328</v>
      </c>
      <c r="AY707" s="17">
        <v>9.0735329287687197E-2</v>
      </c>
      <c r="AZ707" s="17">
        <v>9.7716489689256295E-2</v>
      </c>
    </row>
    <row r="708" spans="2:52" x14ac:dyDescent="0.35">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row>
    <row r="709" spans="2:52" x14ac:dyDescent="0.35">
      <c r="B709" s="6" t="s">
        <v>360</v>
      </c>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row>
    <row r="710" spans="2:52" x14ac:dyDescent="0.35">
      <c r="B710" s="24" t="s">
        <v>156</v>
      </c>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row>
    <row r="711" spans="2:52" x14ac:dyDescent="0.35">
      <c r="B711" t="s">
        <v>336</v>
      </c>
      <c r="C711" s="17">
        <v>2.3939732745008099E-2</v>
      </c>
      <c r="D711" s="17">
        <v>2.9882629006405599E-2</v>
      </c>
      <c r="E711" s="17">
        <v>1.8443597781653099E-2</v>
      </c>
      <c r="F711" s="17"/>
      <c r="G711" s="17">
        <v>7.7764412912713604E-2</v>
      </c>
      <c r="H711" s="17">
        <v>3.9563030155899501E-2</v>
      </c>
      <c r="I711" s="17">
        <v>2.5161958526919499E-2</v>
      </c>
      <c r="J711" s="17">
        <v>3.8972555889229899E-3</v>
      </c>
      <c r="K711" s="17">
        <v>9.5049528721582507E-3</v>
      </c>
      <c r="L711" s="17">
        <v>0</v>
      </c>
      <c r="M711" s="17"/>
      <c r="N711" s="17">
        <v>3.19907795188204E-2</v>
      </c>
      <c r="O711" s="17">
        <v>6.0135032486535603E-3</v>
      </c>
      <c r="P711" s="17">
        <v>3.3265510477213101E-2</v>
      </c>
      <c r="Q711" s="17">
        <v>2.36738723816723E-2</v>
      </c>
      <c r="R711" s="17"/>
      <c r="S711" s="17">
        <v>5.9139816719834697E-2</v>
      </c>
      <c r="T711" s="17">
        <v>4.0580894553277E-2</v>
      </c>
      <c r="U711" s="17">
        <v>0</v>
      </c>
      <c r="V711" s="17">
        <v>0</v>
      </c>
      <c r="W711" s="17">
        <v>2.5628262906080401E-2</v>
      </c>
      <c r="X711" s="17">
        <v>8.6203559392887905E-3</v>
      </c>
      <c r="Y711" s="17">
        <v>1.8654189831359701E-2</v>
      </c>
      <c r="Z711" s="17">
        <v>2.0371543781421302E-2</v>
      </c>
      <c r="AA711" s="17">
        <v>4.39517888024923E-2</v>
      </c>
      <c r="AB711" s="17">
        <v>0</v>
      </c>
      <c r="AC711" s="17">
        <v>2.6279995344186301E-2</v>
      </c>
      <c r="AD711" s="17">
        <v>0</v>
      </c>
      <c r="AE711" s="17"/>
      <c r="AF711" s="17">
        <v>1.7306245289689801E-2</v>
      </c>
      <c r="AG711" s="17">
        <v>1.88672429193842E-2</v>
      </c>
      <c r="AH711" s="17">
        <v>3.5702983415978301E-2</v>
      </c>
      <c r="AI711" s="17"/>
      <c r="AJ711" s="17">
        <v>8.7494350880510992E-3</v>
      </c>
      <c r="AK711" s="17">
        <v>3.9497609929501E-2</v>
      </c>
      <c r="AL711" s="17">
        <v>2.3530654811724699E-2</v>
      </c>
      <c r="AM711" s="17">
        <v>0</v>
      </c>
      <c r="AN711" s="17">
        <v>4.0392568684756297E-2</v>
      </c>
      <c r="AO711" s="17"/>
      <c r="AP711" s="17">
        <v>1.04208915452979E-2</v>
      </c>
      <c r="AQ711" s="17">
        <v>3.9970476151792798E-2</v>
      </c>
      <c r="AR711" s="17">
        <v>1.77041587133741E-2</v>
      </c>
      <c r="AS711" s="17"/>
      <c r="AT711" s="17">
        <v>1.62903879501002E-2</v>
      </c>
      <c r="AU711" s="17">
        <v>1.7873910130714599E-2</v>
      </c>
      <c r="AV711" s="17" t="s">
        <v>74</v>
      </c>
      <c r="AW711" s="17">
        <v>2.5072403163536899E-2</v>
      </c>
      <c r="AX711" s="17">
        <v>4.94766128579733E-2</v>
      </c>
      <c r="AY711" s="17">
        <v>3.20467214467932E-2</v>
      </c>
      <c r="AZ711" s="17">
        <v>2.0710345723178401E-2</v>
      </c>
    </row>
    <row r="712" spans="2:52" x14ac:dyDescent="0.35">
      <c r="B712" t="s">
        <v>337</v>
      </c>
      <c r="C712" s="17">
        <v>0.15021560107837101</v>
      </c>
      <c r="D712" s="17">
        <v>0.15800488076463001</v>
      </c>
      <c r="E712" s="17">
        <v>0.14204216567743999</v>
      </c>
      <c r="F712" s="17"/>
      <c r="G712" s="17">
        <v>0.22874078022321501</v>
      </c>
      <c r="H712" s="17">
        <v>0.229153535806319</v>
      </c>
      <c r="I712" s="17">
        <v>0.19726754937607299</v>
      </c>
      <c r="J712" s="17">
        <v>0.12500931703069901</v>
      </c>
      <c r="K712" s="17">
        <v>9.8009851736267001E-2</v>
      </c>
      <c r="L712" s="17">
        <v>5.3590573113748499E-2</v>
      </c>
      <c r="M712" s="17"/>
      <c r="N712" s="17">
        <v>0.169579294267452</v>
      </c>
      <c r="O712" s="17">
        <v>0.127729379891376</v>
      </c>
      <c r="P712" s="17">
        <v>0.14157361139087099</v>
      </c>
      <c r="Q712" s="17">
        <v>0.16022397685161899</v>
      </c>
      <c r="R712" s="17"/>
      <c r="S712" s="17">
        <v>0.12446465461961501</v>
      </c>
      <c r="T712" s="17">
        <v>0.14113501104689899</v>
      </c>
      <c r="U712" s="17">
        <v>0.181492793769331</v>
      </c>
      <c r="V712" s="17">
        <v>0.10254734092369</v>
      </c>
      <c r="W712" s="17">
        <v>0.104760211380433</v>
      </c>
      <c r="X712" s="17">
        <v>0.25677654829756402</v>
      </c>
      <c r="Y712" s="17">
        <v>0.18329327905413301</v>
      </c>
      <c r="Z712" s="17">
        <v>0.120910826863442</v>
      </c>
      <c r="AA712" s="17">
        <v>0.12776496933852</v>
      </c>
      <c r="AB712" s="17">
        <v>0.12721771768783699</v>
      </c>
      <c r="AC712" s="17">
        <v>0.20955430447139001</v>
      </c>
      <c r="AD712" s="17">
        <v>0.180850867308879</v>
      </c>
      <c r="AE712" s="17"/>
      <c r="AF712" s="17">
        <v>0.107299734727745</v>
      </c>
      <c r="AG712" s="17">
        <v>0.16160987588031001</v>
      </c>
      <c r="AH712" s="17">
        <v>0.18342195840037601</v>
      </c>
      <c r="AI712" s="17"/>
      <c r="AJ712" s="17">
        <v>9.0935666208183705E-2</v>
      </c>
      <c r="AK712" s="17">
        <v>0.20060158011599299</v>
      </c>
      <c r="AL712" s="17">
        <v>0.11414253008202301</v>
      </c>
      <c r="AM712" s="17">
        <v>6.1679320929466597E-2</v>
      </c>
      <c r="AN712" s="17">
        <v>0.20508516118598599</v>
      </c>
      <c r="AO712" s="17"/>
      <c r="AP712" s="17">
        <v>0.13008422113516299</v>
      </c>
      <c r="AQ712" s="17">
        <v>0.16961009966535501</v>
      </c>
      <c r="AR712" s="17">
        <v>0.198204918886389</v>
      </c>
      <c r="AS712" s="17"/>
      <c r="AT712" s="17">
        <v>9.0724975959828105E-2</v>
      </c>
      <c r="AU712" s="17">
        <v>0.16952924709230099</v>
      </c>
      <c r="AV712" s="17" t="s">
        <v>74</v>
      </c>
      <c r="AW712" s="17">
        <v>0.190597687327482</v>
      </c>
      <c r="AX712" s="17">
        <v>0.15463508567265899</v>
      </c>
      <c r="AY712" s="17">
        <v>0.212601580067557</v>
      </c>
      <c r="AZ712" s="17">
        <v>0.14482868038362201</v>
      </c>
    </row>
    <row r="713" spans="2:52" x14ac:dyDescent="0.35">
      <c r="B713" t="s">
        <v>338</v>
      </c>
      <c r="C713" s="17">
        <v>0.35977164922589999</v>
      </c>
      <c r="D713" s="17">
        <v>0.35187527193664297</v>
      </c>
      <c r="E713" s="17">
        <v>0.368099438801826</v>
      </c>
      <c r="F713" s="17"/>
      <c r="G713" s="17">
        <v>0.46141894242755399</v>
      </c>
      <c r="H713" s="17">
        <v>0.44709611622164602</v>
      </c>
      <c r="I713" s="17">
        <v>0.41396967837549897</v>
      </c>
      <c r="J713" s="17">
        <v>0.39146624807593799</v>
      </c>
      <c r="K713" s="17">
        <v>0.28101809153361101</v>
      </c>
      <c r="L713" s="17">
        <v>0.206613210345343</v>
      </c>
      <c r="M713" s="17"/>
      <c r="N713" s="17">
        <v>0.38303883451288401</v>
      </c>
      <c r="O713" s="17">
        <v>0.404423853438931</v>
      </c>
      <c r="P713" s="17">
        <v>0.33843473688847198</v>
      </c>
      <c r="Q713" s="17">
        <v>0.30615518447492102</v>
      </c>
      <c r="R713" s="17"/>
      <c r="S713" s="17">
        <v>0.40902343215192499</v>
      </c>
      <c r="T713" s="17">
        <v>0.28211215598640899</v>
      </c>
      <c r="U713" s="17">
        <v>0.40454473141965103</v>
      </c>
      <c r="V713" s="17">
        <v>0.317154987846197</v>
      </c>
      <c r="W713" s="17">
        <v>0.39435998041270098</v>
      </c>
      <c r="X713" s="17">
        <v>0.32548270755462599</v>
      </c>
      <c r="Y713" s="17">
        <v>0.35874259987282198</v>
      </c>
      <c r="Z713" s="17">
        <v>0.36545179473536399</v>
      </c>
      <c r="AA713" s="17">
        <v>0.361236993188219</v>
      </c>
      <c r="AB713" s="17">
        <v>0.42844327347924899</v>
      </c>
      <c r="AC713" s="17">
        <v>0.327967322315737</v>
      </c>
      <c r="AD713" s="17">
        <v>0.28595968047006698</v>
      </c>
      <c r="AE713" s="17"/>
      <c r="AF713" s="17">
        <v>0.29800747236791503</v>
      </c>
      <c r="AG713" s="17">
        <v>0.37323478017741601</v>
      </c>
      <c r="AH713" s="17">
        <v>0.39355838573133101</v>
      </c>
      <c r="AI713" s="17"/>
      <c r="AJ713" s="17">
        <v>0.30932868302150002</v>
      </c>
      <c r="AK713" s="17">
        <v>0.40242286931063098</v>
      </c>
      <c r="AL713" s="17">
        <v>0.39076287652688302</v>
      </c>
      <c r="AM713" s="17">
        <v>0.114331908673452</v>
      </c>
      <c r="AN713" s="17">
        <v>0.33214477896785599</v>
      </c>
      <c r="AO713" s="17"/>
      <c r="AP713" s="17">
        <v>0.32236938977280399</v>
      </c>
      <c r="AQ713" s="17">
        <v>0.42251436759197603</v>
      </c>
      <c r="AR713" s="17">
        <v>0.42910277696261501</v>
      </c>
      <c r="AS713" s="17"/>
      <c r="AT713" s="17">
        <v>0.25212033898264702</v>
      </c>
      <c r="AU713" s="17">
        <v>0.45049056514622599</v>
      </c>
      <c r="AV713" s="17" t="s">
        <v>74</v>
      </c>
      <c r="AW713" s="17">
        <v>0.34921750480661201</v>
      </c>
      <c r="AX713" s="17">
        <v>0.31670569879223698</v>
      </c>
      <c r="AY713" s="17">
        <v>0.43332405479390101</v>
      </c>
      <c r="AZ713" s="17">
        <v>0.50359775353730296</v>
      </c>
    </row>
    <row r="714" spans="2:52" x14ac:dyDescent="0.35">
      <c r="B714" t="s">
        <v>339</v>
      </c>
      <c r="C714" s="17">
        <v>0.39487211937800698</v>
      </c>
      <c r="D714" s="17">
        <v>0.39108759966206702</v>
      </c>
      <c r="E714" s="17">
        <v>0.398108817035566</v>
      </c>
      <c r="F714" s="17"/>
      <c r="G714" s="17">
        <v>0.16490880981391501</v>
      </c>
      <c r="H714" s="17">
        <v>0.22502398716288799</v>
      </c>
      <c r="I714" s="17">
        <v>0.326911376257563</v>
      </c>
      <c r="J714" s="17">
        <v>0.42913424833629299</v>
      </c>
      <c r="K714" s="17">
        <v>0.51339579383527001</v>
      </c>
      <c r="L714" s="17">
        <v>0.62928212263943895</v>
      </c>
      <c r="M714" s="17"/>
      <c r="N714" s="17">
        <v>0.37998799723565002</v>
      </c>
      <c r="O714" s="17">
        <v>0.41305898625457599</v>
      </c>
      <c r="P714" s="17">
        <v>0.381644117079523</v>
      </c>
      <c r="Q714" s="17">
        <v>0.41049558560011301</v>
      </c>
      <c r="R714" s="17"/>
      <c r="S714" s="17">
        <v>0.297860473961372</v>
      </c>
      <c r="T714" s="17">
        <v>0.43858570654502699</v>
      </c>
      <c r="U714" s="17">
        <v>0.33985658473581898</v>
      </c>
      <c r="V714" s="17">
        <v>0.51966906827083803</v>
      </c>
      <c r="W714" s="17">
        <v>0.44974506690382499</v>
      </c>
      <c r="X714" s="17">
        <v>0.35528046840439298</v>
      </c>
      <c r="Y714" s="17">
        <v>0.33863199463034499</v>
      </c>
      <c r="Z714" s="17">
        <v>0.43680591349764197</v>
      </c>
      <c r="AA714" s="17">
        <v>0.41164985312491098</v>
      </c>
      <c r="AB714" s="17">
        <v>0.38272576954534299</v>
      </c>
      <c r="AC714" s="17">
        <v>0.37235962397148298</v>
      </c>
      <c r="AD714" s="17">
        <v>0.501186647593034</v>
      </c>
      <c r="AE714" s="17"/>
      <c r="AF714" s="17">
        <v>0.49561249248068701</v>
      </c>
      <c r="AG714" s="17">
        <v>0.384611897581147</v>
      </c>
      <c r="AH714" s="17">
        <v>0.32714188300710401</v>
      </c>
      <c r="AI714" s="17"/>
      <c r="AJ714" s="17">
        <v>0.51217852272806896</v>
      </c>
      <c r="AK714" s="17">
        <v>0.32094126782572602</v>
      </c>
      <c r="AL714" s="17">
        <v>0.36754450434028602</v>
      </c>
      <c r="AM714" s="17">
        <v>0.76717068303475899</v>
      </c>
      <c r="AN714" s="17">
        <v>0.33338612015852398</v>
      </c>
      <c r="AO714" s="17"/>
      <c r="AP714" s="17">
        <v>0.479199225289695</v>
      </c>
      <c r="AQ714" s="17">
        <v>0.33212822465356101</v>
      </c>
      <c r="AR714" s="17">
        <v>0.32400092876096798</v>
      </c>
      <c r="AS714" s="17"/>
      <c r="AT714" s="17">
        <v>0.558969974548986</v>
      </c>
      <c r="AU714" s="17">
        <v>0.32239672537588798</v>
      </c>
      <c r="AV714" s="17" t="s">
        <v>74</v>
      </c>
      <c r="AW714" s="17">
        <v>0.32851772859797101</v>
      </c>
      <c r="AX714" s="17">
        <v>0.36529284494346698</v>
      </c>
      <c r="AY714" s="17">
        <v>0.27610648880495198</v>
      </c>
      <c r="AZ714" s="17">
        <v>0.18624918114114</v>
      </c>
    </row>
    <row r="715" spans="2:52" x14ac:dyDescent="0.35">
      <c r="B715" t="s">
        <v>72</v>
      </c>
      <c r="C715" s="17">
        <v>7.1200897572713695E-2</v>
      </c>
      <c r="D715" s="17">
        <v>6.9149618630254206E-2</v>
      </c>
      <c r="E715" s="17">
        <v>7.3305980703515197E-2</v>
      </c>
      <c r="F715" s="17"/>
      <c r="G715" s="17">
        <v>6.7167054622602099E-2</v>
      </c>
      <c r="H715" s="17">
        <v>5.9163330653247102E-2</v>
      </c>
      <c r="I715" s="17">
        <v>3.6689437463945901E-2</v>
      </c>
      <c r="J715" s="17">
        <v>5.0492930968147803E-2</v>
      </c>
      <c r="K715" s="17">
        <v>9.80713100226943E-2</v>
      </c>
      <c r="L715" s="17">
        <v>0.11051409390147</v>
      </c>
      <c r="M715" s="17"/>
      <c r="N715" s="17">
        <v>3.5403094465194698E-2</v>
      </c>
      <c r="O715" s="17">
        <v>4.8774277166462703E-2</v>
      </c>
      <c r="P715" s="17">
        <v>0.105082024163921</v>
      </c>
      <c r="Q715" s="17">
        <v>9.9451380691673696E-2</v>
      </c>
      <c r="R715" s="17"/>
      <c r="S715" s="17">
        <v>0.109511622547253</v>
      </c>
      <c r="T715" s="17">
        <v>9.7586231868388398E-2</v>
      </c>
      <c r="U715" s="17">
        <v>7.41058900751983E-2</v>
      </c>
      <c r="V715" s="17">
        <v>6.0628602959275503E-2</v>
      </c>
      <c r="W715" s="17">
        <v>2.5506478396960401E-2</v>
      </c>
      <c r="X715" s="17">
        <v>5.3839919804128E-2</v>
      </c>
      <c r="Y715" s="17">
        <v>0.10067793661134</v>
      </c>
      <c r="Z715" s="17">
        <v>5.6459921122130101E-2</v>
      </c>
      <c r="AA715" s="17">
        <v>5.5396395545857402E-2</v>
      </c>
      <c r="AB715" s="17">
        <v>6.16132392875718E-2</v>
      </c>
      <c r="AC715" s="17">
        <v>6.3838753897203296E-2</v>
      </c>
      <c r="AD715" s="17">
        <v>3.2002804628020402E-2</v>
      </c>
      <c r="AE715" s="17"/>
      <c r="AF715" s="17">
        <v>8.1774055133963006E-2</v>
      </c>
      <c r="AG715" s="17">
        <v>6.1676203441743502E-2</v>
      </c>
      <c r="AH715" s="17">
        <v>6.0174789445211603E-2</v>
      </c>
      <c r="AI715" s="17"/>
      <c r="AJ715" s="17">
        <v>7.8807692954195499E-2</v>
      </c>
      <c r="AK715" s="17">
        <v>3.6536672818148798E-2</v>
      </c>
      <c r="AL715" s="17">
        <v>0.104019434239084</v>
      </c>
      <c r="AM715" s="17">
        <v>5.6818087362322897E-2</v>
      </c>
      <c r="AN715" s="17">
        <v>8.8991371002877406E-2</v>
      </c>
      <c r="AO715" s="17"/>
      <c r="AP715" s="17">
        <v>5.7926272257040598E-2</v>
      </c>
      <c r="AQ715" s="17">
        <v>3.57768319373164E-2</v>
      </c>
      <c r="AR715" s="17">
        <v>3.0987216676653901E-2</v>
      </c>
      <c r="AS715" s="17"/>
      <c r="AT715" s="17">
        <v>8.1894322558438495E-2</v>
      </c>
      <c r="AU715" s="17">
        <v>3.9709552254871001E-2</v>
      </c>
      <c r="AV715" s="17" t="s">
        <v>74</v>
      </c>
      <c r="AW715" s="17">
        <v>0.106594676104398</v>
      </c>
      <c r="AX715" s="17">
        <v>0.113889757733664</v>
      </c>
      <c r="AY715" s="17">
        <v>4.5921154886796697E-2</v>
      </c>
      <c r="AZ715" s="17">
        <v>0.14461403921475699</v>
      </c>
    </row>
    <row r="716" spans="2:52" x14ac:dyDescent="0.35">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row>
    <row r="717" spans="2:52" x14ac:dyDescent="0.35">
      <c r="B717" s="6" t="s">
        <v>361</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row>
    <row r="718" spans="2:52" x14ac:dyDescent="0.35">
      <c r="B718" s="24" t="s">
        <v>156</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row>
    <row r="719" spans="2:52" x14ac:dyDescent="0.35">
      <c r="B719" t="s">
        <v>336</v>
      </c>
      <c r="C719" s="17">
        <v>5.55374778276417E-2</v>
      </c>
      <c r="D719" s="17">
        <v>5.4804584765261399E-2</v>
      </c>
      <c r="E719" s="17">
        <v>5.6368381981147998E-2</v>
      </c>
      <c r="F719" s="17"/>
      <c r="G719" s="17">
        <v>0.11323097009387401</v>
      </c>
      <c r="H719" s="17">
        <v>5.7098173886299203E-2</v>
      </c>
      <c r="I719" s="17">
        <v>5.5018068568426601E-2</v>
      </c>
      <c r="J719" s="17">
        <v>4.3862498411284798E-2</v>
      </c>
      <c r="K719" s="17">
        <v>2.7974501261116402E-2</v>
      </c>
      <c r="L719" s="17">
        <v>4.2705154441301199E-2</v>
      </c>
      <c r="M719" s="17"/>
      <c r="N719" s="17">
        <v>5.9607078390853101E-2</v>
      </c>
      <c r="O719" s="17">
        <v>5.9635224634515101E-2</v>
      </c>
      <c r="P719" s="17">
        <v>4.5328978672997303E-2</v>
      </c>
      <c r="Q719" s="17">
        <v>5.72414179571612E-2</v>
      </c>
      <c r="R719" s="17"/>
      <c r="S719" s="17">
        <v>9.9665826222171502E-2</v>
      </c>
      <c r="T719" s="17">
        <v>5.78012977367688E-2</v>
      </c>
      <c r="U719" s="17">
        <v>4.3016949073932997E-2</v>
      </c>
      <c r="V719" s="17">
        <v>1.51465937637259E-2</v>
      </c>
      <c r="W719" s="17">
        <v>4.0846382855652501E-2</v>
      </c>
      <c r="X719" s="17">
        <v>8.6555174215357203E-2</v>
      </c>
      <c r="Y719" s="17">
        <v>2.5354092600576601E-2</v>
      </c>
      <c r="Z719" s="17">
        <v>7.6461965726127998E-2</v>
      </c>
      <c r="AA719" s="17">
        <v>4.8684958469910701E-2</v>
      </c>
      <c r="AB719" s="17">
        <v>3.50702427749153E-2</v>
      </c>
      <c r="AC719" s="17">
        <v>0.110999643627876</v>
      </c>
      <c r="AD719" s="17">
        <v>2.6264920347121801E-2</v>
      </c>
      <c r="AE719" s="17"/>
      <c r="AF719" s="17">
        <v>6.2235998278396501E-2</v>
      </c>
      <c r="AG719" s="17">
        <v>4.7089202334340503E-2</v>
      </c>
      <c r="AH719" s="17">
        <v>6.9561431494471193E-2</v>
      </c>
      <c r="AI719" s="17"/>
      <c r="AJ719" s="17">
        <v>6.9927773153694694E-2</v>
      </c>
      <c r="AK719" s="17">
        <v>6.5961910143734495E-2</v>
      </c>
      <c r="AL719" s="17">
        <v>4.3958802018431997E-2</v>
      </c>
      <c r="AM719" s="17">
        <v>0</v>
      </c>
      <c r="AN719" s="17">
        <v>6.0011023750779699E-2</v>
      </c>
      <c r="AO719" s="17"/>
      <c r="AP719" s="17">
        <v>8.8084002366536907E-2</v>
      </c>
      <c r="AQ719" s="17">
        <v>5.6443553591212003E-2</v>
      </c>
      <c r="AR719" s="17">
        <v>3.9510683408231599E-2</v>
      </c>
      <c r="AS719" s="17"/>
      <c r="AT719" s="17">
        <v>5.4592448506897102E-2</v>
      </c>
      <c r="AU719" s="17">
        <v>3.6139466887630999E-2</v>
      </c>
      <c r="AV719" s="17" t="s">
        <v>74</v>
      </c>
      <c r="AW719" s="17">
        <v>0.107380910351821</v>
      </c>
      <c r="AX719" s="17">
        <v>0.106786685679102</v>
      </c>
      <c r="AY719" s="17">
        <v>2.9840929861034302E-2</v>
      </c>
      <c r="AZ719" s="17">
        <v>6.1705814435762202E-2</v>
      </c>
    </row>
    <row r="720" spans="2:52" x14ac:dyDescent="0.35">
      <c r="B720" t="s">
        <v>337</v>
      </c>
      <c r="C720" s="17">
        <v>0.27060664621930602</v>
      </c>
      <c r="D720" s="17">
        <v>0.28805905302436002</v>
      </c>
      <c r="E720" s="17">
        <v>0.25370976454441901</v>
      </c>
      <c r="F720" s="17"/>
      <c r="G720" s="17">
        <v>0.34963780239858799</v>
      </c>
      <c r="H720" s="17">
        <v>0.29496511284511701</v>
      </c>
      <c r="I720" s="17">
        <v>0.25328511200501203</v>
      </c>
      <c r="J720" s="17">
        <v>0.20402426360772699</v>
      </c>
      <c r="K720" s="17">
        <v>0.26793314962213499</v>
      </c>
      <c r="L720" s="17">
        <v>0.26808877240325801</v>
      </c>
      <c r="M720" s="17"/>
      <c r="N720" s="17">
        <v>0.27034712376897302</v>
      </c>
      <c r="O720" s="17">
        <v>0.25499774575469603</v>
      </c>
      <c r="P720" s="17">
        <v>0.29320598790920599</v>
      </c>
      <c r="Q720" s="17">
        <v>0.263721798481032</v>
      </c>
      <c r="R720" s="17"/>
      <c r="S720" s="17">
        <v>0.29503210160479798</v>
      </c>
      <c r="T720" s="17">
        <v>0.223645398694508</v>
      </c>
      <c r="U720" s="17">
        <v>0.28993071020540501</v>
      </c>
      <c r="V720" s="17">
        <v>0.19692956940550199</v>
      </c>
      <c r="W720" s="17">
        <v>0.24512349422768201</v>
      </c>
      <c r="X720" s="17">
        <v>0.264311775070803</v>
      </c>
      <c r="Y720" s="17">
        <v>0.32623687198239698</v>
      </c>
      <c r="Z720" s="17">
        <v>0.33890002786914297</v>
      </c>
      <c r="AA720" s="17">
        <v>0.286928436803012</v>
      </c>
      <c r="AB720" s="17">
        <v>0.29133179483187299</v>
      </c>
      <c r="AC720" s="17">
        <v>0.27798034704865099</v>
      </c>
      <c r="AD720" s="17">
        <v>0.241060479071218</v>
      </c>
      <c r="AE720" s="17"/>
      <c r="AF720" s="17">
        <v>0.26066593462870202</v>
      </c>
      <c r="AG720" s="17">
        <v>0.26734945519053099</v>
      </c>
      <c r="AH720" s="17">
        <v>0.26481978962204</v>
      </c>
      <c r="AI720" s="17"/>
      <c r="AJ720" s="17">
        <v>0.26890814699287602</v>
      </c>
      <c r="AK720" s="17">
        <v>0.26088038726804902</v>
      </c>
      <c r="AL720" s="17">
        <v>0.33539414138193602</v>
      </c>
      <c r="AM720" s="17">
        <v>0.145790204152136</v>
      </c>
      <c r="AN720" s="17">
        <v>0.27280745594573402</v>
      </c>
      <c r="AO720" s="17"/>
      <c r="AP720" s="17">
        <v>0.31719624342048203</v>
      </c>
      <c r="AQ720" s="17">
        <v>0.27063722237523102</v>
      </c>
      <c r="AR720" s="17">
        <v>0.33047724106745102</v>
      </c>
      <c r="AS720" s="17"/>
      <c r="AT720" s="17">
        <v>0.287671602679542</v>
      </c>
      <c r="AU720" s="17">
        <v>0.240889039645937</v>
      </c>
      <c r="AV720" s="17" t="s">
        <v>74</v>
      </c>
      <c r="AW720" s="17">
        <v>0.19604878633612899</v>
      </c>
      <c r="AX720" s="17">
        <v>0.26484139667433998</v>
      </c>
      <c r="AY720" s="17">
        <v>0.31074961943461799</v>
      </c>
      <c r="AZ720" s="17">
        <v>0.253863108279754</v>
      </c>
    </row>
    <row r="721" spans="2:52" x14ac:dyDescent="0.35">
      <c r="B721" t="s">
        <v>338</v>
      </c>
      <c r="C721" s="17">
        <v>0.39672237496632801</v>
      </c>
      <c r="D721" s="17">
        <v>0.36905421685119399</v>
      </c>
      <c r="E721" s="17">
        <v>0.423640801114257</v>
      </c>
      <c r="F721" s="17"/>
      <c r="G721" s="17">
        <v>0.331386345326528</v>
      </c>
      <c r="H721" s="17">
        <v>0.35899690629505099</v>
      </c>
      <c r="I721" s="17">
        <v>0.40461771473657798</v>
      </c>
      <c r="J721" s="17">
        <v>0.43022553175244999</v>
      </c>
      <c r="K721" s="17">
        <v>0.38242563511739303</v>
      </c>
      <c r="L721" s="17">
        <v>0.44553946988502902</v>
      </c>
      <c r="M721" s="17"/>
      <c r="N721" s="17">
        <v>0.43586189373708101</v>
      </c>
      <c r="O721" s="17">
        <v>0.35775234307370202</v>
      </c>
      <c r="P721" s="17">
        <v>0.37981687127333202</v>
      </c>
      <c r="Q721" s="17">
        <v>0.40784239755660201</v>
      </c>
      <c r="R721" s="17"/>
      <c r="S721" s="17">
        <v>0.38353416543543201</v>
      </c>
      <c r="T721" s="17">
        <v>0.40970455728997401</v>
      </c>
      <c r="U721" s="17">
        <v>0.41703188062107899</v>
      </c>
      <c r="V721" s="17">
        <v>0.39321748317020699</v>
      </c>
      <c r="W721" s="17">
        <v>0.411542057376171</v>
      </c>
      <c r="X721" s="17">
        <v>0.41246767872911499</v>
      </c>
      <c r="Y721" s="17">
        <v>0.41521845978556998</v>
      </c>
      <c r="Z721" s="17">
        <v>0.32087939581185398</v>
      </c>
      <c r="AA721" s="17">
        <v>0.41635727153825902</v>
      </c>
      <c r="AB721" s="17">
        <v>0.36015104416257498</v>
      </c>
      <c r="AC721" s="17">
        <v>0.38717715257089402</v>
      </c>
      <c r="AD721" s="17">
        <v>0.365099194012379</v>
      </c>
      <c r="AE721" s="17"/>
      <c r="AF721" s="17">
        <v>0.38570873509682901</v>
      </c>
      <c r="AG721" s="17">
        <v>0.42601629852742001</v>
      </c>
      <c r="AH721" s="17">
        <v>0.39023288113157101</v>
      </c>
      <c r="AI721" s="17"/>
      <c r="AJ721" s="17">
        <v>0.40091297636777501</v>
      </c>
      <c r="AK721" s="17">
        <v>0.41035334585605898</v>
      </c>
      <c r="AL721" s="17">
        <v>0.38521441152518598</v>
      </c>
      <c r="AM721" s="17">
        <v>0.49932376670880102</v>
      </c>
      <c r="AN721" s="17">
        <v>0.34603558767711501</v>
      </c>
      <c r="AO721" s="17"/>
      <c r="AP721" s="17">
        <v>0.40646726057460503</v>
      </c>
      <c r="AQ721" s="17">
        <v>0.400983694217938</v>
      </c>
      <c r="AR721" s="17">
        <v>0.42414371574653198</v>
      </c>
      <c r="AS721" s="17"/>
      <c r="AT721" s="17">
        <v>0.388103039592197</v>
      </c>
      <c r="AU721" s="17">
        <v>0.42889956421112901</v>
      </c>
      <c r="AV721" s="17" t="s">
        <v>74</v>
      </c>
      <c r="AW721" s="17">
        <v>0.44160635861577902</v>
      </c>
      <c r="AX721" s="17">
        <v>0.32424358860174102</v>
      </c>
      <c r="AY721" s="17">
        <v>0.38975905208209699</v>
      </c>
      <c r="AZ721" s="17">
        <v>0.37227295687513501</v>
      </c>
    </row>
    <row r="722" spans="2:52" x14ac:dyDescent="0.35">
      <c r="B722" t="s">
        <v>339</v>
      </c>
      <c r="C722" s="17">
        <v>0.23220370294203499</v>
      </c>
      <c r="D722" s="17">
        <v>0.25840815222170399</v>
      </c>
      <c r="E722" s="17">
        <v>0.206963835287924</v>
      </c>
      <c r="F722" s="17"/>
      <c r="G722" s="17">
        <v>0.142048480228635</v>
      </c>
      <c r="H722" s="17">
        <v>0.23749526651445099</v>
      </c>
      <c r="I722" s="17">
        <v>0.267739969039274</v>
      </c>
      <c r="J722" s="17">
        <v>0.28163876972095703</v>
      </c>
      <c r="K722" s="17">
        <v>0.27883470385355302</v>
      </c>
      <c r="L722" s="17">
        <v>0.19002535199394599</v>
      </c>
      <c r="M722" s="17"/>
      <c r="N722" s="17">
        <v>0.21148263285671901</v>
      </c>
      <c r="O722" s="17">
        <v>0.28563487935280302</v>
      </c>
      <c r="P722" s="17">
        <v>0.22773764681293299</v>
      </c>
      <c r="Q722" s="17">
        <v>0.20909522622245899</v>
      </c>
      <c r="R722" s="17"/>
      <c r="S722" s="17">
        <v>0.17306271168133999</v>
      </c>
      <c r="T722" s="17">
        <v>0.24615620833068799</v>
      </c>
      <c r="U722" s="17">
        <v>0.194397074292464</v>
      </c>
      <c r="V722" s="17">
        <v>0.36387267808657198</v>
      </c>
      <c r="W722" s="17">
        <v>0.29483662374507902</v>
      </c>
      <c r="X722" s="17">
        <v>0.19964063974371599</v>
      </c>
      <c r="Y722" s="17">
        <v>0.175342145969034</v>
      </c>
      <c r="Z722" s="17">
        <v>0.226813964986844</v>
      </c>
      <c r="AA722" s="17">
        <v>0.21121911322647799</v>
      </c>
      <c r="AB722" s="17">
        <v>0.27737587121546903</v>
      </c>
      <c r="AC722" s="17">
        <v>0.15894785271192</v>
      </c>
      <c r="AD722" s="17">
        <v>0.27887246027507601</v>
      </c>
      <c r="AE722" s="17"/>
      <c r="AF722" s="17">
        <v>0.24515872579480899</v>
      </c>
      <c r="AG722" s="17">
        <v>0.232416076635557</v>
      </c>
      <c r="AH722" s="17">
        <v>0.21422102071535001</v>
      </c>
      <c r="AI722" s="17"/>
      <c r="AJ722" s="17">
        <v>0.215466242064354</v>
      </c>
      <c r="AK722" s="17">
        <v>0.24834211453127</v>
      </c>
      <c r="AL722" s="17">
        <v>0.19948585506977901</v>
      </c>
      <c r="AM722" s="17">
        <v>0.35488602913906198</v>
      </c>
      <c r="AN722" s="17">
        <v>0.25616022351057899</v>
      </c>
      <c r="AO722" s="17"/>
      <c r="AP722" s="17">
        <v>0.157582171399308</v>
      </c>
      <c r="AQ722" s="17">
        <v>0.24968962434804101</v>
      </c>
      <c r="AR722" s="17">
        <v>0.18291440297379299</v>
      </c>
      <c r="AS722" s="17"/>
      <c r="AT722" s="17">
        <v>0.23142318057469399</v>
      </c>
      <c r="AU722" s="17">
        <v>0.26540927818659199</v>
      </c>
      <c r="AV722" s="17" t="s">
        <v>74</v>
      </c>
      <c r="AW722" s="17">
        <v>0.205100690555059</v>
      </c>
      <c r="AX722" s="17">
        <v>0.21851259584721799</v>
      </c>
      <c r="AY722" s="17">
        <v>0.22384102504299599</v>
      </c>
      <c r="AZ722" s="17">
        <v>0.19229100418962899</v>
      </c>
    </row>
    <row r="723" spans="2:52" x14ac:dyDescent="0.35">
      <c r="B723" t="s">
        <v>72</v>
      </c>
      <c r="C723" s="17">
        <v>4.4929798044689898E-2</v>
      </c>
      <c r="D723" s="17">
        <v>2.9673993137480301E-2</v>
      </c>
      <c r="E723" s="17">
        <v>5.9317217072252099E-2</v>
      </c>
      <c r="F723" s="17"/>
      <c r="G723" s="17">
        <v>6.3696401952375706E-2</v>
      </c>
      <c r="H723" s="17">
        <v>5.1444540459081103E-2</v>
      </c>
      <c r="I723" s="17">
        <v>1.9339135650709102E-2</v>
      </c>
      <c r="J723" s="17">
        <v>4.0248936507581302E-2</v>
      </c>
      <c r="K723" s="17">
        <v>4.2832010145801402E-2</v>
      </c>
      <c r="L723" s="17">
        <v>5.36412512764654E-2</v>
      </c>
      <c r="M723" s="17"/>
      <c r="N723" s="17">
        <v>2.2701271246374399E-2</v>
      </c>
      <c r="O723" s="17">
        <v>4.19798071842842E-2</v>
      </c>
      <c r="P723" s="17">
        <v>5.3910515331532301E-2</v>
      </c>
      <c r="Q723" s="17">
        <v>6.2099159782744801E-2</v>
      </c>
      <c r="R723" s="17"/>
      <c r="S723" s="17">
        <v>4.8705195056258303E-2</v>
      </c>
      <c r="T723" s="17">
        <v>6.2692537948061303E-2</v>
      </c>
      <c r="U723" s="17">
        <v>5.5623385807119501E-2</v>
      </c>
      <c r="V723" s="17">
        <v>3.0833675573993299E-2</v>
      </c>
      <c r="W723" s="17">
        <v>7.6514417954159598E-3</v>
      </c>
      <c r="X723" s="17">
        <v>3.70247322410093E-2</v>
      </c>
      <c r="Y723" s="17">
        <v>5.7848429662421597E-2</v>
      </c>
      <c r="Z723" s="17">
        <v>3.6944645606030502E-2</v>
      </c>
      <c r="AA723" s="17">
        <v>3.6810219962340497E-2</v>
      </c>
      <c r="AB723" s="17">
        <v>3.6071047015167598E-2</v>
      </c>
      <c r="AC723" s="17">
        <v>6.4895004040659704E-2</v>
      </c>
      <c r="AD723" s="17">
        <v>8.8702946294205304E-2</v>
      </c>
      <c r="AE723" s="17"/>
      <c r="AF723" s="17">
        <v>4.6230606201262903E-2</v>
      </c>
      <c r="AG723" s="17">
        <v>2.7128967312150799E-2</v>
      </c>
      <c r="AH723" s="17">
        <v>6.11648770365677E-2</v>
      </c>
      <c r="AI723" s="17"/>
      <c r="AJ723" s="17">
        <v>4.47848614212999E-2</v>
      </c>
      <c r="AK723" s="17">
        <v>1.44622422008873E-2</v>
      </c>
      <c r="AL723" s="17">
        <v>3.5946790004667002E-2</v>
      </c>
      <c r="AM723" s="17">
        <v>0</v>
      </c>
      <c r="AN723" s="17">
        <v>6.4985709115792198E-2</v>
      </c>
      <c r="AO723" s="17"/>
      <c r="AP723" s="17">
        <v>3.06703222390683E-2</v>
      </c>
      <c r="AQ723" s="17">
        <v>2.22459054675779E-2</v>
      </c>
      <c r="AR723" s="17">
        <v>2.2953956803991701E-2</v>
      </c>
      <c r="AS723" s="17"/>
      <c r="AT723" s="17">
        <v>3.8209728646669702E-2</v>
      </c>
      <c r="AU723" s="17">
        <v>2.8662651068711398E-2</v>
      </c>
      <c r="AV723" s="17" t="s">
        <v>74</v>
      </c>
      <c r="AW723" s="17">
        <v>4.9863254141211698E-2</v>
      </c>
      <c r="AX723" s="17">
        <v>8.56157331975997E-2</v>
      </c>
      <c r="AY723" s="17">
        <v>4.5809373579254201E-2</v>
      </c>
      <c r="AZ723" s="17">
        <v>0.11986711621972</v>
      </c>
    </row>
    <row r="724" spans="2:52" x14ac:dyDescent="0.35">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row>
    <row r="725" spans="2:52" x14ac:dyDescent="0.35">
      <c r="B725" s="6" t="s">
        <v>362</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row>
    <row r="726" spans="2:52" x14ac:dyDescent="0.35">
      <c r="B726" s="24" t="s">
        <v>156</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row>
    <row r="727" spans="2:52" x14ac:dyDescent="0.35">
      <c r="B727" t="s">
        <v>336</v>
      </c>
      <c r="C727" s="17">
        <v>4.5458759942093301E-2</v>
      </c>
      <c r="D727" s="17">
        <v>4.9180600206577399E-2</v>
      </c>
      <c r="E727" s="17">
        <v>4.2096461680611499E-2</v>
      </c>
      <c r="F727" s="17"/>
      <c r="G727" s="17">
        <v>8.9339018450300595E-2</v>
      </c>
      <c r="H727" s="17">
        <v>5.9248763496270902E-2</v>
      </c>
      <c r="I727" s="17">
        <v>6.0920908320099998E-2</v>
      </c>
      <c r="J727" s="17">
        <v>4.0507638297650098E-2</v>
      </c>
      <c r="K727" s="17">
        <v>2.42488617450872E-2</v>
      </c>
      <c r="L727" s="17">
        <v>1.01767594773369E-2</v>
      </c>
      <c r="M727" s="17"/>
      <c r="N727" s="17">
        <v>6.1429632748694202E-2</v>
      </c>
      <c r="O727" s="17">
        <v>3.8250226843265303E-2</v>
      </c>
      <c r="P727" s="17">
        <v>3.0407530570345301E-2</v>
      </c>
      <c r="Q727" s="17">
        <v>4.9383339246119297E-2</v>
      </c>
      <c r="R727" s="17"/>
      <c r="S727" s="17">
        <v>8.7811375677977394E-2</v>
      </c>
      <c r="T727" s="17">
        <v>4.5364327311837899E-2</v>
      </c>
      <c r="U727" s="17">
        <v>4.7368036366573003E-2</v>
      </c>
      <c r="V727" s="17">
        <v>2.4703151844730101E-2</v>
      </c>
      <c r="W727" s="17">
        <v>3.5121391923239098E-2</v>
      </c>
      <c r="X727" s="17">
        <v>6.9450734410700904E-2</v>
      </c>
      <c r="Y727" s="17">
        <v>2.70076771994598E-2</v>
      </c>
      <c r="Z727" s="17">
        <v>3.8317987544766098E-2</v>
      </c>
      <c r="AA727" s="17">
        <v>4.2726526886015997E-2</v>
      </c>
      <c r="AB727" s="17">
        <v>3.4204300349031901E-2</v>
      </c>
      <c r="AC727" s="17">
        <v>3.4524006452293803E-2</v>
      </c>
      <c r="AD727" s="17">
        <v>0</v>
      </c>
      <c r="AE727" s="17"/>
      <c r="AF727" s="17">
        <v>3.4489965457192101E-2</v>
      </c>
      <c r="AG727" s="17">
        <v>4.50765735295309E-2</v>
      </c>
      <c r="AH727" s="17">
        <v>4.7839135750102603E-2</v>
      </c>
      <c r="AI727" s="17"/>
      <c r="AJ727" s="17">
        <v>2.5949099161642401E-2</v>
      </c>
      <c r="AK727" s="17">
        <v>6.3097603880986994E-2</v>
      </c>
      <c r="AL727" s="17">
        <v>5.6010055343356298E-2</v>
      </c>
      <c r="AM727" s="17">
        <v>0</v>
      </c>
      <c r="AN727" s="17">
        <v>5.9027075173402298E-2</v>
      </c>
      <c r="AO727" s="17"/>
      <c r="AP727" s="17">
        <v>4.9140573660024701E-2</v>
      </c>
      <c r="AQ727" s="17">
        <v>6.95936151482556E-2</v>
      </c>
      <c r="AR727" s="17">
        <v>3.2892698163805599E-2</v>
      </c>
      <c r="AS727" s="17"/>
      <c r="AT727" s="17">
        <v>2.7685018327526401E-2</v>
      </c>
      <c r="AU727" s="17">
        <v>4.5590330943305099E-2</v>
      </c>
      <c r="AV727" s="17" t="s">
        <v>74</v>
      </c>
      <c r="AW727" s="17">
        <v>5.6802229486619803E-2</v>
      </c>
      <c r="AX727" s="17">
        <v>6.9533905144866001E-2</v>
      </c>
      <c r="AY727" s="17">
        <v>6.2470809776180997E-2</v>
      </c>
      <c r="AZ727" s="17">
        <v>0</v>
      </c>
    </row>
    <row r="728" spans="2:52" x14ac:dyDescent="0.35">
      <c r="B728" t="s">
        <v>337</v>
      </c>
      <c r="C728" s="17">
        <v>0.199319344568716</v>
      </c>
      <c r="D728" s="17">
        <v>0.20712014416539201</v>
      </c>
      <c r="E728" s="17">
        <v>0.19126367108707101</v>
      </c>
      <c r="F728" s="17"/>
      <c r="G728" s="17">
        <v>0.277188754639841</v>
      </c>
      <c r="H728" s="17">
        <v>0.28222418657678899</v>
      </c>
      <c r="I728" s="17">
        <v>0.22201403434356101</v>
      </c>
      <c r="J728" s="17">
        <v>0.16561771298344</v>
      </c>
      <c r="K728" s="17">
        <v>0.14809877043990999</v>
      </c>
      <c r="L728" s="17">
        <v>0.12672305813576201</v>
      </c>
      <c r="M728" s="17"/>
      <c r="N728" s="17">
        <v>0.21270762068319901</v>
      </c>
      <c r="O728" s="17">
        <v>0.165362891057735</v>
      </c>
      <c r="P728" s="17">
        <v>0.223306455705129</v>
      </c>
      <c r="Q728" s="17">
        <v>0.19618908919797201</v>
      </c>
      <c r="R728" s="17"/>
      <c r="S728" s="17">
        <v>0.171473550032193</v>
      </c>
      <c r="T728" s="17">
        <v>0.145307403212771</v>
      </c>
      <c r="U728" s="17">
        <v>0.25538239892805198</v>
      </c>
      <c r="V728" s="17">
        <v>0.179540239296925</v>
      </c>
      <c r="W728" s="17">
        <v>0.21080179665211801</v>
      </c>
      <c r="X728" s="17">
        <v>0.229975398047815</v>
      </c>
      <c r="Y728" s="17">
        <v>0.16479068877862599</v>
      </c>
      <c r="Z728" s="17">
        <v>0.22955837900527101</v>
      </c>
      <c r="AA728" s="17">
        <v>0.215579326646644</v>
      </c>
      <c r="AB728" s="17">
        <v>0.25394071643532501</v>
      </c>
      <c r="AC728" s="17">
        <v>0.23935155549415801</v>
      </c>
      <c r="AD728" s="17">
        <v>8.7592033834452104E-2</v>
      </c>
      <c r="AE728" s="17"/>
      <c r="AF728" s="17">
        <v>0.186484552444692</v>
      </c>
      <c r="AG728" s="17">
        <v>0.20356156150312099</v>
      </c>
      <c r="AH728" s="17">
        <v>0.186607351144645</v>
      </c>
      <c r="AI728" s="17"/>
      <c r="AJ728" s="17">
        <v>0.19631775721064099</v>
      </c>
      <c r="AK728" s="17">
        <v>0.19732066714237601</v>
      </c>
      <c r="AL728" s="17">
        <v>0.132492021075752</v>
      </c>
      <c r="AM728" s="17">
        <v>0.13416243332942299</v>
      </c>
      <c r="AN728" s="17">
        <v>0.25161546522505601</v>
      </c>
      <c r="AO728" s="17"/>
      <c r="AP728" s="17">
        <v>0.24398669213588001</v>
      </c>
      <c r="AQ728" s="17">
        <v>0.21204974248069799</v>
      </c>
      <c r="AR728" s="17">
        <v>0.15599426536421299</v>
      </c>
      <c r="AS728" s="17"/>
      <c r="AT728" s="17">
        <v>0.15609983436035699</v>
      </c>
      <c r="AU728" s="17">
        <v>0.196384658342833</v>
      </c>
      <c r="AV728" s="17" t="s">
        <v>74</v>
      </c>
      <c r="AW728" s="17">
        <v>0.21346346272726199</v>
      </c>
      <c r="AX728" s="17">
        <v>0.28167224455626599</v>
      </c>
      <c r="AY728" s="17">
        <v>0.22674708675764599</v>
      </c>
      <c r="AZ728" s="17">
        <v>0.29569726640641297</v>
      </c>
    </row>
    <row r="729" spans="2:52" x14ac:dyDescent="0.35">
      <c r="B729" t="s">
        <v>338</v>
      </c>
      <c r="C729" s="17">
        <v>0.45679209611145299</v>
      </c>
      <c r="D729" s="17">
        <v>0.45652116378060298</v>
      </c>
      <c r="E729" s="17">
        <v>0.45824124777806902</v>
      </c>
      <c r="F729" s="17"/>
      <c r="G729" s="17">
        <v>0.43845243822654301</v>
      </c>
      <c r="H729" s="17">
        <v>0.42543238024838198</v>
      </c>
      <c r="I729" s="17">
        <v>0.48885930396145799</v>
      </c>
      <c r="J729" s="17">
        <v>0.47857436829437899</v>
      </c>
      <c r="K729" s="17">
        <v>0.49372133509925997</v>
      </c>
      <c r="L729" s="17">
        <v>0.42374040144191599</v>
      </c>
      <c r="M729" s="17"/>
      <c r="N729" s="17">
        <v>0.47465819567833401</v>
      </c>
      <c r="O729" s="17">
        <v>0.49565967766215602</v>
      </c>
      <c r="P729" s="17">
        <v>0.42172146250421899</v>
      </c>
      <c r="Q729" s="17">
        <v>0.42962542396886999</v>
      </c>
      <c r="R729" s="17"/>
      <c r="S729" s="17">
        <v>0.448256236003853</v>
      </c>
      <c r="T729" s="17">
        <v>0.50524923396567001</v>
      </c>
      <c r="U729" s="17">
        <v>0.40172323726766102</v>
      </c>
      <c r="V729" s="17">
        <v>0.431434324826515</v>
      </c>
      <c r="W729" s="17">
        <v>0.42305598197333399</v>
      </c>
      <c r="X729" s="17">
        <v>0.46757960130243398</v>
      </c>
      <c r="Y729" s="17">
        <v>0.53428778890751805</v>
      </c>
      <c r="Z729" s="17">
        <v>0.387577511270706</v>
      </c>
      <c r="AA729" s="17">
        <v>0.49842465763640198</v>
      </c>
      <c r="AB729" s="17">
        <v>0.38339121183918701</v>
      </c>
      <c r="AC729" s="17">
        <v>0.41224786371970901</v>
      </c>
      <c r="AD729" s="17">
        <v>0.60686371979917497</v>
      </c>
      <c r="AE729" s="17"/>
      <c r="AF729" s="17">
        <v>0.41934893118825201</v>
      </c>
      <c r="AG729" s="17">
        <v>0.48071845862569301</v>
      </c>
      <c r="AH729" s="17">
        <v>0.49628160822473699</v>
      </c>
      <c r="AI729" s="17"/>
      <c r="AJ729" s="17">
        <v>0.44478255860499799</v>
      </c>
      <c r="AK729" s="17">
        <v>0.49039295538460098</v>
      </c>
      <c r="AL729" s="17">
        <v>0.56113925147018895</v>
      </c>
      <c r="AM729" s="17">
        <v>0.30572951189251601</v>
      </c>
      <c r="AN729" s="17">
        <v>0.37030681169228602</v>
      </c>
      <c r="AO729" s="17"/>
      <c r="AP729" s="17">
        <v>0.41074082192425398</v>
      </c>
      <c r="AQ729" s="17">
        <v>0.455015235004536</v>
      </c>
      <c r="AR729" s="17">
        <v>0.54475523171370299</v>
      </c>
      <c r="AS729" s="17"/>
      <c r="AT729" s="17">
        <v>0.43163611762381998</v>
      </c>
      <c r="AU729" s="17">
        <v>0.53133271596348297</v>
      </c>
      <c r="AV729" s="17" t="s">
        <v>74</v>
      </c>
      <c r="AW729" s="17">
        <v>0.38408474954070398</v>
      </c>
      <c r="AX729" s="17">
        <v>0.35956318569078599</v>
      </c>
      <c r="AY729" s="17">
        <v>0.49348554079705798</v>
      </c>
      <c r="AZ729" s="17">
        <v>0.41484865705898</v>
      </c>
    </row>
    <row r="730" spans="2:52" x14ac:dyDescent="0.35">
      <c r="B730" t="s">
        <v>339</v>
      </c>
      <c r="C730" s="17">
        <v>0.22617588228111599</v>
      </c>
      <c r="D730" s="17">
        <v>0.22532438860798101</v>
      </c>
      <c r="E730" s="17">
        <v>0.226227527451832</v>
      </c>
      <c r="F730" s="17"/>
      <c r="G730" s="17">
        <v>0.128726542159211</v>
      </c>
      <c r="H730" s="17">
        <v>0.15776274683245201</v>
      </c>
      <c r="I730" s="17">
        <v>0.17466281896640201</v>
      </c>
      <c r="J730" s="17">
        <v>0.23684849754836501</v>
      </c>
      <c r="K730" s="17">
        <v>0.26346388343414301</v>
      </c>
      <c r="L730" s="17">
        <v>0.35350567884559903</v>
      </c>
      <c r="M730" s="17"/>
      <c r="N730" s="17">
        <v>0.21650855117190099</v>
      </c>
      <c r="O730" s="17">
        <v>0.24349456525617799</v>
      </c>
      <c r="P730" s="17">
        <v>0.22494575643065201</v>
      </c>
      <c r="Q730" s="17">
        <v>0.22328638306422799</v>
      </c>
      <c r="R730" s="17"/>
      <c r="S730" s="17">
        <v>0.202210454274771</v>
      </c>
      <c r="T730" s="17">
        <v>0.20312517472858099</v>
      </c>
      <c r="U730" s="17">
        <v>0.21538639862769399</v>
      </c>
      <c r="V730" s="17">
        <v>0.26682939835126601</v>
      </c>
      <c r="W730" s="17">
        <v>0.30754909513121798</v>
      </c>
      <c r="X730" s="17">
        <v>0.19221686631632801</v>
      </c>
      <c r="Y730" s="17">
        <v>0.20765011390176599</v>
      </c>
      <c r="Z730" s="17">
        <v>0.22965634549080399</v>
      </c>
      <c r="AA730" s="17">
        <v>0.20650364460206699</v>
      </c>
      <c r="AB730" s="17">
        <v>0.257631138697969</v>
      </c>
      <c r="AC730" s="17">
        <v>0.19232982307616001</v>
      </c>
      <c r="AD730" s="17">
        <v>0.27654077807873001</v>
      </c>
      <c r="AE730" s="17"/>
      <c r="AF730" s="17">
        <v>0.27642565954177101</v>
      </c>
      <c r="AG730" s="17">
        <v>0.213922156465708</v>
      </c>
      <c r="AH730" s="17">
        <v>0.20125032045341801</v>
      </c>
      <c r="AI730" s="17"/>
      <c r="AJ730" s="17">
        <v>0.24610970148263001</v>
      </c>
      <c r="AK730" s="17">
        <v>0.21056046624764199</v>
      </c>
      <c r="AL730" s="17">
        <v>0.187977434472371</v>
      </c>
      <c r="AM730" s="17">
        <v>0.41149337059546598</v>
      </c>
      <c r="AN730" s="17">
        <v>0.22271088466700201</v>
      </c>
      <c r="AO730" s="17"/>
      <c r="AP730" s="17">
        <v>0.22474344531774701</v>
      </c>
      <c r="AQ730" s="17">
        <v>0.21403245100027199</v>
      </c>
      <c r="AR730" s="17">
        <v>0.22411378581411301</v>
      </c>
      <c r="AS730" s="17"/>
      <c r="AT730" s="17">
        <v>0.31050274186861399</v>
      </c>
      <c r="AU730" s="17">
        <v>0.18406067990087599</v>
      </c>
      <c r="AV730" s="17" t="s">
        <v>74</v>
      </c>
      <c r="AW730" s="17">
        <v>0.211834018036619</v>
      </c>
      <c r="AX730" s="17">
        <v>0.19552692717019801</v>
      </c>
      <c r="AY730" s="17">
        <v>0.15510776408733101</v>
      </c>
      <c r="AZ730" s="17">
        <v>0.19196056941296299</v>
      </c>
    </row>
    <row r="731" spans="2:52" x14ac:dyDescent="0.35">
      <c r="B731" t="s">
        <v>72</v>
      </c>
      <c r="C731" s="17">
        <v>7.2253917096620698E-2</v>
      </c>
      <c r="D731" s="17">
        <v>6.1853703239446702E-2</v>
      </c>
      <c r="E731" s="17">
        <v>8.2171092002416304E-2</v>
      </c>
      <c r="F731" s="17"/>
      <c r="G731" s="17">
        <v>6.6293246524103996E-2</v>
      </c>
      <c r="H731" s="17">
        <v>7.5331922846105598E-2</v>
      </c>
      <c r="I731" s="17">
        <v>5.3542934408477898E-2</v>
      </c>
      <c r="J731" s="17">
        <v>7.8451782876165693E-2</v>
      </c>
      <c r="K731" s="17">
        <v>7.0467149281600597E-2</v>
      </c>
      <c r="L731" s="17">
        <v>8.5854102099385904E-2</v>
      </c>
      <c r="M731" s="17"/>
      <c r="N731" s="17">
        <v>3.4695999717871601E-2</v>
      </c>
      <c r="O731" s="17">
        <v>5.7232639180666303E-2</v>
      </c>
      <c r="P731" s="17">
        <v>9.9618794789653797E-2</v>
      </c>
      <c r="Q731" s="17">
        <v>0.101515764522811</v>
      </c>
      <c r="R731" s="17"/>
      <c r="S731" s="17">
        <v>9.0248384011205801E-2</v>
      </c>
      <c r="T731" s="17">
        <v>0.10095386078113899</v>
      </c>
      <c r="U731" s="17">
        <v>8.0139928810020397E-2</v>
      </c>
      <c r="V731" s="17">
        <v>9.7492885680564106E-2</v>
      </c>
      <c r="W731" s="17">
        <v>2.34717343200905E-2</v>
      </c>
      <c r="X731" s="17">
        <v>4.0777399922721502E-2</v>
      </c>
      <c r="Y731" s="17">
        <v>6.62637312126311E-2</v>
      </c>
      <c r="Z731" s="17">
        <v>0.114889776688452</v>
      </c>
      <c r="AA731" s="17">
        <v>3.6765844228869998E-2</v>
      </c>
      <c r="AB731" s="17">
        <v>7.0832632678486801E-2</v>
      </c>
      <c r="AC731" s="17">
        <v>0.121546751257679</v>
      </c>
      <c r="AD731" s="17">
        <v>2.9003468287642699E-2</v>
      </c>
      <c r="AE731" s="17"/>
      <c r="AF731" s="17">
        <v>8.3250891368092494E-2</v>
      </c>
      <c r="AG731" s="17">
        <v>5.6721249875946497E-2</v>
      </c>
      <c r="AH731" s="17">
        <v>6.8021584427096202E-2</v>
      </c>
      <c r="AI731" s="17"/>
      <c r="AJ731" s="17">
        <v>8.6840883540089106E-2</v>
      </c>
      <c r="AK731" s="17">
        <v>3.8628307344394597E-2</v>
      </c>
      <c r="AL731" s="17">
        <v>6.2381237638332102E-2</v>
      </c>
      <c r="AM731" s="17">
        <v>0.14861468418259499</v>
      </c>
      <c r="AN731" s="17">
        <v>9.6339763242253504E-2</v>
      </c>
      <c r="AO731" s="17"/>
      <c r="AP731" s="17">
        <v>7.1388466962094596E-2</v>
      </c>
      <c r="AQ731" s="17">
        <v>4.9308956366238499E-2</v>
      </c>
      <c r="AR731" s="17">
        <v>4.2244018944165497E-2</v>
      </c>
      <c r="AS731" s="17"/>
      <c r="AT731" s="17">
        <v>7.4076287819682798E-2</v>
      </c>
      <c r="AU731" s="17">
        <v>4.2631614849503001E-2</v>
      </c>
      <c r="AV731" s="17" t="s">
        <v>74</v>
      </c>
      <c r="AW731" s="17">
        <v>0.13381554020879599</v>
      </c>
      <c r="AX731" s="17">
        <v>9.37037374378831E-2</v>
      </c>
      <c r="AY731" s="17">
        <v>6.2188798581783597E-2</v>
      </c>
      <c r="AZ731" s="17">
        <v>9.7493507121644202E-2</v>
      </c>
    </row>
    <row r="732" spans="2:52" x14ac:dyDescent="0.3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row>
    <row r="733" spans="2:52" x14ac:dyDescent="0.35">
      <c r="B733" s="6" t="s">
        <v>363</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row>
    <row r="734" spans="2:52" x14ac:dyDescent="0.35">
      <c r="B734" s="24" t="s">
        <v>156</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row>
    <row r="735" spans="2:52" x14ac:dyDescent="0.35">
      <c r="B735" t="s">
        <v>336</v>
      </c>
      <c r="C735" s="17">
        <v>0.11042307281036901</v>
      </c>
      <c r="D735" s="17">
        <v>9.59238924041656E-2</v>
      </c>
      <c r="E735" s="17">
        <v>0.124274208332025</v>
      </c>
      <c r="F735" s="17"/>
      <c r="G735" s="17">
        <v>0.151163439173747</v>
      </c>
      <c r="H735" s="17">
        <v>9.0475488721090402E-2</v>
      </c>
      <c r="I735" s="17">
        <v>0.14150195766162499</v>
      </c>
      <c r="J735" s="17">
        <v>0.11985942081475</v>
      </c>
      <c r="K735" s="17">
        <v>0.102330078422831</v>
      </c>
      <c r="L735" s="17">
        <v>6.8846126795745602E-2</v>
      </c>
      <c r="M735" s="17"/>
      <c r="N735" s="17">
        <v>0.124537499467208</v>
      </c>
      <c r="O735" s="17">
        <v>0.119598733611229</v>
      </c>
      <c r="P735" s="17">
        <v>0.101757605658366</v>
      </c>
      <c r="Q735" s="17">
        <v>9.4376478300341904E-2</v>
      </c>
      <c r="R735" s="17"/>
      <c r="S735" s="17">
        <v>0.11040009340479701</v>
      </c>
      <c r="T735" s="17">
        <v>7.2102173663069799E-2</v>
      </c>
      <c r="U735" s="17">
        <v>0.125565344310924</v>
      </c>
      <c r="V735" s="17">
        <v>7.4843888373151299E-2</v>
      </c>
      <c r="W735" s="17">
        <v>8.2840985486089494E-2</v>
      </c>
      <c r="X735" s="17">
        <v>0.18255840429425599</v>
      </c>
      <c r="Y735" s="17">
        <v>9.4463488070598303E-2</v>
      </c>
      <c r="Z735" s="17">
        <v>5.9548266176157799E-2</v>
      </c>
      <c r="AA735" s="17">
        <v>0.142602294257342</v>
      </c>
      <c r="AB735" s="17">
        <v>0.11987155916483</v>
      </c>
      <c r="AC735" s="17">
        <v>0.140023111006507</v>
      </c>
      <c r="AD735" s="17">
        <v>0.11270402036267101</v>
      </c>
      <c r="AE735" s="17"/>
      <c r="AF735" s="17">
        <v>9.2982129551839904E-2</v>
      </c>
      <c r="AG735" s="17">
        <v>0.13031665267326101</v>
      </c>
      <c r="AH735" s="17">
        <v>8.2601339744899693E-2</v>
      </c>
      <c r="AI735" s="17"/>
      <c r="AJ735" s="17">
        <v>7.1364599170674101E-2</v>
      </c>
      <c r="AK735" s="17">
        <v>0.133836902598063</v>
      </c>
      <c r="AL735" s="17">
        <v>0.128001166779907</v>
      </c>
      <c r="AM735" s="17">
        <v>0.26308499781227002</v>
      </c>
      <c r="AN735" s="17">
        <v>9.89382317998556E-2</v>
      </c>
      <c r="AO735" s="17"/>
      <c r="AP735" s="17">
        <v>7.82985106985358E-2</v>
      </c>
      <c r="AQ735" s="17">
        <v>0.13579528302470301</v>
      </c>
      <c r="AR735" s="17">
        <v>0.132375057220013</v>
      </c>
      <c r="AS735" s="17"/>
      <c r="AT735" s="17">
        <v>9.8252871452993107E-2</v>
      </c>
      <c r="AU735" s="17">
        <v>0.109025403931821</v>
      </c>
      <c r="AV735" s="17" t="s">
        <v>74</v>
      </c>
      <c r="AW735" s="17">
        <v>0.139630652448792</v>
      </c>
      <c r="AX735" s="17">
        <v>0.11072053895554899</v>
      </c>
      <c r="AY735" s="17">
        <v>0.123558957487066</v>
      </c>
      <c r="AZ735" s="17">
        <v>0.11647568681317801</v>
      </c>
    </row>
    <row r="736" spans="2:52" x14ac:dyDescent="0.35">
      <c r="B736" t="s">
        <v>337</v>
      </c>
      <c r="C736" s="17">
        <v>0.34055217272927302</v>
      </c>
      <c r="D736" s="17">
        <v>0.34170997053885999</v>
      </c>
      <c r="E736" s="17">
        <v>0.33907985814138403</v>
      </c>
      <c r="F736" s="17"/>
      <c r="G736" s="17">
        <v>0.37782523865340201</v>
      </c>
      <c r="H736" s="17">
        <v>0.39056186812122701</v>
      </c>
      <c r="I736" s="17">
        <v>0.33794320317766002</v>
      </c>
      <c r="J736" s="17">
        <v>0.31821434031024998</v>
      </c>
      <c r="K736" s="17">
        <v>0.31289402610196398</v>
      </c>
      <c r="L736" s="17">
        <v>0.31651011276650098</v>
      </c>
      <c r="M736" s="17"/>
      <c r="N736" s="17">
        <v>0.34988598883320698</v>
      </c>
      <c r="O736" s="17">
        <v>0.35907228410322301</v>
      </c>
      <c r="P736" s="17">
        <v>0.32688313382858197</v>
      </c>
      <c r="Q736" s="17">
        <v>0.32770103271218398</v>
      </c>
      <c r="R736" s="17"/>
      <c r="S736" s="17">
        <v>0.34769850716793599</v>
      </c>
      <c r="T736" s="17">
        <v>0.31293825874293402</v>
      </c>
      <c r="U736" s="17">
        <v>0.41282251353686</v>
      </c>
      <c r="V736" s="17">
        <v>0.31292144905230501</v>
      </c>
      <c r="W736" s="17">
        <v>0.37764275973416001</v>
      </c>
      <c r="X736" s="17">
        <v>0.32714536960096302</v>
      </c>
      <c r="Y736" s="17">
        <v>0.34103238527897201</v>
      </c>
      <c r="Z736" s="17">
        <v>0.30217861133387902</v>
      </c>
      <c r="AA736" s="17">
        <v>0.313303710379703</v>
      </c>
      <c r="AB736" s="17">
        <v>0.33439173927807703</v>
      </c>
      <c r="AC736" s="17">
        <v>0.36312975521930602</v>
      </c>
      <c r="AD736" s="17">
        <v>0.35300061053706999</v>
      </c>
      <c r="AE736" s="17"/>
      <c r="AF736" s="17">
        <v>0.28104356547984399</v>
      </c>
      <c r="AG736" s="17">
        <v>0.37547152251831301</v>
      </c>
      <c r="AH736" s="17">
        <v>0.35935526478181701</v>
      </c>
      <c r="AI736" s="17"/>
      <c r="AJ736" s="17">
        <v>0.30798262541988403</v>
      </c>
      <c r="AK736" s="17">
        <v>0.39545926189811897</v>
      </c>
      <c r="AL736" s="17">
        <v>0.359930075752039</v>
      </c>
      <c r="AM736" s="17">
        <v>0</v>
      </c>
      <c r="AN736" s="17">
        <v>0.340178633071611</v>
      </c>
      <c r="AO736" s="17"/>
      <c r="AP736" s="17">
        <v>0.35127021298161198</v>
      </c>
      <c r="AQ736" s="17">
        <v>0.40334414247221001</v>
      </c>
      <c r="AR736" s="17">
        <v>0.32203090691163899</v>
      </c>
      <c r="AS736" s="17"/>
      <c r="AT736" s="17">
        <v>0.29963941469703798</v>
      </c>
      <c r="AU736" s="17">
        <v>0.33955158930403401</v>
      </c>
      <c r="AV736" s="17" t="s">
        <v>74</v>
      </c>
      <c r="AW736" s="17">
        <v>0.33313793196561498</v>
      </c>
      <c r="AX736" s="17">
        <v>0.39815066244536401</v>
      </c>
      <c r="AY736" s="17">
        <v>0.387455871130021</v>
      </c>
      <c r="AZ736" s="17">
        <v>0.331601145917436</v>
      </c>
    </row>
    <row r="737" spans="2:52" x14ac:dyDescent="0.35">
      <c r="B737" t="s">
        <v>338</v>
      </c>
      <c r="C737" s="17">
        <v>0.35182161808189799</v>
      </c>
      <c r="D737" s="17">
        <v>0.353224396021391</v>
      </c>
      <c r="E737" s="17">
        <v>0.35143045512533799</v>
      </c>
      <c r="F737" s="17"/>
      <c r="G737" s="17">
        <v>0.33476743349971999</v>
      </c>
      <c r="H737" s="17">
        <v>0.329653481527102</v>
      </c>
      <c r="I737" s="17">
        <v>0.36177220860242199</v>
      </c>
      <c r="J737" s="17">
        <v>0.34584584877042501</v>
      </c>
      <c r="K737" s="17">
        <v>0.37677996674673198</v>
      </c>
      <c r="L737" s="17">
        <v>0.35993560143657199</v>
      </c>
      <c r="M737" s="17"/>
      <c r="N737" s="17">
        <v>0.37403563012546398</v>
      </c>
      <c r="O737" s="17">
        <v>0.33457864966804002</v>
      </c>
      <c r="P737" s="17">
        <v>0.34729529043216301</v>
      </c>
      <c r="Q737" s="17">
        <v>0.34817269723761302</v>
      </c>
      <c r="R737" s="17"/>
      <c r="S737" s="17">
        <v>0.38996824188858997</v>
      </c>
      <c r="T737" s="17">
        <v>0.37956652153446302</v>
      </c>
      <c r="U737" s="17">
        <v>0.29302465032445202</v>
      </c>
      <c r="V737" s="17">
        <v>0.33906771671930602</v>
      </c>
      <c r="W737" s="17">
        <v>0.351079504418494</v>
      </c>
      <c r="X737" s="17">
        <v>0.32731986735485102</v>
      </c>
      <c r="Y737" s="17">
        <v>0.34717221740376503</v>
      </c>
      <c r="Z737" s="17">
        <v>0.41406470582655802</v>
      </c>
      <c r="AA737" s="17">
        <v>0.37266215619280901</v>
      </c>
      <c r="AB737" s="17">
        <v>0.29310747003351401</v>
      </c>
      <c r="AC737" s="17">
        <v>0.39372284364909599</v>
      </c>
      <c r="AD737" s="17">
        <v>0.34085658960104698</v>
      </c>
      <c r="AE737" s="17"/>
      <c r="AF737" s="17">
        <v>0.36300072467873601</v>
      </c>
      <c r="AG737" s="17">
        <v>0.35441843343055002</v>
      </c>
      <c r="AH737" s="17">
        <v>0.33087520530999798</v>
      </c>
      <c r="AI737" s="17"/>
      <c r="AJ737" s="17">
        <v>0.37084629399764901</v>
      </c>
      <c r="AK737" s="17">
        <v>0.364208337476705</v>
      </c>
      <c r="AL737" s="17">
        <v>0.370845413745088</v>
      </c>
      <c r="AM737" s="17">
        <v>0.30310680847055599</v>
      </c>
      <c r="AN737" s="17">
        <v>0.29574503251621698</v>
      </c>
      <c r="AO737" s="17"/>
      <c r="AP737" s="17">
        <v>0.36589836085896899</v>
      </c>
      <c r="AQ737" s="17">
        <v>0.35525206014448002</v>
      </c>
      <c r="AR737" s="17">
        <v>0.44018141767390001</v>
      </c>
      <c r="AS737" s="17"/>
      <c r="AT737" s="17">
        <v>0.38427524447010802</v>
      </c>
      <c r="AU737" s="17">
        <v>0.38459236786632101</v>
      </c>
      <c r="AV737" s="17" t="s">
        <v>74</v>
      </c>
      <c r="AW737" s="17">
        <v>0.32457436575633902</v>
      </c>
      <c r="AX737" s="17">
        <v>0.26860675968414999</v>
      </c>
      <c r="AY737" s="17">
        <v>0.31389788864882401</v>
      </c>
      <c r="AZ737" s="17">
        <v>0.26777370218531499</v>
      </c>
    </row>
    <row r="738" spans="2:52" x14ac:dyDescent="0.35">
      <c r="B738" t="s">
        <v>339</v>
      </c>
      <c r="C738" s="17">
        <v>0.11923474458709001</v>
      </c>
      <c r="D738" s="17">
        <v>0.137243952427164</v>
      </c>
      <c r="E738" s="17">
        <v>0.101364736931066</v>
      </c>
      <c r="F738" s="17"/>
      <c r="G738" s="17">
        <v>8.1804824478184393E-2</v>
      </c>
      <c r="H738" s="17">
        <v>0.10182349039159801</v>
      </c>
      <c r="I738" s="17">
        <v>9.44426004639249E-2</v>
      </c>
      <c r="J738" s="17">
        <v>0.148185305602374</v>
      </c>
      <c r="K738" s="17">
        <v>0.13784391459686801</v>
      </c>
      <c r="L738" s="17">
        <v>0.14280401243545801</v>
      </c>
      <c r="M738" s="17"/>
      <c r="N738" s="17">
        <v>9.1158397527834001E-2</v>
      </c>
      <c r="O738" s="17">
        <v>0.12939341196378201</v>
      </c>
      <c r="P738" s="17">
        <v>0.12882401260266099</v>
      </c>
      <c r="Q738" s="17">
        <v>0.13009283668205801</v>
      </c>
      <c r="R738" s="17"/>
      <c r="S738" s="17">
        <v>9.4511217408483603E-2</v>
      </c>
      <c r="T738" s="17">
        <v>0.122644285549504</v>
      </c>
      <c r="U738" s="17">
        <v>7.88938337278942E-2</v>
      </c>
      <c r="V738" s="17">
        <v>0.17391986064234799</v>
      </c>
      <c r="W738" s="17">
        <v>0.13955614799146701</v>
      </c>
      <c r="X738" s="17">
        <v>0.13281655632381101</v>
      </c>
      <c r="Y738" s="17">
        <v>9.1471028839373802E-2</v>
      </c>
      <c r="Z738" s="17">
        <v>0.110750721075347</v>
      </c>
      <c r="AA738" s="17">
        <v>0.122025478822104</v>
      </c>
      <c r="AB738" s="17">
        <v>0.157729823003606</v>
      </c>
      <c r="AC738" s="17">
        <v>4.7281747365106798E-2</v>
      </c>
      <c r="AD738" s="17">
        <v>0.13832794729952699</v>
      </c>
      <c r="AE738" s="17"/>
      <c r="AF738" s="17">
        <v>0.171931861709858</v>
      </c>
      <c r="AG738" s="17">
        <v>8.2202013186673195E-2</v>
      </c>
      <c r="AH738" s="17">
        <v>0.136106258654489</v>
      </c>
      <c r="AI738" s="17"/>
      <c r="AJ738" s="17">
        <v>0.170047824694571</v>
      </c>
      <c r="AK738" s="17">
        <v>5.5268565671609003E-2</v>
      </c>
      <c r="AL738" s="17">
        <v>7.09124764011861E-2</v>
      </c>
      <c r="AM738" s="17">
        <v>0.20409214651978899</v>
      </c>
      <c r="AN738" s="17">
        <v>0.143112240741917</v>
      </c>
      <c r="AO738" s="17"/>
      <c r="AP738" s="17">
        <v>0.13751999808683199</v>
      </c>
      <c r="AQ738" s="17">
        <v>6.3104947181624599E-2</v>
      </c>
      <c r="AR738" s="17">
        <v>4.2730140344626903E-2</v>
      </c>
      <c r="AS738" s="17"/>
      <c r="AT738" s="17">
        <v>0.13569526081385899</v>
      </c>
      <c r="AU738" s="17">
        <v>0.10134749770004001</v>
      </c>
      <c r="AV738" s="17" t="s">
        <v>74</v>
      </c>
      <c r="AW738" s="17">
        <v>0.103843656071754</v>
      </c>
      <c r="AX738" s="17">
        <v>0.13390818086287501</v>
      </c>
      <c r="AY738" s="17">
        <v>0.109684723412666</v>
      </c>
      <c r="AZ738" s="17">
        <v>0.14783706353474299</v>
      </c>
    </row>
    <row r="739" spans="2:52" x14ac:dyDescent="0.35">
      <c r="B739" t="s">
        <v>72</v>
      </c>
      <c r="C739" s="17">
        <v>7.7968391791369496E-2</v>
      </c>
      <c r="D739" s="17">
        <v>7.1897788608419805E-2</v>
      </c>
      <c r="E739" s="17">
        <v>8.3850741470186799E-2</v>
      </c>
      <c r="F739" s="17"/>
      <c r="G739" s="17">
        <v>5.4439064194946797E-2</v>
      </c>
      <c r="H739" s="17">
        <v>8.7485671238982599E-2</v>
      </c>
      <c r="I739" s="17">
        <v>6.4340030094368894E-2</v>
      </c>
      <c r="J739" s="17">
        <v>6.7895084502200803E-2</v>
      </c>
      <c r="K739" s="17">
        <v>7.0152014131604407E-2</v>
      </c>
      <c r="L739" s="17">
        <v>0.11190414656572301</v>
      </c>
      <c r="M739" s="17"/>
      <c r="N739" s="17">
        <v>6.0382484046287301E-2</v>
      </c>
      <c r="O739" s="17">
        <v>5.7356920653726301E-2</v>
      </c>
      <c r="P739" s="17">
        <v>9.5239957478228804E-2</v>
      </c>
      <c r="Q739" s="17">
        <v>9.9656955067803601E-2</v>
      </c>
      <c r="R739" s="17"/>
      <c r="S739" s="17">
        <v>5.7421940130193597E-2</v>
      </c>
      <c r="T739" s="17">
        <v>0.11274876051002899</v>
      </c>
      <c r="U739" s="17">
        <v>8.9693658099869705E-2</v>
      </c>
      <c r="V739" s="17">
        <v>9.9247085212889302E-2</v>
      </c>
      <c r="W739" s="17">
        <v>4.8880602369790499E-2</v>
      </c>
      <c r="X739" s="17">
        <v>3.0159802426119799E-2</v>
      </c>
      <c r="Y739" s="17">
        <v>0.12586088040729199</v>
      </c>
      <c r="Z739" s="17">
        <v>0.113457695588059</v>
      </c>
      <c r="AA739" s="17">
        <v>4.9406360348042501E-2</v>
      </c>
      <c r="AB739" s="17">
        <v>9.4899408519973402E-2</v>
      </c>
      <c r="AC739" s="17">
        <v>5.5842542759985098E-2</v>
      </c>
      <c r="AD739" s="17">
        <v>5.5110832199685003E-2</v>
      </c>
      <c r="AE739" s="17"/>
      <c r="AF739" s="17">
        <v>9.1041718579722999E-2</v>
      </c>
      <c r="AG739" s="17">
        <v>5.7591378191203101E-2</v>
      </c>
      <c r="AH739" s="17">
        <v>9.1061931508796004E-2</v>
      </c>
      <c r="AI739" s="17"/>
      <c r="AJ739" s="17">
        <v>7.9758656717221599E-2</v>
      </c>
      <c r="AK739" s="17">
        <v>5.12269323555039E-2</v>
      </c>
      <c r="AL739" s="17">
        <v>7.0310867321780005E-2</v>
      </c>
      <c r="AM739" s="17">
        <v>0.229716047197385</v>
      </c>
      <c r="AN739" s="17">
        <v>0.122025861870399</v>
      </c>
      <c r="AO739" s="17"/>
      <c r="AP739" s="17">
        <v>6.7012917374050796E-2</v>
      </c>
      <c r="AQ739" s="17">
        <v>4.2503567176983198E-2</v>
      </c>
      <c r="AR739" s="17">
        <v>6.2682477849820797E-2</v>
      </c>
      <c r="AS739" s="17"/>
      <c r="AT739" s="17">
        <v>8.2137208566001901E-2</v>
      </c>
      <c r="AU739" s="17">
        <v>6.5483141197783507E-2</v>
      </c>
      <c r="AV739" s="17" t="s">
        <v>74</v>
      </c>
      <c r="AW739" s="17">
        <v>9.8813393757499701E-2</v>
      </c>
      <c r="AX739" s="17">
        <v>8.8613858052061706E-2</v>
      </c>
      <c r="AY739" s="17">
        <v>6.54025593214239E-2</v>
      </c>
      <c r="AZ739" s="17">
        <v>0.136312401549327</v>
      </c>
    </row>
    <row r="740" spans="2:52" x14ac:dyDescent="0.35">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row>
    <row r="741" spans="2:52" x14ac:dyDescent="0.35">
      <c r="B741" s="6" t="s">
        <v>364</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row>
    <row r="742" spans="2:52" x14ac:dyDescent="0.35">
      <c r="B742" s="24" t="s">
        <v>156</v>
      </c>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row>
    <row r="743" spans="2:52" x14ac:dyDescent="0.35">
      <c r="B743" t="s">
        <v>336</v>
      </c>
      <c r="C743" s="17">
        <v>5.4995865436110097E-2</v>
      </c>
      <c r="D743" s="17">
        <v>5.7371523238596699E-2</v>
      </c>
      <c r="E743" s="17">
        <v>5.2917709558953599E-2</v>
      </c>
      <c r="F743" s="17"/>
      <c r="G743" s="17">
        <v>9.1624507141008601E-2</v>
      </c>
      <c r="H743" s="17">
        <v>5.1066945698479499E-2</v>
      </c>
      <c r="I743" s="17">
        <v>5.15732148097095E-2</v>
      </c>
      <c r="J743" s="17">
        <v>5.4953175326559599E-2</v>
      </c>
      <c r="K743" s="17">
        <v>5.3518358122938897E-2</v>
      </c>
      <c r="L743" s="17">
        <v>3.6443104248112597E-2</v>
      </c>
      <c r="M743" s="17"/>
      <c r="N743" s="17">
        <v>7.0645190892564297E-2</v>
      </c>
      <c r="O743" s="17">
        <v>6.5997924166692701E-2</v>
      </c>
      <c r="P743" s="17">
        <v>4.64541933816889E-2</v>
      </c>
      <c r="Q743" s="17">
        <v>3.4702662044221101E-2</v>
      </c>
      <c r="R743" s="17"/>
      <c r="S743" s="17">
        <v>0.10233539824103</v>
      </c>
      <c r="T743" s="17">
        <v>5.6131635885793001E-2</v>
      </c>
      <c r="U743" s="17">
        <v>5.2508894611023101E-2</v>
      </c>
      <c r="V743" s="17">
        <v>2.4081486998666201E-2</v>
      </c>
      <c r="W743" s="17">
        <v>3.4091567428136599E-2</v>
      </c>
      <c r="X743" s="17">
        <v>6.2132212532515399E-2</v>
      </c>
      <c r="Y743" s="17">
        <v>9.2013429512630904E-2</v>
      </c>
      <c r="Z743" s="17">
        <v>0</v>
      </c>
      <c r="AA743" s="17">
        <v>5.5548529417682499E-2</v>
      </c>
      <c r="AB743" s="17">
        <v>3.3056388647227798E-2</v>
      </c>
      <c r="AC743" s="17">
        <v>6.6117690017997E-2</v>
      </c>
      <c r="AD743" s="17">
        <v>0</v>
      </c>
      <c r="AE743" s="17"/>
      <c r="AF743" s="17">
        <v>5.2657334379284999E-2</v>
      </c>
      <c r="AG743" s="17">
        <v>4.3388135872139598E-2</v>
      </c>
      <c r="AH743" s="17">
        <v>6.6960765802431502E-2</v>
      </c>
      <c r="AI743" s="17"/>
      <c r="AJ743" s="17">
        <v>6.8152026466440294E-2</v>
      </c>
      <c r="AK743" s="17">
        <v>4.6422165535612098E-2</v>
      </c>
      <c r="AL743" s="17">
        <v>1.8629222167586699E-2</v>
      </c>
      <c r="AM743" s="17">
        <v>5.6818087362322897E-2</v>
      </c>
      <c r="AN743" s="17">
        <v>7.6101527151351295E-2</v>
      </c>
      <c r="AO743" s="17"/>
      <c r="AP743" s="17">
        <v>0.113249750772163</v>
      </c>
      <c r="AQ743" s="17">
        <v>5.7847421019620301E-2</v>
      </c>
      <c r="AR743" s="17">
        <v>3.1840537135642603E-2</v>
      </c>
      <c r="AS743" s="17"/>
      <c r="AT743" s="17">
        <v>5.5046189816319598E-2</v>
      </c>
      <c r="AU743" s="17">
        <v>3.8829456345257897E-2</v>
      </c>
      <c r="AV743" s="17" t="s">
        <v>74</v>
      </c>
      <c r="AW743" s="17">
        <v>5.5068427358104299E-2</v>
      </c>
      <c r="AX743" s="17">
        <v>4.3525328632485399E-2</v>
      </c>
      <c r="AY743" s="17">
        <v>7.1349093719856496E-2</v>
      </c>
      <c r="AZ743" s="17">
        <v>3.8819569493450397E-2</v>
      </c>
    </row>
    <row r="744" spans="2:52" x14ac:dyDescent="0.35">
      <c r="B744" t="s">
        <v>337</v>
      </c>
      <c r="C744" s="17">
        <v>0.25284927825676301</v>
      </c>
      <c r="D744" s="17">
        <v>0.26282327639946701</v>
      </c>
      <c r="E744" s="17">
        <v>0.242900985698043</v>
      </c>
      <c r="F744" s="17"/>
      <c r="G744" s="17">
        <v>0.27115472597774798</v>
      </c>
      <c r="H744" s="17">
        <v>0.25234847010793798</v>
      </c>
      <c r="I744" s="17">
        <v>0.26310525142248697</v>
      </c>
      <c r="J744" s="17">
        <v>0.19629788324036199</v>
      </c>
      <c r="K744" s="17">
        <v>0.22981942047815401</v>
      </c>
      <c r="L744" s="17">
        <v>0.293100833859258</v>
      </c>
      <c r="M744" s="17"/>
      <c r="N744" s="17">
        <v>0.250178302729339</v>
      </c>
      <c r="O744" s="17">
        <v>0.24674714847434401</v>
      </c>
      <c r="P744" s="17">
        <v>0.26450078958683898</v>
      </c>
      <c r="Q744" s="17">
        <v>0.25296805631777303</v>
      </c>
      <c r="R744" s="17"/>
      <c r="S744" s="17">
        <v>0.26067517114394201</v>
      </c>
      <c r="T744" s="17">
        <v>0.18795976367145001</v>
      </c>
      <c r="U744" s="17">
        <v>0.34960109775037601</v>
      </c>
      <c r="V744" s="17">
        <v>0.24466554725504899</v>
      </c>
      <c r="W744" s="17">
        <v>0.25487638780303901</v>
      </c>
      <c r="X744" s="17">
        <v>0.274640727806506</v>
      </c>
      <c r="Y744" s="17">
        <v>0.25195644111856902</v>
      </c>
      <c r="Z744" s="17">
        <v>0.18972305817513199</v>
      </c>
      <c r="AA744" s="17">
        <v>0.285755940115967</v>
      </c>
      <c r="AB744" s="17">
        <v>0.25020700639079702</v>
      </c>
      <c r="AC744" s="17">
        <v>0.24764940223075599</v>
      </c>
      <c r="AD744" s="17">
        <v>0.13880100379298099</v>
      </c>
      <c r="AE744" s="17"/>
      <c r="AF744" s="17">
        <v>0.25062854014234798</v>
      </c>
      <c r="AG744" s="17">
        <v>0.26190563437543701</v>
      </c>
      <c r="AH744" s="17">
        <v>0.24459754030164499</v>
      </c>
      <c r="AI744" s="17"/>
      <c r="AJ744" s="17">
        <v>0.29999493948369899</v>
      </c>
      <c r="AK744" s="17">
        <v>0.219843899917984</v>
      </c>
      <c r="AL744" s="17">
        <v>0.25829829973164897</v>
      </c>
      <c r="AM744" s="17">
        <v>0.19366179596400299</v>
      </c>
      <c r="AN744" s="17">
        <v>0.23721102921565601</v>
      </c>
      <c r="AO744" s="17"/>
      <c r="AP744" s="17">
        <v>0.39407584782400101</v>
      </c>
      <c r="AQ744" s="17">
        <v>0.22201548384775499</v>
      </c>
      <c r="AR744" s="17">
        <v>0.29746207166546401</v>
      </c>
      <c r="AS744" s="17"/>
      <c r="AT744" s="17">
        <v>0.277843993641117</v>
      </c>
      <c r="AU744" s="17">
        <v>0.25121805586603202</v>
      </c>
      <c r="AV744" s="17" t="s">
        <v>74</v>
      </c>
      <c r="AW744" s="17">
        <v>0.16140147501021199</v>
      </c>
      <c r="AX744" s="17">
        <v>0.23673261092270401</v>
      </c>
      <c r="AY744" s="17">
        <v>0.26050233428165898</v>
      </c>
      <c r="AZ744" s="17">
        <v>0.29748116397151197</v>
      </c>
    </row>
    <row r="745" spans="2:52" x14ac:dyDescent="0.35">
      <c r="B745" t="s">
        <v>338</v>
      </c>
      <c r="C745" s="17">
        <v>0.36098978614418298</v>
      </c>
      <c r="D745" s="17">
        <v>0.34974105600077199</v>
      </c>
      <c r="E745" s="17">
        <v>0.37245645150233198</v>
      </c>
      <c r="F745" s="17"/>
      <c r="G745" s="17">
        <v>0.38812203396761202</v>
      </c>
      <c r="H745" s="17">
        <v>0.32551525755599803</v>
      </c>
      <c r="I745" s="17">
        <v>0.37389846254558201</v>
      </c>
      <c r="J745" s="17">
        <v>0.35057949382444198</v>
      </c>
      <c r="K745" s="17">
        <v>0.347866839879239</v>
      </c>
      <c r="L745" s="17">
        <v>0.37481521966867198</v>
      </c>
      <c r="M745" s="17"/>
      <c r="N745" s="17">
        <v>0.416542118476872</v>
      </c>
      <c r="O745" s="17">
        <v>0.339788838175477</v>
      </c>
      <c r="P745" s="17">
        <v>0.33561300429495899</v>
      </c>
      <c r="Q745" s="17">
        <v>0.34296803383108598</v>
      </c>
      <c r="R745" s="17"/>
      <c r="S745" s="17">
        <v>0.37616983198277698</v>
      </c>
      <c r="T745" s="17">
        <v>0.387557963115646</v>
      </c>
      <c r="U745" s="17">
        <v>0.30421268953765102</v>
      </c>
      <c r="V745" s="17">
        <v>0.29649167825780098</v>
      </c>
      <c r="W745" s="17">
        <v>0.32244313062539298</v>
      </c>
      <c r="X745" s="17">
        <v>0.33687504071838298</v>
      </c>
      <c r="Y745" s="17">
        <v>0.34732161124161298</v>
      </c>
      <c r="Z745" s="17">
        <v>0.489131388247737</v>
      </c>
      <c r="AA745" s="17">
        <v>0.35217714600184302</v>
      </c>
      <c r="AB745" s="17">
        <v>0.43884288539460498</v>
      </c>
      <c r="AC745" s="17">
        <v>0.33691961450503799</v>
      </c>
      <c r="AD745" s="17">
        <v>0.41625464603004902</v>
      </c>
      <c r="AE745" s="17"/>
      <c r="AF745" s="17">
        <v>0.35522535441674202</v>
      </c>
      <c r="AG745" s="17">
        <v>0.37021834687074201</v>
      </c>
      <c r="AH745" s="17">
        <v>0.35257329129995202</v>
      </c>
      <c r="AI745" s="17"/>
      <c r="AJ745" s="17">
        <v>0.37576731743222203</v>
      </c>
      <c r="AK745" s="17">
        <v>0.37769277385442701</v>
      </c>
      <c r="AL745" s="17">
        <v>0.38274996255098598</v>
      </c>
      <c r="AM745" s="17">
        <v>0.35422033090629101</v>
      </c>
      <c r="AN745" s="17">
        <v>0.27953143595686403</v>
      </c>
      <c r="AO745" s="17"/>
      <c r="AP745" s="17">
        <v>0.35651010369979103</v>
      </c>
      <c r="AQ745" s="17">
        <v>0.36793205305764698</v>
      </c>
      <c r="AR745" s="17">
        <v>0.35864758372285699</v>
      </c>
      <c r="AS745" s="17"/>
      <c r="AT745" s="17">
        <v>0.38778900219773799</v>
      </c>
      <c r="AU745" s="17">
        <v>0.35664151706102598</v>
      </c>
      <c r="AV745" s="17" t="s">
        <v>74</v>
      </c>
      <c r="AW745" s="17">
        <v>0.37038596187464101</v>
      </c>
      <c r="AX745" s="17">
        <v>0.30868968567583099</v>
      </c>
      <c r="AY745" s="17">
        <v>0.33723824365006599</v>
      </c>
      <c r="AZ745" s="17">
        <v>0.334050274256041</v>
      </c>
    </row>
    <row r="746" spans="2:52" x14ac:dyDescent="0.35">
      <c r="B746" t="s">
        <v>339</v>
      </c>
      <c r="C746" s="17">
        <v>0.28507916340030598</v>
      </c>
      <c r="D746" s="17">
        <v>0.28955656706656202</v>
      </c>
      <c r="E746" s="17">
        <v>0.28030051214991197</v>
      </c>
      <c r="F746" s="17"/>
      <c r="G746" s="17">
        <v>0.189841387799698</v>
      </c>
      <c r="H746" s="17">
        <v>0.32655740499515601</v>
      </c>
      <c r="I746" s="17">
        <v>0.27832790877817398</v>
      </c>
      <c r="J746" s="17">
        <v>0.35591693462171498</v>
      </c>
      <c r="K746" s="17">
        <v>0.32299539018182699</v>
      </c>
      <c r="L746" s="17">
        <v>0.24338785734530599</v>
      </c>
      <c r="M746" s="17"/>
      <c r="N746" s="17">
        <v>0.24840563538615601</v>
      </c>
      <c r="O746" s="17">
        <v>0.30333044641823398</v>
      </c>
      <c r="P746" s="17">
        <v>0.296585332669907</v>
      </c>
      <c r="Q746" s="17">
        <v>0.29768629651341899</v>
      </c>
      <c r="R746" s="17"/>
      <c r="S746" s="17">
        <v>0.20375259510135499</v>
      </c>
      <c r="T746" s="17">
        <v>0.29789104933312999</v>
      </c>
      <c r="U746" s="17">
        <v>0.24992725628190299</v>
      </c>
      <c r="V746" s="17">
        <v>0.38279156984581703</v>
      </c>
      <c r="W746" s="17">
        <v>0.36252225821903999</v>
      </c>
      <c r="X746" s="17">
        <v>0.29819925627203298</v>
      </c>
      <c r="Y746" s="17">
        <v>0.251222174114268</v>
      </c>
      <c r="Z746" s="17">
        <v>0.23081888023449501</v>
      </c>
      <c r="AA746" s="17">
        <v>0.26851639464473598</v>
      </c>
      <c r="AB746" s="17">
        <v>0.24409970049816301</v>
      </c>
      <c r="AC746" s="17">
        <v>0.31601613205414197</v>
      </c>
      <c r="AD746" s="17">
        <v>0.44494435017696998</v>
      </c>
      <c r="AE746" s="17"/>
      <c r="AF746" s="17">
        <v>0.29595411375578701</v>
      </c>
      <c r="AG746" s="17">
        <v>0.29788466786319201</v>
      </c>
      <c r="AH746" s="17">
        <v>0.25798471741439</v>
      </c>
      <c r="AI746" s="17"/>
      <c r="AJ746" s="17">
        <v>0.21884759181757099</v>
      </c>
      <c r="AK746" s="17">
        <v>0.33238086416921298</v>
      </c>
      <c r="AL746" s="17">
        <v>0.28496561034601398</v>
      </c>
      <c r="AM746" s="17">
        <v>0.39529978576738301</v>
      </c>
      <c r="AN746" s="17">
        <v>0.31918098823686503</v>
      </c>
      <c r="AO746" s="17"/>
      <c r="AP746" s="17">
        <v>0.110009488235515</v>
      </c>
      <c r="AQ746" s="17">
        <v>0.32119280357423502</v>
      </c>
      <c r="AR746" s="17">
        <v>0.30160096332689501</v>
      </c>
      <c r="AS746" s="17"/>
      <c r="AT746" s="17">
        <v>0.23364397469765899</v>
      </c>
      <c r="AU746" s="17">
        <v>0.331249734665092</v>
      </c>
      <c r="AV746" s="17" t="s">
        <v>74</v>
      </c>
      <c r="AW746" s="17">
        <v>0.33832038434114298</v>
      </c>
      <c r="AX746" s="17">
        <v>0.31774770664213697</v>
      </c>
      <c r="AY746" s="17">
        <v>0.284559871832679</v>
      </c>
      <c r="AZ746" s="17">
        <v>0.28913393131848403</v>
      </c>
    </row>
    <row r="747" spans="2:52" x14ac:dyDescent="0.35">
      <c r="B747" t="s">
        <v>72</v>
      </c>
      <c r="C747" s="17">
        <v>4.6085906762637803E-2</v>
      </c>
      <c r="D747" s="17">
        <v>4.0507577294602297E-2</v>
      </c>
      <c r="E747" s="17">
        <v>5.1424341090759301E-2</v>
      </c>
      <c r="F747" s="17"/>
      <c r="G747" s="17">
        <v>5.9257345113932498E-2</v>
      </c>
      <c r="H747" s="17">
        <v>4.4511921642428703E-2</v>
      </c>
      <c r="I747" s="17">
        <v>3.3095162444047303E-2</v>
      </c>
      <c r="J747" s="17">
        <v>4.2252512986921197E-2</v>
      </c>
      <c r="K747" s="17">
        <v>4.5799991337841003E-2</v>
      </c>
      <c r="L747" s="17">
        <v>5.2252984878650502E-2</v>
      </c>
      <c r="M747" s="17"/>
      <c r="N747" s="17">
        <v>1.42287525150698E-2</v>
      </c>
      <c r="O747" s="17">
        <v>4.4135642765252399E-2</v>
      </c>
      <c r="P747" s="17">
        <v>5.6846680066606398E-2</v>
      </c>
      <c r="Q747" s="17">
        <v>7.1674951293500502E-2</v>
      </c>
      <c r="R747" s="17"/>
      <c r="S747" s="17">
        <v>5.7067003530896603E-2</v>
      </c>
      <c r="T747" s="17">
        <v>7.0459587993981096E-2</v>
      </c>
      <c r="U747" s="17">
        <v>4.37500618190464E-2</v>
      </c>
      <c r="V747" s="17">
        <v>5.1969717642667099E-2</v>
      </c>
      <c r="W747" s="17">
        <v>2.60666559243912E-2</v>
      </c>
      <c r="X747" s="17">
        <v>2.8152762670562801E-2</v>
      </c>
      <c r="Y747" s="17">
        <v>5.7486344012918501E-2</v>
      </c>
      <c r="Z747" s="17">
        <v>9.0326673342636402E-2</v>
      </c>
      <c r="AA747" s="17">
        <v>3.8001989819771903E-2</v>
      </c>
      <c r="AB747" s="17">
        <v>3.37940190692071E-2</v>
      </c>
      <c r="AC747" s="17">
        <v>3.3297161192067097E-2</v>
      </c>
      <c r="AD747" s="17">
        <v>0</v>
      </c>
      <c r="AE747" s="17"/>
      <c r="AF747" s="17">
        <v>4.5534657305837403E-2</v>
      </c>
      <c r="AG747" s="17">
        <v>2.6603215018489501E-2</v>
      </c>
      <c r="AH747" s="17">
        <v>7.7883685181581799E-2</v>
      </c>
      <c r="AI747" s="17"/>
      <c r="AJ747" s="17">
        <v>3.7238124800068002E-2</v>
      </c>
      <c r="AK747" s="17">
        <v>2.3660296522763601E-2</v>
      </c>
      <c r="AL747" s="17">
        <v>5.5356905203763601E-2</v>
      </c>
      <c r="AM747" s="17">
        <v>0</v>
      </c>
      <c r="AN747" s="17">
        <v>8.7975019439264196E-2</v>
      </c>
      <c r="AO747" s="17"/>
      <c r="AP747" s="17">
        <v>2.6154809468531E-2</v>
      </c>
      <c r="AQ747" s="17">
        <v>3.1012238500742501E-2</v>
      </c>
      <c r="AR747" s="17">
        <v>1.04488441491415E-2</v>
      </c>
      <c r="AS747" s="17"/>
      <c r="AT747" s="17">
        <v>4.5676839647166602E-2</v>
      </c>
      <c r="AU747" s="17">
        <v>2.2061236062591701E-2</v>
      </c>
      <c r="AV747" s="17" t="s">
        <v>74</v>
      </c>
      <c r="AW747" s="17">
        <v>7.48237514158996E-2</v>
      </c>
      <c r="AX747" s="17">
        <v>9.3304668126842696E-2</v>
      </c>
      <c r="AY747" s="17">
        <v>4.6350456515739102E-2</v>
      </c>
      <c r="AZ747" s="17">
        <v>4.0515060960512599E-2</v>
      </c>
    </row>
    <row r="748" spans="2:52" x14ac:dyDescent="0.35">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row>
    <row r="749" spans="2:52" x14ac:dyDescent="0.35">
      <c r="B749" s="6" t="s">
        <v>365</v>
      </c>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row>
    <row r="750" spans="2:52" x14ac:dyDescent="0.35">
      <c r="B750" s="24" t="s">
        <v>156</v>
      </c>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row>
    <row r="751" spans="2:52" x14ac:dyDescent="0.35">
      <c r="B751" t="s">
        <v>336</v>
      </c>
      <c r="C751" s="17">
        <v>5.9063186613949797E-2</v>
      </c>
      <c r="D751" s="17">
        <v>5.9937565837366598E-2</v>
      </c>
      <c r="E751" s="17">
        <v>5.8399927150665103E-2</v>
      </c>
      <c r="F751" s="17"/>
      <c r="G751" s="17">
        <v>7.6157445290598605E-2</v>
      </c>
      <c r="H751" s="17">
        <v>5.1743215535098197E-2</v>
      </c>
      <c r="I751" s="17">
        <v>6.8631266215110995E-2</v>
      </c>
      <c r="J751" s="17">
        <v>6.1426754540144797E-2</v>
      </c>
      <c r="K751" s="17">
        <v>5.0984128463517103E-2</v>
      </c>
      <c r="L751" s="17">
        <v>4.8138457198999098E-2</v>
      </c>
      <c r="M751" s="17"/>
      <c r="N751" s="17">
        <v>5.8577082681130301E-2</v>
      </c>
      <c r="O751" s="17">
        <v>4.8010197531420801E-2</v>
      </c>
      <c r="P751" s="17">
        <v>5.6249825635547701E-2</v>
      </c>
      <c r="Q751" s="17">
        <v>7.40338363035839E-2</v>
      </c>
      <c r="R751" s="17"/>
      <c r="S751" s="17">
        <v>7.3290338673851194E-2</v>
      </c>
      <c r="T751" s="17">
        <v>5.1471842232002699E-2</v>
      </c>
      <c r="U751" s="17">
        <v>5.5849879087506903E-2</v>
      </c>
      <c r="V751" s="17">
        <v>2.8834607828943301E-2</v>
      </c>
      <c r="W751" s="17">
        <v>7.1829094961542106E-2</v>
      </c>
      <c r="X751" s="17">
        <v>8.5720772443558996E-2</v>
      </c>
      <c r="Y751" s="17">
        <v>6.2810011449028605E-2</v>
      </c>
      <c r="Z751" s="17">
        <v>5.7530519485821899E-2</v>
      </c>
      <c r="AA751" s="17">
        <v>6.6244547164367895E-2</v>
      </c>
      <c r="AB751" s="17">
        <v>3.4053027700804102E-2</v>
      </c>
      <c r="AC751" s="17">
        <v>6.3103625003958594E-2</v>
      </c>
      <c r="AD751" s="17">
        <v>5.5164918244988898E-2</v>
      </c>
      <c r="AE751" s="17"/>
      <c r="AF751" s="17">
        <v>5.2031744664189701E-2</v>
      </c>
      <c r="AG751" s="17">
        <v>5.2655203400625697E-2</v>
      </c>
      <c r="AH751" s="17">
        <v>8.2455740504240593E-2</v>
      </c>
      <c r="AI751" s="17"/>
      <c r="AJ751" s="17">
        <v>5.28114950643013E-2</v>
      </c>
      <c r="AK751" s="17">
        <v>5.0836160447191199E-2</v>
      </c>
      <c r="AL751" s="17">
        <v>5.7167324821448803E-2</v>
      </c>
      <c r="AM751" s="17">
        <v>0</v>
      </c>
      <c r="AN751" s="17">
        <v>7.7083640872895695E-2</v>
      </c>
      <c r="AO751" s="17"/>
      <c r="AP751" s="17">
        <v>7.0389765422625997E-2</v>
      </c>
      <c r="AQ751" s="17">
        <v>6.0585382347045198E-2</v>
      </c>
      <c r="AR751" s="17">
        <v>3.2265032643906198E-2</v>
      </c>
      <c r="AS751" s="17"/>
      <c r="AT751" s="17">
        <v>5.1657137360972299E-2</v>
      </c>
      <c r="AU751" s="17">
        <v>7.5739491392642203E-2</v>
      </c>
      <c r="AV751" s="17" t="s">
        <v>74</v>
      </c>
      <c r="AW751" s="17">
        <v>5.56641416153641E-2</v>
      </c>
      <c r="AX751" s="17">
        <v>6.5623028032424799E-2</v>
      </c>
      <c r="AY751" s="17">
        <v>5.4184152324115303E-2</v>
      </c>
      <c r="AZ751" s="17">
        <v>1.9231746735525801E-2</v>
      </c>
    </row>
    <row r="752" spans="2:52" x14ac:dyDescent="0.35">
      <c r="B752" t="s">
        <v>337</v>
      </c>
      <c r="C752" s="17">
        <v>0.26326143058671803</v>
      </c>
      <c r="D752" s="17">
        <v>0.259247545573983</v>
      </c>
      <c r="E752" s="17">
        <v>0.26770502536105301</v>
      </c>
      <c r="F752" s="17"/>
      <c r="G752" s="17">
        <v>0.30068344349249398</v>
      </c>
      <c r="H752" s="17">
        <v>0.33513405861596501</v>
      </c>
      <c r="I752" s="17">
        <v>0.24791102263579401</v>
      </c>
      <c r="J752" s="17">
        <v>0.27782708675180001</v>
      </c>
      <c r="K752" s="17">
        <v>0.26138075664968002</v>
      </c>
      <c r="L752" s="17">
        <v>0.18659075427654301</v>
      </c>
      <c r="M752" s="17"/>
      <c r="N752" s="17">
        <v>0.277257856834974</v>
      </c>
      <c r="O752" s="17">
        <v>0.30430261702768602</v>
      </c>
      <c r="P752" s="17">
        <v>0.26151753089472901</v>
      </c>
      <c r="Q752" s="17">
        <v>0.20996758214870201</v>
      </c>
      <c r="R752" s="17"/>
      <c r="S752" s="17">
        <v>0.226621229566702</v>
      </c>
      <c r="T752" s="17">
        <v>0.22167980980201099</v>
      </c>
      <c r="U752" s="17">
        <v>0.331793419697132</v>
      </c>
      <c r="V752" s="17">
        <v>0.236300074087958</v>
      </c>
      <c r="W752" s="17">
        <v>0.30344146580873399</v>
      </c>
      <c r="X752" s="17">
        <v>0.25470738909794999</v>
      </c>
      <c r="Y752" s="17">
        <v>0.22650920108620401</v>
      </c>
      <c r="Z752" s="17">
        <v>0.28766170161926302</v>
      </c>
      <c r="AA752" s="17">
        <v>0.24828234301545299</v>
      </c>
      <c r="AB752" s="17">
        <v>0.335162285890651</v>
      </c>
      <c r="AC752" s="17">
        <v>0.301802869658161</v>
      </c>
      <c r="AD752" s="17">
        <v>0.22194097262472001</v>
      </c>
      <c r="AE752" s="17"/>
      <c r="AF752" s="17">
        <v>0.23697958221356899</v>
      </c>
      <c r="AG752" s="17">
        <v>0.284272104505156</v>
      </c>
      <c r="AH752" s="17">
        <v>0.26325131377613897</v>
      </c>
      <c r="AI752" s="17"/>
      <c r="AJ752" s="17">
        <v>0.24241067072151501</v>
      </c>
      <c r="AK752" s="17">
        <v>0.30969562827958402</v>
      </c>
      <c r="AL752" s="17">
        <v>0.28723775826595499</v>
      </c>
      <c r="AM752" s="17">
        <v>0.173982838602499</v>
      </c>
      <c r="AN752" s="17">
        <v>0.24511461485212899</v>
      </c>
      <c r="AO752" s="17"/>
      <c r="AP752" s="17">
        <v>0.28650695995254799</v>
      </c>
      <c r="AQ752" s="17">
        <v>0.30250324833562098</v>
      </c>
      <c r="AR752" s="17">
        <v>0.330408218786789</v>
      </c>
      <c r="AS752" s="17"/>
      <c r="AT752" s="17">
        <v>0.22722646060799701</v>
      </c>
      <c r="AU752" s="17">
        <v>0.31434201295533398</v>
      </c>
      <c r="AV752" s="17" t="s">
        <v>74</v>
      </c>
      <c r="AW752" s="17">
        <v>0.22085256408325199</v>
      </c>
      <c r="AX752" s="17">
        <v>0.261327397887956</v>
      </c>
      <c r="AY752" s="17">
        <v>0.27898031997122902</v>
      </c>
      <c r="AZ752" s="17">
        <v>0.238085149953708</v>
      </c>
    </row>
    <row r="753" spans="2:52" x14ac:dyDescent="0.35">
      <c r="B753" t="s">
        <v>338</v>
      </c>
      <c r="C753" s="17">
        <v>0.36505532085425002</v>
      </c>
      <c r="D753" s="17">
        <v>0.36571272010633898</v>
      </c>
      <c r="E753" s="17">
        <v>0.362778335715083</v>
      </c>
      <c r="F753" s="17"/>
      <c r="G753" s="17">
        <v>0.36576787413963902</v>
      </c>
      <c r="H753" s="17">
        <v>0.370034948627533</v>
      </c>
      <c r="I753" s="17">
        <v>0.410424045723501</v>
      </c>
      <c r="J753" s="17">
        <v>0.37017762202372501</v>
      </c>
      <c r="K753" s="17">
        <v>0.34868873457489502</v>
      </c>
      <c r="L753" s="17">
        <v>0.32984014124349198</v>
      </c>
      <c r="M753" s="17"/>
      <c r="N753" s="17">
        <v>0.39314938137819599</v>
      </c>
      <c r="O753" s="17">
        <v>0.35532737060950098</v>
      </c>
      <c r="P753" s="17">
        <v>0.36368676688711399</v>
      </c>
      <c r="Q753" s="17">
        <v>0.34089575935574301</v>
      </c>
      <c r="R753" s="17"/>
      <c r="S753" s="17">
        <v>0.432617536056362</v>
      </c>
      <c r="T753" s="17">
        <v>0.31574214793872402</v>
      </c>
      <c r="U753" s="17">
        <v>0.26741971967322598</v>
      </c>
      <c r="V753" s="17">
        <v>0.368075358465072</v>
      </c>
      <c r="W753" s="17">
        <v>0.31772905133442297</v>
      </c>
      <c r="X753" s="17">
        <v>0.41595275850654401</v>
      </c>
      <c r="Y753" s="17">
        <v>0.38953739585188901</v>
      </c>
      <c r="Z753" s="17">
        <v>0.29550623590386299</v>
      </c>
      <c r="AA753" s="17">
        <v>0.40653268085087702</v>
      </c>
      <c r="AB753" s="17">
        <v>0.340460669801042</v>
      </c>
      <c r="AC753" s="17">
        <v>0.35498554430495199</v>
      </c>
      <c r="AD753" s="17">
        <v>0.50034679611970001</v>
      </c>
      <c r="AE753" s="17"/>
      <c r="AF753" s="17">
        <v>0.33782408610685999</v>
      </c>
      <c r="AG753" s="17">
        <v>0.39186352707604299</v>
      </c>
      <c r="AH753" s="17">
        <v>0.357251017761476</v>
      </c>
      <c r="AI753" s="17"/>
      <c r="AJ753" s="17">
        <v>0.34375518598565902</v>
      </c>
      <c r="AK753" s="17">
        <v>0.40255130268341999</v>
      </c>
      <c r="AL753" s="17">
        <v>0.38054699644025902</v>
      </c>
      <c r="AM753" s="17">
        <v>0.46731478350224398</v>
      </c>
      <c r="AN753" s="17">
        <v>0.29854452260638797</v>
      </c>
      <c r="AO753" s="17"/>
      <c r="AP753" s="17">
        <v>0.37288835382454499</v>
      </c>
      <c r="AQ753" s="17">
        <v>0.38305842425283299</v>
      </c>
      <c r="AR753" s="17">
        <v>0.34802643949746698</v>
      </c>
      <c r="AS753" s="17"/>
      <c r="AT753" s="17">
        <v>0.33545304180692898</v>
      </c>
      <c r="AU753" s="17">
        <v>0.38672785611215998</v>
      </c>
      <c r="AV753" s="17" t="s">
        <v>74</v>
      </c>
      <c r="AW753" s="17">
        <v>0.384779098506149</v>
      </c>
      <c r="AX753" s="17">
        <v>0.31963006716737802</v>
      </c>
      <c r="AY753" s="17">
        <v>0.39355745222868599</v>
      </c>
      <c r="AZ753" s="17">
        <v>0.47931994251974502</v>
      </c>
    </row>
    <row r="754" spans="2:52" x14ac:dyDescent="0.35">
      <c r="B754" t="s">
        <v>339</v>
      </c>
      <c r="C754" s="17">
        <v>0.203186009644513</v>
      </c>
      <c r="D754" s="17">
        <v>0.21786418266819299</v>
      </c>
      <c r="E754" s="17">
        <v>0.18998837435726201</v>
      </c>
      <c r="F754" s="17"/>
      <c r="G754" s="17">
        <v>0.17940634816743101</v>
      </c>
      <c r="H754" s="17">
        <v>0.159488174933718</v>
      </c>
      <c r="I754" s="17">
        <v>0.19021451586041099</v>
      </c>
      <c r="J754" s="17">
        <v>0.203982379186952</v>
      </c>
      <c r="K754" s="17">
        <v>0.20283559454095701</v>
      </c>
      <c r="L754" s="17">
        <v>0.26226473406180401</v>
      </c>
      <c r="M754" s="17"/>
      <c r="N754" s="17">
        <v>0.20342052442698699</v>
      </c>
      <c r="O754" s="17">
        <v>0.20426459710834599</v>
      </c>
      <c r="P754" s="17">
        <v>0.19635206791928</v>
      </c>
      <c r="Q754" s="17">
        <v>0.210417316609635</v>
      </c>
      <c r="R754" s="17"/>
      <c r="S754" s="17">
        <v>0.13397619915370501</v>
      </c>
      <c r="T754" s="17">
        <v>0.23710221953542601</v>
      </c>
      <c r="U754" s="17">
        <v>0.231101826989773</v>
      </c>
      <c r="V754" s="17">
        <v>0.25219857808236301</v>
      </c>
      <c r="W754" s="17">
        <v>0.25488833731211202</v>
      </c>
      <c r="X754" s="17">
        <v>0.16899705778188001</v>
      </c>
      <c r="Y754" s="17">
        <v>0.16907853405031001</v>
      </c>
      <c r="Z754" s="17">
        <v>0.23294589987818401</v>
      </c>
      <c r="AA754" s="17">
        <v>0.17765634440043501</v>
      </c>
      <c r="AB754" s="17">
        <v>0.221462868237123</v>
      </c>
      <c r="AC754" s="17">
        <v>0.19459933308657901</v>
      </c>
      <c r="AD754" s="17">
        <v>0.193543844722949</v>
      </c>
      <c r="AE754" s="17"/>
      <c r="AF754" s="17">
        <v>0.241178619449813</v>
      </c>
      <c r="AG754" s="17">
        <v>0.179955822833922</v>
      </c>
      <c r="AH754" s="17">
        <v>0.201316906918829</v>
      </c>
      <c r="AI754" s="17"/>
      <c r="AJ754" s="17">
        <v>0.22615031137566</v>
      </c>
      <c r="AK754" s="17">
        <v>0.16481339125035999</v>
      </c>
      <c r="AL754" s="17">
        <v>0.18854034751097301</v>
      </c>
      <c r="AM754" s="17">
        <v>0.20954116610085199</v>
      </c>
      <c r="AN754" s="17">
        <v>0.248842941302024</v>
      </c>
      <c r="AO754" s="17"/>
      <c r="AP754" s="17">
        <v>0.183058355607159</v>
      </c>
      <c r="AQ754" s="17">
        <v>0.16528994399620101</v>
      </c>
      <c r="AR754" s="17">
        <v>0.25742964203629198</v>
      </c>
      <c r="AS754" s="17"/>
      <c r="AT754" s="17">
        <v>0.244633062821425</v>
      </c>
      <c r="AU754" s="17">
        <v>0.183459535493326</v>
      </c>
      <c r="AV754" s="17" t="s">
        <v>74</v>
      </c>
      <c r="AW754" s="17">
        <v>0.19971044577923899</v>
      </c>
      <c r="AX754" s="17">
        <v>0.20620209859118199</v>
      </c>
      <c r="AY754" s="17">
        <v>0.16341949178187801</v>
      </c>
      <c r="AZ754" s="17">
        <v>0.16492270608879001</v>
      </c>
    </row>
    <row r="755" spans="2:52" x14ac:dyDescent="0.35">
      <c r="B755" t="s">
        <v>72</v>
      </c>
      <c r="C755" s="17">
        <v>0.10943405230057</v>
      </c>
      <c r="D755" s="17">
        <v>9.7237985814119507E-2</v>
      </c>
      <c r="E755" s="17">
        <v>0.121128337415937</v>
      </c>
      <c r="F755" s="17"/>
      <c r="G755" s="17">
        <v>7.7984888909838193E-2</v>
      </c>
      <c r="H755" s="17">
        <v>8.3599602287686203E-2</v>
      </c>
      <c r="I755" s="17">
        <v>8.2819149565182798E-2</v>
      </c>
      <c r="J755" s="17">
        <v>8.6586157497377497E-2</v>
      </c>
      <c r="K755" s="17">
        <v>0.13611078577095001</v>
      </c>
      <c r="L755" s="17">
        <v>0.173165913219161</v>
      </c>
      <c r="M755" s="17"/>
      <c r="N755" s="17">
        <v>6.7595154678712494E-2</v>
      </c>
      <c r="O755" s="17">
        <v>8.8095217723046695E-2</v>
      </c>
      <c r="P755" s="17">
        <v>0.122193808663329</v>
      </c>
      <c r="Q755" s="17">
        <v>0.16468550558233599</v>
      </c>
      <c r="R755" s="17"/>
      <c r="S755" s="17">
        <v>0.13349469654938001</v>
      </c>
      <c r="T755" s="17">
        <v>0.17400398049183699</v>
      </c>
      <c r="U755" s="17">
        <v>0.113835154552361</v>
      </c>
      <c r="V755" s="17">
        <v>0.11459138153566401</v>
      </c>
      <c r="W755" s="17">
        <v>5.2112050583188199E-2</v>
      </c>
      <c r="X755" s="17">
        <v>7.4622022170067207E-2</v>
      </c>
      <c r="Y755" s="17">
        <v>0.15206485756256899</v>
      </c>
      <c r="Z755" s="17">
        <v>0.12635564311286901</v>
      </c>
      <c r="AA755" s="17">
        <v>0.10128408456886701</v>
      </c>
      <c r="AB755" s="17">
        <v>6.8861148370379405E-2</v>
      </c>
      <c r="AC755" s="17">
        <v>8.5508627946348906E-2</v>
      </c>
      <c r="AD755" s="17">
        <v>2.9003468287642699E-2</v>
      </c>
      <c r="AE755" s="17"/>
      <c r="AF755" s="17">
        <v>0.13198596756556899</v>
      </c>
      <c r="AG755" s="17">
        <v>9.12533421842536E-2</v>
      </c>
      <c r="AH755" s="17">
        <v>9.5725021039314906E-2</v>
      </c>
      <c r="AI755" s="17"/>
      <c r="AJ755" s="17">
        <v>0.13487233685286501</v>
      </c>
      <c r="AK755" s="17">
        <v>7.2103517339445006E-2</v>
      </c>
      <c r="AL755" s="17">
        <v>8.6507572961364507E-2</v>
      </c>
      <c r="AM755" s="17">
        <v>0.149161211794405</v>
      </c>
      <c r="AN755" s="17">
        <v>0.130414280366562</v>
      </c>
      <c r="AO755" s="17"/>
      <c r="AP755" s="17">
        <v>8.7156565193121704E-2</v>
      </c>
      <c r="AQ755" s="17">
        <v>8.8563001068300007E-2</v>
      </c>
      <c r="AR755" s="17">
        <v>3.1870667035545801E-2</v>
      </c>
      <c r="AS755" s="17"/>
      <c r="AT755" s="17">
        <v>0.141030297402678</v>
      </c>
      <c r="AU755" s="17">
        <v>3.9731104046537499E-2</v>
      </c>
      <c r="AV755" s="17" t="s">
        <v>74</v>
      </c>
      <c r="AW755" s="17">
        <v>0.13899375001599601</v>
      </c>
      <c r="AX755" s="17">
        <v>0.14721740832105901</v>
      </c>
      <c r="AY755" s="17">
        <v>0.109858583694091</v>
      </c>
      <c r="AZ755" s="17">
        <v>9.8440454702231797E-2</v>
      </c>
    </row>
    <row r="756" spans="2:52" x14ac:dyDescent="0.35">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row>
    <row r="757" spans="2:52" x14ac:dyDescent="0.35">
      <c r="B757" s="6" t="s">
        <v>366</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row>
    <row r="758" spans="2:52" x14ac:dyDescent="0.35">
      <c r="B758" s="24" t="s">
        <v>156</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row>
    <row r="759" spans="2:52" x14ac:dyDescent="0.35">
      <c r="B759" t="s">
        <v>336</v>
      </c>
      <c r="C759" s="17">
        <v>0.177142876189367</v>
      </c>
      <c r="D759" s="17">
        <v>0.17511996085171799</v>
      </c>
      <c r="E759" s="17">
        <v>0.17949874978548599</v>
      </c>
      <c r="F759" s="17"/>
      <c r="G759" s="17">
        <v>0.14818636625861001</v>
      </c>
      <c r="H759" s="17">
        <v>0.12860167629067101</v>
      </c>
      <c r="I759" s="17">
        <v>0.18989113456703999</v>
      </c>
      <c r="J759" s="17">
        <v>0.19167447494588</v>
      </c>
      <c r="K759" s="17">
        <v>0.203441682466073</v>
      </c>
      <c r="L759" s="17">
        <v>0.19313086744579699</v>
      </c>
      <c r="M759" s="17"/>
      <c r="N759" s="17">
        <v>0.16032684293757199</v>
      </c>
      <c r="O759" s="17">
        <v>0.20620744046957101</v>
      </c>
      <c r="P759" s="17">
        <v>0.17542200722474399</v>
      </c>
      <c r="Q759" s="17">
        <v>0.170773281966769</v>
      </c>
      <c r="R759" s="17"/>
      <c r="S759" s="17">
        <v>0.14504676678249001</v>
      </c>
      <c r="T759" s="17">
        <v>0.131630639010582</v>
      </c>
      <c r="U759" s="17">
        <v>0.19099305433588401</v>
      </c>
      <c r="V759" s="17">
        <v>0.15183175382309799</v>
      </c>
      <c r="W759" s="17">
        <v>0.170280180330564</v>
      </c>
      <c r="X759" s="17">
        <v>0.18090687516151899</v>
      </c>
      <c r="Y759" s="17">
        <v>0.24503953852449001</v>
      </c>
      <c r="Z759" s="17">
        <v>0.17887426301567999</v>
      </c>
      <c r="AA759" s="17">
        <v>0.212714145750793</v>
      </c>
      <c r="AB759" s="17">
        <v>0.17850342183679399</v>
      </c>
      <c r="AC759" s="17">
        <v>0.27812414261053098</v>
      </c>
      <c r="AD759" s="17">
        <v>8.3746912590759698E-2</v>
      </c>
      <c r="AE759" s="17"/>
      <c r="AF759" s="17">
        <v>0.19035919354010999</v>
      </c>
      <c r="AG759" s="17">
        <v>0.181646341492018</v>
      </c>
      <c r="AH759" s="17">
        <v>0.14738161013484599</v>
      </c>
      <c r="AI759" s="17"/>
      <c r="AJ759" s="17">
        <v>0.17629366985770301</v>
      </c>
      <c r="AK759" s="17">
        <v>0.190334873686061</v>
      </c>
      <c r="AL759" s="17">
        <v>0.17868107087825699</v>
      </c>
      <c r="AM759" s="17">
        <v>0.17762097710400601</v>
      </c>
      <c r="AN759" s="17">
        <v>0.15934704599362401</v>
      </c>
      <c r="AO759" s="17"/>
      <c r="AP759" s="17">
        <v>0.21174150642720099</v>
      </c>
      <c r="AQ759" s="17">
        <v>0.18876554032825599</v>
      </c>
      <c r="AR759" s="17">
        <v>0.184752529400006</v>
      </c>
      <c r="AS759" s="17"/>
      <c r="AT759" s="17">
        <v>0.17671951361360599</v>
      </c>
      <c r="AU759" s="17">
        <v>0.175817177035584</v>
      </c>
      <c r="AV759" s="17" t="s">
        <v>74</v>
      </c>
      <c r="AW759" s="17">
        <v>0.17500067368546601</v>
      </c>
      <c r="AX759" s="17">
        <v>0.25228047513080998</v>
      </c>
      <c r="AY759" s="17">
        <v>0.17650111487365</v>
      </c>
      <c r="AZ759" s="17">
        <v>3.9238287035806403E-2</v>
      </c>
    </row>
    <row r="760" spans="2:52" x14ac:dyDescent="0.35">
      <c r="B760" t="s">
        <v>337</v>
      </c>
      <c r="C760" s="17">
        <v>0.43459790560039302</v>
      </c>
      <c r="D760" s="17">
        <v>0.44242393054587797</v>
      </c>
      <c r="E760" s="17">
        <v>0.425797649239614</v>
      </c>
      <c r="F760" s="17"/>
      <c r="G760" s="17">
        <v>0.37414082839908802</v>
      </c>
      <c r="H760" s="17">
        <v>0.42522621365879398</v>
      </c>
      <c r="I760" s="17">
        <v>0.45513007702974201</v>
      </c>
      <c r="J760" s="17">
        <v>0.46164103268342199</v>
      </c>
      <c r="K760" s="17">
        <v>0.40519884222361902</v>
      </c>
      <c r="L760" s="17">
        <v>0.46385809075650603</v>
      </c>
      <c r="M760" s="17"/>
      <c r="N760" s="17">
        <v>0.466290774067457</v>
      </c>
      <c r="O760" s="17">
        <v>0.42291000091775499</v>
      </c>
      <c r="P760" s="17">
        <v>0.45671604803562599</v>
      </c>
      <c r="Q760" s="17">
        <v>0.388725988836848</v>
      </c>
      <c r="R760" s="17"/>
      <c r="S760" s="17">
        <v>0.42081129271889001</v>
      </c>
      <c r="T760" s="17">
        <v>0.44722423961233798</v>
      </c>
      <c r="U760" s="17">
        <v>0.50498169682167504</v>
      </c>
      <c r="V760" s="17">
        <v>0.428831309455455</v>
      </c>
      <c r="W760" s="17">
        <v>0.42925347745520598</v>
      </c>
      <c r="X760" s="17">
        <v>0.39020772953006799</v>
      </c>
      <c r="Y760" s="17">
        <v>0.39427913229081801</v>
      </c>
      <c r="Z760" s="17">
        <v>0.41462022858026298</v>
      </c>
      <c r="AA760" s="17">
        <v>0.45054529566244</v>
      </c>
      <c r="AB760" s="17">
        <v>0.47593732348985401</v>
      </c>
      <c r="AC760" s="17">
        <v>0.431583265740489</v>
      </c>
      <c r="AD760" s="17">
        <v>0.339271609295409</v>
      </c>
      <c r="AE760" s="17"/>
      <c r="AF760" s="17">
        <v>0.42429244387611997</v>
      </c>
      <c r="AG760" s="17">
        <v>0.48719222396666301</v>
      </c>
      <c r="AH760" s="17">
        <v>0.37625962116167</v>
      </c>
      <c r="AI760" s="17"/>
      <c r="AJ760" s="17">
        <v>0.43774260202807203</v>
      </c>
      <c r="AK760" s="17">
        <v>0.46012655298365601</v>
      </c>
      <c r="AL760" s="17">
        <v>0.52473655898786398</v>
      </c>
      <c r="AM760" s="17">
        <v>0.25189678702694501</v>
      </c>
      <c r="AN760" s="17">
        <v>0.37930212989567103</v>
      </c>
      <c r="AO760" s="17"/>
      <c r="AP760" s="17">
        <v>0.44323982222339597</v>
      </c>
      <c r="AQ760" s="17">
        <v>0.48257883721491701</v>
      </c>
      <c r="AR760" s="17">
        <v>0.46546938573201402</v>
      </c>
      <c r="AS760" s="17"/>
      <c r="AT760" s="17">
        <v>0.45297562745411302</v>
      </c>
      <c r="AU760" s="17">
        <v>0.46488260212810201</v>
      </c>
      <c r="AV760" s="17" t="s">
        <v>74</v>
      </c>
      <c r="AW760" s="17">
        <v>0.4248153792653</v>
      </c>
      <c r="AX760" s="17">
        <v>0.35685387084275999</v>
      </c>
      <c r="AY760" s="17">
        <v>0.41069418878796099</v>
      </c>
      <c r="AZ760" s="17">
        <v>0.459088110508242</v>
      </c>
    </row>
    <row r="761" spans="2:52" x14ac:dyDescent="0.35">
      <c r="B761" t="s">
        <v>338</v>
      </c>
      <c r="C761" s="17">
        <v>0.28084170418627402</v>
      </c>
      <c r="D761" s="17">
        <v>0.27156993675750901</v>
      </c>
      <c r="E761" s="17">
        <v>0.29024937875679202</v>
      </c>
      <c r="F761" s="17"/>
      <c r="G761" s="17">
        <v>0.33559552715041702</v>
      </c>
      <c r="H761" s="17">
        <v>0.30871882526702599</v>
      </c>
      <c r="I761" s="17">
        <v>0.245009681761412</v>
      </c>
      <c r="J761" s="17">
        <v>0.26208762290818099</v>
      </c>
      <c r="K761" s="17">
        <v>0.29377767344623801</v>
      </c>
      <c r="L761" s="17">
        <v>0.25883792175782999</v>
      </c>
      <c r="M761" s="17"/>
      <c r="N761" s="17">
        <v>0.31411573132652498</v>
      </c>
      <c r="O761" s="17">
        <v>0.27887386166195399</v>
      </c>
      <c r="P761" s="17">
        <v>0.235663841279314</v>
      </c>
      <c r="Q761" s="17">
        <v>0.29120065232603898</v>
      </c>
      <c r="R761" s="17"/>
      <c r="S761" s="17">
        <v>0.296543651082814</v>
      </c>
      <c r="T761" s="17">
        <v>0.28154366336445003</v>
      </c>
      <c r="U761" s="17">
        <v>0.20697925030019801</v>
      </c>
      <c r="V761" s="17">
        <v>0.30200404646795997</v>
      </c>
      <c r="W761" s="17">
        <v>0.31571457617071302</v>
      </c>
      <c r="X761" s="17">
        <v>0.36004039612559502</v>
      </c>
      <c r="Y761" s="17">
        <v>0.27576958334875701</v>
      </c>
      <c r="Z761" s="17">
        <v>0.276908546896244</v>
      </c>
      <c r="AA761" s="17">
        <v>0.240014854867801</v>
      </c>
      <c r="AB761" s="17">
        <v>0.26691699990866502</v>
      </c>
      <c r="AC761" s="17">
        <v>0.19650630776548</v>
      </c>
      <c r="AD761" s="17">
        <v>0.38179970290089399</v>
      </c>
      <c r="AE761" s="17"/>
      <c r="AF761" s="17">
        <v>0.27091634197391201</v>
      </c>
      <c r="AG761" s="17">
        <v>0.255816251702293</v>
      </c>
      <c r="AH761" s="17">
        <v>0.33400119114985499</v>
      </c>
      <c r="AI761" s="17"/>
      <c r="AJ761" s="17">
        <v>0.28862831991794502</v>
      </c>
      <c r="AK761" s="17">
        <v>0.27469849863941398</v>
      </c>
      <c r="AL761" s="17">
        <v>0.22374859223023699</v>
      </c>
      <c r="AM761" s="17">
        <v>0.349586215894995</v>
      </c>
      <c r="AN761" s="17">
        <v>0.28754653441845801</v>
      </c>
      <c r="AO761" s="17"/>
      <c r="AP761" s="17">
        <v>0.26428773026031299</v>
      </c>
      <c r="AQ761" s="17">
        <v>0.27165962122152498</v>
      </c>
      <c r="AR761" s="17">
        <v>0.30522660303820898</v>
      </c>
      <c r="AS761" s="17"/>
      <c r="AT761" s="17">
        <v>0.28367987157889801</v>
      </c>
      <c r="AU761" s="17">
        <v>0.26101085326698897</v>
      </c>
      <c r="AV761" s="17" t="s">
        <v>74</v>
      </c>
      <c r="AW761" s="17">
        <v>0.307401331890095</v>
      </c>
      <c r="AX761" s="17">
        <v>0.22762816646428799</v>
      </c>
      <c r="AY761" s="17">
        <v>0.296396504367818</v>
      </c>
      <c r="AZ761" s="17">
        <v>0.27763380380172598</v>
      </c>
    </row>
    <row r="762" spans="2:52" x14ac:dyDescent="0.35">
      <c r="B762" t="s">
        <v>339</v>
      </c>
      <c r="C762" s="17">
        <v>5.0998719507322099E-2</v>
      </c>
      <c r="D762" s="17">
        <v>5.3013608147857397E-2</v>
      </c>
      <c r="E762" s="17">
        <v>4.9247552738362399E-2</v>
      </c>
      <c r="F762" s="17"/>
      <c r="G762" s="17">
        <v>5.5470962181600497E-2</v>
      </c>
      <c r="H762" s="17">
        <v>6.9905370635304595E-2</v>
      </c>
      <c r="I762" s="17">
        <v>5.5418781710595097E-2</v>
      </c>
      <c r="J762" s="17">
        <v>5.6807853607769299E-2</v>
      </c>
      <c r="K762" s="17">
        <v>4.27159110214093E-2</v>
      </c>
      <c r="L762" s="17">
        <v>3.1075352611311401E-2</v>
      </c>
      <c r="M762" s="17"/>
      <c r="N762" s="17">
        <v>2.91911372317461E-2</v>
      </c>
      <c r="O762" s="17">
        <v>4.4872896988743603E-2</v>
      </c>
      <c r="P762" s="17">
        <v>5.2656665408581299E-2</v>
      </c>
      <c r="Q762" s="17">
        <v>7.8361910603668303E-2</v>
      </c>
      <c r="R762" s="17"/>
      <c r="S762" s="17">
        <v>6.2111041673768401E-2</v>
      </c>
      <c r="T762" s="17">
        <v>4.5450159955395197E-2</v>
      </c>
      <c r="U762" s="17">
        <v>3.9587940115652399E-2</v>
      </c>
      <c r="V762" s="17">
        <v>5.8536766145835598E-2</v>
      </c>
      <c r="W762" s="17">
        <v>3.3995255580878597E-2</v>
      </c>
      <c r="X762" s="17">
        <v>2.9723614192274601E-2</v>
      </c>
      <c r="Y762" s="17">
        <v>1.6908189413338499E-2</v>
      </c>
      <c r="Z762" s="17">
        <v>7.5220700836192603E-2</v>
      </c>
      <c r="AA762" s="17">
        <v>6.5352559382709605E-2</v>
      </c>
      <c r="AB762" s="17">
        <v>3.2660443483440597E-2</v>
      </c>
      <c r="AC762" s="17">
        <v>7.8201087165132105E-2</v>
      </c>
      <c r="AD762" s="17">
        <v>0.16617830692529501</v>
      </c>
      <c r="AE762" s="17"/>
      <c r="AF762" s="17">
        <v>6.1175559479166898E-2</v>
      </c>
      <c r="AG762" s="17">
        <v>4.1557032456431997E-2</v>
      </c>
      <c r="AH762" s="17">
        <v>5.7669163803431803E-2</v>
      </c>
      <c r="AI762" s="17"/>
      <c r="AJ762" s="17">
        <v>5.0834478860353603E-2</v>
      </c>
      <c r="AK762" s="17">
        <v>3.6182767180472301E-2</v>
      </c>
      <c r="AL762" s="17">
        <v>2.5978036667791402E-2</v>
      </c>
      <c r="AM762" s="17">
        <v>0.145790204152136</v>
      </c>
      <c r="AN762" s="17">
        <v>7.0952821322186999E-2</v>
      </c>
      <c r="AO762" s="17"/>
      <c r="AP762" s="17">
        <v>4.5843267343968097E-2</v>
      </c>
      <c r="AQ762" s="17">
        <v>2.7884167300188199E-2</v>
      </c>
      <c r="AR762" s="17">
        <v>1.10657590361258E-2</v>
      </c>
      <c r="AS762" s="17"/>
      <c r="AT762" s="17">
        <v>3.2116417469429802E-2</v>
      </c>
      <c r="AU762" s="17">
        <v>6.4475936919897905E-2</v>
      </c>
      <c r="AV762" s="17" t="s">
        <v>74</v>
      </c>
      <c r="AW762" s="17">
        <v>5.15733083602022E-2</v>
      </c>
      <c r="AX762" s="17">
        <v>8.55172108349945E-2</v>
      </c>
      <c r="AY762" s="17">
        <v>4.2851974112642799E-2</v>
      </c>
      <c r="AZ762" s="17">
        <v>8.7199936286200097E-2</v>
      </c>
    </row>
    <row r="763" spans="2:52" x14ac:dyDescent="0.35">
      <c r="B763" t="s">
        <v>72</v>
      </c>
      <c r="C763" s="17">
        <v>5.6418794516644798E-2</v>
      </c>
      <c r="D763" s="17">
        <v>5.7872563697037603E-2</v>
      </c>
      <c r="E763" s="17">
        <v>5.5206669479745202E-2</v>
      </c>
      <c r="F763" s="17"/>
      <c r="G763" s="17">
        <v>8.6606316010284595E-2</v>
      </c>
      <c r="H763" s="17">
        <v>6.7547914148204394E-2</v>
      </c>
      <c r="I763" s="17">
        <v>5.45503249312113E-2</v>
      </c>
      <c r="J763" s="17">
        <v>2.77890158547472E-2</v>
      </c>
      <c r="K763" s="17">
        <v>5.48658908426604E-2</v>
      </c>
      <c r="L763" s="17">
        <v>5.3097767428554599E-2</v>
      </c>
      <c r="M763" s="17"/>
      <c r="N763" s="17">
        <v>3.00755144366994E-2</v>
      </c>
      <c r="O763" s="17">
        <v>4.7135799961976602E-2</v>
      </c>
      <c r="P763" s="17">
        <v>7.9541438051734803E-2</v>
      </c>
      <c r="Q763" s="17">
        <v>7.0938166266675401E-2</v>
      </c>
      <c r="R763" s="17"/>
      <c r="S763" s="17">
        <v>7.5487247742037994E-2</v>
      </c>
      <c r="T763" s="17">
        <v>9.4151298057235197E-2</v>
      </c>
      <c r="U763" s="17">
        <v>5.7458058426591102E-2</v>
      </c>
      <c r="V763" s="17">
        <v>5.87961241076519E-2</v>
      </c>
      <c r="W763" s="17">
        <v>5.0756510462638099E-2</v>
      </c>
      <c r="X763" s="17">
        <v>3.91213849905429E-2</v>
      </c>
      <c r="Y763" s="17">
        <v>6.8003556422596506E-2</v>
      </c>
      <c r="Z763" s="17">
        <v>5.43762606716202E-2</v>
      </c>
      <c r="AA763" s="17">
        <v>3.1373144336256598E-2</v>
      </c>
      <c r="AB763" s="17">
        <v>4.5981811281246399E-2</v>
      </c>
      <c r="AC763" s="17">
        <v>1.5585196718367901E-2</v>
      </c>
      <c r="AD763" s="17">
        <v>2.9003468287642699E-2</v>
      </c>
      <c r="AE763" s="17"/>
      <c r="AF763" s="17">
        <v>5.3256461130691601E-2</v>
      </c>
      <c r="AG763" s="17">
        <v>3.3788150382593703E-2</v>
      </c>
      <c r="AH763" s="17">
        <v>8.4688413750196395E-2</v>
      </c>
      <c r="AI763" s="17"/>
      <c r="AJ763" s="17">
        <v>4.6500929335925603E-2</v>
      </c>
      <c r="AK763" s="17">
        <v>3.8657307510396602E-2</v>
      </c>
      <c r="AL763" s="17">
        <v>4.6855741235849603E-2</v>
      </c>
      <c r="AM763" s="17">
        <v>7.5105815821916999E-2</v>
      </c>
      <c r="AN763" s="17">
        <v>0.102851468370061</v>
      </c>
      <c r="AO763" s="17"/>
      <c r="AP763" s="17">
        <v>3.4887673745122499E-2</v>
      </c>
      <c r="AQ763" s="17">
        <v>2.9111833935113698E-2</v>
      </c>
      <c r="AR763" s="17">
        <v>3.3485722793645797E-2</v>
      </c>
      <c r="AS763" s="17"/>
      <c r="AT763" s="17">
        <v>5.4508569883952702E-2</v>
      </c>
      <c r="AU763" s="17">
        <v>3.3813430649426601E-2</v>
      </c>
      <c r="AV763" s="17" t="s">
        <v>74</v>
      </c>
      <c r="AW763" s="17">
        <v>4.1209306798936397E-2</v>
      </c>
      <c r="AX763" s="17">
        <v>7.7720276727147597E-2</v>
      </c>
      <c r="AY763" s="17">
        <v>7.3556217857928693E-2</v>
      </c>
      <c r="AZ763" s="17">
        <v>0.13683986236802501</v>
      </c>
    </row>
    <row r="764" spans="2:52" x14ac:dyDescent="0.35">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row>
    <row r="765" spans="2:52" x14ac:dyDescent="0.35">
      <c r="B765" s="6" t="s">
        <v>367</v>
      </c>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row>
    <row r="766" spans="2:52" x14ac:dyDescent="0.35">
      <c r="B766" s="24" t="s">
        <v>156</v>
      </c>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row>
    <row r="767" spans="2:52" x14ac:dyDescent="0.35">
      <c r="B767" t="s">
        <v>336</v>
      </c>
      <c r="C767" s="17">
        <v>2.32308143393734E-2</v>
      </c>
      <c r="D767" s="17">
        <v>3.2594093735195E-2</v>
      </c>
      <c r="E767" s="17">
        <v>1.45335031400577E-2</v>
      </c>
      <c r="F767" s="17"/>
      <c r="G767" s="17">
        <v>6.2303455535147399E-2</v>
      </c>
      <c r="H767" s="17">
        <v>2.7166114838865399E-2</v>
      </c>
      <c r="I767" s="17">
        <v>2.54802408167666E-2</v>
      </c>
      <c r="J767" s="17">
        <v>2.0086253853356301E-2</v>
      </c>
      <c r="K767" s="17">
        <v>9.3461630912002793E-3</v>
      </c>
      <c r="L767" s="17">
        <v>3.2172606715575999E-3</v>
      </c>
      <c r="M767" s="17"/>
      <c r="N767" s="17">
        <v>3.1145622541860599E-2</v>
      </c>
      <c r="O767" s="17">
        <v>1.53784677788011E-2</v>
      </c>
      <c r="P767" s="17">
        <v>2.36548013567193E-2</v>
      </c>
      <c r="Q767" s="17">
        <v>2.17402611099872E-2</v>
      </c>
      <c r="R767" s="17"/>
      <c r="S767" s="17">
        <v>3.6975457296637801E-2</v>
      </c>
      <c r="T767" s="17">
        <v>1.1112081794753001E-2</v>
      </c>
      <c r="U767" s="17">
        <v>3.6113232054373001E-2</v>
      </c>
      <c r="V767" s="17">
        <v>8.5109962661211302E-3</v>
      </c>
      <c r="W767" s="17">
        <v>2.6457921352924602E-2</v>
      </c>
      <c r="X767" s="17">
        <v>4.4158758005685597E-2</v>
      </c>
      <c r="Y767" s="17">
        <v>3.44730683415954E-2</v>
      </c>
      <c r="Z767" s="17">
        <v>0</v>
      </c>
      <c r="AA767" s="17">
        <v>5.9753098410917803E-3</v>
      </c>
      <c r="AB767" s="17">
        <v>1.7417482047142299E-2</v>
      </c>
      <c r="AC767" s="17">
        <v>4.3772323743211002E-2</v>
      </c>
      <c r="AD767" s="17">
        <v>0</v>
      </c>
      <c r="AE767" s="17"/>
      <c r="AF767" s="17">
        <v>1.60045035346345E-2</v>
      </c>
      <c r="AG767" s="17">
        <v>2.25407235291466E-2</v>
      </c>
      <c r="AH767" s="17">
        <v>3.2785565310438698E-2</v>
      </c>
      <c r="AI767" s="17"/>
      <c r="AJ767" s="17">
        <v>1.71608970459599E-2</v>
      </c>
      <c r="AK767" s="17">
        <v>2.3843140982075399E-2</v>
      </c>
      <c r="AL767" s="17">
        <v>3.5478174914867502E-2</v>
      </c>
      <c r="AM767" s="17">
        <v>0</v>
      </c>
      <c r="AN767" s="17">
        <v>3.25076239831446E-2</v>
      </c>
      <c r="AO767" s="17"/>
      <c r="AP767" s="17">
        <v>2.92038403828868E-2</v>
      </c>
      <c r="AQ767" s="17">
        <v>3.5959633639526499E-2</v>
      </c>
      <c r="AR767" s="17">
        <v>2.8200875970900999E-2</v>
      </c>
      <c r="AS767" s="17"/>
      <c r="AT767" s="17">
        <v>2.1788450272514099E-2</v>
      </c>
      <c r="AU767" s="17">
        <v>2.1882748695527799E-2</v>
      </c>
      <c r="AV767" s="17" t="s">
        <v>74</v>
      </c>
      <c r="AW767" s="17">
        <v>2.4669806619468802E-2</v>
      </c>
      <c r="AX767" s="17">
        <v>3.4988417385401697E-2</v>
      </c>
      <c r="AY767" s="17">
        <v>2.4001312531022102E-2</v>
      </c>
      <c r="AZ767" s="17">
        <v>0</v>
      </c>
    </row>
    <row r="768" spans="2:52" x14ac:dyDescent="0.35">
      <c r="B768" t="s">
        <v>337</v>
      </c>
      <c r="C768" s="17">
        <v>0.126824293776131</v>
      </c>
      <c r="D768" s="17">
        <v>0.13422881732335101</v>
      </c>
      <c r="E768" s="17">
        <v>0.120230315486894</v>
      </c>
      <c r="F768" s="17"/>
      <c r="G768" s="17">
        <v>0.18460592512614099</v>
      </c>
      <c r="H768" s="17">
        <v>0.19781654183897299</v>
      </c>
      <c r="I768" s="17">
        <v>0.16255488171292401</v>
      </c>
      <c r="J768" s="17">
        <v>9.6958474723735893E-2</v>
      </c>
      <c r="K768" s="17">
        <v>7.5362924316893898E-2</v>
      </c>
      <c r="L768" s="17">
        <v>6.3106167509345806E-2</v>
      </c>
      <c r="M768" s="17"/>
      <c r="N768" s="17">
        <v>0.152347317038833</v>
      </c>
      <c r="O768" s="17">
        <v>0.107131296292422</v>
      </c>
      <c r="P768" s="17">
        <v>0.13518180653659601</v>
      </c>
      <c r="Q768" s="17">
        <v>0.10681128983745999</v>
      </c>
      <c r="R768" s="17"/>
      <c r="S768" s="17">
        <v>0.20275065497348499</v>
      </c>
      <c r="T768" s="17">
        <v>8.8198593041441606E-2</v>
      </c>
      <c r="U768" s="17">
        <v>0.12967670093043601</v>
      </c>
      <c r="V768" s="17">
        <v>8.5906484118629903E-2</v>
      </c>
      <c r="W768" s="17">
        <v>0.11601205694396199</v>
      </c>
      <c r="X768" s="17">
        <v>0.186502051244054</v>
      </c>
      <c r="Y768" s="17">
        <v>9.3166536092266203E-2</v>
      </c>
      <c r="Z768" s="17">
        <v>0.111785052278761</v>
      </c>
      <c r="AA768" s="17">
        <v>9.7484017210279897E-2</v>
      </c>
      <c r="AB768" s="17">
        <v>0.15917981309583901</v>
      </c>
      <c r="AC768" s="17">
        <v>9.9836641365514497E-2</v>
      </c>
      <c r="AD768" s="17">
        <v>8.5381333862490805E-2</v>
      </c>
      <c r="AE768" s="17"/>
      <c r="AF768" s="17">
        <v>0.11419164594268701</v>
      </c>
      <c r="AG768" s="17">
        <v>0.105865080397335</v>
      </c>
      <c r="AH768" s="17">
        <v>0.203266344405657</v>
      </c>
      <c r="AI768" s="17"/>
      <c r="AJ768" s="17">
        <v>0.11141126063857699</v>
      </c>
      <c r="AK768" s="17">
        <v>0.124703313925629</v>
      </c>
      <c r="AL768" s="17">
        <v>0.126011484800889</v>
      </c>
      <c r="AM768" s="17">
        <v>0</v>
      </c>
      <c r="AN768" s="17">
        <v>0.204338896900919</v>
      </c>
      <c r="AO768" s="17"/>
      <c r="AP768" s="17">
        <v>0.156143206376396</v>
      </c>
      <c r="AQ768" s="17">
        <v>0.12873054316868199</v>
      </c>
      <c r="AR768" s="17">
        <v>0.18363579392249199</v>
      </c>
      <c r="AS768" s="17"/>
      <c r="AT768" s="17">
        <v>6.2719799133663601E-2</v>
      </c>
      <c r="AU768" s="17">
        <v>0.122874111095918</v>
      </c>
      <c r="AV768" s="17" t="s">
        <v>74</v>
      </c>
      <c r="AW768" s="17">
        <v>0.17391600906743401</v>
      </c>
      <c r="AX768" s="17">
        <v>0.187920831759194</v>
      </c>
      <c r="AY768" s="17">
        <v>0.20632799773001601</v>
      </c>
      <c r="AZ768" s="17">
        <v>0.122937909772454</v>
      </c>
    </row>
    <row r="769" spans="2:52" x14ac:dyDescent="0.35">
      <c r="B769" t="s">
        <v>338</v>
      </c>
      <c r="C769" s="17">
        <v>0.32503732880059</v>
      </c>
      <c r="D769" s="17">
        <v>0.30348792853511097</v>
      </c>
      <c r="E769" s="17">
        <v>0.346044810596213</v>
      </c>
      <c r="F769" s="17"/>
      <c r="G769" s="17">
        <v>0.40670585828522599</v>
      </c>
      <c r="H769" s="17">
        <v>0.37382584965305699</v>
      </c>
      <c r="I769" s="17">
        <v>0.30391703084162902</v>
      </c>
      <c r="J769" s="17">
        <v>0.35027778022654299</v>
      </c>
      <c r="K769" s="17">
        <v>0.32313161731106599</v>
      </c>
      <c r="L769" s="17">
        <v>0.23100082822606699</v>
      </c>
      <c r="M769" s="17"/>
      <c r="N769" s="17">
        <v>0.35732893900104101</v>
      </c>
      <c r="O769" s="17">
        <v>0.32209469004851499</v>
      </c>
      <c r="P769" s="17">
        <v>0.294798660627342</v>
      </c>
      <c r="Q769" s="17">
        <v>0.323254052181985</v>
      </c>
      <c r="R769" s="17"/>
      <c r="S769" s="17">
        <v>0.37591223360728299</v>
      </c>
      <c r="T769" s="17">
        <v>0.307914162511775</v>
      </c>
      <c r="U769" s="17">
        <v>0.270467883469374</v>
      </c>
      <c r="V769" s="17">
        <v>0.31705306884130202</v>
      </c>
      <c r="W769" s="17">
        <v>0.31048460679189199</v>
      </c>
      <c r="X769" s="17">
        <v>0.32349346212206798</v>
      </c>
      <c r="Y769" s="17">
        <v>0.33521747110571598</v>
      </c>
      <c r="Z769" s="17">
        <v>0.29875802869631901</v>
      </c>
      <c r="AA769" s="17">
        <v>0.35429924039622301</v>
      </c>
      <c r="AB769" s="17">
        <v>0.26755001591244199</v>
      </c>
      <c r="AC769" s="17">
        <v>0.45537432404001599</v>
      </c>
      <c r="AD769" s="17">
        <v>0.29282311524201698</v>
      </c>
      <c r="AE769" s="17"/>
      <c r="AF769" s="17">
        <v>0.297181266344821</v>
      </c>
      <c r="AG769" s="17">
        <v>0.33315947643806298</v>
      </c>
      <c r="AH769" s="17">
        <v>0.31689729968493302</v>
      </c>
      <c r="AI769" s="17"/>
      <c r="AJ769" s="17">
        <v>0.32502567273467697</v>
      </c>
      <c r="AK769" s="17">
        <v>0.35131019328670998</v>
      </c>
      <c r="AL769" s="17">
        <v>0.34089027068217698</v>
      </c>
      <c r="AM769" s="17">
        <v>0.31024061423705201</v>
      </c>
      <c r="AN769" s="17">
        <v>0.28177871526313802</v>
      </c>
      <c r="AO769" s="17"/>
      <c r="AP769" s="17">
        <v>0.33963510602241898</v>
      </c>
      <c r="AQ769" s="17">
        <v>0.34801729264061998</v>
      </c>
      <c r="AR769" s="17">
        <v>0.29762400403405198</v>
      </c>
      <c r="AS769" s="17"/>
      <c r="AT769" s="17">
        <v>0.26531568368310998</v>
      </c>
      <c r="AU769" s="17">
        <v>0.34592904755255399</v>
      </c>
      <c r="AV769" s="17" t="s">
        <v>74</v>
      </c>
      <c r="AW769" s="17">
        <v>0.31770046118845402</v>
      </c>
      <c r="AX769" s="17">
        <v>0.337415680506225</v>
      </c>
      <c r="AY769" s="17">
        <v>0.38587589267592098</v>
      </c>
      <c r="AZ769" s="17">
        <v>0.37039747481860003</v>
      </c>
    </row>
    <row r="770" spans="2:52" x14ac:dyDescent="0.35">
      <c r="B770" t="s">
        <v>339</v>
      </c>
      <c r="C770" s="17">
        <v>0.331674113439763</v>
      </c>
      <c r="D770" s="17">
        <v>0.364730948249193</v>
      </c>
      <c r="E770" s="17">
        <v>0.299004318131739</v>
      </c>
      <c r="F770" s="17"/>
      <c r="G770" s="17">
        <v>0.25274358549648501</v>
      </c>
      <c r="H770" s="17">
        <v>0.27678012173421201</v>
      </c>
      <c r="I770" s="17">
        <v>0.32797564897801001</v>
      </c>
      <c r="J770" s="17">
        <v>0.37433205672656999</v>
      </c>
      <c r="K770" s="17">
        <v>0.354812644774121</v>
      </c>
      <c r="L770" s="17">
        <v>0.37992576197502398</v>
      </c>
      <c r="M770" s="17"/>
      <c r="N770" s="17">
        <v>0.30700338318218101</v>
      </c>
      <c r="O770" s="17">
        <v>0.36507912696174999</v>
      </c>
      <c r="P770" s="17">
        <v>0.34554928067319701</v>
      </c>
      <c r="Q770" s="17">
        <v>0.31325547183688102</v>
      </c>
      <c r="R770" s="17"/>
      <c r="S770" s="17">
        <v>0.20226971646899899</v>
      </c>
      <c r="T770" s="17">
        <v>0.35482349955881098</v>
      </c>
      <c r="U770" s="17">
        <v>0.319333317997823</v>
      </c>
      <c r="V770" s="17">
        <v>0.42699745316839099</v>
      </c>
      <c r="W770" s="17">
        <v>0.40516913177911501</v>
      </c>
      <c r="X770" s="17">
        <v>0.31494467397831599</v>
      </c>
      <c r="Y770" s="17">
        <v>0.24737110907811299</v>
      </c>
      <c r="Z770" s="17">
        <v>0.38361619572113298</v>
      </c>
      <c r="AA770" s="17">
        <v>0.40367636575160998</v>
      </c>
      <c r="AB770" s="17">
        <v>0.36218912707883899</v>
      </c>
      <c r="AC770" s="17">
        <v>0.203966463939873</v>
      </c>
      <c r="AD770" s="17">
        <v>0.393173773667642</v>
      </c>
      <c r="AE770" s="17"/>
      <c r="AF770" s="17">
        <v>0.35911241594806698</v>
      </c>
      <c r="AG770" s="17">
        <v>0.342556091071754</v>
      </c>
      <c r="AH770" s="17">
        <v>0.27267209700450201</v>
      </c>
      <c r="AI770" s="17"/>
      <c r="AJ770" s="17">
        <v>0.32412657833462699</v>
      </c>
      <c r="AK770" s="17">
        <v>0.37481302374688302</v>
      </c>
      <c r="AL770" s="17">
        <v>0.25279113183584301</v>
      </c>
      <c r="AM770" s="17">
        <v>0.47609253687997399</v>
      </c>
      <c r="AN770" s="17">
        <v>0.27171841362086002</v>
      </c>
      <c r="AO770" s="17"/>
      <c r="AP770" s="17">
        <v>0.27766943971551999</v>
      </c>
      <c r="AQ770" s="17">
        <v>0.34263176836925502</v>
      </c>
      <c r="AR770" s="17">
        <v>0.31317187369467298</v>
      </c>
      <c r="AS770" s="17"/>
      <c r="AT770" s="17">
        <v>0.37994583539867999</v>
      </c>
      <c r="AU770" s="17">
        <v>0.35027227238648401</v>
      </c>
      <c r="AV770" s="17" t="s">
        <v>74</v>
      </c>
      <c r="AW770" s="17">
        <v>0.31757093744300602</v>
      </c>
      <c r="AX770" s="17">
        <v>0.28630405112910301</v>
      </c>
      <c r="AY770" s="17">
        <v>0.25116087983646701</v>
      </c>
      <c r="AZ770" s="17">
        <v>0.30139222028958101</v>
      </c>
    </row>
    <row r="771" spans="2:52" x14ac:dyDescent="0.35">
      <c r="B771" t="s">
        <v>72</v>
      </c>
      <c r="C771" s="17">
        <v>0.19323344964414299</v>
      </c>
      <c r="D771" s="17">
        <v>0.16495821215715001</v>
      </c>
      <c r="E771" s="17">
        <v>0.220187052645096</v>
      </c>
      <c r="F771" s="17"/>
      <c r="G771" s="17">
        <v>9.3641175557000605E-2</v>
      </c>
      <c r="H771" s="17">
        <v>0.124411371934892</v>
      </c>
      <c r="I771" s="17">
        <v>0.18007219765067101</v>
      </c>
      <c r="J771" s="17">
        <v>0.15834543446979499</v>
      </c>
      <c r="K771" s="17">
        <v>0.23734665050671899</v>
      </c>
      <c r="L771" s="17">
        <v>0.322749981618006</v>
      </c>
      <c r="M771" s="17"/>
      <c r="N771" s="17">
        <v>0.15217473823608499</v>
      </c>
      <c r="O771" s="17">
        <v>0.190316418918511</v>
      </c>
      <c r="P771" s="17">
        <v>0.20081545080614699</v>
      </c>
      <c r="Q771" s="17">
        <v>0.23493892503368699</v>
      </c>
      <c r="R771" s="17"/>
      <c r="S771" s="17">
        <v>0.18209193765359399</v>
      </c>
      <c r="T771" s="17">
        <v>0.237951663093219</v>
      </c>
      <c r="U771" s="17">
        <v>0.24440886554799399</v>
      </c>
      <c r="V771" s="17">
        <v>0.161531997605557</v>
      </c>
      <c r="W771" s="17">
        <v>0.14187628313210601</v>
      </c>
      <c r="X771" s="17">
        <v>0.130901054649876</v>
      </c>
      <c r="Y771" s="17">
        <v>0.28977181538230901</v>
      </c>
      <c r="Z771" s="17">
        <v>0.205840723303787</v>
      </c>
      <c r="AA771" s="17">
        <v>0.138565066800795</v>
      </c>
      <c r="AB771" s="17">
        <v>0.19366356186573799</v>
      </c>
      <c r="AC771" s="17">
        <v>0.19705024691138601</v>
      </c>
      <c r="AD771" s="17">
        <v>0.22862177722784999</v>
      </c>
      <c r="AE771" s="17"/>
      <c r="AF771" s="17">
        <v>0.21351016822979099</v>
      </c>
      <c r="AG771" s="17">
        <v>0.195878628563701</v>
      </c>
      <c r="AH771" s="17">
        <v>0.17437869359447</v>
      </c>
      <c r="AI771" s="17"/>
      <c r="AJ771" s="17">
        <v>0.22227559124615801</v>
      </c>
      <c r="AK771" s="17">
        <v>0.12533032805870301</v>
      </c>
      <c r="AL771" s="17">
        <v>0.244828937766224</v>
      </c>
      <c r="AM771" s="17">
        <v>0.21366684888297399</v>
      </c>
      <c r="AN771" s="17">
        <v>0.20965635023193799</v>
      </c>
      <c r="AO771" s="17"/>
      <c r="AP771" s="17">
        <v>0.19734840750277799</v>
      </c>
      <c r="AQ771" s="17">
        <v>0.14466076218191701</v>
      </c>
      <c r="AR771" s="17">
        <v>0.17736745237788301</v>
      </c>
      <c r="AS771" s="17"/>
      <c r="AT771" s="17">
        <v>0.27023023151203202</v>
      </c>
      <c r="AU771" s="17">
        <v>0.15904182026951699</v>
      </c>
      <c r="AV771" s="17" t="s">
        <v>74</v>
      </c>
      <c r="AW771" s="17">
        <v>0.16614278568163801</v>
      </c>
      <c r="AX771" s="17">
        <v>0.15337101922007601</v>
      </c>
      <c r="AY771" s="17">
        <v>0.132633917226573</v>
      </c>
      <c r="AZ771" s="17">
        <v>0.20527239511936499</v>
      </c>
    </row>
    <row r="772" spans="2:52" x14ac:dyDescent="0.35">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row>
    <row r="773" spans="2:52" x14ac:dyDescent="0.35">
      <c r="B773" s="6" t="s">
        <v>369</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row>
    <row r="774" spans="2:52" x14ac:dyDescent="0.35">
      <c r="B774" s="24" t="s">
        <v>156</v>
      </c>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row>
    <row r="775" spans="2:52" x14ac:dyDescent="0.35">
      <c r="B775" t="s">
        <v>336</v>
      </c>
      <c r="C775" s="17">
        <v>2.3824855659796699E-2</v>
      </c>
      <c r="D775" s="17">
        <v>3.06875157736448E-2</v>
      </c>
      <c r="E775" s="17">
        <v>1.72024970071563E-2</v>
      </c>
      <c r="F775" s="17"/>
      <c r="G775" s="17">
        <v>5.6981771589054001E-2</v>
      </c>
      <c r="H775" s="17">
        <v>3.5605755480502002E-2</v>
      </c>
      <c r="I775" s="17">
        <v>2.6229293374109199E-2</v>
      </c>
      <c r="J775" s="17">
        <v>1.9351556908928199E-2</v>
      </c>
      <c r="K775" s="17">
        <v>0</v>
      </c>
      <c r="L775" s="17">
        <v>1.0660715816653199E-2</v>
      </c>
      <c r="M775" s="17"/>
      <c r="N775" s="17">
        <v>2.4461687248277901E-2</v>
      </c>
      <c r="O775" s="17">
        <v>2.6497788212736701E-2</v>
      </c>
      <c r="P775" s="17">
        <v>2.7470166475847602E-2</v>
      </c>
      <c r="Q775" s="17">
        <v>1.7602144045024699E-2</v>
      </c>
      <c r="R775" s="17"/>
      <c r="S775" s="17">
        <v>3.2871349171294702E-2</v>
      </c>
      <c r="T775" s="17">
        <v>1.34648446885028E-2</v>
      </c>
      <c r="U775" s="17">
        <v>1.9855052915877101E-2</v>
      </c>
      <c r="V775" s="17">
        <v>8.6664840584268106E-3</v>
      </c>
      <c r="W775" s="17">
        <v>2.6280060036773099E-2</v>
      </c>
      <c r="X775" s="17">
        <v>3.8168603485812198E-2</v>
      </c>
      <c r="Y775" s="17">
        <v>8.9805064963397203E-3</v>
      </c>
      <c r="Z775" s="17">
        <v>5.2386910136356699E-2</v>
      </c>
      <c r="AA775" s="17">
        <v>3.2693238959479502E-2</v>
      </c>
      <c r="AB775" s="17">
        <v>1.8842935776345299E-2</v>
      </c>
      <c r="AC775" s="17">
        <v>2.5973413614180901E-2</v>
      </c>
      <c r="AD775" s="17">
        <v>0</v>
      </c>
      <c r="AE775" s="17"/>
      <c r="AF775" s="17">
        <v>6.4702669355935901E-3</v>
      </c>
      <c r="AG775" s="17">
        <v>3.9823266755968499E-2</v>
      </c>
      <c r="AH775" s="17">
        <v>1.74651802412828E-2</v>
      </c>
      <c r="AI775" s="17"/>
      <c r="AJ775" s="17">
        <v>8.5589041890832395E-3</v>
      </c>
      <c r="AK775" s="17">
        <v>5.2063656780219701E-2</v>
      </c>
      <c r="AL775" s="17">
        <v>1.08197213990767E-2</v>
      </c>
      <c r="AM775" s="17">
        <v>0</v>
      </c>
      <c r="AN775" s="17">
        <v>6.1523826749360303E-3</v>
      </c>
      <c r="AO775" s="17"/>
      <c r="AP775" s="17">
        <v>1.7946953786389899E-2</v>
      </c>
      <c r="AQ775" s="17">
        <v>4.4105193188548802E-2</v>
      </c>
      <c r="AR775" s="17">
        <v>3.5875142469421001E-2</v>
      </c>
      <c r="AS775" s="17"/>
      <c r="AT775" s="17">
        <v>6.09658759042833E-3</v>
      </c>
      <c r="AU775" s="17">
        <v>1.8887206671685301E-2</v>
      </c>
      <c r="AV775" s="17" t="s">
        <v>74</v>
      </c>
      <c r="AW775" s="17">
        <v>7.7326132936757497E-2</v>
      </c>
      <c r="AX775" s="17">
        <v>3.2917638011913899E-2</v>
      </c>
      <c r="AY775" s="17">
        <v>3.8720904762154999E-2</v>
      </c>
      <c r="AZ775" s="17">
        <v>2.5174418828804598E-2</v>
      </c>
    </row>
    <row r="776" spans="2:52" x14ac:dyDescent="0.35">
      <c r="B776" t="s">
        <v>337</v>
      </c>
      <c r="C776" s="17">
        <v>0.17751789191939699</v>
      </c>
      <c r="D776" s="17">
        <v>0.21384510099936799</v>
      </c>
      <c r="E776" s="17">
        <v>0.14270816599861699</v>
      </c>
      <c r="F776" s="17"/>
      <c r="G776" s="17">
        <v>0.200007352890302</v>
      </c>
      <c r="H776" s="17">
        <v>0.28836754616878502</v>
      </c>
      <c r="I776" s="17">
        <v>0.14443995208494201</v>
      </c>
      <c r="J776" s="17">
        <v>0.191979003386855</v>
      </c>
      <c r="K776" s="17">
        <v>0.15529774602405599</v>
      </c>
      <c r="L776" s="17">
        <v>9.8389856040011103E-2</v>
      </c>
      <c r="M776" s="17"/>
      <c r="N776" s="17">
        <v>0.202266652955783</v>
      </c>
      <c r="O776" s="17">
        <v>0.18728393212948499</v>
      </c>
      <c r="P776" s="17">
        <v>0.115923899561432</v>
      </c>
      <c r="Q776" s="17">
        <v>0.192314093337529</v>
      </c>
      <c r="R776" s="17"/>
      <c r="S776" s="17">
        <v>0.22113242372189801</v>
      </c>
      <c r="T776" s="17">
        <v>0.15203751415755201</v>
      </c>
      <c r="U776" s="17">
        <v>0.13425017397911701</v>
      </c>
      <c r="V776" s="17">
        <v>0.174025091117156</v>
      </c>
      <c r="W776" s="17">
        <v>0.11714330392396501</v>
      </c>
      <c r="X776" s="17">
        <v>0.19372803097486799</v>
      </c>
      <c r="Y776" s="17">
        <v>0.17290523300528701</v>
      </c>
      <c r="Z776" s="17">
        <v>0.227600971209764</v>
      </c>
      <c r="AA776" s="17">
        <v>0.158370982794032</v>
      </c>
      <c r="AB776" s="17">
        <v>0.19888390871303299</v>
      </c>
      <c r="AC776" s="17">
        <v>0.165090429853464</v>
      </c>
      <c r="AD776" s="17">
        <v>0.25300684301000897</v>
      </c>
      <c r="AE776" s="17"/>
      <c r="AF776" s="17">
        <v>0.142356570411348</v>
      </c>
      <c r="AG776" s="17">
        <v>0.19460811906542</v>
      </c>
      <c r="AH776" s="17">
        <v>0.20087093757854901</v>
      </c>
      <c r="AI776" s="17"/>
      <c r="AJ776" s="17">
        <v>0.138172709600656</v>
      </c>
      <c r="AK776" s="17">
        <v>0.23414687393538999</v>
      </c>
      <c r="AL776" s="17">
        <v>0.25041133320055298</v>
      </c>
      <c r="AM776" s="17">
        <v>7.4952233590088499E-2</v>
      </c>
      <c r="AN776" s="17">
        <v>0.16522911476032301</v>
      </c>
      <c r="AO776" s="17"/>
      <c r="AP776" s="17">
        <v>0.17191231919484001</v>
      </c>
      <c r="AQ776" s="17">
        <v>0.22219316278182</v>
      </c>
      <c r="AR776" s="17">
        <v>0.21077062268025601</v>
      </c>
      <c r="AS776" s="17"/>
      <c r="AT776" s="17">
        <v>0.15067165909608099</v>
      </c>
      <c r="AU776" s="17">
        <v>0.15027033074093499</v>
      </c>
      <c r="AV776" s="17" t="s">
        <v>74</v>
      </c>
      <c r="AW776" s="17">
        <v>0.196202164101409</v>
      </c>
      <c r="AX776" s="17">
        <v>0.14305703394845501</v>
      </c>
      <c r="AY776" s="17">
        <v>0.26184035726245902</v>
      </c>
      <c r="AZ776" s="17">
        <v>0.14818540059499499</v>
      </c>
    </row>
    <row r="777" spans="2:52" x14ac:dyDescent="0.35">
      <c r="B777" t="s">
        <v>338</v>
      </c>
      <c r="C777" s="17">
        <v>0.43697157741262799</v>
      </c>
      <c r="D777" s="17">
        <v>0.44040202816884799</v>
      </c>
      <c r="E777" s="17">
        <v>0.43274363117074399</v>
      </c>
      <c r="F777" s="17"/>
      <c r="G777" s="17">
        <v>0.458711017211264</v>
      </c>
      <c r="H777" s="17">
        <v>0.37335328736999202</v>
      </c>
      <c r="I777" s="17">
        <v>0.51711302220407596</v>
      </c>
      <c r="J777" s="17">
        <v>0.43638245250435798</v>
      </c>
      <c r="K777" s="17">
        <v>0.39371756962714499</v>
      </c>
      <c r="L777" s="17">
        <v>0.44580645527421697</v>
      </c>
      <c r="M777" s="17"/>
      <c r="N777" s="17">
        <v>0.42461212100377999</v>
      </c>
      <c r="O777" s="17">
        <v>0.45177916017352399</v>
      </c>
      <c r="P777" s="17">
        <v>0.48927496770293799</v>
      </c>
      <c r="Q777" s="17">
        <v>0.396046332850294</v>
      </c>
      <c r="R777" s="17"/>
      <c r="S777" s="17">
        <v>0.44431110422984199</v>
      </c>
      <c r="T777" s="17">
        <v>0.45012626924648702</v>
      </c>
      <c r="U777" s="17">
        <v>0.459191758374079</v>
      </c>
      <c r="V777" s="17">
        <v>0.37932969511211101</v>
      </c>
      <c r="W777" s="17">
        <v>0.54673348150437195</v>
      </c>
      <c r="X777" s="17">
        <v>0.39879563429619602</v>
      </c>
      <c r="Y777" s="17">
        <v>0.47426942292861302</v>
      </c>
      <c r="Z777" s="17">
        <v>0.33195912053562199</v>
      </c>
      <c r="AA777" s="17">
        <v>0.44385513988250103</v>
      </c>
      <c r="AB777" s="17">
        <v>0.467378756564375</v>
      </c>
      <c r="AC777" s="17">
        <v>0.38886772924946</v>
      </c>
      <c r="AD777" s="17">
        <v>0.35888916226765799</v>
      </c>
      <c r="AE777" s="17"/>
      <c r="AF777" s="17">
        <v>0.43240557070254498</v>
      </c>
      <c r="AG777" s="17">
        <v>0.45432507336097899</v>
      </c>
      <c r="AH777" s="17">
        <v>0.388322238092421</v>
      </c>
      <c r="AI777" s="17"/>
      <c r="AJ777" s="17">
        <v>0.46091812353355899</v>
      </c>
      <c r="AK777" s="17">
        <v>0.46259746157088599</v>
      </c>
      <c r="AL777" s="17">
        <v>0.399425875966123</v>
      </c>
      <c r="AM777" s="17">
        <v>0.370152197537782</v>
      </c>
      <c r="AN777" s="17">
        <v>0.39057998928524901</v>
      </c>
      <c r="AO777" s="17"/>
      <c r="AP777" s="17">
        <v>0.48767256900448303</v>
      </c>
      <c r="AQ777" s="17">
        <v>0.46153395800804897</v>
      </c>
      <c r="AR777" s="17">
        <v>0.43853438882120399</v>
      </c>
      <c r="AS777" s="17"/>
      <c r="AT777" s="17">
        <v>0.42008822982708999</v>
      </c>
      <c r="AU777" s="17">
        <v>0.48359284458371798</v>
      </c>
      <c r="AV777" s="17" t="s">
        <v>74</v>
      </c>
      <c r="AW777" s="17">
        <v>0.36904104723662101</v>
      </c>
      <c r="AX777" s="17">
        <v>0.43399854911767599</v>
      </c>
      <c r="AY777" s="17">
        <v>0.44600163051261299</v>
      </c>
      <c r="AZ777" s="17">
        <v>0.34030490417731502</v>
      </c>
    </row>
    <row r="778" spans="2:52" x14ac:dyDescent="0.35">
      <c r="B778" t="s">
        <v>339</v>
      </c>
      <c r="C778" s="17">
        <v>0.28541382009406602</v>
      </c>
      <c r="D778" s="17">
        <v>0.26219781541499398</v>
      </c>
      <c r="E778" s="17">
        <v>0.30773684113656402</v>
      </c>
      <c r="F778" s="17"/>
      <c r="G778" s="17">
        <v>0.198137967381184</v>
      </c>
      <c r="H778" s="17">
        <v>0.25643370324843701</v>
      </c>
      <c r="I778" s="17">
        <v>0.26018410151041299</v>
      </c>
      <c r="J778" s="17">
        <v>0.290519639103341</v>
      </c>
      <c r="K778" s="17">
        <v>0.33135233835856198</v>
      </c>
      <c r="L778" s="17">
        <v>0.34874842188271199</v>
      </c>
      <c r="M778" s="17"/>
      <c r="N778" s="17">
        <v>0.28352811061820299</v>
      </c>
      <c r="O778" s="17">
        <v>0.27883251051709201</v>
      </c>
      <c r="P778" s="17">
        <v>0.29142187365802902</v>
      </c>
      <c r="Q778" s="17">
        <v>0.28324455750578498</v>
      </c>
      <c r="R778" s="17"/>
      <c r="S778" s="17">
        <v>0.22153294989422601</v>
      </c>
      <c r="T778" s="17">
        <v>0.29381859312791703</v>
      </c>
      <c r="U778" s="17">
        <v>0.34810460418246603</v>
      </c>
      <c r="V778" s="17">
        <v>0.328868063440654</v>
      </c>
      <c r="W778" s="17">
        <v>0.25194013834562601</v>
      </c>
      <c r="X778" s="17">
        <v>0.27623763608357399</v>
      </c>
      <c r="Y778" s="17">
        <v>0.25827912998017499</v>
      </c>
      <c r="Z778" s="17">
        <v>0.31784389653115402</v>
      </c>
      <c r="AA778" s="17">
        <v>0.31259893262736099</v>
      </c>
      <c r="AB778" s="17">
        <v>0.22028735578286401</v>
      </c>
      <c r="AC778" s="17">
        <v>0.369319180682397</v>
      </c>
      <c r="AD778" s="17">
        <v>0.35251468965164401</v>
      </c>
      <c r="AE778" s="17"/>
      <c r="AF778" s="17">
        <v>0.33160306367985198</v>
      </c>
      <c r="AG778" s="17">
        <v>0.25598951548351301</v>
      </c>
      <c r="AH778" s="17">
        <v>0.29806797235126098</v>
      </c>
      <c r="AI778" s="17"/>
      <c r="AJ778" s="17">
        <v>0.30398852365755202</v>
      </c>
      <c r="AK778" s="17">
        <v>0.22221226712758599</v>
      </c>
      <c r="AL778" s="17">
        <v>0.30593788927274401</v>
      </c>
      <c r="AM778" s="17">
        <v>0.39238765372883599</v>
      </c>
      <c r="AN778" s="17">
        <v>0.30014465428529402</v>
      </c>
      <c r="AO778" s="17"/>
      <c r="AP778" s="17">
        <v>0.25411563447319502</v>
      </c>
      <c r="AQ778" s="17">
        <v>0.229407095275978</v>
      </c>
      <c r="AR778" s="17">
        <v>0.26210085146775902</v>
      </c>
      <c r="AS778" s="17"/>
      <c r="AT778" s="17">
        <v>0.33284987881084599</v>
      </c>
      <c r="AU778" s="17">
        <v>0.28871990940393899</v>
      </c>
      <c r="AV778" s="17" t="s">
        <v>74</v>
      </c>
      <c r="AW778" s="17">
        <v>0.29106283337851102</v>
      </c>
      <c r="AX778" s="17">
        <v>0.27505063579258598</v>
      </c>
      <c r="AY778" s="17">
        <v>0.203759967591717</v>
      </c>
      <c r="AZ778" s="17">
        <v>0.38714142052377198</v>
      </c>
    </row>
    <row r="779" spans="2:52" x14ac:dyDescent="0.35">
      <c r="B779" t="s">
        <v>72</v>
      </c>
      <c r="C779" s="17">
        <v>7.6271854914111398E-2</v>
      </c>
      <c r="D779" s="17">
        <v>5.2867539643144799E-2</v>
      </c>
      <c r="E779" s="17">
        <v>9.9608864686919693E-2</v>
      </c>
      <c r="F779" s="17"/>
      <c r="G779" s="17">
        <v>8.6161890928196205E-2</v>
      </c>
      <c r="H779" s="17">
        <v>4.6239707732284599E-2</v>
      </c>
      <c r="I779" s="17">
        <v>5.2033630826459301E-2</v>
      </c>
      <c r="J779" s="17">
        <v>6.1767348096517002E-2</v>
      </c>
      <c r="K779" s="17">
        <v>0.11963234599023601</v>
      </c>
      <c r="L779" s="17">
        <v>9.6394550986405897E-2</v>
      </c>
      <c r="M779" s="17"/>
      <c r="N779" s="17">
        <v>6.5131428173955896E-2</v>
      </c>
      <c r="O779" s="17">
        <v>5.5606608967162602E-2</v>
      </c>
      <c r="P779" s="17">
        <v>7.5909092601754199E-2</v>
      </c>
      <c r="Q779" s="17">
        <v>0.110792872261367</v>
      </c>
      <c r="R779" s="17"/>
      <c r="S779" s="17">
        <v>8.0152172982739106E-2</v>
      </c>
      <c r="T779" s="17">
        <v>9.0552778779541501E-2</v>
      </c>
      <c r="U779" s="17">
        <v>3.8598410548460298E-2</v>
      </c>
      <c r="V779" s="17">
        <v>0.109110666271653</v>
      </c>
      <c r="W779" s="17">
        <v>5.79030161892648E-2</v>
      </c>
      <c r="X779" s="17">
        <v>9.3070095159549796E-2</v>
      </c>
      <c r="Y779" s="17">
        <v>8.5565707589585704E-2</v>
      </c>
      <c r="Z779" s="17">
        <v>7.0209101587103695E-2</v>
      </c>
      <c r="AA779" s="17">
        <v>5.2481705736625903E-2</v>
      </c>
      <c r="AB779" s="17">
        <v>9.4607043163382296E-2</v>
      </c>
      <c r="AC779" s="17">
        <v>5.07492466004986E-2</v>
      </c>
      <c r="AD779" s="17">
        <v>3.5589305070689498E-2</v>
      </c>
      <c r="AE779" s="17"/>
      <c r="AF779" s="17">
        <v>8.7164528270661096E-2</v>
      </c>
      <c r="AG779" s="17">
        <v>5.52540253341193E-2</v>
      </c>
      <c r="AH779" s="17">
        <v>9.5273671736486001E-2</v>
      </c>
      <c r="AI779" s="17"/>
      <c r="AJ779" s="17">
        <v>8.8361739019149205E-2</v>
      </c>
      <c r="AK779" s="17">
        <v>2.8979740585917398E-2</v>
      </c>
      <c r="AL779" s="17">
        <v>3.3405180161503602E-2</v>
      </c>
      <c r="AM779" s="17">
        <v>0.16250791514329399</v>
      </c>
      <c r="AN779" s="17">
        <v>0.13789385899419801</v>
      </c>
      <c r="AO779" s="17"/>
      <c r="AP779" s="17">
        <v>6.8352523541091698E-2</v>
      </c>
      <c r="AQ779" s="17">
        <v>4.27605907456046E-2</v>
      </c>
      <c r="AR779" s="17">
        <v>5.2718994561360102E-2</v>
      </c>
      <c r="AS779" s="17"/>
      <c r="AT779" s="17">
        <v>9.0293644675554896E-2</v>
      </c>
      <c r="AU779" s="17">
        <v>5.8529708599722501E-2</v>
      </c>
      <c r="AV779" s="17" t="s">
        <v>74</v>
      </c>
      <c r="AW779" s="17">
        <v>6.6367822346701702E-2</v>
      </c>
      <c r="AX779" s="17">
        <v>0.11497614312936801</v>
      </c>
      <c r="AY779" s="17">
        <v>4.96771398710548E-2</v>
      </c>
      <c r="AZ779" s="17">
        <v>9.9193855875112202E-2</v>
      </c>
    </row>
    <row r="780" spans="2:52" x14ac:dyDescent="0.35">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row>
    <row r="781" spans="2:52" x14ac:dyDescent="0.35">
      <c r="B781" s="6" t="s">
        <v>370</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row>
    <row r="782" spans="2:52" x14ac:dyDescent="0.35">
      <c r="B782" s="24" t="s">
        <v>156</v>
      </c>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row>
    <row r="783" spans="2:52" x14ac:dyDescent="0.35">
      <c r="B783" t="s">
        <v>336</v>
      </c>
      <c r="C783" s="17">
        <v>7.7361684245430495E-2</v>
      </c>
      <c r="D783" s="17">
        <v>9.2216720607844901E-2</v>
      </c>
      <c r="E783" s="17">
        <v>6.3149962228167503E-2</v>
      </c>
      <c r="F783" s="17"/>
      <c r="G783" s="17">
        <v>8.9147948360736307E-2</v>
      </c>
      <c r="H783" s="17">
        <v>0.12629451512079301</v>
      </c>
      <c r="I783" s="17">
        <v>7.1052447649467596E-2</v>
      </c>
      <c r="J783" s="17">
        <v>8.1587349360492098E-2</v>
      </c>
      <c r="K783" s="17">
        <v>3.9460372824895701E-2</v>
      </c>
      <c r="L783" s="17">
        <v>5.49906370055935E-2</v>
      </c>
      <c r="M783" s="17"/>
      <c r="N783" s="17">
        <v>7.3673394253308905E-2</v>
      </c>
      <c r="O783" s="17">
        <v>7.3298098422897404E-2</v>
      </c>
      <c r="P783" s="17">
        <v>9.2637957472584007E-2</v>
      </c>
      <c r="Q783" s="17">
        <v>7.3902379169390298E-2</v>
      </c>
      <c r="R783" s="17"/>
      <c r="S783" s="17">
        <v>0.114203793609118</v>
      </c>
      <c r="T783" s="17">
        <v>3.4108701316352401E-2</v>
      </c>
      <c r="U783" s="17">
        <v>7.0034587288634403E-2</v>
      </c>
      <c r="V783" s="17">
        <v>3.6136415921933403E-2</v>
      </c>
      <c r="W783" s="17">
        <v>0.124244984761303</v>
      </c>
      <c r="X783" s="17">
        <v>5.9820986940616501E-2</v>
      </c>
      <c r="Y783" s="17">
        <v>8.6295035642985907E-2</v>
      </c>
      <c r="Z783" s="17">
        <v>9.1963045402639804E-2</v>
      </c>
      <c r="AA783" s="17">
        <v>5.8552682639948499E-2</v>
      </c>
      <c r="AB783" s="17">
        <v>0.11541610909123701</v>
      </c>
      <c r="AC783" s="17">
        <v>6.6830478315407393E-2</v>
      </c>
      <c r="AD783" s="17">
        <v>0.13091152125809</v>
      </c>
      <c r="AE783" s="17"/>
      <c r="AF783" s="17">
        <v>7.5876019960103E-2</v>
      </c>
      <c r="AG783" s="17">
        <v>8.9412545976452706E-2</v>
      </c>
      <c r="AH783" s="17">
        <v>5.5704684555116901E-2</v>
      </c>
      <c r="AI783" s="17"/>
      <c r="AJ783" s="17">
        <v>5.4179538129789401E-2</v>
      </c>
      <c r="AK783" s="17">
        <v>0.12582212632644399</v>
      </c>
      <c r="AL783" s="17">
        <v>3.3875226469477097E-2</v>
      </c>
      <c r="AM783" s="17">
        <v>5.3693537847022799E-2</v>
      </c>
      <c r="AN783" s="17">
        <v>4.3490196226642602E-2</v>
      </c>
      <c r="AO783" s="17"/>
      <c r="AP783" s="17">
        <v>6.3644108658010998E-2</v>
      </c>
      <c r="AQ783" s="17">
        <v>0.107716841791797</v>
      </c>
      <c r="AR783" s="17">
        <v>9.3813779069417305E-2</v>
      </c>
      <c r="AS783" s="17"/>
      <c r="AT783" s="17">
        <v>7.24433904357277E-2</v>
      </c>
      <c r="AU783" s="17">
        <v>6.5183664046916501E-2</v>
      </c>
      <c r="AV783" s="17" t="s">
        <v>74</v>
      </c>
      <c r="AW783" s="17">
        <v>0.14355333447581201</v>
      </c>
      <c r="AX783" s="17">
        <v>0.10708498543282501</v>
      </c>
      <c r="AY783" s="17">
        <v>6.7653594927326005E-2</v>
      </c>
      <c r="AZ783" s="17">
        <v>6.3685941052176703E-2</v>
      </c>
    </row>
    <row r="784" spans="2:52" x14ac:dyDescent="0.35">
      <c r="B784" t="s">
        <v>337</v>
      </c>
      <c r="C784" s="17">
        <v>0.377016628584675</v>
      </c>
      <c r="D784" s="17">
        <v>0.383715045950145</v>
      </c>
      <c r="E784" s="17">
        <v>0.37085373464935401</v>
      </c>
      <c r="F784" s="17"/>
      <c r="G784" s="17">
        <v>0.41007559948580902</v>
      </c>
      <c r="H784" s="17">
        <v>0.40546611456299098</v>
      </c>
      <c r="I784" s="17">
        <v>0.367573520809865</v>
      </c>
      <c r="J784" s="17">
        <v>0.406772523018541</v>
      </c>
      <c r="K784" s="17">
        <v>0.32116824755511603</v>
      </c>
      <c r="L784" s="17">
        <v>0.35666327422084698</v>
      </c>
      <c r="M784" s="17"/>
      <c r="N784" s="17">
        <v>0.37971457960954402</v>
      </c>
      <c r="O784" s="17">
        <v>0.38683193706594698</v>
      </c>
      <c r="P784" s="17">
        <v>0.39669335277954898</v>
      </c>
      <c r="Q784" s="17">
        <v>0.35125109242493102</v>
      </c>
      <c r="R784" s="17"/>
      <c r="S784" s="17">
        <v>0.38581553686277598</v>
      </c>
      <c r="T784" s="17">
        <v>0.355546135474748</v>
      </c>
      <c r="U784" s="17">
        <v>0.34451564644862698</v>
      </c>
      <c r="V784" s="17">
        <v>0.37182698434584999</v>
      </c>
      <c r="W784" s="17">
        <v>0.40753598482535502</v>
      </c>
      <c r="X784" s="17">
        <v>0.39140265113359801</v>
      </c>
      <c r="Y784" s="17">
        <v>0.39999881879756399</v>
      </c>
      <c r="Z784" s="17">
        <v>0.37550990400225698</v>
      </c>
      <c r="AA784" s="17">
        <v>0.38250668968463297</v>
      </c>
      <c r="AB784" s="17">
        <v>0.357483331538271</v>
      </c>
      <c r="AC784" s="17">
        <v>0.42454759248677199</v>
      </c>
      <c r="AD784" s="17">
        <v>0.27536509079278298</v>
      </c>
      <c r="AE784" s="17"/>
      <c r="AF784" s="17">
        <v>0.35348621967182497</v>
      </c>
      <c r="AG784" s="17">
        <v>0.39960580625772002</v>
      </c>
      <c r="AH784" s="17">
        <v>0.364408787718289</v>
      </c>
      <c r="AI784" s="17"/>
      <c r="AJ784" s="17">
        <v>0.39150597943063598</v>
      </c>
      <c r="AK784" s="17">
        <v>0.39343784821017602</v>
      </c>
      <c r="AL784" s="17">
        <v>0.38569683343403099</v>
      </c>
      <c r="AM784" s="17">
        <v>0.22633944742627299</v>
      </c>
      <c r="AN784" s="17">
        <v>0.36462743297355299</v>
      </c>
      <c r="AO784" s="17"/>
      <c r="AP784" s="17">
        <v>0.35818968921702399</v>
      </c>
      <c r="AQ784" s="17">
        <v>0.40296695130513799</v>
      </c>
      <c r="AR784" s="17">
        <v>0.39085562103375299</v>
      </c>
      <c r="AS784" s="17"/>
      <c r="AT784" s="17">
        <v>0.37688743060214502</v>
      </c>
      <c r="AU784" s="17">
        <v>0.39428840056004999</v>
      </c>
      <c r="AV784" s="17" t="s">
        <v>74</v>
      </c>
      <c r="AW784" s="17">
        <v>0.31781935239002501</v>
      </c>
      <c r="AX784" s="17">
        <v>0.33638194581602499</v>
      </c>
      <c r="AY784" s="17">
        <v>0.40049062986081602</v>
      </c>
      <c r="AZ784" s="17">
        <v>0.39787819923197998</v>
      </c>
    </row>
    <row r="785" spans="2:52" x14ac:dyDescent="0.35">
      <c r="B785" t="s">
        <v>338</v>
      </c>
      <c r="C785" s="17">
        <v>0.41693581813566699</v>
      </c>
      <c r="D785" s="17">
        <v>0.41622655162475197</v>
      </c>
      <c r="E785" s="17">
        <v>0.41806391431034301</v>
      </c>
      <c r="F785" s="17"/>
      <c r="G785" s="17">
        <v>0.35185248374578698</v>
      </c>
      <c r="H785" s="17">
        <v>0.37828974691405898</v>
      </c>
      <c r="I785" s="17">
        <v>0.41430330272400201</v>
      </c>
      <c r="J785" s="17">
        <v>0.37491940877065699</v>
      </c>
      <c r="K785" s="17">
        <v>0.47847243432769998</v>
      </c>
      <c r="L785" s="17">
        <v>0.47939666084099702</v>
      </c>
      <c r="M785" s="17"/>
      <c r="N785" s="17">
        <v>0.42034891611844</v>
      </c>
      <c r="O785" s="17">
        <v>0.414267067942304</v>
      </c>
      <c r="P785" s="17">
        <v>0.374280592604601</v>
      </c>
      <c r="Q785" s="17">
        <v>0.44825277282857201</v>
      </c>
      <c r="R785" s="17"/>
      <c r="S785" s="17">
        <v>0.391539893002535</v>
      </c>
      <c r="T785" s="17">
        <v>0.42817629253739797</v>
      </c>
      <c r="U785" s="17">
        <v>0.485376868508062</v>
      </c>
      <c r="V785" s="17">
        <v>0.45807769068675602</v>
      </c>
      <c r="W785" s="17">
        <v>0.38659370506347202</v>
      </c>
      <c r="X785" s="17">
        <v>0.40261348314114798</v>
      </c>
      <c r="Y785" s="17">
        <v>0.39738678877357098</v>
      </c>
      <c r="Z785" s="17">
        <v>0.461687801850589</v>
      </c>
      <c r="AA785" s="17">
        <v>0.425055469644815</v>
      </c>
      <c r="AB785" s="17">
        <v>0.37314787652870202</v>
      </c>
      <c r="AC785" s="17">
        <v>0.38446776542150801</v>
      </c>
      <c r="AD785" s="17">
        <v>0.48472004563233501</v>
      </c>
      <c r="AE785" s="17"/>
      <c r="AF785" s="17">
        <v>0.43806303228072102</v>
      </c>
      <c r="AG785" s="17">
        <v>0.40625340388118703</v>
      </c>
      <c r="AH785" s="17">
        <v>0.404647511421175</v>
      </c>
      <c r="AI785" s="17"/>
      <c r="AJ785" s="17">
        <v>0.43566584000008801</v>
      </c>
      <c r="AK785" s="17">
        <v>0.37761287252395398</v>
      </c>
      <c r="AL785" s="17">
        <v>0.470872091808132</v>
      </c>
      <c r="AM785" s="17">
        <v>0.61523156511553501</v>
      </c>
      <c r="AN785" s="17">
        <v>0.40798610912549099</v>
      </c>
      <c r="AO785" s="17"/>
      <c r="AP785" s="17">
        <v>0.47105338875531699</v>
      </c>
      <c r="AQ785" s="17">
        <v>0.38886053545212201</v>
      </c>
      <c r="AR785" s="17">
        <v>0.35260979731312703</v>
      </c>
      <c r="AS785" s="17"/>
      <c r="AT785" s="17">
        <v>0.42847625753830099</v>
      </c>
      <c r="AU785" s="17">
        <v>0.41533089067046502</v>
      </c>
      <c r="AV785" s="17" t="s">
        <v>74</v>
      </c>
      <c r="AW785" s="17">
        <v>0.37528093111146399</v>
      </c>
      <c r="AX785" s="17">
        <v>0.41455147713750001</v>
      </c>
      <c r="AY785" s="17">
        <v>0.40884325439963398</v>
      </c>
      <c r="AZ785" s="17">
        <v>0.36825696208516001</v>
      </c>
    </row>
    <row r="786" spans="2:52" x14ac:dyDescent="0.35">
      <c r="B786" t="s">
        <v>339</v>
      </c>
      <c r="C786" s="17">
        <v>8.8485235936960893E-2</v>
      </c>
      <c r="D786" s="17">
        <v>8.2358254443398796E-2</v>
      </c>
      <c r="E786" s="17">
        <v>9.30939339063694E-2</v>
      </c>
      <c r="F786" s="17"/>
      <c r="G786" s="17">
        <v>9.14883019534459E-2</v>
      </c>
      <c r="H786" s="17">
        <v>7.0932661420394297E-2</v>
      </c>
      <c r="I786" s="17">
        <v>9.9666292362457706E-2</v>
      </c>
      <c r="J786" s="17">
        <v>9.9510805610652897E-2</v>
      </c>
      <c r="K786" s="17">
        <v>0.111500894433465</v>
      </c>
      <c r="L786" s="17">
        <v>7.0399410587026201E-2</v>
      </c>
      <c r="M786" s="17"/>
      <c r="N786" s="17">
        <v>0.10419130542006</v>
      </c>
      <c r="O786" s="17">
        <v>9.0686850473016598E-2</v>
      </c>
      <c r="P786" s="17">
        <v>9.8643431707149107E-2</v>
      </c>
      <c r="Q786" s="17">
        <v>5.9355731564117997E-2</v>
      </c>
      <c r="R786" s="17"/>
      <c r="S786" s="17">
        <v>7.3933652223797205E-2</v>
      </c>
      <c r="T786" s="17">
        <v>0.11533792866513699</v>
      </c>
      <c r="U786" s="17">
        <v>9.0182596012761601E-2</v>
      </c>
      <c r="V786" s="17">
        <v>6.1670933152408298E-2</v>
      </c>
      <c r="W786" s="17">
        <v>5.92391277619621E-2</v>
      </c>
      <c r="X786" s="17">
        <v>0.116078623939919</v>
      </c>
      <c r="Y786" s="17">
        <v>5.7549043833005603E-2</v>
      </c>
      <c r="Z786" s="17">
        <v>7.0839248744514097E-2</v>
      </c>
      <c r="AA786" s="17">
        <v>7.9600258038633798E-2</v>
      </c>
      <c r="AB786" s="17">
        <v>0.11571612962748</v>
      </c>
      <c r="AC786" s="17">
        <v>0.11133695149558</v>
      </c>
      <c r="AD786" s="17">
        <v>0.109003342316792</v>
      </c>
      <c r="AE786" s="17"/>
      <c r="AF786" s="17">
        <v>9.0356577214510403E-2</v>
      </c>
      <c r="AG786" s="17">
        <v>7.8031010530335093E-2</v>
      </c>
      <c r="AH786" s="17">
        <v>0.108630212408438</v>
      </c>
      <c r="AI786" s="17"/>
      <c r="AJ786" s="17">
        <v>7.4186323703516396E-2</v>
      </c>
      <c r="AK786" s="17">
        <v>8.1523381349786303E-2</v>
      </c>
      <c r="AL786" s="17">
        <v>8.7473624014627896E-2</v>
      </c>
      <c r="AM786" s="17">
        <v>5.1743615454743701E-2</v>
      </c>
      <c r="AN786" s="17">
        <v>0.11802315430308701</v>
      </c>
      <c r="AO786" s="17"/>
      <c r="AP786" s="17">
        <v>5.9852919947574801E-2</v>
      </c>
      <c r="AQ786" s="17">
        <v>7.6839654923857498E-2</v>
      </c>
      <c r="AR786" s="17">
        <v>0.14061804748530099</v>
      </c>
      <c r="AS786" s="17"/>
      <c r="AT786" s="17">
        <v>7.60668567194899E-2</v>
      </c>
      <c r="AU786" s="17">
        <v>9.1463219754248801E-2</v>
      </c>
      <c r="AV786" s="17" t="s">
        <v>74</v>
      </c>
      <c r="AW786" s="17">
        <v>0.107464896595853</v>
      </c>
      <c r="AX786" s="17">
        <v>8.2996284085280203E-2</v>
      </c>
      <c r="AY786" s="17">
        <v>0.10087194139610101</v>
      </c>
      <c r="AZ786" s="17">
        <v>0.12033659659634501</v>
      </c>
    </row>
    <row r="787" spans="2:52" x14ac:dyDescent="0.35">
      <c r="B787" t="s">
        <v>72</v>
      </c>
      <c r="C787" s="17">
        <v>4.0200633097266202E-2</v>
      </c>
      <c r="D787" s="17">
        <v>2.5483427373859599E-2</v>
      </c>
      <c r="E787" s="17">
        <v>5.4838454905766602E-2</v>
      </c>
      <c r="F787" s="17"/>
      <c r="G787" s="17">
        <v>5.7435666454222101E-2</v>
      </c>
      <c r="H787" s="17">
        <v>1.9016961981762798E-2</v>
      </c>
      <c r="I787" s="17">
        <v>4.7404436454207298E-2</v>
      </c>
      <c r="J787" s="17">
        <v>3.7209913239656597E-2</v>
      </c>
      <c r="K787" s="17">
        <v>4.9398050858823102E-2</v>
      </c>
      <c r="L787" s="17">
        <v>3.8550017345536799E-2</v>
      </c>
      <c r="M787" s="17"/>
      <c r="N787" s="17">
        <v>2.2071804598647202E-2</v>
      </c>
      <c r="O787" s="17">
        <v>3.4916046095834603E-2</v>
      </c>
      <c r="P787" s="17">
        <v>3.7744665436117097E-2</v>
      </c>
      <c r="Q787" s="17">
        <v>6.7238024012989103E-2</v>
      </c>
      <c r="R787" s="17"/>
      <c r="S787" s="17">
        <v>3.4507124301773301E-2</v>
      </c>
      <c r="T787" s="17">
        <v>6.6830942006364705E-2</v>
      </c>
      <c r="U787" s="17">
        <v>9.8903017419155591E-3</v>
      </c>
      <c r="V787" s="17">
        <v>7.22879758930524E-2</v>
      </c>
      <c r="W787" s="17">
        <v>2.2386197587908E-2</v>
      </c>
      <c r="X787" s="17">
        <v>3.0084254844718199E-2</v>
      </c>
      <c r="Y787" s="17">
        <v>5.87703129528735E-2</v>
      </c>
      <c r="Z787" s="17">
        <v>0</v>
      </c>
      <c r="AA787" s="17">
        <v>5.4284899991969199E-2</v>
      </c>
      <c r="AB787" s="17">
        <v>3.8236553214308897E-2</v>
      </c>
      <c r="AC787" s="17">
        <v>1.28172122807323E-2</v>
      </c>
      <c r="AD787" s="17">
        <v>0</v>
      </c>
      <c r="AE787" s="17"/>
      <c r="AF787" s="17">
        <v>4.2218150872840497E-2</v>
      </c>
      <c r="AG787" s="17">
        <v>2.6697233354304999E-2</v>
      </c>
      <c r="AH787" s="17">
        <v>6.6608803896981802E-2</v>
      </c>
      <c r="AI787" s="17"/>
      <c r="AJ787" s="17">
        <v>4.44623187359705E-2</v>
      </c>
      <c r="AK787" s="17">
        <v>2.1603771589639002E-2</v>
      </c>
      <c r="AL787" s="17">
        <v>2.2082224273731799E-2</v>
      </c>
      <c r="AM787" s="17">
        <v>5.2991834156425499E-2</v>
      </c>
      <c r="AN787" s="17">
        <v>6.5873107371226203E-2</v>
      </c>
      <c r="AO787" s="17"/>
      <c r="AP787" s="17">
        <v>4.7259893422072902E-2</v>
      </c>
      <c r="AQ787" s="17">
        <v>2.3616016527085899E-2</v>
      </c>
      <c r="AR787" s="17">
        <v>2.2102755098401702E-2</v>
      </c>
      <c r="AS787" s="17"/>
      <c r="AT787" s="17">
        <v>4.61260647043365E-2</v>
      </c>
      <c r="AU787" s="17">
        <v>3.3733824968319802E-2</v>
      </c>
      <c r="AV787" s="17" t="s">
        <v>74</v>
      </c>
      <c r="AW787" s="17">
        <v>5.5881485426846199E-2</v>
      </c>
      <c r="AX787" s="17">
        <v>5.8985307528369502E-2</v>
      </c>
      <c r="AY787" s="17">
        <v>2.2140579416123501E-2</v>
      </c>
      <c r="AZ787" s="17">
        <v>4.9842301034338801E-2</v>
      </c>
    </row>
    <row r="788" spans="2:52" x14ac:dyDescent="0.35">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row>
    <row r="789" spans="2:52" x14ac:dyDescent="0.35">
      <c r="B789" s="6" t="s">
        <v>371</v>
      </c>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row>
    <row r="790" spans="2:52" x14ac:dyDescent="0.35">
      <c r="B790" s="24" t="s">
        <v>156</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row>
    <row r="791" spans="2:52" x14ac:dyDescent="0.35">
      <c r="B791" t="s">
        <v>336</v>
      </c>
      <c r="C791" s="17">
        <v>2.8318475447283501E-2</v>
      </c>
      <c r="D791" s="17">
        <v>3.6805349259502899E-2</v>
      </c>
      <c r="E791" s="17">
        <v>2.01233080577863E-2</v>
      </c>
      <c r="F791" s="17"/>
      <c r="G791" s="17">
        <v>7.1948494259000795E-2</v>
      </c>
      <c r="H791" s="17">
        <v>2.96857651349807E-2</v>
      </c>
      <c r="I791" s="17">
        <v>3.61520410505521E-2</v>
      </c>
      <c r="J791" s="17">
        <v>2.82065171251683E-2</v>
      </c>
      <c r="K791" s="17">
        <v>0</v>
      </c>
      <c r="L791" s="17">
        <v>1.36912590644472E-2</v>
      </c>
      <c r="M791" s="17"/>
      <c r="N791" s="17">
        <v>4.71517932842766E-2</v>
      </c>
      <c r="O791" s="17">
        <v>2.17274478143301E-2</v>
      </c>
      <c r="P791" s="17">
        <v>1.9403407954447199E-2</v>
      </c>
      <c r="Q791" s="17">
        <v>2.28366558435181E-2</v>
      </c>
      <c r="R791" s="17"/>
      <c r="S791" s="17">
        <v>4.2419489885470597E-2</v>
      </c>
      <c r="T791" s="17">
        <v>0</v>
      </c>
      <c r="U791" s="17">
        <v>9.9078283506745801E-3</v>
      </c>
      <c r="V791" s="17">
        <v>3.16053699422634E-2</v>
      </c>
      <c r="W791" s="17">
        <v>4.55632037682598E-2</v>
      </c>
      <c r="X791" s="17">
        <v>3.0826024622396201E-2</v>
      </c>
      <c r="Y791" s="17">
        <v>1.9181881169242E-2</v>
      </c>
      <c r="Z791" s="17">
        <v>5.1560268087742202E-2</v>
      </c>
      <c r="AA791" s="17">
        <v>5.1903385521588401E-2</v>
      </c>
      <c r="AB791" s="17">
        <v>1.8842935776345299E-2</v>
      </c>
      <c r="AC791" s="17">
        <v>2.6739211424291899E-2</v>
      </c>
      <c r="AD791" s="17">
        <v>0</v>
      </c>
      <c r="AE791" s="17"/>
      <c r="AF791" s="17">
        <v>2.0706038847306801E-2</v>
      </c>
      <c r="AG791" s="17">
        <v>3.3753290016382102E-2</v>
      </c>
      <c r="AH791" s="17">
        <v>3.4190677159813401E-2</v>
      </c>
      <c r="AI791" s="17"/>
      <c r="AJ791" s="17">
        <v>1.6592524730272E-2</v>
      </c>
      <c r="AK791" s="17">
        <v>5.5522215732736101E-2</v>
      </c>
      <c r="AL791" s="17">
        <v>1.28694588725851E-2</v>
      </c>
      <c r="AM791" s="17">
        <v>7.8080249046282399E-2</v>
      </c>
      <c r="AN791" s="17">
        <v>6.1523826749360303E-3</v>
      </c>
      <c r="AO791" s="17"/>
      <c r="AP791" s="17">
        <v>3.0208805591047799E-2</v>
      </c>
      <c r="AQ791" s="17">
        <v>4.0158668891431097E-2</v>
      </c>
      <c r="AR791" s="17">
        <v>5.0898946473070299E-2</v>
      </c>
      <c r="AS791" s="17"/>
      <c r="AT791" s="17">
        <v>2.1802112293532998E-2</v>
      </c>
      <c r="AU791" s="17">
        <v>2.04139514434061E-2</v>
      </c>
      <c r="AV791" s="17" t="s">
        <v>74</v>
      </c>
      <c r="AW791" s="17">
        <v>3.5702442797639601E-2</v>
      </c>
      <c r="AX791" s="17">
        <v>3.3956098704707602E-2</v>
      </c>
      <c r="AY791" s="17">
        <v>4.4434730141617501E-2</v>
      </c>
      <c r="AZ791" s="17">
        <v>2.3368886319822198E-2</v>
      </c>
    </row>
    <row r="792" spans="2:52" x14ac:dyDescent="0.35">
      <c r="B792" t="s">
        <v>337</v>
      </c>
      <c r="C792" s="17">
        <v>0.211047508593529</v>
      </c>
      <c r="D792" s="17">
        <v>0.24944764655632901</v>
      </c>
      <c r="E792" s="17">
        <v>0.17280412137148199</v>
      </c>
      <c r="F792" s="17"/>
      <c r="G792" s="17">
        <v>0.23014006280883201</v>
      </c>
      <c r="H792" s="17">
        <v>0.29051819774941101</v>
      </c>
      <c r="I792" s="17">
        <v>0.19027175153947601</v>
      </c>
      <c r="J792" s="17">
        <v>0.23212484410331599</v>
      </c>
      <c r="K792" s="17">
        <v>0.14883682999894501</v>
      </c>
      <c r="L792" s="17">
        <v>0.173723926595932</v>
      </c>
      <c r="M792" s="17"/>
      <c r="N792" s="17">
        <v>0.22640193840496201</v>
      </c>
      <c r="O792" s="17">
        <v>0.24622665789338499</v>
      </c>
      <c r="P792" s="17">
        <v>0.19725734822706401</v>
      </c>
      <c r="Q792" s="17">
        <v>0.170692914434947</v>
      </c>
      <c r="R792" s="17"/>
      <c r="S792" s="17">
        <v>0.25333107741335598</v>
      </c>
      <c r="T792" s="17">
        <v>0.234258456669865</v>
      </c>
      <c r="U792" s="17">
        <v>0.133905886975172</v>
      </c>
      <c r="V792" s="17">
        <v>0.18208421057062499</v>
      </c>
      <c r="W792" s="17">
        <v>0.22207557027458499</v>
      </c>
      <c r="X792" s="17">
        <v>0.204605146988249</v>
      </c>
      <c r="Y792" s="17">
        <v>0.22677473616998101</v>
      </c>
      <c r="Z792" s="17">
        <v>0.22233918990746501</v>
      </c>
      <c r="AA792" s="17">
        <v>0.19680517746627399</v>
      </c>
      <c r="AB792" s="17">
        <v>0.19254371581701599</v>
      </c>
      <c r="AC792" s="17">
        <v>0.215946861304772</v>
      </c>
      <c r="AD792" s="17">
        <v>0.22255250837479801</v>
      </c>
      <c r="AE792" s="17"/>
      <c r="AF792" s="17">
        <v>0.18044903614286401</v>
      </c>
      <c r="AG792" s="17">
        <v>0.25259221570836699</v>
      </c>
      <c r="AH792" s="17">
        <v>0.16217631762707099</v>
      </c>
      <c r="AI792" s="17"/>
      <c r="AJ792" s="17">
        <v>0.19388947984982199</v>
      </c>
      <c r="AK792" s="17">
        <v>0.26042626842995398</v>
      </c>
      <c r="AL792" s="17">
        <v>0.29319910365308</v>
      </c>
      <c r="AM792" s="17">
        <v>0.117510355738076</v>
      </c>
      <c r="AN792" s="17">
        <v>0.159064426429742</v>
      </c>
      <c r="AO792" s="17"/>
      <c r="AP792" s="17">
        <v>0.23364430739485301</v>
      </c>
      <c r="AQ792" s="17">
        <v>0.25245567275506497</v>
      </c>
      <c r="AR792" s="17">
        <v>0.25216356778486099</v>
      </c>
      <c r="AS792" s="17"/>
      <c r="AT792" s="17">
        <v>0.20765803440389999</v>
      </c>
      <c r="AU792" s="17">
        <v>0.17707532160709999</v>
      </c>
      <c r="AV792" s="17" t="s">
        <v>74</v>
      </c>
      <c r="AW792" s="17">
        <v>0.297200496260208</v>
      </c>
      <c r="AX792" s="17">
        <v>0.176104754351842</v>
      </c>
      <c r="AY792" s="17">
        <v>0.23767917719291901</v>
      </c>
      <c r="AZ792" s="17">
        <v>0.26579635227053999</v>
      </c>
    </row>
    <row r="793" spans="2:52" x14ac:dyDescent="0.35">
      <c r="B793" t="s">
        <v>338</v>
      </c>
      <c r="C793" s="17">
        <v>0.42745977717515699</v>
      </c>
      <c r="D793" s="17">
        <v>0.41878585858610001</v>
      </c>
      <c r="E793" s="17">
        <v>0.43479881193312803</v>
      </c>
      <c r="F793" s="17"/>
      <c r="G793" s="17">
        <v>0.46944374937016298</v>
      </c>
      <c r="H793" s="17">
        <v>0.39407485442978701</v>
      </c>
      <c r="I793" s="17">
        <v>0.38295609848626699</v>
      </c>
      <c r="J793" s="17">
        <v>0.40938830005175603</v>
      </c>
      <c r="K793" s="17">
        <v>0.470489033348165</v>
      </c>
      <c r="L793" s="17">
        <v>0.44967051179065398</v>
      </c>
      <c r="M793" s="17"/>
      <c r="N793" s="17">
        <v>0.44279053207832503</v>
      </c>
      <c r="O793" s="17">
        <v>0.44610765807531899</v>
      </c>
      <c r="P793" s="17">
        <v>0.409492335332588</v>
      </c>
      <c r="Q793" s="17">
        <v>0.40983711072572299</v>
      </c>
      <c r="R793" s="17"/>
      <c r="S793" s="17">
        <v>0.470958139337876</v>
      </c>
      <c r="T793" s="17">
        <v>0.43845191402470501</v>
      </c>
      <c r="U793" s="17">
        <v>0.41890601290367402</v>
      </c>
      <c r="V793" s="17">
        <v>0.40061399554801402</v>
      </c>
      <c r="W793" s="17">
        <v>0.44238534923602801</v>
      </c>
      <c r="X793" s="17">
        <v>0.49647318384188499</v>
      </c>
      <c r="Y793" s="17">
        <v>0.324977487042232</v>
      </c>
      <c r="Z793" s="17">
        <v>0.38733944047716201</v>
      </c>
      <c r="AA793" s="17">
        <v>0.39418305159774297</v>
      </c>
      <c r="AB793" s="17">
        <v>0.42063082329436402</v>
      </c>
      <c r="AC793" s="17">
        <v>0.39516131327937098</v>
      </c>
      <c r="AD793" s="17">
        <v>0.590334340983527</v>
      </c>
      <c r="AE793" s="17"/>
      <c r="AF793" s="17">
        <v>0.41528210677264599</v>
      </c>
      <c r="AG793" s="17">
        <v>0.414804742191553</v>
      </c>
      <c r="AH793" s="17">
        <v>0.460145949739375</v>
      </c>
      <c r="AI793" s="17"/>
      <c r="AJ793" s="17">
        <v>0.45427076928979299</v>
      </c>
      <c r="AK793" s="17">
        <v>0.40243717951371999</v>
      </c>
      <c r="AL793" s="17">
        <v>0.38799353953826898</v>
      </c>
      <c r="AM793" s="17">
        <v>0.27763572689459098</v>
      </c>
      <c r="AN793" s="17">
        <v>0.43404293639028901</v>
      </c>
      <c r="AO793" s="17"/>
      <c r="AP793" s="17">
        <v>0.453757734476184</v>
      </c>
      <c r="AQ793" s="17">
        <v>0.43683900697454198</v>
      </c>
      <c r="AR793" s="17">
        <v>0.40607760625513101</v>
      </c>
      <c r="AS793" s="17"/>
      <c r="AT793" s="17">
        <v>0.41551949813747302</v>
      </c>
      <c r="AU793" s="17">
        <v>0.49332439805602402</v>
      </c>
      <c r="AV793" s="17" t="s">
        <v>74</v>
      </c>
      <c r="AW793" s="17">
        <v>0.32087523917027999</v>
      </c>
      <c r="AX793" s="17">
        <v>0.35257049183699102</v>
      </c>
      <c r="AY793" s="17">
        <v>0.45199934987520202</v>
      </c>
      <c r="AZ793" s="17">
        <v>0.32602889492088699</v>
      </c>
    </row>
    <row r="794" spans="2:52" x14ac:dyDescent="0.35">
      <c r="B794" t="s">
        <v>339</v>
      </c>
      <c r="C794" s="17">
        <v>0.2778688914602</v>
      </c>
      <c r="D794" s="17">
        <v>0.26062992206636498</v>
      </c>
      <c r="E794" s="17">
        <v>0.29611690606282098</v>
      </c>
      <c r="F794" s="17"/>
      <c r="G794" s="17">
        <v>0.188064241285537</v>
      </c>
      <c r="H794" s="17">
        <v>0.25022830514970801</v>
      </c>
      <c r="I794" s="17">
        <v>0.32566954351106903</v>
      </c>
      <c r="J794" s="17">
        <v>0.28398849954002597</v>
      </c>
      <c r="K794" s="17">
        <v>0.29648978415065702</v>
      </c>
      <c r="L794" s="17">
        <v>0.30202417020293398</v>
      </c>
      <c r="M794" s="17"/>
      <c r="N794" s="17">
        <v>0.23881382171828799</v>
      </c>
      <c r="O794" s="17">
        <v>0.24632659708061599</v>
      </c>
      <c r="P794" s="17">
        <v>0.32198462661264698</v>
      </c>
      <c r="Q794" s="17">
        <v>0.31046728761595299</v>
      </c>
      <c r="R794" s="17"/>
      <c r="S794" s="17">
        <v>0.182622064190538</v>
      </c>
      <c r="T794" s="17">
        <v>0.24282089886371599</v>
      </c>
      <c r="U794" s="17">
        <v>0.39697185060950702</v>
      </c>
      <c r="V794" s="17">
        <v>0.30737068880339502</v>
      </c>
      <c r="W794" s="17">
        <v>0.25282980338965899</v>
      </c>
      <c r="X794" s="17">
        <v>0.237484356260176</v>
      </c>
      <c r="Y794" s="17">
        <v>0.35398896483088998</v>
      </c>
      <c r="Z794" s="17">
        <v>0.28216553076877798</v>
      </c>
      <c r="AA794" s="17">
        <v>0.31611739579284198</v>
      </c>
      <c r="AB794" s="17">
        <v>0.28353913649941798</v>
      </c>
      <c r="AC794" s="17">
        <v>0.33619589897166702</v>
      </c>
      <c r="AD794" s="17">
        <v>0.187113150641674</v>
      </c>
      <c r="AE794" s="17"/>
      <c r="AF794" s="17">
        <v>0.324175925436817</v>
      </c>
      <c r="AG794" s="17">
        <v>0.25178893467240299</v>
      </c>
      <c r="AH794" s="17">
        <v>0.27227065693444602</v>
      </c>
      <c r="AI794" s="17"/>
      <c r="AJ794" s="17">
        <v>0.28044916182504198</v>
      </c>
      <c r="AK794" s="17">
        <v>0.241941854295222</v>
      </c>
      <c r="AL794" s="17">
        <v>0.26049068195242697</v>
      </c>
      <c r="AM794" s="17">
        <v>0.41600936863249999</v>
      </c>
      <c r="AN794" s="17">
        <v>0.30274051977953298</v>
      </c>
      <c r="AO794" s="17"/>
      <c r="AP794" s="17">
        <v>0.238485328869527</v>
      </c>
      <c r="AQ794" s="17">
        <v>0.23043950041828501</v>
      </c>
      <c r="AR794" s="17">
        <v>0.25833407230572097</v>
      </c>
      <c r="AS794" s="17"/>
      <c r="AT794" s="17">
        <v>0.29436673003632902</v>
      </c>
      <c r="AU794" s="17">
        <v>0.26744711032100699</v>
      </c>
      <c r="AV794" s="17" t="s">
        <v>74</v>
      </c>
      <c r="AW794" s="17">
        <v>0.26567427291454299</v>
      </c>
      <c r="AX794" s="17">
        <v>0.34577266657097999</v>
      </c>
      <c r="AY794" s="17">
        <v>0.22450223992503199</v>
      </c>
      <c r="AZ794" s="17">
        <v>0.35774436792791098</v>
      </c>
    </row>
    <row r="795" spans="2:52" x14ac:dyDescent="0.35">
      <c r="B795" t="s">
        <v>72</v>
      </c>
      <c r="C795" s="17">
        <v>5.5305347323830398E-2</v>
      </c>
      <c r="D795" s="17">
        <v>3.4331223531703502E-2</v>
      </c>
      <c r="E795" s="17">
        <v>7.6156852574782899E-2</v>
      </c>
      <c r="F795" s="17"/>
      <c r="G795" s="17">
        <v>4.0403452276466301E-2</v>
      </c>
      <c r="H795" s="17">
        <v>3.5492877536113299E-2</v>
      </c>
      <c r="I795" s="17">
        <v>6.4950565412636496E-2</v>
      </c>
      <c r="J795" s="17">
        <v>4.62918391797335E-2</v>
      </c>
      <c r="K795" s="17">
        <v>8.4184352502233398E-2</v>
      </c>
      <c r="L795" s="17">
        <v>6.0890132346033E-2</v>
      </c>
      <c r="M795" s="17"/>
      <c r="N795" s="17">
        <v>4.4841914514148103E-2</v>
      </c>
      <c r="O795" s="17">
        <v>3.9611639136350602E-2</v>
      </c>
      <c r="P795" s="17">
        <v>5.1862281873254201E-2</v>
      </c>
      <c r="Q795" s="17">
        <v>8.6166031379858704E-2</v>
      </c>
      <c r="R795" s="17"/>
      <c r="S795" s="17">
        <v>5.0669229172759199E-2</v>
      </c>
      <c r="T795" s="17">
        <v>8.4468730441713699E-2</v>
      </c>
      <c r="U795" s="17">
        <v>4.0308421160973197E-2</v>
      </c>
      <c r="V795" s="17">
        <v>7.8325735135702498E-2</v>
      </c>
      <c r="W795" s="17">
        <v>3.71460733314685E-2</v>
      </c>
      <c r="X795" s="17">
        <v>3.06112882872943E-2</v>
      </c>
      <c r="Y795" s="17">
        <v>7.5076930787655094E-2</v>
      </c>
      <c r="Z795" s="17">
        <v>5.6595570758852597E-2</v>
      </c>
      <c r="AA795" s="17">
        <v>4.0990989621551399E-2</v>
      </c>
      <c r="AB795" s="17">
        <v>8.4443388612856704E-2</v>
      </c>
      <c r="AC795" s="17">
        <v>2.5956715019899101E-2</v>
      </c>
      <c r="AD795" s="17">
        <v>0</v>
      </c>
      <c r="AE795" s="17"/>
      <c r="AF795" s="17">
        <v>5.9386892800367103E-2</v>
      </c>
      <c r="AG795" s="17">
        <v>4.7060817411295398E-2</v>
      </c>
      <c r="AH795" s="17">
        <v>7.1216398539294498E-2</v>
      </c>
      <c r="AI795" s="17"/>
      <c r="AJ795" s="17">
        <v>5.4798064305070802E-2</v>
      </c>
      <c r="AK795" s="17">
        <v>3.9672482028367199E-2</v>
      </c>
      <c r="AL795" s="17">
        <v>4.5447215983638302E-2</v>
      </c>
      <c r="AM795" s="17">
        <v>0.11076429968855001</v>
      </c>
      <c r="AN795" s="17">
        <v>9.7999734725499693E-2</v>
      </c>
      <c r="AO795" s="17"/>
      <c r="AP795" s="17">
        <v>4.3903823668388901E-2</v>
      </c>
      <c r="AQ795" s="17">
        <v>4.0107150960677497E-2</v>
      </c>
      <c r="AR795" s="17">
        <v>3.2525807181216101E-2</v>
      </c>
      <c r="AS795" s="17"/>
      <c r="AT795" s="17">
        <v>6.0653625128765702E-2</v>
      </c>
      <c r="AU795" s="17">
        <v>4.1739218572463099E-2</v>
      </c>
      <c r="AV795" s="17" t="s">
        <v>74</v>
      </c>
      <c r="AW795" s="17">
        <v>8.0547548857329704E-2</v>
      </c>
      <c r="AX795" s="17">
        <v>9.1595988535478901E-2</v>
      </c>
      <c r="AY795" s="17">
        <v>4.1384502865229197E-2</v>
      </c>
      <c r="AZ795" s="17">
        <v>2.7061498560839298E-2</v>
      </c>
    </row>
    <row r="796" spans="2:52" x14ac:dyDescent="0.35">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row>
    <row r="797" spans="2:52" x14ac:dyDescent="0.35">
      <c r="B797" s="6" t="s">
        <v>372</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row>
    <row r="798" spans="2:52" x14ac:dyDescent="0.35">
      <c r="B798" s="24" t="s">
        <v>156</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row>
    <row r="799" spans="2:52" x14ac:dyDescent="0.35">
      <c r="B799" t="s">
        <v>336</v>
      </c>
      <c r="C799" s="17">
        <v>5.0597382823105101E-2</v>
      </c>
      <c r="D799" s="17">
        <v>6.0721613315557199E-2</v>
      </c>
      <c r="E799" s="17">
        <v>4.0901435189327401E-2</v>
      </c>
      <c r="F799" s="17"/>
      <c r="G799" s="17">
        <v>5.97057713467141E-2</v>
      </c>
      <c r="H799" s="17">
        <v>6.5830681846108005E-2</v>
      </c>
      <c r="I799" s="17">
        <v>6.91876923249857E-2</v>
      </c>
      <c r="J799" s="17">
        <v>4.3522707198067397E-2</v>
      </c>
      <c r="K799" s="17">
        <v>9.0256847702939597E-3</v>
      </c>
      <c r="L799" s="17">
        <v>4.98267665309668E-2</v>
      </c>
      <c r="M799" s="17"/>
      <c r="N799" s="17">
        <v>7.6565705762634606E-2</v>
      </c>
      <c r="O799" s="17">
        <v>3.7000047859526299E-2</v>
      </c>
      <c r="P799" s="17">
        <v>5.4671870987743697E-2</v>
      </c>
      <c r="Q799" s="17">
        <v>3.47021042579806E-2</v>
      </c>
      <c r="R799" s="17"/>
      <c r="S799" s="17">
        <v>6.1325259472613899E-2</v>
      </c>
      <c r="T799" s="17">
        <v>3.8938887096970201E-2</v>
      </c>
      <c r="U799" s="17">
        <v>1.9444891400790299E-2</v>
      </c>
      <c r="V799" s="17">
        <v>7.1691795230371697E-2</v>
      </c>
      <c r="W799" s="17">
        <v>6.2680771825339196E-2</v>
      </c>
      <c r="X799" s="17">
        <v>7.5598054035095896E-2</v>
      </c>
      <c r="Y799" s="17">
        <v>1.03430082282888E-2</v>
      </c>
      <c r="Z799" s="17">
        <v>3.4297739858319902E-2</v>
      </c>
      <c r="AA799" s="17">
        <v>5.9033144202399003E-2</v>
      </c>
      <c r="AB799" s="17">
        <v>4.6720609588034298E-2</v>
      </c>
      <c r="AC799" s="17">
        <v>8.0522419067418902E-2</v>
      </c>
      <c r="AD799" s="17">
        <v>0</v>
      </c>
      <c r="AE799" s="17"/>
      <c r="AF799" s="17">
        <v>4.3158722981784699E-2</v>
      </c>
      <c r="AG799" s="17">
        <v>6.2623335869677402E-2</v>
      </c>
      <c r="AH799" s="17">
        <v>5.65017868259736E-2</v>
      </c>
      <c r="AI799" s="17"/>
      <c r="AJ799" s="17">
        <v>6.0674498727562302E-2</v>
      </c>
      <c r="AK799" s="17">
        <v>5.1558202729438098E-2</v>
      </c>
      <c r="AL799" s="17">
        <v>5.7540431354701202E-2</v>
      </c>
      <c r="AM799" s="17">
        <v>0</v>
      </c>
      <c r="AN799" s="17">
        <v>3.3014671466728603E-2</v>
      </c>
      <c r="AO799" s="17"/>
      <c r="AP799" s="17">
        <v>8.3769486974440102E-2</v>
      </c>
      <c r="AQ799" s="17">
        <v>5.1570288610181397E-2</v>
      </c>
      <c r="AR799" s="17">
        <v>6.8782318247287394E-2</v>
      </c>
      <c r="AS799" s="17"/>
      <c r="AT799" s="17">
        <v>4.1977599230126901E-2</v>
      </c>
      <c r="AU799" s="17">
        <v>4.3202328151707999E-2</v>
      </c>
      <c r="AV799" s="17" t="s">
        <v>74</v>
      </c>
      <c r="AW799" s="17">
        <v>7.9303539893386094E-2</v>
      </c>
      <c r="AX799" s="17">
        <v>4.9533106643966603E-2</v>
      </c>
      <c r="AY799" s="17">
        <v>7.2730883497198695E-2</v>
      </c>
      <c r="AZ799" s="17">
        <v>0</v>
      </c>
    </row>
    <row r="800" spans="2:52" x14ac:dyDescent="0.35">
      <c r="B800" t="s">
        <v>337</v>
      </c>
      <c r="C800" s="17">
        <v>0.26142898102248802</v>
      </c>
      <c r="D800" s="17">
        <v>0.29447626071857402</v>
      </c>
      <c r="E800" s="17">
        <v>0.22729201364902801</v>
      </c>
      <c r="F800" s="17"/>
      <c r="G800" s="17">
        <v>0.31808673471440602</v>
      </c>
      <c r="H800" s="17">
        <v>0.29762366427568399</v>
      </c>
      <c r="I800" s="17">
        <v>0.20521018336079699</v>
      </c>
      <c r="J800" s="17">
        <v>0.20081073253954801</v>
      </c>
      <c r="K800" s="17">
        <v>0.23821481951962101</v>
      </c>
      <c r="L800" s="17">
        <v>0.29649151960658998</v>
      </c>
      <c r="M800" s="17"/>
      <c r="N800" s="17">
        <v>0.28645068678942098</v>
      </c>
      <c r="O800" s="17">
        <v>0.30042675976219402</v>
      </c>
      <c r="P800" s="17">
        <v>0.220125077494879</v>
      </c>
      <c r="Q800" s="17">
        <v>0.22946876236938901</v>
      </c>
      <c r="R800" s="17"/>
      <c r="S800" s="17">
        <v>0.31610052306749398</v>
      </c>
      <c r="T800" s="17">
        <v>0.25303605644652499</v>
      </c>
      <c r="U800" s="17">
        <v>0.256534675426484</v>
      </c>
      <c r="V800" s="17">
        <v>0.25665327573412999</v>
      </c>
      <c r="W800" s="17">
        <v>0.16987957913697899</v>
      </c>
      <c r="X800" s="17">
        <v>0.247706404590708</v>
      </c>
      <c r="Y800" s="17">
        <v>0.30381863454177099</v>
      </c>
      <c r="Z800" s="17">
        <v>0.22220700702773699</v>
      </c>
      <c r="AA800" s="17">
        <v>0.24860945356599101</v>
      </c>
      <c r="AB800" s="17">
        <v>0.28251743918878602</v>
      </c>
      <c r="AC800" s="17">
        <v>0.219789757265966</v>
      </c>
      <c r="AD800" s="17">
        <v>0.29425353570308799</v>
      </c>
      <c r="AE800" s="17"/>
      <c r="AF800" s="17">
        <v>0.25921947310476801</v>
      </c>
      <c r="AG800" s="17">
        <v>0.26419366635076003</v>
      </c>
      <c r="AH800" s="17">
        <v>0.233044852196335</v>
      </c>
      <c r="AI800" s="17"/>
      <c r="AJ800" s="17">
        <v>0.29985916300503201</v>
      </c>
      <c r="AK800" s="17">
        <v>0.26912766545043698</v>
      </c>
      <c r="AL800" s="17">
        <v>0.26319653342633298</v>
      </c>
      <c r="AM800" s="17">
        <v>0.256566751684422</v>
      </c>
      <c r="AN800" s="17">
        <v>0.20158563557902801</v>
      </c>
      <c r="AO800" s="17"/>
      <c r="AP800" s="17">
        <v>0.36170708559922599</v>
      </c>
      <c r="AQ800" s="17">
        <v>0.25375241215003203</v>
      </c>
      <c r="AR800" s="17">
        <v>0.36102712130699399</v>
      </c>
      <c r="AS800" s="17"/>
      <c r="AT800" s="17">
        <v>0.29621042179794799</v>
      </c>
      <c r="AU800" s="17">
        <v>0.21950910911841401</v>
      </c>
      <c r="AV800" s="17" t="s">
        <v>74</v>
      </c>
      <c r="AW800" s="17">
        <v>0.205570498021069</v>
      </c>
      <c r="AX800" s="17">
        <v>0.28599229038559898</v>
      </c>
      <c r="AY800" s="17">
        <v>0.25562178947591202</v>
      </c>
      <c r="AZ800" s="17">
        <v>0.21372292991344599</v>
      </c>
    </row>
    <row r="801" spans="2:52" x14ac:dyDescent="0.35">
      <c r="B801" t="s">
        <v>338</v>
      </c>
      <c r="C801" s="17">
        <v>0.33938282032179901</v>
      </c>
      <c r="D801" s="17">
        <v>0.33133678368280201</v>
      </c>
      <c r="E801" s="17">
        <v>0.348901143218661</v>
      </c>
      <c r="F801" s="17"/>
      <c r="G801" s="17">
        <v>0.28197941202194698</v>
      </c>
      <c r="H801" s="17">
        <v>0.340534052082132</v>
      </c>
      <c r="I801" s="17">
        <v>0.37207999349570198</v>
      </c>
      <c r="J801" s="17">
        <v>0.34835821119399202</v>
      </c>
      <c r="K801" s="17">
        <v>0.37381555024851398</v>
      </c>
      <c r="L801" s="17">
        <v>0.31836188954727301</v>
      </c>
      <c r="M801" s="17"/>
      <c r="N801" s="17">
        <v>0.34530462435056403</v>
      </c>
      <c r="O801" s="17">
        <v>0.35199864980823797</v>
      </c>
      <c r="P801" s="17">
        <v>0.33487758371790499</v>
      </c>
      <c r="Q801" s="17">
        <v>0.32360871720512902</v>
      </c>
      <c r="R801" s="17"/>
      <c r="S801" s="17">
        <v>0.332635471608557</v>
      </c>
      <c r="T801" s="17">
        <v>0.32686698679292098</v>
      </c>
      <c r="U801" s="17">
        <v>0.35965824806111102</v>
      </c>
      <c r="V801" s="17">
        <v>0.30926668207406</v>
      </c>
      <c r="W801" s="17">
        <v>0.41610170843348898</v>
      </c>
      <c r="X801" s="17">
        <v>0.32959464666690003</v>
      </c>
      <c r="Y801" s="17">
        <v>0.30208116801308099</v>
      </c>
      <c r="Z801" s="17">
        <v>0.39290229674047</v>
      </c>
      <c r="AA801" s="17">
        <v>0.336139052090073</v>
      </c>
      <c r="AB801" s="17">
        <v>0.32465986014596099</v>
      </c>
      <c r="AC801" s="17">
        <v>0.40794597291205997</v>
      </c>
      <c r="AD801" s="17">
        <v>0.29322884887587802</v>
      </c>
      <c r="AE801" s="17"/>
      <c r="AF801" s="17">
        <v>0.34174212126526199</v>
      </c>
      <c r="AG801" s="17">
        <v>0.33436717166920299</v>
      </c>
      <c r="AH801" s="17">
        <v>0.36303549818917003</v>
      </c>
      <c r="AI801" s="17"/>
      <c r="AJ801" s="17">
        <v>0.36381457038186599</v>
      </c>
      <c r="AK801" s="17">
        <v>0.330802673407737</v>
      </c>
      <c r="AL801" s="17">
        <v>0.33533401178032501</v>
      </c>
      <c r="AM801" s="17">
        <v>0.32956447512801101</v>
      </c>
      <c r="AN801" s="17">
        <v>0.35894028152979301</v>
      </c>
      <c r="AO801" s="17"/>
      <c r="AP801" s="17">
        <v>0.38855949696341702</v>
      </c>
      <c r="AQ801" s="17">
        <v>0.34846395960024801</v>
      </c>
      <c r="AR801" s="17">
        <v>0.297955072951819</v>
      </c>
      <c r="AS801" s="17"/>
      <c r="AT801" s="17">
        <v>0.31954853758097301</v>
      </c>
      <c r="AU801" s="17">
        <v>0.39345264319303103</v>
      </c>
      <c r="AV801" s="17" t="s">
        <v>74</v>
      </c>
      <c r="AW801" s="17">
        <v>0.29344401945284798</v>
      </c>
      <c r="AX801" s="17">
        <v>0.230628926787945</v>
      </c>
      <c r="AY801" s="17">
        <v>0.38578404153280099</v>
      </c>
      <c r="AZ801" s="17">
        <v>0.25331736080149098</v>
      </c>
    </row>
    <row r="802" spans="2:52" x14ac:dyDescent="0.35">
      <c r="B802" t="s">
        <v>339</v>
      </c>
      <c r="C802" s="17">
        <v>0.30670215330745998</v>
      </c>
      <c r="D802" s="17">
        <v>0.28963293851570598</v>
      </c>
      <c r="E802" s="17">
        <v>0.32309337437896102</v>
      </c>
      <c r="F802" s="17"/>
      <c r="G802" s="17">
        <v>0.28793666219546199</v>
      </c>
      <c r="H802" s="17">
        <v>0.26220249532324003</v>
      </c>
      <c r="I802" s="17">
        <v>0.30489146522328903</v>
      </c>
      <c r="J802" s="17">
        <v>0.34999923270231598</v>
      </c>
      <c r="K802" s="17">
        <v>0.34557635493841199</v>
      </c>
      <c r="L802" s="17">
        <v>0.30275615729434402</v>
      </c>
      <c r="M802" s="17"/>
      <c r="N802" s="17">
        <v>0.25697520473712498</v>
      </c>
      <c r="O802" s="17">
        <v>0.27356768423574901</v>
      </c>
      <c r="P802" s="17">
        <v>0.34602012346788202</v>
      </c>
      <c r="Q802" s="17">
        <v>0.35918086878593197</v>
      </c>
      <c r="R802" s="17"/>
      <c r="S802" s="17">
        <v>0.244667957919911</v>
      </c>
      <c r="T802" s="17">
        <v>0.323395993103753</v>
      </c>
      <c r="U802" s="17">
        <v>0.33416172917926801</v>
      </c>
      <c r="V802" s="17">
        <v>0.31529091787474001</v>
      </c>
      <c r="W802" s="17">
        <v>0.30448200986444302</v>
      </c>
      <c r="X802" s="17">
        <v>0.32478060545620502</v>
      </c>
      <c r="Y802" s="17">
        <v>0.33423584332221901</v>
      </c>
      <c r="Z802" s="17">
        <v>0.31565219186384802</v>
      </c>
      <c r="AA802" s="17">
        <v>0.32756370913227101</v>
      </c>
      <c r="AB802" s="17">
        <v>0.29041536715058103</v>
      </c>
      <c r="AC802" s="17">
        <v>0.26396205132415701</v>
      </c>
      <c r="AD802" s="17">
        <v>0.35826290554016199</v>
      </c>
      <c r="AE802" s="17"/>
      <c r="AF802" s="17">
        <v>0.322605857731326</v>
      </c>
      <c r="AG802" s="17">
        <v>0.30250835766203898</v>
      </c>
      <c r="AH802" s="17">
        <v>0.29030624392799798</v>
      </c>
      <c r="AI802" s="17"/>
      <c r="AJ802" s="17">
        <v>0.23584196433653101</v>
      </c>
      <c r="AK802" s="17">
        <v>0.32955252751150999</v>
      </c>
      <c r="AL802" s="17">
        <v>0.32125013358821602</v>
      </c>
      <c r="AM802" s="17">
        <v>0.309133323576398</v>
      </c>
      <c r="AN802" s="17">
        <v>0.30162199420750702</v>
      </c>
      <c r="AO802" s="17"/>
      <c r="AP802" s="17">
        <v>0.12703965391196001</v>
      </c>
      <c r="AQ802" s="17">
        <v>0.32048348181713698</v>
      </c>
      <c r="AR802" s="17">
        <v>0.26112134644282903</v>
      </c>
      <c r="AS802" s="17"/>
      <c r="AT802" s="17">
        <v>0.303767289894946</v>
      </c>
      <c r="AU802" s="17">
        <v>0.307386157682075</v>
      </c>
      <c r="AV802" s="17" t="s">
        <v>74</v>
      </c>
      <c r="AW802" s="17">
        <v>0.368026932616837</v>
      </c>
      <c r="AX802" s="17">
        <v>0.36821235220079801</v>
      </c>
      <c r="AY802" s="17">
        <v>0.25887549470526799</v>
      </c>
      <c r="AZ802" s="17">
        <v>0.42965128588392099</v>
      </c>
    </row>
    <row r="803" spans="2:52" x14ac:dyDescent="0.35">
      <c r="B803" t="s">
        <v>72</v>
      </c>
      <c r="C803" s="17">
        <v>4.18886625251478E-2</v>
      </c>
      <c r="D803" s="17">
        <v>2.3832403767361E-2</v>
      </c>
      <c r="E803" s="17">
        <v>5.9812033564023502E-2</v>
      </c>
      <c r="F803" s="17"/>
      <c r="G803" s="17">
        <v>5.2291419721469903E-2</v>
      </c>
      <c r="H803" s="17">
        <v>3.3809106472835797E-2</v>
      </c>
      <c r="I803" s="17">
        <v>4.8630665595226698E-2</v>
      </c>
      <c r="J803" s="17">
        <v>5.73091163660766E-2</v>
      </c>
      <c r="K803" s="17">
        <v>3.3367590523158498E-2</v>
      </c>
      <c r="L803" s="17">
        <v>3.2563667020825998E-2</v>
      </c>
      <c r="M803" s="17"/>
      <c r="N803" s="17">
        <v>3.4703778360255101E-2</v>
      </c>
      <c r="O803" s="17">
        <v>3.7006858334292903E-2</v>
      </c>
      <c r="P803" s="17">
        <v>4.43053443315903E-2</v>
      </c>
      <c r="Q803" s="17">
        <v>5.3039547381570802E-2</v>
      </c>
      <c r="R803" s="17"/>
      <c r="S803" s="17">
        <v>4.5270787931424403E-2</v>
      </c>
      <c r="T803" s="17">
        <v>5.7762076559830497E-2</v>
      </c>
      <c r="U803" s="17">
        <v>3.0200455932347402E-2</v>
      </c>
      <c r="V803" s="17">
        <v>4.70973290866981E-2</v>
      </c>
      <c r="W803" s="17">
        <v>4.6855930739749703E-2</v>
      </c>
      <c r="X803" s="17">
        <v>2.23202892510907E-2</v>
      </c>
      <c r="Y803" s="17">
        <v>4.9521345894639697E-2</v>
      </c>
      <c r="Z803" s="17">
        <v>3.4940764509625501E-2</v>
      </c>
      <c r="AA803" s="17">
        <v>2.8654641009265701E-2</v>
      </c>
      <c r="AB803" s="17">
        <v>5.5686723926637503E-2</v>
      </c>
      <c r="AC803" s="17">
        <v>2.7779799430398499E-2</v>
      </c>
      <c r="AD803" s="17">
        <v>5.4254709880872498E-2</v>
      </c>
      <c r="AE803" s="17"/>
      <c r="AF803" s="17">
        <v>3.3273824916859998E-2</v>
      </c>
      <c r="AG803" s="17">
        <v>3.63074684483203E-2</v>
      </c>
      <c r="AH803" s="17">
        <v>5.7111618860524002E-2</v>
      </c>
      <c r="AI803" s="17"/>
      <c r="AJ803" s="17">
        <v>3.9809803549008399E-2</v>
      </c>
      <c r="AK803" s="17">
        <v>1.89589309008775E-2</v>
      </c>
      <c r="AL803" s="17">
        <v>2.2678889850424998E-2</v>
      </c>
      <c r="AM803" s="17">
        <v>0.104735449611169</v>
      </c>
      <c r="AN803" s="17">
        <v>0.10483741721694401</v>
      </c>
      <c r="AO803" s="17"/>
      <c r="AP803" s="17">
        <v>3.8924276550957301E-2</v>
      </c>
      <c r="AQ803" s="17">
        <v>2.5729857822401801E-2</v>
      </c>
      <c r="AR803" s="17">
        <v>1.11141410510708E-2</v>
      </c>
      <c r="AS803" s="17"/>
      <c r="AT803" s="17">
        <v>3.8496151496006298E-2</v>
      </c>
      <c r="AU803" s="17">
        <v>3.6449761854772403E-2</v>
      </c>
      <c r="AV803" s="17" t="s">
        <v>74</v>
      </c>
      <c r="AW803" s="17">
        <v>5.36550100158599E-2</v>
      </c>
      <c r="AX803" s="17">
        <v>6.5633323981691194E-2</v>
      </c>
      <c r="AY803" s="17">
        <v>2.698779078882E-2</v>
      </c>
      <c r="AZ803" s="17">
        <v>0.103308423401142</v>
      </c>
    </row>
    <row r="804" spans="2:52" x14ac:dyDescent="0.35">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row>
    <row r="805" spans="2:52" x14ac:dyDescent="0.35">
      <c r="B805" s="6" t="s">
        <v>373</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row>
    <row r="806" spans="2:52" x14ac:dyDescent="0.35">
      <c r="B806" s="24" t="s">
        <v>156</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row>
    <row r="807" spans="2:52" x14ac:dyDescent="0.35">
      <c r="B807" t="s">
        <v>336</v>
      </c>
      <c r="C807" s="17">
        <v>0.19808032870483699</v>
      </c>
      <c r="D807" s="17">
        <v>0.211168855216327</v>
      </c>
      <c r="E807" s="17">
        <v>0.18617900749355101</v>
      </c>
      <c r="F807" s="17"/>
      <c r="G807" s="17">
        <v>0.244289742229577</v>
      </c>
      <c r="H807" s="17">
        <v>0.21254800544529401</v>
      </c>
      <c r="I807" s="17">
        <v>0.180158726613729</v>
      </c>
      <c r="J807" s="17">
        <v>0.23509656855485001</v>
      </c>
      <c r="K807" s="17">
        <v>0.14336327664918999</v>
      </c>
      <c r="L807" s="17">
        <v>0.18289901164064701</v>
      </c>
      <c r="M807" s="17"/>
      <c r="N807" s="17">
        <v>0.16988913513524501</v>
      </c>
      <c r="O807" s="17">
        <v>0.19815296392575699</v>
      </c>
      <c r="P807" s="17">
        <v>0.21885950429974599</v>
      </c>
      <c r="Q807" s="17">
        <v>0.20994829752248001</v>
      </c>
      <c r="R807" s="17"/>
      <c r="S807" s="17">
        <v>0.197124914129126</v>
      </c>
      <c r="T807" s="17">
        <v>0.19788366021631801</v>
      </c>
      <c r="U807" s="17">
        <v>0.13685518360732299</v>
      </c>
      <c r="V807" s="17">
        <v>0.23752895932537299</v>
      </c>
      <c r="W807" s="17">
        <v>0.202880636200647</v>
      </c>
      <c r="X807" s="17">
        <v>0.21557799817923801</v>
      </c>
      <c r="Y807" s="17">
        <v>0.18034831790705499</v>
      </c>
      <c r="Z807" s="17">
        <v>0.125045808868916</v>
      </c>
      <c r="AA807" s="17">
        <v>0.20373599628462</v>
      </c>
      <c r="AB807" s="17">
        <v>0.19215733364802501</v>
      </c>
      <c r="AC807" s="17">
        <v>0.25730650683621997</v>
      </c>
      <c r="AD807" s="17">
        <v>0.196892533374563</v>
      </c>
      <c r="AE807" s="17"/>
      <c r="AF807" s="17">
        <v>0.196764435890635</v>
      </c>
      <c r="AG807" s="17">
        <v>0.202702909646443</v>
      </c>
      <c r="AH807" s="17">
        <v>0.164071300443555</v>
      </c>
      <c r="AI807" s="17"/>
      <c r="AJ807" s="17">
        <v>0.18836294670177001</v>
      </c>
      <c r="AK807" s="17">
        <v>0.238181356672485</v>
      </c>
      <c r="AL807" s="17">
        <v>0.15539492906663899</v>
      </c>
      <c r="AM807" s="17">
        <v>0.20669399048850301</v>
      </c>
      <c r="AN807" s="17">
        <v>0.16855133625524801</v>
      </c>
      <c r="AO807" s="17"/>
      <c r="AP807" s="17">
        <v>0.19347281359233501</v>
      </c>
      <c r="AQ807" s="17">
        <v>0.207736495944262</v>
      </c>
      <c r="AR807" s="17">
        <v>0.25014503718627601</v>
      </c>
      <c r="AS807" s="17"/>
      <c r="AT807" s="17">
        <v>0.18068998896066199</v>
      </c>
      <c r="AU807" s="17">
        <v>0.19309189400642601</v>
      </c>
      <c r="AV807" s="17" t="s">
        <v>74</v>
      </c>
      <c r="AW807" s="17">
        <v>0.23360710610843599</v>
      </c>
      <c r="AX807" s="17">
        <v>0.27007661900595598</v>
      </c>
      <c r="AY807" s="17">
        <v>0.19947869990853401</v>
      </c>
      <c r="AZ807" s="17">
        <v>0.19521110084524099</v>
      </c>
    </row>
    <row r="808" spans="2:52" x14ac:dyDescent="0.35">
      <c r="B808" t="s">
        <v>337</v>
      </c>
      <c r="C808" s="17">
        <v>0.43897119604618301</v>
      </c>
      <c r="D808" s="17">
        <v>0.43523976681413601</v>
      </c>
      <c r="E808" s="17">
        <v>0.43995477487217699</v>
      </c>
      <c r="F808" s="17"/>
      <c r="G808" s="17">
        <v>0.43172952756666</v>
      </c>
      <c r="H808" s="17">
        <v>0.42661261985651999</v>
      </c>
      <c r="I808" s="17">
        <v>0.48108361538661698</v>
      </c>
      <c r="J808" s="17">
        <v>0.41871128805296298</v>
      </c>
      <c r="K808" s="17">
        <v>0.41392691900134299</v>
      </c>
      <c r="L808" s="17">
        <v>0.451639001912511</v>
      </c>
      <c r="M808" s="17"/>
      <c r="N808" s="17">
        <v>0.469531861522264</v>
      </c>
      <c r="O808" s="17">
        <v>0.44324635119995498</v>
      </c>
      <c r="P808" s="17">
        <v>0.42836134475844501</v>
      </c>
      <c r="Q808" s="17">
        <v>0.414612882019809</v>
      </c>
      <c r="R808" s="17"/>
      <c r="S808" s="17">
        <v>0.468090844330739</v>
      </c>
      <c r="T808" s="17">
        <v>0.42991381479964502</v>
      </c>
      <c r="U808" s="17">
        <v>0.41807064906822899</v>
      </c>
      <c r="V808" s="17">
        <v>0.39102732504260101</v>
      </c>
      <c r="W808" s="17">
        <v>0.48096692429065202</v>
      </c>
      <c r="X808" s="17">
        <v>0.35718110335426201</v>
      </c>
      <c r="Y808" s="17">
        <v>0.47142209070930902</v>
      </c>
      <c r="Z808" s="17">
        <v>0.54580602376224396</v>
      </c>
      <c r="AA808" s="17">
        <v>0.47876430917055801</v>
      </c>
      <c r="AB808" s="17">
        <v>0.402829981071127</v>
      </c>
      <c r="AC808" s="17">
        <v>0.45548914688081799</v>
      </c>
      <c r="AD808" s="17">
        <v>0.39356498519944799</v>
      </c>
      <c r="AE808" s="17"/>
      <c r="AF808" s="17">
        <v>0.434392242857633</v>
      </c>
      <c r="AG808" s="17">
        <v>0.43247409319278302</v>
      </c>
      <c r="AH808" s="17">
        <v>0.45077072455121098</v>
      </c>
      <c r="AI808" s="17"/>
      <c r="AJ808" s="17">
        <v>0.42897922258711502</v>
      </c>
      <c r="AK808" s="17">
        <v>0.46139467453722799</v>
      </c>
      <c r="AL808" s="17">
        <v>0.45668555332530603</v>
      </c>
      <c r="AM808" s="17">
        <v>0.252342162094852</v>
      </c>
      <c r="AN808" s="17">
        <v>0.46532922237427798</v>
      </c>
      <c r="AO808" s="17"/>
      <c r="AP808" s="17">
        <v>0.43113462559004101</v>
      </c>
      <c r="AQ808" s="17">
        <v>0.47616656897178999</v>
      </c>
      <c r="AR808" s="17">
        <v>0.404421183826638</v>
      </c>
      <c r="AS808" s="17"/>
      <c r="AT808" s="17">
        <v>0.44878072817976</v>
      </c>
      <c r="AU808" s="17">
        <v>0.432664636393507</v>
      </c>
      <c r="AV808" s="17" t="s">
        <v>74</v>
      </c>
      <c r="AW808" s="17">
        <v>0.37742322580808702</v>
      </c>
      <c r="AX808" s="17">
        <v>0.42122420759185902</v>
      </c>
      <c r="AY808" s="17">
        <v>0.47497843559359398</v>
      </c>
      <c r="AZ808" s="17">
        <v>0.311782359617297</v>
      </c>
    </row>
    <row r="809" spans="2:52" x14ac:dyDescent="0.35">
      <c r="B809" t="s">
        <v>338</v>
      </c>
      <c r="C809" s="17">
        <v>0.283589797282991</v>
      </c>
      <c r="D809" s="17">
        <v>0.28259559795004502</v>
      </c>
      <c r="E809" s="17">
        <v>0.28591987726784202</v>
      </c>
      <c r="F809" s="17"/>
      <c r="G809" s="17">
        <v>0.23539596175682001</v>
      </c>
      <c r="H809" s="17">
        <v>0.32360710449157198</v>
      </c>
      <c r="I809" s="17">
        <v>0.280791511598036</v>
      </c>
      <c r="J809" s="17">
        <v>0.26507276288390003</v>
      </c>
      <c r="K809" s="17">
        <v>0.334630705904366</v>
      </c>
      <c r="L809" s="17">
        <v>0.25862685555944298</v>
      </c>
      <c r="M809" s="17"/>
      <c r="N809" s="17">
        <v>0.282953019363401</v>
      </c>
      <c r="O809" s="17">
        <v>0.29047652470122098</v>
      </c>
      <c r="P809" s="17">
        <v>0.29495259375223898</v>
      </c>
      <c r="Q809" s="17">
        <v>0.270317860728163</v>
      </c>
      <c r="R809" s="17"/>
      <c r="S809" s="17">
        <v>0.28028123523689302</v>
      </c>
      <c r="T809" s="17">
        <v>0.29045046570479799</v>
      </c>
      <c r="U809" s="17">
        <v>0.373260433178215</v>
      </c>
      <c r="V809" s="17">
        <v>0.28290541120426399</v>
      </c>
      <c r="W809" s="17">
        <v>0.208633506982186</v>
      </c>
      <c r="X809" s="17">
        <v>0.33594185745972899</v>
      </c>
      <c r="Y809" s="17">
        <v>0.238880536444629</v>
      </c>
      <c r="Z809" s="17">
        <v>0.22372848717517499</v>
      </c>
      <c r="AA809" s="17">
        <v>0.23804032014291401</v>
      </c>
      <c r="AB809" s="17">
        <v>0.34824587721646899</v>
      </c>
      <c r="AC809" s="17">
        <v>0.24459170542239</v>
      </c>
      <c r="AD809" s="17">
        <v>0.29980282863896002</v>
      </c>
      <c r="AE809" s="17"/>
      <c r="AF809" s="17">
        <v>0.280894162754595</v>
      </c>
      <c r="AG809" s="17">
        <v>0.285562537188429</v>
      </c>
      <c r="AH809" s="17">
        <v>0.321630056167718</v>
      </c>
      <c r="AI809" s="17"/>
      <c r="AJ809" s="17">
        <v>0.28195016810670798</v>
      </c>
      <c r="AK809" s="17">
        <v>0.23488690422922201</v>
      </c>
      <c r="AL809" s="17">
        <v>0.30131371073853103</v>
      </c>
      <c r="AM809" s="17">
        <v>0.33067786152858197</v>
      </c>
      <c r="AN809" s="17">
        <v>0.31403742916649902</v>
      </c>
      <c r="AO809" s="17"/>
      <c r="AP809" s="17">
        <v>0.28797010583525101</v>
      </c>
      <c r="AQ809" s="17">
        <v>0.25254105959420697</v>
      </c>
      <c r="AR809" s="17">
        <v>0.27122826303284397</v>
      </c>
      <c r="AS809" s="17"/>
      <c r="AT809" s="17">
        <v>0.27486090035879501</v>
      </c>
      <c r="AU809" s="17">
        <v>0.31087360012860898</v>
      </c>
      <c r="AV809" s="17" t="s">
        <v>74</v>
      </c>
      <c r="AW809" s="17">
        <v>0.28680137364163599</v>
      </c>
      <c r="AX809" s="17">
        <v>0.226191504327557</v>
      </c>
      <c r="AY809" s="17">
        <v>0.27080064039754598</v>
      </c>
      <c r="AZ809" s="17">
        <v>0.36577918918483099</v>
      </c>
    </row>
    <row r="810" spans="2:52" x14ac:dyDescent="0.35">
      <c r="B810" t="s">
        <v>339</v>
      </c>
      <c r="C810" s="17">
        <v>3.8136903025069002E-2</v>
      </c>
      <c r="D810" s="17">
        <v>3.6170246841250003E-2</v>
      </c>
      <c r="E810" s="17">
        <v>4.02494116765802E-2</v>
      </c>
      <c r="F810" s="17"/>
      <c r="G810" s="17">
        <v>5.3546734324057599E-2</v>
      </c>
      <c r="H810" s="17">
        <v>2.5687015060073301E-2</v>
      </c>
      <c r="I810" s="17">
        <v>2.66418333623091E-2</v>
      </c>
      <c r="J810" s="17">
        <v>4.4685619642735597E-2</v>
      </c>
      <c r="K810" s="17">
        <v>4.9430243357389797E-2</v>
      </c>
      <c r="L810" s="17">
        <v>3.67008077492159E-2</v>
      </c>
      <c r="M810" s="17"/>
      <c r="N810" s="17">
        <v>4.0485209611233197E-2</v>
      </c>
      <c r="O810" s="17">
        <v>3.5879757435716197E-2</v>
      </c>
      <c r="P810" s="17">
        <v>2.7569072217236801E-2</v>
      </c>
      <c r="Q810" s="17">
        <v>4.4076206995471198E-2</v>
      </c>
      <c r="R810" s="17"/>
      <c r="S810" s="17">
        <v>1.47329145334659E-2</v>
      </c>
      <c r="T810" s="17">
        <v>3.0090683015879499E-2</v>
      </c>
      <c r="U810" s="17">
        <v>3.20444322948591E-2</v>
      </c>
      <c r="V810" s="17">
        <v>1.6699660064506201E-2</v>
      </c>
      <c r="W810" s="17">
        <v>8.3308239568185297E-2</v>
      </c>
      <c r="X810" s="17">
        <v>4.6662798048240799E-2</v>
      </c>
      <c r="Y810" s="17">
        <v>6.6965167588628402E-2</v>
      </c>
      <c r="Z810" s="17">
        <v>7.2255555498971294E-2</v>
      </c>
      <c r="AA810" s="17">
        <v>3.8432726502743403E-2</v>
      </c>
      <c r="AB810" s="17">
        <v>3.7959415963845999E-2</v>
      </c>
      <c r="AC810" s="17">
        <v>2.8469665667017301E-2</v>
      </c>
      <c r="AD810" s="17">
        <v>3.5797554523764701E-2</v>
      </c>
      <c r="AE810" s="17"/>
      <c r="AF810" s="17">
        <v>4.2065026943312302E-2</v>
      </c>
      <c r="AG810" s="17">
        <v>3.8632423631983701E-2</v>
      </c>
      <c r="AH810" s="17">
        <v>2.70456315330742E-2</v>
      </c>
      <c r="AI810" s="17"/>
      <c r="AJ810" s="17">
        <v>4.3049216677952598E-2</v>
      </c>
      <c r="AK810" s="17">
        <v>4.63895600500712E-2</v>
      </c>
      <c r="AL810" s="17">
        <v>3.3876707620494897E-2</v>
      </c>
      <c r="AM810" s="17">
        <v>5.30870980220235E-2</v>
      </c>
      <c r="AN810" s="17">
        <v>2.2110243975282901E-2</v>
      </c>
      <c r="AO810" s="17"/>
      <c r="AP810" s="17">
        <v>3.71917012830556E-2</v>
      </c>
      <c r="AQ810" s="17">
        <v>4.0129918646966502E-2</v>
      </c>
      <c r="AR810" s="17">
        <v>1.1439251079323601E-2</v>
      </c>
      <c r="AS810" s="17"/>
      <c r="AT810" s="17">
        <v>3.9191507184599697E-2</v>
      </c>
      <c r="AU810" s="17">
        <v>3.4824343626269502E-2</v>
      </c>
      <c r="AV810" s="17" t="s">
        <v>74</v>
      </c>
      <c r="AW810" s="17">
        <v>5.8753330251891903E-2</v>
      </c>
      <c r="AX810" s="17">
        <v>2.4764501136330001E-2</v>
      </c>
      <c r="AY810" s="17">
        <v>3.8867574513939601E-2</v>
      </c>
      <c r="AZ810" s="17">
        <v>4.9553349020400601E-2</v>
      </c>
    </row>
    <row r="811" spans="2:52" x14ac:dyDescent="0.35">
      <c r="B811" t="s">
        <v>72</v>
      </c>
      <c r="C811" s="17">
        <v>4.1221774940920899E-2</v>
      </c>
      <c r="D811" s="17">
        <v>3.4825533178242302E-2</v>
      </c>
      <c r="E811" s="17">
        <v>4.7696928689850197E-2</v>
      </c>
      <c r="F811" s="17"/>
      <c r="G811" s="17">
        <v>3.5038034122886197E-2</v>
      </c>
      <c r="H811" s="17">
        <v>1.1545255146540701E-2</v>
      </c>
      <c r="I811" s="17">
        <v>3.1324313039308702E-2</v>
      </c>
      <c r="J811" s="17">
        <v>3.6433760865551501E-2</v>
      </c>
      <c r="K811" s="17">
        <v>5.8648855087710901E-2</v>
      </c>
      <c r="L811" s="17">
        <v>7.01343231381827E-2</v>
      </c>
      <c r="M811" s="17"/>
      <c r="N811" s="17">
        <v>3.7140774367857197E-2</v>
      </c>
      <c r="O811" s="17">
        <v>3.22444027373507E-2</v>
      </c>
      <c r="P811" s="17">
        <v>3.02574849723335E-2</v>
      </c>
      <c r="Q811" s="17">
        <v>6.1044752734076099E-2</v>
      </c>
      <c r="R811" s="17"/>
      <c r="S811" s="17">
        <v>3.9770091769776098E-2</v>
      </c>
      <c r="T811" s="17">
        <v>5.1661376263359503E-2</v>
      </c>
      <c r="U811" s="17">
        <v>3.9769301851373499E-2</v>
      </c>
      <c r="V811" s="17">
        <v>7.1838644363255905E-2</v>
      </c>
      <c r="W811" s="17">
        <v>2.4210692958329401E-2</v>
      </c>
      <c r="X811" s="17">
        <v>4.4636242958529498E-2</v>
      </c>
      <c r="Y811" s="17">
        <v>4.2383887350377999E-2</v>
      </c>
      <c r="Z811" s="17">
        <v>3.31641246946935E-2</v>
      </c>
      <c r="AA811" s="17">
        <v>4.1026647899164499E-2</v>
      </c>
      <c r="AB811" s="17">
        <v>1.8807392100532901E-2</v>
      </c>
      <c r="AC811" s="17">
        <v>1.4142975193555601E-2</v>
      </c>
      <c r="AD811" s="17">
        <v>7.3942098263265393E-2</v>
      </c>
      <c r="AE811" s="17"/>
      <c r="AF811" s="17">
        <v>4.5884131553824203E-2</v>
      </c>
      <c r="AG811" s="17">
        <v>4.0628036340361599E-2</v>
      </c>
      <c r="AH811" s="17">
        <v>3.6482287304441398E-2</v>
      </c>
      <c r="AI811" s="17"/>
      <c r="AJ811" s="17">
        <v>5.7658445926454902E-2</v>
      </c>
      <c r="AK811" s="17">
        <v>1.9147504510993899E-2</v>
      </c>
      <c r="AL811" s="17">
        <v>5.2729099249029597E-2</v>
      </c>
      <c r="AM811" s="17">
        <v>0.157198887866039</v>
      </c>
      <c r="AN811" s="17">
        <v>2.9971768228692401E-2</v>
      </c>
      <c r="AO811" s="17"/>
      <c r="AP811" s="17">
        <v>5.0230753699317399E-2</v>
      </c>
      <c r="AQ811" s="17">
        <v>2.3425956842775202E-2</v>
      </c>
      <c r="AR811" s="17">
        <v>6.2766264874918307E-2</v>
      </c>
      <c r="AS811" s="17"/>
      <c r="AT811" s="17">
        <v>5.6476875316183103E-2</v>
      </c>
      <c r="AU811" s="17">
        <v>2.8545525845188699E-2</v>
      </c>
      <c r="AV811" s="17" t="s">
        <v>74</v>
      </c>
      <c r="AW811" s="17">
        <v>4.3414964189950001E-2</v>
      </c>
      <c r="AX811" s="17">
        <v>5.7743167938297903E-2</v>
      </c>
      <c r="AY811" s="17">
        <v>1.58746495863866E-2</v>
      </c>
      <c r="AZ811" s="17">
        <v>7.7674001332229806E-2</v>
      </c>
    </row>
    <row r="812" spans="2:52" x14ac:dyDescent="0.35">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row>
    <row r="813" spans="2:52" x14ac:dyDescent="0.35">
      <c r="B813" s="6" t="s">
        <v>374</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row>
    <row r="814" spans="2:52" x14ac:dyDescent="0.35">
      <c r="B814" s="24" t="s">
        <v>156</v>
      </c>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row>
    <row r="815" spans="2:52" x14ac:dyDescent="0.35">
      <c r="B815" t="s">
        <v>336</v>
      </c>
      <c r="C815" s="17">
        <v>2.8578137796699099E-2</v>
      </c>
      <c r="D815" s="17">
        <v>3.5289101955986599E-2</v>
      </c>
      <c r="E815" s="17">
        <v>2.21273762673894E-2</v>
      </c>
      <c r="F815" s="17"/>
      <c r="G815" s="17">
        <v>4.61213934946028E-2</v>
      </c>
      <c r="H815" s="17">
        <v>6.1171216717924699E-2</v>
      </c>
      <c r="I815" s="17">
        <v>4.0395275807826599E-2</v>
      </c>
      <c r="J815" s="17">
        <v>2.3255710908989199E-2</v>
      </c>
      <c r="K815" s="17">
        <v>0</v>
      </c>
      <c r="L815" s="17">
        <v>3.1000521950906002E-3</v>
      </c>
      <c r="M815" s="17"/>
      <c r="N815" s="17">
        <v>3.1722424502801001E-2</v>
      </c>
      <c r="O815" s="17">
        <v>2.7368209564439701E-2</v>
      </c>
      <c r="P815" s="17">
        <v>2.9065731796620399E-2</v>
      </c>
      <c r="Q815" s="17">
        <v>2.63942751950785E-2</v>
      </c>
      <c r="R815" s="17"/>
      <c r="S815" s="17">
        <v>5.5903063074920697E-2</v>
      </c>
      <c r="T815" s="17">
        <v>1.8744773590227901E-2</v>
      </c>
      <c r="U815" s="17">
        <v>1.02665942029125E-2</v>
      </c>
      <c r="V815" s="17">
        <v>3.2646927309437801E-2</v>
      </c>
      <c r="W815" s="17">
        <v>3.8680078020568297E-2</v>
      </c>
      <c r="X815" s="17">
        <v>4.2852528960695802E-2</v>
      </c>
      <c r="Y815" s="17">
        <v>9.0534325559555907E-3</v>
      </c>
      <c r="Z815" s="17">
        <v>3.4608875385887299E-2</v>
      </c>
      <c r="AA815" s="17">
        <v>2.79209952643804E-2</v>
      </c>
      <c r="AB815" s="17">
        <v>1.83011840980918E-2</v>
      </c>
      <c r="AC815" s="17">
        <v>0</v>
      </c>
      <c r="AD815" s="17">
        <v>3.83403464933781E-2</v>
      </c>
      <c r="AE815" s="17"/>
      <c r="AF815" s="17">
        <v>2.1656271364357001E-2</v>
      </c>
      <c r="AG815" s="17">
        <v>4.2613124890818303E-2</v>
      </c>
      <c r="AH815" s="17">
        <v>1.54006792754324E-2</v>
      </c>
      <c r="AI815" s="17"/>
      <c r="AJ815" s="17">
        <v>1.0606163875443801E-2</v>
      </c>
      <c r="AK815" s="17">
        <v>5.8060777238871902E-2</v>
      </c>
      <c r="AL815" s="17">
        <v>1.03934900746257E-2</v>
      </c>
      <c r="AM815" s="17">
        <v>7.8080249046282399E-2</v>
      </c>
      <c r="AN815" s="17">
        <v>2.1153643618562701E-2</v>
      </c>
      <c r="AO815" s="17"/>
      <c r="AP815" s="17">
        <v>2.1890421199287202E-2</v>
      </c>
      <c r="AQ815" s="17">
        <v>4.1654112066532703E-2</v>
      </c>
      <c r="AR815" s="17">
        <v>1.99264741017093E-2</v>
      </c>
      <c r="AS815" s="17"/>
      <c r="AT815" s="17">
        <v>1.29710657151545E-2</v>
      </c>
      <c r="AU815" s="17">
        <v>3.2870969778828002E-2</v>
      </c>
      <c r="AV815" s="17" t="s">
        <v>74</v>
      </c>
      <c r="AW815" s="17">
        <v>2.1393239337345299E-2</v>
      </c>
      <c r="AX815" s="17">
        <v>3.4595429846750098E-2</v>
      </c>
      <c r="AY815" s="17">
        <v>4.7413905174703203E-2</v>
      </c>
      <c r="AZ815" s="17">
        <v>2.5174418828804598E-2</v>
      </c>
    </row>
    <row r="816" spans="2:52" x14ac:dyDescent="0.35">
      <c r="B816" t="s">
        <v>337</v>
      </c>
      <c r="C816" s="17">
        <v>0.13681548593041901</v>
      </c>
      <c r="D816" s="17">
        <v>0.15083604796545899</v>
      </c>
      <c r="E816" s="17">
        <v>0.123706759037015</v>
      </c>
      <c r="F816" s="17"/>
      <c r="G816" s="17">
        <v>0.245869594880892</v>
      </c>
      <c r="H816" s="17">
        <v>0.191873645234692</v>
      </c>
      <c r="I816" s="17">
        <v>0.13350363140424901</v>
      </c>
      <c r="J816" s="17">
        <v>0.17108569543626201</v>
      </c>
      <c r="K816" s="17">
        <v>6.8185268138048399E-2</v>
      </c>
      <c r="L816" s="17">
        <v>4.8283042929876202E-2</v>
      </c>
      <c r="M816" s="17"/>
      <c r="N816" s="17">
        <v>0.143944496660011</v>
      </c>
      <c r="O816" s="17">
        <v>0.140494152740747</v>
      </c>
      <c r="P816" s="17">
        <v>0.13279842406581199</v>
      </c>
      <c r="Q816" s="17">
        <v>0.12984874336357799</v>
      </c>
      <c r="R816" s="17"/>
      <c r="S816" s="17">
        <v>0.20443845755856799</v>
      </c>
      <c r="T816" s="17">
        <v>0.105522298390424</v>
      </c>
      <c r="U816" s="17">
        <v>7.0911564828649104E-2</v>
      </c>
      <c r="V816" s="17">
        <v>8.0384724074230696E-2</v>
      </c>
      <c r="W816" s="17">
        <v>0.15031467938768101</v>
      </c>
      <c r="X816" s="17">
        <v>0.14712311317993901</v>
      </c>
      <c r="Y816" s="17">
        <v>0.11892030319152801</v>
      </c>
      <c r="Z816" s="17">
        <v>0.137981123972961</v>
      </c>
      <c r="AA816" s="17">
        <v>0.17743456634994301</v>
      </c>
      <c r="AB816" s="17">
        <v>0.146873541568462</v>
      </c>
      <c r="AC816" s="17">
        <v>0.14097931648470899</v>
      </c>
      <c r="AD816" s="17">
        <v>3.43973405642942E-2</v>
      </c>
      <c r="AE816" s="17"/>
      <c r="AF816" s="17">
        <v>0.100942636918914</v>
      </c>
      <c r="AG816" s="17">
        <v>0.14193368208769899</v>
      </c>
      <c r="AH816" s="17">
        <v>0.15516993976198501</v>
      </c>
      <c r="AI816" s="17"/>
      <c r="AJ816" s="17">
        <v>0.10691746753549999</v>
      </c>
      <c r="AK816" s="17">
        <v>0.16589836881936401</v>
      </c>
      <c r="AL816" s="17">
        <v>0.11371843527520201</v>
      </c>
      <c r="AM816" s="17">
        <v>4.9958348495203003E-2</v>
      </c>
      <c r="AN816" s="17">
        <v>0.14791963316770901</v>
      </c>
      <c r="AO816" s="17"/>
      <c r="AP816" s="17">
        <v>0.13533911696990999</v>
      </c>
      <c r="AQ816" s="17">
        <v>0.15080920507788001</v>
      </c>
      <c r="AR816" s="17">
        <v>0.147299139564118</v>
      </c>
      <c r="AS816" s="17"/>
      <c r="AT816" s="17">
        <v>9.0756936384862499E-2</v>
      </c>
      <c r="AU816" s="17">
        <v>0.126514925839943</v>
      </c>
      <c r="AV816" s="17" t="s">
        <v>74</v>
      </c>
      <c r="AW816" s="17">
        <v>0.176313445410546</v>
      </c>
      <c r="AX816" s="17">
        <v>0.15107795564571699</v>
      </c>
      <c r="AY816" s="17">
        <v>0.200846055108412</v>
      </c>
      <c r="AZ816" s="17">
        <v>0.20360761095999899</v>
      </c>
    </row>
    <row r="817" spans="2:52" x14ac:dyDescent="0.35">
      <c r="B817" t="s">
        <v>338</v>
      </c>
      <c r="C817" s="17">
        <v>0.39495546200714898</v>
      </c>
      <c r="D817" s="17">
        <v>0.39538823805435003</v>
      </c>
      <c r="E817" s="17">
        <v>0.39320049277073799</v>
      </c>
      <c r="F817" s="17"/>
      <c r="G817" s="17">
        <v>0.43637573833235899</v>
      </c>
      <c r="H817" s="17">
        <v>0.49391698728715799</v>
      </c>
      <c r="I817" s="17">
        <v>0.51030686467257003</v>
      </c>
      <c r="J817" s="17">
        <v>0.407285449962691</v>
      </c>
      <c r="K817" s="17">
        <v>0.33656442085166</v>
      </c>
      <c r="L817" s="17">
        <v>0.224413821449817</v>
      </c>
      <c r="M817" s="17"/>
      <c r="N817" s="17">
        <v>0.382594186862668</v>
      </c>
      <c r="O817" s="17">
        <v>0.41555918576222001</v>
      </c>
      <c r="P817" s="17">
        <v>0.37790065613423701</v>
      </c>
      <c r="Q817" s="17">
        <v>0.40031137784715598</v>
      </c>
      <c r="R817" s="17"/>
      <c r="S817" s="17">
        <v>0.41019239510727901</v>
      </c>
      <c r="T817" s="17">
        <v>0.35597884530984403</v>
      </c>
      <c r="U817" s="17">
        <v>0.36266736687668499</v>
      </c>
      <c r="V817" s="17">
        <v>0.32744374085009198</v>
      </c>
      <c r="W817" s="17">
        <v>0.45861648662962101</v>
      </c>
      <c r="X817" s="17">
        <v>0.44768572445223798</v>
      </c>
      <c r="Y817" s="17">
        <v>0.369553360931269</v>
      </c>
      <c r="Z817" s="17">
        <v>0.34469245083526001</v>
      </c>
      <c r="AA817" s="17">
        <v>0.35393460127549198</v>
      </c>
      <c r="AB817" s="17">
        <v>0.40142425186174402</v>
      </c>
      <c r="AC817" s="17">
        <v>0.48486102234933398</v>
      </c>
      <c r="AD817" s="17">
        <v>0.60540745136381802</v>
      </c>
      <c r="AE817" s="17"/>
      <c r="AF817" s="17">
        <v>0.33276357705631998</v>
      </c>
      <c r="AG817" s="17">
        <v>0.42876858300422399</v>
      </c>
      <c r="AH817" s="17">
        <v>0.4083539956901</v>
      </c>
      <c r="AI817" s="17"/>
      <c r="AJ817" s="17">
        <v>0.33930944125167301</v>
      </c>
      <c r="AK817" s="17">
        <v>0.45945888414863001</v>
      </c>
      <c r="AL817" s="17">
        <v>0.390356780431868</v>
      </c>
      <c r="AM817" s="17">
        <v>0.27865663511622202</v>
      </c>
      <c r="AN817" s="17">
        <v>0.39747215522356499</v>
      </c>
      <c r="AO817" s="17"/>
      <c r="AP817" s="17">
        <v>0.36076741894504999</v>
      </c>
      <c r="AQ817" s="17">
        <v>0.44308135813454103</v>
      </c>
      <c r="AR817" s="17">
        <v>0.45667029915895302</v>
      </c>
      <c r="AS817" s="17"/>
      <c r="AT817" s="17">
        <v>0.28046575705694099</v>
      </c>
      <c r="AU817" s="17">
        <v>0.48498062416307502</v>
      </c>
      <c r="AV817" s="17" t="s">
        <v>74</v>
      </c>
      <c r="AW817" s="17">
        <v>0.45515455323854298</v>
      </c>
      <c r="AX817" s="17">
        <v>0.39656922875791101</v>
      </c>
      <c r="AY817" s="17">
        <v>0.45952323216310698</v>
      </c>
      <c r="AZ817" s="17">
        <v>0.36192204191465499</v>
      </c>
    </row>
    <row r="818" spans="2:52" x14ac:dyDescent="0.35">
      <c r="B818" t="s">
        <v>339</v>
      </c>
      <c r="C818" s="17">
        <v>0.37262890950771299</v>
      </c>
      <c r="D818" s="17">
        <v>0.37098444960458998</v>
      </c>
      <c r="E818" s="17">
        <v>0.37446337978164901</v>
      </c>
      <c r="F818" s="17"/>
      <c r="G818" s="17">
        <v>0.19566933083728799</v>
      </c>
      <c r="H818" s="17">
        <v>0.21264688871673901</v>
      </c>
      <c r="I818" s="17">
        <v>0.25003832388343</v>
      </c>
      <c r="J818" s="17">
        <v>0.31930431337748699</v>
      </c>
      <c r="K818" s="17">
        <v>0.52357918576159801</v>
      </c>
      <c r="L818" s="17">
        <v>0.64971116404688101</v>
      </c>
      <c r="M818" s="17"/>
      <c r="N818" s="17">
        <v>0.37740678759602098</v>
      </c>
      <c r="O818" s="17">
        <v>0.36838954798667201</v>
      </c>
      <c r="P818" s="17">
        <v>0.39904453431603298</v>
      </c>
      <c r="Q818" s="17">
        <v>0.34842451256812301</v>
      </c>
      <c r="R818" s="17"/>
      <c r="S818" s="17">
        <v>0.27043768943783297</v>
      </c>
      <c r="T818" s="17">
        <v>0.46181010643934001</v>
      </c>
      <c r="U818" s="17">
        <v>0.50498461814691897</v>
      </c>
      <c r="V818" s="17">
        <v>0.46683870404097599</v>
      </c>
      <c r="W818" s="17">
        <v>0.30747411156471699</v>
      </c>
      <c r="X818" s="17">
        <v>0.285902251990308</v>
      </c>
      <c r="Y818" s="17">
        <v>0.36329777378196798</v>
      </c>
      <c r="Z818" s="17">
        <v>0.372652928316898</v>
      </c>
      <c r="AA818" s="17">
        <v>0.38804115295670599</v>
      </c>
      <c r="AB818" s="17">
        <v>0.37631825596701302</v>
      </c>
      <c r="AC818" s="17">
        <v>0.339864216547697</v>
      </c>
      <c r="AD818" s="17">
        <v>0.32185486157851001</v>
      </c>
      <c r="AE818" s="17"/>
      <c r="AF818" s="17">
        <v>0.48435274754559099</v>
      </c>
      <c r="AG818" s="17">
        <v>0.31980780817149501</v>
      </c>
      <c r="AH818" s="17">
        <v>0.33647759156240797</v>
      </c>
      <c r="AI818" s="17"/>
      <c r="AJ818" s="17">
        <v>0.47423140545698</v>
      </c>
      <c r="AK818" s="17">
        <v>0.26755814387918198</v>
      </c>
      <c r="AL818" s="17">
        <v>0.42656115396389599</v>
      </c>
      <c r="AM818" s="17">
        <v>0.41333947318341902</v>
      </c>
      <c r="AN818" s="17">
        <v>0.33714249689875803</v>
      </c>
      <c r="AO818" s="17"/>
      <c r="AP818" s="17">
        <v>0.40646333076172397</v>
      </c>
      <c r="AQ818" s="17">
        <v>0.32062686793791001</v>
      </c>
      <c r="AR818" s="17">
        <v>0.32066771755751</v>
      </c>
      <c r="AS818" s="17"/>
      <c r="AT818" s="17">
        <v>0.54666677361924798</v>
      </c>
      <c r="AU818" s="17">
        <v>0.29542996373151997</v>
      </c>
      <c r="AV818" s="17" t="s">
        <v>74</v>
      </c>
      <c r="AW818" s="17">
        <v>0.29323171735952303</v>
      </c>
      <c r="AX818" s="17">
        <v>0.28218338999381998</v>
      </c>
      <c r="AY818" s="17">
        <v>0.24397385713582401</v>
      </c>
      <c r="AZ818" s="17">
        <v>0.33153137672090699</v>
      </c>
    </row>
    <row r="819" spans="2:52" x14ac:dyDescent="0.35">
      <c r="B819" t="s">
        <v>72</v>
      </c>
      <c r="C819" s="17">
        <v>6.7022004758019005E-2</v>
      </c>
      <c r="D819" s="17">
        <v>4.7502162419613699E-2</v>
      </c>
      <c r="E819" s="17">
        <v>8.6501992143208598E-2</v>
      </c>
      <c r="F819" s="17"/>
      <c r="G819" s="17">
        <v>7.5963942454858505E-2</v>
      </c>
      <c r="H819" s="17">
        <v>4.0391262043485997E-2</v>
      </c>
      <c r="I819" s="17">
        <v>6.5755904231923706E-2</v>
      </c>
      <c r="J819" s="17">
        <v>7.9068830314570501E-2</v>
      </c>
      <c r="K819" s="17">
        <v>7.1671125248693707E-2</v>
      </c>
      <c r="L819" s="17">
        <v>7.4491919378335603E-2</v>
      </c>
      <c r="M819" s="17"/>
      <c r="N819" s="17">
        <v>6.4332104378499205E-2</v>
      </c>
      <c r="O819" s="17">
        <v>4.8188903945921603E-2</v>
      </c>
      <c r="P819" s="17">
        <v>6.1190653687297897E-2</v>
      </c>
      <c r="Q819" s="17">
        <v>9.5021091026064097E-2</v>
      </c>
      <c r="R819" s="17"/>
      <c r="S819" s="17">
        <v>5.90283948213998E-2</v>
      </c>
      <c r="T819" s="17">
        <v>5.79439762701629E-2</v>
      </c>
      <c r="U819" s="17">
        <v>5.11698559448346E-2</v>
      </c>
      <c r="V819" s="17">
        <v>9.2685903725263002E-2</v>
      </c>
      <c r="W819" s="17">
        <v>4.4914644397413002E-2</v>
      </c>
      <c r="X819" s="17">
        <v>7.6436381416819701E-2</v>
      </c>
      <c r="Y819" s="17">
        <v>0.13917512953927999</v>
      </c>
      <c r="Z819" s="17">
        <v>0.110064621488993</v>
      </c>
      <c r="AA819" s="17">
        <v>5.26686841534783E-2</v>
      </c>
      <c r="AB819" s="17">
        <v>5.7082766504688402E-2</v>
      </c>
      <c r="AC819" s="17">
        <v>3.4295444618260999E-2</v>
      </c>
      <c r="AD819" s="17">
        <v>0</v>
      </c>
      <c r="AE819" s="17"/>
      <c r="AF819" s="17">
        <v>6.0284767114817998E-2</v>
      </c>
      <c r="AG819" s="17">
        <v>6.6876801845762807E-2</v>
      </c>
      <c r="AH819" s="17">
        <v>8.4597793710074795E-2</v>
      </c>
      <c r="AI819" s="17"/>
      <c r="AJ819" s="17">
        <v>6.8935521880403305E-2</v>
      </c>
      <c r="AK819" s="17">
        <v>4.9023825913952102E-2</v>
      </c>
      <c r="AL819" s="17">
        <v>5.8970140254407798E-2</v>
      </c>
      <c r="AM819" s="17">
        <v>0.179965294158874</v>
      </c>
      <c r="AN819" s="17">
        <v>9.6312071091405202E-2</v>
      </c>
      <c r="AO819" s="17"/>
      <c r="AP819" s="17">
        <v>7.5539712124029296E-2</v>
      </c>
      <c r="AQ819" s="17">
        <v>4.38284567831373E-2</v>
      </c>
      <c r="AR819" s="17">
        <v>5.5436369617710403E-2</v>
      </c>
      <c r="AS819" s="17"/>
      <c r="AT819" s="17">
        <v>6.9139467223793397E-2</v>
      </c>
      <c r="AU819" s="17">
        <v>6.02035164866341E-2</v>
      </c>
      <c r="AV819" s="17" t="s">
        <v>74</v>
      </c>
      <c r="AW819" s="17">
        <v>5.3907044654043001E-2</v>
      </c>
      <c r="AX819" s="17">
        <v>0.13557399575580201</v>
      </c>
      <c r="AY819" s="17">
        <v>4.8242950417953498E-2</v>
      </c>
      <c r="AZ819" s="17">
        <v>7.7764551575634902E-2</v>
      </c>
    </row>
    <row r="820" spans="2:52" x14ac:dyDescent="0.35">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row>
    <row r="821" spans="2:52" x14ac:dyDescent="0.35">
      <c r="B821" s="6" t="s">
        <v>375</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row>
    <row r="822" spans="2:52" x14ac:dyDescent="0.35">
      <c r="B822" s="24" t="s">
        <v>156</v>
      </c>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row>
    <row r="823" spans="2:52" x14ac:dyDescent="0.35">
      <c r="B823" t="s">
        <v>336</v>
      </c>
      <c r="C823" s="17">
        <v>9.3123405866124304E-2</v>
      </c>
      <c r="D823" s="17">
        <v>9.9869933746372402E-2</v>
      </c>
      <c r="E823" s="17">
        <v>8.6945955951377996E-2</v>
      </c>
      <c r="F823" s="17"/>
      <c r="G823" s="17">
        <v>0.149968573039369</v>
      </c>
      <c r="H823" s="17">
        <v>0.11563428203039899</v>
      </c>
      <c r="I823" s="17">
        <v>8.2024650611777994E-2</v>
      </c>
      <c r="J823" s="17">
        <v>9.6113561609311796E-2</v>
      </c>
      <c r="K823" s="17">
        <v>7.2795064193575607E-2</v>
      </c>
      <c r="L823" s="17">
        <v>5.9525673408105703E-2</v>
      </c>
      <c r="M823" s="17"/>
      <c r="N823" s="17">
        <v>8.1995807763942094E-2</v>
      </c>
      <c r="O823" s="17">
        <v>0.111724583740093</v>
      </c>
      <c r="P823" s="17">
        <v>8.3879125370141305E-2</v>
      </c>
      <c r="Q823" s="17">
        <v>9.3506368895452205E-2</v>
      </c>
      <c r="R823" s="17"/>
      <c r="S823" s="17">
        <v>0.108068735186929</v>
      </c>
      <c r="T823" s="17">
        <v>5.3329025113054603E-2</v>
      </c>
      <c r="U823" s="17">
        <v>5.9080728041427603E-2</v>
      </c>
      <c r="V823" s="17">
        <v>8.5022461398912896E-2</v>
      </c>
      <c r="W823" s="17">
        <v>9.44387591679577E-2</v>
      </c>
      <c r="X823" s="17">
        <v>5.9052464813897497E-2</v>
      </c>
      <c r="Y823" s="17">
        <v>0.120142055005017</v>
      </c>
      <c r="Z823" s="17">
        <v>9.3602613806390705E-2</v>
      </c>
      <c r="AA823" s="17">
        <v>0.14938555083348301</v>
      </c>
      <c r="AB823" s="17">
        <v>6.1090716627447798E-2</v>
      </c>
      <c r="AC823" s="17">
        <v>0.14556756025881001</v>
      </c>
      <c r="AD823" s="17">
        <v>0.106896708483745</v>
      </c>
      <c r="AE823" s="17"/>
      <c r="AF823" s="17">
        <v>6.0548392846296699E-2</v>
      </c>
      <c r="AG823" s="17">
        <v>0.118883923250234</v>
      </c>
      <c r="AH823" s="17">
        <v>9.1014572461969506E-2</v>
      </c>
      <c r="AI823" s="17"/>
      <c r="AJ823" s="17">
        <v>5.3344592433093002E-2</v>
      </c>
      <c r="AK823" s="17">
        <v>0.13737606008370201</v>
      </c>
      <c r="AL823" s="17">
        <v>7.8520667852688603E-2</v>
      </c>
      <c r="AM823" s="17">
        <v>0</v>
      </c>
      <c r="AN823" s="17">
        <v>7.0069505369355495E-2</v>
      </c>
      <c r="AO823" s="17"/>
      <c r="AP823" s="17">
        <v>5.9605646570064001E-2</v>
      </c>
      <c r="AQ823" s="17">
        <v>0.13188374254886101</v>
      </c>
      <c r="AR823" s="17">
        <v>0.13607562274846399</v>
      </c>
      <c r="AS823" s="17"/>
      <c r="AT823" s="17">
        <v>7.7908521817246695E-2</v>
      </c>
      <c r="AU823" s="17">
        <v>7.99418305945679E-2</v>
      </c>
      <c r="AV823" s="17" t="s">
        <v>74</v>
      </c>
      <c r="AW823" s="17">
        <v>0.141080008807276</v>
      </c>
      <c r="AX823" s="17">
        <v>8.8675032367812295E-2</v>
      </c>
      <c r="AY823" s="17">
        <v>0.12419278729145</v>
      </c>
      <c r="AZ823" s="17">
        <v>5.5258749853089102E-2</v>
      </c>
    </row>
    <row r="824" spans="2:52" x14ac:dyDescent="0.35">
      <c r="B824" t="s">
        <v>337</v>
      </c>
      <c r="C824" s="17">
        <v>0.38100354658611302</v>
      </c>
      <c r="D824" s="17">
        <v>0.38958663732672</v>
      </c>
      <c r="E824" s="17">
        <v>0.37101117523247101</v>
      </c>
      <c r="F824" s="17"/>
      <c r="G824" s="17">
        <v>0.40144347662277102</v>
      </c>
      <c r="H824" s="17">
        <v>0.429046136059831</v>
      </c>
      <c r="I824" s="17">
        <v>0.41306698454047402</v>
      </c>
      <c r="J824" s="17">
        <v>0.38880774490386499</v>
      </c>
      <c r="K824" s="17">
        <v>0.32513907289252503</v>
      </c>
      <c r="L824" s="17">
        <v>0.333757368476431</v>
      </c>
      <c r="M824" s="17"/>
      <c r="N824" s="17">
        <v>0.415753247133054</v>
      </c>
      <c r="O824" s="17">
        <v>0.40371391632276998</v>
      </c>
      <c r="P824" s="17">
        <v>0.33676699858429698</v>
      </c>
      <c r="Q824" s="17">
        <v>0.356219646713681</v>
      </c>
      <c r="R824" s="17"/>
      <c r="S824" s="17">
        <v>0.40888753766387897</v>
      </c>
      <c r="T824" s="17">
        <v>0.36696012359369501</v>
      </c>
      <c r="U824" s="17">
        <v>0.34247777258454998</v>
      </c>
      <c r="V824" s="17">
        <v>0.35478109602368701</v>
      </c>
      <c r="W824" s="17">
        <v>0.39049652589725298</v>
      </c>
      <c r="X824" s="17">
        <v>0.37187308621919501</v>
      </c>
      <c r="Y824" s="17">
        <v>0.35537002693620501</v>
      </c>
      <c r="Z824" s="17">
        <v>0.46131736289507602</v>
      </c>
      <c r="AA824" s="17">
        <v>0.39300555089478101</v>
      </c>
      <c r="AB824" s="17">
        <v>0.44556757653395102</v>
      </c>
      <c r="AC824" s="17">
        <v>0.298249223729459</v>
      </c>
      <c r="AD824" s="17">
        <v>0.365887153404021</v>
      </c>
      <c r="AE824" s="17"/>
      <c r="AF824" s="17">
        <v>0.30878811296020497</v>
      </c>
      <c r="AG824" s="17">
        <v>0.44851627281378498</v>
      </c>
      <c r="AH824" s="17">
        <v>0.29979681752035903</v>
      </c>
      <c r="AI824" s="17"/>
      <c r="AJ824" s="17">
        <v>0.30251354662191998</v>
      </c>
      <c r="AK824" s="17">
        <v>0.45107021203930098</v>
      </c>
      <c r="AL824" s="17">
        <v>0.44794041320587702</v>
      </c>
      <c r="AM824" s="17">
        <v>0.274060992744801</v>
      </c>
      <c r="AN824" s="17">
        <v>0.34810832975897599</v>
      </c>
      <c r="AO824" s="17"/>
      <c r="AP824" s="17">
        <v>0.31099509914851298</v>
      </c>
      <c r="AQ824" s="17">
        <v>0.45875543525048301</v>
      </c>
      <c r="AR824" s="17">
        <v>0.42087934054779702</v>
      </c>
      <c r="AS824" s="17"/>
      <c r="AT824" s="17">
        <v>0.326392730171358</v>
      </c>
      <c r="AU824" s="17">
        <v>0.41090004960653298</v>
      </c>
      <c r="AV824" s="17" t="s">
        <v>74</v>
      </c>
      <c r="AW824" s="17">
        <v>0.35081599619451898</v>
      </c>
      <c r="AX824" s="17">
        <v>0.37675690243735499</v>
      </c>
      <c r="AY824" s="17">
        <v>0.44360504328782602</v>
      </c>
      <c r="AZ824" s="17">
        <v>0.42888349314993002</v>
      </c>
    </row>
    <row r="825" spans="2:52" x14ac:dyDescent="0.35">
      <c r="B825" t="s">
        <v>338</v>
      </c>
      <c r="C825" s="17">
        <v>0.34136002580431202</v>
      </c>
      <c r="D825" s="17">
        <v>0.310609093045844</v>
      </c>
      <c r="E825" s="17">
        <v>0.37178573184587599</v>
      </c>
      <c r="F825" s="17"/>
      <c r="G825" s="17">
        <v>0.29243880754677498</v>
      </c>
      <c r="H825" s="17">
        <v>0.311219024740369</v>
      </c>
      <c r="I825" s="17">
        <v>0.338976244410088</v>
      </c>
      <c r="J825" s="17">
        <v>0.33009522070435798</v>
      </c>
      <c r="K825" s="17">
        <v>0.40691201369421798</v>
      </c>
      <c r="L825" s="17">
        <v>0.36291240306227801</v>
      </c>
      <c r="M825" s="17"/>
      <c r="N825" s="17">
        <v>0.32922304887116499</v>
      </c>
      <c r="O825" s="17">
        <v>0.32411353734672299</v>
      </c>
      <c r="P825" s="17">
        <v>0.36796035401599703</v>
      </c>
      <c r="Q825" s="17">
        <v>0.35390821805749201</v>
      </c>
      <c r="R825" s="17"/>
      <c r="S825" s="17">
        <v>0.296725954843439</v>
      </c>
      <c r="T825" s="17">
        <v>0.38788089793061398</v>
      </c>
      <c r="U825" s="17">
        <v>0.35271637922650001</v>
      </c>
      <c r="V825" s="17">
        <v>0.32558888505897798</v>
      </c>
      <c r="W825" s="17">
        <v>0.33225120346833398</v>
      </c>
      <c r="X825" s="17">
        <v>0.44111139137420102</v>
      </c>
      <c r="Y825" s="17">
        <v>0.31784686372687498</v>
      </c>
      <c r="Z825" s="17">
        <v>0.30655222465430498</v>
      </c>
      <c r="AA825" s="17">
        <v>0.29382677242849498</v>
      </c>
      <c r="AB825" s="17">
        <v>0.30250073793549598</v>
      </c>
      <c r="AC825" s="17">
        <v>0.40829609558653401</v>
      </c>
      <c r="AD825" s="17">
        <v>0.35492348705913501</v>
      </c>
      <c r="AE825" s="17"/>
      <c r="AF825" s="17">
        <v>0.373469063427397</v>
      </c>
      <c r="AG825" s="17">
        <v>0.30524551901681901</v>
      </c>
      <c r="AH825" s="17">
        <v>0.42330822326524697</v>
      </c>
      <c r="AI825" s="17"/>
      <c r="AJ825" s="17">
        <v>0.40784987696925501</v>
      </c>
      <c r="AK825" s="17">
        <v>0.28683853001147602</v>
      </c>
      <c r="AL825" s="17">
        <v>0.31789390153900199</v>
      </c>
      <c r="AM825" s="17">
        <v>0.29551069366975402</v>
      </c>
      <c r="AN825" s="17">
        <v>0.35880416385724101</v>
      </c>
      <c r="AO825" s="17"/>
      <c r="AP825" s="17">
        <v>0.43335019136452202</v>
      </c>
      <c r="AQ825" s="17">
        <v>0.28182133090741501</v>
      </c>
      <c r="AR825" s="17">
        <v>0.29989887090172601</v>
      </c>
      <c r="AS825" s="17"/>
      <c r="AT825" s="17">
        <v>0.38438519841871399</v>
      </c>
      <c r="AU825" s="17">
        <v>0.34295425078344</v>
      </c>
      <c r="AV825" s="17" t="s">
        <v>74</v>
      </c>
      <c r="AW825" s="17">
        <v>0.321845902075997</v>
      </c>
      <c r="AX825" s="17">
        <v>0.301420372140423</v>
      </c>
      <c r="AY825" s="17">
        <v>0.29848784231204001</v>
      </c>
      <c r="AZ825" s="17">
        <v>0.256795204501374</v>
      </c>
    </row>
    <row r="826" spans="2:52" x14ac:dyDescent="0.35">
      <c r="B826" t="s">
        <v>339</v>
      </c>
      <c r="C826" s="17">
        <v>0.119368230344142</v>
      </c>
      <c r="D826" s="17">
        <v>0.145152227350967</v>
      </c>
      <c r="E826" s="17">
        <v>9.4629644568895097E-2</v>
      </c>
      <c r="F826" s="17"/>
      <c r="G826" s="17">
        <v>9.9139952388546601E-2</v>
      </c>
      <c r="H826" s="17">
        <v>0.10237562692812401</v>
      </c>
      <c r="I826" s="17">
        <v>0.106952535441172</v>
      </c>
      <c r="J826" s="17">
        <v>0.11491298123824301</v>
      </c>
      <c r="K826" s="17">
        <v>0.12185861669454599</v>
      </c>
      <c r="L826" s="17">
        <v>0.157370095026929</v>
      </c>
      <c r="M826" s="17"/>
      <c r="N826" s="17">
        <v>0.12031185051597899</v>
      </c>
      <c r="O826" s="17">
        <v>0.114951697245454</v>
      </c>
      <c r="P826" s="17">
        <v>0.14684891043126599</v>
      </c>
      <c r="Q826" s="17">
        <v>9.6319428309588395E-2</v>
      </c>
      <c r="R826" s="17"/>
      <c r="S826" s="17">
        <v>0.123459598939024</v>
      </c>
      <c r="T826" s="17">
        <v>0.11845425465701399</v>
      </c>
      <c r="U826" s="17">
        <v>0.17295193793747099</v>
      </c>
      <c r="V826" s="17">
        <v>0.14079242468797501</v>
      </c>
      <c r="W826" s="17">
        <v>7.4859855593943495E-2</v>
      </c>
      <c r="X826" s="17">
        <v>9.8521937409710506E-2</v>
      </c>
      <c r="Y826" s="17">
        <v>0.12653244743381301</v>
      </c>
      <c r="Z826" s="17">
        <v>0.103587034134603</v>
      </c>
      <c r="AA826" s="17">
        <v>9.9229666627791396E-2</v>
      </c>
      <c r="AB826" s="17">
        <v>0.11578843976817201</v>
      </c>
      <c r="AC826" s="17">
        <v>0.13506990814446501</v>
      </c>
      <c r="AD826" s="17">
        <v>0.134854527187174</v>
      </c>
      <c r="AE826" s="17"/>
      <c r="AF826" s="17">
        <v>0.17955217721991101</v>
      </c>
      <c r="AG826" s="17">
        <v>7.9404530760514305E-2</v>
      </c>
      <c r="AH826" s="17">
        <v>0.103619374353671</v>
      </c>
      <c r="AI826" s="17"/>
      <c r="AJ826" s="17">
        <v>0.16163234521236999</v>
      </c>
      <c r="AK826" s="17">
        <v>9.0945476518135601E-2</v>
      </c>
      <c r="AL826" s="17">
        <v>9.9988655832573894E-2</v>
      </c>
      <c r="AM826" s="17">
        <v>0.32569286397427599</v>
      </c>
      <c r="AN826" s="17">
        <v>0.11556857028339899</v>
      </c>
      <c r="AO826" s="17"/>
      <c r="AP826" s="17">
        <v>0.12345381479603899</v>
      </c>
      <c r="AQ826" s="17">
        <v>9.18255231379526E-2</v>
      </c>
      <c r="AR826" s="17">
        <v>7.8844094036774601E-2</v>
      </c>
      <c r="AS826" s="17"/>
      <c r="AT826" s="17">
        <v>0.13987564383319701</v>
      </c>
      <c r="AU826" s="17">
        <v>0.103507340939506</v>
      </c>
      <c r="AV826" s="17" t="s">
        <v>74</v>
      </c>
      <c r="AW826" s="17">
        <v>9.9858853141696194E-2</v>
      </c>
      <c r="AX826" s="17">
        <v>0.130758912343126</v>
      </c>
      <c r="AY826" s="17">
        <v>9.9686632353585505E-2</v>
      </c>
      <c r="AZ826" s="17">
        <v>0.18404583263246399</v>
      </c>
    </row>
    <row r="827" spans="2:52" x14ac:dyDescent="0.35">
      <c r="B827" t="s">
        <v>72</v>
      </c>
      <c r="C827" s="17">
        <v>6.5144791399308594E-2</v>
      </c>
      <c r="D827" s="17">
        <v>5.4782108530096102E-2</v>
      </c>
      <c r="E827" s="17">
        <v>7.5627492401380794E-2</v>
      </c>
      <c r="F827" s="17"/>
      <c r="G827" s="17">
        <v>5.7009190402537997E-2</v>
      </c>
      <c r="H827" s="17">
        <v>4.1724930241277401E-2</v>
      </c>
      <c r="I827" s="17">
        <v>5.89795849964872E-2</v>
      </c>
      <c r="J827" s="17">
        <v>7.0070491544222804E-2</v>
      </c>
      <c r="K827" s="17">
        <v>7.3295232525135798E-2</v>
      </c>
      <c r="L827" s="17">
        <v>8.6434460026256002E-2</v>
      </c>
      <c r="M827" s="17"/>
      <c r="N827" s="17">
        <v>5.2716045715859999E-2</v>
      </c>
      <c r="O827" s="17">
        <v>4.5496265344959E-2</v>
      </c>
      <c r="P827" s="17">
        <v>6.4544611598299204E-2</v>
      </c>
      <c r="Q827" s="17">
        <v>0.100046338023787</v>
      </c>
      <c r="R827" s="17"/>
      <c r="S827" s="17">
        <v>6.2858173366728401E-2</v>
      </c>
      <c r="T827" s="17">
        <v>7.33756987056223E-2</v>
      </c>
      <c r="U827" s="17">
        <v>7.2773182210050705E-2</v>
      </c>
      <c r="V827" s="17">
        <v>9.3815132830447706E-2</v>
      </c>
      <c r="W827" s="17">
        <v>0.107953655872511</v>
      </c>
      <c r="X827" s="17">
        <v>2.94411201829963E-2</v>
      </c>
      <c r="Y827" s="17">
        <v>8.0108606898090406E-2</v>
      </c>
      <c r="Z827" s="17">
        <v>3.4940764509625501E-2</v>
      </c>
      <c r="AA827" s="17">
        <v>6.4552459215449207E-2</v>
      </c>
      <c r="AB827" s="17">
        <v>7.5052529134933293E-2</v>
      </c>
      <c r="AC827" s="17">
        <v>1.28172122807323E-2</v>
      </c>
      <c r="AD827" s="17">
        <v>3.7438123865924502E-2</v>
      </c>
      <c r="AE827" s="17"/>
      <c r="AF827" s="17">
        <v>7.7642253546190407E-2</v>
      </c>
      <c r="AG827" s="17">
        <v>4.79497541586478E-2</v>
      </c>
      <c r="AH827" s="17">
        <v>8.2261012398753303E-2</v>
      </c>
      <c r="AI827" s="17"/>
      <c r="AJ827" s="17">
        <v>7.4659638763361597E-2</v>
      </c>
      <c r="AK827" s="17">
        <v>3.3769721347384797E-2</v>
      </c>
      <c r="AL827" s="17">
        <v>5.5656361569858398E-2</v>
      </c>
      <c r="AM827" s="17">
        <v>0.104735449611169</v>
      </c>
      <c r="AN827" s="17">
        <v>0.107449430731029</v>
      </c>
      <c r="AO827" s="17"/>
      <c r="AP827" s="17">
        <v>7.2595248120862793E-2</v>
      </c>
      <c r="AQ827" s="17">
        <v>3.5713968155287899E-2</v>
      </c>
      <c r="AR827" s="17">
        <v>6.4302071765238195E-2</v>
      </c>
      <c r="AS827" s="17"/>
      <c r="AT827" s="17">
        <v>7.1437905759484999E-2</v>
      </c>
      <c r="AU827" s="17">
        <v>6.2696528075952301E-2</v>
      </c>
      <c r="AV827" s="17" t="s">
        <v>74</v>
      </c>
      <c r="AW827" s="17">
        <v>8.6399239780512699E-2</v>
      </c>
      <c r="AX827" s="17">
        <v>0.102388780711283</v>
      </c>
      <c r="AY827" s="17">
        <v>3.4027694755098897E-2</v>
      </c>
      <c r="AZ827" s="17">
        <v>7.50167198631434E-2</v>
      </c>
    </row>
    <row r="828" spans="2:52" x14ac:dyDescent="0.35">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row>
    <row r="829" spans="2:52" x14ac:dyDescent="0.35">
      <c r="B829" s="6" t="s">
        <v>376</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row>
    <row r="830" spans="2:52" x14ac:dyDescent="0.35">
      <c r="B830" s="24" t="s">
        <v>156</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row>
    <row r="831" spans="2:52" x14ac:dyDescent="0.35">
      <c r="B831" t="s">
        <v>336</v>
      </c>
      <c r="C831" s="17">
        <v>3.8253351902746799E-2</v>
      </c>
      <c r="D831" s="17">
        <v>5.1289437101057302E-2</v>
      </c>
      <c r="E831" s="17">
        <v>2.5640291756158302E-2</v>
      </c>
      <c r="F831" s="17"/>
      <c r="G831" s="17">
        <v>8.7950273047620001E-2</v>
      </c>
      <c r="H831" s="17">
        <v>6.3672831058603094E-2</v>
      </c>
      <c r="I831" s="17">
        <v>4.97212751129378E-2</v>
      </c>
      <c r="J831" s="17">
        <v>1.8967781491813201E-2</v>
      </c>
      <c r="K831" s="17">
        <v>9.8496532822185592E-3</v>
      </c>
      <c r="L831" s="17">
        <v>9.3423303563021105E-3</v>
      </c>
      <c r="M831" s="17"/>
      <c r="N831" s="17">
        <v>4.2750836340143303E-2</v>
      </c>
      <c r="O831" s="17">
        <v>4.0863779622753199E-2</v>
      </c>
      <c r="P831" s="17">
        <v>1.8180469969137799E-2</v>
      </c>
      <c r="Q831" s="17">
        <v>4.7272154252995101E-2</v>
      </c>
      <c r="R831" s="17"/>
      <c r="S831" s="17">
        <v>6.49042206199959E-2</v>
      </c>
      <c r="T831" s="17">
        <v>1.08068324183253E-2</v>
      </c>
      <c r="U831" s="17">
        <v>5.5983086554158401E-2</v>
      </c>
      <c r="V831" s="17">
        <v>1.7549786862257499E-2</v>
      </c>
      <c r="W831" s="17">
        <v>6.1117165599193897E-2</v>
      </c>
      <c r="X831" s="17">
        <v>6.5452992559946604E-2</v>
      </c>
      <c r="Y831" s="17">
        <v>3.4278886958432397E-2</v>
      </c>
      <c r="Z831" s="17">
        <v>5.8462124435798797E-2</v>
      </c>
      <c r="AA831" s="17">
        <v>3.22113438438906E-2</v>
      </c>
      <c r="AB831" s="17">
        <v>0</v>
      </c>
      <c r="AC831" s="17">
        <v>2.6678307807259199E-2</v>
      </c>
      <c r="AD831" s="17">
        <v>5.4254709880872498E-2</v>
      </c>
      <c r="AE831" s="17"/>
      <c r="AF831" s="17">
        <v>2.6917630723886501E-2</v>
      </c>
      <c r="AG831" s="17">
        <v>4.6968615577170497E-2</v>
      </c>
      <c r="AH831" s="17">
        <v>4.4888505813325701E-2</v>
      </c>
      <c r="AI831" s="17"/>
      <c r="AJ831" s="17">
        <v>2.7229745220064501E-2</v>
      </c>
      <c r="AK831" s="17">
        <v>7.0462490723812304E-2</v>
      </c>
      <c r="AL831" s="17">
        <v>1.2129601741412199E-2</v>
      </c>
      <c r="AM831" s="17">
        <v>7.8080249046282399E-2</v>
      </c>
      <c r="AN831" s="17">
        <v>1.6951313853722401E-2</v>
      </c>
      <c r="AO831" s="17"/>
      <c r="AP831" s="17">
        <v>3.01696043875407E-2</v>
      </c>
      <c r="AQ831" s="17">
        <v>6.3418914967652895E-2</v>
      </c>
      <c r="AR831" s="17">
        <v>4.7307922497687602E-2</v>
      </c>
      <c r="AS831" s="17"/>
      <c r="AT831" s="17">
        <v>3.1088050807197402E-2</v>
      </c>
      <c r="AU831" s="17">
        <v>2.48566539294027E-2</v>
      </c>
      <c r="AV831" s="17" t="s">
        <v>74</v>
      </c>
      <c r="AW831" s="17">
        <v>7.3158372047169601E-2</v>
      </c>
      <c r="AX831" s="17">
        <v>4.5648572174587697E-2</v>
      </c>
      <c r="AY831" s="17">
        <v>4.6862801945891999E-2</v>
      </c>
      <c r="AZ831" s="17">
        <v>5.16676837311398E-2</v>
      </c>
    </row>
    <row r="832" spans="2:52" x14ac:dyDescent="0.35">
      <c r="B832" t="s">
        <v>337</v>
      </c>
      <c r="C832" s="17">
        <v>0.21050009964278699</v>
      </c>
      <c r="D832" s="17">
        <v>0.207117341742481</v>
      </c>
      <c r="E832" s="17">
        <v>0.21143875769451401</v>
      </c>
      <c r="F832" s="17"/>
      <c r="G832" s="17">
        <v>0.29756193092716299</v>
      </c>
      <c r="H832" s="17">
        <v>0.28589415087554998</v>
      </c>
      <c r="I832" s="17">
        <v>0.26124701444077902</v>
      </c>
      <c r="J832" s="17">
        <v>0.171198408292666</v>
      </c>
      <c r="K832" s="17">
        <v>0.10497738956536699</v>
      </c>
      <c r="L832" s="17">
        <v>0.14992755389461801</v>
      </c>
      <c r="M832" s="17"/>
      <c r="N832" s="17">
        <v>0.248847749660046</v>
      </c>
      <c r="O832" s="17">
        <v>0.21172955031568899</v>
      </c>
      <c r="P832" s="17">
        <v>0.18772012861715301</v>
      </c>
      <c r="Q832" s="17">
        <v>0.18894982215741299</v>
      </c>
      <c r="R832" s="17"/>
      <c r="S832" s="17">
        <v>0.27302940154602201</v>
      </c>
      <c r="T832" s="17">
        <v>0.16280521092960601</v>
      </c>
      <c r="U832" s="17">
        <v>0.11150431450475599</v>
      </c>
      <c r="V832" s="17">
        <v>0.16924348252933399</v>
      </c>
      <c r="W832" s="17">
        <v>0.25271308153233002</v>
      </c>
      <c r="X832" s="17">
        <v>0.21348853078878599</v>
      </c>
      <c r="Y832" s="17">
        <v>0.209688396316697</v>
      </c>
      <c r="Z832" s="17">
        <v>0.159299113479558</v>
      </c>
      <c r="AA832" s="17">
        <v>0.23300692437162601</v>
      </c>
      <c r="AB832" s="17">
        <v>0.236969413661932</v>
      </c>
      <c r="AC832" s="17">
        <v>0.23480241288525799</v>
      </c>
      <c r="AD832" s="17">
        <v>0.23420927766390401</v>
      </c>
      <c r="AE832" s="17"/>
      <c r="AF832" s="17">
        <v>0.174899887672049</v>
      </c>
      <c r="AG832" s="17">
        <v>0.21317834258066801</v>
      </c>
      <c r="AH832" s="17">
        <v>0.24372383081471999</v>
      </c>
      <c r="AI832" s="17"/>
      <c r="AJ832" s="17">
        <v>0.186035065401667</v>
      </c>
      <c r="AK832" s="17">
        <v>0.24499571743898599</v>
      </c>
      <c r="AL832" s="17">
        <v>0.187319194935053</v>
      </c>
      <c r="AM832" s="17">
        <v>0</v>
      </c>
      <c r="AN832" s="17">
        <v>0.25476260026651398</v>
      </c>
      <c r="AO832" s="17"/>
      <c r="AP832" s="17">
        <v>0.219501106953086</v>
      </c>
      <c r="AQ832" s="17">
        <v>0.20628324169263701</v>
      </c>
      <c r="AR832" s="17">
        <v>0.31057557220670801</v>
      </c>
      <c r="AS832" s="17"/>
      <c r="AT832" s="17">
        <v>0.14353800110081899</v>
      </c>
      <c r="AU832" s="17">
        <v>0.23547957309987699</v>
      </c>
      <c r="AV832" s="17" t="s">
        <v>74</v>
      </c>
      <c r="AW832" s="17">
        <v>0.244589137551397</v>
      </c>
      <c r="AX832" s="17">
        <v>0.22779534028968301</v>
      </c>
      <c r="AY832" s="17">
        <v>0.260162617868687</v>
      </c>
      <c r="AZ832" s="17">
        <v>0.35635277345938798</v>
      </c>
    </row>
    <row r="833" spans="2:52" x14ac:dyDescent="0.35">
      <c r="B833" t="s">
        <v>338</v>
      </c>
      <c r="C833" s="17">
        <v>0.49299871512777399</v>
      </c>
      <c r="D833" s="17">
        <v>0.49106167894789698</v>
      </c>
      <c r="E833" s="17">
        <v>0.49586589972015499</v>
      </c>
      <c r="F833" s="17"/>
      <c r="G833" s="17">
        <v>0.41099931826052399</v>
      </c>
      <c r="H833" s="17">
        <v>0.48999584003144298</v>
      </c>
      <c r="I833" s="17">
        <v>0.49620995820930403</v>
      </c>
      <c r="J833" s="17">
        <v>0.57632105404602296</v>
      </c>
      <c r="K833" s="17">
        <v>0.55815257804237595</v>
      </c>
      <c r="L833" s="17">
        <v>0.44235384596330801</v>
      </c>
      <c r="M833" s="17"/>
      <c r="N833" s="17">
        <v>0.47166524386203301</v>
      </c>
      <c r="O833" s="17">
        <v>0.497832633648012</v>
      </c>
      <c r="P833" s="17">
        <v>0.49935784978736802</v>
      </c>
      <c r="Q833" s="17">
        <v>0.50365926742181</v>
      </c>
      <c r="R833" s="17"/>
      <c r="S833" s="17">
        <v>0.46627394904624803</v>
      </c>
      <c r="T833" s="17">
        <v>0.53349653449263101</v>
      </c>
      <c r="U833" s="17">
        <v>0.56125840419885697</v>
      </c>
      <c r="V833" s="17">
        <v>0.45422282853515</v>
      </c>
      <c r="W833" s="17">
        <v>0.456968830278142</v>
      </c>
      <c r="X833" s="17">
        <v>0.47538344407222499</v>
      </c>
      <c r="Y833" s="17">
        <v>0.49835298132088102</v>
      </c>
      <c r="Z833" s="17">
        <v>0.48044387266292199</v>
      </c>
      <c r="AA833" s="17">
        <v>0.47682566354808498</v>
      </c>
      <c r="AB833" s="17">
        <v>0.55901967586143098</v>
      </c>
      <c r="AC833" s="17">
        <v>0.47312061454209697</v>
      </c>
      <c r="AD833" s="17">
        <v>0.422085970344457</v>
      </c>
      <c r="AE833" s="17"/>
      <c r="AF833" s="17">
        <v>0.47460678084324598</v>
      </c>
      <c r="AG833" s="17">
        <v>0.53233533298538505</v>
      </c>
      <c r="AH833" s="17">
        <v>0.44103206990355498</v>
      </c>
      <c r="AI833" s="17"/>
      <c r="AJ833" s="17">
        <v>0.48605758548183697</v>
      </c>
      <c r="AK833" s="17">
        <v>0.50547059768010705</v>
      </c>
      <c r="AL833" s="17">
        <v>0.53074114752696799</v>
      </c>
      <c r="AM833" s="17">
        <v>0.31308329867831902</v>
      </c>
      <c r="AN833" s="17">
        <v>0.42848165245265302</v>
      </c>
      <c r="AO833" s="17"/>
      <c r="AP833" s="17">
        <v>0.48759572786126698</v>
      </c>
      <c r="AQ833" s="17">
        <v>0.52102560860503999</v>
      </c>
      <c r="AR833" s="17">
        <v>0.42462774195306202</v>
      </c>
      <c r="AS833" s="17"/>
      <c r="AT833" s="17">
        <v>0.488457141867297</v>
      </c>
      <c r="AU833" s="17">
        <v>0.53436948660366901</v>
      </c>
      <c r="AV833" s="17" t="s">
        <v>74</v>
      </c>
      <c r="AW833" s="17">
        <v>0.37850466679523997</v>
      </c>
      <c r="AX833" s="17">
        <v>0.44060964577766498</v>
      </c>
      <c r="AY833" s="17">
        <v>0.520350216701155</v>
      </c>
      <c r="AZ833" s="17">
        <v>0.44538369830334201</v>
      </c>
    </row>
    <row r="834" spans="2:52" x14ac:dyDescent="0.35">
      <c r="B834" t="s">
        <v>339</v>
      </c>
      <c r="C834" s="17">
        <v>0.203511421952529</v>
      </c>
      <c r="D834" s="17">
        <v>0.21135434088124599</v>
      </c>
      <c r="E834" s="17">
        <v>0.19678492603549899</v>
      </c>
      <c r="F834" s="17"/>
      <c r="G834" s="17">
        <v>0.16368490534264599</v>
      </c>
      <c r="H834" s="17">
        <v>0.13732594039705601</v>
      </c>
      <c r="I834" s="17">
        <v>0.14036297244773099</v>
      </c>
      <c r="J834" s="17">
        <v>0.16884911920222001</v>
      </c>
      <c r="K834" s="17">
        <v>0.25581980021581202</v>
      </c>
      <c r="L834" s="17">
        <v>0.32309879623281201</v>
      </c>
      <c r="M834" s="17"/>
      <c r="N834" s="17">
        <v>0.198460104343542</v>
      </c>
      <c r="O834" s="17">
        <v>0.197803762536925</v>
      </c>
      <c r="P834" s="17">
        <v>0.23714395227997301</v>
      </c>
      <c r="Q834" s="17">
        <v>0.18671148511784399</v>
      </c>
      <c r="R834" s="17"/>
      <c r="S834" s="17">
        <v>0.16153520521390899</v>
      </c>
      <c r="T834" s="17">
        <v>0.21395319261496201</v>
      </c>
      <c r="U834" s="17">
        <v>0.24091615150309301</v>
      </c>
      <c r="V834" s="17">
        <v>0.26461279839059199</v>
      </c>
      <c r="W834" s="17">
        <v>0.18428627819292201</v>
      </c>
      <c r="X834" s="17">
        <v>0.209863131678003</v>
      </c>
      <c r="Y834" s="17">
        <v>0.171395758978997</v>
      </c>
      <c r="Z834" s="17">
        <v>0.235414991213277</v>
      </c>
      <c r="AA834" s="17">
        <v>0.19384707165071099</v>
      </c>
      <c r="AB834" s="17">
        <v>0.163373143895166</v>
      </c>
      <c r="AC834" s="17">
        <v>0.22681410548784001</v>
      </c>
      <c r="AD834" s="17">
        <v>0.28945004211076703</v>
      </c>
      <c r="AE834" s="17"/>
      <c r="AF834" s="17">
        <v>0.24924602731308201</v>
      </c>
      <c r="AG834" s="17">
        <v>0.17168671275352401</v>
      </c>
      <c r="AH834" s="17">
        <v>0.19705895462839201</v>
      </c>
      <c r="AI834" s="17"/>
      <c r="AJ834" s="17">
        <v>0.23544706475216301</v>
      </c>
      <c r="AK834" s="17">
        <v>0.15026505057938899</v>
      </c>
      <c r="AL834" s="17">
        <v>0.224758378860207</v>
      </c>
      <c r="AM834" s="17">
        <v>0.50382339170661306</v>
      </c>
      <c r="AN834" s="17">
        <v>0.19929878745253499</v>
      </c>
      <c r="AO834" s="17"/>
      <c r="AP834" s="17">
        <v>0.20716471432483899</v>
      </c>
      <c r="AQ834" s="17">
        <v>0.17186443744965199</v>
      </c>
      <c r="AR834" s="17">
        <v>0.18479078743893801</v>
      </c>
      <c r="AS834" s="17"/>
      <c r="AT834" s="17">
        <v>0.27355186995487302</v>
      </c>
      <c r="AU834" s="17">
        <v>0.155892009674724</v>
      </c>
      <c r="AV834" s="17" t="s">
        <v>74</v>
      </c>
      <c r="AW834" s="17">
        <v>0.23939190268215901</v>
      </c>
      <c r="AX834" s="17">
        <v>0.21175298853914001</v>
      </c>
      <c r="AY834" s="17">
        <v>0.1403710503441</v>
      </c>
      <c r="AZ834" s="17">
        <v>9.6753543471792103E-2</v>
      </c>
    </row>
    <row r="835" spans="2:52" x14ac:dyDescent="0.35">
      <c r="B835" t="s">
        <v>72</v>
      </c>
      <c r="C835" s="17">
        <v>5.47364113741634E-2</v>
      </c>
      <c r="D835" s="17">
        <v>3.9177201327318202E-2</v>
      </c>
      <c r="E835" s="17">
        <v>7.0270124793674102E-2</v>
      </c>
      <c r="F835" s="17"/>
      <c r="G835" s="17">
        <v>3.9803572422046997E-2</v>
      </c>
      <c r="H835" s="17">
        <v>2.3111237637348299E-2</v>
      </c>
      <c r="I835" s="17">
        <v>5.2458779789248101E-2</v>
      </c>
      <c r="J835" s="17">
        <v>6.4663636967278004E-2</v>
      </c>
      <c r="K835" s="17">
        <v>7.1200578894226194E-2</v>
      </c>
      <c r="L835" s="17">
        <v>7.5277473552959606E-2</v>
      </c>
      <c r="M835" s="17"/>
      <c r="N835" s="17">
        <v>3.8276065794236903E-2</v>
      </c>
      <c r="O835" s="17">
        <v>5.1770273876620497E-2</v>
      </c>
      <c r="P835" s="17">
        <v>5.7597599346368399E-2</v>
      </c>
      <c r="Q835" s="17">
        <v>7.3407271049937106E-2</v>
      </c>
      <c r="R835" s="17"/>
      <c r="S835" s="17">
        <v>3.4257223573825997E-2</v>
      </c>
      <c r="T835" s="17">
        <v>7.8938229544475505E-2</v>
      </c>
      <c r="U835" s="17">
        <v>3.0338043239136699E-2</v>
      </c>
      <c r="V835" s="17">
        <v>9.4371103682666699E-2</v>
      </c>
      <c r="W835" s="17">
        <v>4.4914644397413002E-2</v>
      </c>
      <c r="X835" s="17">
        <v>3.5811900901040097E-2</v>
      </c>
      <c r="Y835" s="17">
        <v>8.6283976424992595E-2</v>
      </c>
      <c r="Z835" s="17">
        <v>6.6379898208444602E-2</v>
      </c>
      <c r="AA835" s="17">
        <v>6.4108996585687097E-2</v>
      </c>
      <c r="AB835" s="17">
        <v>4.0637766581470398E-2</v>
      </c>
      <c r="AC835" s="17">
        <v>3.85845592775469E-2</v>
      </c>
      <c r="AD835" s="17">
        <v>0</v>
      </c>
      <c r="AE835" s="17"/>
      <c r="AF835" s="17">
        <v>7.4329673447735806E-2</v>
      </c>
      <c r="AG835" s="17">
        <v>3.5830996103253097E-2</v>
      </c>
      <c r="AH835" s="17">
        <v>7.32966388400072E-2</v>
      </c>
      <c r="AI835" s="17"/>
      <c r="AJ835" s="17">
        <v>6.5230539144267699E-2</v>
      </c>
      <c r="AK835" s="17">
        <v>2.88061435777059E-2</v>
      </c>
      <c r="AL835" s="17">
        <v>4.5051676936359399E-2</v>
      </c>
      <c r="AM835" s="17">
        <v>0.105013060568786</v>
      </c>
      <c r="AN835" s="17">
        <v>0.10050564597457499</v>
      </c>
      <c r="AO835" s="17"/>
      <c r="AP835" s="17">
        <v>5.5568846473267798E-2</v>
      </c>
      <c r="AQ835" s="17">
        <v>3.74077972850188E-2</v>
      </c>
      <c r="AR835" s="17">
        <v>3.2697975903604397E-2</v>
      </c>
      <c r="AS835" s="17"/>
      <c r="AT835" s="17">
        <v>6.3364936269813599E-2</v>
      </c>
      <c r="AU835" s="17">
        <v>4.94022766923276E-2</v>
      </c>
      <c r="AV835" s="17" t="s">
        <v>74</v>
      </c>
      <c r="AW835" s="17">
        <v>6.4355920924033902E-2</v>
      </c>
      <c r="AX835" s="17">
        <v>7.4193453218924899E-2</v>
      </c>
      <c r="AY835" s="17">
        <v>3.2253313140165898E-2</v>
      </c>
      <c r="AZ835" s="17">
        <v>4.9842301034338801E-2</v>
      </c>
    </row>
    <row r="836" spans="2:52" x14ac:dyDescent="0.35">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row>
    <row r="837" spans="2:52" x14ac:dyDescent="0.35">
      <c r="B837" s="6" t="s">
        <v>377</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row>
    <row r="838" spans="2:52" x14ac:dyDescent="0.35">
      <c r="B838" s="24" t="s">
        <v>156</v>
      </c>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row>
    <row r="839" spans="2:52" x14ac:dyDescent="0.35">
      <c r="B839" t="s">
        <v>336</v>
      </c>
      <c r="C839" s="17">
        <v>5.0721257253689998E-2</v>
      </c>
      <c r="D839" s="17">
        <v>6.2418394879614397E-2</v>
      </c>
      <c r="E839" s="17">
        <v>3.7654140079929899E-2</v>
      </c>
      <c r="F839" s="17"/>
      <c r="G839" s="17">
        <v>7.2072260277599207E-2</v>
      </c>
      <c r="H839" s="17">
        <v>6.9511511376374902E-2</v>
      </c>
      <c r="I839" s="17">
        <v>5.54849895185444E-2</v>
      </c>
      <c r="J839" s="17">
        <v>3.3968839554646101E-2</v>
      </c>
      <c r="K839" s="17">
        <v>3.2536490945246202E-2</v>
      </c>
      <c r="L839" s="17">
        <v>4.13284769410769E-2</v>
      </c>
      <c r="M839" s="17"/>
      <c r="N839" s="17">
        <v>6.6234359087934194E-2</v>
      </c>
      <c r="O839" s="17">
        <v>4.2955262679770102E-2</v>
      </c>
      <c r="P839" s="17">
        <v>4.9092090045003402E-2</v>
      </c>
      <c r="Q839" s="17">
        <v>4.4304592815630803E-2</v>
      </c>
      <c r="R839" s="17"/>
      <c r="S839" s="17">
        <v>5.0952797816378903E-2</v>
      </c>
      <c r="T839" s="17">
        <v>5.3736373083586801E-2</v>
      </c>
      <c r="U839" s="17">
        <v>4.91530893572752E-2</v>
      </c>
      <c r="V839" s="17">
        <v>3.9142827731991799E-2</v>
      </c>
      <c r="W839" s="17">
        <v>7.4616089739838298E-2</v>
      </c>
      <c r="X839" s="17">
        <v>6.7319492405892106E-2</v>
      </c>
      <c r="Y839" s="17">
        <v>2.7183805568854202E-2</v>
      </c>
      <c r="Z839" s="17">
        <v>6.8349344512354596E-2</v>
      </c>
      <c r="AA839" s="17">
        <v>4.4397722590454901E-2</v>
      </c>
      <c r="AB839" s="17">
        <v>6.7076620395421602E-2</v>
      </c>
      <c r="AC839" s="17">
        <v>4.0117529292411302E-2</v>
      </c>
      <c r="AD839" s="17">
        <v>0</v>
      </c>
      <c r="AE839" s="17"/>
      <c r="AF839" s="17">
        <v>2.9168399712772498E-2</v>
      </c>
      <c r="AG839" s="17">
        <v>7.3512601005290404E-2</v>
      </c>
      <c r="AH839" s="17">
        <v>6.1217141639495203E-2</v>
      </c>
      <c r="AI839" s="17"/>
      <c r="AJ839" s="17">
        <v>5.3652067161838297E-2</v>
      </c>
      <c r="AK839" s="17">
        <v>6.9448415116133602E-2</v>
      </c>
      <c r="AL839" s="17">
        <v>3.31127897871187E-2</v>
      </c>
      <c r="AM839" s="17">
        <v>0</v>
      </c>
      <c r="AN839" s="17">
        <v>2.2955161554071599E-2</v>
      </c>
      <c r="AO839" s="17"/>
      <c r="AP839" s="17">
        <v>7.5793691259635504E-2</v>
      </c>
      <c r="AQ839" s="17">
        <v>5.9938381661735103E-2</v>
      </c>
      <c r="AR839" s="17">
        <v>4.9273742080921903E-2</v>
      </c>
      <c r="AS839" s="17"/>
      <c r="AT839" s="17">
        <v>3.30993007791935E-2</v>
      </c>
      <c r="AU839" s="17">
        <v>4.9988373907083897E-2</v>
      </c>
      <c r="AV839" s="17" t="s">
        <v>74</v>
      </c>
      <c r="AW839" s="17">
        <v>4.8325161033909103E-2</v>
      </c>
      <c r="AX839" s="17">
        <v>6.5476479943824703E-2</v>
      </c>
      <c r="AY839" s="17">
        <v>8.3544277179170803E-2</v>
      </c>
      <c r="AZ839" s="17">
        <v>0</v>
      </c>
    </row>
    <row r="840" spans="2:52" x14ac:dyDescent="0.35">
      <c r="B840" t="s">
        <v>337</v>
      </c>
      <c r="C840" s="17">
        <v>0.25065858586218798</v>
      </c>
      <c r="D840" s="17">
        <v>0.27367455918841999</v>
      </c>
      <c r="E840" s="17">
        <v>0.22631653902774401</v>
      </c>
      <c r="F840" s="17"/>
      <c r="G840" s="17">
        <v>0.26085951065343499</v>
      </c>
      <c r="H840" s="17">
        <v>0.33393205520259001</v>
      </c>
      <c r="I840" s="17">
        <v>0.16146598884361699</v>
      </c>
      <c r="J840" s="17">
        <v>0.25954468059316299</v>
      </c>
      <c r="K840" s="17">
        <v>0.24258220937605399</v>
      </c>
      <c r="L840" s="17">
        <v>0.241085514037922</v>
      </c>
      <c r="M840" s="17"/>
      <c r="N840" s="17">
        <v>0.289569217356483</v>
      </c>
      <c r="O840" s="17">
        <v>0.27072161569296199</v>
      </c>
      <c r="P840" s="17">
        <v>0.22545287232666</v>
      </c>
      <c r="Q840" s="17">
        <v>0.210949113642661</v>
      </c>
      <c r="R840" s="17"/>
      <c r="S840" s="17">
        <v>0.30565002352111198</v>
      </c>
      <c r="T840" s="17">
        <v>0.23856244797192</v>
      </c>
      <c r="U840" s="17">
        <v>0.174176579811986</v>
      </c>
      <c r="V840" s="17">
        <v>0.25825383385009398</v>
      </c>
      <c r="W840" s="17">
        <v>0.22138107253379899</v>
      </c>
      <c r="X840" s="17">
        <v>0.21988175431238899</v>
      </c>
      <c r="Y840" s="17">
        <v>0.24470216495171301</v>
      </c>
      <c r="Z840" s="17">
        <v>0.207545576588123</v>
      </c>
      <c r="AA840" s="17">
        <v>0.308492987434413</v>
      </c>
      <c r="AB840" s="17">
        <v>0.26169510196427698</v>
      </c>
      <c r="AC840" s="17">
        <v>0.18917096310808201</v>
      </c>
      <c r="AD840" s="17">
        <v>0.296802590901243</v>
      </c>
      <c r="AE840" s="17"/>
      <c r="AF840" s="17">
        <v>0.21510239843695</v>
      </c>
      <c r="AG840" s="17">
        <v>0.28395094566113499</v>
      </c>
      <c r="AH840" s="17">
        <v>0.240930033321096</v>
      </c>
      <c r="AI840" s="17"/>
      <c r="AJ840" s="17">
        <v>0.23918472173012001</v>
      </c>
      <c r="AK840" s="17">
        <v>0.27214537517371201</v>
      </c>
      <c r="AL840" s="17">
        <v>0.28998551414248602</v>
      </c>
      <c r="AM840" s="17">
        <v>4.9840731201028401E-2</v>
      </c>
      <c r="AN840" s="17">
        <v>0.226281522436869</v>
      </c>
      <c r="AO840" s="17"/>
      <c r="AP840" s="17">
        <v>0.244079371235982</v>
      </c>
      <c r="AQ840" s="17">
        <v>0.30585919355688101</v>
      </c>
      <c r="AR840" s="17">
        <v>0.35320835894633801</v>
      </c>
      <c r="AS840" s="17"/>
      <c r="AT840" s="17">
        <v>0.24726168283491801</v>
      </c>
      <c r="AU840" s="17">
        <v>0.23835969434503501</v>
      </c>
      <c r="AV840" s="17" t="s">
        <v>74</v>
      </c>
      <c r="AW840" s="17">
        <v>0.25022424324366799</v>
      </c>
      <c r="AX840" s="17">
        <v>0.22187510012638301</v>
      </c>
      <c r="AY840" s="17">
        <v>0.293026662268418</v>
      </c>
      <c r="AZ840" s="17">
        <v>0.13150981980141899</v>
      </c>
    </row>
    <row r="841" spans="2:52" x14ac:dyDescent="0.35">
      <c r="B841" t="s">
        <v>338</v>
      </c>
      <c r="C841" s="17">
        <v>0.409779935686921</v>
      </c>
      <c r="D841" s="17">
        <v>0.42360101725044602</v>
      </c>
      <c r="E841" s="17">
        <v>0.39817048406686201</v>
      </c>
      <c r="F841" s="17"/>
      <c r="G841" s="17">
        <v>0.39366970960931502</v>
      </c>
      <c r="H841" s="17">
        <v>0.37972421018821201</v>
      </c>
      <c r="I841" s="17">
        <v>0.46382646440365299</v>
      </c>
      <c r="J841" s="17">
        <v>0.35660365707104102</v>
      </c>
      <c r="K841" s="17">
        <v>0.388209015501361</v>
      </c>
      <c r="L841" s="17">
        <v>0.45394538568863102</v>
      </c>
      <c r="M841" s="17"/>
      <c r="N841" s="17">
        <v>0.40369425181774399</v>
      </c>
      <c r="O841" s="17">
        <v>0.447647971054498</v>
      </c>
      <c r="P841" s="17">
        <v>0.375439114842477</v>
      </c>
      <c r="Q841" s="17">
        <v>0.40752082896241099</v>
      </c>
      <c r="R841" s="17"/>
      <c r="S841" s="17">
        <v>0.41358073199610002</v>
      </c>
      <c r="T841" s="17">
        <v>0.45040762931601802</v>
      </c>
      <c r="U841" s="17">
        <v>0.41971891221913399</v>
      </c>
      <c r="V841" s="17">
        <v>0.33270065777473401</v>
      </c>
      <c r="W841" s="17">
        <v>0.45880241825955498</v>
      </c>
      <c r="X841" s="17">
        <v>0.40622051318053598</v>
      </c>
      <c r="Y841" s="17">
        <v>0.38174060038004298</v>
      </c>
      <c r="Z841" s="17">
        <v>0.38677858946668803</v>
      </c>
      <c r="AA841" s="17">
        <v>0.37531750285231003</v>
      </c>
      <c r="AB841" s="17">
        <v>0.39070829027285903</v>
      </c>
      <c r="AC841" s="17">
        <v>0.44894981403606199</v>
      </c>
      <c r="AD841" s="17">
        <v>0.59255553368427305</v>
      </c>
      <c r="AE841" s="17"/>
      <c r="AF841" s="17">
        <v>0.412192858752088</v>
      </c>
      <c r="AG841" s="17">
        <v>0.41113090977077998</v>
      </c>
      <c r="AH841" s="17">
        <v>0.37531218470335198</v>
      </c>
      <c r="AI841" s="17"/>
      <c r="AJ841" s="17">
        <v>0.44992290042606298</v>
      </c>
      <c r="AK841" s="17">
        <v>0.41629470044865602</v>
      </c>
      <c r="AL841" s="17">
        <v>0.41527732069369699</v>
      </c>
      <c r="AM841" s="17">
        <v>0.35743294019141397</v>
      </c>
      <c r="AN841" s="17">
        <v>0.35705031555101602</v>
      </c>
      <c r="AO841" s="17"/>
      <c r="AP841" s="17">
        <v>0.49269185890886602</v>
      </c>
      <c r="AQ841" s="17">
        <v>0.40855961100576399</v>
      </c>
      <c r="AR841" s="17">
        <v>0.43149708643608098</v>
      </c>
      <c r="AS841" s="17"/>
      <c r="AT841" s="17">
        <v>0.42638105292902101</v>
      </c>
      <c r="AU841" s="17">
        <v>0.442455763772648</v>
      </c>
      <c r="AV841" s="17" t="s">
        <v>74</v>
      </c>
      <c r="AW841" s="17">
        <v>0.26043882100553101</v>
      </c>
      <c r="AX841" s="17">
        <v>0.35393932486554103</v>
      </c>
      <c r="AY841" s="17">
        <v>0.396865188386401</v>
      </c>
      <c r="AZ841" s="17">
        <v>0.53599640705334695</v>
      </c>
    </row>
    <row r="842" spans="2:52" x14ac:dyDescent="0.35">
      <c r="B842" t="s">
        <v>339</v>
      </c>
      <c r="C842" s="17">
        <v>0.241648842109424</v>
      </c>
      <c r="D842" s="17">
        <v>0.205849449630818</v>
      </c>
      <c r="E842" s="17">
        <v>0.27794210801111702</v>
      </c>
      <c r="F842" s="17"/>
      <c r="G842" s="17">
        <v>0.227244639458999</v>
      </c>
      <c r="H842" s="17">
        <v>0.17761882029877801</v>
      </c>
      <c r="I842" s="17">
        <v>0.270762019912487</v>
      </c>
      <c r="J842" s="17">
        <v>0.29227712960834201</v>
      </c>
      <c r="K842" s="17">
        <v>0.29353233373118798</v>
      </c>
      <c r="L842" s="17">
        <v>0.21427654548824901</v>
      </c>
      <c r="M842" s="17"/>
      <c r="N842" s="17">
        <v>0.20176049312983901</v>
      </c>
      <c r="O842" s="17">
        <v>0.19789917251710501</v>
      </c>
      <c r="P842" s="17">
        <v>0.30924108646519399</v>
      </c>
      <c r="Q842" s="17">
        <v>0.268762151697862</v>
      </c>
      <c r="R842" s="17"/>
      <c r="S842" s="17">
        <v>0.18100657565845801</v>
      </c>
      <c r="T842" s="17">
        <v>0.19993445215185801</v>
      </c>
      <c r="U842" s="17">
        <v>0.31781305647506503</v>
      </c>
      <c r="V842" s="17">
        <v>0.31494236696756001</v>
      </c>
      <c r="W842" s="17">
        <v>0.20949419203210601</v>
      </c>
      <c r="X842" s="17">
        <v>0.28382422145029301</v>
      </c>
      <c r="Y842" s="17">
        <v>0.25857060447472402</v>
      </c>
      <c r="Z842" s="17">
        <v>0.29621071215350098</v>
      </c>
      <c r="AA842" s="17">
        <v>0.22556585282505301</v>
      </c>
      <c r="AB842" s="17">
        <v>0.232101525819672</v>
      </c>
      <c r="AC842" s="17">
        <v>0.28313154166183002</v>
      </c>
      <c r="AD842" s="17">
        <v>0.110641875414484</v>
      </c>
      <c r="AE842" s="17"/>
      <c r="AF842" s="17">
        <v>0.30302074619411901</v>
      </c>
      <c r="AG842" s="17">
        <v>0.188961114290258</v>
      </c>
      <c r="AH842" s="17">
        <v>0.25351229420029597</v>
      </c>
      <c r="AI842" s="17"/>
      <c r="AJ842" s="17">
        <v>0.2152300694191</v>
      </c>
      <c r="AK842" s="17">
        <v>0.21017240976521201</v>
      </c>
      <c r="AL842" s="17">
        <v>0.22826691911635699</v>
      </c>
      <c r="AM842" s="17">
        <v>0.53973449445113197</v>
      </c>
      <c r="AN842" s="17">
        <v>0.31536392376658701</v>
      </c>
      <c r="AO842" s="17"/>
      <c r="AP842" s="17">
        <v>0.136346038581973</v>
      </c>
      <c r="AQ842" s="17">
        <v>0.19430073807065201</v>
      </c>
      <c r="AR842" s="17">
        <v>0.14346742040626501</v>
      </c>
      <c r="AS842" s="17"/>
      <c r="AT842" s="17">
        <v>0.240696457066919</v>
      </c>
      <c r="AU842" s="17">
        <v>0.228339404437223</v>
      </c>
      <c r="AV842" s="17" t="s">
        <v>74</v>
      </c>
      <c r="AW842" s="17">
        <v>0.37270756927977999</v>
      </c>
      <c r="AX842" s="17">
        <v>0.27187923945194298</v>
      </c>
      <c r="AY842" s="17">
        <v>0.20584289861817601</v>
      </c>
      <c r="AZ842" s="17">
        <v>0.27988840275888799</v>
      </c>
    </row>
    <row r="843" spans="2:52" x14ac:dyDescent="0.35">
      <c r="B843" t="s">
        <v>72</v>
      </c>
      <c r="C843" s="17">
        <v>4.7191379087777201E-2</v>
      </c>
      <c r="D843" s="17">
        <v>3.4456579050702298E-2</v>
      </c>
      <c r="E843" s="17">
        <v>5.9916728814346003E-2</v>
      </c>
      <c r="F843" s="17"/>
      <c r="G843" s="17">
        <v>4.6153880000651903E-2</v>
      </c>
      <c r="H843" s="17">
        <v>3.9213402934045502E-2</v>
      </c>
      <c r="I843" s="17">
        <v>4.8460537321698298E-2</v>
      </c>
      <c r="J843" s="17">
        <v>5.7605693172807997E-2</v>
      </c>
      <c r="K843" s="17">
        <v>4.3139950446150301E-2</v>
      </c>
      <c r="L843" s="17">
        <v>4.93640778441208E-2</v>
      </c>
      <c r="M843" s="17"/>
      <c r="N843" s="17">
        <v>3.8741678607999201E-2</v>
      </c>
      <c r="O843" s="17">
        <v>4.0775978055664401E-2</v>
      </c>
      <c r="P843" s="17">
        <v>4.07748363206656E-2</v>
      </c>
      <c r="Q843" s="17">
        <v>6.8463312881435201E-2</v>
      </c>
      <c r="R843" s="17"/>
      <c r="S843" s="17">
        <v>4.8809871007950201E-2</v>
      </c>
      <c r="T843" s="17">
        <v>5.73590974766175E-2</v>
      </c>
      <c r="U843" s="17">
        <v>3.9138362136539699E-2</v>
      </c>
      <c r="V843" s="17">
        <v>5.4960313675619897E-2</v>
      </c>
      <c r="W843" s="17">
        <v>3.57062274347009E-2</v>
      </c>
      <c r="X843" s="17">
        <v>2.2754018650889499E-2</v>
      </c>
      <c r="Y843" s="17">
        <v>8.7802824624665002E-2</v>
      </c>
      <c r="Z843" s="17">
        <v>4.1115777279333798E-2</v>
      </c>
      <c r="AA843" s="17">
        <v>4.6225934297768598E-2</v>
      </c>
      <c r="AB843" s="17">
        <v>4.8418461547771498E-2</v>
      </c>
      <c r="AC843" s="17">
        <v>3.8630151901614701E-2</v>
      </c>
      <c r="AD843" s="17">
        <v>0</v>
      </c>
      <c r="AE843" s="17"/>
      <c r="AF843" s="17">
        <v>4.0515596904070202E-2</v>
      </c>
      <c r="AG843" s="17">
        <v>4.24444292725372E-2</v>
      </c>
      <c r="AH843" s="17">
        <v>6.9028346135761698E-2</v>
      </c>
      <c r="AI843" s="17"/>
      <c r="AJ843" s="17">
        <v>4.2010241262877897E-2</v>
      </c>
      <c r="AK843" s="17">
        <v>3.1939099496286601E-2</v>
      </c>
      <c r="AL843" s="17">
        <v>3.3357456260340701E-2</v>
      </c>
      <c r="AM843" s="17">
        <v>5.2991834156425499E-2</v>
      </c>
      <c r="AN843" s="17">
        <v>7.8349076691457104E-2</v>
      </c>
      <c r="AO843" s="17"/>
      <c r="AP843" s="17">
        <v>5.10890400135443E-2</v>
      </c>
      <c r="AQ843" s="17">
        <v>3.1342075704968997E-2</v>
      </c>
      <c r="AR843" s="17">
        <v>2.2553392130394399E-2</v>
      </c>
      <c r="AS843" s="17"/>
      <c r="AT843" s="17">
        <v>5.2561506389948998E-2</v>
      </c>
      <c r="AU843" s="17">
        <v>4.0856763538009197E-2</v>
      </c>
      <c r="AV843" s="17" t="s">
        <v>74</v>
      </c>
      <c r="AW843" s="17">
        <v>6.8304205437111506E-2</v>
      </c>
      <c r="AX843" s="17">
        <v>8.6829855612307799E-2</v>
      </c>
      <c r="AY843" s="17">
        <v>2.0720973547834198E-2</v>
      </c>
      <c r="AZ843" s="17">
        <v>5.2605370386346599E-2</v>
      </c>
    </row>
    <row r="844" spans="2:52" x14ac:dyDescent="0.35">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row>
    <row r="845" spans="2:52" x14ac:dyDescent="0.35">
      <c r="B845" s="6" t="s">
        <v>378</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row>
    <row r="846" spans="2:52" x14ac:dyDescent="0.35">
      <c r="B846" s="24" t="s">
        <v>156</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row>
    <row r="847" spans="2:52" x14ac:dyDescent="0.35">
      <c r="B847" t="s">
        <v>336</v>
      </c>
      <c r="C847" s="17">
        <v>7.1396354542786797E-2</v>
      </c>
      <c r="D847" s="17">
        <v>7.95535990169806E-2</v>
      </c>
      <c r="E847" s="17">
        <v>6.3730446402799901E-2</v>
      </c>
      <c r="F847" s="17"/>
      <c r="G847" s="17">
        <v>0.106604144021038</v>
      </c>
      <c r="H847" s="17">
        <v>8.4308466792583206E-2</v>
      </c>
      <c r="I847" s="17">
        <v>7.7428719409537203E-2</v>
      </c>
      <c r="J847" s="17">
        <v>7.0623445769458504E-2</v>
      </c>
      <c r="K847" s="17">
        <v>3.37307503719151E-2</v>
      </c>
      <c r="L847" s="17">
        <v>5.9868363720564401E-2</v>
      </c>
      <c r="M847" s="17"/>
      <c r="N847" s="17">
        <v>6.3396967348760505E-2</v>
      </c>
      <c r="O847" s="17">
        <v>4.92748144813452E-2</v>
      </c>
      <c r="P847" s="17">
        <v>8.5753929048792699E-2</v>
      </c>
      <c r="Q847" s="17">
        <v>9.22286948247516E-2</v>
      </c>
      <c r="R847" s="17"/>
      <c r="S847" s="17">
        <v>9.9589156305881693E-2</v>
      </c>
      <c r="T847" s="17">
        <v>4.62613657201374E-2</v>
      </c>
      <c r="U847" s="17">
        <v>3.9725883194046102E-2</v>
      </c>
      <c r="V847" s="17">
        <v>8.1672123401055105E-2</v>
      </c>
      <c r="W847" s="17">
        <v>0.108831969888428</v>
      </c>
      <c r="X847" s="17">
        <v>9.0973341744408007E-2</v>
      </c>
      <c r="Y847" s="17">
        <v>5.2765687132472303E-2</v>
      </c>
      <c r="Z847" s="17">
        <v>6.9352422562873994E-2</v>
      </c>
      <c r="AA847" s="17">
        <v>6.6303451377220796E-2</v>
      </c>
      <c r="AB847" s="17">
        <v>7.3862840143072594E-2</v>
      </c>
      <c r="AC847" s="17">
        <v>4.07592861616125E-2</v>
      </c>
      <c r="AD847" s="17">
        <v>7.3843142365101699E-2</v>
      </c>
      <c r="AE847" s="17"/>
      <c r="AF847" s="17">
        <v>6.1435213748625699E-2</v>
      </c>
      <c r="AG847" s="17">
        <v>8.6932551593375401E-2</v>
      </c>
      <c r="AH847" s="17">
        <v>7.2865746415515201E-2</v>
      </c>
      <c r="AI847" s="17"/>
      <c r="AJ847" s="17">
        <v>6.8986071979475302E-2</v>
      </c>
      <c r="AK847" s="17">
        <v>0.105449494963902</v>
      </c>
      <c r="AL847" s="17">
        <v>4.0980169578468797E-2</v>
      </c>
      <c r="AM847" s="17">
        <v>6.5078997138744807E-2</v>
      </c>
      <c r="AN847" s="17">
        <v>3.6598212959805802E-2</v>
      </c>
      <c r="AO847" s="17"/>
      <c r="AP847" s="17">
        <v>7.6754555412721595E-2</v>
      </c>
      <c r="AQ847" s="17">
        <v>8.6671080117853003E-2</v>
      </c>
      <c r="AR847" s="17">
        <v>0.121374059690884</v>
      </c>
      <c r="AS847" s="17"/>
      <c r="AT847" s="17">
        <v>7.4623051120860998E-2</v>
      </c>
      <c r="AU847" s="17">
        <v>4.31979153057045E-2</v>
      </c>
      <c r="AV847" s="17" t="s">
        <v>74</v>
      </c>
      <c r="AW847" s="17">
        <v>8.6242698654140901E-2</v>
      </c>
      <c r="AX847" s="17">
        <v>8.7937188809737096E-2</v>
      </c>
      <c r="AY847" s="17">
        <v>8.7095495383723798E-2</v>
      </c>
      <c r="AZ847" s="17">
        <v>4.9016895298833303E-2</v>
      </c>
    </row>
    <row r="848" spans="2:52" x14ac:dyDescent="0.35">
      <c r="B848" t="s">
        <v>337</v>
      </c>
      <c r="C848" s="17">
        <v>0.28982061304046602</v>
      </c>
      <c r="D848" s="17">
        <v>0.301269343813927</v>
      </c>
      <c r="E848" s="17">
        <v>0.276750753378812</v>
      </c>
      <c r="F848" s="17"/>
      <c r="G848" s="17">
        <v>0.28985339362724999</v>
      </c>
      <c r="H848" s="17">
        <v>0.34356017774546499</v>
      </c>
      <c r="I848" s="17">
        <v>0.287660246927331</v>
      </c>
      <c r="J848" s="17">
        <v>0.29216640716637998</v>
      </c>
      <c r="K848" s="17">
        <v>0.23251700586642701</v>
      </c>
      <c r="L848" s="17">
        <v>0.28128017194928001</v>
      </c>
      <c r="M848" s="17"/>
      <c r="N848" s="17">
        <v>0.30028690107343498</v>
      </c>
      <c r="O848" s="17">
        <v>0.302630772479347</v>
      </c>
      <c r="P848" s="17">
        <v>0.26745094733667402</v>
      </c>
      <c r="Q848" s="17">
        <v>0.28583423054799501</v>
      </c>
      <c r="R848" s="17"/>
      <c r="S848" s="17">
        <v>0.33775786389169898</v>
      </c>
      <c r="T848" s="17">
        <v>0.232785562970068</v>
      </c>
      <c r="U848" s="17">
        <v>0.25445740364998198</v>
      </c>
      <c r="V848" s="17">
        <v>0.24257107654194501</v>
      </c>
      <c r="W848" s="17">
        <v>0.295988053293538</v>
      </c>
      <c r="X848" s="17">
        <v>0.31760939283608303</v>
      </c>
      <c r="Y848" s="17">
        <v>0.31771532470056502</v>
      </c>
      <c r="Z848" s="17">
        <v>0.36041306335374201</v>
      </c>
      <c r="AA848" s="17">
        <v>0.30303818139823002</v>
      </c>
      <c r="AB848" s="17">
        <v>0.28415171296124497</v>
      </c>
      <c r="AC848" s="17">
        <v>0.25887851516983801</v>
      </c>
      <c r="AD848" s="17">
        <v>0.266540250508711</v>
      </c>
      <c r="AE848" s="17"/>
      <c r="AF848" s="17">
        <v>0.25764691462108202</v>
      </c>
      <c r="AG848" s="17">
        <v>0.33204884131766998</v>
      </c>
      <c r="AH848" s="17">
        <v>0.26935061151225198</v>
      </c>
      <c r="AI848" s="17"/>
      <c r="AJ848" s="17">
        <v>0.28573840498693098</v>
      </c>
      <c r="AK848" s="17">
        <v>0.35027102515352199</v>
      </c>
      <c r="AL848" s="17">
        <v>0.23627654743249099</v>
      </c>
      <c r="AM848" s="17">
        <v>0.177879328742514</v>
      </c>
      <c r="AN848" s="17">
        <v>0.22926175614302099</v>
      </c>
      <c r="AO848" s="17"/>
      <c r="AP848" s="17">
        <v>0.30621992868938303</v>
      </c>
      <c r="AQ848" s="17">
        <v>0.33698571084734102</v>
      </c>
      <c r="AR848" s="17">
        <v>0.30656171459357001</v>
      </c>
      <c r="AS848" s="17"/>
      <c r="AT848" s="17">
        <v>0.262477930021767</v>
      </c>
      <c r="AU848" s="17">
        <v>0.33727333312498198</v>
      </c>
      <c r="AV848" s="17" t="s">
        <v>74</v>
      </c>
      <c r="AW848" s="17">
        <v>0.24075679314448201</v>
      </c>
      <c r="AX848" s="17">
        <v>0.28298614363582603</v>
      </c>
      <c r="AY848" s="17">
        <v>0.310573885450317</v>
      </c>
      <c r="AZ848" s="17">
        <v>0.20084766433065099</v>
      </c>
    </row>
    <row r="849" spans="2:52" x14ac:dyDescent="0.35">
      <c r="B849" t="s">
        <v>338</v>
      </c>
      <c r="C849" s="17">
        <v>0.38544889997062298</v>
      </c>
      <c r="D849" s="17">
        <v>0.38743763218542598</v>
      </c>
      <c r="E849" s="17">
        <v>0.38533744930918001</v>
      </c>
      <c r="F849" s="17"/>
      <c r="G849" s="17">
        <v>0.37089764393679697</v>
      </c>
      <c r="H849" s="17">
        <v>0.34862388145440298</v>
      </c>
      <c r="I849" s="17">
        <v>0.445793081236804</v>
      </c>
      <c r="J849" s="17">
        <v>0.40662224781251299</v>
      </c>
      <c r="K849" s="17">
        <v>0.39670315546033802</v>
      </c>
      <c r="L849" s="17">
        <v>0.35720431817235898</v>
      </c>
      <c r="M849" s="17"/>
      <c r="N849" s="17">
        <v>0.37020429257712401</v>
      </c>
      <c r="O849" s="17">
        <v>0.42146968962338299</v>
      </c>
      <c r="P849" s="17">
        <v>0.394873319364765</v>
      </c>
      <c r="Q849" s="17">
        <v>0.35930427438141199</v>
      </c>
      <c r="R849" s="17"/>
      <c r="S849" s="17">
        <v>0.32971851504815802</v>
      </c>
      <c r="T849" s="17">
        <v>0.37935533808840899</v>
      </c>
      <c r="U849" s="17">
        <v>0.41005655688828102</v>
      </c>
      <c r="V849" s="17">
        <v>0.37894341877067</v>
      </c>
      <c r="W849" s="17">
        <v>0.43222615171886197</v>
      </c>
      <c r="X849" s="17">
        <v>0.36443923972211001</v>
      </c>
      <c r="Y849" s="17">
        <v>0.36372431751700801</v>
      </c>
      <c r="Z849" s="17">
        <v>0.29817712486230102</v>
      </c>
      <c r="AA849" s="17">
        <v>0.383550959738089</v>
      </c>
      <c r="AB849" s="17">
        <v>0.45277273336331297</v>
      </c>
      <c r="AC849" s="17">
        <v>0.489591761254484</v>
      </c>
      <c r="AD849" s="17">
        <v>0.40418017654890598</v>
      </c>
      <c r="AE849" s="17"/>
      <c r="AF849" s="17">
        <v>0.38063276906904597</v>
      </c>
      <c r="AG849" s="17">
        <v>0.380697070892972</v>
      </c>
      <c r="AH849" s="17">
        <v>0.39405711681064798</v>
      </c>
      <c r="AI849" s="17"/>
      <c r="AJ849" s="17">
        <v>0.37538897996673798</v>
      </c>
      <c r="AK849" s="17">
        <v>0.35230438524554902</v>
      </c>
      <c r="AL849" s="17">
        <v>0.44601853051587598</v>
      </c>
      <c r="AM849" s="17">
        <v>0.334638961094127</v>
      </c>
      <c r="AN849" s="17">
        <v>0.430052131021401</v>
      </c>
      <c r="AO849" s="17"/>
      <c r="AP849" s="17">
        <v>0.386626151112414</v>
      </c>
      <c r="AQ849" s="17">
        <v>0.36743333193184902</v>
      </c>
      <c r="AR849" s="17">
        <v>0.350443831111594</v>
      </c>
      <c r="AS849" s="17"/>
      <c r="AT849" s="17">
        <v>0.37363251302155998</v>
      </c>
      <c r="AU849" s="17">
        <v>0.43029850307100898</v>
      </c>
      <c r="AV849" s="17" t="s">
        <v>74</v>
      </c>
      <c r="AW849" s="17">
        <v>0.39116523171566597</v>
      </c>
      <c r="AX849" s="17">
        <v>0.31944810730173701</v>
      </c>
      <c r="AY849" s="17">
        <v>0.38784079235742902</v>
      </c>
      <c r="AZ849" s="17">
        <v>0.37464472265912502</v>
      </c>
    </row>
    <row r="850" spans="2:52" x14ac:dyDescent="0.35">
      <c r="B850" t="s">
        <v>339</v>
      </c>
      <c r="C850" s="17">
        <v>0.155073699269582</v>
      </c>
      <c r="D850" s="17">
        <v>0.165202935172959</v>
      </c>
      <c r="E850" s="17">
        <v>0.14431267403053</v>
      </c>
      <c r="F850" s="17"/>
      <c r="G850" s="17">
        <v>0.14639098177809901</v>
      </c>
      <c r="H850" s="17">
        <v>0.164688720763843</v>
      </c>
      <c r="I850" s="17">
        <v>0.115457042941303</v>
      </c>
      <c r="J850" s="17">
        <v>0.13876825377757099</v>
      </c>
      <c r="K850" s="17">
        <v>0.17820514697654999</v>
      </c>
      <c r="L850" s="17">
        <v>0.17858012858762001</v>
      </c>
      <c r="M850" s="17"/>
      <c r="N850" s="17">
        <v>0.17844466585886901</v>
      </c>
      <c r="O850" s="17">
        <v>0.15933764735417</v>
      </c>
      <c r="P850" s="17">
        <v>0.15096953129578999</v>
      </c>
      <c r="Q850" s="17">
        <v>0.121822031260684</v>
      </c>
      <c r="R850" s="17"/>
      <c r="S850" s="17">
        <v>0.14724323600081399</v>
      </c>
      <c r="T850" s="17">
        <v>0.222988762949442</v>
      </c>
      <c r="U850" s="17">
        <v>0.21468443650910801</v>
      </c>
      <c r="V850" s="17">
        <v>0.15342566873458899</v>
      </c>
      <c r="W850" s="17">
        <v>8.0155140460050095E-2</v>
      </c>
      <c r="X850" s="17">
        <v>0.15989336862824699</v>
      </c>
      <c r="Y850" s="17">
        <v>0.13362827330691801</v>
      </c>
      <c r="Z850" s="17">
        <v>0.16323899425629099</v>
      </c>
      <c r="AA850" s="17">
        <v>0.15974385399166899</v>
      </c>
      <c r="AB850" s="17">
        <v>9.5633798625984298E-2</v>
      </c>
      <c r="AC850" s="17">
        <v>0.15785904581266999</v>
      </c>
      <c r="AD850" s="17">
        <v>9.0052264404637206E-2</v>
      </c>
      <c r="AE850" s="17"/>
      <c r="AF850" s="17">
        <v>0.19519336866987599</v>
      </c>
      <c r="AG850" s="17">
        <v>0.12561087604490101</v>
      </c>
      <c r="AH850" s="17">
        <v>0.12357900869421599</v>
      </c>
      <c r="AI850" s="17"/>
      <c r="AJ850" s="17">
        <v>0.16485705270517501</v>
      </c>
      <c r="AK850" s="17">
        <v>0.12742082692012699</v>
      </c>
      <c r="AL850" s="17">
        <v>0.20168504317036401</v>
      </c>
      <c r="AM850" s="17">
        <v>0.25917497508119502</v>
      </c>
      <c r="AN850" s="17">
        <v>0.13646123683744599</v>
      </c>
      <c r="AO850" s="17"/>
      <c r="AP850" s="17">
        <v>0.12010182006789701</v>
      </c>
      <c r="AQ850" s="17">
        <v>0.138593473031494</v>
      </c>
      <c r="AR850" s="17">
        <v>0.168246349294359</v>
      </c>
      <c r="AS850" s="17"/>
      <c r="AT850" s="17">
        <v>0.16737143215918701</v>
      </c>
      <c r="AU850" s="17">
        <v>0.12518042745767299</v>
      </c>
      <c r="AV850" s="17" t="s">
        <v>74</v>
      </c>
      <c r="AW850" s="17">
        <v>0.17892269044434</v>
      </c>
      <c r="AX850" s="17">
        <v>0.159833806649709</v>
      </c>
      <c r="AY850" s="17">
        <v>0.15065470938780801</v>
      </c>
      <c r="AZ850" s="17">
        <v>0.22387813859594399</v>
      </c>
    </row>
    <row r="851" spans="2:52" x14ac:dyDescent="0.35">
      <c r="B851" t="s">
        <v>72</v>
      </c>
      <c r="C851" s="17">
        <v>9.8260433176542594E-2</v>
      </c>
      <c r="D851" s="17">
        <v>6.6536489810707505E-2</v>
      </c>
      <c r="E851" s="17">
        <v>0.12986867687867801</v>
      </c>
      <c r="F851" s="17"/>
      <c r="G851" s="17">
        <v>8.6253836636816003E-2</v>
      </c>
      <c r="H851" s="17">
        <v>5.8818753243706702E-2</v>
      </c>
      <c r="I851" s="17">
        <v>7.3660909485024406E-2</v>
      </c>
      <c r="J851" s="17">
        <v>9.1819645474077893E-2</v>
      </c>
      <c r="K851" s="17">
        <v>0.158843941324771</v>
      </c>
      <c r="L851" s="17">
        <v>0.123067017570177</v>
      </c>
      <c r="M851" s="17"/>
      <c r="N851" s="17">
        <v>8.7667173141812105E-2</v>
      </c>
      <c r="O851" s="17">
        <v>6.7287076061754506E-2</v>
      </c>
      <c r="P851" s="17">
        <v>0.100952272953978</v>
      </c>
      <c r="Q851" s="17">
        <v>0.14081076898515801</v>
      </c>
      <c r="R851" s="17"/>
      <c r="S851" s="17">
        <v>8.5691228753447493E-2</v>
      </c>
      <c r="T851" s="17">
        <v>0.118608970271943</v>
      </c>
      <c r="U851" s="17">
        <v>8.1075719758583201E-2</v>
      </c>
      <c r="V851" s="17">
        <v>0.14338771255174099</v>
      </c>
      <c r="W851" s="17">
        <v>8.27986846391221E-2</v>
      </c>
      <c r="X851" s="17">
        <v>6.7084657069152301E-2</v>
      </c>
      <c r="Y851" s="17">
        <v>0.13216639734303701</v>
      </c>
      <c r="Z851" s="17">
        <v>0.108818394964792</v>
      </c>
      <c r="AA851" s="17">
        <v>8.7363553494791302E-2</v>
      </c>
      <c r="AB851" s="17">
        <v>9.3578914906385105E-2</v>
      </c>
      <c r="AC851" s="17">
        <v>5.29113916013952E-2</v>
      </c>
      <c r="AD851" s="17">
        <v>0.16538416617264401</v>
      </c>
      <c r="AE851" s="17"/>
      <c r="AF851" s="17">
        <v>0.10509173389137</v>
      </c>
      <c r="AG851" s="17">
        <v>7.47106601510827E-2</v>
      </c>
      <c r="AH851" s="17">
        <v>0.14014751656736801</v>
      </c>
      <c r="AI851" s="17"/>
      <c r="AJ851" s="17">
        <v>0.10502949036168099</v>
      </c>
      <c r="AK851" s="17">
        <v>6.4554267716900607E-2</v>
      </c>
      <c r="AL851" s="17">
        <v>7.5039709302800198E-2</v>
      </c>
      <c r="AM851" s="17">
        <v>0.16322773794341999</v>
      </c>
      <c r="AN851" s="17">
        <v>0.16762666303832699</v>
      </c>
      <c r="AO851" s="17"/>
      <c r="AP851" s="17">
        <v>0.110297544717585</v>
      </c>
      <c r="AQ851" s="17">
        <v>7.0316404071462599E-2</v>
      </c>
      <c r="AR851" s="17">
        <v>5.3374045309593998E-2</v>
      </c>
      <c r="AS851" s="17"/>
      <c r="AT851" s="17">
        <v>0.121895073676625</v>
      </c>
      <c r="AU851" s="17">
        <v>6.4049821040631699E-2</v>
      </c>
      <c r="AV851" s="17" t="s">
        <v>74</v>
      </c>
      <c r="AW851" s="17">
        <v>0.102912586041371</v>
      </c>
      <c r="AX851" s="17">
        <v>0.14979475360299099</v>
      </c>
      <c r="AY851" s="17">
        <v>6.3835117420722107E-2</v>
      </c>
      <c r="AZ851" s="17">
        <v>0.15161257911544601</v>
      </c>
    </row>
    <row r="852" spans="2:52" x14ac:dyDescent="0.35">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row>
    <row r="853" spans="2:52" x14ac:dyDescent="0.35">
      <c r="B853" s="6" t="s">
        <v>379</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row>
    <row r="854" spans="2:52" x14ac:dyDescent="0.35">
      <c r="B854" s="24" t="s">
        <v>156</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row>
    <row r="855" spans="2:52" x14ac:dyDescent="0.35">
      <c r="B855" t="s">
        <v>336</v>
      </c>
      <c r="C855" s="17">
        <v>2.9984468928088901E-2</v>
      </c>
      <c r="D855" s="17">
        <v>4.2528796549043298E-2</v>
      </c>
      <c r="E855" s="17">
        <v>1.59867587268572E-2</v>
      </c>
      <c r="F855" s="17"/>
      <c r="G855" s="17">
        <v>8.3886591731576199E-2</v>
      </c>
      <c r="H855" s="17">
        <v>4.8061499481105399E-2</v>
      </c>
      <c r="I855" s="17">
        <v>3.1840522611432498E-2</v>
      </c>
      <c r="J855" s="17">
        <v>1.03882004597542E-2</v>
      </c>
      <c r="K855" s="17">
        <v>0</v>
      </c>
      <c r="L855" s="17">
        <v>1.3694052306407399E-2</v>
      </c>
      <c r="M855" s="17"/>
      <c r="N855" s="17">
        <v>4.3342168080886999E-2</v>
      </c>
      <c r="O855" s="17">
        <v>3.1628979840355599E-2</v>
      </c>
      <c r="P855" s="17">
        <v>7.0772346757827596E-3</v>
      </c>
      <c r="Q855" s="17">
        <v>3.2886225866032702E-2</v>
      </c>
      <c r="R855" s="17"/>
      <c r="S855" s="17">
        <v>7.1345856470374502E-2</v>
      </c>
      <c r="T855" s="17">
        <v>5.4344849523848496E-3</v>
      </c>
      <c r="U855" s="17">
        <v>9.7528585256293591E-3</v>
      </c>
      <c r="V855" s="17">
        <v>8.6664840584268106E-3</v>
      </c>
      <c r="W855" s="17">
        <v>4.9789120913719599E-2</v>
      </c>
      <c r="X855" s="17">
        <v>3.8435781212629597E-2</v>
      </c>
      <c r="Y855" s="17">
        <v>1.7238982045760701E-2</v>
      </c>
      <c r="Z855" s="17">
        <v>4.1810485860485101E-2</v>
      </c>
      <c r="AA855" s="17">
        <v>2.51495600607358E-2</v>
      </c>
      <c r="AB855" s="17">
        <v>2.91695966086283E-2</v>
      </c>
      <c r="AC855" s="17">
        <v>1.33783178681194E-2</v>
      </c>
      <c r="AD855" s="17">
        <v>5.4254709880872498E-2</v>
      </c>
      <c r="AE855" s="17"/>
      <c r="AF855" s="17">
        <v>1.9087128187330799E-2</v>
      </c>
      <c r="AG855" s="17">
        <v>3.7768445650272903E-2</v>
      </c>
      <c r="AH855" s="17">
        <v>3.2888921601463901E-2</v>
      </c>
      <c r="AI855" s="17"/>
      <c r="AJ855" s="17">
        <v>1.5090955500254299E-2</v>
      </c>
      <c r="AK855" s="17">
        <v>5.2618068074336097E-2</v>
      </c>
      <c r="AL855" s="17">
        <v>2.1095466045864701E-2</v>
      </c>
      <c r="AM855" s="17">
        <v>7.8080249046282399E-2</v>
      </c>
      <c r="AN855" s="17">
        <v>1.81729335670778E-2</v>
      </c>
      <c r="AO855" s="17"/>
      <c r="AP855" s="17">
        <v>2.2464189562210302E-2</v>
      </c>
      <c r="AQ855" s="17">
        <v>3.8344869444026902E-2</v>
      </c>
      <c r="AR855" s="17">
        <v>6.19746092675936E-2</v>
      </c>
      <c r="AS855" s="17"/>
      <c r="AT855" s="17">
        <v>1.5641176246575302E-2</v>
      </c>
      <c r="AU855" s="17">
        <v>2.1992282669681201E-2</v>
      </c>
      <c r="AV855" s="17" t="s">
        <v>74</v>
      </c>
      <c r="AW855" s="17">
        <v>0.11596137869413101</v>
      </c>
      <c r="AX855" s="17">
        <v>2.5790078814363002E-2</v>
      </c>
      <c r="AY855" s="17">
        <v>4.25169052571426E-2</v>
      </c>
      <c r="AZ855" s="17">
        <v>0</v>
      </c>
    </row>
    <row r="856" spans="2:52" x14ac:dyDescent="0.35">
      <c r="B856" t="s">
        <v>337</v>
      </c>
      <c r="C856" s="17">
        <v>0.119717976888754</v>
      </c>
      <c r="D856" s="17">
        <v>0.13646374125973201</v>
      </c>
      <c r="E856" s="17">
        <v>0.102464321522354</v>
      </c>
      <c r="F856" s="17"/>
      <c r="G856" s="17">
        <v>0.16632921565460801</v>
      </c>
      <c r="H856" s="17">
        <v>0.16644544659864499</v>
      </c>
      <c r="I856" s="17">
        <v>0.172744445265029</v>
      </c>
      <c r="J856" s="17">
        <v>0.127484742572572</v>
      </c>
      <c r="K856" s="17">
        <v>7.3553032452672404E-2</v>
      </c>
      <c r="L856" s="17">
        <v>3.5091807549105201E-2</v>
      </c>
      <c r="M856" s="17"/>
      <c r="N856" s="17">
        <v>0.14531761299472901</v>
      </c>
      <c r="O856" s="17">
        <v>9.8883668361236299E-2</v>
      </c>
      <c r="P856" s="17">
        <v>0.10511602961125199</v>
      </c>
      <c r="Q856" s="17">
        <v>0.124727624053319</v>
      </c>
      <c r="R856" s="17"/>
      <c r="S856" s="17">
        <v>0.146285558358939</v>
      </c>
      <c r="T856" s="17">
        <v>0.105363152765293</v>
      </c>
      <c r="U856" s="17">
        <v>0.112645134877084</v>
      </c>
      <c r="V856" s="17">
        <v>0.116812636407666</v>
      </c>
      <c r="W856" s="17">
        <v>0.114012197903145</v>
      </c>
      <c r="X856" s="17">
        <v>0.139665550650556</v>
      </c>
      <c r="Y856" s="17">
        <v>0.107001243363433</v>
      </c>
      <c r="Z856" s="17">
        <v>0.143722665150395</v>
      </c>
      <c r="AA856" s="17">
        <v>0.112327282784339</v>
      </c>
      <c r="AB856" s="17">
        <v>7.6154690758570398E-2</v>
      </c>
      <c r="AC856" s="17">
        <v>0.141337748028144</v>
      </c>
      <c r="AD856" s="17">
        <v>0.15025437759496499</v>
      </c>
      <c r="AE856" s="17"/>
      <c r="AF856" s="17">
        <v>8.6640891479026594E-2</v>
      </c>
      <c r="AG856" s="17">
        <v>0.12761320695457201</v>
      </c>
      <c r="AH856" s="17">
        <v>0.16796483597782999</v>
      </c>
      <c r="AI856" s="17"/>
      <c r="AJ856" s="17">
        <v>9.7606419068556299E-2</v>
      </c>
      <c r="AK856" s="17">
        <v>0.16071000034144201</v>
      </c>
      <c r="AL856" s="17">
        <v>0.128406202653845</v>
      </c>
      <c r="AM856" s="17">
        <v>0.189871961929862</v>
      </c>
      <c r="AN856" s="17">
        <v>0.108917499077434</v>
      </c>
      <c r="AO856" s="17"/>
      <c r="AP856" s="17">
        <v>0.133078226065558</v>
      </c>
      <c r="AQ856" s="17">
        <v>0.12595846800408</v>
      </c>
      <c r="AR856" s="17">
        <v>0.16453459519264799</v>
      </c>
      <c r="AS856" s="17"/>
      <c r="AT856" s="17">
        <v>7.4216953680623102E-2</v>
      </c>
      <c r="AU856" s="17">
        <v>0.11797416594155199</v>
      </c>
      <c r="AV856" s="17" t="s">
        <v>74</v>
      </c>
      <c r="AW856" s="17">
        <v>0.12504863565312299</v>
      </c>
      <c r="AX856" s="17">
        <v>0.21741909550833</v>
      </c>
      <c r="AY856" s="17">
        <v>0.165472831699052</v>
      </c>
      <c r="AZ856" s="17">
        <v>2.5605946890382199E-2</v>
      </c>
    </row>
    <row r="857" spans="2:52" x14ac:dyDescent="0.35">
      <c r="B857" t="s">
        <v>338</v>
      </c>
      <c r="C857" s="17">
        <v>0.30132725508993102</v>
      </c>
      <c r="D857" s="17">
        <v>0.30707793255239901</v>
      </c>
      <c r="E857" s="17">
        <v>0.29712151925287</v>
      </c>
      <c r="F857" s="17"/>
      <c r="G857" s="17">
        <v>0.364143471249461</v>
      </c>
      <c r="H857" s="17">
        <v>0.39373494871953602</v>
      </c>
      <c r="I857" s="17">
        <v>0.30108618619990402</v>
      </c>
      <c r="J857" s="17">
        <v>0.30657253181066901</v>
      </c>
      <c r="K857" s="17">
        <v>0.25562937807537001</v>
      </c>
      <c r="L857" s="17">
        <v>0.21023788189765699</v>
      </c>
      <c r="M857" s="17"/>
      <c r="N857" s="17">
        <v>0.30705941277236498</v>
      </c>
      <c r="O857" s="17">
        <v>0.30164119517392601</v>
      </c>
      <c r="P857" s="17">
        <v>0.341842332913595</v>
      </c>
      <c r="Q857" s="17">
        <v>0.264921760526517</v>
      </c>
      <c r="R857" s="17"/>
      <c r="S857" s="17">
        <v>0.33252131794333001</v>
      </c>
      <c r="T857" s="17">
        <v>0.32165442247374498</v>
      </c>
      <c r="U857" s="17">
        <v>0.29053603232595698</v>
      </c>
      <c r="V857" s="17">
        <v>0.28679758988314602</v>
      </c>
      <c r="W857" s="17">
        <v>0.25559589989749099</v>
      </c>
      <c r="X857" s="17">
        <v>0.33123754810629902</v>
      </c>
      <c r="Y857" s="17">
        <v>0.31946697103749799</v>
      </c>
      <c r="Z857" s="17">
        <v>0.22579148652435899</v>
      </c>
      <c r="AA857" s="17">
        <v>0.31918567085253402</v>
      </c>
      <c r="AB857" s="17">
        <v>0.32048630673133099</v>
      </c>
      <c r="AC857" s="17">
        <v>0.19167013224712301</v>
      </c>
      <c r="AD857" s="17">
        <v>0.24323017304258901</v>
      </c>
      <c r="AE857" s="17"/>
      <c r="AF857" s="17">
        <v>0.26924159207641102</v>
      </c>
      <c r="AG857" s="17">
        <v>0.29987124713802599</v>
      </c>
      <c r="AH857" s="17">
        <v>0.33674674695982298</v>
      </c>
      <c r="AI857" s="17"/>
      <c r="AJ857" s="17">
        <v>0.29035134791520201</v>
      </c>
      <c r="AK857" s="17">
        <v>0.30916397950317598</v>
      </c>
      <c r="AL857" s="17">
        <v>0.24420169081308299</v>
      </c>
      <c r="AM857" s="17">
        <v>0.20961632758654999</v>
      </c>
      <c r="AN857" s="17">
        <v>0.35139610797771698</v>
      </c>
      <c r="AO857" s="17"/>
      <c r="AP857" s="17">
        <v>0.30477333092973502</v>
      </c>
      <c r="AQ857" s="17">
        <v>0.32843333778157902</v>
      </c>
      <c r="AR857" s="17">
        <v>0.24099815610877601</v>
      </c>
      <c r="AS857" s="17"/>
      <c r="AT857" s="17">
        <v>0.22769358224303199</v>
      </c>
      <c r="AU857" s="17">
        <v>0.28414784819076799</v>
      </c>
      <c r="AV857" s="17" t="s">
        <v>74</v>
      </c>
      <c r="AW857" s="17">
        <v>0.35433282671961702</v>
      </c>
      <c r="AX857" s="17">
        <v>0.29138129410207197</v>
      </c>
      <c r="AY857" s="17">
        <v>0.41707865810052303</v>
      </c>
      <c r="AZ857" s="17">
        <v>0.35432935671040799</v>
      </c>
    </row>
    <row r="858" spans="2:52" x14ac:dyDescent="0.35">
      <c r="B858" t="s">
        <v>339</v>
      </c>
      <c r="C858" s="17">
        <v>0.33240229119817699</v>
      </c>
      <c r="D858" s="17">
        <v>0.33928673572375201</v>
      </c>
      <c r="E858" s="17">
        <v>0.32567301863707399</v>
      </c>
      <c r="F858" s="17"/>
      <c r="G858" s="17">
        <v>0.27055724680969701</v>
      </c>
      <c r="H858" s="17">
        <v>0.30933208573071203</v>
      </c>
      <c r="I858" s="17">
        <v>0.33583795968467001</v>
      </c>
      <c r="J858" s="17">
        <v>0.274521504258667</v>
      </c>
      <c r="K858" s="17">
        <v>0.36130632135659002</v>
      </c>
      <c r="L858" s="17">
        <v>0.40713848276653197</v>
      </c>
      <c r="M858" s="17"/>
      <c r="N858" s="17">
        <v>0.324230341051777</v>
      </c>
      <c r="O858" s="17">
        <v>0.35414581236431703</v>
      </c>
      <c r="P858" s="17">
        <v>0.32910424444288899</v>
      </c>
      <c r="Q858" s="17">
        <v>0.317676845540521</v>
      </c>
      <c r="R858" s="17"/>
      <c r="S858" s="17">
        <v>0.264279721751913</v>
      </c>
      <c r="T858" s="17">
        <v>0.31690298477798401</v>
      </c>
      <c r="U858" s="17">
        <v>0.335671761460337</v>
      </c>
      <c r="V858" s="17">
        <v>0.298341503808224</v>
      </c>
      <c r="W858" s="17">
        <v>0.33752503946266099</v>
      </c>
      <c r="X858" s="17">
        <v>0.28938622733428898</v>
      </c>
      <c r="Y858" s="17">
        <v>0.30413190274018498</v>
      </c>
      <c r="Z858" s="17">
        <v>0.45447765719461303</v>
      </c>
      <c r="AA858" s="17">
        <v>0.356448653620487</v>
      </c>
      <c r="AB858" s="17">
        <v>0.42202849051410002</v>
      </c>
      <c r="AC858" s="17">
        <v>0.407625910891876</v>
      </c>
      <c r="AD858" s="17">
        <v>0.37211251323417399</v>
      </c>
      <c r="AE858" s="17"/>
      <c r="AF858" s="17">
        <v>0.356137510784447</v>
      </c>
      <c r="AG858" s="17">
        <v>0.34003370242756997</v>
      </c>
      <c r="AH858" s="17">
        <v>0.265369683060108</v>
      </c>
      <c r="AI858" s="17"/>
      <c r="AJ858" s="17">
        <v>0.338134854046721</v>
      </c>
      <c r="AK858" s="17">
        <v>0.32413616633639503</v>
      </c>
      <c r="AL858" s="17">
        <v>0.35954188713987101</v>
      </c>
      <c r="AM858" s="17">
        <v>0.31766650956752901</v>
      </c>
      <c r="AN858" s="17">
        <v>0.28704914869120501</v>
      </c>
      <c r="AO858" s="17"/>
      <c r="AP858" s="17">
        <v>0.30050295260556897</v>
      </c>
      <c r="AQ858" s="17">
        <v>0.34296655851086</v>
      </c>
      <c r="AR858" s="17">
        <v>0.31357408334173498</v>
      </c>
      <c r="AS858" s="17"/>
      <c r="AT858" s="17">
        <v>0.385498853976394</v>
      </c>
      <c r="AU858" s="17">
        <v>0.35481729923148098</v>
      </c>
      <c r="AV858" s="17" t="s">
        <v>74</v>
      </c>
      <c r="AW858" s="17">
        <v>0.29330872537480301</v>
      </c>
      <c r="AX858" s="17">
        <v>0.28874803720182701</v>
      </c>
      <c r="AY858" s="17">
        <v>0.24356482051370201</v>
      </c>
      <c r="AZ858" s="17">
        <v>0.436366938201114</v>
      </c>
    </row>
    <row r="859" spans="2:52" x14ac:dyDescent="0.35">
      <c r="B859" t="s">
        <v>72</v>
      </c>
      <c r="C859" s="17">
        <v>0.21656800789504899</v>
      </c>
      <c r="D859" s="17">
        <v>0.17464279391507401</v>
      </c>
      <c r="E859" s="17">
        <v>0.25875438186084498</v>
      </c>
      <c r="F859" s="17"/>
      <c r="G859" s="17">
        <v>0.11508347455465801</v>
      </c>
      <c r="H859" s="17">
        <v>8.2426019470001402E-2</v>
      </c>
      <c r="I859" s="17">
        <v>0.15849088623896501</v>
      </c>
      <c r="J859" s="17">
        <v>0.28103302089833798</v>
      </c>
      <c r="K859" s="17">
        <v>0.309511268115368</v>
      </c>
      <c r="L859" s="17">
        <v>0.33383777548029803</v>
      </c>
      <c r="M859" s="17"/>
      <c r="N859" s="17">
        <v>0.180050465100241</v>
      </c>
      <c r="O859" s="17">
        <v>0.21370034426016599</v>
      </c>
      <c r="P859" s="17">
        <v>0.21686015835648101</v>
      </c>
      <c r="Q859" s="17">
        <v>0.25978754401360998</v>
      </c>
      <c r="R859" s="17"/>
      <c r="S859" s="17">
        <v>0.18556754547544199</v>
      </c>
      <c r="T859" s="17">
        <v>0.25064495503059298</v>
      </c>
      <c r="U859" s="17">
        <v>0.251394212810992</v>
      </c>
      <c r="V859" s="17">
        <v>0.28938178584253799</v>
      </c>
      <c r="W859" s="17">
        <v>0.243077741822984</v>
      </c>
      <c r="X859" s="17">
        <v>0.201274892696227</v>
      </c>
      <c r="Y859" s="17">
        <v>0.25216090081312298</v>
      </c>
      <c r="Z859" s="17">
        <v>0.13419770527014799</v>
      </c>
      <c r="AA859" s="17">
        <v>0.18688883268190301</v>
      </c>
      <c r="AB859" s="17">
        <v>0.152160915387371</v>
      </c>
      <c r="AC859" s="17">
        <v>0.245987890964738</v>
      </c>
      <c r="AD859" s="17">
        <v>0.18014822624739901</v>
      </c>
      <c r="AE859" s="17"/>
      <c r="AF859" s="17">
        <v>0.26889287747278401</v>
      </c>
      <c r="AG859" s="17">
        <v>0.19471339782955899</v>
      </c>
      <c r="AH859" s="17">
        <v>0.19702981240077599</v>
      </c>
      <c r="AI859" s="17"/>
      <c r="AJ859" s="17">
        <v>0.25881642346926598</v>
      </c>
      <c r="AK859" s="17">
        <v>0.15337178574465099</v>
      </c>
      <c r="AL859" s="17">
        <v>0.24675475334733599</v>
      </c>
      <c r="AM859" s="17">
        <v>0.204764951869777</v>
      </c>
      <c r="AN859" s="17">
        <v>0.23446431068656501</v>
      </c>
      <c r="AO859" s="17"/>
      <c r="AP859" s="17">
        <v>0.23918130083692801</v>
      </c>
      <c r="AQ859" s="17">
        <v>0.164296766259453</v>
      </c>
      <c r="AR859" s="17">
        <v>0.21891855608924701</v>
      </c>
      <c r="AS859" s="17"/>
      <c r="AT859" s="17">
        <v>0.29694943385337502</v>
      </c>
      <c r="AU859" s="17">
        <v>0.221068403966518</v>
      </c>
      <c r="AV859" s="17" t="s">
        <v>74</v>
      </c>
      <c r="AW859" s="17">
        <v>0.11134843355832599</v>
      </c>
      <c r="AX859" s="17">
        <v>0.176661494373408</v>
      </c>
      <c r="AY859" s="17">
        <v>0.13136678442958</v>
      </c>
      <c r="AZ859" s="17">
        <v>0.183697758198096</v>
      </c>
    </row>
    <row r="860" spans="2:52" x14ac:dyDescent="0.35">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row>
    <row r="861" spans="2:52" x14ac:dyDescent="0.35">
      <c r="B861" s="6" t="s">
        <v>380</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row>
    <row r="862" spans="2:52" x14ac:dyDescent="0.35">
      <c r="B862" s="24" t="s">
        <v>156</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row>
    <row r="863" spans="2:52" x14ac:dyDescent="0.35">
      <c r="B863" t="s">
        <v>336</v>
      </c>
      <c r="C863" s="17">
        <v>4.9895726080493197E-2</v>
      </c>
      <c r="D863" s="17">
        <v>5.9933608955578303E-2</v>
      </c>
      <c r="E863" s="17">
        <v>4.0281183425419198E-2</v>
      </c>
      <c r="F863" s="17"/>
      <c r="G863" s="17">
        <v>8.8338706777521897E-2</v>
      </c>
      <c r="H863" s="17">
        <v>8.3604487839633604E-2</v>
      </c>
      <c r="I863" s="17">
        <v>6.3672907781579496E-2</v>
      </c>
      <c r="J863" s="17">
        <v>2.4360054543224301E-2</v>
      </c>
      <c r="K863" s="17">
        <v>1.42847210550419E-2</v>
      </c>
      <c r="L863" s="17">
        <v>2.7789485081056799E-2</v>
      </c>
      <c r="M863" s="17"/>
      <c r="N863" s="17">
        <v>6.5464447019691299E-2</v>
      </c>
      <c r="O863" s="17">
        <v>4.3091353518348197E-2</v>
      </c>
      <c r="P863" s="17">
        <v>4.6030980478360899E-2</v>
      </c>
      <c r="Q863" s="17">
        <v>4.4200902600132999E-2</v>
      </c>
      <c r="R863" s="17"/>
      <c r="S863" s="17">
        <v>6.9415624290529707E-2</v>
      </c>
      <c r="T863" s="17">
        <v>2.5165452706446299E-2</v>
      </c>
      <c r="U863" s="17">
        <v>1.0844365338680001E-2</v>
      </c>
      <c r="V863" s="17">
        <v>3.6224536624963798E-2</v>
      </c>
      <c r="W863" s="17">
        <v>6.3688770671365594E-2</v>
      </c>
      <c r="X863" s="17">
        <v>4.6866718493353499E-2</v>
      </c>
      <c r="Y863" s="17">
        <v>3.7055789951947901E-2</v>
      </c>
      <c r="Z863" s="17">
        <v>3.5124381906934302E-2</v>
      </c>
      <c r="AA863" s="17">
        <v>8.5014849014589194E-2</v>
      </c>
      <c r="AB863" s="17">
        <v>6.4333847621604004E-2</v>
      </c>
      <c r="AC863" s="17">
        <v>3.9351731482300298E-2</v>
      </c>
      <c r="AD863" s="17">
        <v>7.4844320890718893E-2</v>
      </c>
      <c r="AE863" s="17"/>
      <c r="AF863" s="17">
        <v>3.57349210183322E-2</v>
      </c>
      <c r="AG863" s="17">
        <v>6.3019113276176694E-2</v>
      </c>
      <c r="AH863" s="17">
        <v>5.9418291136577303E-2</v>
      </c>
      <c r="AI863" s="17"/>
      <c r="AJ863" s="17">
        <v>4.4823625553607402E-2</v>
      </c>
      <c r="AK863" s="17">
        <v>6.70329203187362E-2</v>
      </c>
      <c r="AL863" s="17">
        <v>3.5188533395966802E-2</v>
      </c>
      <c r="AM863" s="17">
        <v>0.14315924618502701</v>
      </c>
      <c r="AN863" s="17">
        <v>2.8422348649257301E-2</v>
      </c>
      <c r="AO863" s="17"/>
      <c r="AP863" s="17">
        <v>5.47276335514119E-2</v>
      </c>
      <c r="AQ863" s="17">
        <v>6.8148559071156606E-2</v>
      </c>
      <c r="AR863" s="17">
        <v>8.3908193791745994E-2</v>
      </c>
      <c r="AS863" s="17"/>
      <c r="AT863" s="17">
        <v>4.4794423744712902E-2</v>
      </c>
      <c r="AU863" s="17">
        <v>3.6319252459252903E-2</v>
      </c>
      <c r="AV863" s="17" t="s">
        <v>74</v>
      </c>
      <c r="AW863" s="17">
        <v>5.7979558516499399E-2</v>
      </c>
      <c r="AX863" s="17">
        <v>5.8585485879505197E-2</v>
      </c>
      <c r="AY863" s="17">
        <v>7.1803577864137699E-2</v>
      </c>
      <c r="AZ863" s="17">
        <v>0</v>
      </c>
    </row>
    <row r="864" spans="2:52" x14ac:dyDescent="0.35">
      <c r="B864" t="s">
        <v>337</v>
      </c>
      <c r="C864" s="17">
        <v>0.25769997056548199</v>
      </c>
      <c r="D864" s="17">
        <v>0.29244871875851303</v>
      </c>
      <c r="E864" s="17">
        <v>0.223263426816423</v>
      </c>
      <c r="F864" s="17"/>
      <c r="G864" s="17">
        <v>0.30639254083343598</v>
      </c>
      <c r="H864" s="17">
        <v>0.314485260893686</v>
      </c>
      <c r="I864" s="17">
        <v>0.19630855512193399</v>
      </c>
      <c r="J864" s="17">
        <v>0.22238451695897299</v>
      </c>
      <c r="K864" s="17">
        <v>0.20906317254329199</v>
      </c>
      <c r="L864" s="17">
        <v>0.28337028664749597</v>
      </c>
      <c r="M864" s="17"/>
      <c r="N864" s="17">
        <v>0.28542063189412797</v>
      </c>
      <c r="O864" s="17">
        <v>0.25366785659618402</v>
      </c>
      <c r="P864" s="17">
        <v>0.23108313573835901</v>
      </c>
      <c r="Q864" s="17">
        <v>0.25642174262604001</v>
      </c>
      <c r="R864" s="17"/>
      <c r="S864" s="17">
        <v>0.27694700571026798</v>
      </c>
      <c r="T864" s="17">
        <v>0.23599981867182501</v>
      </c>
      <c r="U864" s="17">
        <v>0.28956287163251598</v>
      </c>
      <c r="V864" s="17">
        <v>0.230893630017204</v>
      </c>
      <c r="W864" s="17">
        <v>0.25307948135235497</v>
      </c>
      <c r="X864" s="17">
        <v>0.27684228211617001</v>
      </c>
      <c r="Y864" s="17">
        <v>0.28061507418050102</v>
      </c>
      <c r="Z864" s="17">
        <v>0.269485650399437</v>
      </c>
      <c r="AA864" s="17">
        <v>0.209809160026242</v>
      </c>
      <c r="AB864" s="17">
        <v>0.25785450817454703</v>
      </c>
      <c r="AC864" s="17">
        <v>0.29743887305502298</v>
      </c>
      <c r="AD864" s="17">
        <v>0.232481838445252</v>
      </c>
      <c r="AE864" s="17"/>
      <c r="AF864" s="17">
        <v>0.24591626168715</v>
      </c>
      <c r="AG864" s="17">
        <v>0.25805375653382401</v>
      </c>
      <c r="AH864" s="17">
        <v>0.26816918908648502</v>
      </c>
      <c r="AI864" s="17"/>
      <c r="AJ864" s="17">
        <v>0.26996468185380801</v>
      </c>
      <c r="AK864" s="17">
        <v>0.26471353674834702</v>
      </c>
      <c r="AL864" s="17">
        <v>0.30409961316409601</v>
      </c>
      <c r="AM864" s="17">
        <v>0.22688925289026199</v>
      </c>
      <c r="AN864" s="17">
        <v>0.22616041673923601</v>
      </c>
      <c r="AO864" s="17"/>
      <c r="AP864" s="17">
        <v>0.27730016093728699</v>
      </c>
      <c r="AQ864" s="17">
        <v>0.289744114652281</v>
      </c>
      <c r="AR864" s="17">
        <v>0.339576160897966</v>
      </c>
      <c r="AS864" s="17"/>
      <c r="AT864" s="17">
        <v>0.28445069634397901</v>
      </c>
      <c r="AU864" s="17">
        <v>0.22540769008806999</v>
      </c>
      <c r="AV864" s="17" t="s">
        <v>74</v>
      </c>
      <c r="AW864" s="17">
        <v>0.27018085897399402</v>
      </c>
      <c r="AX864" s="17">
        <v>0.23722126683595399</v>
      </c>
      <c r="AY864" s="17">
        <v>0.26570155797064698</v>
      </c>
      <c r="AZ864" s="17">
        <v>0.20208270546489601</v>
      </c>
    </row>
    <row r="865" spans="2:52" x14ac:dyDescent="0.35">
      <c r="B865" t="s">
        <v>338</v>
      </c>
      <c r="C865" s="17">
        <v>0.418538017638444</v>
      </c>
      <c r="D865" s="17">
        <v>0.39217580582701</v>
      </c>
      <c r="E865" s="17">
        <v>0.44502446479185898</v>
      </c>
      <c r="F865" s="17"/>
      <c r="G865" s="17">
        <v>0.34436592651873799</v>
      </c>
      <c r="H865" s="17">
        <v>0.38540059766186902</v>
      </c>
      <c r="I865" s="17">
        <v>0.42073647126022001</v>
      </c>
      <c r="J865" s="17">
        <v>0.45842622781066</v>
      </c>
      <c r="K865" s="17">
        <v>0.50005233625499601</v>
      </c>
      <c r="L865" s="17">
        <v>0.40886221404265699</v>
      </c>
      <c r="M865" s="17"/>
      <c r="N865" s="17">
        <v>0.37161338442207797</v>
      </c>
      <c r="O865" s="17">
        <v>0.43962523188228497</v>
      </c>
      <c r="P865" s="17">
        <v>0.427007714796448</v>
      </c>
      <c r="Q865" s="17">
        <v>0.437035647148661</v>
      </c>
      <c r="R865" s="17"/>
      <c r="S865" s="17">
        <v>0.43831467963391302</v>
      </c>
      <c r="T865" s="17">
        <v>0.432244403029031</v>
      </c>
      <c r="U865" s="17">
        <v>0.44485884699827599</v>
      </c>
      <c r="V865" s="17">
        <v>0.38425649398891498</v>
      </c>
      <c r="W865" s="17">
        <v>0.45404191120242499</v>
      </c>
      <c r="X865" s="17">
        <v>0.40059369006321</v>
      </c>
      <c r="Y865" s="17">
        <v>0.36181408390493303</v>
      </c>
      <c r="Z865" s="17">
        <v>0.43317377134774498</v>
      </c>
      <c r="AA865" s="17">
        <v>0.42764489992284999</v>
      </c>
      <c r="AB865" s="17">
        <v>0.382375752428954</v>
      </c>
      <c r="AC865" s="17">
        <v>0.38989684464075902</v>
      </c>
      <c r="AD865" s="17">
        <v>0.584620684528109</v>
      </c>
      <c r="AE865" s="17"/>
      <c r="AF865" s="17">
        <v>0.42032787841324498</v>
      </c>
      <c r="AG865" s="17">
        <v>0.42771816769294702</v>
      </c>
      <c r="AH865" s="17">
        <v>0.39500444568388698</v>
      </c>
      <c r="AI865" s="17"/>
      <c r="AJ865" s="17">
        <v>0.42744318099999601</v>
      </c>
      <c r="AK865" s="17">
        <v>0.42418702039555201</v>
      </c>
      <c r="AL865" s="17">
        <v>0.418849233566982</v>
      </c>
      <c r="AM865" s="17">
        <v>0.155805172445353</v>
      </c>
      <c r="AN865" s="17">
        <v>0.426251324353489</v>
      </c>
      <c r="AO865" s="17"/>
      <c r="AP865" s="17">
        <v>0.45586373829085503</v>
      </c>
      <c r="AQ865" s="17">
        <v>0.38498096356804001</v>
      </c>
      <c r="AR865" s="17">
        <v>0.40260843928682499</v>
      </c>
      <c r="AS865" s="17"/>
      <c r="AT865" s="17">
        <v>0.41009886807345802</v>
      </c>
      <c r="AU865" s="17">
        <v>0.44292498820480702</v>
      </c>
      <c r="AV865" s="17" t="s">
        <v>74</v>
      </c>
      <c r="AW865" s="17">
        <v>0.3604442055216</v>
      </c>
      <c r="AX865" s="17">
        <v>0.40327912732409099</v>
      </c>
      <c r="AY865" s="17">
        <v>0.42369068408677402</v>
      </c>
      <c r="AZ865" s="17">
        <v>0.38736633470088</v>
      </c>
    </row>
    <row r="866" spans="2:52" x14ac:dyDescent="0.35">
      <c r="B866" t="s">
        <v>339</v>
      </c>
      <c r="C866" s="17">
        <v>0.23381368671869901</v>
      </c>
      <c r="D866" s="17">
        <v>0.23018890179481699</v>
      </c>
      <c r="E866" s="17">
        <v>0.236660302247508</v>
      </c>
      <c r="F866" s="17"/>
      <c r="G866" s="17">
        <v>0.22745643819979</v>
      </c>
      <c r="H866" s="17">
        <v>0.19672591634474099</v>
      </c>
      <c r="I866" s="17">
        <v>0.27559937071121099</v>
      </c>
      <c r="J866" s="17">
        <v>0.239387107163401</v>
      </c>
      <c r="K866" s="17">
        <v>0.22269029838823301</v>
      </c>
      <c r="L866" s="17">
        <v>0.240858750180691</v>
      </c>
      <c r="M866" s="17"/>
      <c r="N866" s="17">
        <v>0.24108944982029901</v>
      </c>
      <c r="O866" s="17">
        <v>0.23715393965220199</v>
      </c>
      <c r="P866" s="17">
        <v>0.25522822993303301</v>
      </c>
      <c r="Q866" s="17">
        <v>0.20423768578996099</v>
      </c>
      <c r="R866" s="17"/>
      <c r="S866" s="17">
        <v>0.184970518344759</v>
      </c>
      <c r="T866" s="17">
        <v>0.248634517933398</v>
      </c>
      <c r="U866" s="17">
        <v>0.194282721906506</v>
      </c>
      <c r="V866" s="17">
        <v>0.27853768913021698</v>
      </c>
      <c r="W866" s="17">
        <v>0.19530810470957499</v>
      </c>
      <c r="X866" s="17">
        <v>0.25330789342828502</v>
      </c>
      <c r="Y866" s="17">
        <v>0.262014266025068</v>
      </c>
      <c r="Z866" s="17">
        <v>0.24495366811646199</v>
      </c>
      <c r="AA866" s="17">
        <v>0.247877181010529</v>
      </c>
      <c r="AB866" s="17">
        <v>0.25983031494206499</v>
      </c>
      <c r="AC866" s="17">
        <v>0.24842243810819201</v>
      </c>
      <c r="AD866" s="17">
        <v>0.10805315613591999</v>
      </c>
      <c r="AE866" s="17"/>
      <c r="AF866" s="17">
        <v>0.25656190219186897</v>
      </c>
      <c r="AG866" s="17">
        <v>0.220467811672237</v>
      </c>
      <c r="AH866" s="17">
        <v>0.220198697061156</v>
      </c>
      <c r="AI866" s="17"/>
      <c r="AJ866" s="17">
        <v>0.20967943504561901</v>
      </c>
      <c r="AK866" s="17">
        <v>0.22539990966594201</v>
      </c>
      <c r="AL866" s="17">
        <v>0.21978039559922399</v>
      </c>
      <c r="AM866" s="17">
        <v>0.363382028790809</v>
      </c>
      <c r="AN866" s="17">
        <v>0.25121804502315298</v>
      </c>
      <c r="AO866" s="17"/>
      <c r="AP866" s="17">
        <v>0.16301317252575501</v>
      </c>
      <c r="AQ866" s="17">
        <v>0.23394764320115199</v>
      </c>
      <c r="AR866" s="17">
        <v>0.16279306497239299</v>
      </c>
      <c r="AS866" s="17"/>
      <c r="AT866" s="17">
        <v>0.21094128624192601</v>
      </c>
      <c r="AU866" s="17">
        <v>0.27161853059306201</v>
      </c>
      <c r="AV866" s="17" t="s">
        <v>74</v>
      </c>
      <c r="AW866" s="17">
        <v>0.27796979603810201</v>
      </c>
      <c r="AX866" s="17">
        <v>0.23476949863636101</v>
      </c>
      <c r="AY866" s="17">
        <v>0.212109858133641</v>
      </c>
      <c r="AZ866" s="17">
        <v>0.33516478697437901</v>
      </c>
    </row>
    <row r="867" spans="2:52" x14ac:dyDescent="0.35">
      <c r="B867" t="s">
        <v>72</v>
      </c>
      <c r="C867" s="17">
        <v>4.0052598996881801E-2</v>
      </c>
      <c r="D867" s="17">
        <v>2.5252964664081601E-2</v>
      </c>
      <c r="E867" s="17">
        <v>5.4770622718790699E-2</v>
      </c>
      <c r="F867" s="17"/>
      <c r="G867" s="17">
        <v>3.3446387670513902E-2</v>
      </c>
      <c r="H867" s="17">
        <v>1.9783737260070398E-2</v>
      </c>
      <c r="I867" s="17">
        <v>4.3682695125054703E-2</v>
      </c>
      <c r="J867" s="17">
        <v>5.5442093523741E-2</v>
      </c>
      <c r="K867" s="17">
        <v>5.3909471758437098E-2</v>
      </c>
      <c r="L867" s="17">
        <v>3.9119264048099602E-2</v>
      </c>
      <c r="M867" s="17"/>
      <c r="N867" s="17">
        <v>3.64120868438031E-2</v>
      </c>
      <c r="O867" s="17">
        <v>2.6461618350980501E-2</v>
      </c>
      <c r="P867" s="17">
        <v>4.0649939053799301E-2</v>
      </c>
      <c r="Q867" s="17">
        <v>5.8104021835205001E-2</v>
      </c>
      <c r="R867" s="17"/>
      <c r="S867" s="17">
        <v>3.03521720205303E-2</v>
      </c>
      <c r="T867" s="17">
        <v>5.7955807659299301E-2</v>
      </c>
      <c r="U867" s="17">
        <v>6.0451194124021099E-2</v>
      </c>
      <c r="V867" s="17">
        <v>7.0087650238699603E-2</v>
      </c>
      <c r="W867" s="17">
        <v>3.3881732064279503E-2</v>
      </c>
      <c r="X867" s="17">
        <v>2.2389415898982599E-2</v>
      </c>
      <c r="Y867" s="17">
        <v>5.8500785937550197E-2</v>
      </c>
      <c r="Z867" s="17">
        <v>1.72625282294223E-2</v>
      </c>
      <c r="AA867" s="17">
        <v>2.9653910025790101E-2</v>
      </c>
      <c r="AB867" s="17">
        <v>3.5605576832829E-2</v>
      </c>
      <c r="AC867" s="17">
        <v>2.48901127137259E-2</v>
      </c>
      <c r="AD867" s="17">
        <v>0</v>
      </c>
      <c r="AE867" s="17"/>
      <c r="AF867" s="17">
        <v>4.14590366894034E-2</v>
      </c>
      <c r="AG867" s="17">
        <v>3.07411508248156E-2</v>
      </c>
      <c r="AH867" s="17">
        <v>5.7209377031894902E-2</v>
      </c>
      <c r="AI867" s="17"/>
      <c r="AJ867" s="17">
        <v>4.8089076546969603E-2</v>
      </c>
      <c r="AK867" s="17">
        <v>1.8666612871422399E-2</v>
      </c>
      <c r="AL867" s="17">
        <v>2.2082224273731799E-2</v>
      </c>
      <c r="AM867" s="17">
        <v>0.11076429968855001</v>
      </c>
      <c r="AN867" s="17">
        <v>6.7947865234865096E-2</v>
      </c>
      <c r="AO867" s="17"/>
      <c r="AP867" s="17">
        <v>4.9095294694690997E-2</v>
      </c>
      <c r="AQ867" s="17">
        <v>2.3178719507370001E-2</v>
      </c>
      <c r="AR867" s="17">
        <v>1.11141410510708E-2</v>
      </c>
      <c r="AS867" s="17"/>
      <c r="AT867" s="17">
        <v>4.9714725595923603E-2</v>
      </c>
      <c r="AU867" s="17">
        <v>2.3729538654807501E-2</v>
      </c>
      <c r="AV867" s="17" t="s">
        <v>74</v>
      </c>
      <c r="AW867" s="17">
        <v>3.3425580949805397E-2</v>
      </c>
      <c r="AX867" s="17">
        <v>6.6144621324088895E-2</v>
      </c>
      <c r="AY867" s="17">
        <v>2.6694321944799999E-2</v>
      </c>
      <c r="AZ867" s="17">
        <v>7.5386172859846098E-2</v>
      </c>
    </row>
    <row r="868" spans="2:52" x14ac:dyDescent="0.35">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row>
    <row r="869" spans="2:52" x14ac:dyDescent="0.35">
      <c r="B869" s="6" t="s">
        <v>381</v>
      </c>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row>
    <row r="870" spans="2:52" x14ac:dyDescent="0.35">
      <c r="B870" s="24" t="s">
        <v>156</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row>
    <row r="871" spans="2:52" x14ac:dyDescent="0.35">
      <c r="B871" t="s">
        <v>336</v>
      </c>
      <c r="C871" s="17">
        <v>0.169469058921529</v>
      </c>
      <c r="D871" s="17">
        <v>0.17940468570368001</v>
      </c>
      <c r="E871" s="17">
        <v>0.16052587923148001</v>
      </c>
      <c r="F871" s="17"/>
      <c r="G871" s="17">
        <v>0.18088013796989999</v>
      </c>
      <c r="H871" s="17">
        <v>0.126993998235993</v>
      </c>
      <c r="I871" s="17">
        <v>0.15283194226317501</v>
      </c>
      <c r="J871" s="17">
        <v>0.18391051857075</v>
      </c>
      <c r="K871" s="17">
        <v>0.206528453557008</v>
      </c>
      <c r="L871" s="17">
        <v>0.17804515982650401</v>
      </c>
      <c r="M871" s="17"/>
      <c r="N871" s="17">
        <v>0.143394013691439</v>
      </c>
      <c r="O871" s="17">
        <v>0.18934176573009201</v>
      </c>
      <c r="P871" s="17">
        <v>0.14411369478125199</v>
      </c>
      <c r="Q871" s="17">
        <v>0.197940745749841</v>
      </c>
      <c r="R871" s="17"/>
      <c r="S871" s="17">
        <v>0.16009456841050901</v>
      </c>
      <c r="T871" s="17">
        <v>0.10453038905022401</v>
      </c>
      <c r="U871" s="17">
        <v>0.15628158603416001</v>
      </c>
      <c r="V871" s="17">
        <v>0.169030383473882</v>
      </c>
      <c r="W871" s="17">
        <v>0.19862027383320099</v>
      </c>
      <c r="X871" s="17">
        <v>0.14260389992490299</v>
      </c>
      <c r="Y871" s="17">
        <v>0.124065445774933</v>
      </c>
      <c r="Z871" s="17">
        <v>0.227910526293535</v>
      </c>
      <c r="AA871" s="17">
        <v>0.24465733656139799</v>
      </c>
      <c r="AB871" s="17">
        <v>0.18710295495732601</v>
      </c>
      <c r="AC871" s="17">
        <v>0.176214172732027</v>
      </c>
      <c r="AD871" s="17">
        <v>0.25863573600053502</v>
      </c>
      <c r="AE871" s="17"/>
      <c r="AF871" s="17">
        <v>0.14825652936470901</v>
      </c>
      <c r="AG871" s="17">
        <v>0.19973129659042499</v>
      </c>
      <c r="AH871" s="17">
        <v>0.15528550620812101</v>
      </c>
      <c r="AI871" s="17"/>
      <c r="AJ871" s="17">
        <v>0.152145589537585</v>
      </c>
      <c r="AK871" s="17">
        <v>0.201391651824119</v>
      </c>
      <c r="AL871" s="17">
        <v>0.18913939417994999</v>
      </c>
      <c r="AM871" s="17">
        <v>0.13177378689330499</v>
      </c>
      <c r="AN871" s="17">
        <v>0.13166778996588899</v>
      </c>
      <c r="AO871" s="17"/>
      <c r="AP871" s="17">
        <v>0.13817822983648601</v>
      </c>
      <c r="AQ871" s="17">
        <v>0.21940533268639201</v>
      </c>
      <c r="AR871" s="17">
        <v>0.21560198002358499</v>
      </c>
      <c r="AS871" s="17"/>
      <c r="AT871" s="17">
        <v>0.171482426729683</v>
      </c>
      <c r="AU871" s="17">
        <v>0.17736477731459399</v>
      </c>
      <c r="AV871" s="17" t="s">
        <v>74</v>
      </c>
      <c r="AW871" s="17">
        <v>8.7614545743394195E-2</v>
      </c>
      <c r="AX871" s="17">
        <v>0.15183746986404201</v>
      </c>
      <c r="AY871" s="17">
        <v>0.192004762931136</v>
      </c>
      <c r="AZ871" s="17">
        <v>0.172556924457483</v>
      </c>
    </row>
    <row r="872" spans="2:52" x14ac:dyDescent="0.35">
      <c r="B872" t="s">
        <v>337</v>
      </c>
      <c r="C872" s="17">
        <v>0.45484684523881902</v>
      </c>
      <c r="D872" s="17">
        <v>0.46847541776440399</v>
      </c>
      <c r="E872" s="17">
        <v>0.44069416628036201</v>
      </c>
      <c r="F872" s="17"/>
      <c r="G872" s="17">
        <v>0.29738388142929101</v>
      </c>
      <c r="H872" s="17">
        <v>0.470970442439826</v>
      </c>
      <c r="I872" s="17">
        <v>0.47963033343868899</v>
      </c>
      <c r="J872" s="17">
        <v>0.45353878543731302</v>
      </c>
      <c r="K872" s="17">
        <v>0.48358437730896198</v>
      </c>
      <c r="L872" s="17">
        <v>0.49793199645053299</v>
      </c>
      <c r="M872" s="17"/>
      <c r="N872" s="17">
        <v>0.469151667517205</v>
      </c>
      <c r="O872" s="17">
        <v>0.44244292551030401</v>
      </c>
      <c r="P872" s="17">
        <v>0.46410480517582298</v>
      </c>
      <c r="Q872" s="17">
        <v>0.44657740361759601</v>
      </c>
      <c r="R872" s="17"/>
      <c r="S872" s="17">
        <v>0.41937516483839699</v>
      </c>
      <c r="T872" s="17">
        <v>0.46832254028648701</v>
      </c>
      <c r="U872" s="17">
        <v>0.40511091763762502</v>
      </c>
      <c r="V872" s="17">
        <v>0.55030469437813201</v>
      </c>
      <c r="W872" s="17">
        <v>0.45376596997068402</v>
      </c>
      <c r="X872" s="17">
        <v>0.48753957353358801</v>
      </c>
      <c r="Y872" s="17">
        <v>0.51133407794146002</v>
      </c>
      <c r="Z872" s="17">
        <v>0.38557148541959702</v>
      </c>
      <c r="AA872" s="17">
        <v>0.40158917903505698</v>
      </c>
      <c r="AB872" s="17">
        <v>0.45701721770262099</v>
      </c>
      <c r="AC872" s="17">
        <v>0.50723636613144196</v>
      </c>
      <c r="AD872" s="17">
        <v>0.31864559098154499</v>
      </c>
      <c r="AE872" s="17"/>
      <c r="AF872" s="17">
        <v>0.45884860905844799</v>
      </c>
      <c r="AG872" s="17">
        <v>0.49156537294324099</v>
      </c>
      <c r="AH872" s="17">
        <v>0.39415837603454401</v>
      </c>
      <c r="AI872" s="17"/>
      <c r="AJ872" s="17">
        <v>0.46495459886969798</v>
      </c>
      <c r="AK872" s="17">
        <v>0.44897904038379699</v>
      </c>
      <c r="AL872" s="17">
        <v>0.55678456266424003</v>
      </c>
      <c r="AM872" s="17">
        <v>0.274060992744801</v>
      </c>
      <c r="AN872" s="17">
        <v>0.43744334122212503</v>
      </c>
      <c r="AO872" s="17"/>
      <c r="AP872" s="17">
        <v>0.48701651079742397</v>
      </c>
      <c r="AQ872" s="17">
        <v>0.45574638519342597</v>
      </c>
      <c r="AR872" s="17">
        <v>0.48166405001013102</v>
      </c>
      <c r="AS872" s="17"/>
      <c r="AT872" s="17">
        <v>0.48891257192160198</v>
      </c>
      <c r="AU872" s="17">
        <v>0.46324486112509899</v>
      </c>
      <c r="AV872" s="17" t="s">
        <v>74</v>
      </c>
      <c r="AW872" s="17">
        <v>0.41288730781199101</v>
      </c>
      <c r="AX872" s="17">
        <v>0.392174341532604</v>
      </c>
      <c r="AY872" s="17">
        <v>0.457891724653676</v>
      </c>
      <c r="AZ872" s="17">
        <v>0.26073830711393903</v>
      </c>
    </row>
    <row r="873" spans="2:52" x14ac:dyDescent="0.35">
      <c r="B873" t="s">
        <v>338</v>
      </c>
      <c r="C873" s="17">
        <v>0.28228446761369802</v>
      </c>
      <c r="D873" s="17">
        <v>0.27563794963687499</v>
      </c>
      <c r="E873" s="17">
        <v>0.29015641703894002</v>
      </c>
      <c r="F873" s="17"/>
      <c r="G873" s="17">
        <v>0.34425943546580401</v>
      </c>
      <c r="H873" s="17">
        <v>0.31671918593276099</v>
      </c>
      <c r="I873" s="17">
        <v>0.26934655531741802</v>
      </c>
      <c r="J873" s="17">
        <v>0.25289167485938602</v>
      </c>
      <c r="K873" s="17">
        <v>0.24223817708213199</v>
      </c>
      <c r="L873" s="17">
        <v>0.27182955042412799</v>
      </c>
      <c r="M873" s="17"/>
      <c r="N873" s="17">
        <v>0.30483899368198297</v>
      </c>
      <c r="O873" s="17">
        <v>0.27593904918358098</v>
      </c>
      <c r="P873" s="17">
        <v>0.29536302745402399</v>
      </c>
      <c r="Q873" s="17">
        <v>0.25710922040434497</v>
      </c>
      <c r="R873" s="17"/>
      <c r="S873" s="17">
        <v>0.32678180666724199</v>
      </c>
      <c r="T873" s="17">
        <v>0.33186323631950299</v>
      </c>
      <c r="U873" s="17">
        <v>0.34392503243190797</v>
      </c>
      <c r="V873" s="17">
        <v>0.149277602351989</v>
      </c>
      <c r="W873" s="17">
        <v>0.28615102694035499</v>
      </c>
      <c r="X873" s="17">
        <v>0.30274149564938602</v>
      </c>
      <c r="Y873" s="17">
        <v>0.26368717149480803</v>
      </c>
      <c r="Z873" s="17">
        <v>0.28086261299109599</v>
      </c>
      <c r="AA873" s="17">
        <v>0.25860359515390002</v>
      </c>
      <c r="AB873" s="17">
        <v>0.23363364747149401</v>
      </c>
      <c r="AC873" s="17">
        <v>0.277889520395106</v>
      </c>
      <c r="AD873" s="17">
        <v>0.32620449232412402</v>
      </c>
      <c r="AE873" s="17"/>
      <c r="AF873" s="17">
        <v>0.30041518627880098</v>
      </c>
      <c r="AG873" s="17">
        <v>0.240310568313962</v>
      </c>
      <c r="AH873" s="17">
        <v>0.33761475815436298</v>
      </c>
      <c r="AI873" s="17"/>
      <c r="AJ873" s="17">
        <v>0.29299651859723003</v>
      </c>
      <c r="AK873" s="17">
        <v>0.29287644863126999</v>
      </c>
      <c r="AL873" s="17">
        <v>0.16492725668569999</v>
      </c>
      <c r="AM873" s="17">
        <v>0.33185800806147098</v>
      </c>
      <c r="AN873" s="17">
        <v>0.32485293738030702</v>
      </c>
      <c r="AO873" s="17"/>
      <c r="AP873" s="17">
        <v>0.29284424379518698</v>
      </c>
      <c r="AQ873" s="17">
        <v>0.26850089627254897</v>
      </c>
      <c r="AR873" s="17">
        <v>0.199950444392265</v>
      </c>
      <c r="AS873" s="17"/>
      <c r="AT873" s="17">
        <v>0.25648802534186499</v>
      </c>
      <c r="AU873" s="17">
        <v>0.27468913991459498</v>
      </c>
      <c r="AV873" s="17" t="s">
        <v>74</v>
      </c>
      <c r="AW873" s="17">
        <v>0.35990168629421398</v>
      </c>
      <c r="AX873" s="17">
        <v>0.32293560474452399</v>
      </c>
      <c r="AY873" s="17">
        <v>0.28380512890557702</v>
      </c>
      <c r="AZ873" s="17">
        <v>0.275261807790389</v>
      </c>
    </row>
    <row r="874" spans="2:52" x14ac:dyDescent="0.35">
      <c r="B874" t="s">
        <v>339</v>
      </c>
      <c r="C874" s="17">
        <v>5.0922266794669602E-2</v>
      </c>
      <c r="D874" s="17">
        <v>4.1930251448408701E-2</v>
      </c>
      <c r="E874" s="17">
        <v>5.8163801423543299E-2</v>
      </c>
      <c r="F874" s="17"/>
      <c r="G874" s="17">
        <v>0.101449939991479</v>
      </c>
      <c r="H874" s="17">
        <v>4.8302277521527603E-2</v>
      </c>
      <c r="I874" s="17">
        <v>5.0642748444290203E-2</v>
      </c>
      <c r="J874" s="17">
        <v>5.9058444659865698E-2</v>
      </c>
      <c r="K874" s="17">
        <v>4.8349631423494903E-2</v>
      </c>
      <c r="L874" s="17">
        <v>1.9212627866911601E-2</v>
      </c>
      <c r="M874" s="17"/>
      <c r="N874" s="17">
        <v>5.2432836651330299E-2</v>
      </c>
      <c r="O874" s="17">
        <v>4.38144412055749E-2</v>
      </c>
      <c r="P874" s="17">
        <v>5.4849370817707799E-2</v>
      </c>
      <c r="Q874" s="17">
        <v>5.12892690109625E-2</v>
      </c>
      <c r="R874" s="17"/>
      <c r="S874" s="17">
        <v>4.4975361489304803E-2</v>
      </c>
      <c r="T874" s="17">
        <v>5.0246878473182099E-2</v>
      </c>
      <c r="U874" s="17">
        <v>4.3344074491180502E-2</v>
      </c>
      <c r="V874" s="17">
        <v>5.2818636396363E-2</v>
      </c>
      <c r="W874" s="17">
        <v>3.725203629743E-2</v>
      </c>
      <c r="X874" s="17">
        <v>5.2248173010773599E-2</v>
      </c>
      <c r="Y874" s="17">
        <v>5.1381474352012103E-2</v>
      </c>
      <c r="Z874" s="17">
        <v>8.8444495885407204E-2</v>
      </c>
      <c r="AA874" s="17">
        <v>4.3464416793775898E-2</v>
      </c>
      <c r="AB874" s="17">
        <v>7.6610001998470303E-2</v>
      </c>
      <c r="AC874" s="17">
        <v>3.86599407414248E-2</v>
      </c>
      <c r="AD874" s="17">
        <v>4.2259470812923701E-2</v>
      </c>
      <c r="AE874" s="17"/>
      <c r="AF874" s="17">
        <v>5.7744783833314599E-2</v>
      </c>
      <c r="AG874" s="17">
        <v>3.4277834878949302E-2</v>
      </c>
      <c r="AH874" s="17">
        <v>6.5127370244342897E-2</v>
      </c>
      <c r="AI874" s="17"/>
      <c r="AJ874" s="17">
        <v>4.1488115859539099E-2</v>
      </c>
      <c r="AK874" s="17">
        <v>3.6874101397444001E-2</v>
      </c>
      <c r="AL874" s="17">
        <v>4.6076142847347901E-2</v>
      </c>
      <c r="AM874" s="17">
        <v>0.15757176268925399</v>
      </c>
      <c r="AN874" s="17">
        <v>5.9575602165609899E-2</v>
      </c>
      <c r="AO874" s="17"/>
      <c r="AP874" s="17">
        <v>3.1541360327310398E-2</v>
      </c>
      <c r="AQ874" s="17">
        <v>2.8688661646582899E-2</v>
      </c>
      <c r="AR874" s="17">
        <v>7.1438411892241593E-2</v>
      </c>
      <c r="AS874" s="17"/>
      <c r="AT874" s="17">
        <v>3.7158861314279999E-2</v>
      </c>
      <c r="AU874" s="17">
        <v>3.8891740405990298E-2</v>
      </c>
      <c r="AV874" s="17" t="s">
        <v>74</v>
      </c>
      <c r="AW874" s="17">
        <v>8.5842162269114702E-2</v>
      </c>
      <c r="AX874" s="17">
        <v>7.4183207118972E-2</v>
      </c>
      <c r="AY874" s="17">
        <v>5.2756432066961997E-2</v>
      </c>
      <c r="AZ874" s="17">
        <v>0.16448129894746699</v>
      </c>
    </row>
    <row r="875" spans="2:52" x14ac:dyDescent="0.35">
      <c r="B875" t="s">
        <v>72</v>
      </c>
      <c r="C875" s="17">
        <v>4.2477361431284201E-2</v>
      </c>
      <c r="D875" s="17">
        <v>3.4551695446632003E-2</v>
      </c>
      <c r="E875" s="17">
        <v>5.0459736025675203E-2</v>
      </c>
      <c r="F875" s="17"/>
      <c r="G875" s="17">
        <v>7.6026605143525994E-2</v>
      </c>
      <c r="H875" s="17">
        <v>3.7014095869892003E-2</v>
      </c>
      <c r="I875" s="17">
        <v>4.7548420536426703E-2</v>
      </c>
      <c r="J875" s="17">
        <v>5.0600576472685899E-2</v>
      </c>
      <c r="K875" s="17">
        <v>1.92993606284023E-2</v>
      </c>
      <c r="L875" s="17">
        <v>3.2980665431922997E-2</v>
      </c>
      <c r="M875" s="17"/>
      <c r="N875" s="17">
        <v>3.0182488458043E-2</v>
      </c>
      <c r="O875" s="17">
        <v>4.8461818370447302E-2</v>
      </c>
      <c r="P875" s="17">
        <v>4.1569101771193002E-2</v>
      </c>
      <c r="Q875" s="17">
        <v>4.7083361217255697E-2</v>
      </c>
      <c r="R875" s="17"/>
      <c r="S875" s="17">
        <v>4.87730985945466E-2</v>
      </c>
      <c r="T875" s="17">
        <v>4.5036955870604203E-2</v>
      </c>
      <c r="U875" s="17">
        <v>5.1338389405126097E-2</v>
      </c>
      <c r="V875" s="17">
        <v>7.8568683399633396E-2</v>
      </c>
      <c r="W875" s="17">
        <v>2.4210692958329401E-2</v>
      </c>
      <c r="X875" s="17">
        <v>1.4866857881349199E-2</v>
      </c>
      <c r="Y875" s="17">
        <v>4.9531830436787397E-2</v>
      </c>
      <c r="Z875" s="17">
        <v>1.7210879410364699E-2</v>
      </c>
      <c r="AA875" s="17">
        <v>5.1685472455868103E-2</v>
      </c>
      <c r="AB875" s="17">
        <v>4.5636177870088397E-2</v>
      </c>
      <c r="AC875" s="17">
        <v>0</v>
      </c>
      <c r="AD875" s="17">
        <v>5.4254709880872498E-2</v>
      </c>
      <c r="AE875" s="17"/>
      <c r="AF875" s="17">
        <v>3.4734891464726698E-2</v>
      </c>
      <c r="AG875" s="17">
        <v>3.4114927273422697E-2</v>
      </c>
      <c r="AH875" s="17">
        <v>4.7813989358629801E-2</v>
      </c>
      <c r="AI875" s="17"/>
      <c r="AJ875" s="17">
        <v>4.8415177135947902E-2</v>
      </c>
      <c r="AK875" s="17">
        <v>1.9878757763369E-2</v>
      </c>
      <c r="AL875" s="17">
        <v>4.3072643622762599E-2</v>
      </c>
      <c r="AM875" s="17">
        <v>0.104735449611169</v>
      </c>
      <c r="AN875" s="17">
        <v>4.6460329266068599E-2</v>
      </c>
      <c r="AO875" s="17"/>
      <c r="AP875" s="17">
        <v>5.0419655243593202E-2</v>
      </c>
      <c r="AQ875" s="17">
        <v>2.7658724201050599E-2</v>
      </c>
      <c r="AR875" s="17">
        <v>3.13451136817776E-2</v>
      </c>
      <c r="AS875" s="17"/>
      <c r="AT875" s="17">
        <v>4.5958114692570197E-2</v>
      </c>
      <c r="AU875" s="17">
        <v>4.58094812397222E-2</v>
      </c>
      <c r="AV875" s="17" t="s">
        <v>74</v>
      </c>
      <c r="AW875" s="17">
        <v>5.3754297881286002E-2</v>
      </c>
      <c r="AX875" s="17">
        <v>5.8869376739857697E-2</v>
      </c>
      <c r="AY875" s="17">
        <v>1.35419514426497E-2</v>
      </c>
      <c r="AZ875" s="17">
        <v>0.12696166169072201</v>
      </c>
    </row>
    <row r="876" spans="2:52" x14ac:dyDescent="0.35">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row>
    <row r="877" spans="2:52" x14ac:dyDescent="0.35">
      <c r="B877" s="6" t="s">
        <v>389</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row>
    <row r="878" spans="2:52" x14ac:dyDescent="0.35">
      <c r="B878" s="24" t="s">
        <v>390</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row>
    <row r="879" spans="2:52" x14ac:dyDescent="0.35">
      <c r="B879" t="s">
        <v>382</v>
      </c>
      <c r="C879" s="17">
        <v>0.46620292514356299</v>
      </c>
      <c r="D879" s="17">
        <v>0.46271374410200999</v>
      </c>
      <c r="E879" s="17">
        <v>0.46952796374139899</v>
      </c>
      <c r="F879" s="17"/>
      <c r="G879" s="17">
        <v>0.39112364786357101</v>
      </c>
      <c r="H879" s="17">
        <v>0.41450924414010898</v>
      </c>
      <c r="I879" s="17">
        <v>0.47277242175270101</v>
      </c>
      <c r="J879" s="17">
        <v>0.48457729101529701</v>
      </c>
      <c r="K879" s="17">
        <v>0.58081111768320604</v>
      </c>
      <c r="L879" s="17">
        <v>0.62448719307062295</v>
      </c>
      <c r="M879" s="17"/>
      <c r="N879" s="17">
        <v>0.52144236752995399</v>
      </c>
      <c r="O879" s="17">
        <v>0.44740103430295702</v>
      </c>
      <c r="P879" s="17">
        <v>0.51089553610794203</v>
      </c>
      <c r="Q879" s="17">
        <v>0.419411513667932</v>
      </c>
      <c r="R879" s="17"/>
      <c r="S879" s="17">
        <v>0.49174258845793001</v>
      </c>
      <c r="T879" s="17">
        <v>0.42266836483176001</v>
      </c>
      <c r="U879" s="17">
        <v>0.48798468865755201</v>
      </c>
      <c r="V879" s="17">
        <v>0.45524483511503</v>
      </c>
      <c r="W879" s="17">
        <v>0.426628811053538</v>
      </c>
      <c r="X879" s="17">
        <v>0.47613536833297498</v>
      </c>
      <c r="Y879" s="17">
        <v>0.51845468432614505</v>
      </c>
      <c r="Z879" s="17">
        <v>0.432785048368383</v>
      </c>
      <c r="AA879" s="17">
        <v>0.44954703053616402</v>
      </c>
      <c r="AB879" s="17">
        <v>0.46488251485068599</v>
      </c>
      <c r="AC879" s="17">
        <v>0.45063972641823402</v>
      </c>
      <c r="AD879" s="17">
        <v>0.57696949530878106</v>
      </c>
      <c r="AE879" s="17"/>
      <c r="AF879" s="17">
        <v>0.46823527700339101</v>
      </c>
      <c r="AG879" s="17">
        <v>0.51661652644717004</v>
      </c>
      <c r="AH879" s="17">
        <v>0.43203732926196498</v>
      </c>
      <c r="AI879" s="17"/>
      <c r="AJ879" s="17">
        <v>0.48548765602952498</v>
      </c>
      <c r="AK879" s="17">
        <v>0.46967661979863801</v>
      </c>
      <c r="AL879" s="17">
        <v>0.42161479784883799</v>
      </c>
      <c r="AM879" s="17">
        <v>0.41274929009855799</v>
      </c>
      <c r="AN879" s="17">
        <v>0.47552414757274603</v>
      </c>
      <c r="AO879" s="17"/>
      <c r="AP879" s="17">
        <v>0.429656591721087</v>
      </c>
      <c r="AQ879" s="17">
        <v>0.49678470232636301</v>
      </c>
      <c r="AR879" s="17">
        <v>0.40860855708179</v>
      </c>
      <c r="AS879" s="17"/>
      <c r="AT879" s="17" t="s">
        <v>74</v>
      </c>
      <c r="AU879" s="17" t="s">
        <v>74</v>
      </c>
      <c r="AV879" s="17" t="s">
        <v>74</v>
      </c>
      <c r="AW879" s="17">
        <v>0.43296028116748903</v>
      </c>
      <c r="AX879" s="17">
        <v>0.47085421180818099</v>
      </c>
      <c r="AY879" s="17">
        <v>0.47650296046712998</v>
      </c>
      <c r="AZ879" s="17" t="s">
        <v>74</v>
      </c>
    </row>
    <row r="880" spans="2:52" x14ac:dyDescent="0.35">
      <c r="B880" t="s">
        <v>383</v>
      </c>
      <c r="C880" s="17">
        <v>0.32872831849450301</v>
      </c>
      <c r="D880" s="17">
        <v>0.34800621483487199</v>
      </c>
      <c r="E880" s="17">
        <v>0.31220118166447097</v>
      </c>
      <c r="F880" s="17"/>
      <c r="G880" s="17">
        <v>0.36821599411975198</v>
      </c>
      <c r="H880" s="17">
        <v>0.36462804349901101</v>
      </c>
      <c r="I880" s="17">
        <v>0.33974274532919302</v>
      </c>
      <c r="J880" s="17">
        <v>0.29746153190985802</v>
      </c>
      <c r="K880" s="17">
        <v>0.26228544140655502</v>
      </c>
      <c r="L880" s="17">
        <v>0.23352679892567199</v>
      </c>
      <c r="M880" s="17"/>
      <c r="N880" s="17">
        <v>0.35053073962722903</v>
      </c>
      <c r="O880" s="17">
        <v>0.33702783460030999</v>
      </c>
      <c r="P880" s="17">
        <v>0.272730138502701</v>
      </c>
      <c r="Q880" s="17">
        <v>0.34573607964554198</v>
      </c>
      <c r="R880" s="17"/>
      <c r="S880" s="17">
        <v>0.30303094208513098</v>
      </c>
      <c r="T880" s="17">
        <v>0.38069607009797501</v>
      </c>
      <c r="U880" s="17">
        <v>0.358411905936315</v>
      </c>
      <c r="V880" s="17">
        <v>0.32404194581708301</v>
      </c>
      <c r="W880" s="17">
        <v>0.36704016756325603</v>
      </c>
      <c r="X880" s="17">
        <v>0.295650188838462</v>
      </c>
      <c r="Y880" s="17">
        <v>0.30554996414463398</v>
      </c>
      <c r="Z880" s="17">
        <v>0.27648469279356902</v>
      </c>
      <c r="AA880" s="17">
        <v>0.33453630275737101</v>
      </c>
      <c r="AB880" s="17">
        <v>0.31655426966832401</v>
      </c>
      <c r="AC880" s="17">
        <v>0.36326419541620403</v>
      </c>
      <c r="AD880" s="17">
        <v>0.27533213673722501</v>
      </c>
      <c r="AE880" s="17"/>
      <c r="AF880" s="17">
        <v>0.31637667682451698</v>
      </c>
      <c r="AG880" s="17">
        <v>0.32022152267285597</v>
      </c>
      <c r="AH880" s="17">
        <v>0.32214791690056199</v>
      </c>
      <c r="AI880" s="17"/>
      <c r="AJ880" s="17">
        <v>0.33753000885314599</v>
      </c>
      <c r="AK880" s="17">
        <v>0.33268416064859702</v>
      </c>
      <c r="AL880" s="17">
        <v>0.39308804592851398</v>
      </c>
      <c r="AM880" s="17">
        <v>4.5794460848620197E-2</v>
      </c>
      <c r="AN880" s="17">
        <v>0.297200768505404</v>
      </c>
      <c r="AO880" s="17"/>
      <c r="AP880" s="17">
        <v>0.38761890060780302</v>
      </c>
      <c r="AQ880" s="17">
        <v>0.33534578582757102</v>
      </c>
      <c r="AR880" s="17">
        <v>0.42137625827285502</v>
      </c>
      <c r="AS880" s="17"/>
      <c r="AT880" s="17" t="s">
        <v>74</v>
      </c>
      <c r="AU880" s="17" t="s">
        <v>74</v>
      </c>
      <c r="AV880" s="17" t="s">
        <v>74</v>
      </c>
      <c r="AW880" s="17">
        <v>0.36270494091203598</v>
      </c>
      <c r="AX880" s="17">
        <v>0.30900369526948501</v>
      </c>
      <c r="AY880" s="17">
        <v>0.32496964789923499</v>
      </c>
      <c r="AZ880" s="17" t="s">
        <v>74</v>
      </c>
    </row>
    <row r="881" spans="2:52" x14ac:dyDescent="0.35">
      <c r="B881" t="s">
        <v>384</v>
      </c>
      <c r="C881" s="17">
        <v>0.139655561398455</v>
      </c>
      <c r="D881" s="17">
        <v>0.134878744088722</v>
      </c>
      <c r="E881" s="17">
        <v>0.14379498477112901</v>
      </c>
      <c r="F881" s="17"/>
      <c r="G881" s="17">
        <v>0.157163177115899</v>
      </c>
      <c r="H881" s="17">
        <v>0.159383308592736</v>
      </c>
      <c r="I881" s="17">
        <v>0.12416710377457101</v>
      </c>
      <c r="J881" s="17">
        <v>0.14376961240125699</v>
      </c>
      <c r="K881" s="17">
        <v>0.10582829205091999</v>
      </c>
      <c r="L881" s="17">
        <v>0.104493729809781</v>
      </c>
      <c r="M881" s="17"/>
      <c r="N881" s="17">
        <v>0.109664632185139</v>
      </c>
      <c r="O881" s="17">
        <v>0.14088816056181899</v>
      </c>
      <c r="P881" s="17">
        <v>0.12942865121234501</v>
      </c>
      <c r="Q881" s="17">
        <v>0.16245295161176501</v>
      </c>
      <c r="R881" s="17"/>
      <c r="S881" s="17">
        <v>0.156327000628878</v>
      </c>
      <c r="T881" s="17">
        <v>0.13838112032733901</v>
      </c>
      <c r="U881" s="17">
        <v>9.5600616036608799E-2</v>
      </c>
      <c r="V881" s="17">
        <v>0.13776046897647401</v>
      </c>
      <c r="W881" s="17">
        <v>0.140140078866271</v>
      </c>
      <c r="X881" s="17">
        <v>0.186214734389265</v>
      </c>
      <c r="Y881" s="17">
        <v>9.6152990749283906E-2</v>
      </c>
      <c r="Z881" s="17">
        <v>0.200678598850763</v>
      </c>
      <c r="AA881" s="17">
        <v>0.122946531964109</v>
      </c>
      <c r="AB881" s="17">
        <v>0.12798117458313699</v>
      </c>
      <c r="AC881" s="17">
        <v>0.159066149778927</v>
      </c>
      <c r="AD881" s="17">
        <v>7.1211613888721895E-2</v>
      </c>
      <c r="AE881" s="17"/>
      <c r="AF881" s="17">
        <v>0.161076385884553</v>
      </c>
      <c r="AG881" s="17">
        <v>0.111643199214188</v>
      </c>
      <c r="AH881" s="17">
        <v>0.16169112031583299</v>
      </c>
      <c r="AI881" s="17"/>
      <c r="AJ881" s="17">
        <v>0.12004805763373599</v>
      </c>
      <c r="AK881" s="17">
        <v>0.14381880541986</v>
      </c>
      <c r="AL881" s="17">
        <v>0.113985696209446</v>
      </c>
      <c r="AM881" s="17">
        <v>0.34217392850250999</v>
      </c>
      <c r="AN881" s="17">
        <v>0.16438367847260299</v>
      </c>
      <c r="AO881" s="17"/>
      <c r="AP881" s="17">
        <v>0.139338594749321</v>
      </c>
      <c r="AQ881" s="17">
        <v>0.11891717250235199</v>
      </c>
      <c r="AR881" s="17">
        <v>9.3908151313577701E-2</v>
      </c>
      <c r="AS881" s="17"/>
      <c r="AT881" s="17" t="s">
        <v>74</v>
      </c>
      <c r="AU881" s="17" t="s">
        <v>74</v>
      </c>
      <c r="AV881" s="17" t="s">
        <v>74</v>
      </c>
      <c r="AW881" s="17">
        <v>0.13883495526298301</v>
      </c>
      <c r="AX881" s="17">
        <v>0.15048822368694401</v>
      </c>
      <c r="AY881" s="17">
        <v>0.13506388488275001</v>
      </c>
      <c r="AZ881" s="17" t="s">
        <v>74</v>
      </c>
    </row>
    <row r="882" spans="2:52" x14ac:dyDescent="0.35">
      <c r="B882" t="s">
        <v>385</v>
      </c>
      <c r="C882" s="17">
        <v>2.84023004071535E-2</v>
      </c>
      <c r="D882" s="17">
        <v>2.9942963538385398E-2</v>
      </c>
      <c r="E882" s="17">
        <v>2.7397050870720401E-2</v>
      </c>
      <c r="F882" s="17"/>
      <c r="G882" s="17">
        <v>4.7815305048985901E-2</v>
      </c>
      <c r="H882" s="17">
        <v>3.2643251652087202E-2</v>
      </c>
      <c r="I882" s="17">
        <v>2.9055698775642399E-2</v>
      </c>
      <c r="J882" s="17">
        <v>1.09461229281519E-2</v>
      </c>
      <c r="K882" s="17">
        <v>1.38782396111546E-2</v>
      </c>
      <c r="L882" s="17">
        <v>1.59949322055267E-2</v>
      </c>
      <c r="M882" s="17"/>
      <c r="N882" s="17">
        <v>4.1287698357454702E-3</v>
      </c>
      <c r="O882" s="17">
        <v>3.1802093441403001E-2</v>
      </c>
      <c r="P882" s="17">
        <v>4.6058160883106901E-2</v>
      </c>
      <c r="Q882" s="17">
        <v>2.8692593373660698E-2</v>
      </c>
      <c r="R882" s="17"/>
      <c r="S882" s="17">
        <v>1.8436732946824099E-2</v>
      </c>
      <c r="T882" s="17">
        <v>2.5065313445703299E-2</v>
      </c>
      <c r="U882" s="17">
        <v>3.0554308542257699E-2</v>
      </c>
      <c r="V882" s="17">
        <v>3.0663949351744001E-2</v>
      </c>
      <c r="W882" s="17">
        <v>4.4410914725362099E-2</v>
      </c>
      <c r="X882" s="17">
        <v>1.4522918113236499E-2</v>
      </c>
      <c r="Y882" s="17">
        <v>5.0373143095083499E-2</v>
      </c>
      <c r="Z882" s="17">
        <v>3.3696866857190998E-2</v>
      </c>
      <c r="AA882" s="17">
        <v>4.1202121401130401E-2</v>
      </c>
      <c r="AB882" s="17">
        <v>3.1639538330979197E-2</v>
      </c>
      <c r="AC882" s="17">
        <v>0</v>
      </c>
      <c r="AD882" s="17">
        <v>4.0820023792734597E-2</v>
      </c>
      <c r="AE882" s="17"/>
      <c r="AF882" s="17">
        <v>2.1165211205929901E-2</v>
      </c>
      <c r="AG882" s="17">
        <v>1.4045961359746201E-2</v>
      </c>
      <c r="AH882" s="17">
        <v>4.6153555790293302E-2</v>
      </c>
      <c r="AI882" s="17"/>
      <c r="AJ882" s="17">
        <v>2.2452727361783099E-2</v>
      </c>
      <c r="AK882" s="17">
        <v>2.7871312337583099E-2</v>
      </c>
      <c r="AL882" s="17">
        <v>2.4297266413974901E-2</v>
      </c>
      <c r="AM882" s="17">
        <v>0.13581565533694101</v>
      </c>
      <c r="AN882" s="17">
        <v>2.9607169584038699E-2</v>
      </c>
      <c r="AO882" s="17"/>
      <c r="AP882" s="17">
        <v>1.9482355410241899E-2</v>
      </c>
      <c r="AQ882" s="17">
        <v>2.1453238339520401E-2</v>
      </c>
      <c r="AR882" s="17">
        <v>3.8488315081291503E-2</v>
      </c>
      <c r="AS882" s="17"/>
      <c r="AT882" s="17" t="s">
        <v>74</v>
      </c>
      <c r="AU882" s="17" t="s">
        <v>74</v>
      </c>
      <c r="AV882" s="17" t="s">
        <v>74</v>
      </c>
      <c r="AW882" s="17">
        <v>4.3631980826501299E-2</v>
      </c>
      <c r="AX882" s="17">
        <v>2.34820783221402E-2</v>
      </c>
      <c r="AY882" s="17">
        <v>2.4944619348480301E-2</v>
      </c>
      <c r="AZ882" s="17" t="s">
        <v>74</v>
      </c>
    </row>
    <row r="883" spans="2:52" x14ac:dyDescent="0.35">
      <c r="B883" t="s">
        <v>386</v>
      </c>
      <c r="C883" s="17">
        <v>9.9444583309731896E-3</v>
      </c>
      <c r="D883" s="17">
        <v>1.0175438886678601E-2</v>
      </c>
      <c r="E883" s="17">
        <v>9.8578941835146799E-3</v>
      </c>
      <c r="F883" s="17"/>
      <c r="G883" s="17">
        <v>6.7783986111636099E-3</v>
      </c>
      <c r="H883" s="17">
        <v>8.4464177381436308E-3</v>
      </c>
      <c r="I883" s="17">
        <v>9.6588324032183502E-3</v>
      </c>
      <c r="J883" s="17">
        <v>1.9507722491123501E-2</v>
      </c>
      <c r="K883" s="17">
        <v>6.6591393347274902E-3</v>
      </c>
      <c r="L883" s="17">
        <v>7.9048287394438595E-3</v>
      </c>
      <c r="M883" s="17"/>
      <c r="N883" s="17">
        <v>7.3002941483721901E-3</v>
      </c>
      <c r="O883" s="17">
        <v>1.0522536702074099E-2</v>
      </c>
      <c r="P883" s="17">
        <v>1.15672571180953E-2</v>
      </c>
      <c r="Q883" s="17">
        <v>1.00847971001764E-2</v>
      </c>
      <c r="R883" s="17"/>
      <c r="S883" s="17">
        <v>0</v>
      </c>
      <c r="T883" s="17">
        <v>4.6659302324815501E-3</v>
      </c>
      <c r="U883" s="17">
        <v>1.0118283615235899E-2</v>
      </c>
      <c r="V883" s="17">
        <v>3.00570792645578E-2</v>
      </c>
      <c r="W883" s="17">
        <v>1.1075485137051999E-2</v>
      </c>
      <c r="X883" s="17">
        <v>0</v>
      </c>
      <c r="Y883" s="17">
        <v>1.96096471235211E-2</v>
      </c>
      <c r="Z883" s="17">
        <v>3.9837530567907002E-2</v>
      </c>
      <c r="AA883" s="17">
        <v>1.02717134877398E-2</v>
      </c>
      <c r="AB883" s="17">
        <v>9.7706460178580597E-3</v>
      </c>
      <c r="AC883" s="17">
        <v>0</v>
      </c>
      <c r="AD883" s="17">
        <v>3.5666730272537597E-2</v>
      </c>
      <c r="AE883" s="17"/>
      <c r="AF883" s="17">
        <v>1.16668262297545E-2</v>
      </c>
      <c r="AG883" s="17">
        <v>8.43550300930326E-3</v>
      </c>
      <c r="AH883" s="17">
        <v>1.30629191870181E-2</v>
      </c>
      <c r="AI883" s="17"/>
      <c r="AJ883" s="17">
        <v>8.6299411808097304E-3</v>
      </c>
      <c r="AK883" s="17">
        <v>9.8069949618950596E-3</v>
      </c>
      <c r="AL883" s="17">
        <v>1.20211874450052E-2</v>
      </c>
      <c r="AM883" s="17">
        <v>6.3466665213370105E-2</v>
      </c>
      <c r="AN883" s="17">
        <v>6.5603929222795296E-3</v>
      </c>
      <c r="AO883" s="17"/>
      <c r="AP883" s="17">
        <v>5.0998629921141904E-3</v>
      </c>
      <c r="AQ883" s="17">
        <v>1.11642603551646E-2</v>
      </c>
      <c r="AR883" s="17">
        <v>9.7242167540945897E-3</v>
      </c>
      <c r="AS883" s="17"/>
      <c r="AT883" s="17" t="s">
        <v>74</v>
      </c>
      <c r="AU883" s="17" t="s">
        <v>74</v>
      </c>
      <c r="AV883" s="17" t="s">
        <v>74</v>
      </c>
      <c r="AW883" s="17">
        <v>3.0202513262058499E-3</v>
      </c>
      <c r="AX883" s="17">
        <v>1.9722529236962199E-2</v>
      </c>
      <c r="AY883" s="17">
        <v>8.1068966391275692E-3</v>
      </c>
      <c r="AZ883" s="17" t="s">
        <v>74</v>
      </c>
    </row>
    <row r="884" spans="2:52" x14ac:dyDescent="0.35">
      <c r="B884" t="s">
        <v>72</v>
      </c>
      <c r="C884" s="17">
        <v>2.7066436225352899E-2</v>
      </c>
      <c r="D884" s="17">
        <v>1.4282894549331401E-2</v>
      </c>
      <c r="E884" s="17">
        <v>3.7220924768764901E-2</v>
      </c>
      <c r="F884" s="17"/>
      <c r="G884" s="17">
        <v>2.89034772406274E-2</v>
      </c>
      <c r="H884" s="17">
        <v>2.0389734377912701E-2</v>
      </c>
      <c r="I884" s="17">
        <v>2.4603197964674601E-2</v>
      </c>
      <c r="J884" s="17">
        <v>4.3737719254312697E-2</v>
      </c>
      <c r="K884" s="17">
        <v>3.05377699134378E-2</v>
      </c>
      <c r="L884" s="17">
        <v>1.3592517248953599E-2</v>
      </c>
      <c r="M884" s="17"/>
      <c r="N884" s="17">
        <v>6.93319667355942E-3</v>
      </c>
      <c r="O884" s="17">
        <v>3.2358340391436799E-2</v>
      </c>
      <c r="P884" s="17">
        <v>2.93202561758097E-2</v>
      </c>
      <c r="Q884" s="17">
        <v>3.3622064600924401E-2</v>
      </c>
      <c r="R884" s="17"/>
      <c r="S884" s="17">
        <v>3.0462735881237098E-2</v>
      </c>
      <c r="T884" s="17">
        <v>2.85232010647412E-2</v>
      </c>
      <c r="U884" s="17">
        <v>1.7330197212030701E-2</v>
      </c>
      <c r="V884" s="17">
        <v>2.2231721475112001E-2</v>
      </c>
      <c r="W884" s="17">
        <v>1.07045426545209E-2</v>
      </c>
      <c r="X884" s="17">
        <v>2.74767903260613E-2</v>
      </c>
      <c r="Y884" s="17">
        <v>9.8595705613315401E-3</v>
      </c>
      <c r="Z884" s="17">
        <v>1.6517262562187399E-2</v>
      </c>
      <c r="AA884" s="17">
        <v>4.1496299853486102E-2</v>
      </c>
      <c r="AB884" s="17">
        <v>4.91718565490167E-2</v>
      </c>
      <c r="AC884" s="17">
        <v>2.7029928386635298E-2</v>
      </c>
      <c r="AD884" s="17">
        <v>0</v>
      </c>
      <c r="AE884" s="17"/>
      <c r="AF884" s="17">
        <v>2.1479622851854799E-2</v>
      </c>
      <c r="AG884" s="17">
        <v>2.9037287296736901E-2</v>
      </c>
      <c r="AH884" s="17">
        <v>2.49071585443294E-2</v>
      </c>
      <c r="AI884" s="17"/>
      <c r="AJ884" s="17">
        <v>2.5851608941000599E-2</v>
      </c>
      <c r="AK884" s="17">
        <v>1.61421068334268E-2</v>
      </c>
      <c r="AL884" s="17">
        <v>3.4993006154222003E-2</v>
      </c>
      <c r="AM884" s="17">
        <v>0</v>
      </c>
      <c r="AN884" s="17">
        <v>2.6723842942927799E-2</v>
      </c>
      <c r="AO884" s="17"/>
      <c r="AP884" s="17">
        <v>1.88036945194326E-2</v>
      </c>
      <c r="AQ884" s="17">
        <v>1.6334840649029202E-2</v>
      </c>
      <c r="AR884" s="17">
        <v>2.7894501496391399E-2</v>
      </c>
      <c r="AS884" s="17"/>
      <c r="AT884" s="17" t="s">
        <v>74</v>
      </c>
      <c r="AU884" s="17" t="s">
        <v>74</v>
      </c>
      <c r="AV884" s="17" t="s">
        <v>74</v>
      </c>
      <c r="AW884" s="17">
        <v>1.8847590504784399E-2</v>
      </c>
      <c r="AX884" s="17">
        <v>2.64492616762886E-2</v>
      </c>
      <c r="AY884" s="17">
        <v>3.0411990763277299E-2</v>
      </c>
      <c r="AZ884" s="17" t="s">
        <v>74</v>
      </c>
    </row>
    <row r="885" spans="2:52" x14ac:dyDescent="0.35">
      <c r="B885" t="s">
        <v>387</v>
      </c>
      <c r="C885" s="17">
        <v>0.794931243638066</v>
      </c>
      <c r="D885" s="17">
        <v>0.81071995893688198</v>
      </c>
      <c r="E885" s="17">
        <v>0.78172914540587102</v>
      </c>
      <c r="F885" s="17"/>
      <c r="G885" s="17">
        <v>0.75933964198332404</v>
      </c>
      <c r="H885" s="17">
        <v>0.77913728763912105</v>
      </c>
      <c r="I885" s="17">
        <v>0.81251516708189397</v>
      </c>
      <c r="J885" s="17">
        <v>0.78203882292515503</v>
      </c>
      <c r="K885" s="17">
        <v>0.84309655908976</v>
      </c>
      <c r="L885" s="17">
        <v>0.85801399199629502</v>
      </c>
      <c r="M885" s="17"/>
      <c r="N885" s="17">
        <v>0.87197310715718301</v>
      </c>
      <c r="O885" s="17">
        <v>0.78442886890326702</v>
      </c>
      <c r="P885" s="17">
        <v>0.78362567461064203</v>
      </c>
      <c r="Q885" s="17">
        <v>0.76514759331347404</v>
      </c>
      <c r="R885" s="17"/>
      <c r="S885" s="17">
        <v>0.79477353054306099</v>
      </c>
      <c r="T885" s="17">
        <v>0.80336443492973497</v>
      </c>
      <c r="U885" s="17">
        <v>0.84639659459386696</v>
      </c>
      <c r="V885" s="17">
        <v>0.77928678093211201</v>
      </c>
      <c r="W885" s="17">
        <v>0.79366897861679497</v>
      </c>
      <c r="X885" s="17">
        <v>0.77178555717143704</v>
      </c>
      <c r="Y885" s="17">
        <v>0.82400464847078003</v>
      </c>
      <c r="Z885" s="17">
        <v>0.70926974116195196</v>
      </c>
      <c r="AA885" s="17">
        <v>0.78408333329353497</v>
      </c>
      <c r="AB885" s="17">
        <v>0.781436784519009</v>
      </c>
      <c r="AC885" s="17">
        <v>0.81390392183443805</v>
      </c>
      <c r="AD885" s="17">
        <v>0.85230163204600595</v>
      </c>
      <c r="AE885" s="17"/>
      <c r="AF885" s="17">
        <v>0.78461195382790805</v>
      </c>
      <c r="AG885" s="17">
        <v>0.83683804912002602</v>
      </c>
      <c r="AH885" s="17">
        <v>0.75418524616252602</v>
      </c>
      <c r="AI885" s="17"/>
      <c r="AJ885" s="17">
        <v>0.82301766488267103</v>
      </c>
      <c r="AK885" s="17">
        <v>0.80236078044723502</v>
      </c>
      <c r="AL885" s="17">
        <v>0.81470284377735203</v>
      </c>
      <c r="AM885" s="17">
        <v>0.45854375094717797</v>
      </c>
      <c r="AN885" s="17">
        <v>0.77272491607815097</v>
      </c>
      <c r="AO885" s="17"/>
      <c r="AP885" s="17">
        <v>0.81727549232888996</v>
      </c>
      <c r="AQ885" s="17">
        <v>0.83213048815393398</v>
      </c>
      <c r="AR885" s="17">
        <v>0.82998481535464497</v>
      </c>
      <c r="AS885" s="17"/>
      <c r="AT885" s="17" t="s">
        <v>74</v>
      </c>
      <c r="AU885" s="17" t="s">
        <v>74</v>
      </c>
      <c r="AV885" s="17" t="s">
        <v>74</v>
      </c>
      <c r="AW885" s="17">
        <v>0.79566522207952495</v>
      </c>
      <c r="AX885" s="17">
        <v>0.779857907077666</v>
      </c>
      <c r="AY885" s="17">
        <v>0.80147260836636502</v>
      </c>
      <c r="AZ885" s="17" t="s">
        <v>74</v>
      </c>
    </row>
    <row r="886" spans="2:52" x14ac:dyDescent="0.35">
      <c r="B886" t="s">
        <v>388</v>
      </c>
      <c r="C886" s="17">
        <v>3.83467587381267E-2</v>
      </c>
      <c r="D886" s="17">
        <v>4.0118402425064002E-2</v>
      </c>
      <c r="E886" s="17">
        <v>3.72549450542351E-2</v>
      </c>
      <c r="F886" s="17"/>
      <c r="G886" s="17">
        <v>5.4593703660149602E-2</v>
      </c>
      <c r="H886" s="17">
        <v>4.1089669390230801E-2</v>
      </c>
      <c r="I886" s="17">
        <v>3.87145311788607E-2</v>
      </c>
      <c r="J886" s="17">
        <v>3.0453845419275399E-2</v>
      </c>
      <c r="K886" s="17">
        <v>2.05373789458821E-2</v>
      </c>
      <c r="L886" s="17">
        <v>2.3899760944970601E-2</v>
      </c>
      <c r="M886" s="17"/>
      <c r="N886" s="17">
        <v>1.14290639841177E-2</v>
      </c>
      <c r="O886" s="17">
        <v>4.23246301434771E-2</v>
      </c>
      <c r="P886" s="17">
        <v>5.7625418001202203E-2</v>
      </c>
      <c r="Q886" s="17">
        <v>3.8777390473836999E-2</v>
      </c>
      <c r="R886" s="17"/>
      <c r="S886" s="17">
        <v>1.8436732946824099E-2</v>
      </c>
      <c r="T886" s="17">
        <v>2.9731243678184902E-2</v>
      </c>
      <c r="U886" s="17">
        <v>4.0672592157493699E-2</v>
      </c>
      <c r="V886" s="17">
        <v>6.0721028616301798E-2</v>
      </c>
      <c r="W886" s="17">
        <v>5.5486399862414E-2</v>
      </c>
      <c r="X886" s="17">
        <v>1.4522918113236499E-2</v>
      </c>
      <c r="Y886" s="17">
        <v>6.9982790218604499E-2</v>
      </c>
      <c r="Z886" s="17">
        <v>7.3534397425098E-2</v>
      </c>
      <c r="AA886" s="17">
        <v>5.1473834888870203E-2</v>
      </c>
      <c r="AB886" s="17">
        <v>4.1410184348837302E-2</v>
      </c>
      <c r="AC886" s="17">
        <v>0</v>
      </c>
      <c r="AD886" s="17">
        <v>7.6486754065272194E-2</v>
      </c>
      <c r="AE886" s="17"/>
      <c r="AF886" s="17">
        <v>3.2832037435684303E-2</v>
      </c>
      <c r="AG886" s="17">
        <v>2.2481464369049499E-2</v>
      </c>
      <c r="AH886" s="17">
        <v>5.9216474977311501E-2</v>
      </c>
      <c r="AI886" s="17"/>
      <c r="AJ886" s="17">
        <v>3.1082668542592801E-2</v>
      </c>
      <c r="AK886" s="17">
        <v>3.7678307299478103E-2</v>
      </c>
      <c r="AL886" s="17">
        <v>3.6318453858980103E-2</v>
      </c>
      <c r="AM886" s="17">
        <v>0.199282320550311</v>
      </c>
      <c r="AN886" s="17">
        <v>3.6167562506318203E-2</v>
      </c>
      <c r="AO886" s="17"/>
      <c r="AP886" s="17">
        <v>2.4582218402356099E-2</v>
      </c>
      <c r="AQ886" s="17">
        <v>3.2617498694684999E-2</v>
      </c>
      <c r="AR886" s="17">
        <v>4.8212531835386097E-2</v>
      </c>
      <c r="AS886" s="17"/>
      <c r="AT886" s="17" t="s">
        <v>74</v>
      </c>
      <c r="AU886" s="17" t="s">
        <v>74</v>
      </c>
      <c r="AV886" s="17" t="s">
        <v>74</v>
      </c>
      <c r="AW886" s="17">
        <v>4.6652232152707099E-2</v>
      </c>
      <c r="AX886" s="17">
        <v>4.3204607559102298E-2</v>
      </c>
      <c r="AY886" s="17">
        <v>3.3051515987607902E-2</v>
      </c>
      <c r="AZ886" s="17" t="s">
        <v>74</v>
      </c>
    </row>
    <row r="887" spans="2:52" x14ac:dyDescent="0.35">
      <c r="B887" t="s">
        <v>86</v>
      </c>
      <c r="C887" s="17">
        <v>0.75658448489993901</v>
      </c>
      <c r="D887" s="17">
        <v>0.77060155651181805</v>
      </c>
      <c r="E887" s="17">
        <v>0.74447420035163603</v>
      </c>
      <c r="F887" s="17"/>
      <c r="G887" s="17">
        <v>0.704745938323174</v>
      </c>
      <c r="H887" s="17">
        <v>0.73804761824888998</v>
      </c>
      <c r="I887" s="17">
        <v>0.77380063590303305</v>
      </c>
      <c r="J887" s="17">
        <v>0.75158497750587905</v>
      </c>
      <c r="K887" s="17">
        <v>0.82255918014387797</v>
      </c>
      <c r="L887" s="17">
        <v>0.83411423105132398</v>
      </c>
      <c r="M887" s="17"/>
      <c r="N887" s="17">
        <v>0.86054404317306599</v>
      </c>
      <c r="O887" s="17">
        <v>0.74210423875979004</v>
      </c>
      <c r="P887" s="17">
        <v>0.72600025660944001</v>
      </c>
      <c r="Q887" s="17">
        <v>0.72637020283963705</v>
      </c>
      <c r="R887" s="17"/>
      <c r="S887" s="17">
        <v>0.77633679759623697</v>
      </c>
      <c r="T887" s="17">
        <v>0.77363319125154995</v>
      </c>
      <c r="U887" s="17">
        <v>0.80572400243637299</v>
      </c>
      <c r="V887" s="17">
        <v>0.71856575231581099</v>
      </c>
      <c r="W887" s="17">
        <v>0.73818257875438098</v>
      </c>
      <c r="X887" s="17">
        <v>0.75726263905820002</v>
      </c>
      <c r="Y887" s="17">
        <v>0.75402185825217505</v>
      </c>
      <c r="Z887" s="17">
        <v>0.63573534373685403</v>
      </c>
      <c r="AA887" s="17">
        <v>0.73260949840466505</v>
      </c>
      <c r="AB887" s="17">
        <v>0.74002660017017197</v>
      </c>
      <c r="AC887" s="17">
        <v>0.81390392183443805</v>
      </c>
      <c r="AD887" s="17">
        <v>0.77581487798073401</v>
      </c>
      <c r="AE887" s="17"/>
      <c r="AF887" s="17">
        <v>0.75177991639222397</v>
      </c>
      <c r="AG887" s="17">
        <v>0.81435658475097605</v>
      </c>
      <c r="AH887" s="17">
        <v>0.69496877118521505</v>
      </c>
      <c r="AI887" s="17"/>
      <c r="AJ887" s="17">
        <v>0.79193499634007802</v>
      </c>
      <c r="AK887" s="17">
        <v>0.76468247314775695</v>
      </c>
      <c r="AL887" s="17">
        <v>0.778384389918372</v>
      </c>
      <c r="AM887" s="17">
        <v>0.259261430396867</v>
      </c>
      <c r="AN887" s="17">
        <v>0.73655735357183305</v>
      </c>
      <c r="AO887" s="17"/>
      <c r="AP887" s="17">
        <v>0.79269327392653399</v>
      </c>
      <c r="AQ887" s="17">
        <v>0.79951298945924898</v>
      </c>
      <c r="AR887" s="17">
        <v>0.78177228351925898</v>
      </c>
      <c r="AS887" s="17"/>
      <c r="AT887" s="17" t="s">
        <v>74</v>
      </c>
      <c r="AU887" s="17" t="s">
        <v>74</v>
      </c>
      <c r="AV887" s="17" t="s">
        <v>74</v>
      </c>
      <c r="AW887" s="17">
        <v>0.74901298992681797</v>
      </c>
      <c r="AX887" s="17">
        <v>0.73665329951856295</v>
      </c>
      <c r="AY887" s="17">
        <v>0.768421092378757</v>
      </c>
      <c r="AZ887" s="17" t="s">
        <v>74</v>
      </c>
    </row>
    <row r="888" spans="2:52" x14ac:dyDescent="0.35">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row>
    <row r="889" spans="2:52" x14ac:dyDescent="0.35">
      <c r="B889" s="6" t="s">
        <v>403</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row>
    <row r="890" spans="2:52" x14ac:dyDescent="0.35">
      <c r="B890" s="25" t="s">
        <v>833</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row>
    <row r="891" spans="2:52" x14ac:dyDescent="0.35">
      <c r="B891" t="s">
        <v>391</v>
      </c>
      <c r="C891" s="17">
        <v>0.35008086977421299</v>
      </c>
      <c r="D891" s="17">
        <v>0.42009544152925599</v>
      </c>
      <c r="E891" s="17">
        <v>0.28722568288480499</v>
      </c>
      <c r="F891" s="17"/>
      <c r="G891" s="17">
        <v>0.243966693058558</v>
      </c>
      <c r="H891" s="17">
        <v>0.41127419471248899</v>
      </c>
      <c r="I891" s="17">
        <v>0.40171128821152802</v>
      </c>
      <c r="J891" s="17">
        <v>0.23200275301895101</v>
      </c>
      <c r="K891" s="17">
        <v>0.471873487886321</v>
      </c>
      <c r="L891" s="17">
        <v>0.62857509460636696</v>
      </c>
      <c r="M891" s="17"/>
      <c r="N891" s="17">
        <v>0</v>
      </c>
      <c r="O891" s="17">
        <v>0.45039164045902402</v>
      </c>
      <c r="P891" s="17">
        <v>0.22666223245602601</v>
      </c>
      <c r="Q891" s="17">
        <v>0.44179570379583299</v>
      </c>
      <c r="R891" s="17"/>
      <c r="S891" s="17">
        <v>0.64582134905917499</v>
      </c>
      <c r="T891" s="17">
        <v>0.666289676635339</v>
      </c>
      <c r="U891" s="17">
        <v>0.42840440281917103</v>
      </c>
      <c r="V891" s="17">
        <v>0.24413473818943399</v>
      </c>
      <c r="W891" s="17">
        <v>0.19960720400882201</v>
      </c>
      <c r="X891" s="17">
        <v>0</v>
      </c>
      <c r="Y891" s="17">
        <v>0.130224660439347</v>
      </c>
      <c r="Z891" s="17">
        <v>0.58345689036595905</v>
      </c>
      <c r="AA891" s="17">
        <v>0.30312461804618901</v>
      </c>
      <c r="AB891" s="17">
        <v>0.48658707876373097</v>
      </c>
      <c r="AC891" s="17" t="s">
        <v>74</v>
      </c>
      <c r="AD891" s="17">
        <v>0</v>
      </c>
      <c r="AE891" s="17"/>
      <c r="AF891" s="17">
        <v>0.53009940371927899</v>
      </c>
      <c r="AG891" s="17">
        <v>0.40090417187653599</v>
      </c>
      <c r="AH891" s="17">
        <v>0.24597345916722901</v>
      </c>
      <c r="AI891" s="17"/>
      <c r="AJ891" s="17">
        <v>0.55043865743886999</v>
      </c>
      <c r="AK891" s="17">
        <v>0.40106896641468898</v>
      </c>
      <c r="AL891" s="17">
        <v>0.33099392093292002</v>
      </c>
      <c r="AM891" s="17">
        <v>0.34629119690323001</v>
      </c>
      <c r="AN891" s="17">
        <v>0.23874712735722001</v>
      </c>
      <c r="AO891" s="17"/>
      <c r="AP891" s="17">
        <v>0.78154751550590296</v>
      </c>
      <c r="AQ891" s="17">
        <v>0.46395248309362702</v>
      </c>
      <c r="AR891" s="17">
        <v>0.49259833297486399</v>
      </c>
      <c r="AS891" s="17"/>
      <c r="AT891" s="17" t="s">
        <v>74</v>
      </c>
      <c r="AU891" s="17" t="s">
        <v>74</v>
      </c>
      <c r="AV891" s="17" t="s">
        <v>74</v>
      </c>
      <c r="AW891" s="17">
        <v>7.2922639473988596E-2</v>
      </c>
      <c r="AX891" s="17">
        <v>0.34309743226248302</v>
      </c>
      <c r="AY891" s="17">
        <v>0.50508298381939398</v>
      </c>
      <c r="AZ891" s="17" t="s">
        <v>74</v>
      </c>
    </row>
    <row r="892" spans="2:52" x14ac:dyDescent="0.35">
      <c r="B892" t="s">
        <v>392</v>
      </c>
      <c r="C892" s="17">
        <v>0.29486588840945799</v>
      </c>
      <c r="D892" s="17">
        <v>0.31430474413134901</v>
      </c>
      <c r="E892" s="17">
        <v>0.27741476532624498</v>
      </c>
      <c r="F892" s="17"/>
      <c r="G892" s="17">
        <v>0.35241457913631202</v>
      </c>
      <c r="H892" s="17">
        <v>0.21157176474317199</v>
      </c>
      <c r="I892" s="17">
        <v>0.30551213051773701</v>
      </c>
      <c r="J892" s="17">
        <v>0.11421239003785701</v>
      </c>
      <c r="K892" s="17">
        <v>0.471873487886321</v>
      </c>
      <c r="L892" s="17">
        <v>0.66925071938398095</v>
      </c>
      <c r="M892" s="17"/>
      <c r="N892" s="17">
        <v>0.36125179117756201</v>
      </c>
      <c r="O892" s="17">
        <v>0.453075286178377</v>
      </c>
      <c r="P892" s="17">
        <v>0.21451944873414699</v>
      </c>
      <c r="Q892" s="17">
        <v>0.22486232811604501</v>
      </c>
      <c r="R892" s="17"/>
      <c r="S892" s="17">
        <v>0.44411177263947299</v>
      </c>
      <c r="T892" s="17">
        <v>0.17677338917562299</v>
      </c>
      <c r="U892" s="17">
        <v>0.21530026575936601</v>
      </c>
      <c r="V892" s="17">
        <v>0.36932827906448001</v>
      </c>
      <c r="W892" s="17">
        <v>0.17471999628059001</v>
      </c>
      <c r="X892" s="17">
        <v>0.50963619358198498</v>
      </c>
      <c r="Y892" s="17">
        <v>0.28139946616903999</v>
      </c>
      <c r="Z892" s="17">
        <v>0.286501075055618</v>
      </c>
      <c r="AA892" s="17">
        <v>0.394497922190018</v>
      </c>
      <c r="AB892" s="17">
        <v>0.26496482807727501</v>
      </c>
      <c r="AC892" s="17" t="s">
        <v>74</v>
      </c>
      <c r="AD892" s="17">
        <v>0</v>
      </c>
      <c r="AE892" s="17"/>
      <c r="AF892" s="17">
        <v>0.47369364651497298</v>
      </c>
      <c r="AG892" s="17">
        <v>0.17592187975950499</v>
      </c>
      <c r="AH892" s="17">
        <v>0.29072660295932901</v>
      </c>
      <c r="AI892" s="17"/>
      <c r="AJ892" s="17">
        <v>0.290925993083261</v>
      </c>
      <c r="AK892" s="17">
        <v>0.33112059364824997</v>
      </c>
      <c r="AL892" s="17">
        <v>0.31998671426722403</v>
      </c>
      <c r="AM892" s="17">
        <v>0.34629119690323001</v>
      </c>
      <c r="AN892" s="17">
        <v>0.32211607944027398</v>
      </c>
      <c r="AO892" s="17"/>
      <c r="AP892" s="17">
        <v>0</v>
      </c>
      <c r="AQ892" s="17">
        <v>0.25007297218931501</v>
      </c>
      <c r="AR892" s="17">
        <v>0.29090353737076002</v>
      </c>
      <c r="AS892" s="17"/>
      <c r="AT892" s="17" t="s">
        <v>74</v>
      </c>
      <c r="AU892" s="17" t="s">
        <v>74</v>
      </c>
      <c r="AV892" s="17" t="s">
        <v>74</v>
      </c>
      <c r="AW892" s="17">
        <v>0.33041508264859798</v>
      </c>
      <c r="AX892" s="17">
        <v>0.210469178173155</v>
      </c>
      <c r="AY892" s="17">
        <v>0.32704491677271502</v>
      </c>
      <c r="AZ892" s="17" t="s">
        <v>74</v>
      </c>
    </row>
    <row r="893" spans="2:52" x14ac:dyDescent="0.35">
      <c r="B893" t="s">
        <v>393</v>
      </c>
      <c r="C893" s="17">
        <v>0.23895098222039601</v>
      </c>
      <c r="D893" s="17">
        <v>0.32696827768243097</v>
      </c>
      <c r="E893" s="17">
        <v>0.15993395166392499</v>
      </c>
      <c r="F893" s="17"/>
      <c r="G893" s="17">
        <v>0.119899355402904</v>
      </c>
      <c r="H893" s="17">
        <v>0.22405705674225901</v>
      </c>
      <c r="I893" s="17">
        <v>0.35767420148145301</v>
      </c>
      <c r="J893" s="17">
        <v>0.23881995947121301</v>
      </c>
      <c r="K893" s="17">
        <v>0.471873487886321</v>
      </c>
      <c r="L893" s="17">
        <v>0.37142490539363299</v>
      </c>
      <c r="M893" s="17"/>
      <c r="N893" s="17">
        <v>0.36125179117756201</v>
      </c>
      <c r="O893" s="17">
        <v>0.219793648572189</v>
      </c>
      <c r="P893" s="17">
        <v>0.33424901161734299</v>
      </c>
      <c r="Q893" s="17">
        <v>0.14453431140214701</v>
      </c>
      <c r="R893" s="17"/>
      <c r="S893" s="17">
        <v>0</v>
      </c>
      <c r="T893" s="17">
        <v>0.333710323364661</v>
      </c>
      <c r="U893" s="17">
        <v>0</v>
      </c>
      <c r="V893" s="17">
        <v>0.240722929535512</v>
      </c>
      <c r="W893" s="17">
        <v>0.46475269379683798</v>
      </c>
      <c r="X893" s="17">
        <v>0</v>
      </c>
      <c r="Y893" s="17">
        <v>0.27664742466487302</v>
      </c>
      <c r="Z893" s="17">
        <v>0.29695581531034099</v>
      </c>
      <c r="AA893" s="17">
        <v>9.0321155983286799E-2</v>
      </c>
      <c r="AB893" s="17">
        <v>0.51341292123626903</v>
      </c>
      <c r="AC893" s="17" t="s">
        <v>74</v>
      </c>
      <c r="AD893" s="17">
        <v>0.53368748996590498</v>
      </c>
      <c r="AE893" s="17"/>
      <c r="AF893" s="17">
        <v>0.396716877814907</v>
      </c>
      <c r="AG893" s="17">
        <v>0.29865371740320901</v>
      </c>
      <c r="AH893" s="17">
        <v>0.13889886516239799</v>
      </c>
      <c r="AI893" s="17"/>
      <c r="AJ893" s="17">
        <v>0.70646866785889095</v>
      </c>
      <c r="AK893" s="17">
        <v>0.17252359153798499</v>
      </c>
      <c r="AL893" s="17">
        <v>0</v>
      </c>
      <c r="AM893" s="17">
        <v>0.33523265810754499</v>
      </c>
      <c r="AN893" s="17">
        <v>0</v>
      </c>
      <c r="AO893" s="17"/>
      <c r="AP893" s="17">
        <v>0.39972058266092703</v>
      </c>
      <c r="AQ893" s="17">
        <v>0.18438435225293801</v>
      </c>
      <c r="AR893" s="17">
        <v>0</v>
      </c>
      <c r="AS893" s="17"/>
      <c r="AT893" s="17" t="s">
        <v>74</v>
      </c>
      <c r="AU893" s="17" t="s">
        <v>74</v>
      </c>
      <c r="AV893" s="17" t="s">
        <v>74</v>
      </c>
      <c r="AW893" s="17">
        <v>0.20110242152226299</v>
      </c>
      <c r="AX893" s="17">
        <v>0.147577320361435</v>
      </c>
      <c r="AY893" s="17">
        <v>0.31530779882920501</v>
      </c>
      <c r="AZ893" s="17" t="s">
        <v>74</v>
      </c>
    </row>
    <row r="894" spans="2:52" x14ac:dyDescent="0.35">
      <c r="B894" t="s">
        <v>394</v>
      </c>
      <c r="C894" s="17">
        <v>0.23764918609261901</v>
      </c>
      <c r="D894" s="17">
        <v>0.36127370489171501</v>
      </c>
      <c r="E894" s="17">
        <v>0.12666597162097401</v>
      </c>
      <c r="F894" s="17"/>
      <c r="G894" s="17">
        <v>0.289854813377526</v>
      </c>
      <c r="H894" s="17">
        <v>0.238254516390913</v>
      </c>
      <c r="I894" s="17">
        <v>0.19416587511584801</v>
      </c>
      <c r="J894" s="17">
        <v>0.233424713664658</v>
      </c>
      <c r="K894" s="17">
        <v>0.471873487886321</v>
      </c>
      <c r="L894" s="17">
        <v>0</v>
      </c>
      <c r="M894" s="17"/>
      <c r="N894" s="17">
        <v>0</v>
      </c>
      <c r="O894" s="17">
        <v>0.36526975256646799</v>
      </c>
      <c r="P894" s="17">
        <v>0.31666490803539299</v>
      </c>
      <c r="Q894" s="17">
        <v>9.6879436111348097E-2</v>
      </c>
      <c r="R894" s="17"/>
      <c r="S894" s="17">
        <v>0.180565956122341</v>
      </c>
      <c r="T894" s="17">
        <v>0.34116528015471098</v>
      </c>
      <c r="U894" s="17">
        <v>0</v>
      </c>
      <c r="V894" s="17">
        <v>0.37176277928235202</v>
      </c>
      <c r="W894" s="17">
        <v>0.265145489788016</v>
      </c>
      <c r="X894" s="17">
        <v>0</v>
      </c>
      <c r="Y894" s="17">
        <v>0.287976237734623</v>
      </c>
      <c r="Z894" s="17">
        <v>0.41654310963404101</v>
      </c>
      <c r="AA894" s="17">
        <v>0.187451533298472</v>
      </c>
      <c r="AB894" s="17">
        <v>0</v>
      </c>
      <c r="AC894" s="17" t="s">
        <v>74</v>
      </c>
      <c r="AD894" s="17">
        <v>0.53368748996590498</v>
      </c>
      <c r="AE894" s="17"/>
      <c r="AF894" s="17">
        <v>0.30528913244651401</v>
      </c>
      <c r="AG894" s="17">
        <v>0.125736558841989</v>
      </c>
      <c r="AH894" s="17">
        <v>0.18494627662534799</v>
      </c>
      <c r="AI894" s="17"/>
      <c r="AJ894" s="17">
        <v>0.21692046004754201</v>
      </c>
      <c r="AK894" s="17">
        <v>0.17036971524942601</v>
      </c>
      <c r="AL894" s="17">
        <v>0</v>
      </c>
      <c r="AM894" s="17">
        <v>0.65370880309677004</v>
      </c>
      <c r="AN894" s="17">
        <v>0.24634119952238701</v>
      </c>
      <c r="AO894" s="17"/>
      <c r="AP894" s="17">
        <v>0.18797181768768201</v>
      </c>
      <c r="AQ894" s="17">
        <v>0.230254576157542</v>
      </c>
      <c r="AR894" s="17">
        <v>0</v>
      </c>
      <c r="AS894" s="17"/>
      <c r="AT894" s="17" t="s">
        <v>74</v>
      </c>
      <c r="AU894" s="17" t="s">
        <v>74</v>
      </c>
      <c r="AV894" s="17" t="s">
        <v>74</v>
      </c>
      <c r="AW894" s="17">
        <v>0.26996378415094802</v>
      </c>
      <c r="AX894" s="17">
        <v>0.229316039934194</v>
      </c>
      <c r="AY894" s="17">
        <v>0.22516037939712599</v>
      </c>
      <c r="AZ894" s="17" t="s">
        <v>74</v>
      </c>
    </row>
    <row r="895" spans="2:52" x14ac:dyDescent="0.35">
      <c r="B895" t="s">
        <v>395</v>
      </c>
      <c r="C895" s="17">
        <v>0.232180081745541</v>
      </c>
      <c r="D895" s="17">
        <v>0.15977222855392201</v>
      </c>
      <c r="E895" s="17">
        <v>0.29718382354579198</v>
      </c>
      <c r="F895" s="17"/>
      <c r="G895" s="17">
        <v>0.29604258195351602</v>
      </c>
      <c r="H895" s="17">
        <v>0.20545740789828701</v>
      </c>
      <c r="I895" s="17">
        <v>0.24035175948076501</v>
      </c>
      <c r="J895" s="17">
        <v>0.124607569433357</v>
      </c>
      <c r="K895" s="17">
        <v>0</v>
      </c>
      <c r="L895" s="17">
        <v>0.37142490539363299</v>
      </c>
      <c r="M895" s="17"/>
      <c r="N895" s="17">
        <v>0.69595644879523699</v>
      </c>
      <c r="O895" s="17">
        <v>0.22782354010296499</v>
      </c>
      <c r="P895" s="17">
        <v>0.22461892340648101</v>
      </c>
      <c r="Q895" s="17">
        <v>0.162388794894963</v>
      </c>
      <c r="R895" s="17"/>
      <c r="S895" s="17">
        <v>0</v>
      </c>
      <c r="T895" s="17">
        <v>0.333710323364661</v>
      </c>
      <c r="U895" s="17">
        <v>0.24877400427431801</v>
      </c>
      <c r="V895" s="17">
        <v>0.125193540875046</v>
      </c>
      <c r="W895" s="17">
        <v>0</v>
      </c>
      <c r="X895" s="17">
        <v>0</v>
      </c>
      <c r="Y895" s="17">
        <v>0.562041716709342</v>
      </c>
      <c r="Z895" s="17">
        <v>0</v>
      </c>
      <c r="AA895" s="17">
        <v>0.20268464618693499</v>
      </c>
      <c r="AB895" s="17">
        <v>0.76405210043136695</v>
      </c>
      <c r="AC895" s="17" t="s">
        <v>74</v>
      </c>
      <c r="AD895" s="17">
        <v>0</v>
      </c>
      <c r="AE895" s="17"/>
      <c r="AF895" s="17">
        <v>0.29581662481530502</v>
      </c>
      <c r="AG895" s="17">
        <v>0.30452912534752702</v>
      </c>
      <c r="AH895" s="17">
        <v>0.17829262718498101</v>
      </c>
      <c r="AI895" s="17"/>
      <c r="AJ895" s="17">
        <v>0.39921839770522499</v>
      </c>
      <c r="AK895" s="17">
        <v>0.11234600560451399</v>
      </c>
      <c r="AL895" s="17">
        <v>0.33099392093292002</v>
      </c>
      <c r="AM895" s="17">
        <v>0</v>
      </c>
      <c r="AN895" s="17">
        <v>0.24923143570526499</v>
      </c>
      <c r="AO895" s="17"/>
      <c r="AP895" s="17">
        <v>0.21845248449409699</v>
      </c>
      <c r="AQ895" s="17">
        <v>0.113734603464793</v>
      </c>
      <c r="AR895" s="17">
        <v>0.201694795604104</v>
      </c>
      <c r="AS895" s="17"/>
      <c r="AT895" s="17" t="s">
        <v>74</v>
      </c>
      <c r="AU895" s="17" t="s">
        <v>74</v>
      </c>
      <c r="AV895" s="17" t="s">
        <v>74</v>
      </c>
      <c r="AW895" s="17">
        <v>0.20151639099805099</v>
      </c>
      <c r="AX895" s="17">
        <v>0.19050426149529801</v>
      </c>
      <c r="AY895" s="17">
        <v>0.27429506211612997</v>
      </c>
      <c r="AZ895" s="17" t="s">
        <v>74</v>
      </c>
    </row>
    <row r="896" spans="2:52" x14ac:dyDescent="0.35">
      <c r="B896" t="s">
        <v>396</v>
      </c>
      <c r="C896" s="17">
        <v>0.20031589180963899</v>
      </c>
      <c r="D896" s="17">
        <v>0.24121300090881401</v>
      </c>
      <c r="E896" s="17">
        <v>0.16360074278810799</v>
      </c>
      <c r="F896" s="17"/>
      <c r="G896" s="17">
        <v>5.83994843888807E-2</v>
      </c>
      <c r="H896" s="17">
        <v>0.43161187522984301</v>
      </c>
      <c r="I896" s="17">
        <v>8.5167087325531396E-2</v>
      </c>
      <c r="J896" s="17">
        <v>0.36125046684753798</v>
      </c>
      <c r="K896" s="17">
        <v>0</v>
      </c>
      <c r="L896" s="17">
        <v>0</v>
      </c>
      <c r="M896" s="17"/>
      <c r="N896" s="17">
        <v>0</v>
      </c>
      <c r="O896" s="17">
        <v>0.37150310630447803</v>
      </c>
      <c r="P896" s="17">
        <v>0.18177537758256701</v>
      </c>
      <c r="Q896" s="17">
        <v>0.10770196098677801</v>
      </c>
      <c r="R896" s="17"/>
      <c r="S896" s="17">
        <v>0.17361269481848299</v>
      </c>
      <c r="T896" s="17">
        <v>0.15693693418903801</v>
      </c>
      <c r="U896" s="17">
        <v>0.21310413705980499</v>
      </c>
      <c r="V896" s="17">
        <v>0.116341025510214</v>
      </c>
      <c r="W896" s="17">
        <v>0.446241211458345</v>
      </c>
      <c r="X896" s="17">
        <v>0</v>
      </c>
      <c r="Y896" s="17">
        <v>0.13497670194351499</v>
      </c>
      <c r="Z896" s="17">
        <v>0.41654310963404101</v>
      </c>
      <c r="AA896" s="17">
        <v>0.21280346206290299</v>
      </c>
      <c r="AB896" s="17">
        <v>0.25063917919509798</v>
      </c>
      <c r="AC896" s="17" t="s">
        <v>74</v>
      </c>
      <c r="AD896" s="17">
        <v>0</v>
      </c>
      <c r="AE896" s="17"/>
      <c r="AF896" s="17">
        <v>0.17565212006806</v>
      </c>
      <c r="AG896" s="17">
        <v>0.234715441779074</v>
      </c>
      <c r="AH896" s="17">
        <v>0.247246107853998</v>
      </c>
      <c r="AI896" s="17"/>
      <c r="AJ896" s="17">
        <v>0.32166239476573799</v>
      </c>
      <c r="AK896" s="17">
        <v>0.10704022989494</v>
      </c>
      <c r="AL896" s="17">
        <v>0.33099392093292002</v>
      </c>
      <c r="AM896" s="17">
        <v>0.318476144989225</v>
      </c>
      <c r="AN896" s="17">
        <v>0.16219305694321601</v>
      </c>
      <c r="AO896" s="17"/>
      <c r="AP896" s="17">
        <v>0</v>
      </c>
      <c r="AQ896" s="17">
        <v>0.17712502782261</v>
      </c>
      <c r="AR896" s="17">
        <v>0.201694795604104</v>
      </c>
      <c r="AS896" s="17"/>
      <c r="AT896" s="17" t="s">
        <v>74</v>
      </c>
      <c r="AU896" s="17" t="s">
        <v>74</v>
      </c>
      <c r="AV896" s="17" t="s">
        <v>74</v>
      </c>
      <c r="AW896" s="17">
        <v>0.13158459020709401</v>
      </c>
      <c r="AX896" s="17">
        <v>0.20003989754093801</v>
      </c>
      <c r="AY896" s="17">
        <v>0.23786563428653101</v>
      </c>
      <c r="AZ896" s="17" t="s">
        <v>74</v>
      </c>
    </row>
    <row r="897" spans="2:52" x14ac:dyDescent="0.35">
      <c r="B897" t="s">
        <v>397</v>
      </c>
      <c r="C897" s="17">
        <v>0.17877876964676601</v>
      </c>
      <c r="D897" s="17">
        <v>0.20077681165181099</v>
      </c>
      <c r="E897" s="17">
        <v>0.15903015151244801</v>
      </c>
      <c r="F897" s="17"/>
      <c r="G897" s="17">
        <v>0.18077718355088501</v>
      </c>
      <c r="H897" s="17">
        <v>6.5640377281900697E-2</v>
      </c>
      <c r="I897" s="17">
        <v>0.28078161797747198</v>
      </c>
      <c r="J897" s="17">
        <v>0.23881995947121301</v>
      </c>
      <c r="K897" s="17">
        <v>0</v>
      </c>
      <c r="L897" s="17">
        <v>0.29782581399034802</v>
      </c>
      <c r="M897" s="17"/>
      <c r="N897" s="17">
        <v>0</v>
      </c>
      <c r="O897" s="17">
        <v>0.17165848093686001</v>
      </c>
      <c r="P897" s="17">
        <v>0.19358756003611399</v>
      </c>
      <c r="Q897" s="17">
        <v>0.20197075018341601</v>
      </c>
      <c r="R897" s="17"/>
      <c r="S897" s="17">
        <v>0</v>
      </c>
      <c r="T897" s="17">
        <v>0.333710323364661</v>
      </c>
      <c r="U897" s="17">
        <v>0.21530026575936601</v>
      </c>
      <c r="V897" s="17">
        <v>0.116341025510214</v>
      </c>
      <c r="W897" s="17">
        <v>0.19960720400882201</v>
      </c>
      <c r="X897" s="17">
        <v>1</v>
      </c>
      <c r="Y897" s="17">
        <v>0.130224660439347</v>
      </c>
      <c r="Z897" s="17">
        <v>0</v>
      </c>
      <c r="AA897" s="17">
        <v>0.102943996169855</v>
      </c>
      <c r="AB897" s="17">
        <v>0</v>
      </c>
      <c r="AC897" s="17" t="s">
        <v>74</v>
      </c>
      <c r="AD897" s="17">
        <v>0.53368748996590498</v>
      </c>
      <c r="AE897" s="17"/>
      <c r="AF897" s="17">
        <v>0.20908364742837801</v>
      </c>
      <c r="AG897" s="17">
        <v>0.19343715508612899</v>
      </c>
      <c r="AH897" s="17">
        <v>0.14540042193243</v>
      </c>
      <c r="AI897" s="17"/>
      <c r="AJ897" s="17">
        <v>0.26735388588553999</v>
      </c>
      <c r="AK897" s="17">
        <v>0.23635572332815299</v>
      </c>
      <c r="AL897" s="17">
        <v>0</v>
      </c>
      <c r="AM897" s="17">
        <v>0.33523265810754499</v>
      </c>
      <c r="AN897" s="17">
        <v>0</v>
      </c>
      <c r="AO897" s="17"/>
      <c r="AP897" s="17">
        <v>0</v>
      </c>
      <c r="AQ897" s="17">
        <v>0.26575976092708198</v>
      </c>
      <c r="AR897" s="17">
        <v>0</v>
      </c>
      <c r="AS897" s="17"/>
      <c r="AT897" s="17" t="s">
        <v>74</v>
      </c>
      <c r="AU897" s="17" t="s">
        <v>74</v>
      </c>
      <c r="AV897" s="17" t="s">
        <v>74</v>
      </c>
      <c r="AW897" s="17">
        <v>0.27681233020803098</v>
      </c>
      <c r="AX897" s="17">
        <v>0.14609299500230899</v>
      </c>
      <c r="AY897" s="17">
        <v>0.145411174841485</v>
      </c>
      <c r="AZ897" s="17" t="s">
        <v>74</v>
      </c>
    </row>
    <row r="898" spans="2:52" x14ac:dyDescent="0.35">
      <c r="B898" t="s">
        <v>398</v>
      </c>
      <c r="C898" s="17">
        <v>0.14461011366400101</v>
      </c>
      <c r="D898" s="17">
        <v>9.0403383000624296E-2</v>
      </c>
      <c r="E898" s="17">
        <v>0.193273900374442</v>
      </c>
      <c r="F898" s="17"/>
      <c r="G898" s="17">
        <v>0.11416691225058399</v>
      </c>
      <c r="H898" s="17">
        <v>0.22540048913718999</v>
      </c>
      <c r="I898" s="17">
        <v>7.6473264610237998E-2</v>
      </c>
      <c r="J898" s="17">
        <v>0.124607569433357</v>
      </c>
      <c r="K898" s="17">
        <v>0.528126512113679</v>
      </c>
      <c r="L898" s="17">
        <v>0</v>
      </c>
      <c r="M898" s="17"/>
      <c r="N898" s="17">
        <v>0</v>
      </c>
      <c r="O898" s="17">
        <v>0.116520014037098</v>
      </c>
      <c r="P898" s="17">
        <v>0.19642396056903499</v>
      </c>
      <c r="Q898" s="17">
        <v>0.14489881212953501</v>
      </c>
      <c r="R898" s="17"/>
      <c r="S898" s="17">
        <v>0</v>
      </c>
      <c r="T898" s="17">
        <v>0.15693693418903801</v>
      </c>
      <c r="U898" s="17">
        <v>0.32282159290651102</v>
      </c>
      <c r="V898" s="17">
        <v>0.133987608320839</v>
      </c>
      <c r="W898" s="17">
        <v>0.17943158825224201</v>
      </c>
      <c r="X898" s="17">
        <v>0</v>
      </c>
      <c r="Y898" s="17">
        <v>0.13497670194351499</v>
      </c>
      <c r="Z898" s="17">
        <v>0.286501075055618</v>
      </c>
      <c r="AA898" s="17">
        <v>0.10204406044060101</v>
      </c>
      <c r="AB898" s="17">
        <v>0.24844809315899299</v>
      </c>
      <c r="AC898" s="17" t="s">
        <v>74</v>
      </c>
      <c r="AD898" s="17">
        <v>0</v>
      </c>
      <c r="AE898" s="17"/>
      <c r="AF898" s="17">
        <v>6.9932781173238603E-2</v>
      </c>
      <c r="AG898" s="17">
        <v>0.108026190267884</v>
      </c>
      <c r="AH898" s="17">
        <v>0.207827280797513</v>
      </c>
      <c r="AI898" s="17"/>
      <c r="AJ898" s="17">
        <v>0.19828218097619801</v>
      </c>
      <c r="AK898" s="17">
        <v>5.6132802870508001E-2</v>
      </c>
      <c r="AL898" s="17">
        <v>0.31998671426722403</v>
      </c>
      <c r="AM898" s="17">
        <v>0</v>
      </c>
      <c r="AN898" s="17">
        <v>0.15753167111018701</v>
      </c>
      <c r="AO898" s="17"/>
      <c r="AP898" s="17">
        <v>0.21845248449409699</v>
      </c>
      <c r="AQ898" s="17">
        <v>9.9130233446033097E-2</v>
      </c>
      <c r="AR898" s="17">
        <v>0.29472286843340101</v>
      </c>
      <c r="AS898" s="17"/>
      <c r="AT898" s="17" t="s">
        <v>74</v>
      </c>
      <c r="AU898" s="17" t="s">
        <v>74</v>
      </c>
      <c r="AV898" s="17" t="s">
        <v>74</v>
      </c>
      <c r="AW898" s="17">
        <v>0.26616642112307698</v>
      </c>
      <c r="AX898" s="17">
        <v>0</v>
      </c>
      <c r="AY898" s="17">
        <v>0.16676452731382899</v>
      </c>
      <c r="AZ898" s="17" t="s">
        <v>74</v>
      </c>
    </row>
    <row r="899" spans="2:52" x14ac:dyDescent="0.35">
      <c r="B899" t="s">
        <v>399</v>
      </c>
      <c r="C899" s="17">
        <v>0.105422629810076</v>
      </c>
      <c r="D899" s="17">
        <v>7.1785391389158806E-2</v>
      </c>
      <c r="E899" s="17">
        <v>0.135620270878101</v>
      </c>
      <c r="F899" s="17"/>
      <c r="G899" s="17">
        <v>6.1579834725052199E-2</v>
      </c>
      <c r="H899" s="17">
        <v>6.0328331811829498E-2</v>
      </c>
      <c r="I899" s="17">
        <v>8.5741122974414496E-2</v>
      </c>
      <c r="J899" s="17">
        <v>0.40174684654456599</v>
      </c>
      <c r="K899" s="17">
        <v>0</v>
      </c>
      <c r="L899" s="17">
        <v>0</v>
      </c>
      <c r="M899" s="17"/>
      <c r="N899" s="17">
        <v>0.30404355120476401</v>
      </c>
      <c r="O899" s="17">
        <v>0</v>
      </c>
      <c r="P899" s="17">
        <v>0.10994854570229699</v>
      </c>
      <c r="Q899" s="17">
        <v>0.155846666019752</v>
      </c>
      <c r="R899" s="17"/>
      <c r="S899" s="17">
        <v>0</v>
      </c>
      <c r="T899" s="17">
        <v>0.17677338917562299</v>
      </c>
      <c r="U899" s="17">
        <v>0</v>
      </c>
      <c r="V899" s="17">
        <v>0.25086806313808402</v>
      </c>
      <c r="W899" s="17">
        <v>0</v>
      </c>
      <c r="X899" s="17">
        <v>0</v>
      </c>
      <c r="Y899" s="17">
        <v>0.149982045556035</v>
      </c>
      <c r="Z899" s="17">
        <v>0</v>
      </c>
      <c r="AA899" s="17">
        <v>9.3997863000997106E-2</v>
      </c>
      <c r="AB899" s="17">
        <v>0</v>
      </c>
      <c r="AC899" s="17" t="s">
        <v>74</v>
      </c>
      <c r="AD899" s="17">
        <v>0.46631251003409502</v>
      </c>
      <c r="AE899" s="17"/>
      <c r="AF899" s="17">
        <v>6.7808519115201304E-2</v>
      </c>
      <c r="AG899" s="17">
        <v>9.6963304622930804E-2</v>
      </c>
      <c r="AH899" s="17">
        <v>0.133703746274003</v>
      </c>
      <c r="AI899" s="17"/>
      <c r="AJ899" s="17">
        <v>0</v>
      </c>
      <c r="AK899" s="17">
        <v>0.10966586709798599</v>
      </c>
      <c r="AL899" s="17">
        <v>0.34901936479985601</v>
      </c>
      <c r="AM899" s="17">
        <v>0</v>
      </c>
      <c r="AN899" s="17">
        <v>0.181388859731243</v>
      </c>
      <c r="AO899" s="17"/>
      <c r="AP899" s="17">
        <v>0</v>
      </c>
      <c r="AQ899" s="17">
        <v>0.14896349654992899</v>
      </c>
      <c r="AR899" s="17">
        <v>0.212678798591735</v>
      </c>
      <c r="AS899" s="17"/>
      <c r="AT899" s="17" t="s">
        <v>74</v>
      </c>
      <c r="AU899" s="17" t="s">
        <v>74</v>
      </c>
      <c r="AV899" s="17" t="s">
        <v>74</v>
      </c>
      <c r="AW899" s="17">
        <v>0</v>
      </c>
      <c r="AX899" s="17">
        <v>0.242025733724679</v>
      </c>
      <c r="AY899" s="17">
        <v>7.9380754085930594E-2</v>
      </c>
      <c r="AZ899" s="17" t="s">
        <v>74</v>
      </c>
    </row>
    <row r="900" spans="2:52" x14ac:dyDescent="0.35">
      <c r="B900" t="s">
        <v>400</v>
      </c>
      <c r="C900" s="17">
        <v>9.8373421046771006E-2</v>
      </c>
      <c r="D900" s="17">
        <v>0</v>
      </c>
      <c r="E900" s="17">
        <v>0.18668760493521</v>
      </c>
      <c r="F900" s="17"/>
      <c r="G900" s="17">
        <v>0.110946629767609</v>
      </c>
      <c r="H900" s="17">
        <v>0.122271320432475</v>
      </c>
      <c r="I900" s="17">
        <v>7.4446301779901095E-2</v>
      </c>
      <c r="J900" s="17">
        <v>0.124607569433357</v>
      </c>
      <c r="K900" s="17">
        <v>0</v>
      </c>
      <c r="L900" s="17">
        <v>0</v>
      </c>
      <c r="M900" s="17"/>
      <c r="N900" s="17">
        <v>0</v>
      </c>
      <c r="O900" s="17">
        <v>0.170140494692538</v>
      </c>
      <c r="P900" s="17">
        <v>5.3154060540240099E-2</v>
      </c>
      <c r="Q900" s="17">
        <v>9.7166581434797894E-2</v>
      </c>
      <c r="R900" s="17"/>
      <c r="S900" s="17">
        <v>0</v>
      </c>
      <c r="T900" s="17">
        <v>0.15693693418903801</v>
      </c>
      <c r="U900" s="17">
        <v>0.21310413705980499</v>
      </c>
      <c r="V900" s="17">
        <v>0</v>
      </c>
      <c r="W900" s="17">
        <v>0</v>
      </c>
      <c r="X900" s="17">
        <v>0</v>
      </c>
      <c r="Y900" s="17">
        <v>0.27177813394844502</v>
      </c>
      <c r="Z900" s="17">
        <v>0.29695581531034099</v>
      </c>
      <c r="AA900" s="17">
        <v>9.8626379261042604E-2</v>
      </c>
      <c r="AB900" s="17">
        <v>0</v>
      </c>
      <c r="AC900" s="17" t="s">
        <v>74</v>
      </c>
      <c r="AD900" s="17">
        <v>0</v>
      </c>
      <c r="AE900" s="17"/>
      <c r="AF900" s="17">
        <v>0.136281506478905</v>
      </c>
      <c r="AG900" s="17">
        <v>8.9638266680352699E-2</v>
      </c>
      <c r="AH900" s="17">
        <v>4.2244141587473603E-2</v>
      </c>
      <c r="AI900" s="17"/>
      <c r="AJ900" s="17">
        <v>0.26459207680946201</v>
      </c>
      <c r="AK900" s="17">
        <v>0.107868918894705</v>
      </c>
      <c r="AL900" s="17">
        <v>0</v>
      </c>
      <c r="AM900" s="17">
        <v>0</v>
      </c>
      <c r="AN900" s="17">
        <v>8.2974523204356596E-2</v>
      </c>
      <c r="AO900" s="17"/>
      <c r="AP900" s="17">
        <v>0.18126809816683101</v>
      </c>
      <c r="AQ900" s="17">
        <v>9.9049147226273199E-2</v>
      </c>
      <c r="AR900" s="17">
        <v>0</v>
      </c>
      <c r="AS900" s="17"/>
      <c r="AT900" s="17" t="s">
        <v>74</v>
      </c>
      <c r="AU900" s="17" t="s">
        <v>74</v>
      </c>
      <c r="AV900" s="17" t="s">
        <v>74</v>
      </c>
      <c r="AW900" s="17">
        <v>0.13150483168921001</v>
      </c>
      <c r="AX900" s="17">
        <v>0</v>
      </c>
      <c r="AY900" s="17">
        <v>0.14039841300941999</v>
      </c>
      <c r="AZ900" s="17" t="s">
        <v>74</v>
      </c>
    </row>
    <row r="901" spans="2:52" x14ac:dyDescent="0.35">
      <c r="B901" t="s">
        <v>401</v>
      </c>
      <c r="C901" s="17">
        <v>6.9372830404525895E-2</v>
      </c>
      <c r="D901" s="17">
        <v>7.8239154768594693E-2</v>
      </c>
      <c r="E901" s="17">
        <v>6.1413137715474797E-2</v>
      </c>
      <c r="F901" s="17"/>
      <c r="G901" s="17">
        <v>6.1579834725052199E-2</v>
      </c>
      <c r="H901" s="17">
        <v>0</v>
      </c>
      <c r="I901" s="17">
        <v>0.166193712765589</v>
      </c>
      <c r="J901" s="17">
        <v>0.124607569433357</v>
      </c>
      <c r="K901" s="17">
        <v>0</v>
      </c>
      <c r="L901" s="17">
        <v>0</v>
      </c>
      <c r="M901" s="17"/>
      <c r="N901" s="17">
        <v>0</v>
      </c>
      <c r="O901" s="17">
        <v>0</v>
      </c>
      <c r="P901" s="17">
        <v>0.11671368675372901</v>
      </c>
      <c r="Q901" s="17">
        <v>9.5705817556691705E-2</v>
      </c>
      <c r="R901" s="17"/>
      <c r="S901" s="17">
        <v>0</v>
      </c>
      <c r="T901" s="17">
        <v>0.333710323364661</v>
      </c>
      <c r="U901" s="17">
        <v>0</v>
      </c>
      <c r="V901" s="17">
        <v>0.124381904025298</v>
      </c>
      <c r="W901" s="17">
        <v>0.19960720400882201</v>
      </c>
      <c r="X901" s="17">
        <v>0</v>
      </c>
      <c r="Y901" s="17">
        <v>0</v>
      </c>
      <c r="Z901" s="17">
        <v>0</v>
      </c>
      <c r="AA901" s="17">
        <v>0</v>
      </c>
      <c r="AB901" s="17">
        <v>0</v>
      </c>
      <c r="AC901" s="17" t="s">
        <v>74</v>
      </c>
      <c r="AD901" s="17">
        <v>0</v>
      </c>
      <c r="AE901" s="17"/>
      <c r="AF901" s="17">
        <v>6.9932781173238603E-2</v>
      </c>
      <c r="AG901" s="17">
        <v>0.100989260454973</v>
      </c>
      <c r="AH901" s="17">
        <v>4.01743567230241E-2</v>
      </c>
      <c r="AI901" s="17"/>
      <c r="AJ901" s="17">
        <v>8.9422587693535699E-2</v>
      </c>
      <c r="AK901" s="17">
        <v>0.17252359153798499</v>
      </c>
      <c r="AL901" s="17">
        <v>0</v>
      </c>
      <c r="AM901" s="17">
        <v>0</v>
      </c>
      <c r="AN901" s="17">
        <v>0</v>
      </c>
      <c r="AO901" s="17"/>
      <c r="AP901" s="17">
        <v>0</v>
      </c>
      <c r="AQ901" s="17">
        <v>0.11056941766731999</v>
      </c>
      <c r="AR901" s="17">
        <v>0</v>
      </c>
      <c r="AS901" s="17"/>
      <c r="AT901" s="17" t="s">
        <v>74</v>
      </c>
      <c r="AU901" s="17" t="s">
        <v>74</v>
      </c>
      <c r="AV901" s="17" t="s">
        <v>74</v>
      </c>
      <c r="AW901" s="17">
        <v>0.20110242152226299</v>
      </c>
      <c r="AX901" s="17">
        <v>0</v>
      </c>
      <c r="AY901" s="17">
        <v>4.0071527733759799E-2</v>
      </c>
      <c r="AZ901" s="17" t="s">
        <v>74</v>
      </c>
    </row>
    <row r="902" spans="2:52" x14ac:dyDescent="0.35">
      <c r="B902" t="s">
        <v>402</v>
      </c>
      <c r="C902" s="17">
        <v>6.5772029510935096E-2</v>
      </c>
      <c r="D902" s="17">
        <v>3.2660668051844297E-2</v>
      </c>
      <c r="E902" s="17">
        <v>9.5497567502588601E-2</v>
      </c>
      <c r="F902" s="17"/>
      <c r="G902" s="17">
        <v>5.6380104343751201E-2</v>
      </c>
      <c r="H902" s="17">
        <v>6.2766967744950497E-2</v>
      </c>
      <c r="I902" s="17">
        <v>0</v>
      </c>
      <c r="J902" s="17">
        <v>0.24239793241445101</v>
      </c>
      <c r="K902" s="17">
        <v>0</v>
      </c>
      <c r="L902" s="17">
        <v>0</v>
      </c>
      <c r="M902" s="17"/>
      <c r="N902" s="17">
        <v>0</v>
      </c>
      <c r="O902" s="17">
        <v>5.4019956526734497E-2</v>
      </c>
      <c r="P902" s="17">
        <v>5.3154060540240099E-2</v>
      </c>
      <c r="Q902" s="17">
        <v>9.8972373687686604E-2</v>
      </c>
      <c r="R902" s="17"/>
      <c r="S902" s="17">
        <v>0</v>
      </c>
      <c r="T902" s="17">
        <v>0.46967983247313</v>
      </c>
      <c r="U902" s="17">
        <v>0</v>
      </c>
      <c r="V902" s="17">
        <v>0</v>
      </c>
      <c r="W902" s="17">
        <v>0</v>
      </c>
      <c r="X902" s="17">
        <v>0</v>
      </c>
      <c r="Y902" s="17">
        <v>0.141553473509097</v>
      </c>
      <c r="Z902" s="17">
        <v>0</v>
      </c>
      <c r="AA902" s="17">
        <v>0</v>
      </c>
      <c r="AB902" s="17">
        <v>0</v>
      </c>
      <c r="AC902" s="17" t="s">
        <v>74</v>
      </c>
      <c r="AD902" s="17">
        <v>0</v>
      </c>
      <c r="AE902" s="17"/>
      <c r="AF902" s="17">
        <v>6.9932781173238603E-2</v>
      </c>
      <c r="AG902" s="17">
        <v>0</v>
      </c>
      <c r="AH902" s="17">
        <v>8.1699258681727602E-2</v>
      </c>
      <c r="AI902" s="17"/>
      <c r="AJ902" s="17">
        <v>8.9422587693535699E-2</v>
      </c>
      <c r="AK902" s="17">
        <v>0</v>
      </c>
      <c r="AL902" s="17">
        <v>0</v>
      </c>
      <c r="AM902" s="17">
        <v>0</v>
      </c>
      <c r="AN902" s="17">
        <v>0.24330939072277699</v>
      </c>
      <c r="AO902" s="17"/>
      <c r="AP902" s="17">
        <v>0.18797181768768201</v>
      </c>
      <c r="AQ902" s="17">
        <v>0</v>
      </c>
      <c r="AR902" s="17">
        <v>0</v>
      </c>
      <c r="AS902" s="17"/>
      <c r="AT902" s="17" t="s">
        <v>74</v>
      </c>
      <c r="AU902" s="17" t="s">
        <v>74</v>
      </c>
      <c r="AV902" s="17" t="s">
        <v>74</v>
      </c>
      <c r="AW902" s="17">
        <v>0.13150483168921001</v>
      </c>
      <c r="AX902" s="17">
        <v>0</v>
      </c>
      <c r="AY902" s="17">
        <v>7.0166948007379201E-2</v>
      </c>
      <c r="AZ902" s="17" t="s">
        <v>74</v>
      </c>
    </row>
    <row r="903" spans="2:52" x14ac:dyDescent="0.35">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row>
    <row r="904" spans="2:52" x14ac:dyDescent="0.35">
      <c r="B904" s="6" t="s">
        <v>404</v>
      </c>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row>
    <row r="905" spans="2:52" x14ac:dyDescent="0.35">
      <c r="B905" s="24" t="s">
        <v>156</v>
      </c>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row>
    <row r="906" spans="2:52" x14ac:dyDescent="0.35">
      <c r="B906" t="s">
        <v>382</v>
      </c>
      <c r="C906" s="17">
        <v>0.43329935084533999</v>
      </c>
      <c r="D906" s="17">
        <v>0.43379393191953902</v>
      </c>
      <c r="E906" s="17">
        <v>0.43196018088756999</v>
      </c>
      <c r="F906" s="17"/>
      <c r="G906" s="17">
        <v>0.395180776560144</v>
      </c>
      <c r="H906" s="17">
        <v>0.37095402844362801</v>
      </c>
      <c r="I906" s="17">
        <v>0.44708907925216801</v>
      </c>
      <c r="J906" s="17">
        <v>0.46697653417844998</v>
      </c>
      <c r="K906" s="17">
        <v>0.44406577445767897</v>
      </c>
      <c r="L906" s="17">
        <v>0.46342140568338402</v>
      </c>
      <c r="M906" s="17"/>
      <c r="N906" s="17">
        <v>0.42238943359082298</v>
      </c>
      <c r="O906" s="17">
        <v>0.45601917122225399</v>
      </c>
      <c r="P906" s="17">
        <v>0.45606207926534098</v>
      </c>
      <c r="Q906" s="17">
        <v>0.404372414375817</v>
      </c>
      <c r="R906" s="17"/>
      <c r="S906" s="17">
        <v>0.44173180484323799</v>
      </c>
      <c r="T906" s="17">
        <v>0.37803759664206599</v>
      </c>
      <c r="U906" s="17">
        <v>0.40450277530567802</v>
      </c>
      <c r="V906" s="17">
        <v>0.39100097077370299</v>
      </c>
      <c r="W906" s="17">
        <v>0.395161304621095</v>
      </c>
      <c r="X906" s="17">
        <v>0.40512112026277303</v>
      </c>
      <c r="Y906" s="17">
        <v>0.47039277985879902</v>
      </c>
      <c r="Z906" s="17">
        <v>0.42594385718494998</v>
      </c>
      <c r="AA906" s="17">
        <v>0.47716894676602301</v>
      </c>
      <c r="AB906" s="17">
        <v>0.46509694634349602</v>
      </c>
      <c r="AC906" s="17">
        <v>0.46360570500953602</v>
      </c>
      <c r="AD906" s="17">
        <v>0.63433564757827698</v>
      </c>
      <c r="AE906" s="17"/>
      <c r="AF906" s="17">
        <v>0.42550830086649299</v>
      </c>
      <c r="AG906" s="17">
        <v>0.466450211769947</v>
      </c>
      <c r="AH906" s="17">
        <v>0.409033327352475</v>
      </c>
      <c r="AI906" s="17"/>
      <c r="AJ906" s="17">
        <v>0.41678027117226202</v>
      </c>
      <c r="AK906" s="17">
        <v>0.442567837195596</v>
      </c>
      <c r="AL906" s="17">
        <v>0.42320440026783601</v>
      </c>
      <c r="AM906" s="17">
        <v>0.40207864326488302</v>
      </c>
      <c r="AN906" s="17">
        <v>0.454883280913572</v>
      </c>
      <c r="AO906" s="17"/>
      <c r="AP906" s="17">
        <v>0.37249356766890201</v>
      </c>
      <c r="AQ906" s="17">
        <v>0.471260484538785</v>
      </c>
      <c r="AR906" s="17">
        <v>0.460481638834423</v>
      </c>
      <c r="AS906" s="17"/>
      <c r="AT906" s="17">
        <v>0.41378196546903201</v>
      </c>
      <c r="AU906" s="17">
        <v>0.43588485451139702</v>
      </c>
      <c r="AV906" s="17" t="s">
        <v>74</v>
      </c>
      <c r="AW906" s="17">
        <v>0.50054210414267297</v>
      </c>
      <c r="AX906" s="17">
        <v>0.459446973623508</v>
      </c>
      <c r="AY906" s="17">
        <v>0.44998379276057798</v>
      </c>
      <c r="AZ906" s="17">
        <v>0.34906470938121398</v>
      </c>
    </row>
    <row r="907" spans="2:52" x14ac:dyDescent="0.35">
      <c r="B907" t="s">
        <v>383</v>
      </c>
      <c r="C907" s="17">
        <v>0.365881095716733</v>
      </c>
      <c r="D907" s="17">
        <v>0.37987366024666702</v>
      </c>
      <c r="E907" s="17">
        <v>0.35199008471031601</v>
      </c>
      <c r="F907" s="17"/>
      <c r="G907" s="17">
        <v>0.37700970840632397</v>
      </c>
      <c r="H907" s="17">
        <v>0.44055364469040098</v>
      </c>
      <c r="I907" s="17">
        <v>0.36974088160179203</v>
      </c>
      <c r="J907" s="17">
        <v>0.33899480551599898</v>
      </c>
      <c r="K907" s="17">
        <v>0.32678588423085397</v>
      </c>
      <c r="L907" s="17">
        <v>0.34239513749440798</v>
      </c>
      <c r="M907" s="17"/>
      <c r="N907" s="17">
        <v>0.409934766249621</v>
      </c>
      <c r="O907" s="17">
        <v>0.35889820235905801</v>
      </c>
      <c r="P907" s="17">
        <v>0.33602850144923302</v>
      </c>
      <c r="Q907" s="17">
        <v>0.347244868045332</v>
      </c>
      <c r="R907" s="17"/>
      <c r="S907" s="17">
        <v>0.34352139371249002</v>
      </c>
      <c r="T907" s="17">
        <v>0.38879364672245198</v>
      </c>
      <c r="U907" s="17">
        <v>0.34292292563097398</v>
      </c>
      <c r="V907" s="17">
        <v>0.396950788772503</v>
      </c>
      <c r="W907" s="17">
        <v>0.429861173292794</v>
      </c>
      <c r="X907" s="17">
        <v>0.40273350776408101</v>
      </c>
      <c r="Y907" s="17">
        <v>0.33006794032510001</v>
      </c>
      <c r="Z907" s="17">
        <v>0.31714018573323499</v>
      </c>
      <c r="AA907" s="17">
        <v>0.33959886288635799</v>
      </c>
      <c r="AB907" s="17">
        <v>0.32698648795972601</v>
      </c>
      <c r="AC907" s="17">
        <v>0.46454081473608499</v>
      </c>
      <c r="AD907" s="17">
        <v>0.29801843469442502</v>
      </c>
      <c r="AE907" s="17"/>
      <c r="AF907" s="17">
        <v>0.35760858481143099</v>
      </c>
      <c r="AG907" s="17">
        <v>0.37387415380081901</v>
      </c>
      <c r="AH907" s="17">
        <v>0.327105687805129</v>
      </c>
      <c r="AI907" s="17"/>
      <c r="AJ907" s="17">
        <v>0.39345122237596902</v>
      </c>
      <c r="AK907" s="17">
        <v>0.35999402620736098</v>
      </c>
      <c r="AL907" s="17">
        <v>0.39324644557628102</v>
      </c>
      <c r="AM907" s="17">
        <v>0.30931347237648199</v>
      </c>
      <c r="AN907" s="17">
        <v>0.32063323982020298</v>
      </c>
      <c r="AO907" s="17"/>
      <c r="AP907" s="17">
        <v>0.42275453785464001</v>
      </c>
      <c r="AQ907" s="17">
        <v>0.36047888328435501</v>
      </c>
      <c r="AR907" s="17">
        <v>0.33635783259758201</v>
      </c>
      <c r="AS907" s="17"/>
      <c r="AT907" s="17">
        <v>0.37414135643206098</v>
      </c>
      <c r="AU907" s="17">
        <v>0.388579949757483</v>
      </c>
      <c r="AV907" s="17" t="s">
        <v>74</v>
      </c>
      <c r="AW907" s="17">
        <v>0.2848574216375</v>
      </c>
      <c r="AX907" s="17">
        <v>0.32145732097535501</v>
      </c>
      <c r="AY907" s="17">
        <v>0.36473379080099599</v>
      </c>
      <c r="AZ907" s="17">
        <v>0.40154345017209703</v>
      </c>
    </row>
    <row r="908" spans="2:52" x14ac:dyDescent="0.35">
      <c r="B908" t="s">
        <v>384</v>
      </c>
      <c r="C908" s="17">
        <v>0.13316876661580801</v>
      </c>
      <c r="D908" s="17">
        <v>0.12538184715661499</v>
      </c>
      <c r="E908" s="17">
        <v>0.14147167179929199</v>
      </c>
      <c r="F908" s="17"/>
      <c r="G908" s="17">
        <v>0.145530515728093</v>
      </c>
      <c r="H908" s="17">
        <v>0.13000385019050401</v>
      </c>
      <c r="I908" s="17">
        <v>0.115985625312054</v>
      </c>
      <c r="J908" s="17">
        <v>0.130293133301776</v>
      </c>
      <c r="K908" s="17">
        <v>0.148405256879235</v>
      </c>
      <c r="L908" s="17">
        <v>0.13339225559889001</v>
      </c>
      <c r="M908" s="17"/>
      <c r="N908" s="17">
        <v>0.111128637282482</v>
      </c>
      <c r="O908" s="17">
        <v>0.11739608189765099</v>
      </c>
      <c r="P908" s="17">
        <v>0.13611888265208399</v>
      </c>
      <c r="Q908" s="17">
        <v>0.17173207001125301</v>
      </c>
      <c r="R908" s="17"/>
      <c r="S908" s="17">
        <v>0.16501034972950401</v>
      </c>
      <c r="T908" s="17">
        <v>0.16109239033940201</v>
      </c>
      <c r="U908" s="17">
        <v>0.14475465358768999</v>
      </c>
      <c r="V908" s="17">
        <v>0.13678010765866899</v>
      </c>
      <c r="W908" s="17">
        <v>0.11943925747583201</v>
      </c>
      <c r="X908" s="17">
        <v>0.128697864134069</v>
      </c>
      <c r="Y908" s="17">
        <v>0.138950900865279</v>
      </c>
      <c r="Z908" s="17">
        <v>0.16551202652124999</v>
      </c>
      <c r="AA908" s="17">
        <v>0.11510090991392299</v>
      </c>
      <c r="AB908" s="17">
        <v>0.12948937612139799</v>
      </c>
      <c r="AC908" s="17">
        <v>5.66553268778585E-2</v>
      </c>
      <c r="AD908" s="17">
        <v>0</v>
      </c>
      <c r="AE908" s="17"/>
      <c r="AF908" s="17">
        <v>0.14316778169897601</v>
      </c>
      <c r="AG908" s="17">
        <v>0.110884569630566</v>
      </c>
      <c r="AH908" s="17">
        <v>0.18069337992614401</v>
      </c>
      <c r="AI908" s="17"/>
      <c r="AJ908" s="17">
        <v>0.12264187220019999</v>
      </c>
      <c r="AK908" s="17">
        <v>0.142160410826426</v>
      </c>
      <c r="AL908" s="17">
        <v>0.11330599022070301</v>
      </c>
      <c r="AM908" s="17">
        <v>0.13077094685280199</v>
      </c>
      <c r="AN908" s="17">
        <v>0.14525737181394599</v>
      </c>
      <c r="AO908" s="17"/>
      <c r="AP908" s="17">
        <v>0.14195622904996899</v>
      </c>
      <c r="AQ908" s="17">
        <v>0.11428829412005601</v>
      </c>
      <c r="AR908" s="17">
        <v>0.12933059676512301</v>
      </c>
      <c r="AS908" s="17"/>
      <c r="AT908" s="17">
        <v>0.137957342715301</v>
      </c>
      <c r="AU908" s="17">
        <v>0.107955955577164</v>
      </c>
      <c r="AV908" s="17" t="s">
        <v>74</v>
      </c>
      <c r="AW908" s="17">
        <v>0.135245189923974</v>
      </c>
      <c r="AX908" s="17">
        <v>0.14363131435894</v>
      </c>
      <c r="AY908" s="17">
        <v>0.14071838480031201</v>
      </c>
      <c r="AZ908" s="17">
        <v>0.14317549739784499</v>
      </c>
    </row>
    <row r="909" spans="2:52" x14ac:dyDescent="0.35">
      <c r="B909" t="s">
        <v>385</v>
      </c>
      <c r="C909" s="17">
        <v>1.84240828039548E-2</v>
      </c>
      <c r="D909" s="17">
        <v>2.0684572707451498E-2</v>
      </c>
      <c r="E909" s="17">
        <v>1.6277639585589601E-2</v>
      </c>
      <c r="F909" s="17"/>
      <c r="G909" s="17">
        <v>3.3098584180699997E-2</v>
      </c>
      <c r="H909" s="17">
        <v>2.94480151113439E-2</v>
      </c>
      <c r="I909" s="17">
        <v>1.5550534121831701E-2</v>
      </c>
      <c r="J909" s="17">
        <v>1.15089274366503E-2</v>
      </c>
      <c r="K909" s="17">
        <v>1.1344831290478301E-2</v>
      </c>
      <c r="L909" s="17">
        <v>1.29968305126854E-2</v>
      </c>
      <c r="M909" s="17"/>
      <c r="N909" s="17">
        <v>1.5118687418411899E-2</v>
      </c>
      <c r="O909" s="17">
        <v>2.3715665183897099E-2</v>
      </c>
      <c r="P909" s="17">
        <v>2.0748635392082899E-2</v>
      </c>
      <c r="Q909" s="17">
        <v>1.47722939378749E-2</v>
      </c>
      <c r="R909" s="17"/>
      <c r="S909" s="17">
        <v>7.1025839190510401E-3</v>
      </c>
      <c r="T909" s="17">
        <v>2.0805151222448599E-2</v>
      </c>
      <c r="U909" s="17">
        <v>2.6530456747504601E-2</v>
      </c>
      <c r="V909" s="17">
        <v>2.54361154590107E-2</v>
      </c>
      <c r="W909" s="17">
        <v>1.63730128600054E-2</v>
      </c>
      <c r="X909" s="17">
        <v>1.7499136887589101E-2</v>
      </c>
      <c r="Y909" s="17">
        <v>2.1797616855227402E-2</v>
      </c>
      <c r="Z909" s="17">
        <v>3.2418968794154797E-2</v>
      </c>
      <c r="AA909" s="17">
        <v>1.4594624445190999E-2</v>
      </c>
      <c r="AB909" s="17">
        <v>2.3858259653611401E-2</v>
      </c>
      <c r="AC909" s="17">
        <v>0</v>
      </c>
      <c r="AD909" s="17">
        <v>1.9945803838478701E-2</v>
      </c>
      <c r="AE909" s="17"/>
      <c r="AF909" s="17">
        <v>2.2055671482536301E-2</v>
      </c>
      <c r="AG909" s="17">
        <v>1.39937967576523E-2</v>
      </c>
      <c r="AH909" s="17">
        <v>1.5438757718272701E-2</v>
      </c>
      <c r="AI909" s="17"/>
      <c r="AJ909" s="17">
        <v>1.9945298873406101E-2</v>
      </c>
      <c r="AK909" s="17">
        <v>2.0806795108577601E-2</v>
      </c>
      <c r="AL909" s="17">
        <v>1.42918671392336E-2</v>
      </c>
      <c r="AM909" s="17">
        <v>3.0954879321224399E-2</v>
      </c>
      <c r="AN909" s="17">
        <v>1.0145204340201301E-2</v>
      </c>
      <c r="AO909" s="17"/>
      <c r="AP909" s="17">
        <v>1.83212439457178E-2</v>
      </c>
      <c r="AQ909" s="17">
        <v>1.8789280996855999E-2</v>
      </c>
      <c r="AR909" s="17">
        <v>1.7690723161435301E-2</v>
      </c>
      <c r="AS909" s="17"/>
      <c r="AT909" s="17">
        <v>1.86710146715292E-2</v>
      </c>
      <c r="AU909" s="17">
        <v>1.8779461817797799E-2</v>
      </c>
      <c r="AV909" s="17" t="s">
        <v>74</v>
      </c>
      <c r="AW909" s="17">
        <v>2.8982318050810502E-2</v>
      </c>
      <c r="AX909" s="17">
        <v>1.46021726383531E-2</v>
      </c>
      <c r="AY909" s="17">
        <v>1.8902906062542999E-2</v>
      </c>
      <c r="AZ909" s="17">
        <v>0</v>
      </c>
    </row>
    <row r="910" spans="2:52" x14ac:dyDescent="0.35">
      <c r="B910" t="s">
        <v>386</v>
      </c>
      <c r="C910" s="17">
        <v>1.6371387588269799E-2</v>
      </c>
      <c r="D910" s="17">
        <v>1.3679581391622401E-2</v>
      </c>
      <c r="E910" s="17">
        <v>1.9104459589836999E-2</v>
      </c>
      <c r="F910" s="17"/>
      <c r="G910" s="17">
        <v>1.55276835553174E-2</v>
      </c>
      <c r="H910" s="17">
        <v>3.8943949502433799E-3</v>
      </c>
      <c r="I910" s="17">
        <v>2.3942060980446898E-2</v>
      </c>
      <c r="J910" s="17">
        <v>1.91068998220866E-2</v>
      </c>
      <c r="K910" s="17">
        <v>2.88974497819913E-2</v>
      </c>
      <c r="L910" s="17">
        <v>1.05394902720942E-2</v>
      </c>
      <c r="M910" s="17"/>
      <c r="N910" s="17">
        <v>1.4057614971169301E-2</v>
      </c>
      <c r="O910" s="17">
        <v>1.8626193401297699E-2</v>
      </c>
      <c r="P910" s="17">
        <v>1.6656618671749501E-2</v>
      </c>
      <c r="Q910" s="17">
        <v>1.65067955376824E-2</v>
      </c>
      <c r="R910" s="17"/>
      <c r="S910" s="17">
        <v>1.0716751846688299E-2</v>
      </c>
      <c r="T910" s="17">
        <v>1.76346722035359E-2</v>
      </c>
      <c r="U910" s="17">
        <v>1.11876815066328E-2</v>
      </c>
      <c r="V910" s="17">
        <v>1.8335094393743999E-2</v>
      </c>
      <c r="W910" s="17">
        <v>2.5791982033386601E-2</v>
      </c>
      <c r="X910" s="17">
        <v>1.0670206103962399E-2</v>
      </c>
      <c r="Y910" s="17">
        <v>2.7047253713260101E-2</v>
      </c>
      <c r="Z910" s="17">
        <v>1.0961101048661199E-2</v>
      </c>
      <c r="AA910" s="17">
        <v>7.8772315754433598E-3</v>
      </c>
      <c r="AB910" s="17">
        <v>1.8734977157338299E-2</v>
      </c>
      <c r="AC910" s="17">
        <v>1.51981533765206E-2</v>
      </c>
      <c r="AD910" s="17">
        <v>4.7700113888819201E-2</v>
      </c>
      <c r="AE910" s="17"/>
      <c r="AF910" s="17">
        <v>1.70464312211807E-2</v>
      </c>
      <c r="AG910" s="17">
        <v>8.8870874240028E-3</v>
      </c>
      <c r="AH910" s="17">
        <v>3.5015782686229402E-2</v>
      </c>
      <c r="AI910" s="17"/>
      <c r="AJ910" s="17">
        <v>1.4517363462162499E-2</v>
      </c>
      <c r="AK910" s="17">
        <v>1.16038824339369E-2</v>
      </c>
      <c r="AL910" s="17">
        <v>1.4222134738112201E-2</v>
      </c>
      <c r="AM910" s="17">
        <v>8.1411054427365404E-2</v>
      </c>
      <c r="AN910" s="17">
        <v>2.5036647484835101E-2</v>
      </c>
      <c r="AO910" s="17"/>
      <c r="AP910" s="17">
        <v>1.4330694551763499E-2</v>
      </c>
      <c r="AQ910" s="17">
        <v>1.16636216680955E-2</v>
      </c>
      <c r="AR910" s="17">
        <v>2.2138764317382199E-2</v>
      </c>
      <c r="AS910" s="17"/>
      <c r="AT910" s="17">
        <v>1.7340414137996401E-2</v>
      </c>
      <c r="AU910" s="17">
        <v>1.7073221811906202E-2</v>
      </c>
      <c r="AV910" s="17" t="s">
        <v>74</v>
      </c>
      <c r="AW910" s="17">
        <v>2.7981390438920301E-2</v>
      </c>
      <c r="AX910" s="17">
        <v>2.4877349049649299E-2</v>
      </c>
      <c r="AY910" s="17">
        <v>6.2711737611812002E-3</v>
      </c>
      <c r="AZ910" s="17">
        <v>1.47615800832089E-2</v>
      </c>
    </row>
    <row r="911" spans="2:52" x14ac:dyDescent="0.35">
      <c r="B911" t="s">
        <v>72</v>
      </c>
      <c r="C911" s="17">
        <v>3.2855316429894803E-2</v>
      </c>
      <c r="D911" s="17">
        <v>2.6586406578104699E-2</v>
      </c>
      <c r="E911" s="17">
        <v>3.9195963427395501E-2</v>
      </c>
      <c r="F911" s="17"/>
      <c r="G911" s="17">
        <v>3.3652731569421598E-2</v>
      </c>
      <c r="H911" s="17">
        <v>2.51460666138794E-2</v>
      </c>
      <c r="I911" s="17">
        <v>2.76918187317074E-2</v>
      </c>
      <c r="J911" s="17">
        <v>3.3119699745037499E-2</v>
      </c>
      <c r="K911" s="17">
        <v>4.05008033597615E-2</v>
      </c>
      <c r="L911" s="17">
        <v>3.7254880438537301E-2</v>
      </c>
      <c r="M911" s="17"/>
      <c r="N911" s="17">
        <v>2.7370860487492901E-2</v>
      </c>
      <c r="O911" s="17">
        <v>2.5344685935841701E-2</v>
      </c>
      <c r="P911" s="17">
        <v>3.4385282569510602E-2</v>
      </c>
      <c r="Q911" s="17">
        <v>4.5371558092040701E-2</v>
      </c>
      <c r="R911" s="17"/>
      <c r="S911" s="17">
        <v>3.1917115949028102E-2</v>
      </c>
      <c r="T911" s="17">
        <v>3.3636542870094599E-2</v>
      </c>
      <c r="U911" s="17">
        <v>7.0101507221520601E-2</v>
      </c>
      <c r="V911" s="17">
        <v>3.1496922942369603E-2</v>
      </c>
      <c r="W911" s="17">
        <v>1.3373269716886901E-2</v>
      </c>
      <c r="X911" s="17">
        <v>3.5278164847526799E-2</v>
      </c>
      <c r="Y911" s="17">
        <v>1.1743508382333699E-2</v>
      </c>
      <c r="Z911" s="17">
        <v>4.8023860717748598E-2</v>
      </c>
      <c r="AA911" s="17">
        <v>4.5659424413062699E-2</v>
      </c>
      <c r="AB911" s="17">
        <v>3.5833952764430903E-2</v>
      </c>
      <c r="AC911" s="17">
        <v>0</v>
      </c>
      <c r="AD911" s="17">
        <v>0</v>
      </c>
      <c r="AE911" s="17"/>
      <c r="AF911" s="17">
        <v>3.4613229919383003E-2</v>
      </c>
      <c r="AG911" s="17">
        <v>2.59101806170128E-2</v>
      </c>
      <c r="AH911" s="17">
        <v>3.2713064511750198E-2</v>
      </c>
      <c r="AI911" s="17"/>
      <c r="AJ911" s="17">
        <v>3.2663971916000199E-2</v>
      </c>
      <c r="AK911" s="17">
        <v>2.28670482281026E-2</v>
      </c>
      <c r="AL911" s="17">
        <v>4.1729162057833502E-2</v>
      </c>
      <c r="AM911" s="17">
        <v>4.5471003757243098E-2</v>
      </c>
      <c r="AN911" s="17">
        <v>4.4044255627241798E-2</v>
      </c>
      <c r="AO911" s="17"/>
      <c r="AP911" s="17">
        <v>3.0143726929008699E-2</v>
      </c>
      <c r="AQ911" s="17">
        <v>2.3519435391853E-2</v>
      </c>
      <c r="AR911" s="17">
        <v>3.4000444324054899E-2</v>
      </c>
      <c r="AS911" s="17"/>
      <c r="AT911" s="17">
        <v>3.8107906574081099E-2</v>
      </c>
      <c r="AU911" s="17">
        <v>3.1726556524251603E-2</v>
      </c>
      <c r="AV911" s="17" t="s">
        <v>74</v>
      </c>
      <c r="AW911" s="17">
        <v>2.23915758061221E-2</v>
      </c>
      <c r="AX911" s="17">
        <v>3.59848693541951E-2</v>
      </c>
      <c r="AY911" s="17">
        <v>1.9389951814390301E-2</v>
      </c>
      <c r="AZ911" s="17">
        <v>9.1454762965634803E-2</v>
      </c>
    </row>
    <row r="912" spans="2:52" x14ac:dyDescent="0.35">
      <c r="B912" t="s">
        <v>387</v>
      </c>
      <c r="C912" s="17">
        <v>0.79918044656207299</v>
      </c>
      <c r="D912" s="17">
        <v>0.81366759216620599</v>
      </c>
      <c r="E912" s="17">
        <v>0.78395026559788605</v>
      </c>
      <c r="F912" s="17"/>
      <c r="G912" s="17">
        <v>0.77219048496646803</v>
      </c>
      <c r="H912" s="17">
        <v>0.81150767313402905</v>
      </c>
      <c r="I912" s="17">
        <v>0.81682996085395998</v>
      </c>
      <c r="J912" s="17">
        <v>0.80597133969445001</v>
      </c>
      <c r="K912" s="17">
        <v>0.770851658688534</v>
      </c>
      <c r="L912" s="17">
        <v>0.80581654317779305</v>
      </c>
      <c r="M912" s="17"/>
      <c r="N912" s="17">
        <v>0.83232419984044403</v>
      </c>
      <c r="O912" s="17">
        <v>0.814917373581312</v>
      </c>
      <c r="P912" s="17">
        <v>0.79209058071457294</v>
      </c>
      <c r="Q912" s="17">
        <v>0.75161728242115</v>
      </c>
      <c r="R912" s="17"/>
      <c r="S912" s="17">
        <v>0.78525319855572895</v>
      </c>
      <c r="T912" s="17">
        <v>0.76683124336451802</v>
      </c>
      <c r="U912" s="17">
        <v>0.74742570093665195</v>
      </c>
      <c r="V912" s="17">
        <v>0.787951759546206</v>
      </c>
      <c r="W912" s="17">
        <v>0.82502247791388905</v>
      </c>
      <c r="X912" s="17">
        <v>0.80785462802685304</v>
      </c>
      <c r="Y912" s="17">
        <v>0.80046072018389902</v>
      </c>
      <c r="Z912" s="17">
        <v>0.74308404291818497</v>
      </c>
      <c r="AA912" s="17">
        <v>0.81676780965238005</v>
      </c>
      <c r="AB912" s="17">
        <v>0.79208343430322103</v>
      </c>
      <c r="AC912" s="17">
        <v>0.92814651974562101</v>
      </c>
      <c r="AD912" s="17">
        <v>0.932354082272702</v>
      </c>
      <c r="AE912" s="17"/>
      <c r="AF912" s="17">
        <v>0.78311688567792404</v>
      </c>
      <c r="AG912" s="17">
        <v>0.84032436557076595</v>
      </c>
      <c r="AH912" s="17">
        <v>0.73613901515760405</v>
      </c>
      <c r="AI912" s="17"/>
      <c r="AJ912" s="17">
        <v>0.81023149354823099</v>
      </c>
      <c r="AK912" s="17">
        <v>0.80256186340295699</v>
      </c>
      <c r="AL912" s="17">
        <v>0.81645084584411798</v>
      </c>
      <c r="AM912" s="17">
        <v>0.71139211564136495</v>
      </c>
      <c r="AN912" s="17">
        <v>0.77551652073377597</v>
      </c>
      <c r="AO912" s="17"/>
      <c r="AP912" s="17">
        <v>0.79524810552354097</v>
      </c>
      <c r="AQ912" s="17">
        <v>0.83173936782313895</v>
      </c>
      <c r="AR912" s="17">
        <v>0.79683947143200495</v>
      </c>
      <c r="AS912" s="17"/>
      <c r="AT912" s="17">
        <v>0.78792332190109304</v>
      </c>
      <c r="AU912" s="17">
        <v>0.82446480426888002</v>
      </c>
      <c r="AV912" s="17" t="s">
        <v>74</v>
      </c>
      <c r="AW912" s="17">
        <v>0.78539952578017302</v>
      </c>
      <c r="AX912" s="17">
        <v>0.78090429459886301</v>
      </c>
      <c r="AY912" s="17">
        <v>0.81471758356157298</v>
      </c>
      <c r="AZ912" s="17">
        <v>0.75060815955331095</v>
      </c>
    </row>
    <row r="913" spans="2:52" x14ac:dyDescent="0.35">
      <c r="B913" t="s">
        <v>388</v>
      </c>
      <c r="C913" s="17">
        <v>3.4795470392224602E-2</v>
      </c>
      <c r="D913" s="17">
        <v>3.4364154099074E-2</v>
      </c>
      <c r="E913" s="17">
        <v>3.5382099175426597E-2</v>
      </c>
      <c r="F913" s="17"/>
      <c r="G913" s="17">
        <v>4.8626267736017498E-2</v>
      </c>
      <c r="H913" s="17">
        <v>3.3342410061587197E-2</v>
      </c>
      <c r="I913" s="17">
        <v>3.9492595102278497E-2</v>
      </c>
      <c r="J913" s="17">
        <v>3.0615827258736902E-2</v>
      </c>
      <c r="K913" s="17">
        <v>4.0242281072469598E-2</v>
      </c>
      <c r="L913" s="17">
        <v>2.3536320784779501E-2</v>
      </c>
      <c r="M913" s="17"/>
      <c r="N913" s="17">
        <v>2.9176302389581198E-2</v>
      </c>
      <c r="O913" s="17">
        <v>4.2341858585194798E-2</v>
      </c>
      <c r="P913" s="17">
        <v>3.7405254063832397E-2</v>
      </c>
      <c r="Q913" s="17">
        <v>3.1279089475557298E-2</v>
      </c>
      <c r="R913" s="17"/>
      <c r="S913" s="17">
        <v>1.78193357657393E-2</v>
      </c>
      <c r="T913" s="17">
        <v>3.8439823425984503E-2</v>
      </c>
      <c r="U913" s="17">
        <v>3.7718138254137397E-2</v>
      </c>
      <c r="V913" s="17">
        <v>4.3771209852754803E-2</v>
      </c>
      <c r="W913" s="17">
        <v>4.2164994893391997E-2</v>
      </c>
      <c r="X913" s="17">
        <v>2.8169342991551501E-2</v>
      </c>
      <c r="Y913" s="17">
        <v>4.8844870568487603E-2</v>
      </c>
      <c r="Z913" s="17">
        <v>4.3380069842815998E-2</v>
      </c>
      <c r="AA913" s="17">
        <v>2.2471856020634302E-2</v>
      </c>
      <c r="AB913" s="17">
        <v>4.2593236810949703E-2</v>
      </c>
      <c r="AC913" s="17">
        <v>1.51981533765206E-2</v>
      </c>
      <c r="AD913" s="17">
        <v>6.7645917727297902E-2</v>
      </c>
      <c r="AE913" s="17"/>
      <c r="AF913" s="17">
        <v>3.9102102703717001E-2</v>
      </c>
      <c r="AG913" s="17">
        <v>2.2880884181655101E-2</v>
      </c>
      <c r="AH913" s="17">
        <v>5.0454540404502098E-2</v>
      </c>
      <c r="AI913" s="17"/>
      <c r="AJ913" s="17">
        <v>3.4462662335568599E-2</v>
      </c>
      <c r="AK913" s="17">
        <v>3.2410677542514497E-2</v>
      </c>
      <c r="AL913" s="17">
        <v>2.8514001877345801E-2</v>
      </c>
      <c r="AM913" s="17">
        <v>0.11236593374859</v>
      </c>
      <c r="AN913" s="17">
        <v>3.51818518250364E-2</v>
      </c>
      <c r="AO913" s="17"/>
      <c r="AP913" s="17">
        <v>3.2651938497481298E-2</v>
      </c>
      <c r="AQ913" s="17">
        <v>3.0452902664951501E-2</v>
      </c>
      <c r="AR913" s="17">
        <v>3.9829487478817503E-2</v>
      </c>
      <c r="AS913" s="17"/>
      <c r="AT913" s="17">
        <v>3.6011428809525597E-2</v>
      </c>
      <c r="AU913" s="17">
        <v>3.5852683629704098E-2</v>
      </c>
      <c r="AV913" s="17" t="s">
        <v>74</v>
      </c>
      <c r="AW913" s="17">
        <v>5.6963708489730799E-2</v>
      </c>
      <c r="AX913" s="17">
        <v>3.9479521688002499E-2</v>
      </c>
      <c r="AY913" s="17">
        <v>2.5174079823724198E-2</v>
      </c>
      <c r="AZ913" s="17">
        <v>1.47615800832089E-2</v>
      </c>
    </row>
    <row r="914" spans="2:52" x14ac:dyDescent="0.35">
      <c r="B914" t="s">
        <v>86</v>
      </c>
      <c r="C914" s="17">
        <v>0.76438497616984802</v>
      </c>
      <c r="D914" s="17">
        <v>0.77930343806713198</v>
      </c>
      <c r="E914" s="17">
        <v>0.74856816642246005</v>
      </c>
      <c r="F914" s="17"/>
      <c r="G914" s="17">
        <v>0.72356421723044995</v>
      </c>
      <c r="H914" s="17">
        <v>0.77816526307244205</v>
      </c>
      <c r="I914" s="17">
        <v>0.777337365751681</v>
      </c>
      <c r="J914" s="17">
        <v>0.77535551243571299</v>
      </c>
      <c r="K914" s="17">
        <v>0.73060937761606404</v>
      </c>
      <c r="L914" s="17">
        <v>0.78228022239301298</v>
      </c>
      <c r="M914" s="17"/>
      <c r="N914" s="17">
        <v>0.80314789745086301</v>
      </c>
      <c r="O914" s="17">
        <v>0.77257551499611699</v>
      </c>
      <c r="P914" s="17">
        <v>0.75468532665074095</v>
      </c>
      <c r="Q914" s="17">
        <v>0.72033819294559198</v>
      </c>
      <c r="R914" s="17"/>
      <c r="S914" s="17">
        <v>0.76743386278998904</v>
      </c>
      <c r="T914" s="17">
        <v>0.72839141993853396</v>
      </c>
      <c r="U914" s="17">
        <v>0.709707562682515</v>
      </c>
      <c r="V914" s="17">
        <v>0.74418054969345204</v>
      </c>
      <c r="W914" s="17">
        <v>0.78285748302049696</v>
      </c>
      <c r="X914" s="17">
        <v>0.77968528503530199</v>
      </c>
      <c r="Y914" s="17">
        <v>0.75161584961541195</v>
      </c>
      <c r="Z914" s="17">
        <v>0.69970397307536902</v>
      </c>
      <c r="AA914" s="17">
        <v>0.79429595363174599</v>
      </c>
      <c r="AB914" s="17">
        <v>0.74949019749227197</v>
      </c>
      <c r="AC914" s="17">
        <v>0.91294836636910004</v>
      </c>
      <c r="AD914" s="17">
        <v>0.864708164545404</v>
      </c>
      <c r="AE914" s="17"/>
      <c r="AF914" s="17">
        <v>0.74401478297420698</v>
      </c>
      <c r="AG914" s="17">
        <v>0.81744348138911105</v>
      </c>
      <c r="AH914" s="17">
        <v>0.68568447475310201</v>
      </c>
      <c r="AI914" s="17"/>
      <c r="AJ914" s="17">
        <v>0.77576883121266305</v>
      </c>
      <c r="AK914" s="17">
        <v>0.77015118586044296</v>
      </c>
      <c r="AL914" s="17">
        <v>0.78793684396677199</v>
      </c>
      <c r="AM914" s="17">
        <v>0.59902618189277601</v>
      </c>
      <c r="AN914" s="17">
        <v>0.740334668908739</v>
      </c>
      <c r="AO914" s="17"/>
      <c r="AP914" s="17">
        <v>0.76259616702606003</v>
      </c>
      <c r="AQ914" s="17">
        <v>0.80128646515818802</v>
      </c>
      <c r="AR914" s="17">
        <v>0.75700998395318697</v>
      </c>
      <c r="AS914" s="17"/>
      <c r="AT914" s="17">
        <v>0.75191189309156703</v>
      </c>
      <c r="AU914" s="17">
        <v>0.78861212063917596</v>
      </c>
      <c r="AV914" s="17" t="s">
        <v>74</v>
      </c>
      <c r="AW914" s="17">
        <v>0.72843581729044204</v>
      </c>
      <c r="AX914" s="17">
        <v>0.74142477291085995</v>
      </c>
      <c r="AY914" s="17">
        <v>0.78954350373784898</v>
      </c>
      <c r="AZ914" s="17">
        <v>0.73584657947010201</v>
      </c>
    </row>
    <row r="915" spans="2:52" x14ac:dyDescent="0.3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row>
    <row r="916" spans="2:52" x14ac:dyDescent="0.35">
      <c r="B916" s="6" t="s">
        <v>405</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row>
    <row r="917" spans="2:52" x14ac:dyDescent="0.35">
      <c r="B917" s="24" t="s">
        <v>156</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row>
    <row r="918" spans="2:52" x14ac:dyDescent="0.35">
      <c r="B918" t="s">
        <v>382</v>
      </c>
      <c r="C918" s="17">
        <v>0.37733134033854299</v>
      </c>
      <c r="D918" s="17">
        <v>0.399321567896265</v>
      </c>
      <c r="E918" s="17">
        <v>0.35610631528696401</v>
      </c>
      <c r="F918" s="17"/>
      <c r="G918" s="17">
        <v>0.35956886841495</v>
      </c>
      <c r="H918" s="17">
        <v>0.40325102093158599</v>
      </c>
      <c r="I918" s="17">
        <v>0.35835537296189002</v>
      </c>
      <c r="J918" s="17">
        <v>0.37570737110011099</v>
      </c>
      <c r="K918" s="17">
        <v>0.37930103890497302</v>
      </c>
      <c r="L918" s="17">
        <v>0.38594910483602102</v>
      </c>
      <c r="M918" s="17"/>
      <c r="N918" s="17">
        <v>0.39899294495506199</v>
      </c>
      <c r="O918" s="17">
        <v>0.34263505537911298</v>
      </c>
      <c r="P918" s="17">
        <v>0.37118684650567901</v>
      </c>
      <c r="Q918" s="17">
        <v>0.39683165078855898</v>
      </c>
      <c r="R918" s="17"/>
      <c r="S918" s="17">
        <v>0.394183757642183</v>
      </c>
      <c r="T918" s="17">
        <v>0.34178783047351602</v>
      </c>
      <c r="U918" s="17">
        <v>0.38467985061865501</v>
      </c>
      <c r="V918" s="17">
        <v>0.36141491606120302</v>
      </c>
      <c r="W918" s="17">
        <v>0.39762788367701901</v>
      </c>
      <c r="X918" s="17">
        <v>0.35750366358673002</v>
      </c>
      <c r="Y918" s="17">
        <v>0.323950338521102</v>
      </c>
      <c r="Z918" s="17">
        <v>0.40209799960074499</v>
      </c>
      <c r="AA918" s="17">
        <v>0.41232934060808002</v>
      </c>
      <c r="AB918" s="17">
        <v>0.37178503063381801</v>
      </c>
      <c r="AC918" s="17">
        <v>0.44679549275538299</v>
      </c>
      <c r="AD918" s="17">
        <v>0.36178433158905499</v>
      </c>
      <c r="AE918" s="17"/>
      <c r="AF918" s="17">
        <v>0.34707602571999902</v>
      </c>
      <c r="AG918" s="17">
        <v>0.41285309398741799</v>
      </c>
      <c r="AH918" s="17">
        <v>0.372768642161527</v>
      </c>
      <c r="AI918" s="17"/>
      <c r="AJ918" s="17">
        <v>0.356329143244211</v>
      </c>
      <c r="AK918" s="17">
        <v>0.39508440596021499</v>
      </c>
      <c r="AL918" s="17">
        <v>0.325724004568619</v>
      </c>
      <c r="AM918" s="17">
        <v>0.43055748453658599</v>
      </c>
      <c r="AN918" s="17">
        <v>0.37923106537252799</v>
      </c>
      <c r="AO918" s="17"/>
      <c r="AP918" s="17">
        <v>0.33942761090297002</v>
      </c>
      <c r="AQ918" s="17">
        <v>0.406983126748719</v>
      </c>
      <c r="AR918" s="17">
        <v>0.400256282914908</v>
      </c>
      <c r="AS918" s="17"/>
      <c r="AT918" s="17">
        <v>0.35001959053276499</v>
      </c>
      <c r="AU918" s="17">
        <v>0.34062931656878798</v>
      </c>
      <c r="AV918" s="17" t="s">
        <v>74</v>
      </c>
      <c r="AW918" s="17">
        <v>0.36091543663454001</v>
      </c>
      <c r="AX918" s="17">
        <v>0.46601295636521101</v>
      </c>
      <c r="AY918" s="17">
        <v>0.45279610336264697</v>
      </c>
      <c r="AZ918" s="17">
        <v>0.306713436639453</v>
      </c>
    </row>
    <row r="919" spans="2:52" x14ac:dyDescent="0.35">
      <c r="B919" t="s">
        <v>383</v>
      </c>
      <c r="C919" s="17">
        <v>0.37175858930496603</v>
      </c>
      <c r="D919" s="17">
        <v>0.35612343229466398</v>
      </c>
      <c r="E919" s="17">
        <v>0.38875468354978099</v>
      </c>
      <c r="F919" s="17"/>
      <c r="G919" s="17">
        <v>0.34972767562834101</v>
      </c>
      <c r="H919" s="17">
        <v>0.35403277047494203</v>
      </c>
      <c r="I919" s="17">
        <v>0.43122408445257798</v>
      </c>
      <c r="J919" s="17">
        <v>0.34913746344935698</v>
      </c>
      <c r="K919" s="17">
        <v>0.381904352815156</v>
      </c>
      <c r="L919" s="17">
        <v>0.36401049748700598</v>
      </c>
      <c r="M919" s="17"/>
      <c r="N919" s="17">
        <v>0.38974449160689401</v>
      </c>
      <c r="O919" s="17">
        <v>0.37544777998987799</v>
      </c>
      <c r="P919" s="17">
        <v>0.39581732610374998</v>
      </c>
      <c r="Q919" s="17">
        <v>0.327327153934582</v>
      </c>
      <c r="R919" s="17"/>
      <c r="S919" s="17">
        <v>0.34121090678080601</v>
      </c>
      <c r="T919" s="17">
        <v>0.39196567501333901</v>
      </c>
      <c r="U919" s="17">
        <v>0.41925799412863901</v>
      </c>
      <c r="V919" s="17">
        <v>0.41656852600634398</v>
      </c>
      <c r="W919" s="17">
        <v>0.45754651328287699</v>
      </c>
      <c r="X919" s="17">
        <v>0.345466470225822</v>
      </c>
      <c r="Y919" s="17">
        <v>0.39537945175486799</v>
      </c>
      <c r="Z919" s="17">
        <v>0.34519646444685798</v>
      </c>
      <c r="AA919" s="17">
        <v>0.36218382311126202</v>
      </c>
      <c r="AB919" s="17">
        <v>0.33699776459418701</v>
      </c>
      <c r="AC919" s="17">
        <v>0.28656428016201302</v>
      </c>
      <c r="AD919" s="17">
        <v>0.33237275538730299</v>
      </c>
      <c r="AE919" s="17"/>
      <c r="AF919" s="17">
        <v>0.39516666542491902</v>
      </c>
      <c r="AG919" s="17">
        <v>0.36064145815743198</v>
      </c>
      <c r="AH919" s="17">
        <v>0.331255236421164</v>
      </c>
      <c r="AI919" s="17"/>
      <c r="AJ919" s="17">
        <v>0.37345092604538799</v>
      </c>
      <c r="AK919" s="17">
        <v>0.37771984885405402</v>
      </c>
      <c r="AL919" s="17">
        <v>0.43302458865874899</v>
      </c>
      <c r="AM919" s="17">
        <v>0.27349067263063997</v>
      </c>
      <c r="AN919" s="17">
        <v>0.35260603814001601</v>
      </c>
      <c r="AO919" s="17"/>
      <c r="AP919" s="17">
        <v>0.39970012158726598</v>
      </c>
      <c r="AQ919" s="17">
        <v>0.38642400315720299</v>
      </c>
      <c r="AR919" s="17">
        <v>0.37217145187894302</v>
      </c>
      <c r="AS919" s="17"/>
      <c r="AT919" s="17">
        <v>0.39243326480006901</v>
      </c>
      <c r="AU919" s="17">
        <v>0.40541986673318597</v>
      </c>
      <c r="AV919" s="17" t="s">
        <v>74</v>
      </c>
      <c r="AW919" s="17">
        <v>0.33127975354161299</v>
      </c>
      <c r="AX919" s="17">
        <v>0.29106472017141999</v>
      </c>
      <c r="AY919" s="17">
        <v>0.33120623164019503</v>
      </c>
      <c r="AZ919" s="17">
        <v>0.42656255228572498</v>
      </c>
    </row>
    <row r="920" spans="2:52" x14ac:dyDescent="0.35">
      <c r="B920" t="s">
        <v>384</v>
      </c>
      <c r="C920" s="17">
        <v>0.17075722868031101</v>
      </c>
      <c r="D920" s="17">
        <v>0.16501534970796999</v>
      </c>
      <c r="E920" s="17">
        <v>0.174889259837261</v>
      </c>
      <c r="F920" s="17"/>
      <c r="G920" s="17">
        <v>0.20797026855100501</v>
      </c>
      <c r="H920" s="17">
        <v>0.183201752192374</v>
      </c>
      <c r="I920" s="17">
        <v>0.130591792479166</v>
      </c>
      <c r="J920" s="17">
        <v>0.168044871521946</v>
      </c>
      <c r="K920" s="17">
        <v>0.141066822751065</v>
      </c>
      <c r="L920" s="17">
        <v>0.18932678363747599</v>
      </c>
      <c r="M920" s="17"/>
      <c r="N920" s="17">
        <v>0.16156962276342299</v>
      </c>
      <c r="O920" s="17">
        <v>0.16818520884612501</v>
      </c>
      <c r="P920" s="17">
        <v>0.16889889712064199</v>
      </c>
      <c r="Q920" s="17">
        <v>0.185693058849006</v>
      </c>
      <c r="R920" s="17"/>
      <c r="S920" s="17">
        <v>0.182020110835664</v>
      </c>
      <c r="T920" s="17">
        <v>0.196239983537152</v>
      </c>
      <c r="U920" s="17">
        <v>0.13311702954820601</v>
      </c>
      <c r="V920" s="17">
        <v>0.15170672303000499</v>
      </c>
      <c r="W920" s="17">
        <v>0.104657508042413</v>
      </c>
      <c r="X920" s="17">
        <v>0.22039013349936201</v>
      </c>
      <c r="Y920" s="17">
        <v>0.169644033160253</v>
      </c>
      <c r="Z920" s="17">
        <v>0.123709703085463</v>
      </c>
      <c r="AA920" s="17">
        <v>0.16319131490004199</v>
      </c>
      <c r="AB920" s="17">
        <v>0.193019587317945</v>
      </c>
      <c r="AC920" s="17">
        <v>0.17906329184331601</v>
      </c>
      <c r="AD920" s="17">
        <v>0.172389701075397</v>
      </c>
      <c r="AE920" s="17"/>
      <c r="AF920" s="17">
        <v>0.175878177890993</v>
      </c>
      <c r="AG920" s="17">
        <v>0.15820963275333</v>
      </c>
      <c r="AH920" s="17">
        <v>0.19011965910186299</v>
      </c>
      <c r="AI920" s="17"/>
      <c r="AJ920" s="17">
        <v>0.18681926424089801</v>
      </c>
      <c r="AK920" s="17">
        <v>0.16142777305699799</v>
      </c>
      <c r="AL920" s="17">
        <v>0.15540861850941801</v>
      </c>
      <c r="AM920" s="17">
        <v>0.25539482212090903</v>
      </c>
      <c r="AN920" s="17">
        <v>0.17812216666787301</v>
      </c>
      <c r="AO920" s="17"/>
      <c r="AP920" s="17">
        <v>0.19301075783292701</v>
      </c>
      <c r="AQ920" s="17">
        <v>0.135442339549385</v>
      </c>
      <c r="AR920" s="17">
        <v>0.18368737916189201</v>
      </c>
      <c r="AS920" s="17"/>
      <c r="AT920" s="17">
        <v>0.178177217368027</v>
      </c>
      <c r="AU920" s="17">
        <v>0.17643576950801701</v>
      </c>
      <c r="AV920" s="17" t="s">
        <v>74</v>
      </c>
      <c r="AW920" s="17">
        <v>0.229139228759518</v>
      </c>
      <c r="AX920" s="17">
        <v>0.15233996433328501</v>
      </c>
      <c r="AY920" s="17">
        <v>0.13797543777420199</v>
      </c>
      <c r="AZ920" s="17">
        <v>0.19481101581757401</v>
      </c>
    </row>
    <row r="921" spans="2:52" x14ac:dyDescent="0.35">
      <c r="B921" t="s">
        <v>385</v>
      </c>
      <c r="C921" s="17">
        <v>2.7979753227497298E-2</v>
      </c>
      <c r="D921" s="17">
        <v>3.3480807769129699E-2</v>
      </c>
      <c r="E921" s="17">
        <v>2.2826557575772E-2</v>
      </c>
      <c r="F921" s="17"/>
      <c r="G921" s="17">
        <v>4.86790494426554E-2</v>
      </c>
      <c r="H921" s="17">
        <v>2.6541455154235501E-2</v>
      </c>
      <c r="I921" s="17">
        <v>3.8313668884751198E-2</v>
      </c>
      <c r="J921" s="17">
        <v>1.8002955505898099E-2</v>
      </c>
      <c r="K921" s="17">
        <v>1.7748852981532399E-2</v>
      </c>
      <c r="L921" s="17">
        <v>2.0284339612678198E-2</v>
      </c>
      <c r="M921" s="17"/>
      <c r="N921" s="17">
        <v>1.0700805567923501E-2</v>
      </c>
      <c r="O921" s="17">
        <v>4.1456617839197699E-2</v>
      </c>
      <c r="P921" s="17">
        <v>1.7767124060765901E-2</v>
      </c>
      <c r="Q921" s="17">
        <v>4.1542103460583402E-2</v>
      </c>
      <c r="R921" s="17"/>
      <c r="S921" s="17">
        <v>3.6485916609085497E-2</v>
      </c>
      <c r="T921" s="17">
        <v>3.3455436439292302E-2</v>
      </c>
      <c r="U921" s="17">
        <v>1.2349410591476999E-2</v>
      </c>
      <c r="V921" s="17">
        <v>1.6741659284657401E-2</v>
      </c>
      <c r="W921" s="17">
        <v>1.2882866281024899E-2</v>
      </c>
      <c r="X921" s="17">
        <v>3.4364119379784099E-2</v>
      </c>
      <c r="Y921" s="17">
        <v>3.1062297248722798E-2</v>
      </c>
      <c r="Z921" s="17">
        <v>4.7005273229633597E-2</v>
      </c>
      <c r="AA921" s="17">
        <v>2.2005392810928798E-2</v>
      </c>
      <c r="AB921" s="17">
        <v>2.7161913890879099E-2</v>
      </c>
      <c r="AC921" s="17">
        <v>2.71938792150535E-2</v>
      </c>
      <c r="AD921" s="17">
        <v>4.0992969283393202E-2</v>
      </c>
      <c r="AE921" s="17"/>
      <c r="AF921" s="17">
        <v>2.2146026805717499E-2</v>
      </c>
      <c r="AG921" s="17">
        <v>2.0027069264413999E-2</v>
      </c>
      <c r="AH921" s="17">
        <v>5.04326454783579E-2</v>
      </c>
      <c r="AI921" s="17"/>
      <c r="AJ921" s="17">
        <v>2.5172531924763399E-2</v>
      </c>
      <c r="AK921" s="17">
        <v>3.2165508419155997E-2</v>
      </c>
      <c r="AL921" s="17">
        <v>2.5874741322283401E-2</v>
      </c>
      <c r="AM921" s="17">
        <v>0</v>
      </c>
      <c r="AN921" s="17">
        <v>2.64590664483123E-2</v>
      </c>
      <c r="AO921" s="17"/>
      <c r="AP921" s="17">
        <v>2.5742364059738999E-2</v>
      </c>
      <c r="AQ921" s="17">
        <v>3.4467964165255202E-2</v>
      </c>
      <c r="AR921" s="17">
        <v>1.3995310843199001E-2</v>
      </c>
      <c r="AS921" s="17"/>
      <c r="AT921" s="17">
        <v>2.1577869253248401E-2</v>
      </c>
      <c r="AU921" s="17">
        <v>2.54067014716838E-2</v>
      </c>
      <c r="AV921" s="17" t="s">
        <v>74</v>
      </c>
      <c r="AW921" s="17">
        <v>3.7289152940801998E-2</v>
      </c>
      <c r="AX921" s="17">
        <v>4.01642735140669E-2</v>
      </c>
      <c r="AY921" s="17">
        <v>3.2883883317345E-2</v>
      </c>
      <c r="AZ921" s="17">
        <v>2.8258053781956501E-2</v>
      </c>
    </row>
    <row r="922" spans="2:52" x14ac:dyDescent="0.35">
      <c r="B922" t="s">
        <v>386</v>
      </c>
      <c r="C922" s="17">
        <v>7.3569736860204403E-3</v>
      </c>
      <c r="D922" s="17">
        <v>9.9256733127198703E-3</v>
      </c>
      <c r="E922" s="17">
        <v>4.9209862519673502E-3</v>
      </c>
      <c r="F922" s="17"/>
      <c r="G922" s="17">
        <v>3.4383740137955798E-3</v>
      </c>
      <c r="H922" s="17">
        <v>0</v>
      </c>
      <c r="I922" s="17">
        <v>9.4534694652715703E-3</v>
      </c>
      <c r="J922" s="17">
        <v>1.1050437601381E-2</v>
      </c>
      <c r="K922" s="17">
        <v>1.7263666330245599E-2</v>
      </c>
      <c r="L922" s="17">
        <v>4.75367271040568E-3</v>
      </c>
      <c r="M922" s="17"/>
      <c r="N922" s="17">
        <v>3.7760633953263802E-3</v>
      </c>
      <c r="O922" s="17">
        <v>9.4614122419994801E-3</v>
      </c>
      <c r="P922" s="17">
        <v>1.05837097373428E-2</v>
      </c>
      <c r="Q922" s="17">
        <v>6.2668140496916604E-3</v>
      </c>
      <c r="R922" s="17"/>
      <c r="S922" s="17">
        <v>0</v>
      </c>
      <c r="T922" s="17">
        <v>4.1328502223139298E-3</v>
      </c>
      <c r="U922" s="17">
        <v>6.0671334629759403E-3</v>
      </c>
      <c r="V922" s="17">
        <v>1.5632408726333102E-2</v>
      </c>
      <c r="W922" s="17">
        <v>7.1343132109981597E-3</v>
      </c>
      <c r="X922" s="17">
        <v>0</v>
      </c>
      <c r="Y922" s="17">
        <v>1.13071192717957E-2</v>
      </c>
      <c r="Z922" s="17">
        <v>1.14641831853647E-2</v>
      </c>
      <c r="AA922" s="17">
        <v>5.0116614729078003E-3</v>
      </c>
      <c r="AB922" s="17">
        <v>2.38253598524607E-2</v>
      </c>
      <c r="AC922" s="17">
        <v>9.4303784077106895E-3</v>
      </c>
      <c r="AD922" s="17">
        <v>0</v>
      </c>
      <c r="AE922" s="17"/>
      <c r="AF922" s="17">
        <v>1.09981779855737E-2</v>
      </c>
      <c r="AG922" s="17">
        <v>6.2025146903261601E-3</v>
      </c>
      <c r="AH922" s="17">
        <v>6.7955257278685703E-3</v>
      </c>
      <c r="AI922" s="17"/>
      <c r="AJ922" s="17">
        <v>1.2438417808944001E-2</v>
      </c>
      <c r="AK922" s="17">
        <v>1.5324027229362E-3</v>
      </c>
      <c r="AL922" s="17">
        <v>1.2473964200383001E-2</v>
      </c>
      <c r="AM922" s="17">
        <v>0</v>
      </c>
      <c r="AN922" s="17">
        <v>6.6937704104829401E-3</v>
      </c>
      <c r="AO922" s="17"/>
      <c r="AP922" s="17">
        <v>1.05576827157738E-2</v>
      </c>
      <c r="AQ922" s="17">
        <v>5.2849395476518204E-3</v>
      </c>
      <c r="AR922" s="17">
        <v>0</v>
      </c>
      <c r="AS922" s="17"/>
      <c r="AT922" s="17">
        <v>1.2305570288393399E-2</v>
      </c>
      <c r="AU922" s="17">
        <v>1.85182694722066E-3</v>
      </c>
      <c r="AV922" s="17" t="s">
        <v>74</v>
      </c>
      <c r="AW922" s="17">
        <v>0</v>
      </c>
      <c r="AX922" s="17">
        <v>6.03926596848326E-3</v>
      </c>
      <c r="AY922" s="17">
        <v>7.5862073099414E-3</v>
      </c>
      <c r="AZ922" s="17">
        <v>1.53051555407445E-2</v>
      </c>
    </row>
    <row r="923" spans="2:52" x14ac:dyDescent="0.35">
      <c r="B923" t="s">
        <v>72</v>
      </c>
      <c r="C923" s="17">
        <v>4.4816114762663103E-2</v>
      </c>
      <c r="D923" s="17">
        <v>3.61331690192516E-2</v>
      </c>
      <c r="E923" s="17">
        <v>5.2502197498254903E-2</v>
      </c>
      <c r="F923" s="17"/>
      <c r="G923" s="17">
        <v>3.0615763949253499E-2</v>
      </c>
      <c r="H923" s="17">
        <v>3.2973001246862303E-2</v>
      </c>
      <c r="I923" s="17">
        <v>3.2061611756342999E-2</v>
      </c>
      <c r="J923" s="17">
        <v>7.8056900821307104E-2</v>
      </c>
      <c r="K923" s="17">
        <v>6.2715266217027804E-2</v>
      </c>
      <c r="L923" s="17">
        <v>3.5675601716412701E-2</v>
      </c>
      <c r="M923" s="17"/>
      <c r="N923" s="17">
        <v>3.5216071711370998E-2</v>
      </c>
      <c r="O923" s="17">
        <v>6.2813925703687601E-2</v>
      </c>
      <c r="P923" s="17">
        <v>3.5746096471820601E-2</v>
      </c>
      <c r="Q923" s="17">
        <v>4.2339218917577998E-2</v>
      </c>
      <c r="R923" s="17"/>
      <c r="S923" s="17">
        <v>4.6099308132261901E-2</v>
      </c>
      <c r="T923" s="17">
        <v>3.2418224314386401E-2</v>
      </c>
      <c r="U923" s="17">
        <v>4.4528581650046403E-2</v>
      </c>
      <c r="V923" s="17">
        <v>3.79357668914568E-2</v>
      </c>
      <c r="W923" s="17">
        <v>2.0150915505667499E-2</v>
      </c>
      <c r="X923" s="17">
        <v>4.2275613308301499E-2</v>
      </c>
      <c r="Y923" s="17">
        <v>6.8656760043258699E-2</v>
      </c>
      <c r="Z923" s="17">
        <v>7.0526376451934505E-2</v>
      </c>
      <c r="AA923" s="17">
        <v>3.5278467096779599E-2</v>
      </c>
      <c r="AB923" s="17">
        <v>4.72103437107107E-2</v>
      </c>
      <c r="AC923" s="17">
        <v>5.0952677616523001E-2</v>
      </c>
      <c r="AD923" s="17">
        <v>9.2460242664851797E-2</v>
      </c>
      <c r="AE923" s="17"/>
      <c r="AF923" s="17">
        <v>4.87349261727981E-2</v>
      </c>
      <c r="AG923" s="17">
        <v>4.2066231147079601E-2</v>
      </c>
      <c r="AH923" s="17">
        <v>4.8628291109219499E-2</v>
      </c>
      <c r="AI923" s="17"/>
      <c r="AJ923" s="17">
        <v>4.5789716735795703E-2</v>
      </c>
      <c r="AK923" s="17">
        <v>3.2070060986641002E-2</v>
      </c>
      <c r="AL923" s="17">
        <v>4.74940827405477E-2</v>
      </c>
      <c r="AM923" s="17">
        <v>4.0557020711865198E-2</v>
      </c>
      <c r="AN923" s="17">
        <v>5.6887892960787501E-2</v>
      </c>
      <c r="AO923" s="17"/>
      <c r="AP923" s="17">
        <v>3.1561462901324201E-2</v>
      </c>
      <c r="AQ923" s="17">
        <v>3.1397626831785999E-2</v>
      </c>
      <c r="AR923" s="17">
        <v>2.98895752010588E-2</v>
      </c>
      <c r="AS923" s="17"/>
      <c r="AT923" s="17">
        <v>4.54864877574973E-2</v>
      </c>
      <c r="AU923" s="17">
        <v>5.0256518771104999E-2</v>
      </c>
      <c r="AV923" s="17" t="s">
        <v>74</v>
      </c>
      <c r="AW923" s="17">
        <v>4.1376428123526703E-2</v>
      </c>
      <c r="AX923" s="17">
        <v>4.43788196475337E-2</v>
      </c>
      <c r="AY923" s="17">
        <v>3.7552136595669201E-2</v>
      </c>
      <c r="AZ923" s="17">
        <v>2.8349785934547601E-2</v>
      </c>
    </row>
    <row r="924" spans="2:52" x14ac:dyDescent="0.35">
      <c r="B924" t="s">
        <v>387</v>
      </c>
      <c r="C924" s="17">
        <v>0.74908992964350896</v>
      </c>
      <c r="D924" s="17">
        <v>0.75544500019092897</v>
      </c>
      <c r="E924" s="17">
        <v>0.74486099883674495</v>
      </c>
      <c r="F924" s="17"/>
      <c r="G924" s="17">
        <v>0.70929654404329101</v>
      </c>
      <c r="H924" s="17">
        <v>0.75728379140652802</v>
      </c>
      <c r="I924" s="17">
        <v>0.789579457414469</v>
      </c>
      <c r="J924" s="17">
        <v>0.72484483454946802</v>
      </c>
      <c r="K924" s="17">
        <v>0.76120539172012902</v>
      </c>
      <c r="L924" s="17">
        <v>0.74995960232302805</v>
      </c>
      <c r="M924" s="17"/>
      <c r="N924" s="17">
        <v>0.78873743656195605</v>
      </c>
      <c r="O924" s="17">
        <v>0.71808283536899098</v>
      </c>
      <c r="P924" s="17">
        <v>0.76700417260942899</v>
      </c>
      <c r="Q924" s="17">
        <v>0.72415880472314098</v>
      </c>
      <c r="R924" s="17"/>
      <c r="S924" s="17">
        <v>0.73539466442298795</v>
      </c>
      <c r="T924" s="17">
        <v>0.73375350548685503</v>
      </c>
      <c r="U924" s="17">
        <v>0.80393784474729402</v>
      </c>
      <c r="V924" s="17">
        <v>0.77798344206754699</v>
      </c>
      <c r="W924" s="17">
        <v>0.85517439695989605</v>
      </c>
      <c r="X924" s="17">
        <v>0.70297013381255202</v>
      </c>
      <c r="Y924" s="17">
        <v>0.71932979027596999</v>
      </c>
      <c r="Z924" s="17">
        <v>0.74729446404760402</v>
      </c>
      <c r="AA924" s="17">
        <v>0.77451316371934198</v>
      </c>
      <c r="AB924" s="17">
        <v>0.70878279522800502</v>
      </c>
      <c r="AC924" s="17">
        <v>0.73335977291739596</v>
      </c>
      <c r="AD924" s="17">
        <v>0.69415708697635803</v>
      </c>
      <c r="AE924" s="17"/>
      <c r="AF924" s="17">
        <v>0.74224269114491803</v>
      </c>
      <c r="AG924" s="17">
        <v>0.77349455214484997</v>
      </c>
      <c r="AH924" s="17">
        <v>0.704023878582691</v>
      </c>
      <c r="AI924" s="17"/>
      <c r="AJ924" s="17">
        <v>0.72978006928959904</v>
      </c>
      <c r="AK924" s="17">
        <v>0.77280425481426895</v>
      </c>
      <c r="AL924" s="17">
        <v>0.75874859322736898</v>
      </c>
      <c r="AM924" s="17">
        <v>0.70404815716722602</v>
      </c>
      <c r="AN924" s="17">
        <v>0.73183710351254405</v>
      </c>
      <c r="AO924" s="17"/>
      <c r="AP924" s="17">
        <v>0.739127732490236</v>
      </c>
      <c r="AQ924" s="17">
        <v>0.79340712990592199</v>
      </c>
      <c r="AR924" s="17">
        <v>0.77242773479384996</v>
      </c>
      <c r="AS924" s="17"/>
      <c r="AT924" s="17">
        <v>0.74245285533283401</v>
      </c>
      <c r="AU924" s="17">
        <v>0.74604918330197401</v>
      </c>
      <c r="AV924" s="17" t="s">
        <v>74</v>
      </c>
      <c r="AW924" s="17">
        <v>0.69219519017615305</v>
      </c>
      <c r="AX924" s="17">
        <v>0.75707767653663105</v>
      </c>
      <c r="AY924" s="17">
        <v>0.784002335002843</v>
      </c>
      <c r="AZ924" s="17">
        <v>0.73327598892517798</v>
      </c>
    </row>
    <row r="925" spans="2:52" x14ac:dyDescent="0.35">
      <c r="B925" t="s">
        <v>388</v>
      </c>
      <c r="C925" s="17">
        <v>3.5336726913517802E-2</v>
      </c>
      <c r="D925" s="17">
        <v>4.34064810818496E-2</v>
      </c>
      <c r="E925" s="17">
        <v>2.77475438277393E-2</v>
      </c>
      <c r="F925" s="17"/>
      <c r="G925" s="17">
        <v>5.2117423456450998E-2</v>
      </c>
      <c r="H925" s="17">
        <v>2.6541455154235501E-2</v>
      </c>
      <c r="I925" s="17">
        <v>4.7767138350022803E-2</v>
      </c>
      <c r="J925" s="17">
        <v>2.9053393107279099E-2</v>
      </c>
      <c r="K925" s="17">
        <v>3.5012519311777998E-2</v>
      </c>
      <c r="L925" s="17">
        <v>2.5038012323083898E-2</v>
      </c>
      <c r="M925" s="17"/>
      <c r="N925" s="17">
        <v>1.44768689632499E-2</v>
      </c>
      <c r="O925" s="17">
        <v>5.0918030081197198E-2</v>
      </c>
      <c r="P925" s="17">
        <v>2.83508337981087E-2</v>
      </c>
      <c r="Q925" s="17">
        <v>4.7808917510275099E-2</v>
      </c>
      <c r="R925" s="17"/>
      <c r="S925" s="17">
        <v>3.6485916609085497E-2</v>
      </c>
      <c r="T925" s="17">
        <v>3.7588286661606199E-2</v>
      </c>
      <c r="U925" s="17">
        <v>1.84165440544529E-2</v>
      </c>
      <c r="V925" s="17">
        <v>3.2374068010990499E-2</v>
      </c>
      <c r="W925" s="17">
        <v>2.0017179492023002E-2</v>
      </c>
      <c r="X925" s="17">
        <v>3.4364119379784099E-2</v>
      </c>
      <c r="Y925" s="17">
        <v>4.2369416520518503E-2</v>
      </c>
      <c r="Z925" s="17">
        <v>5.8469456414998303E-2</v>
      </c>
      <c r="AA925" s="17">
        <v>2.7017054283836599E-2</v>
      </c>
      <c r="AB925" s="17">
        <v>5.0987273743339799E-2</v>
      </c>
      <c r="AC925" s="17">
        <v>3.6624257622764202E-2</v>
      </c>
      <c r="AD925" s="17">
        <v>4.0992969283393202E-2</v>
      </c>
      <c r="AE925" s="17"/>
      <c r="AF925" s="17">
        <v>3.3144204791291203E-2</v>
      </c>
      <c r="AG925" s="17">
        <v>2.6229583954740201E-2</v>
      </c>
      <c r="AH925" s="17">
        <v>5.7228171206226502E-2</v>
      </c>
      <c r="AI925" s="17"/>
      <c r="AJ925" s="17">
        <v>3.7610949733707398E-2</v>
      </c>
      <c r="AK925" s="17">
        <v>3.3697911142092203E-2</v>
      </c>
      <c r="AL925" s="17">
        <v>3.83487055226664E-2</v>
      </c>
      <c r="AM925" s="17">
        <v>0</v>
      </c>
      <c r="AN925" s="17">
        <v>3.31528368587952E-2</v>
      </c>
      <c r="AO925" s="17"/>
      <c r="AP925" s="17">
        <v>3.6300046775512899E-2</v>
      </c>
      <c r="AQ925" s="17">
        <v>3.9752903712907003E-2</v>
      </c>
      <c r="AR925" s="17">
        <v>1.3995310843199001E-2</v>
      </c>
      <c r="AS925" s="17"/>
      <c r="AT925" s="17">
        <v>3.3883439541641802E-2</v>
      </c>
      <c r="AU925" s="17">
        <v>2.7258528418904499E-2</v>
      </c>
      <c r="AV925" s="17" t="s">
        <v>74</v>
      </c>
      <c r="AW925" s="17">
        <v>3.7289152940801998E-2</v>
      </c>
      <c r="AX925" s="17">
        <v>4.6203539482550203E-2</v>
      </c>
      <c r="AY925" s="17">
        <v>4.0470090627286397E-2</v>
      </c>
      <c r="AZ925" s="17">
        <v>4.3563209322701003E-2</v>
      </c>
    </row>
    <row r="926" spans="2:52" x14ac:dyDescent="0.35">
      <c r="B926" t="s">
        <v>86</v>
      </c>
      <c r="C926" s="17">
        <v>0.71375320272999099</v>
      </c>
      <c r="D926" s="17">
        <v>0.712038519109079</v>
      </c>
      <c r="E926" s="17">
        <v>0.71711345500900603</v>
      </c>
      <c r="F926" s="17"/>
      <c r="G926" s="17">
        <v>0.65717912058684003</v>
      </c>
      <c r="H926" s="17">
        <v>0.73074233625229301</v>
      </c>
      <c r="I926" s="17">
        <v>0.741812319064446</v>
      </c>
      <c r="J926" s="17">
        <v>0.69579144144218896</v>
      </c>
      <c r="K926" s="17">
        <v>0.72619287240835095</v>
      </c>
      <c r="L926" s="17">
        <v>0.72492158999994405</v>
      </c>
      <c r="M926" s="17"/>
      <c r="N926" s="17">
        <v>0.77426056759870598</v>
      </c>
      <c r="O926" s="17">
        <v>0.66716480528779398</v>
      </c>
      <c r="P926" s="17">
        <v>0.73865333881132</v>
      </c>
      <c r="Q926" s="17">
        <v>0.67634988721286604</v>
      </c>
      <c r="R926" s="17"/>
      <c r="S926" s="17">
        <v>0.698908747813903</v>
      </c>
      <c r="T926" s="17">
        <v>0.69616521882524895</v>
      </c>
      <c r="U926" s="17">
        <v>0.78552130069284198</v>
      </c>
      <c r="V926" s="17">
        <v>0.74560937405655703</v>
      </c>
      <c r="W926" s="17">
        <v>0.83515721746787297</v>
      </c>
      <c r="X926" s="17">
        <v>0.66860601443276801</v>
      </c>
      <c r="Y926" s="17">
        <v>0.67696037375545204</v>
      </c>
      <c r="Z926" s="17">
        <v>0.68882500763260601</v>
      </c>
      <c r="AA926" s="17">
        <v>0.74749610943550504</v>
      </c>
      <c r="AB926" s="17">
        <v>0.65779552148466502</v>
      </c>
      <c r="AC926" s="17">
        <v>0.69673551529463196</v>
      </c>
      <c r="AD926" s="17">
        <v>0.65316411769296501</v>
      </c>
      <c r="AE926" s="17"/>
      <c r="AF926" s="17">
        <v>0.70909848635362605</v>
      </c>
      <c r="AG926" s="17">
        <v>0.74726496819011001</v>
      </c>
      <c r="AH926" s="17">
        <v>0.64679570737646497</v>
      </c>
      <c r="AI926" s="17"/>
      <c r="AJ926" s="17">
        <v>0.692169119555892</v>
      </c>
      <c r="AK926" s="17">
        <v>0.73910634367217698</v>
      </c>
      <c r="AL926" s="17">
        <v>0.72039988770470198</v>
      </c>
      <c r="AM926" s="17">
        <v>0.70404815716722602</v>
      </c>
      <c r="AN926" s="17">
        <v>0.69868426665374905</v>
      </c>
      <c r="AO926" s="17"/>
      <c r="AP926" s="17">
        <v>0.70282768571472298</v>
      </c>
      <c r="AQ926" s="17">
        <v>0.75365422619301503</v>
      </c>
      <c r="AR926" s="17">
        <v>0.75843242395065102</v>
      </c>
      <c r="AS926" s="17"/>
      <c r="AT926" s="17">
        <v>0.70856941579119204</v>
      </c>
      <c r="AU926" s="17">
        <v>0.71879065488306904</v>
      </c>
      <c r="AV926" s="17" t="s">
        <v>74</v>
      </c>
      <c r="AW926" s="17">
        <v>0.65490603723535101</v>
      </c>
      <c r="AX926" s="17">
        <v>0.71087413705408098</v>
      </c>
      <c r="AY926" s="17">
        <v>0.74353224437555698</v>
      </c>
      <c r="AZ926" s="17">
        <v>0.68971277960247701</v>
      </c>
    </row>
    <row r="927" spans="2:52" x14ac:dyDescent="0.3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row>
    <row r="928" spans="2:52" x14ac:dyDescent="0.35">
      <c r="B928" s="6" t="s">
        <v>413</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row>
    <row r="929" spans="2:52" x14ac:dyDescent="0.35">
      <c r="B929" s="26" t="s">
        <v>835</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row>
    <row r="930" spans="2:52" x14ac:dyDescent="0.35">
      <c r="B930" t="s">
        <v>406</v>
      </c>
      <c r="C930" s="17">
        <v>0.32456778787017998</v>
      </c>
      <c r="D930" s="17">
        <v>0.31537420536586502</v>
      </c>
      <c r="E930" s="17">
        <v>0.33338275145080698</v>
      </c>
      <c r="F930" s="17"/>
      <c r="G930" s="17">
        <v>0.37444230870834899</v>
      </c>
      <c r="H930" s="17">
        <v>0.33284224285507602</v>
      </c>
      <c r="I930" s="17">
        <v>0.13998701749113601</v>
      </c>
      <c r="J930" s="17">
        <v>0.47968278708776702</v>
      </c>
      <c r="K930" s="17">
        <v>0.31480159084765702</v>
      </c>
      <c r="L930" s="17">
        <v>0.34886598785366402</v>
      </c>
      <c r="M930" s="17"/>
      <c r="N930" s="17">
        <v>0.35769628216594701</v>
      </c>
      <c r="O930" s="17">
        <v>0.398488254410099</v>
      </c>
      <c r="P930" s="17">
        <v>0.15805708611622801</v>
      </c>
      <c r="Q930" s="17">
        <v>0.36646696734933798</v>
      </c>
      <c r="R930" s="17"/>
      <c r="S930" s="17">
        <v>0.58184987138321997</v>
      </c>
      <c r="T930" s="17">
        <v>0.25745175429922401</v>
      </c>
      <c r="U930" s="17">
        <v>0.30996445064363098</v>
      </c>
      <c r="V930" s="17">
        <v>0.46264712952518999</v>
      </c>
      <c r="W930" s="17">
        <v>0.16290204116573301</v>
      </c>
      <c r="X930" s="17">
        <v>0</v>
      </c>
      <c r="Y930" s="17">
        <v>0.33871451182318102</v>
      </c>
      <c r="Z930" s="17">
        <v>0.25267596590733599</v>
      </c>
      <c r="AA930" s="17">
        <v>0.33913790882381001</v>
      </c>
      <c r="AB930" s="17">
        <v>0.38022297754280998</v>
      </c>
      <c r="AC930" s="17">
        <v>0</v>
      </c>
      <c r="AD930" s="17">
        <v>0.60262003375126705</v>
      </c>
      <c r="AE930" s="17"/>
      <c r="AF930" s="17">
        <v>0.227176855885418</v>
      </c>
      <c r="AG930" s="17">
        <v>0.452891594075924</v>
      </c>
      <c r="AH930" s="17">
        <v>0.28350068636401099</v>
      </c>
      <c r="AI930" s="17"/>
      <c r="AJ930" s="17">
        <v>0.27930655881777899</v>
      </c>
      <c r="AK930" s="17">
        <v>0.37933210267355</v>
      </c>
      <c r="AL930" s="17">
        <v>0</v>
      </c>
      <c r="AM930" s="17">
        <v>0.27548277568256202</v>
      </c>
      <c r="AN930" s="17">
        <v>0.28551309274138997</v>
      </c>
      <c r="AO930" s="17"/>
      <c r="AP930" s="17">
        <v>0.44044140915411201</v>
      </c>
      <c r="AQ930" s="17">
        <v>0.36602326582981898</v>
      </c>
      <c r="AR930" s="17">
        <v>0</v>
      </c>
      <c r="AS930" s="17"/>
      <c r="AT930" s="17">
        <v>0.30356333162351901</v>
      </c>
      <c r="AU930" s="17">
        <v>0.44678822664019202</v>
      </c>
      <c r="AV930" s="17" t="s">
        <v>74</v>
      </c>
      <c r="AW930" s="17">
        <v>9.9746742812004505E-2</v>
      </c>
      <c r="AX930" s="17">
        <v>0.25761105093251502</v>
      </c>
      <c r="AY930" s="17">
        <v>0.36310463862817499</v>
      </c>
      <c r="AZ930" s="17">
        <v>1</v>
      </c>
    </row>
    <row r="931" spans="2:52" x14ac:dyDescent="0.35">
      <c r="B931" t="s">
        <v>407</v>
      </c>
      <c r="C931" s="17">
        <v>0.26479243104047001</v>
      </c>
      <c r="D931" s="17">
        <v>0.30410260224825197</v>
      </c>
      <c r="E931" s="17">
        <v>0.22710116896911201</v>
      </c>
      <c r="F931" s="17"/>
      <c r="G931" s="17">
        <v>0.22636101791194799</v>
      </c>
      <c r="H931" s="17">
        <v>0.29997740226428299</v>
      </c>
      <c r="I931" s="17">
        <v>0.206649846395909</v>
      </c>
      <c r="J931" s="17">
        <v>0.28630066414165201</v>
      </c>
      <c r="K931" s="17">
        <v>0.23590821401047901</v>
      </c>
      <c r="L931" s="17">
        <v>0.35933920837203098</v>
      </c>
      <c r="M931" s="17"/>
      <c r="N931" s="17">
        <v>0.13153192745220099</v>
      </c>
      <c r="O931" s="17">
        <v>0.32828340288185898</v>
      </c>
      <c r="P931" s="17">
        <v>0.38129439290148998</v>
      </c>
      <c r="Q931" s="17">
        <v>0.18906382844453301</v>
      </c>
      <c r="R931" s="17"/>
      <c r="S931" s="17">
        <v>0.183261281301936</v>
      </c>
      <c r="T931" s="17">
        <v>0.365074693512494</v>
      </c>
      <c r="U931" s="17">
        <v>0.30101032443508002</v>
      </c>
      <c r="V931" s="17">
        <v>0.46675170664431698</v>
      </c>
      <c r="W931" s="17">
        <v>0</v>
      </c>
      <c r="X931" s="17">
        <v>0.184721550969416</v>
      </c>
      <c r="Y931" s="17">
        <v>0.33194722074466398</v>
      </c>
      <c r="Z931" s="17">
        <v>0.25267596590733599</v>
      </c>
      <c r="AA931" s="17">
        <v>0</v>
      </c>
      <c r="AB931" s="17">
        <v>0.14752799493339999</v>
      </c>
      <c r="AC931" s="17">
        <v>1</v>
      </c>
      <c r="AD931" s="17">
        <v>0.30776404674423702</v>
      </c>
      <c r="AE931" s="17"/>
      <c r="AF931" s="17">
        <v>0.33329216447936799</v>
      </c>
      <c r="AG931" s="17">
        <v>0.18699699350995799</v>
      </c>
      <c r="AH931" s="17">
        <v>0.36656945366189603</v>
      </c>
      <c r="AI931" s="17"/>
      <c r="AJ931" s="17">
        <v>0.240921578203588</v>
      </c>
      <c r="AK931" s="17">
        <v>0.31621125554544899</v>
      </c>
      <c r="AL931" s="17">
        <v>0</v>
      </c>
      <c r="AM931" s="17">
        <v>0.71768193013187198</v>
      </c>
      <c r="AN931" s="17">
        <v>0.29057106216733702</v>
      </c>
      <c r="AO931" s="17"/>
      <c r="AP931" s="17">
        <v>0.29654928778279199</v>
      </c>
      <c r="AQ931" s="17">
        <v>0.27170844596900601</v>
      </c>
      <c r="AR931" s="17">
        <v>0</v>
      </c>
      <c r="AS931" s="17"/>
      <c r="AT931" s="17">
        <v>0.33610420701195898</v>
      </c>
      <c r="AU931" s="17">
        <v>0.23052206123840499</v>
      </c>
      <c r="AV931" s="17" t="s">
        <v>74</v>
      </c>
      <c r="AW931" s="17">
        <v>0.460403238064715</v>
      </c>
      <c r="AX931" s="17">
        <v>0.25217298727455301</v>
      </c>
      <c r="AY931" s="17">
        <v>0</v>
      </c>
      <c r="AZ931" s="17">
        <v>0</v>
      </c>
    </row>
    <row r="932" spans="2:52" x14ac:dyDescent="0.35">
      <c r="B932" t="s">
        <v>393</v>
      </c>
      <c r="C932" s="17">
        <v>0.253342821355305</v>
      </c>
      <c r="D932" s="17">
        <v>0.28416942846281001</v>
      </c>
      <c r="E932" s="17">
        <v>0.223785745118767</v>
      </c>
      <c r="F932" s="17"/>
      <c r="G932" s="17">
        <v>0.30120307287929798</v>
      </c>
      <c r="H932" s="17">
        <v>0.230837265215348</v>
      </c>
      <c r="I932" s="17">
        <v>0.295189504719713</v>
      </c>
      <c r="J932" s="17">
        <v>0.280908567779246</v>
      </c>
      <c r="K932" s="17">
        <v>0.21745567198632901</v>
      </c>
      <c r="L932" s="17">
        <v>0.18065071805778399</v>
      </c>
      <c r="M932" s="17"/>
      <c r="N932" s="17">
        <v>0.144766779376859</v>
      </c>
      <c r="O932" s="17">
        <v>0.34110849948097999</v>
      </c>
      <c r="P932" s="17">
        <v>0.24748568541507901</v>
      </c>
      <c r="Q932" s="17">
        <v>0.24922339344514699</v>
      </c>
      <c r="R932" s="17"/>
      <c r="S932" s="17">
        <v>0</v>
      </c>
      <c r="T932" s="17">
        <v>8.8868895152115004E-2</v>
      </c>
      <c r="U932" s="17">
        <v>0.32676234892200301</v>
      </c>
      <c r="V932" s="17">
        <v>0.40596550974827</v>
      </c>
      <c r="W932" s="17">
        <v>0.38180484288538902</v>
      </c>
      <c r="X932" s="17">
        <v>0</v>
      </c>
      <c r="Y932" s="17">
        <v>0.33593095565333198</v>
      </c>
      <c r="Z932" s="17">
        <v>0</v>
      </c>
      <c r="AA932" s="17">
        <v>0.48481534428341999</v>
      </c>
      <c r="AB932" s="17">
        <v>0.17517776712958899</v>
      </c>
      <c r="AC932" s="17">
        <v>1</v>
      </c>
      <c r="AD932" s="17">
        <v>0.30776404674423702</v>
      </c>
      <c r="AE932" s="17"/>
      <c r="AF932" s="17">
        <v>0.35299152561470898</v>
      </c>
      <c r="AG932" s="17">
        <v>0.17342809854449701</v>
      </c>
      <c r="AH932" s="17">
        <v>0.22778588415515999</v>
      </c>
      <c r="AI932" s="17"/>
      <c r="AJ932" s="17">
        <v>0.33009801162138203</v>
      </c>
      <c r="AK932" s="17">
        <v>0.15127618769221299</v>
      </c>
      <c r="AL932" s="17">
        <v>0.26941462682729</v>
      </c>
      <c r="AM932" s="17">
        <v>0.71768193013187198</v>
      </c>
      <c r="AN932" s="17">
        <v>0.19111271168219199</v>
      </c>
      <c r="AO932" s="17"/>
      <c r="AP932" s="17">
        <v>6.6389713882704093E-2</v>
      </c>
      <c r="AQ932" s="17">
        <v>0.191959025445782</v>
      </c>
      <c r="AR932" s="17">
        <v>0.18903175239543199</v>
      </c>
      <c r="AS932" s="17"/>
      <c r="AT932" s="17">
        <v>0.188885517646454</v>
      </c>
      <c r="AU932" s="17">
        <v>0.187432283171236</v>
      </c>
      <c r="AV932" s="17" t="s">
        <v>74</v>
      </c>
      <c r="AW932" s="17">
        <v>0.54854379986649704</v>
      </c>
      <c r="AX932" s="17">
        <v>0</v>
      </c>
      <c r="AY932" s="17">
        <v>0.474002213562559</v>
      </c>
      <c r="AZ932" s="17">
        <v>0</v>
      </c>
    </row>
    <row r="933" spans="2:52" x14ac:dyDescent="0.35">
      <c r="B933" t="s">
        <v>408</v>
      </c>
      <c r="C933" s="17">
        <v>0.23845723793583101</v>
      </c>
      <c r="D933" s="17">
        <v>0.27556475479115999</v>
      </c>
      <c r="E933" s="17">
        <v>0.20287791839487099</v>
      </c>
      <c r="F933" s="17"/>
      <c r="G933" s="17">
        <v>0.15628070764086799</v>
      </c>
      <c r="H933" s="17">
        <v>7.57042537094815E-2</v>
      </c>
      <c r="I933" s="17">
        <v>0.24656892709959799</v>
      </c>
      <c r="J933" s="17">
        <v>0.39148725601774398</v>
      </c>
      <c r="K933" s="17">
        <v>0.15947563781216001</v>
      </c>
      <c r="L933" s="17">
        <v>0.45924300337845397</v>
      </c>
      <c r="M933" s="17"/>
      <c r="N933" s="17">
        <v>0.22981969725116</v>
      </c>
      <c r="O933" s="17">
        <v>0.21658876383211401</v>
      </c>
      <c r="P933" s="17">
        <v>0.218374336581076</v>
      </c>
      <c r="Q933" s="17">
        <v>0.298475795575457</v>
      </c>
      <c r="R933" s="17"/>
      <c r="S933" s="17">
        <v>0.183261281301936</v>
      </c>
      <c r="T933" s="17">
        <v>0.46304720824895002</v>
      </c>
      <c r="U933" s="17">
        <v>0</v>
      </c>
      <c r="V933" s="17">
        <v>0.10154575107554401</v>
      </c>
      <c r="W933" s="17">
        <v>0.15505789024390801</v>
      </c>
      <c r="X933" s="17">
        <v>0</v>
      </c>
      <c r="Y933" s="17">
        <v>0.107106620114334</v>
      </c>
      <c r="Z933" s="17">
        <v>0.50758030384006803</v>
      </c>
      <c r="AA933" s="17">
        <v>0.34904877032610498</v>
      </c>
      <c r="AB933" s="17">
        <v>0.152269222084049</v>
      </c>
      <c r="AC933" s="17">
        <v>0</v>
      </c>
      <c r="AD933" s="17">
        <v>1</v>
      </c>
      <c r="AE933" s="17"/>
      <c r="AF933" s="17">
        <v>0.25958565285816398</v>
      </c>
      <c r="AG933" s="17">
        <v>0.17724448654013999</v>
      </c>
      <c r="AH933" s="17">
        <v>0.33422070201568599</v>
      </c>
      <c r="AI933" s="17"/>
      <c r="AJ933" s="17">
        <v>0.36175017797465697</v>
      </c>
      <c r="AK933" s="17">
        <v>4.8554227337679202E-2</v>
      </c>
      <c r="AL933" s="17">
        <v>0.248844640569926</v>
      </c>
      <c r="AM933" s="17">
        <v>0.27548277568256202</v>
      </c>
      <c r="AN933" s="17">
        <v>0.18705867251885799</v>
      </c>
      <c r="AO933" s="17"/>
      <c r="AP933" s="17">
        <v>0.44427551540846799</v>
      </c>
      <c r="AQ933" s="17">
        <v>4.1274901867949597E-2</v>
      </c>
      <c r="AR933" s="17">
        <v>0.17459905215651</v>
      </c>
      <c r="AS933" s="17"/>
      <c r="AT933" s="17">
        <v>0.378765640259976</v>
      </c>
      <c r="AU933" s="17">
        <v>0.30212480252896801</v>
      </c>
      <c r="AV933" s="17" t="s">
        <v>74</v>
      </c>
      <c r="AW933" s="17">
        <v>0.100072392739243</v>
      </c>
      <c r="AX933" s="17">
        <v>0.128970026894733</v>
      </c>
      <c r="AY933" s="17">
        <v>0</v>
      </c>
      <c r="AZ933" s="17">
        <v>0</v>
      </c>
    </row>
    <row r="934" spans="2:52" x14ac:dyDescent="0.35">
      <c r="B934" t="s">
        <v>397</v>
      </c>
      <c r="C934" s="17">
        <v>0.22039197718505299</v>
      </c>
      <c r="D934" s="17">
        <v>0.23578388222522501</v>
      </c>
      <c r="E934" s="17">
        <v>0.20563395632627501</v>
      </c>
      <c r="F934" s="17"/>
      <c r="G934" s="17">
        <v>7.0979054484414203E-2</v>
      </c>
      <c r="H934" s="17">
        <v>7.57042537094815E-2</v>
      </c>
      <c r="I934" s="17">
        <v>0.25679286677372098</v>
      </c>
      <c r="J934" s="17">
        <v>0.36745741934002601</v>
      </c>
      <c r="K934" s="17">
        <v>0.310922402420162</v>
      </c>
      <c r="L934" s="17">
        <v>0.27240277799486901</v>
      </c>
      <c r="M934" s="17"/>
      <c r="N934" s="17">
        <v>0.21956114732724299</v>
      </c>
      <c r="O934" s="17">
        <v>0.16092548476520599</v>
      </c>
      <c r="P934" s="17">
        <v>0.16918820050990299</v>
      </c>
      <c r="Q934" s="17">
        <v>0.35704766215748301</v>
      </c>
      <c r="R934" s="17"/>
      <c r="S934" s="17">
        <v>0.18083133871098001</v>
      </c>
      <c r="T934" s="17">
        <v>0.26573951921557099</v>
      </c>
      <c r="U934" s="17">
        <v>0.151410276873362</v>
      </c>
      <c r="V934" s="17">
        <v>0.198036125740508</v>
      </c>
      <c r="W934" s="17">
        <v>0.14855454285434999</v>
      </c>
      <c r="X934" s="17">
        <v>0.234910572432623</v>
      </c>
      <c r="Y934" s="17">
        <v>0.341532622973647</v>
      </c>
      <c r="Z934" s="17">
        <v>0</v>
      </c>
      <c r="AA934" s="17">
        <v>0.17031339368886</v>
      </c>
      <c r="AB934" s="17">
        <v>0.31540649280395699</v>
      </c>
      <c r="AC934" s="17">
        <v>0</v>
      </c>
      <c r="AD934" s="17">
        <v>0.30776404674423702</v>
      </c>
      <c r="AE934" s="17"/>
      <c r="AF934" s="17">
        <v>0.36226811122202301</v>
      </c>
      <c r="AG934" s="17">
        <v>0.132429298230689</v>
      </c>
      <c r="AH934" s="17">
        <v>0.17025914802917599</v>
      </c>
      <c r="AI934" s="17"/>
      <c r="AJ934" s="17">
        <v>0.28044690929983501</v>
      </c>
      <c r="AK934" s="17">
        <v>0.17349886768596601</v>
      </c>
      <c r="AL934" s="17">
        <v>0</v>
      </c>
      <c r="AM934" s="17">
        <v>0.27548277568256202</v>
      </c>
      <c r="AN934" s="17">
        <v>0.19235641157604</v>
      </c>
      <c r="AO934" s="17"/>
      <c r="AP934" s="17">
        <v>0.20341742081958</v>
      </c>
      <c r="AQ934" s="17">
        <v>0.223120787583511</v>
      </c>
      <c r="AR934" s="17">
        <v>0</v>
      </c>
      <c r="AS934" s="17"/>
      <c r="AT934" s="17">
        <v>0.223669825225326</v>
      </c>
      <c r="AU934" s="17">
        <v>0.242995158600184</v>
      </c>
      <c r="AV934" s="17" t="s">
        <v>74</v>
      </c>
      <c r="AW934" s="17">
        <v>0.199819135551248</v>
      </c>
      <c r="AX934" s="17">
        <v>0.12568687357804201</v>
      </c>
      <c r="AY934" s="17">
        <v>0.282896663783131</v>
      </c>
      <c r="AZ934" s="17">
        <v>0</v>
      </c>
    </row>
    <row r="935" spans="2:52" x14ac:dyDescent="0.35">
      <c r="B935" t="s">
        <v>402</v>
      </c>
      <c r="C935" s="17">
        <v>0.20568834194684599</v>
      </c>
      <c r="D935" s="17">
        <v>0.22820915079503101</v>
      </c>
      <c r="E935" s="17">
        <v>0.184095006627364</v>
      </c>
      <c r="F935" s="17"/>
      <c r="G935" s="17">
        <v>0.29253473921953799</v>
      </c>
      <c r="H935" s="17">
        <v>0.29997740226428299</v>
      </c>
      <c r="I935" s="17">
        <v>9.0300913112283804E-2</v>
      </c>
      <c r="J935" s="17">
        <v>0.20050842206509001</v>
      </c>
      <c r="K935" s="17">
        <v>0.17403365598235701</v>
      </c>
      <c r="L935" s="17">
        <v>0.18065071805778399</v>
      </c>
      <c r="M935" s="17"/>
      <c r="N935" s="17">
        <v>0.19943966799860499</v>
      </c>
      <c r="O935" s="17">
        <v>0.29256562594855301</v>
      </c>
      <c r="P935" s="17">
        <v>0.17090180393308199</v>
      </c>
      <c r="Q935" s="17">
        <v>0.12990265307313001</v>
      </c>
      <c r="R935" s="17"/>
      <c r="S935" s="17">
        <v>0.206056389728418</v>
      </c>
      <c r="T935" s="17">
        <v>0.27893856580900001</v>
      </c>
      <c r="U935" s="17">
        <v>0</v>
      </c>
      <c r="V935" s="17">
        <v>0.355361172562774</v>
      </c>
      <c r="W935" s="17">
        <v>0</v>
      </c>
      <c r="X935" s="17">
        <v>0.234910572432623</v>
      </c>
      <c r="Y935" s="17">
        <v>0.34507981232956803</v>
      </c>
      <c r="Z935" s="17">
        <v>0</v>
      </c>
      <c r="AA935" s="17">
        <v>0</v>
      </c>
      <c r="AB935" s="17">
        <v>0.140228725674368</v>
      </c>
      <c r="AC935" s="17">
        <v>1</v>
      </c>
      <c r="AD935" s="17">
        <v>0.30776404674423702</v>
      </c>
      <c r="AE935" s="17"/>
      <c r="AF935" s="17">
        <v>0.27586167245453902</v>
      </c>
      <c r="AG935" s="17">
        <v>0.25438314249508498</v>
      </c>
      <c r="AH935" s="17">
        <v>6.0780335534239303E-2</v>
      </c>
      <c r="AI935" s="17"/>
      <c r="AJ935" s="17">
        <v>0.11937376798737501</v>
      </c>
      <c r="AK935" s="17">
        <v>0.34601410465082599</v>
      </c>
      <c r="AL935" s="17">
        <v>0</v>
      </c>
      <c r="AM935" s="17">
        <v>0.71768193013187198</v>
      </c>
      <c r="AN935" s="17">
        <v>0</v>
      </c>
      <c r="AO935" s="17"/>
      <c r="AP935" s="17">
        <v>0.147477739959466</v>
      </c>
      <c r="AQ935" s="17">
        <v>0.202836864383557</v>
      </c>
      <c r="AR935" s="17">
        <v>0</v>
      </c>
      <c r="AS935" s="17"/>
      <c r="AT935" s="17">
        <v>0.24437655419024901</v>
      </c>
      <c r="AU935" s="17">
        <v>5.42719986626699E-2</v>
      </c>
      <c r="AV935" s="17" t="s">
        <v>74</v>
      </c>
      <c r="AW935" s="17">
        <v>0.45346993820795201</v>
      </c>
      <c r="AX935" s="17">
        <v>0.12451040706321601</v>
      </c>
      <c r="AY935" s="17">
        <v>0.213687520899145</v>
      </c>
      <c r="AZ935" s="17">
        <v>0</v>
      </c>
    </row>
    <row r="936" spans="2:52" x14ac:dyDescent="0.35">
      <c r="B936" t="s">
        <v>409</v>
      </c>
      <c r="C936" s="17">
        <v>0.205496925354518</v>
      </c>
      <c r="D936" s="17">
        <v>0.23033163149819999</v>
      </c>
      <c r="E936" s="17">
        <v>0.18168498587506399</v>
      </c>
      <c r="F936" s="17"/>
      <c r="G936" s="17">
        <v>0.22395954221681</v>
      </c>
      <c r="H936" s="17">
        <v>0.26875987241488403</v>
      </c>
      <c r="I936" s="17">
        <v>7.1007977850123305E-2</v>
      </c>
      <c r="J936" s="17">
        <v>0.280908567779246</v>
      </c>
      <c r="K936" s="17">
        <v>0.159303383385138</v>
      </c>
      <c r="L936" s="17">
        <v>0.262370945503548</v>
      </c>
      <c r="M936" s="17"/>
      <c r="N936" s="17">
        <v>0.124645300048221</v>
      </c>
      <c r="O936" s="17">
        <v>0.201835480265144</v>
      </c>
      <c r="P936" s="17">
        <v>0.249021994610852</v>
      </c>
      <c r="Q936" s="17">
        <v>0.24616724665591699</v>
      </c>
      <c r="R936" s="17"/>
      <c r="S936" s="17">
        <v>0.192532200352867</v>
      </c>
      <c r="T936" s="17">
        <v>0.47213070167097798</v>
      </c>
      <c r="U936" s="17">
        <v>0.14520249418263201</v>
      </c>
      <c r="V936" s="17">
        <v>0.198036125740508</v>
      </c>
      <c r="W936" s="17">
        <v>0.233250300031039</v>
      </c>
      <c r="X936" s="17">
        <v>0.184721550969416</v>
      </c>
      <c r="Y936" s="17">
        <v>0.23076488514481799</v>
      </c>
      <c r="Z936" s="17">
        <v>0.23751535822719899</v>
      </c>
      <c r="AA936" s="17">
        <v>0</v>
      </c>
      <c r="AB936" s="17">
        <v>0</v>
      </c>
      <c r="AC936" s="17">
        <v>0</v>
      </c>
      <c r="AD936" s="17">
        <v>0.30776404674423702</v>
      </c>
      <c r="AE936" s="17"/>
      <c r="AF936" s="17">
        <v>0.26643740885947198</v>
      </c>
      <c r="AG936" s="17">
        <v>0.16852198508598601</v>
      </c>
      <c r="AH936" s="17">
        <v>0.18215044860995799</v>
      </c>
      <c r="AI936" s="17"/>
      <c r="AJ936" s="17">
        <v>0.25153833698182798</v>
      </c>
      <c r="AK936" s="17">
        <v>0.25163978633447598</v>
      </c>
      <c r="AL936" s="17">
        <v>0</v>
      </c>
      <c r="AM936" s="17">
        <v>0.27548277568256202</v>
      </c>
      <c r="AN936" s="17">
        <v>0</v>
      </c>
      <c r="AO936" s="17"/>
      <c r="AP936" s="17">
        <v>0.28908334444624201</v>
      </c>
      <c r="AQ936" s="17">
        <v>0.23333258593495201</v>
      </c>
      <c r="AR936" s="17">
        <v>0</v>
      </c>
      <c r="AS936" s="17"/>
      <c r="AT936" s="17">
        <v>0.259251059503389</v>
      </c>
      <c r="AU936" s="17">
        <v>5.42719986626699E-2</v>
      </c>
      <c r="AV936" s="17" t="s">
        <v>74</v>
      </c>
      <c r="AW936" s="17">
        <v>0.199819135551248</v>
      </c>
      <c r="AX936" s="17">
        <v>0.25295444820712099</v>
      </c>
      <c r="AY936" s="17">
        <v>0.30390523906846001</v>
      </c>
      <c r="AZ936" s="17">
        <v>0</v>
      </c>
    </row>
    <row r="937" spans="2:52" x14ac:dyDescent="0.35">
      <c r="B937" t="s">
        <v>401</v>
      </c>
      <c r="C937" s="17">
        <v>0.19555717190077901</v>
      </c>
      <c r="D937" s="17">
        <v>0.23514247053179901</v>
      </c>
      <c r="E937" s="17">
        <v>0.157602112967345</v>
      </c>
      <c r="F937" s="17"/>
      <c r="G937" s="17">
        <v>0.391345981464022</v>
      </c>
      <c r="H937" s="17">
        <v>0.34633788679334498</v>
      </c>
      <c r="I937" s="17">
        <v>8.7898957042562606E-2</v>
      </c>
      <c r="J937" s="17">
        <v>8.7717862626007101E-2</v>
      </c>
      <c r="K937" s="17">
        <v>7.1662727574631102E-2</v>
      </c>
      <c r="L937" s="17">
        <v>0.17165881800496399</v>
      </c>
      <c r="M937" s="17"/>
      <c r="N937" s="17">
        <v>0.111381881072809</v>
      </c>
      <c r="O937" s="17">
        <v>0.13695515330437499</v>
      </c>
      <c r="P937" s="17">
        <v>0.31379057826658802</v>
      </c>
      <c r="Q937" s="17">
        <v>0.23557972723839499</v>
      </c>
      <c r="R937" s="17"/>
      <c r="S937" s="17">
        <v>0.37336353906384601</v>
      </c>
      <c r="T937" s="17">
        <v>0.188970607151978</v>
      </c>
      <c r="U937" s="17">
        <v>0.32676234892200301</v>
      </c>
      <c r="V937" s="17">
        <v>0.10154575107554401</v>
      </c>
      <c r="W937" s="17">
        <v>0.384930982881659</v>
      </c>
      <c r="X937" s="17">
        <v>0.38721710975798701</v>
      </c>
      <c r="Y937" s="17">
        <v>0</v>
      </c>
      <c r="Z937" s="17">
        <v>0</v>
      </c>
      <c r="AA937" s="17">
        <v>0</v>
      </c>
      <c r="AB937" s="17">
        <v>0.38479629017859501</v>
      </c>
      <c r="AC937" s="17">
        <v>0</v>
      </c>
      <c r="AD937" s="17">
        <v>0</v>
      </c>
      <c r="AE937" s="17"/>
      <c r="AF937" s="17">
        <v>0.17089421441087299</v>
      </c>
      <c r="AG937" s="17">
        <v>0.20857900310869701</v>
      </c>
      <c r="AH937" s="17">
        <v>0.142818172142015</v>
      </c>
      <c r="AI937" s="17"/>
      <c r="AJ937" s="17">
        <v>0.17044119763267501</v>
      </c>
      <c r="AK937" s="17">
        <v>0.206275930985622</v>
      </c>
      <c r="AL937" s="17">
        <v>0.26941462682729</v>
      </c>
      <c r="AM937" s="17">
        <v>0.27548277568256202</v>
      </c>
      <c r="AN937" s="17">
        <v>0.233828580823018</v>
      </c>
      <c r="AO937" s="17"/>
      <c r="AP937" s="17">
        <v>0.143851338492201</v>
      </c>
      <c r="AQ937" s="17">
        <v>0.284663918767673</v>
      </c>
      <c r="AR937" s="17">
        <v>0.18903175239543199</v>
      </c>
      <c r="AS937" s="17"/>
      <c r="AT937" s="17">
        <v>0.22356678471327199</v>
      </c>
      <c r="AU937" s="17">
        <v>0.166535178332372</v>
      </c>
      <c r="AV937" s="17" t="s">
        <v>74</v>
      </c>
      <c r="AW937" s="17">
        <v>0.21021699424420501</v>
      </c>
      <c r="AX937" s="17">
        <v>0</v>
      </c>
      <c r="AY937" s="17">
        <v>0.31919410573180701</v>
      </c>
      <c r="AZ937" s="17">
        <v>0</v>
      </c>
    </row>
    <row r="938" spans="2:52" x14ac:dyDescent="0.35">
      <c r="B938" t="s">
        <v>410</v>
      </c>
      <c r="C938" s="17">
        <v>0.121658770710536</v>
      </c>
      <c r="D938" s="17">
        <v>0.14639609505699799</v>
      </c>
      <c r="E938" s="17">
        <v>9.7940202557821598E-2</v>
      </c>
      <c r="F938" s="17"/>
      <c r="G938" s="17">
        <v>0.14885944151132399</v>
      </c>
      <c r="H938" s="17">
        <v>0.267413104130165</v>
      </c>
      <c r="I938" s="17">
        <v>0.12965003020765001</v>
      </c>
      <c r="J938" s="17">
        <v>8.7717862626007101E-2</v>
      </c>
      <c r="K938" s="17">
        <v>0</v>
      </c>
      <c r="L938" s="17">
        <v>8.5015679592634397E-2</v>
      </c>
      <c r="M938" s="17"/>
      <c r="N938" s="17">
        <v>0.111381881072809</v>
      </c>
      <c r="O938" s="17">
        <v>0.166050828428041</v>
      </c>
      <c r="P938" s="17">
        <v>0.135238641505181</v>
      </c>
      <c r="Q938" s="17">
        <v>5.6829448656892899E-2</v>
      </c>
      <c r="R938" s="17"/>
      <c r="S938" s="17">
        <v>0.206056389728418</v>
      </c>
      <c r="T938" s="17">
        <v>8.8868895152115004E-2</v>
      </c>
      <c r="U938" s="17">
        <v>0.22702483246028399</v>
      </c>
      <c r="V938" s="17">
        <v>0.10154575107554401</v>
      </c>
      <c r="W938" s="17">
        <v>0.14855454285434999</v>
      </c>
      <c r="X938" s="17">
        <v>0</v>
      </c>
      <c r="Y938" s="17">
        <v>0.110486267549931</v>
      </c>
      <c r="Z938" s="17">
        <v>0</v>
      </c>
      <c r="AA938" s="17">
        <v>0.16028684173079599</v>
      </c>
      <c r="AB938" s="17">
        <v>0.23269498260941099</v>
      </c>
      <c r="AC938" s="17">
        <v>0</v>
      </c>
      <c r="AD938" s="17">
        <v>0</v>
      </c>
      <c r="AE938" s="17"/>
      <c r="AF938" s="17">
        <v>0.121234183771066</v>
      </c>
      <c r="AG938" s="17">
        <v>0.100355137881228</v>
      </c>
      <c r="AH938" s="17">
        <v>5.5992629484677703E-2</v>
      </c>
      <c r="AI938" s="17"/>
      <c r="AJ938" s="17">
        <v>7.2759813271866106E-2</v>
      </c>
      <c r="AK938" s="17">
        <v>0.102898330921675</v>
      </c>
      <c r="AL938" s="17">
        <v>0</v>
      </c>
      <c r="AM938" s="17">
        <v>0.27548277568256202</v>
      </c>
      <c r="AN938" s="17">
        <v>9.2658291459660397E-2</v>
      </c>
      <c r="AO938" s="17"/>
      <c r="AP938" s="17">
        <v>6.6389713882704093E-2</v>
      </c>
      <c r="AQ938" s="17">
        <v>8.7471652707612105E-2</v>
      </c>
      <c r="AR938" s="17">
        <v>0.25512970388350598</v>
      </c>
      <c r="AS938" s="17"/>
      <c r="AT938" s="17">
        <v>3.3242615203336399E-2</v>
      </c>
      <c r="AU938" s="17">
        <v>0.159361402045434</v>
      </c>
      <c r="AV938" s="17" t="s">
        <v>74</v>
      </c>
      <c r="AW938" s="17">
        <v>0.29489299720979301</v>
      </c>
      <c r="AX938" s="17">
        <v>0</v>
      </c>
      <c r="AY938" s="17">
        <v>0.23382566499179699</v>
      </c>
      <c r="AZ938" s="17">
        <v>0</v>
      </c>
    </row>
    <row r="939" spans="2:52" x14ac:dyDescent="0.35">
      <c r="B939" t="s">
        <v>400</v>
      </c>
      <c r="C939" s="17">
        <v>0.118839345738414</v>
      </c>
      <c r="D939" s="17">
        <v>8.3890778170912006E-2</v>
      </c>
      <c r="E939" s="17">
        <v>0.15234862790975501</v>
      </c>
      <c r="F939" s="17"/>
      <c r="G939" s="17">
        <v>0.23905336907167099</v>
      </c>
      <c r="H939" s="17">
        <v>0</v>
      </c>
      <c r="I939" s="17">
        <v>0.13540083846110801</v>
      </c>
      <c r="J939" s="17">
        <v>0.17426671418678699</v>
      </c>
      <c r="K939" s="17">
        <v>0</v>
      </c>
      <c r="L939" s="17">
        <v>0.17195210996979701</v>
      </c>
      <c r="M939" s="17"/>
      <c r="N939" s="17">
        <v>7.0712467512010296E-2</v>
      </c>
      <c r="O939" s="17">
        <v>8.0750998349724906E-2</v>
      </c>
      <c r="P939" s="17">
        <v>0.21951205981618799</v>
      </c>
      <c r="Q939" s="17">
        <v>0.112901534419595</v>
      </c>
      <c r="R939" s="17"/>
      <c r="S939" s="17">
        <v>0.23731878990579999</v>
      </c>
      <c r="T939" s="17">
        <v>0.176553439492694</v>
      </c>
      <c r="U939" s="17">
        <v>0</v>
      </c>
      <c r="V939" s="17">
        <v>0.10154575107554401</v>
      </c>
      <c r="W939" s="17">
        <v>0</v>
      </c>
      <c r="X939" s="17">
        <v>0.37878789388742801</v>
      </c>
      <c r="Y939" s="17">
        <v>0.110486267549931</v>
      </c>
      <c r="Z939" s="17">
        <v>0.25267596590733599</v>
      </c>
      <c r="AA939" s="17">
        <v>0.16028684173079599</v>
      </c>
      <c r="AB939" s="17">
        <v>0</v>
      </c>
      <c r="AC939" s="17">
        <v>0</v>
      </c>
      <c r="AD939" s="17">
        <v>0</v>
      </c>
      <c r="AE939" s="17"/>
      <c r="AF939" s="17">
        <v>0.12197163969881</v>
      </c>
      <c r="AG939" s="17">
        <v>0.113605248991915</v>
      </c>
      <c r="AH939" s="17">
        <v>0.11773741542046399</v>
      </c>
      <c r="AI939" s="17"/>
      <c r="AJ939" s="17">
        <v>7.3644666336520906E-2</v>
      </c>
      <c r="AK939" s="17">
        <v>0.149187764574505</v>
      </c>
      <c r="AL939" s="17">
        <v>0</v>
      </c>
      <c r="AM939" s="17">
        <v>0.27548277568256202</v>
      </c>
      <c r="AN939" s="17">
        <v>0.200004415945576</v>
      </c>
      <c r="AO939" s="17"/>
      <c r="AP939" s="17">
        <v>6.8035675465909898E-2</v>
      </c>
      <c r="AQ939" s="17">
        <v>0.12903901387417699</v>
      </c>
      <c r="AR939" s="17">
        <v>0.20587709559701101</v>
      </c>
      <c r="AS939" s="17"/>
      <c r="AT939" s="17">
        <v>6.7236277502191202E-2</v>
      </c>
      <c r="AU939" s="17">
        <v>5.3358276179147603E-2</v>
      </c>
      <c r="AV939" s="17" t="s">
        <v>74</v>
      </c>
      <c r="AW939" s="17">
        <v>0.53108754153300997</v>
      </c>
      <c r="AX939" s="17">
        <v>0.126486113696511</v>
      </c>
      <c r="AY939" s="17">
        <v>0</v>
      </c>
      <c r="AZ939" s="17">
        <v>0</v>
      </c>
    </row>
    <row r="940" spans="2:52" x14ac:dyDescent="0.35">
      <c r="B940" t="s">
        <v>411</v>
      </c>
      <c r="C940" s="17">
        <v>0.118154399337758</v>
      </c>
      <c r="D940" s="17">
        <v>5.8111767519909797E-2</v>
      </c>
      <c r="E940" s="17">
        <v>0.17572429796116101</v>
      </c>
      <c r="F940" s="17"/>
      <c r="G940" s="17">
        <v>0.23091189373492799</v>
      </c>
      <c r="H940" s="17">
        <v>0.22900496376489299</v>
      </c>
      <c r="I940" s="17">
        <v>0</v>
      </c>
      <c r="J940" s="17">
        <v>0</v>
      </c>
      <c r="K940" s="17">
        <v>7.4715014023434598E-2</v>
      </c>
      <c r="L940" s="17">
        <v>0.172718810153349</v>
      </c>
      <c r="M940" s="17"/>
      <c r="N940" s="17">
        <v>7.0712467512010296E-2</v>
      </c>
      <c r="O940" s="17">
        <v>0.164727429892747</v>
      </c>
      <c r="P940" s="17">
        <v>0.10523699530007399</v>
      </c>
      <c r="Q940" s="17">
        <v>0.116079461402808</v>
      </c>
      <c r="R940" s="17"/>
      <c r="S940" s="17">
        <v>0.23731878990579999</v>
      </c>
      <c r="T940" s="17">
        <v>0.18227650358499201</v>
      </c>
      <c r="U940" s="17">
        <v>0</v>
      </c>
      <c r="V940" s="17">
        <v>0.205378183458617</v>
      </c>
      <c r="W940" s="17">
        <v>0</v>
      </c>
      <c r="X940" s="17">
        <v>0</v>
      </c>
      <c r="Y940" s="17">
        <v>0.110486267549931</v>
      </c>
      <c r="Z940" s="17">
        <v>0.25490433793273198</v>
      </c>
      <c r="AA940" s="17">
        <v>0.33496040052542497</v>
      </c>
      <c r="AB940" s="17">
        <v>0</v>
      </c>
      <c r="AC940" s="17">
        <v>0</v>
      </c>
      <c r="AD940" s="17">
        <v>0</v>
      </c>
      <c r="AE940" s="17"/>
      <c r="AF940" s="17">
        <v>0.12251387817255301</v>
      </c>
      <c r="AG940" s="17">
        <v>0.26672799565349498</v>
      </c>
      <c r="AH940" s="17">
        <v>0</v>
      </c>
      <c r="AI940" s="17"/>
      <c r="AJ940" s="17">
        <v>3.7093634367962099E-2</v>
      </c>
      <c r="AK940" s="17">
        <v>0.19764890537608501</v>
      </c>
      <c r="AL940" s="17">
        <v>0.23180814788916801</v>
      </c>
      <c r="AM940" s="17">
        <v>0.27548277568256202</v>
      </c>
      <c r="AN940" s="17">
        <v>0</v>
      </c>
      <c r="AO940" s="17"/>
      <c r="AP940" s="17">
        <v>0.13820055226865699</v>
      </c>
      <c r="AQ940" s="17">
        <v>0.168384074123997</v>
      </c>
      <c r="AR940" s="17">
        <v>0.20587709559701101</v>
      </c>
      <c r="AS940" s="17"/>
      <c r="AT940" s="17">
        <v>0.10202129962317499</v>
      </c>
      <c r="AU940" s="17">
        <v>5.42719986626699E-2</v>
      </c>
      <c r="AV940" s="17" t="s">
        <v>74</v>
      </c>
      <c r="AW940" s="17">
        <v>0.32450008589038598</v>
      </c>
      <c r="AX940" s="17">
        <v>0.24535660281980001</v>
      </c>
      <c r="AY940" s="17">
        <v>0</v>
      </c>
      <c r="AZ940" s="17">
        <v>0</v>
      </c>
    </row>
    <row r="941" spans="2:52" x14ac:dyDescent="0.35">
      <c r="B941" t="s">
        <v>399</v>
      </c>
      <c r="C941" s="17">
        <v>6.5675640986328804E-2</v>
      </c>
      <c r="D941" s="17">
        <v>2.80317224353165E-2</v>
      </c>
      <c r="E941" s="17">
        <v>0.101769271614378</v>
      </c>
      <c r="F941" s="17"/>
      <c r="G941" s="17">
        <v>0</v>
      </c>
      <c r="H941" s="17">
        <v>8.2635780987204296E-2</v>
      </c>
      <c r="I941" s="17">
        <v>0</v>
      </c>
      <c r="J941" s="17">
        <v>0.26025825664888402</v>
      </c>
      <c r="K941" s="17">
        <v>8.0108795065684996E-2</v>
      </c>
      <c r="L941" s="17">
        <v>0</v>
      </c>
      <c r="M941" s="17"/>
      <c r="N941" s="17">
        <v>6.0231604160356403E-2</v>
      </c>
      <c r="O941" s="17">
        <v>0</v>
      </c>
      <c r="P941" s="17">
        <v>0.106956700842176</v>
      </c>
      <c r="Q941" s="17">
        <v>0.11735740080736801</v>
      </c>
      <c r="R941" s="17"/>
      <c r="S941" s="17">
        <v>0</v>
      </c>
      <c r="T941" s="17">
        <v>0.18500107277445599</v>
      </c>
      <c r="U941" s="17">
        <v>0</v>
      </c>
      <c r="V941" s="17">
        <v>0.102074828164379</v>
      </c>
      <c r="W941" s="17">
        <v>0</v>
      </c>
      <c r="X941" s="17">
        <v>0.19315076683997401</v>
      </c>
      <c r="Y941" s="17">
        <v>0.109575799459995</v>
      </c>
      <c r="Z941" s="17">
        <v>0</v>
      </c>
      <c r="AA941" s="17">
        <v>0</v>
      </c>
      <c r="AB941" s="17">
        <v>0</v>
      </c>
      <c r="AC941" s="17">
        <v>0</v>
      </c>
      <c r="AD941" s="17">
        <v>0</v>
      </c>
      <c r="AE941" s="17"/>
      <c r="AF941" s="17">
        <v>6.0496071538359598E-2</v>
      </c>
      <c r="AG941" s="17">
        <v>5.4268709435503597E-2</v>
      </c>
      <c r="AH941" s="17">
        <v>5.9457237698058399E-2</v>
      </c>
      <c r="AI941" s="17"/>
      <c r="AJ941" s="17">
        <v>0</v>
      </c>
      <c r="AK941" s="17">
        <v>4.77288725413514E-2</v>
      </c>
      <c r="AL941" s="17">
        <v>0.24993258471361601</v>
      </c>
      <c r="AM941" s="17">
        <v>0.28231806986812802</v>
      </c>
      <c r="AN941" s="17">
        <v>9.8391629589758597E-2</v>
      </c>
      <c r="AO941" s="17"/>
      <c r="AP941" s="17">
        <v>0</v>
      </c>
      <c r="AQ941" s="17">
        <v>4.5838654859553199E-2</v>
      </c>
      <c r="AR941" s="17">
        <v>0.175362395967541</v>
      </c>
      <c r="AS941" s="17"/>
      <c r="AT941" s="17">
        <v>3.6974765725339302E-2</v>
      </c>
      <c r="AU941" s="17">
        <v>0.108015656203439</v>
      </c>
      <c r="AV941" s="17" t="s">
        <v>74</v>
      </c>
      <c r="AW941" s="17">
        <v>0.109624955693397</v>
      </c>
      <c r="AX941" s="17">
        <v>0.117065798593225</v>
      </c>
      <c r="AY941" s="17">
        <v>0</v>
      </c>
      <c r="AZ941" s="17">
        <v>0</v>
      </c>
    </row>
    <row r="942" spans="2:52" x14ac:dyDescent="0.35">
      <c r="B942" t="s">
        <v>412</v>
      </c>
      <c r="C942" s="17">
        <v>5.3059808714479302E-2</v>
      </c>
      <c r="D942" s="17">
        <v>5.3426561281332302E-2</v>
      </c>
      <c r="E942" s="17">
        <v>5.2708160103245E-2</v>
      </c>
      <c r="F942" s="17"/>
      <c r="G942" s="17">
        <v>0</v>
      </c>
      <c r="H942" s="17">
        <v>0</v>
      </c>
      <c r="I942" s="17">
        <v>0</v>
      </c>
      <c r="J942" s="17">
        <v>8.7717862626007101E-2</v>
      </c>
      <c r="K942" s="17">
        <v>7.1662727574631102E-2</v>
      </c>
      <c r="L942" s="17">
        <v>0.19293844026565399</v>
      </c>
      <c r="M942" s="17"/>
      <c r="N942" s="17">
        <v>0.12289491513904401</v>
      </c>
      <c r="O942" s="17">
        <v>0</v>
      </c>
      <c r="P942" s="17">
        <v>0</v>
      </c>
      <c r="Q942" s="17">
        <v>0.11137299653816</v>
      </c>
      <c r="R942" s="17"/>
      <c r="S942" s="17">
        <v>0.18083133871098001</v>
      </c>
      <c r="T942" s="17">
        <v>8.8868895152115004E-2</v>
      </c>
      <c r="U942" s="17">
        <v>0</v>
      </c>
      <c r="V942" s="17">
        <v>0.116222643462744</v>
      </c>
      <c r="W942" s="17">
        <v>0</v>
      </c>
      <c r="X942" s="17">
        <v>0</v>
      </c>
      <c r="Y942" s="17">
        <v>0.12027861759488701</v>
      </c>
      <c r="Z942" s="17">
        <v>0</v>
      </c>
      <c r="AA942" s="17">
        <v>0</v>
      </c>
      <c r="AB942" s="17">
        <v>0</v>
      </c>
      <c r="AC942" s="17">
        <v>0</v>
      </c>
      <c r="AD942" s="17">
        <v>0</v>
      </c>
      <c r="AE942" s="17"/>
      <c r="AF942" s="17">
        <v>0.12817715873562899</v>
      </c>
      <c r="AG942" s="17">
        <v>0</v>
      </c>
      <c r="AH942" s="17">
        <v>0</v>
      </c>
      <c r="AI942" s="17"/>
      <c r="AJ942" s="17">
        <v>0.15379624389614999</v>
      </c>
      <c r="AK942" s="17">
        <v>0</v>
      </c>
      <c r="AL942" s="17">
        <v>0</v>
      </c>
      <c r="AM942" s="17">
        <v>0</v>
      </c>
      <c r="AN942" s="17">
        <v>0</v>
      </c>
      <c r="AO942" s="17"/>
      <c r="AP942" s="17">
        <v>0.14230805439378</v>
      </c>
      <c r="AQ942" s="17">
        <v>0</v>
      </c>
      <c r="AR942" s="17">
        <v>0</v>
      </c>
      <c r="AS942" s="17"/>
      <c r="AT942" s="17">
        <v>0.108518724239377</v>
      </c>
      <c r="AU942" s="17">
        <v>0</v>
      </c>
      <c r="AV942" s="17" t="s">
        <v>74</v>
      </c>
      <c r="AW942" s="17">
        <v>0.100072392739243</v>
      </c>
      <c r="AX942" s="17">
        <v>0</v>
      </c>
      <c r="AY942" s="17">
        <v>0</v>
      </c>
      <c r="AZ942" s="17">
        <v>0</v>
      </c>
    </row>
    <row r="943" spans="2:52" x14ac:dyDescent="0.35">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row>
    <row r="944" spans="2:52" x14ac:dyDescent="0.35">
      <c r="B944" s="6" t="s">
        <v>419</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row>
    <row r="945" spans="2:52" x14ac:dyDescent="0.35">
      <c r="B945" s="26" t="s">
        <v>835</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row>
    <row r="946" spans="2:52" x14ac:dyDescent="0.35">
      <c r="B946" t="s">
        <v>397</v>
      </c>
      <c r="C946" s="17">
        <v>0.31056196530739899</v>
      </c>
      <c r="D946" s="17">
        <v>0.243268430385914</v>
      </c>
      <c r="E946" s="17">
        <v>0.42486931840518399</v>
      </c>
      <c r="F946" s="17"/>
      <c r="G946" s="17">
        <v>0.148092840338337</v>
      </c>
      <c r="H946" s="17">
        <v>0.26893946833669102</v>
      </c>
      <c r="I946" s="17">
        <v>0.18501108101226699</v>
      </c>
      <c r="J946" s="17">
        <v>0.326341203979641</v>
      </c>
      <c r="K946" s="17">
        <v>0.52843496886262198</v>
      </c>
      <c r="L946" s="17">
        <v>0.60905605015831099</v>
      </c>
      <c r="M946" s="17"/>
      <c r="N946" s="17">
        <v>0</v>
      </c>
      <c r="O946" s="17">
        <v>0.28526453873770902</v>
      </c>
      <c r="P946" s="17">
        <v>0.53688455639294697</v>
      </c>
      <c r="Q946" s="17">
        <v>0.30402767374856998</v>
      </c>
      <c r="R946" s="17"/>
      <c r="S946" s="17">
        <v>0.23953839650202399</v>
      </c>
      <c r="T946" s="17">
        <v>0.26456118701084103</v>
      </c>
      <c r="U946" s="17">
        <v>0.66005442027323602</v>
      </c>
      <c r="V946" s="17">
        <v>0.39939132477998601</v>
      </c>
      <c r="W946" s="17">
        <v>0</v>
      </c>
      <c r="X946" s="17">
        <v>0.189709899087003</v>
      </c>
      <c r="Y946" s="17">
        <v>0.13789081489403099</v>
      </c>
      <c r="Z946" s="17">
        <v>0.59048715352631798</v>
      </c>
      <c r="AA946" s="17">
        <v>0.398531414971869</v>
      </c>
      <c r="AB946" s="17">
        <v>0.34954971255624101</v>
      </c>
      <c r="AC946" s="17">
        <v>0.50258110642331699</v>
      </c>
      <c r="AD946" s="17">
        <v>0</v>
      </c>
      <c r="AE946" s="17"/>
      <c r="AF946" s="17">
        <v>0.47392389093353199</v>
      </c>
      <c r="AG946" s="17">
        <v>0.31559944161415998</v>
      </c>
      <c r="AH946" s="17">
        <v>0.21129298672899799</v>
      </c>
      <c r="AI946" s="17"/>
      <c r="AJ946" s="17">
        <v>0.35678574541463298</v>
      </c>
      <c r="AK946" s="17">
        <v>0.30229338062262501</v>
      </c>
      <c r="AL946" s="17">
        <v>0.51390478957355401</v>
      </c>
      <c r="AM946" s="17" t="s">
        <v>74</v>
      </c>
      <c r="AN946" s="17">
        <v>0.18308412158076501</v>
      </c>
      <c r="AO946" s="17"/>
      <c r="AP946" s="17">
        <v>0.54561535565105601</v>
      </c>
      <c r="AQ946" s="17">
        <v>0.27760587880947302</v>
      </c>
      <c r="AR946" s="17">
        <v>0</v>
      </c>
      <c r="AS946" s="17"/>
      <c r="AT946" s="17">
        <v>0.457440024167308</v>
      </c>
      <c r="AU946" s="17">
        <v>0.25229941584767102</v>
      </c>
      <c r="AV946" s="17" t="s">
        <v>74</v>
      </c>
      <c r="AW946" s="17">
        <v>0</v>
      </c>
      <c r="AX946" s="17">
        <v>0.29759513610240401</v>
      </c>
      <c r="AY946" s="17">
        <v>0.238713291644012</v>
      </c>
      <c r="AZ946" s="17">
        <v>0</v>
      </c>
    </row>
    <row r="947" spans="2:52" x14ac:dyDescent="0.35">
      <c r="B947" t="s">
        <v>393</v>
      </c>
      <c r="C947" s="17">
        <v>0.29353290196489901</v>
      </c>
      <c r="D947" s="17">
        <v>0.31838007785459899</v>
      </c>
      <c r="E947" s="17">
        <v>0.25132654571952701</v>
      </c>
      <c r="F947" s="17"/>
      <c r="G947" s="17">
        <v>0.236984276120209</v>
      </c>
      <c r="H947" s="17">
        <v>0</v>
      </c>
      <c r="I947" s="17">
        <v>0.20444386830595801</v>
      </c>
      <c r="J947" s="17">
        <v>0.33669624757994498</v>
      </c>
      <c r="K947" s="17">
        <v>0.376538984817962</v>
      </c>
      <c r="L947" s="17">
        <v>0.69322327725398902</v>
      </c>
      <c r="M947" s="17"/>
      <c r="N947" s="17">
        <v>0.17391009442099101</v>
      </c>
      <c r="O947" s="17">
        <v>0.23152667673361599</v>
      </c>
      <c r="P947" s="17">
        <v>0.52821036894462603</v>
      </c>
      <c r="Q947" s="17">
        <v>0.26084352875982098</v>
      </c>
      <c r="R947" s="17"/>
      <c r="S947" s="17">
        <v>0.107540473585804</v>
      </c>
      <c r="T947" s="17">
        <v>0.449081611043534</v>
      </c>
      <c r="U947" s="17">
        <v>0.66938488413898201</v>
      </c>
      <c r="V947" s="17">
        <v>0.39939132477998601</v>
      </c>
      <c r="W947" s="17">
        <v>0.47699351542380702</v>
      </c>
      <c r="X947" s="17">
        <v>0.36803716689457799</v>
      </c>
      <c r="Y947" s="17">
        <v>0.40476065168585701</v>
      </c>
      <c r="Z947" s="17">
        <v>0.216564082896573</v>
      </c>
      <c r="AA947" s="17">
        <v>0.398531414971869</v>
      </c>
      <c r="AB947" s="17">
        <v>0.24514923644427</v>
      </c>
      <c r="AC947" s="17">
        <v>0</v>
      </c>
      <c r="AD947" s="17">
        <v>0</v>
      </c>
      <c r="AE947" s="17"/>
      <c r="AF947" s="17">
        <v>0.36522478454318102</v>
      </c>
      <c r="AG947" s="17">
        <v>0.27646538764989498</v>
      </c>
      <c r="AH947" s="17">
        <v>0.204286144918572</v>
      </c>
      <c r="AI947" s="17"/>
      <c r="AJ947" s="17">
        <v>0.38921594127113301</v>
      </c>
      <c r="AK947" s="17">
        <v>0.21325430783928701</v>
      </c>
      <c r="AL947" s="17">
        <v>0.175580426548269</v>
      </c>
      <c r="AM947" s="17" t="s">
        <v>74</v>
      </c>
      <c r="AN947" s="17">
        <v>0.117626594170282</v>
      </c>
      <c r="AO947" s="17"/>
      <c r="AP947" s="17">
        <v>0.22816821961353301</v>
      </c>
      <c r="AQ947" s="17">
        <v>0.15468192003193801</v>
      </c>
      <c r="AR947" s="17">
        <v>0</v>
      </c>
      <c r="AS947" s="17"/>
      <c r="AT947" s="17">
        <v>0.40747187145321101</v>
      </c>
      <c r="AU947" s="17">
        <v>0.161961860229001</v>
      </c>
      <c r="AV947" s="17" t="s">
        <v>74</v>
      </c>
      <c r="AW947" s="17">
        <v>0.196647827282077</v>
      </c>
      <c r="AX947" s="17">
        <v>0.28838239163446699</v>
      </c>
      <c r="AY947" s="17">
        <v>0.15976210337928301</v>
      </c>
      <c r="AZ947" s="17">
        <v>0.50283962345827504</v>
      </c>
    </row>
    <row r="948" spans="2:52" x14ac:dyDescent="0.35">
      <c r="B948" t="s">
        <v>414</v>
      </c>
      <c r="C948" s="17">
        <v>0.26051104719468898</v>
      </c>
      <c r="D948" s="17">
        <v>0.167056597946525</v>
      </c>
      <c r="E948" s="17">
        <v>0.41925632252065698</v>
      </c>
      <c r="F948" s="17"/>
      <c r="G948" s="17">
        <v>0.36708015268815603</v>
      </c>
      <c r="H948" s="17">
        <v>0.118437976916747</v>
      </c>
      <c r="I948" s="17">
        <v>0.122019386845165</v>
      </c>
      <c r="J948" s="17">
        <v>0.22552469021263499</v>
      </c>
      <c r="K948" s="17">
        <v>0.51392593383989005</v>
      </c>
      <c r="L948" s="17">
        <v>0.29734321680284898</v>
      </c>
      <c r="M948" s="17"/>
      <c r="N948" s="17">
        <v>0</v>
      </c>
      <c r="O948" s="17">
        <v>0.17873676771771599</v>
      </c>
      <c r="P948" s="17">
        <v>0.30938741282506699</v>
      </c>
      <c r="Q948" s="17">
        <v>0.38817349524113598</v>
      </c>
      <c r="R948" s="17"/>
      <c r="S948" s="17">
        <v>0.20802269611602101</v>
      </c>
      <c r="T948" s="17">
        <v>0.39816991758324499</v>
      </c>
      <c r="U948" s="17">
        <v>0.32943930441221803</v>
      </c>
      <c r="V948" s="17">
        <v>0.19823472179909801</v>
      </c>
      <c r="W948" s="17">
        <v>0</v>
      </c>
      <c r="X948" s="17">
        <v>0.36698893547058098</v>
      </c>
      <c r="Y948" s="17">
        <v>0.15612913862415101</v>
      </c>
      <c r="Z948" s="17">
        <v>0.19607131463640501</v>
      </c>
      <c r="AA948" s="17">
        <v>0.403637031397447</v>
      </c>
      <c r="AB948" s="17">
        <v>0.118469732013312</v>
      </c>
      <c r="AC948" s="17">
        <v>0.74251004607806304</v>
      </c>
      <c r="AD948" s="17">
        <v>0</v>
      </c>
      <c r="AE948" s="17"/>
      <c r="AF948" s="17">
        <v>0.28461119953346398</v>
      </c>
      <c r="AG948" s="17">
        <v>0.26638608838967498</v>
      </c>
      <c r="AH948" s="17">
        <v>6.3073547694532606E-2</v>
      </c>
      <c r="AI948" s="17"/>
      <c r="AJ948" s="17">
        <v>0.17715691440935299</v>
      </c>
      <c r="AK948" s="17">
        <v>0.257339611015801</v>
      </c>
      <c r="AL948" s="17">
        <v>0.16222288802905399</v>
      </c>
      <c r="AM948" s="17" t="s">
        <v>74</v>
      </c>
      <c r="AN948" s="17">
        <v>0.13229689068072301</v>
      </c>
      <c r="AO948" s="17"/>
      <c r="AP948" s="17">
        <v>0.29929264010235501</v>
      </c>
      <c r="AQ948" s="17">
        <v>0.23055844213627999</v>
      </c>
      <c r="AR948" s="17">
        <v>0.499873566665404</v>
      </c>
      <c r="AS948" s="17"/>
      <c r="AT948" s="17">
        <v>0.41409068541011101</v>
      </c>
      <c r="AU948" s="17">
        <v>0.176250813273127</v>
      </c>
      <c r="AV948" s="17" t="s">
        <v>74</v>
      </c>
      <c r="AW948" s="17">
        <v>0.196647827282077</v>
      </c>
      <c r="AX948" s="17">
        <v>0.124798936267394</v>
      </c>
      <c r="AY948" s="17">
        <v>0.161595540830862</v>
      </c>
      <c r="AZ948" s="17">
        <v>0</v>
      </c>
    </row>
    <row r="949" spans="2:52" x14ac:dyDescent="0.35">
      <c r="B949" t="s">
        <v>415</v>
      </c>
      <c r="C949" s="17">
        <v>0.25654681891205999</v>
      </c>
      <c r="D949" s="17">
        <v>0.28437663761240001</v>
      </c>
      <c r="E949" s="17">
        <v>0.20927403235776801</v>
      </c>
      <c r="F949" s="17"/>
      <c r="G949" s="17">
        <v>7.7701615028640494E-2</v>
      </c>
      <c r="H949" s="17">
        <v>0.38065708753695998</v>
      </c>
      <c r="I949" s="17">
        <v>0.39480192101676398</v>
      </c>
      <c r="J949" s="17">
        <v>0.116075105440512</v>
      </c>
      <c r="K949" s="17">
        <v>0.49846620020379201</v>
      </c>
      <c r="L949" s="17">
        <v>9.9865885182090899E-2</v>
      </c>
      <c r="M949" s="17"/>
      <c r="N949" s="17">
        <v>0.207166992722289</v>
      </c>
      <c r="O949" s="17">
        <v>0.35536892452020502</v>
      </c>
      <c r="P949" s="17">
        <v>0.14553585847862599</v>
      </c>
      <c r="Q949" s="17">
        <v>0.23766131100605301</v>
      </c>
      <c r="R949" s="17"/>
      <c r="S949" s="17">
        <v>0.24659664755761099</v>
      </c>
      <c r="T949" s="17">
        <v>0</v>
      </c>
      <c r="U949" s="17">
        <v>0.32943930441221803</v>
      </c>
      <c r="V949" s="17">
        <v>0.19823472179909801</v>
      </c>
      <c r="W949" s="17">
        <v>0.52300648457619303</v>
      </c>
      <c r="X949" s="17">
        <v>0.17832726780757599</v>
      </c>
      <c r="Y949" s="17">
        <v>0</v>
      </c>
      <c r="Z949" s="17">
        <v>0.38902007821351497</v>
      </c>
      <c r="AA949" s="17">
        <v>0.18892579442981999</v>
      </c>
      <c r="AB949" s="17">
        <v>0.53271947873908598</v>
      </c>
      <c r="AC949" s="17">
        <v>0.25627515470120998</v>
      </c>
      <c r="AD949" s="17">
        <v>0.5</v>
      </c>
      <c r="AE949" s="17"/>
      <c r="AF949" s="17">
        <v>0.31862412490178099</v>
      </c>
      <c r="AG949" s="17">
        <v>0.197132109346496</v>
      </c>
      <c r="AH949" s="17">
        <v>0.221204586906671</v>
      </c>
      <c r="AI949" s="17"/>
      <c r="AJ949" s="17">
        <v>0.27346494204744298</v>
      </c>
      <c r="AK949" s="17">
        <v>0.19857966172512001</v>
      </c>
      <c r="AL949" s="17">
        <v>0</v>
      </c>
      <c r="AM949" s="17" t="s">
        <v>74</v>
      </c>
      <c r="AN949" s="17">
        <v>0.18308412158076501</v>
      </c>
      <c r="AO949" s="17"/>
      <c r="AP949" s="17">
        <v>0.384316170079189</v>
      </c>
      <c r="AQ949" s="17">
        <v>0.20150687116331401</v>
      </c>
      <c r="AR949" s="17">
        <v>0</v>
      </c>
      <c r="AS949" s="17"/>
      <c r="AT949" s="17">
        <v>0.24685583557797</v>
      </c>
      <c r="AU949" s="17">
        <v>0.20035653688376201</v>
      </c>
      <c r="AV949" s="17" t="s">
        <v>74</v>
      </c>
      <c r="AW949" s="17">
        <v>0.42983232543403399</v>
      </c>
      <c r="AX949" s="17">
        <v>0.43830695605494902</v>
      </c>
      <c r="AY949" s="17">
        <v>0.19310682671722601</v>
      </c>
      <c r="AZ949" s="17">
        <v>0</v>
      </c>
    </row>
    <row r="950" spans="2:52" x14ac:dyDescent="0.35">
      <c r="B950" t="s">
        <v>416</v>
      </c>
      <c r="C950" s="17">
        <v>0.23222535278058901</v>
      </c>
      <c r="D950" s="17">
        <v>0.24882558028639201</v>
      </c>
      <c r="E950" s="17">
        <v>0.20402757614092701</v>
      </c>
      <c r="F950" s="17"/>
      <c r="G950" s="17">
        <v>0.15858973065023299</v>
      </c>
      <c r="H950" s="17">
        <v>0.11056043805039099</v>
      </c>
      <c r="I950" s="17">
        <v>0.21549598019162</v>
      </c>
      <c r="J950" s="17">
        <v>0.33273564183134702</v>
      </c>
      <c r="K950" s="17">
        <v>0.48028782382947499</v>
      </c>
      <c r="L950" s="17">
        <v>0.193566485017618</v>
      </c>
      <c r="M950" s="17"/>
      <c r="N950" s="17">
        <v>0.207166992722289</v>
      </c>
      <c r="O950" s="17">
        <v>0.26135743346431001</v>
      </c>
      <c r="P950" s="17">
        <v>0.29759670261971799</v>
      </c>
      <c r="Q950" s="17">
        <v>0.176879890048043</v>
      </c>
      <c r="R950" s="17"/>
      <c r="S950" s="17">
        <v>0.107540473585804</v>
      </c>
      <c r="T950" s="17">
        <v>0</v>
      </c>
      <c r="U950" s="17">
        <v>0.66005442027323602</v>
      </c>
      <c r="V950" s="17">
        <v>0.39939132477998601</v>
      </c>
      <c r="W950" s="17">
        <v>0.52300648457619303</v>
      </c>
      <c r="X950" s="17">
        <v>0.389080534304587</v>
      </c>
      <c r="Y950" s="17">
        <v>0</v>
      </c>
      <c r="Z950" s="17">
        <v>0.19607131463640501</v>
      </c>
      <c r="AA950" s="17">
        <v>0.58402632351487505</v>
      </c>
      <c r="AB950" s="17">
        <v>0.14930354547368899</v>
      </c>
      <c r="AC950" s="17">
        <v>0.486234891376853</v>
      </c>
      <c r="AD950" s="17">
        <v>0</v>
      </c>
      <c r="AE950" s="17"/>
      <c r="AF950" s="17">
        <v>0.33650914173026802</v>
      </c>
      <c r="AG950" s="17">
        <v>0.27537445053048198</v>
      </c>
      <c r="AH950" s="17">
        <v>6.0932693176585798E-2</v>
      </c>
      <c r="AI950" s="17"/>
      <c r="AJ950" s="17">
        <v>0.206774435928606</v>
      </c>
      <c r="AK950" s="17">
        <v>0.34470060154094501</v>
      </c>
      <c r="AL950" s="17">
        <v>0</v>
      </c>
      <c r="AM950" s="17" t="s">
        <v>74</v>
      </c>
      <c r="AN950" s="17">
        <v>0.117626594170282</v>
      </c>
      <c r="AO950" s="17"/>
      <c r="AP950" s="17">
        <v>0.205019468018698</v>
      </c>
      <c r="AQ950" s="17">
        <v>0.28932311719694398</v>
      </c>
      <c r="AR950" s="17">
        <v>0</v>
      </c>
      <c r="AS950" s="17"/>
      <c r="AT950" s="17">
        <v>0.35757968374141602</v>
      </c>
      <c r="AU950" s="17">
        <v>8.7787424379044299E-2</v>
      </c>
      <c r="AV950" s="17" t="s">
        <v>74</v>
      </c>
      <c r="AW950" s="17">
        <v>0.40136007404895102</v>
      </c>
      <c r="AX950" s="17">
        <v>0</v>
      </c>
      <c r="AY950" s="17">
        <v>0.26982740470984101</v>
      </c>
      <c r="AZ950" s="17">
        <v>0</v>
      </c>
    </row>
    <row r="951" spans="2:52" x14ac:dyDescent="0.35">
      <c r="B951" t="s">
        <v>411</v>
      </c>
      <c r="C951" s="17">
        <v>0.215399328177064</v>
      </c>
      <c r="D951" s="17">
        <v>0.218761760257949</v>
      </c>
      <c r="E951" s="17">
        <v>0.20968777339568101</v>
      </c>
      <c r="F951" s="17"/>
      <c r="G951" s="17">
        <v>0.31653746888084</v>
      </c>
      <c r="H951" s="17">
        <v>0.33702686323012299</v>
      </c>
      <c r="I951" s="17">
        <v>0.17332871652906601</v>
      </c>
      <c r="J951" s="17">
        <v>0</v>
      </c>
      <c r="K951" s="17">
        <v>0.229381682101613</v>
      </c>
      <c r="L951" s="17">
        <v>0.204042904033477</v>
      </c>
      <c r="M951" s="17"/>
      <c r="N951" s="17">
        <v>0.54139239811142503</v>
      </c>
      <c r="O951" s="17">
        <v>0.14399642719705899</v>
      </c>
      <c r="P951" s="17">
        <v>0.229283593049981</v>
      </c>
      <c r="Q951" s="17">
        <v>0.179189352211926</v>
      </c>
      <c r="R951" s="17"/>
      <c r="S951" s="17">
        <v>0.20802269611602101</v>
      </c>
      <c r="T951" s="17">
        <v>0.31650331025936002</v>
      </c>
      <c r="U951" s="17">
        <v>0</v>
      </c>
      <c r="V951" s="17">
        <v>0.19823472179909801</v>
      </c>
      <c r="W951" s="17">
        <v>0</v>
      </c>
      <c r="X951" s="17">
        <v>0.40046316558401401</v>
      </c>
      <c r="Y951" s="17">
        <v>0.14392431614192999</v>
      </c>
      <c r="Z951" s="17">
        <v>0.19294876357710999</v>
      </c>
      <c r="AA951" s="17">
        <v>0.39245975307195002</v>
      </c>
      <c r="AB951" s="17">
        <v>0.14930354547368899</v>
      </c>
      <c r="AC951" s="17">
        <v>0</v>
      </c>
      <c r="AD951" s="17">
        <v>0.5</v>
      </c>
      <c r="AE951" s="17"/>
      <c r="AF951" s="17">
        <v>0.21186697736440699</v>
      </c>
      <c r="AG951" s="17">
        <v>0.25552741646139598</v>
      </c>
      <c r="AH951" s="17">
        <v>0.24881769642980101</v>
      </c>
      <c r="AI951" s="17"/>
      <c r="AJ951" s="17">
        <v>8.2927098684104097E-2</v>
      </c>
      <c r="AK951" s="17">
        <v>0.48982965873937101</v>
      </c>
      <c r="AL951" s="17">
        <v>0</v>
      </c>
      <c r="AM951" s="17" t="s">
        <v>74</v>
      </c>
      <c r="AN951" s="17">
        <v>0.25849536063177703</v>
      </c>
      <c r="AO951" s="17"/>
      <c r="AP951" s="17">
        <v>0.22071748372004499</v>
      </c>
      <c r="AQ951" s="17">
        <v>0.35600397287437302</v>
      </c>
      <c r="AR951" s="17">
        <v>0</v>
      </c>
      <c r="AS951" s="17"/>
      <c r="AT951" s="17">
        <v>0.15926871157626901</v>
      </c>
      <c r="AU951" s="17">
        <v>0.20035653688376201</v>
      </c>
      <c r="AV951" s="17" t="s">
        <v>74</v>
      </c>
      <c r="AW951" s="17">
        <v>0.40136007404895102</v>
      </c>
      <c r="AX951" s="17">
        <v>0.25679209405065001</v>
      </c>
      <c r="AY951" s="17">
        <v>0.27668382661367702</v>
      </c>
      <c r="AZ951" s="17">
        <v>0</v>
      </c>
    </row>
    <row r="952" spans="2:52" x14ac:dyDescent="0.35">
      <c r="B952" t="s">
        <v>417</v>
      </c>
      <c r="C952" s="17">
        <v>0.19266273194774899</v>
      </c>
      <c r="D952" s="17">
        <v>0.25669960252625301</v>
      </c>
      <c r="E952" s="17">
        <v>8.3887272536459195E-2</v>
      </c>
      <c r="F952" s="17"/>
      <c r="G952" s="17">
        <v>0.163047562399216</v>
      </c>
      <c r="H952" s="17">
        <v>0.124017341429132</v>
      </c>
      <c r="I952" s="17">
        <v>0.219965260314579</v>
      </c>
      <c r="J952" s="17">
        <v>0.22853194972975099</v>
      </c>
      <c r="K952" s="17">
        <v>0.34523018880060802</v>
      </c>
      <c r="L952" s="17">
        <v>9.9865885182090899E-2</v>
      </c>
      <c r="M952" s="17"/>
      <c r="N952" s="17">
        <v>0.68925727697261296</v>
      </c>
      <c r="O952" s="17">
        <v>0.17175969974322799</v>
      </c>
      <c r="P952" s="17">
        <v>0.142576746097232</v>
      </c>
      <c r="Q952" s="17">
        <v>9.2958891165781099E-2</v>
      </c>
      <c r="R952" s="17"/>
      <c r="S952" s="17">
        <v>0.107540473585804</v>
      </c>
      <c r="T952" s="17">
        <v>0.31650331025936002</v>
      </c>
      <c r="U952" s="17">
        <v>0</v>
      </c>
      <c r="V952" s="17">
        <v>0.38983012451482701</v>
      </c>
      <c r="W952" s="17">
        <v>0.52300648457619303</v>
      </c>
      <c r="X952" s="17">
        <v>0.17832726780757599</v>
      </c>
      <c r="Y952" s="17">
        <v>0.42878318368079898</v>
      </c>
      <c r="Z952" s="17">
        <v>0</v>
      </c>
      <c r="AA952" s="17">
        <v>0</v>
      </c>
      <c r="AB952" s="17">
        <v>0.25586854588669899</v>
      </c>
      <c r="AC952" s="17">
        <v>0</v>
      </c>
      <c r="AD952" s="17">
        <v>0</v>
      </c>
      <c r="AE952" s="17"/>
      <c r="AF952" s="17">
        <v>0.202700394377784</v>
      </c>
      <c r="AG952" s="17">
        <v>0.23058034247228301</v>
      </c>
      <c r="AH952" s="17">
        <v>0.135250201704113</v>
      </c>
      <c r="AI952" s="17"/>
      <c r="AJ952" s="17">
        <v>0.21199936496451099</v>
      </c>
      <c r="AK952" s="17">
        <v>0.19859760220305001</v>
      </c>
      <c r="AL952" s="17">
        <v>0.146005752209557</v>
      </c>
      <c r="AM952" s="17" t="s">
        <v>74</v>
      </c>
      <c r="AN952" s="17">
        <v>0.14032511351025401</v>
      </c>
      <c r="AO952" s="17"/>
      <c r="AP952" s="17">
        <v>0.13848714310930901</v>
      </c>
      <c r="AQ952" s="17">
        <v>0.18006154653245399</v>
      </c>
      <c r="AR952" s="17">
        <v>0</v>
      </c>
      <c r="AS952" s="17"/>
      <c r="AT952" s="17">
        <v>0.19851465122856399</v>
      </c>
      <c r="AU952" s="17">
        <v>7.8538890187835497E-2</v>
      </c>
      <c r="AV952" s="17" t="s">
        <v>74</v>
      </c>
      <c r="AW952" s="17">
        <v>0.196647827282077</v>
      </c>
      <c r="AX952" s="17">
        <v>0.14175947932122401</v>
      </c>
      <c r="AY952" s="17">
        <v>0.36340085291898699</v>
      </c>
      <c r="AZ952" s="17">
        <v>0</v>
      </c>
    </row>
    <row r="953" spans="2:52" x14ac:dyDescent="0.35">
      <c r="B953" t="s">
        <v>402</v>
      </c>
      <c r="C953" s="17">
        <v>0.172079713281615</v>
      </c>
      <c r="D953" s="17">
        <v>0.17751019799992199</v>
      </c>
      <c r="E953" s="17">
        <v>0.162855285780342</v>
      </c>
      <c r="F953" s="17"/>
      <c r="G953" s="17">
        <v>0.15601607191025901</v>
      </c>
      <c r="H953" s="17">
        <v>0.110283222283186</v>
      </c>
      <c r="I953" s="17">
        <v>8.5126757830660399E-2</v>
      </c>
      <c r="J953" s="17">
        <v>0.115056119379052</v>
      </c>
      <c r="K953" s="17">
        <v>0.23799022965851999</v>
      </c>
      <c r="L953" s="17">
        <v>0.39630222185338798</v>
      </c>
      <c r="M953" s="17"/>
      <c r="N953" s="17">
        <v>0</v>
      </c>
      <c r="O953" s="17">
        <v>0.10328108060862</v>
      </c>
      <c r="P953" s="17">
        <v>0.38441895107644097</v>
      </c>
      <c r="Q953" s="17">
        <v>0.17331046287757901</v>
      </c>
      <c r="R953" s="17"/>
      <c r="S953" s="17">
        <v>0</v>
      </c>
      <c r="T953" s="17">
        <v>0.26549496749424101</v>
      </c>
      <c r="U953" s="17">
        <v>0</v>
      </c>
      <c r="V953" s="17">
        <v>0.19823472179909801</v>
      </c>
      <c r="W953" s="17">
        <v>0</v>
      </c>
      <c r="X953" s="17">
        <v>0.40046316558401401</v>
      </c>
      <c r="Y953" s="17">
        <v>0.427292500177271</v>
      </c>
      <c r="Z953" s="17">
        <v>0.19607131463640501</v>
      </c>
      <c r="AA953" s="17">
        <v>0.21243971784299401</v>
      </c>
      <c r="AB953" s="17">
        <v>0</v>
      </c>
      <c r="AC953" s="17">
        <v>0</v>
      </c>
      <c r="AD953" s="17">
        <v>0.5</v>
      </c>
      <c r="AE953" s="17"/>
      <c r="AF953" s="17">
        <v>0.180954305156485</v>
      </c>
      <c r="AG953" s="17">
        <v>0.24716786349949399</v>
      </c>
      <c r="AH953" s="17">
        <v>0</v>
      </c>
      <c r="AI953" s="17"/>
      <c r="AJ953" s="17">
        <v>0.126576649038249</v>
      </c>
      <c r="AK953" s="17">
        <v>0.108398855161465</v>
      </c>
      <c r="AL953" s="17">
        <v>0.32673191969767401</v>
      </c>
      <c r="AM953" s="17" t="s">
        <v>74</v>
      </c>
      <c r="AN953" s="17">
        <v>0</v>
      </c>
      <c r="AO953" s="17"/>
      <c r="AP953" s="17">
        <v>0.14499845266400299</v>
      </c>
      <c r="AQ953" s="17">
        <v>0.15875579145094601</v>
      </c>
      <c r="AR953" s="17">
        <v>0.50012643333459605</v>
      </c>
      <c r="AS953" s="17"/>
      <c r="AT953" s="17">
        <v>0.24109182929998499</v>
      </c>
      <c r="AU953" s="17">
        <v>0.20451074000746999</v>
      </c>
      <c r="AV953" s="17" t="s">
        <v>74</v>
      </c>
      <c r="AW953" s="17">
        <v>0.204712246766874</v>
      </c>
      <c r="AX953" s="17">
        <v>0</v>
      </c>
      <c r="AY953" s="17">
        <v>0.15870761627088201</v>
      </c>
      <c r="AZ953" s="17">
        <v>0</v>
      </c>
    </row>
    <row r="954" spans="2:52" x14ac:dyDescent="0.35">
      <c r="B954" t="s">
        <v>418</v>
      </c>
      <c r="C954" s="17">
        <v>0.15532813784713101</v>
      </c>
      <c r="D954" s="17">
        <v>0.16978076728477601</v>
      </c>
      <c r="E954" s="17">
        <v>0.13077835281580699</v>
      </c>
      <c r="F954" s="17"/>
      <c r="G954" s="17">
        <v>0.30483099325657997</v>
      </c>
      <c r="H954" s="17">
        <v>0</v>
      </c>
      <c r="I954" s="17">
        <v>6.5620555023259794E-2</v>
      </c>
      <c r="J954" s="17">
        <v>0.116075105440512</v>
      </c>
      <c r="K954" s="17">
        <v>0.37276938102787099</v>
      </c>
      <c r="L954" s="17">
        <v>9.2279019526944395E-2</v>
      </c>
      <c r="M954" s="17"/>
      <c r="N954" s="17">
        <v>0.128871196951585</v>
      </c>
      <c r="O954" s="17">
        <v>0.137821653991898</v>
      </c>
      <c r="P954" s="17">
        <v>0.23748942872914999</v>
      </c>
      <c r="Q954" s="17">
        <v>0.13536907161944101</v>
      </c>
      <c r="R954" s="17"/>
      <c r="S954" s="17">
        <v>0.407295200921235</v>
      </c>
      <c r="T954" s="17">
        <v>0</v>
      </c>
      <c r="U954" s="17">
        <v>0.32943930441221803</v>
      </c>
      <c r="V954" s="17">
        <v>0.19823472179909801</v>
      </c>
      <c r="W954" s="17">
        <v>0</v>
      </c>
      <c r="X954" s="17">
        <v>0</v>
      </c>
      <c r="Y954" s="17">
        <v>0</v>
      </c>
      <c r="Z954" s="17">
        <v>0.216564082896573</v>
      </c>
      <c r="AA954" s="17">
        <v>0.18892579442981999</v>
      </c>
      <c r="AB954" s="17">
        <v>0.115513696139297</v>
      </c>
      <c r="AC954" s="17">
        <v>0.25748995392193702</v>
      </c>
      <c r="AD954" s="17">
        <v>0</v>
      </c>
      <c r="AE954" s="17"/>
      <c r="AF954" s="17">
        <v>0.23689900494704999</v>
      </c>
      <c r="AG954" s="17">
        <v>8.9400843547660799E-2</v>
      </c>
      <c r="AH954" s="17">
        <v>6.5711331924407701E-2</v>
      </c>
      <c r="AI954" s="17"/>
      <c r="AJ954" s="17">
        <v>0.12535775598461499</v>
      </c>
      <c r="AK954" s="17">
        <v>5.8080959229321598E-2</v>
      </c>
      <c r="AL954" s="17">
        <v>0.35485199544698598</v>
      </c>
      <c r="AM954" s="17" t="s">
        <v>74</v>
      </c>
      <c r="AN954" s="17">
        <v>0.137829648305032</v>
      </c>
      <c r="AO954" s="17"/>
      <c r="AP954" s="17">
        <v>0.30510837125353701</v>
      </c>
      <c r="AQ954" s="17">
        <v>4.1628242259550301E-2</v>
      </c>
      <c r="AR954" s="17">
        <v>0</v>
      </c>
      <c r="AS954" s="17"/>
      <c r="AT954" s="17">
        <v>0.20240161870524601</v>
      </c>
      <c r="AU954" s="17">
        <v>9.24080581380127E-2</v>
      </c>
      <c r="AV954" s="17" t="s">
        <v>74</v>
      </c>
      <c r="AW954" s="17">
        <v>0.393295654564154</v>
      </c>
      <c r="AX954" s="17">
        <v>0</v>
      </c>
      <c r="AY954" s="17">
        <v>0.163452931284258</v>
      </c>
      <c r="AZ954" s="17">
        <v>0</v>
      </c>
    </row>
    <row r="955" spans="2:52" x14ac:dyDescent="0.35">
      <c r="B955" t="s">
        <v>400</v>
      </c>
      <c r="C955" s="17">
        <v>0.107818808020503</v>
      </c>
      <c r="D955" s="17">
        <v>0.14837071772767299</v>
      </c>
      <c r="E955" s="17">
        <v>3.8935794710303097E-2</v>
      </c>
      <c r="F955" s="17"/>
      <c r="G955" s="17">
        <v>0</v>
      </c>
      <c r="H955" s="17">
        <v>0.16531246923325299</v>
      </c>
      <c r="I955" s="17">
        <v>5.7867196853167803E-2</v>
      </c>
      <c r="J955" s="17">
        <v>0.107210951618712</v>
      </c>
      <c r="K955" s="17">
        <v>0.115962751834185</v>
      </c>
      <c r="L955" s="17">
        <v>0.28994748311507101</v>
      </c>
      <c r="M955" s="17"/>
      <c r="N955" s="17">
        <v>0.128871196951585</v>
      </c>
      <c r="O955" s="17">
        <v>4.35672295823906E-2</v>
      </c>
      <c r="P955" s="17">
        <v>0.14287238623192899</v>
      </c>
      <c r="Q955" s="17">
        <v>0.14336640710788001</v>
      </c>
      <c r="R955" s="17"/>
      <c r="S955" s="17">
        <v>0.23267349392405201</v>
      </c>
      <c r="T955" s="17">
        <v>0</v>
      </c>
      <c r="U955" s="17">
        <v>0</v>
      </c>
      <c r="V955" s="17">
        <v>0.60724799430338305</v>
      </c>
      <c r="W955" s="17">
        <v>0</v>
      </c>
      <c r="X955" s="17">
        <v>0.17832726780757599</v>
      </c>
      <c r="Y955" s="17">
        <v>0</v>
      </c>
      <c r="Z955" s="17">
        <v>0</v>
      </c>
      <c r="AA955" s="17">
        <v>0.20353395864213</v>
      </c>
      <c r="AB955" s="17">
        <v>0</v>
      </c>
      <c r="AC955" s="17">
        <v>0</v>
      </c>
      <c r="AD955" s="17">
        <v>0</v>
      </c>
      <c r="AE955" s="17"/>
      <c r="AF955" s="17">
        <v>0.19877468890647801</v>
      </c>
      <c r="AG955" s="17">
        <v>8.7948348628787407E-2</v>
      </c>
      <c r="AH955" s="17">
        <v>5.7947248062832003E-2</v>
      </c>
      <c r="AI955" s="17"/>
      <c r="AJ955" s="17">
        <v>0.14527942287798201</v>
      </c>
      <c r="AK955" s="17">
        <v>9.9961354692475607E-2</v>
      </c>
      <c r="AL955" s="17">
        <v>0</v>
      </c>
      <c r="AM955" s="17" t="s">
        <v>74</v>
      </c>
      <c r="AN955" s="17">
        <v>0.117626594170282</v>
      </c>
      <c r="AO955" s="17"/>
      <c r="AP955" s="17">
        <v>7.1012342910938997E-2</v>
      </c>
      <c r="AQ955" s="17">
        <v>7.2416411681997001E-2</v>
      </c>
      <c r="AR955" s="17">
        <v>0</v>
      </c>
      <c r="AS955" s="17"/>
      <c r="AT955" s="17">
        <v>0.19596232779161299</v>
      </c>
      <c r="AU955" s="17">
        <v>0</v>
      </c>
      <c r="AV955" s="17" t="s">
        <v>74</v>
      </c>
      <c r="AW955" s="17">
        <v>0.16880760051701599</v>
      </c>
      <c r="AX955" s="17">
        <v>0.17419092126631</v>
      </c>
      <c r="AY955" s="17">
        <v>0</v>
      </c>
      <c r="AZ955" s="17">
        <v>0</v>
      </c>
    </row>
    <row r="956" spans="2:52" x14ac:dyDescent="0.35">
      <c r="B956" t="s">
        <v>399</v>
      </c>
      <c r="C956" s="17">
        <v>5.5207849809715402E-2</v>
      </c>
      <c r="D956" s="17">
        <v>8.7709095516385602E-2</v>
      </c>
      <c r="E956" s="17">
        <v>0</v>
      </c>
      <c r="F956" s="17"/>
      <c r="G956" s="17">
        <v>0.16695461523170499</v>
      </c>
      <c r="H956" s="17">
        <v>0</v>
      </c>
      <c r="I956" s="17">
        <v>7.6582967507892993E-2</v>
      </c>
      <c r="J956" s="17">
        <v>0</v>
      </c>
      <c r="K956" s="17">
        <v>0</v>
      </c>
      <c r="L956" s="17">
        <v>0</v>
      </c>
      <c r="M956" s="17"/>
      <c r="N956" s="17">
        <v>0.18187152607580201</v>
      </c>
      <c r="O956" s="17">
        <v>5.6190697181550397E-2</v>
      </c>
      <c r="P956" s="17">
        <v>0</v>
      </c>
      <c r="Q956" s="17">
        <v>4.66879754398805E-2</v>
      </c>
      <c r="R956" s="17"/>
      <c r="S956" s="17">
        <v>0.107540473585804</v>
      </c>
      <c r="T956" s="17">
        <v>0</v>
      </c>
      <c r="U956" s="17">
        <v>0</v>
      </c>
      <c r="V956" s="17">
        <v>0</v>
      </c>
      <c r="W956" s="17">
        <v>0</v>
      </c>
      <c r="X956" s="17">
        <v>0.23254789894540401</v>
      </c>
      <c r="Y956" s="17">
        <v>0</v>
      </c>
      <c r="Z956" s="17">
        <v>0</v>
      </c>
      <c r="AA956" s="17">
        <v>0</v>
      </c>
      <c r="AB956" s="17">
        <v>0.12963554030497401</v>
      </c>
      <c r="AC956" s="17">
        <v>0</v>
      </c>
      <c r="AD956" s="17">
        <v>0</v>
      </c>
      <c r="AE956" s="17"/>
      <c r="AF956" s="17">
        <v>0</v>
      </c>
      <c r="AG956" s="17">
        <v>5.7307562248208599E-2</v>
      </c>
      <c r="AH956" s="17">
        <v>0.14504352801628501</v>
      </c>
      <c r="AI956" s="17"/>
      <c r="AJ956" s="17">
        <v>5.4212618957789602E-2</v>
      </c>
      <c r="AK956" s="17">
        <v>5.8080959229321598E-2</v>
      </c>
      <c r="AL956" s="17">
        <v>0</v>
      </c>
      <c r="AM956" s="17" t="s">
        <v>74</v>
      </c>
      <c r="AN956" s="17">
        <v>0.16263916180189</v>
      </c>
      <c r="AO956" s="17"/>
      <c r="AP956" s="17">
        <v>0</v>
      </c>
      <c r="AQ956" s="17">
        <v>0.14046788202933</v>
      </c>
      <c r="AR956" s="17">
        <v>0</v>
      </c>
      <c r="AS956" s="17"/>
      <c r="AT956" s="17">
        <v>0.106426430336812</v>
      </c>
      <c r="AU956" s="17">
        <v>0</v>
      </c>
      <c r="AV956" s="17" t="s">
        <v>74</v>
      </c>
      <c r="AW956" s="17">
        <v>0</v>
      </c>
      <c r="AX956" s="17">
        <v>0</v>
      </c>
      <c r="AY956" s="17">
        <v>0</v>
      </c>
      <c r="AZ956" s="17">
        <v>0.49716037654172501</v>
      </c>
    </row>
    <row r="957" spans="2:52" x14ac:dyDescent="0.35">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row>
    <row r="958" spans="2:52" x14ac:dyDescent="0.35">
      <c r="B958" s="6" t="s">
        <v>432</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row>
    <row r="959" spans="2:52" x14ac:dyDescent="0.35">
      <c r="B959" s="26" t="s">
        <v>834</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row>
    <row r="960" spans="2:52" x14ac:dyDescent="0.35">
      <c r="B960" t="s">
        <v>426</v>
      </c>
      <c r="C960" s="17">
        <v>0.23412259522359199</v>
      </c>
      <c r="D960" s="17">
        <v>0.25415003766049798</v>
      </c>
      <c r="E960" s="17">
        <v>0.21303379436140099</v>
      </c>
      <c r="F960" s="17"/>
      <c r="G960" s="17">
        <v>0.194942025191428</v>
      </c>
      <c r="H960" s="17">
        <v>0.18679210972652899</v>
      </c>
      <c r="I960" s="17">
        <v>0.20844476543873799</v>
      </c>
      <c r="J960" s="17">
        <v>0.249397306835865</v>
      </c>
      <c r="K960" s="17">
        <v>0.23089728216043801</v>
      </c>
      <c r="L960" s="17">
        <v>0.26733432693168802</v>
      </c>
      <c r="M960" s="17"/>
      <c r="N960" s="17">
        <v>0.26428844978246502</v>
      </c>
      <c r="O960" s="17">
        <v>0.22203590199291101</v>
      </c>
      <c r="P960" s="17">
        <v>0.21230616031362901</v>
      </c>
      <c r="Q960" s="17">
        <v>0.22237560755081101</v>
      </c>
      <c r="R960" s="17"/>
      <c r="S960" s="17">
        <v>0.29888281814486201</v>
      </c>
      <c r="T960" s="17">
        <v>0.199623645370755</v>
      </c>
      <c r="U960" s="17">
        <v>0.243676176603007</v>
      </c>
      <c r="V960" s="17">
        <v>0.20884528407376901</v>
      </c>
      <c r="W960" s="17">
        <v>0.232386329805429</v>
      </c>
      <c r="X960" s="17">
        <v>0.20716230779522299</v>
      </c>
      <c r="Y960" s="17">
        <v>0.269161486102656</v>
      </c>
      <c r="Z960" s="17">
        <v>0.148286563311158</v>
      </c>
      <c r="AA960" s="17">
        <v>0.27363969738137101</v>
      </c>
      <c r="AB960" s="17">
        <v>0.203899293252401</v>
      </c>
      <c r="AC960" s="17">
        <v>0.27374461627561902</v>
      </c>
      <c r="AD960" s="17">
        <v>0.20866008625171301</v>
      </c>
      <c r="AE960" s="17"/>
      <c r="AF960" s="17">
        <v>0.232305368996608</v>
      </c>
      <c r="AG960" s="17">
        <v>0.25520694876679101</v>
      </c>
      <c r="AH960" s="17">
        <v>0.18793383484565299</v>
      </c>
      <c r="AI960" s="17"/>
      <c r="AJ960" s="17">
        <v>0.23526337385207899</v>
      </c>
      <c r="AK960" s="17">
        <v>0.24086922820297099</v>
      </c>
      <c r="AL960" s="17">
        <v>0.24669833766163701</v>
      </c>
      <c r="AM960" s="17">
        <v>0.40652291775822902</v>
      </c>
      <c r="AN960" s="17">
        <v>0.18060127202785201</v>
      </c>
      <c r="AO960" s="17"/>
      <c r="AP960" s="17">
        <v>0.243635376651753</v>
      </c>
      <c r="AQ960" s="17">
        <v>0.24484352483293501</v>
      </c>
      <c r="AR960" s="17">
        <v>0.213493104778539</v>
      </c>
      <c r="AS960" s="17"/>
      <c r="AT960" s="17">
        <v>0.248516613143835</v>
      </c>
      <c r="AU960" s="17">
        <v>0.212259633416675</v>
      </c>
      <c r="AV960" s="17" t="s">
        <v>74</v>
      </c>
      <c r="AW960" s="17" t="s">
        <v>74</v>
      </c>
      <c r="AX960" s="17" t="s">
        <v>74</v>
      </c>
      <c r="AY960" s="17" t="s">
        <v>74</v>
      </c>
      <c r="AZ960" s="17" t="s">
        <v>74</v>
      </c>
    </row>
    <row r="961" spans="2:52" x14ac:dyDescent="0.35">
      <c r="B961" t="s">
        <v>427</v>
      </c>
      <c r="C961" s="17">
        <v>0.404743307151752</v>
      </c>
      <c r="D961" s="17">
        <v>0.37876282527986499</v>
      </c>
      <c r="E961" s="17">
        <v>0.431834770400987</v>
      </c>
      <c r="F961" s="17"/>
      <c r="G961" s="17">
        <v>0.39585924453341698</v>
      </c>
      <c r="H961" s="17">
        <v>0.45411030028351601</v>
      </c>
      <c r="I961" s="17">
        <v>0.403686782326863</v>
      </c>
      <c r="J961" s="17">
        <v>0.42915271438596903</v>
      </c>
      <c r="K961" s="17">
        <v>0.40328607492228702</v>
      </c>
      <c r="L961" s="17">
        <v>0.37398283813030497</v>
      </c>
      <c r="M961" s="17"/>
      <c r="N961" s="17">
        <v>0.41674170893127999</v>
      </c>
      <c r="O961" s="17">
        <v>0.42624548207649299</v>
      </c>
      <c r="P961" s="17">
        <v>0.407779830392905</v>
      </c>
      <c r="Q961" s="17">
        <v>0.35582952043008198</v>
      </c>
      <c r="R961" s="17"/>
      <c r="S961" s="17">
        <v>0.37301895078020197</v>
      </c>
      <c r="T961" s="17">
        <v>0.41619470178418599</v>
      </c>
      <c r="U961" s="17">
        <v>0.38761000557348002</v>
      </c>
      <c r="V961" s="17">
        <v>0.42038195731628702</v>
      </c>
      <c r="W961" s="17">
        <v>0.46275859193442898</v>
      </c>
      <c r="X961" s="17">
        <v>0.40063235825378901</v>
      </c>
      <c r="Y961" s="17">
        <v>0.32886633963836398</v>
      </c>
      <c r="Z961" s="17">
        <v>0.44210507696125501</v>
      </c>
      <c r="AA961" s="17">
        <v>0.42911577114862798</v>
      </c>
      <c r="AB961" s="17">
        <v>0.38185495981859302</v>
      </c>
      <c r="AC961" s="17">
        <v>0.46358070197200602</v>
      </c>
      <c r="AD961" s="17">
        <v>0.40736429687223202</v>
      </c>
      <c r="AE961" s="17"/>
      <c r="AF961" s="17">
        <v>0.39460360586648402</v>
      </c>
      <c r="AG961" s="17">
        <v>0.43273927362430897</v>
      </c>
      <c r="AH961" s="17">
        <v>0.33154495705274201</v>
      </c>
      <c r="AI961" s="17"/>
      <c r="AJ961" s="17">
        <v>0.42312411590211502</v>
      </c>
      <c r="AK961" s="17">
        <v>0.39554132936934</v>
      </c>
      <c r="AL961" s="17">
        <v>0.46964127752505103</v>
      </c>
      <c r="AM961" s="17">
        <v>0.23613141385723799</v>
      </c>
      <c r="AN961" s="17">
        <v>0.36469368633577798</v>
      </c>
      <c r="AO961" s="17"/>
      <c r="AP961" s="17">
        <v>0.43441576454456399</v>
      </c>
      <c r="AQ961" s="17">
        <v>0.40633482075686</v>
      </c>
      <c r="AR961" s="17">
        <v>0.45281027443734501</v>
      </c>
      <c r="AS961" s="17"/>
      <c r="AT961" s="17">
        <v>0.40318515551544098</v>
      </c>
      <c r="AU961" s="17">
        <v>0.40710997154683598</v>
      </c>
      <c r="AV961" s="17" t="s">
        <v>74</v>
      </c>
      <c r="AW961" s="17" t="s">
        <v>74</v>
      </c>
      <c r="AX961" s="17" t="s">
        <v>74</v>
      </c>
      <c r="AY961" s="17" t="s">
        <v>74</v>
      </c>
      <c r="AZ961" s="17" t="s">
        <v>74</v>
      </c>
    </row>
    <row r="962" spans="2:52" x14ac:dyDescent="0.35">
      <c r="B962" t="s">
        <v>428</v>
      </c>
      <c r="C962" s="17">
        <v>0.210761534164183</v>
      </c>
      <c r="D962" s="17">
        <v>0.213425707896334</v>
      </c>
      <c r="E962" s="17">
        <v>0.20811996604264199</v>
      </c>
      <c r="F962" s="17"/>
      <c r="G962" s="17">
        <v>0.22906865568530799</v>
      </c>
      <c r="H962" s="17">
        <v>0.20981057114028601</v>
      </c>
      <c r="I962" s="17">
        <v>0.24123486610904299</v>
      </c>
      <c r="J962" s="17">
        <v>0.19587380581611899</v>
      </c>
      <c r="K962" s="17">
        <v>0.19220667697070201</v>
      </c>
      <c r="L962" s="17">
        <v>0.21183268039386499</v>
      </c>
      <c r="M962" s="17"/>
      <c r="N962" s="17">
        <v>0.211457033051034</v>
      </c>
      <c r="O962" s="17">
        <v>0.20073860890834</v>
      </c>
      <c r="P962" s="17">
        <v>0.221446234335373</v>
      </c>
      <c r="Q962" s="17">
        <v>0.213551112026064</v>
      </c>
      <c r="R962" s="17"/>
      <c r="S962" s="17">
        <v>0.195810446301143</v>
      </c>
      <c r="T962" s="17">
        <v>0.22116765017633</v>
      </c>
      <c r="U962" s="17">
        <v>0.26945540117259198</v>
      </c>
      <c r="V962" s="17">
        <v>0.209178559564457</v>
      </c>
      <c r="W962" s="17">
        <v>0.210527150108473</v>
      </c>
      <c r="X962" s="17">
        <v>0.24278397416141401</v>
      </c>
      <c r="Y962" s="17">
        <v>0.212183660347735</v>
      </c>
      <c r="Z962" s="17">
        <v>0.21206128429493301</v>
      </c>
      <c r="AA962" s="17">
        <v>0.137007799405997</v>
      </c>
      <c r="AB962" s="17">
        <v>0.22892120858832701</v>
      </c>
      <c r="AC962" s="17">
        <v>0.15850374326467001</v>
      </c>
      <c r="AD962" s="17">
        <v>0.23278318204995699</v>
      </c>
      <c r="AE962" s="17"/>
      <c r="AF962" s="17">
        <v>0.21017034760879999</v>
      </c>
      <c r="AG962" s="17">
        <v>0.195158224843583</v>
      </c>
      <c r="AH962" s="17">
        <v>0.27904166595520702</v>
      </c>
      <c r="AI962" s="17"/>
      <c r="AJ962" s="17">
        <v>0.20526903029513999</v>
      </c>
      <c r="AK962" s="17">
        <v>0.22141317717599801</v>
      </c>
      <c r="AL962" s="17">
        <v>0.17178312776903701</v>
      </c>
      <c r="AM962" s="17">
        <v>0.15925276852809001</v>
      </c>
      <c r="AN962" s="17">
        <v>0.22764341359151699</v>
      </c>
      <c r="AO962" s="17"/>
      <c r="AP962" s="17">
        <v>0.206962448213135</v>
      </c>
      <c r="AQ962" s="17">
        <v>0.209286208466511</v>
      </c>
      <c r="AR962" s="17">
        <v>0.19489617592575401</v>
      </c>
      <c r="AS962" s="17"/>
      <c r="AT962" s="17">
        <v>0.20209097526412501</v>
      </c>
      <c r="AU962" s="17">
        <v>0.22393117860446199</v>
      </c>
      <c r="AV962" s="17" t="s">
        <v>74</v>
      </c>
      <c r="AW962" s="17" t="s">
        <v>74</v>
      </c>
      <c r="AX962" s="17" t="s">
        <v>74</v>
      </c>
      <c r="AY962" s="17" t="s">
        <v>74</v>
      </c>
      <c r="AZ962" s="17" t="s">
        <v>74</v>
      </c>
    </row>
    <row r="963" spans="2:52" x14ac:dyDescent="0.35">
      <c r="B963" t="s">
        <v>429</v>
      </c>
      <c r="C963" s="17">
        <v>4.3497287030569001E-2</v>
      </c>
      <c r="D963" s="17">
        <v>5.0616393114728299E-2</v>
      </c>
      <c r="E963" s="17">
        <v>3.5964676324099498E-2</v>
      </c>
      <c r="F963" s="17"/>
      <c r="G963" s="17">
        <v>0.111293898476009</v>
      </c>
      <c r="H963" s="17">
        <v>6.9914308545357504E-2</v>
      </c>
      <c r="I963" s="17">
        <v>5.8143444326340402E-2</v>
      </c>
      <c r="J963" s="17">
        <v>3.2239210810754697E-2</v>
      </c>
      <c r="K963" s="17">
        <v>3.4161515281805402E-2</v>
      </c>
      <c r="L963" s="17">
        <v>2.29559057658574E-2</v>
      </c>
      <c r="M963" s="17"/>
      <c r="N963" s="17">
        <v>4.1262523882133202E-2</v>
      </c>
      <c r="O963" s="17">
        <v>5.2622975750733103E-2</v>
      </c>
      <c r="P963" s="17">
        <v>4.7787224594276499E-2</v>
      </c>
      <c r="Q963" s="17">
        <v>3.0702102298696101E-2</v>
      </c>
      <c r="R963" s="17"/>
      <c r="S963" s="17">
        <v>2.7965325574921599E-2</v>
      </c>
      <c r="T963" s="17">
        <v>3.3472330796146497E-2</v>
      </c>
      <c r="U963" s="17">
        <v>3.0498516228143702E-2</v>
      </c>
      <c r="V963" s="17">
        <v>4.5678603093364703E-2</v>
      </c>
      <c r="W963" s="17">
        <v>2.7759922303723799E-2</v>
      </c>
      <c r="X963" s="17">
        <v>5.14375137841954E-2</v>
      </c>
      <c r="Y963" s="17">
        <v>4.5033352146854097E-2</v>
      </c>
      <c r="Z963" s="17">
        <v>9.2990492924094795E-2</v>
      </c>
      <c r="AA963" s="17">
        <v>5.8471455145751403E-2</v>
      </c>
      <c r="AB963" s="17">
        <v>5.6174115592027903E-2</v>
      </c>
      <c r="AC963" s="17">
        <v>4.59723019943254E-2</v>
      </c>
      <c r="AD963" s="17">
        <v>1.8688730609089699E-2</v>
      </c>
      <c r="AE963" s="17"/>
      <c r="AF963" s="17">
        <v>3.70988986389841E-2</v>
      </c>
      <c r="AG963" s="17">
        <v>3.8202089331993198E-2</v>
      </c>
      <c r="AH963" s="17">
        <v>6.5012618745503903E-2</v>
      </c>
      <c r="AI963" s="17"/>
      <c r="AJ963" s="17">
        <v>3.0261618969878099E-2</v>
      </c>
      <c r="AK963" s="17">
        <v>5.4195797781802599E-2</v>
      </c>
      <c r="AL963" s="17">
        <v>4.2335477971946797E-2</v>
      </c>
      <c r="AM963" s="17">
        <v>3.9581763180606001E-2</v>
      </c>
      <c r="AN963" s="17">
        <v>5.2058016263630998E-2</v>
      </c>
      <c r="AO963" s="17"/>
      <c r="AP963" s="17">
        <v>3.5590408118610001E-2</v>
      </c>
      <c r="AQ963" s="17">
        <v>5.0559773983071897E-2</v>
      </c>
      <c r="AR963" s="17">
        <v>6.1659570565145198E-2</v>
      </c>
      <c r="AS963" s="17"/>
      <c r="AT963" s="17">
        <v>2.9835830032367401E-2</v>
      </c>
      <c r="AU963" s="17">
        <v>6.4247567753678805E-2</v>
      </c>
      <c r="AV963" s="17" t="s">
        <v>74</v>
      </c>
      <c r="AW963" s="17" t="s">
        <v>74</v>
      </c>
      <c r="AX963" s="17" t="s">
        <v>74</v>
      </c>
      <c r="AY963" s="17" t="s">
        <v>74</v>
      </c>
      <c r="AZ963" s="17" t="s">
        <v>74</v>
      </c>
    </row>
    <row r="964" spans="2:52" x14ac:dyDescent="0.35">
      <c r="B964" t="s">
        <v>430</v>
      </c>
      <c r="C964" s="17">
        <v>1.7356302151307901E-2</v>
      </c>
      <c r="D964" s="17">
        <v>2.1470765280704601E-2</v>
      </c>
      <c r="E964" s="17">
        <v>1.29957582390825E-2</v>
      </c>
      <c r="F964" s="17"/>
      <c r="G964" s="17">
        <v>1.2449605095229001E-2</v>
      </c>
      <c r="H964" s="17">
        <v>4.7013237143052897E-3</v>
      </c>
      <c r="I964" s="17">
        <v>2.2026515331043599E-2</v>
      </c>
      <c r="J964" s="17">
        <v>2.1986059084714502E-2</v>
      </c>
      <c r="K964" s="17">
        <v>1.4079227879610299E-2</v>
      </c>
      <c r="L964" s="17">
        <v>2.0235413620365999E-2</v>
      </c>
      <c r="M964" s="17"/>
      <c r="N964" s="17">
        <v>1.53179781675721E-2</v>
      </c>
      <c r="O964" s="17">
        <v>1.79028594699495E-2</v>
      </c>
      <c r="P964" s="17">
        <v>1.5523100309217001E-2</v>
      </c>
      <c r="Q964" s="17">
        <v>2.0374275573583699E-2</v>
      </c>
      <c r="R964" s="17"/>
      <c r="S964" s="17">
        <v>1.18466829932087E-2</v>
      </c>
      <c r="T964" s="17">
        <v>2.2295936010355299E-2</v>
      </c>
      <c r="U964" s="17">
        <v>1.0318581474495801E-2</v>
      </c>
      <c r="V964" s="17">
        <v>2.4730146899066399E-2</v>
      </c>
      <c r="W964" s="17">
        <v>2.0499316582466301E-2</v>
      </c>
      <c r="X964" s="17">
        <v>1.02846930072808E-2</v>
      </c>
      <c r="Y964" s="17">
        <v>8.6444592501881603E-3</v>
      </c>
      <c r="Z964" s="17">
        <v>1.7078836892647699E-2</v>
      </c>
      <c r="AA964" s="17">
        <v>2.2610763497427001E-2</v>
      </c>
      <c r="AB964" s="17">
        <v>2.23067754955623E-2</v>
      </c>
      <c r="AC964" s="17">
        <v>8.9247567925240297E-3</v>
      </c>
      <c r="AD964" s="17">
        <v>2.8777677619538401E-2</v>
      </c>
      <c r="AE964" s="17"/>
      <c r="AF964" s="17">
        <v>1.9344487173649502E-2</v>
      </c>
      <c r="AG964" s="17">
        <v>1.5971246491484601E-2</v>
      </c>
      <c r="AH964" s="17">
        <v>1.3795926606740901E-2</v>
      </c>
      <c r="AI964" s="17"/>
      <c r="AJ964" s="17">
        <v>1.8853292097304498E-2</v>
      </c>
      <c r="AK964" s="17">
        <v>1.40255395502299E-2</v>
      </c>
      <c r="AL964" s="17">
        <v>9.7814443646074608E-3</v>
      </c>
      <c r="AM964" s="17">
        <v>0</v>
      </c>
      <c r="AN964" s="17">
        <v>2.9153300465829E-2</v>
      </c>
      <c r="AO964" s="17"/>
      <c r="AP964" s="17">
        <v>1.36219073310233E-2</v>
      </c>
      <c r="AQ964" s="17">
        <v>1.0980233624594901E-2</v>
      </c>
      <c r="AR964" s="17">
        <v>1.18925635058126E-2</v>
      </c>
      <c r="AS964" s="17"/>
      <c r="AT964" s="17">
        <v>2.0392769480146299E-2</v>
      </c>
      <c r="AU964" s="17">
        <v>1.2744235554879701E-2</v>
      </c>
      <c r="AV964" s="17" t="s">
        <v>74</v>
      </c>
      <c r="AW964" s="17" t="s">
        <v>74</v>
      </c>
      <c r="AX964" s="17" t="s">
        <v>74</v>
      </c>
      <c r="AY964" s="17" t="s">
        <v>74</v>
      </c>
      <c r="AZ964" s="17" t="s">
        <v>74</v>
      </c>
    </row>
    <row r="965" spans="2:52" x14ac:dyDescent="0.35">
      <c r="B965" t="s">
        <v>72</v>
      </c>
      <c r="C965" s="17">
        <v>8.95189742785963E-2</v>
      </c>
      <c r="D965" s="17">
        <v>8.1574270767869106E-2</v>
      </c>
      <c r="E965" s="17">
        <v>9.8051034631788103E-2</v>
      </c>
      <c r="F965" s="17"/>
      <c r="G965" s="17">
        <v>5.6386571018609E-2</v>
      </c>
      <c r="H965" s="17">
        <v>7.4671386590005495E-2</v>
      </c>
      <c r="I965" s="17">
        <v>6.6463626467971895E-2</v>
      </c>
      <c r="J965" s="17">
        <v>7.1350903066577195E-2</v>
      </c>
      <c r="K965" s="17">
        <v>0.125369222785157</v>
      </c>
      <c r="L965" s="17">
        <v>0.103658835157918</v>
      </c>
      <c r="M965" s="17"/>
      <c r="N965" s="17">
        <v>5.09323061855151E-2</v>
      </c>
      <c r="O965" s="17">
        <v>8.0454171801573202E-2</v>
      </c>
      <c r="P965" s="17">
        <v>9.5157450054599496E-2</v>
      </c>
      <c r="Q965" s="17">
        <v>0.157167382120764</v>
      </c>
      <c r="R965" s="17"/>
      <c r="S965" s="17">
        <v>9.2475776205662594E-2</v>
      </c>
      <c r="T965" s="17">
        <v>0.10724573586222701</v>
      </c>
      <c r="U965" s="17">
        <v>5.8441318948281903E-2</v>
      </c>
      <c r="V965" s="17">
        <v>9.1185449053055798E-2</v>
      </c>
      <c r="W965" s="17">
        <v>4.6068689265479502E-2</v>
      </c>
      <c r="X965" s="17">
        <v>8.7699152998098495E-2</v>
      </c>
      <c r="Y965" s="17">
        <v>0.13611070251420301</v>
      </c>
      <c r="Z965" s="17">
        <v>8.7477745615911498E-2</v>
      </c>
      <c r="AA965" s="17">
        <v>7.9154513420825801E-2</v>
      </c>
      <c r="AB965" s="17">
        <v>0.10684364725308899</v>
      </c>
      <c r="AC965" s="17">
        <v>4.9273879700855401E-2</v>
      </c>
      <c r="AD965" s="17">
        <v>0.10372602659747</v>
      </c>
      <c r="AE965" s="17"/>
      <c r="AF965" s="17">
        <v>0.106477291715475</v>
      </c>
      <c r="AG965" s="17">
        <v>6.2722216941840297E-2</v>
      </c>
      <c r="AH965" s="17">
        <v>0.122670996794154</v>
      </c>
      <c r="AI965" s="17"/>
      <c r="AJ965" s="17">
        <v>8.7228568883483806E-2</v>
      </c>
      <c r="AK965" s="17">
        <v>7.3954927919658298E-2</v>
      </c>
      <c r="AL965" s="17">
        <v>5.9760334707720901E-2</v>
      </c>
      <c r="AM965" s="17">
        <v>0.158511136675836</v>
      </c>
      <c r="AN965" s="17">
        <v>0.145850311315392</v>
      </c>
      <c r="AO965" s="17"/>
      <c r="AP965" s="17">
        <v>6.5774095140915298E-2</v>
      </c>
      <c r="AQ965" s="17">
        <v>7.7995438336027706E-2</v>
      </c>
      <c r="AR965" s="17">
        <v>6.5248310787404201E-2</v>
      </c>
      <c r="AS965" s="17"/>
      <c r="AT965" s="17">
        <v>9.5978656564085593E-2</v>
      </c>
      <c r="AU965" s="17">
        <v>7.9707413123468601E-2</v>
      </c>
      <c r="AV965" s="17" t="s">
        <v>74</v>
      </c>
      <c r="AW965" s="17" t="s">
        <v>74</v>
      </c>
      <c r="AX965" s="17" t="s">
        <v>74</v>
      </c>
      <c r="AY965" s="17" t="s">
        <v>74</v>
      </c>
      <c r="AZ965" s="17" t="s">
        <v>74</v>
      </c>
    </row>
    <row r="966" spans="2:52" x14ac:dyDescent="0.35">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row>
    <row r="967" spans="2:52" x14ac:dyDescent="0.35">
      <c r="B967" s="6" t="s">
        <v>433</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row>
    <row r="968" spans="2:52" x14ac:dyDescent="0.35">
      <c r="B968" s="26" t="s">
        <v>834</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row>
    <row r="969" spans="2:52" x14ac:dyDescent="0.35">
      <c r="B969" t="s">
        <v>426</v>
      </c>
      <c r="C969" s="17">
        <v>6.4733996991025694E-2</v>
      </c>
      <c r="D969" s="17">
        <v>7.0156740284142205E-2</v>
      </c>
      <c r="E969" s="17">
        <v>5.9025097756036003E-2</v>
      </c>
      <c r="F969" s="17"/>
      <c r="G969" s="17">
        <v>0.111770486884691</v>
      </c>
      <c r="H969" s="17">
        <v>3.7898320479558302E-2</v>
      </c>
      <c r="I969" s="17">
        <v>5.1968183674732001E-2</v>
      </c>
      <c r="J969" s="17">
        <v>7.6754246208507002E-2</v>
      </c>
      <c r="K969" s="17">
        <v>7.8448940385193094E-2</v>
      </c>
      <c r="L969" s="17">
        <v>5.5543582564662998E-2</v>
      </c>
      <c r="M969" s="17"/>
      <c r="N969" s="17">
        <v>5.6540779751553E-2</v>
      </c>
      <c r="O969" s="17">
        <v>5.9704075813712003E-2</v>
      </c>
      <c r="P969" s="17">
        <v>6.2543159636298001E-2</v>
      </c>
      <c r="Q969" s="17">
        <v>8.6044498725427798E-2</v>
      </c>
      <c r="R969" s="17"/>
      <c r="S969" s="17">
        <v>9.0612421524960393E-2</v>
      </c>
      <c r="T969" s="17">
        <v>4.0252532006594698E-2</v>
      </c>
      <c r="U969" s="17">
        <v>5.1628593042597301E-2</v>
      </c>
      <c r="V969" s="17">
        <v>6.2233902287202998E-2</v>
      </c>
      <c r="W969" s="17">
        <v>7.9341129812521699E-2</v>
      </c>
      <c r="X969" s="17">
        <v>4.8097697438673301E-2</v>
      </c>
      <c r="Y969" s="17">
        <v>6.4789810921674906E-2</v>
      </c>
      <c r="Z969" s="17">
        <v>3.5830391575434203E-2</v>
      </c>
      <c r="AA969" s="17">
        <v>9.0666464570736002E-2</v>
      </c>
      <c r="AB969" s="17">
        <v>3.9926516525879099E-2</v>
      </c>
      <c r="AC969" s="17">
        <v>9.8957879352665007E-2</v>
      </c>
      <c r="AD969" s="17">
        <v>0.107442717742042</v>
      </c>
      <c r="AE969" s="17"/>
      <c r="AF969" s="17">
        <v>7.1334608349066506E-2</v>
      </c>
      <c r="AG969" s="17">
        <v>6.3131415320236695E-2</v>
      </c>
      <c r="AH969" s="17">
        <v>4.9155437848037997E-2</v>
      </c>
      <c r="AI969" s="17"/>
      <c r="AJ969" s="17">
        <v>5.81003159492594E-2</v>
      </c>
      <c r="AK969" s="17">
        <v>6.93916313063003E-2</v>
      </c>
      <c r="AL969" s="17">
        <v>3.9191733071762103E-2</v>
      </c>
      <c r="AM969" s="17">
        <v>9.2996433928461505E-2</v>
      </c>
      <c r="AN969" s="17">
        <v>4.2885564684162103E-2</v>
      </c>
      <c r="AO969" s="17"/>
      <c r="AP969" s="17">
        <v>6.9625763457617895E-2</v>
      </c>
      <c r="AQ969" s="17">
        <v>5.7613734883434103E-2</v>
      </c>
      <c r="AR969" s="17">
        <v>3.4495013429341498E-2</v>
      </c>
      <c r="AS969" s="17"/>
      <c r="AT969" s="17">
        <v>6.6686231138995994E-2</v>
      </c>
      <c r="AU969" s="17">
        <v>6.1768763735673998E-2</v>
      </c>
      <c r="AV969" s="17" t="s">
        <v>74</v>
      </c>
      <c r="AW969" s="17" t="s">
        <v>74</v>
      </c>
      <c r="AX969" s="17" t="s">
        <v>74</v>
      </c>
      <c r="AY969" s="17" t="s">
        <v>74</v>
      </c>
      <c r="AZ969" s="17" t="s">
        <v>74</v>
      </c>
    </row>
    <row r="970" spans="2:52" x14ac:dyDescent="0.35">
      <c r="B970" t="s">
        <v>427</v>
      </c>
      <c r="C970" s="17">
        <v>0.23264267649651599</v>
      </c>
      <c r="D970" s="17">
        <v>0.23591469059274001</v>
      </c>
      <c r="E970" s="17">
        <v>0.22937452920356299</v>
      </c>
      <c r="F970" s="17"/>
      <c r="G970" s="17">
        <v>0.33857133185516403</v>
      </c>
      <c r="H970" s="17">
        <v>0.29253211939755402</v>
      </c>
      <c r="I970" s="17">
        <v>0.27279411129421</v>
      </c>
      <c r="J970" s="17">
        <v>0.23839302486981301</v>
      </c>
      <c r="K970" s="17">
        <v>0.19514596658970901</v>
      </c>
      <c r="L970" s="17">
        <v>0.18427336239850201</v>
      </c>
      <c r="M970" s="17"/>
      <c r="N970" s="17">
        <v>0.254965092941354</v>
      </c>
      <c r="O970" s="17">
        <v>0.236285816325256</v>
      </c>
      <c r="P970" s="17">
        <v>0.21464277513089999</v>
      </c>
      <c r="Q970" s="17">
        <v>0.21462400714389401</v>
      </c>
      <c r="R970" s="17"/>
      <c r="S970" s="17">
        <v>0.277701171607382</v>
      </c>
      <c r="T970" s="17">
        <v>0.21873059541251599</v>
      </c>
      <c r="U970" s="17">
        <v>0.22833737435360801</v>
      </c>
      <c r="V970" s="17">
        <v>0.17923905841819701</v>
      </c>
      <c r="W970" s="17">
        <v>0.26056140470004502</v>
      </c>
      <c r="X970" s="17">
        <v>0.24137261468589399</v>
      </c>
      <c r="Y970" s="17">
        <v>0.17890501775800199</v>
      </c>
      <c r="Z970" s="17">
        <v>0.24797839460729099</v>
      </c>
      <c r="AA970" s="17">
        <v>0.28442006392015301</v>
      </c>
      <c r="AB970" s="17">
        <v>0.23253850224198599</v>
      </c>
      <c r="AC970" s="17">
        <v>0.26652053236786999</v>
      </c>
      <c r="AD970" s="17">
        <v>0.148285764234386</v>
      </c>
      <c r="AE970" s="17"/>
      <c r="AF970" s="17">
        <v>0.20988729461403599</v>
      </c>
      <c r="AG970" s="17">
        <v>0.25113269286018602</v>
      </c>
      <c r="AH970" s="17">
        <v>0.225397234604681</v>
      </c>
      <c r="AI970" s="17"/>
      <c r="AJ970" s="17">
        <v>0.23163000940714901</v>
      </c>
      <c r="AK970" s="17">
        <v>0.26980670317515398</v>
      </c>
      <c r="AL970" s="17">
        <v>0.21038858634747601</v>
      </c>
      <c r="AM970" s="17">
        <v>0.211932974916308</v>
      </c>
      <c r="AN970" s="17">
        <v>0.163692265723761</v>
      </c>
      <c r="AO970" s="17"/>
      <c r="AP970" s="17">
        <v>0.24398357824392</v>
      </c>
      <c r="AQ970" s="17">
        <v>0.287689096767964</v>
      </c>
      <c r="AR970" s="17">
        <v>0.21278095630857899</v>
      </c>
      <c r="AS970" s="17"/>
      <c r="AT970" s="17">
        <v>0.21846424568747499</v>
      </c>
      <c r="AU970" s="17">
        <v>0.254178184717893</v>
      </c>
      <c r="AV970" s="17" t="s">
        <v>74</v>
      </c>
      <c r="AW970" s="17" t="s">
        <v>74</v>
      </c>
      <c r="AX970" s="17" t="s">
        <v>74</v>
      </c>
      <c r="AY970" s="17" t="s">
        <v>74</v>
      </c>
      <c r="AZ970" s="17" t="s">
        <v>74</v>
      </c>
    </row>
    <row r="971" spans="2:52" x14ac:dyDescent="0.35">
      <c r="B971" t="s">
        <v>428</v>
      </c>
      <c r="C971" s="17">
        <v>0.35742557282404702</v>
      </c>
      <c r="D971" s="17">
        <v>0.342122739858574</v>
      </c>
      <c r="E971" s="17">
        <v>0.37311654697705199</v>
      </c>
      <c r="F971" s="17"/>
      <c r="G971" s="17">
        <v>0.223347997012704</v>
      </c>
      <c r="H971" s="17">
        <v>0.30971321523295497</v>
      </c>
      <c r="I971" s="17">
        <v>0.35185135309842702</v>
      </c>
      <c r="J971" s="17">
        <v>0.37853360787533602</v>
      </c>
      <c r="K971" s="17">
        <v>0.35123841073709</v>
      </c>
      <c r="L971" s="17">
        <v>0.40009974053932601</v>
      </c>
      <c r="M971" s="17"/>
      <c r="N971" s="17">
        <v>0.38120839899602299</v>
      </c>
      <c r="O971" s="17">
        <v>0.35460032968474398</v>
      </c>
      <c r="P971" s="17">
        <v>0.36079059336869901</v>
      </c>
      <c r="Q971" s="17">
        <v>0.32073682983907598</v>
      </c>
      <c r="R971" s="17"/>
      <c r="S971" s="17">
        <v>0.30346260978366602</v>
      </c>
      <c r="T971" s="17">
        <v>0.35136483690264397</v>
      </c>
      <c r="U971" s="17">
        <v>0.41484268565778099</v>
      </c>
      <c r="V971" s="17">
        <v>0.40086802175541703</v>
      </c>
      <c r="W971" s="17">
        <v>0.35302045377021801</v>
      </c>
      <c r="X971" s="17">
        <v>0.37479164544566401</v>
      </c>
      <c r="Y971" s="17">
        <v>0.42142910367712699</v>
      </c>
      <c r="Z971" s="17">
        <v>0.33796270876908302</v>
      </c>
      <c r="AA971" s="17">
        <v>0.27800366605759702</v>
      </c>
      <c r="AB971" s="17">
        <v>0.38605593698580098</v>
      </c>
      <c r="AC971" s="17">
        <v>0.29744589290079998</v>
      </c>
      <c r="AD971" s="17">
        <v>0.336815374444694</v>
      </c>
      <c r="AE971" s="17"/>
      <c r="AF971" s="17">
        <v>0.355463688154107</v>
      </c>
      <c r="AG971" s="17">
        <v>0.37584394451197201</v>
      </c>
      <c r="AH971" s="17">
        <v>0.323269771446761</v>
      </c>
      <c r="AI971" s="17"/>
      <c r="AJ971" s="17">
        <v>0.36376334283564499</v>
      </c>
      <c r="AK971" s="17">
        <v>0.36351110288516503</v>
      </c>
      <c r="AL971" s="17">
        <v>0.35759469217813999</v>
      </c>
      <c r="AM971" s="17">
        <v>0.30503463724640401</v>
      </c>
      <c r="AN971" s="17">
        <v>0.35068806460666102</v>
      </c>
      <c r="AO971" s="17"/>
      <c r="AP971" s="17">
        <v>0.36521304151849798</v>
      </c>
      <c r="AQ971" s="17">
        <v>0.35054924862762898</v>
      </c>
      <c r="AR971" s="17">
        <v>0.38572884203484298</v>
      </c>
      <c r="AS971" s="17"/>
      <c r="AT971" s="17">
        <v>0.37176884337941102</v>
      </c>
      <c r="AU971" s="17">
        <v>0.33563969079473699</v>
      </c>
      <c r="AV971" s="17" t="s">
        <v>74</v>
      </c>
      <c r="AW971" s="17" t="s">
        <v>74</v>
      </c>
      <c r="AX971" s="17" t="s">
        <v>74</v>
      </c>
      <c r="AY971" s="17" t="s">
        <v>74</v>
      </c>
      <c r="AZ971" s="17" t="s">
        <v>74</v>
      </c>
    </row>
    <row r="972" spans="2:52" x14ac:dyDescent="0.35">
      <c r="B972" t="s">
        <v>429</v>
      </c>
      <c r="C972" s="17">
        <v>0.15487944218001001</v>
      </c>
      <c r="D972" s="17">
        <v>0.167959902925994</v>
      </c>
      <c r="E972" s="17">
        <v>0.14110757407535399</v>
      </c>
      <c r="F972" s="17"/>
      <c r="G972" s="17">
        <v>0.15695642034153001</v>
      </c>
      <c r="H972" s="17">
        <v>0.199610280140047</v>
      </c>
      <c r="I972" s="17">
        <v>0.16243999505651999</v>
      </c>
      <c r="J972" s="17">
        <v>0.139252975809638</v>
      </c>
      <c r="K972" s="17">
        <v>0.15463701758935799</v>
      </c>
      <c r="L972" s="17">
        <v>0.14261808951100199</v>
      </c>
      <c r="M972" s="17"/>
      <c r="N972" s="17">
        <v>0.152271487777979</v>
      </c>
      <c r="O972" s="17">
        <v>0.160421396231789</v>
      </c>
      <c r="P972" s="17">
        <v>0.15935239926217101</v>
      </c>
      <c r="Q972" s="17">
        <v>0.14260833514841301</v>
      </c>
      <c r="R972" s="17"/>
      <c r="S972" s="17">
        <v>0.13860598629697901</v>
      </c>
      <c r="T972" s="17">
        <v>0.157667322713021</v>
      </c>
      <c r="U972" s="17">
        <v>0.150502863193062</v>
      </c>
      <c r="V972" s="17">
        <v>0.17126602120663301</v>
      </c>
      <c r="W972" s="17">
        <v>0.14894029240613099</v>
      </c>
      <c r="X972" s="17">
        <v>0.16569094021230299</v>
      </c>
      <c r="Y972" s="17">
        <v>0.15992921980733499</v>
      </c>
      <c r="Z972" s="17">
        <v>0.19410822675262801</v>
      </c>
      <c r="AA972" s="17">
        <v>0.12674863076402301</v>
      </c>
      <c r="AB972" s="17">
        <v>0.13523318459846201</v>
      </c>
      <c r="AC972" s="17">
        <v>0.17360039126910401</v>
      </c>
      <c r="AD972" s="17">
        <v>0.197108777052597</v>
      </c>
      <c r="AE972" s="17"/>
      <c r="AF972" s="17">
        <v>0.15743885676175201</v>
      </c>
      <c r="AG972" s="17">
        <v>0.14904215494565401</v>
      </c>
      <c r="AH972" s="17">
        <v>0.17077446566333801</v>
      </c>
      <c r="AI972" s="17"/>
      <c r="AJ972" s="17">
        <v>0.160735909083562</v>
      </c>
      <c r="AK972" s="17">
        <v>0.13915223135198301</v>
      </c>
      <c r="AL972" s="17">
        <v>0.15642797849086101</v>
      </c>
      <c r="AM972" s="17">
        <v>0.102364459069405</v>
      </c>
      <c r="AN972" s="17">
        <v>0.17981400178252599</v>
      </c>
      <c r="AO972" s="17"/>
      <c r="AP972" s="17">
        <v>0.15901052657803899</v>
      </c>
      <c r="AQ972" s="17">
        <v>0.14708295924027201</v>
      </c>
      <c r="AR972" s="17">
        <v>0.18555450612065499</v>
      </c>
      <c r="AS972" s="17"/>
      <c r="AT972" s="17">
        <v>0.14076222315846099</v>
      </c>
      <c r="AU972" s="17">
        <v>0.17632197629370899</v>
      </c>
      <c r="AV972" s="17" t="s">
        <v>74</v>
      </c>
      <c r="AW972" s="17" t="s">
        <v>74</v>
      </c>
      <c r="AX972" s="17" t="s">
        <v>74</v>
      </c>
      <c r="AY972" s="17" t="s">
        <v>74</v>
      </c>
      <c r="AZ972" s="17" t="s">
        <v>74</v>
      </c>
    </row>
    <row r="973" spans="2:52" x14ac:dyDescent="0.35">
      <c r="B973" t="s">
        <v>430</v>
      </c>
      <c r="C973" s="17">
        <v>8.4052658448707102E-2</v>
      </c>
      <c r="D973" s="17">
        <v>9.2398601930200205E-2</v>
      </c>
      <c r="E973" s="17">
        <v>7.52520981413968E-2</v>
      </c>
      <c r="F973" s="17"/>
      <c r="G973" s="17">
        <v>8.7138874477451E-2</v>
      </c>
      <c r="H973" s="17">
        <v>8.6310046461578999E-2</v>
      </c>
      <c r="I973" s="17">
        <v>6.7136817326660797E-2</v>
      </c>
      <c r="J973" s="17">
        <v>7.2102545433780404E-2</v>
      </c>
      <c r="K973" s="17">
        <v>9.3062651590214401E-2</v>
      </c>
      <c r="L973" s="17">
        <v>9.2856383892883504E-2</v>
      </c>
      <c r="M973" s="17"/>
      <c r="N973" s="17">
        <v>8.3193261510291397E-2</v>
      </c>
      <c r="O973" s="17">
        <v>9.6268326052248707E-2</v>
      </c>
      <c r="P973" s="17">
        <v>8.8009191112430593E-2</v>
      </c>
      <c r="Q973" s="17">
        <v>6.3758152410891403E-2</v>
      </c>
      <c r="R973" s="17"/>
      <c r="S973" s="17">
        <v>7.1813514853869595E-2</v>
      </c>
      <c r="T973" s="17">
        <v>0.103629330005715</v>
      </c>
      <c r="U973" s="17">
        <v>6.2695378479108096E-2</v>
      </c>
      <c r="V973" s="17">
        <v>8.4869533748476306E-2</v>
      </c>
      <c r="W973" s="17">
        <v>9.7904697160709805E-2</v>
      </c>
      <c r="X973" s="17">
        <v>7.1367562455343606E-2</v>
      </c>
      <c r="Y973" s="17">
        <v>5.4727854327256902E-2</v>
      </c>
      <c r="Z973" s="17">
        <v>0.110058752035747</v>
      </c>
      <c r="AA973" s="17">
        <v>0.10405872673974299</v>
      </c>
      <c r="AB973" s="17">
        <v>8.03839947054385E-2</v>
      </c>
      <c r="AC973" s="17">
        <v>9.7386878017715298E-2</v>
      </c>
      <c r="AD973" s="17">
        <v>7.9393153648031095E-2</v>
      </c>
      <c r="AE973" s="17"/>
      <c r="AF973" s="17">
        <v>8.3609235913301896E-2</v>
      </c>
      <c r="AG973" s="17">
        <v>8.4720470048281593E-2</v>
      </c>
      <c r="AH973" s="17">
        <v>7.38770915057856E-2</v>
      </c>
      <c r="AI973" s="17"/>
      <c r="AJ973" s="17">
        <v>8.5762981801577501E-2</v>
      </c>
      <c r="AK973" s="17">
        <v>7.2807597147009698E-2</v>
      </c>
      <c r="AL973" s="17">
        <v>0.14114284431083199</v>
      </c>
      <c r="AM973" s="17">
        <v>9.3176742779063002E-2</v>
      </c>
      <c r="AN973" s="17">
        <v>9.3124347717054398E-2</v>
      </c>
      <c r="AO973" s="17"/>
      <c r="AP973" s="17">
        <v>8.0011973946506401E-2</v>
      </c>
      <c r="AQ973" s="17">
        <v>7.4131414721967603E-2</v>
      </c>
      <c r="AR973" s="17">
        <v>0.105384076779467</v>
      </c>
      <c r="AS973" s="17"/>
      <c r="AT973" s="17">
        <v>8.70585648233069E-2</v>
      </c>
      <c r="AU973" s="17">
        <v>7.9487010647850798E-2</v>
      </c>
      <c r="AV973" s="17" t="s">
        <v>74</v>
      </c>
      <c r="AW973" s="17" t="s">
        <v>74</v>
      </c>
      <c r="AX973" s="17" t="s">
        <v>74</v>
      </c>
      <c r="AY973" s="17" t="s">
        <v>74</v>
      </c>
      <c r="AZ973" s="17" t="s">
        <v>74</v>
      </c>
    </row>
    <row r="974" spans="2:52" x14ac:dyDescent="0.35">
      <c r="B974" t="s">
        <v>72</v>
      </c>
      <c r="C974" s="17">
        <v>0.106265653059694</v>
      </c>
      <c r="D974" s="17">
        <v>9.1447324408349101E-2</v>
      </c>
      <c r="E974" s="17">
        <v>0.122124153846598</v>
      </c>
      <c r="F974" s="17"/>
      <c r="G974" s="17">
        <v>8.22148894284601E-2</v>
      </c>
      <c r="H974" s="17">
        <v>7.3936018288306801E-2</v>
      </c>
      <c r="I974" s="17">
        <v>9.3809539549450704E-2</v>
      </c>
      <c r="J974" s="17">
        <v>9.4963599802925097E-2</v>
      </c>
      <c r="K974" s="17">
        <v>0.127467013108435</v>
      </c>
      <c r="L974" s="17">
        <v>0.124608841093622</v>
      </c>
      <c r="M974" s="17"/>
      <c r="N974" s="17">
        <v>7.18209790227987E-2</v>
      </c>
      <c r="O974" s="17">
        <v>9.2720055892250103E-2</v>
      </c>
      <c r="P974" s="17">
        <v>0.114661881489501</v>
      </c>
      <c r="Q974" s="17">
        <v>0.17222817673229801</v>
      </c>
      <c r="R974" s="17"/>
      <c r="S974" s="17">
        <v>0.117804295933144</v>
      </c>
      <c r="T974" s="17">
        <v>0.12835538295951099</v>
      </c>
      <c r="U974" s="17">
        <v>9.1993105273843301E-2</v>
      </c>
      <c r="V974" s="17">
        <v>0.10152346258407401</v>
      </c>
      <c r="W974" s="17">
        <v>6.0232022150374098E-2</v>
      </c>
      <c r="X974" s="17">
        <v>9.8679539762121904E-2</v>
      </c>
      <c r="Y974" s="17">
        <v>0.120218993508604</v>
      </c>
      <c r="Z974" s="17">
        <v>7.4061526259816601E-2</v>
      </c>
      <c r="AA974" s="17">
        <v>0.116102447947748</v>
      </c>
      <c r="AB974" s="17">
        <v>0.12586186494243401</v>
      </c>
      <c r="AC974" s="17">
        <v>6.6088426091845995E-2</v>
      </c>
      <c r="AD974" s="17">
        <v>0.13095421287824999</v>
      </c>
      <c r="AE974" s="17"/>
      <c r="AF974" s="17">
        <v>0.12226631620773699</v>
      </c>
      <c r="AG974" s="17">
        <v>7.6129322313670797E-2</v>
      </c>
      <c r="AH974" s="17">
        <v>0.15752599893139599</v>
      </c>
      <c r="AI974" s="17"/>
      <c r="AJ974" s="17">
        <v>0.100007440922807</v>
      </c>
      <c r="AK974" s="17">
        <v>8.5330734134388297E-2</v>
      </c>
      <c r="AL974" s="17">
        <v>9.52541656009286E-2</v>
      </c>
      <c r="AM974" s="17">
        <v>0.19449475206035899</v>
      </c>
      <c r="AN974" s="17">
        <v>0.169795755485835</v>
      </c>
      <c r="AO974" s="17"/>
      <c r="AP974" s="17">
        <v>8.2155116255418298E-2</v>
      </c>
      <c r="AQ974" s="17">
        <v>8.2933545758733296E-2</v>
      </c>
      <c r="AR974" s="17">
        <v>7.6056605327114002E-2</v>
      </c>
      <c r="AS974" s="17"/>
      <c r="AT974" s="17">
        <v>0.115259891812349</v>
      </c>
      <c r="AU974" s="17">
        <v>9.2604373810136004E-2</v>
      </c>
      <c r="AV974" s="17" t="s">
        <v>74</v>
      </c>
      <c r="AW974" s="17" t="s">
        <v>74</v>
      </c>
      <c r="AX974" s="17" t="s">
        <v>74</v>
      </c>
      <c r="AY974" s="17" t="s">
        <v>74</v>
      </c>
      <c r="AZ974" s="17" t="s">
        <v>74</v>
      </c>
    </row>
    <row r="975" spans="2:52" x14ac:dyDescent="0.35">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row>
    <row r="976" spans="2:52" x14ac:dyDescent="0.35">
      <c r="B976" s="6" t="s">
        <v>434</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row>
    <row r="977" spans="2:52" x14ac:dyDescent="0.35">
      <c r="B977" s="26" t="s">
        <v>834</v>
      </c>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row>
    <row r="978" spans="2:52" x14ac:dyDescent="0.35">
      <c r="B978" t="s">
        <v>426</v>
      </c>
      <c r="C978" s="17">
        <v>8.6474846005381398E-2</v>
      </c>
      <c r="D978" s="17">
        <v>9.3239308173531502E-2</v>
      </c>
      <c r="E978" s="17">
        <v>7.9358645767232006E-2</v>
      </c>
      <c r="F978" s="17"/>
      <c r="G978" s="17">
        <v>0.13466284602694301</v>
      </c>
      <c r="H978" s="17">
        <v>0.106752089017478</v>
      </c>
      <c r="I978" s="17">
        <v>7.1911162520886099E-2</v>
      </c>
      <c r="J978" s="17">
        <v>7.4363742937831004E-2</v>
      </c>
      <c r="K978" s="17">
        <v>7.3803307234295706E-2</v>
      </c>
      <c r="L978" s="17">
        <v>9.0237221711804899E-2</v>
      </c>
      <c r="M978" s="17"/>
      <c r="N978" s="17">
        <v>0.102746043089045</v>
      </c>
      <c r="O978" s="17">
        <v>6.3715611905053302E-2</v>
      </c>
      <c r="P978" s="17">
        <v>9.1885160193605694E-2</v>
      </c>
      <c r="Q978" s="17">
        <v>8.5248789535830302E-2</v>
      </c>
      <c r="R978" s="17"/>
      <c r="S978" s="17">
        <v>0.12555860929584201</v>
      </c>
      <c r="T978" s="17">
        <v>7.0973496730024899E-2</v>
      </c>
      <c r="U978" s="17">
        <v>8.96945498972124E-2</v>
      </c>
      <c r="V978" s="17">
        <v>7.3919975917323993E-2</v>
      </c>
      <c r="W978" s="17">
        <v>9.8800331268241795E-2</v>
      </c>
      <c r="X978" s="17">
        <v>8.2610861648255998E-2</v>
      </c>
      <c r="Y978" s="17">
        <v>5.12981327465373E-2</v>
      </c>
      <c r="Z978" s="17">
        <v>6.2094343104562501E-2</v>
      </c>
      <c r="AA978" s="17">
        <v>8.0141254271758097E-2</v>
      </c>
      <c r="AB978" s="17">
        <v>8.9851173390305697E-2</v>
      </c>
      <c r="AC978" s="17">
        <v>0.15764070799119001</v>
      </c>
      <c r="AD978" s="17">
        <v>6.1889033400132298E-2</v>
      </c>
      <c r="AE978" s="17"/>
      <c r="AF978" s="17">
        <v>9.4402564509192197E-2</v>
      </c>
      <c r="AG978" s="17">
        <v>8.8128045998798102E-2</v>
      </c>
      <c r="AH978" s="17">
        <v>4.1598989528081699E-2</v>
      </c>
      <c r="AI978" s="17"/>
      <c r="AJ978" s="17">
        <v>8.9234801006932804E-2</v>
      </c>
      <c r="AK978" s="17">
        <v>0.10260805551056799</v>
      </c>
      <c r="AL978" s="17">
        <v>8.4395292506839595E-2</v>
      </c>
      <c r="AM978" s="17">
        <v>3.5137850145064098E-2</v>
      </c>
      <c r="AN978" s="17">
        <v>4.4434073223395702E-2</v>
      </c>
      <c r="AO978" s="17"/>
      <c r="AP978" s="17">
        <v>9.2144361903997302E-2</v>
      </c>
      <c r="AQ978" s="17">
        <v>9.02339919127539E-2</v>
      </c>
      <c r="AR978" s="17">
        <v>9.6776616714023794E-2</v>
      </c>
      <c r="AS978" s="17"/>
      <c r="AT978" s="17">
        <v>9.9766323258274503E-2</v>
      </c>
      <c r="AU978" s="17">
        <v>6.6286524638292599E-2</v>
      </c>
      <c r="AV978" s="17" t="s">
        <v>74</v>
      </c>
      <c r="AW978" s="17" t="s">
        <v>74</v>
      </c>
      <c r="AX978" s="17" t="s">
        <v>74</v>
      </c>
      <c r="AY978" s="17" t="s">
        <v>74</v>
      </c>
      <c r="AZ978" s="17" t="s">
        <v>74</v>
      </c>
    </row>
    <row r="979" spans="2:52" x14ac:dyDescent="0.35">
      <c r="B979" t="s">
        <v>427</v>
      </c>
      <c r="C979" s="17">
        <v>0.34287936353394199</v>
      </c>
      <c r="D979" s="17">
        <v>0.34544364418017898</v>
      </c>
      <c r="E979" s="17">
        <v>0.33955261965711198</v>
      </c>
      <c r="F979" s="17"/>
      <c r="G979" s="17">
        <v>0.43804356522889298</v>
      </c>
      <c r="H979" s="17">
        <v>0.36406129344580701</v>
      </c>
      <c r="I979" s="17">
        <v>0.35535581029789798</v>
      </c>
      <c r="J979" s="17">
        <v>0.29125058429845901</v>
      </c>
      <c r="K979" s="17">
        <v>0.33131846281925498</v>
      </c>
      <c r="L979" s="17">
        <v>0.34520883534961</v>
      </c>
      <c r="M979" s="17"/>
      <c r="N979" s="17">
        <v>0.36468200379745103</v>
      </c>
      <c r="O979" s="17">
        <v>0.35256574221593001</v>
      </c>
      <c r="P979" s="17">
        <v>0.34241680043127298</v>
      </c>
      <c r="Q979" s="17">
        <v>0.29482650550954298</v>
      </c>
      <c r="R979" s="17"/>
      <c r="S979" s="17">
        <v>0.34990632924907999</v>
      </c>
      <c r="T979" s="17">
        <v>0.34230365047855998</v>
      </c>
      <c r="U979" s="17">
        <v>0.383807467944009</v>
      </c>
      <c r="V979" s="17">
        <v>0.341894960026011</v>
      </c>
      <c r="W979" s="17">
        <v>0.34735358583692599</v>
      </c>
      <c r="X979" s="17">
        <v>0.36842807628718099</v>
      </c>
      <c r="Y979" s="17">
        <v>0.34057506110020802</v>
      </c>
      <c r="Z979" s="17">
        <v>0.310476056968429</v>
      </c>
      <c r="AA979" s="17">
        <v>0.37390354000383103</v>
      </c>
      <c r="AB979" s="17">
        <v>0.32862018600048498</v>
      </c>
      <c r="AC979" s="17">
        <v>0.30060213425788102</v>
      </c>
      <c r="AD979" s="17">
        <v>0.20958927307122599</v>
      </c>
      <c r="AE979" s="17"/>
      <c r="AF979" s="17">
        <v>0.32746941889843301</v>
      </c>
      <c r="AG979" s="17">
        <v>0.362017763477474</v>
      </c>
      <c r="AH979" s="17">
        <v>0.27228883316381602</v>
      </c>
      <c r="AI979" s="17"/>
      <c r="AJ979" s="17">
        <v>0.36402551323404703</v>
      </c>
      <c r="AK979" s="17">
        <v>0.347927536410847</v>
      </c>
      <c r="AL979" s="17">
        <v>0.35374955719165602</v>
      </c>
      <c r="AM979" s="17">
        <v>0.393076898096758</v>
      </c>
      <c r="AN979" s="17">
        <v>0.27409572642012198</v>
      </c>
      <c r="AO979" s="17"/>
      <c r="AP979" s="17">
        <v>0.37434305297243697</v>
      </c>
      <c r="AQ979" s="17">
        <v>0.36471768249342701</v>
      </c>
      <c r="AR979" s="17">
        <v>0.34960349278034403</v>
      </c>
      <c r="AS979" s="17"/>
      <c r="AT979" s="17">
        <v>0.34076255795002303</v>
      </c>
      <c r="AU979" s="17">
        <v>0.34609456306268399</v>
      </c>
      <c r="AV979" s="17" t="s">
        <v>74</v>
      </c>
      <c r="AW979" s="17" t="s">
        <v>74</v>
      </c>
      <c r="AX979" s="17" t="s">
        <v>74</v>
      </c>
      <c r="AY979" s="17" t="s">
        <v>74</v>
      </c>
      <c r="AZ979" s="17" t="s">
        <v>74</v>
      </c>
    </row>
    <row r="980" spans="2:52" x14ac:dyDescent="0.35">
      <c r="B980" t="s">
        <v>428</v>
      </c>
      <c r="C980" s="17">
        <v>0.39008353396414902</v>
      </c>
      <c r="D980" s="17">
        <v>0.38249851743317898</v>
      </c>
      <c r="E980" s="17">
        <v>0.39850709813310697</v>
      </c>
      <c r="F980" s="17"/>
      <c r="G980" s="17">
        <v>0.231745381015383</v>
      </c>
      <c r="H980" s="17">
        <v>0.38103250643444703</v>
      </c>
      <c r="I980" s="17">
        <v>0.407126896191915</v>
      </c>
      <c r="J980" s="17">
        <v>0.46539525505949603</v>
      </c>
      <c r="K980" s="17">
        <v>0.39046645385408402</v>
      </c>
      <c r="L980" s="17">
        <v>0.37456470794656599</v>
      </c>
      <c r="M980" s="17"/>
      <c r="N980" s="17">
        <v>0.39081739527035497</v>
      </c>
      <c r="O980" s="17">
        <v>0.392089212805521</v>
      </c>
      <c r="P980" s="17">
        <v>0.38477320496641398</v>
      </c>
      <c r="Q980" s="17">
        <v>0.39117747408081599</v>
      </c>
      <c r="R980" s="17"/>
      <c r="S980" s="17">
        <v>0.35944921751735698</v>
      </c>
      <c r="T980" s="17">
        <v>0.39158139741541997</v>
      </c>
      <c r="U980" s="17">
        <v>0.41170378255154699</v>
      </c>
      <c r="V980" s="17">
        <v>0.43745646083122902</v>
      </c>
      <c r="W980" s="17">
        <v>0.42120255644476001</v>
      </c>
      <c r="X980" s="17">
        <v>0.312106153734103</v>
      </c>
      <c r="Y980" s="17">
        <v>0.40100757781862201</v>
      </c>
      <c r="Z980" s="17">
        <v>0.41074902086858101</v>
      </c>
      <c r="AA980" s="17">
        <v>0.37894017202623498</v>
      </c>
      <c r="AB980" s="17">
        <v>0.40160420780997502</v>
      </c>
      <c r="AC980" s="17">
        <v>0.35501753956998999</v>
      </c>
      <c r="AD980" s="17">
        <v>0.40900165375077102</v>
      </c>
      <c r="AE980" s="17"/>
      <c r="AF980" s="17">
        <v>0.39216694489695503</v>
      </c>
      <c r="AG980" s="17">
        <v>0.39347155393504002</v>
      </c>
      <c r="AH980" s="17">
        <v>0.442446320439983</v>
      </c>
      <c r="AI980" s="17"/>
      <c r="AJ980" s="17">
        <v>0.37587102222126501</v>
      </c>
      <c r="AK980" s="17">
        <v>0.38541877196823998</v>
      </c>
      <c r="AL980" s="17">
        <v>0.40400711922870403</v>
      </c>
      <c r="AM980" s="17">
        <v>0.286159165170153</v>
      </c>
      <c r="AN980" s="17">
        <v>0.41943480329543498</v>
      </c>
      <c r="AO980" s="17"/>
      <c r="AP980" s="17">
        <v>0.37579364627605499</v>
      </c>
      <c r="AQ980" s="17">
        <v>0.38653760950146998</v>
      </c>
      <c r="AR980" s="17">
        <v>0.40762354345028801</v>
      </c>
      <c r="AS980" s="17"/>
      <c r="AT980" s="17">
        <v>0.37251366859011997</v>
      </c>
      <c r="AU980" s="17">
        <v>0.41677026575463999</v>
      </c>
      <c r="AV980" s="17" t="s">
        <v>74</v>
      </c>
      <c r="AW980" s="17" t="s">
        <v>74</v>
      </c>
      <c r="AX980" s="17" t="s">
        <v>74</v>
      </c>
      <c r="AY980" s="17" t="s">
        <v>74</v>
      </c>
      <c r="AZ980" s="17" t="s">
        <v>74</v>
      </c>
    </row>
    <row r="981" spans="2:52" x14ac:dyDescent="0.35">
      <c r="B981" t="s">
        <v>429</v>
      </c>
      <c r="C981" s="17">
        <v>3.9255141018569598E-2</v>
      </c>
      <c r="D981" s="17">
        <v>4.69890354589204E-2</v>
      </c>
      <c r="E981" s="17">
        <v>3.1064738868643301E-2</v>
      </c>
      <c r="F981" s="17"/>
      <c r="G981" s="17">
        <v>0.10146147770052399</v>
      </c>
      <c r="H981" s="17">
        <v>6.0769678488453403E-2</v>
      </c>
      <c r="I981" s="17">
        <v>4.4431458831974198E-2</v>
      </c>
      <c r="J981" s="17">
        <v>3.8628436007654303E-2</v>
      </c>
      <c r="K981" s="17">
        <v>2.7596455950609802E-2</v>
      </c>
      <c r="L981" s="17">
        <v>2.1705887713648401E-2</v>
      </c>
      <c r="M981" s="17"/>
      <c r="N981" s="17">
        <v>4.0673635592073501E-2</v>
      </c>
      <c r="O981" s="17">
        <v>4.2364108876220899E-2</v>
      </c>
      <c r="P981" s="17">
        <v>4.2271927691614399E-2</v>
      </c>
      <c r="Q981" s="17">
        <v>2.9899315682386698E-2</v>
      </c>
      <c r="R981" s="17"/>
      <c r="S981" s="17">
        <v>2.4554441011650802E-2</v>
      </c>
      <c r="T981" s="17">
        <v>2.4187428285672701E-2</v>
      </c>
      <c r="U981" s="17">
        <v>1.83269992067728E-2</v>
      </c>
      <c r="V981" s="17">
        <v>2.76656412949862E-2</v>
      </c>
      <c r="W981" s="17">
        <v>4.3436290517059599E-2</v>
      </c>
      <c r="X981" s="17">
        <v>7.0231668204369005E-2</v>
      </c>
      <c r="Y981" s="17">
        <v>3.4423648896945699E-2</v>
      </c>
      <c r="Z981" s="17">
        <v>6.1666518865725398E-2</v>
      </c>
      <c r="AA981" s="17">
        <v>3.8251201431939698E-2</v>
      </c>
      <c r="AB981" s="17">
        <v>3.99759249602228E-2</v>
      </c>
      <c r="AC981" s="17">
        <v>5.4378082228699602E-2</v>
      </c>
      <c r="AD981" s="17">
        <v>0.104914698746819</v>
      </c>
      <c r="AE981" s="17"/>
      <c r="AF981" s="17">
        <v>2.9394767080388601E-2</v>
      </c>
      <c r="AG981" s="17">
        <v>3.80257151047508E-2</v>
      </c>
      <c r="AH981" s="17">
        <v>7.5195426226069506E-2</v>
      </c>
      <c r="AI981" s="17"/>
      <c r="AJ981" s="17">
        <v>3.0538333538188401E-2</v>
      </c>
      <c r="AK981" s="17">
        <v>5.01302559326188E-2</v>
      </c>
      <c r="AL981" s="17">
        <v>3.7275544133859403E-2</v>
      </c>
      <c r="AM981" s="17">
        <v>0</v>
      </c>
      <c r="AN981" s="17">
        <v>3.9748167905268701E-2</v>
      </c>
      <c r="AO981" s="17"/>
      <c r="AP981" s="17">
        <v>3.6448788918416901E-2</v>
      </c>
      <c r="AQ981" s="17">
        <v>3.7580312650035398E-2</v>
      </c>
      <c r="AR981" s="17">
        <v>4.2811792515351201E-2</v>
      </c>
      <c r="AS981" s="17"/>
      <c r="AT981" s="17">
        <v>3.10942199777249E-2</v>
      </c>
      <c r="AU981" s="17">
        <v>5.16507004804155E-2</v>
      </c>
      <c r="AV981" s="17" t="s">
        <v>74</v>
      </c>
      <c r="AW981" s="17" t="s">
        <v>74</v>
      </c>
      <c r="AX981" s="17" t="s">
        <v>74</v>
      </c>
      <c r="AY981" s="17" t="s">
        <v>74</v>
      </c>
      <c r="AZ981" s="17" t="s">
        <v>74</v>
      </c>
    </row>
    <row r="982" spans="2:52" x14ac:dyDescent="0.35">
      <c r="B982" t="s">
        <v>430</v>
      </c>
      <c r="C982" s="17">
        <v>1.69205262714619E-2</v>
      </c>
      <c r="D982" s="17">
        <v>2.1526181044451299E-2</v>
      </c>
      <c r="E982" s="17">
        <v>1.20371262905238E-2</v>
      </c>
      <c r="F982" s="17"/>
      <c r="G982" s="17">
        <v>2.4835210031844399E-2</v>
      </c>
      <c r="H982" s="17">
        <v>1.38515948048945E-2</v>
      </c>
      <c r="I982" s="17">
        <v>9.7499475203124408E-3</v>
      </c>
      <c r="J982" s="17">
        <v>1.6629701875675099E-2</v>
      </c>
      <c r="K982" s="17">
        <v>1.30301434519035E-2</v>
      </c>
      <c r="L982" s="17">
        <v>2.2569751541320401E-2</v>
      </c>
      <c r="M982" s="17"/>
      <c r="N982" s="17">
        <v>2.0945404289260401E-2</v>
      </c>
      <c r="O982" s="17">
        <v>9.6257101410557391E-3</v>
      </c>
      <c r="P982" s="17">
        <v>1.7080060269405999E-2</v>
      </c>
      <c r="Q982" s="17">
        <v>2.01048552511758E-2</v>
      </c>
      <c r="R982" s="17"/>
      <c r="S982" s="17">
        <v>1.1491319428684499E-2</v>
      </c>
      <c r="T982" s="17">
        <v>1.5420827556959E-2</v>
      </c>
      <c r="U982" s="17">
        <v>9.1133918163534E-3</v>
      </c>
      <c r="V982" s="17">
        <v>1.58660366289483E-2</v>
      </c>
      <c r="W982" s="17">
        <v>1.6912353185833801E-2</v>
      </c>
      <c r="X982" s="17">
        <v>1.85644089620987E-2</v>
      </c>
      <c r="Y982" s="17">
        <v>2.1857966719971901E-2</v>
      </c>
      <c r="Z982" s="17">
        <v>1.2398864076073299E-2</v>
      </c>
      <c r="AA982" s="17">
        <v>1.9053674441644901E-2</v>
      </c>
      <c r="AB982" s="17">
        <v>3.1319742621948997E-2</v>
      </c>
      <c r="AC982" s="17">
        <v>8.0972484673361399E-3</v>
      </c>
      <c r="AD982" s="17">
        <v>1.43035726085018E-2</v>
      </c>
      <c r="AE982" s="17"/>
      <c r="AF982" s="17">
        <v>1.1633375930253501E-2</v>
      </c>
      <c r="AG982" s="17">
        <v>1.91041586396919E-2</v>
      </c>
      <c r="AH982" s="17">
        <v>2.63611126867004E-2</v>
      </c>
      <c r="AI982" s="17"/>
      <c r="AJ982" s="17">
        <v>1.7629990662062299E-2</v>
      </c>
      <c r="AK982" s="17">
        <v>1.0488699892171501E-2</v>
      </c>
      <c r="AL982" s="17">
        <v>2.0108970056984601E-2</v>
      </c>
      <c r="AM982" s="17">
        <v>6.2672005888678106E-2</v>
      </c>
      <c r="AN982" s="17">
        <v>2.56601151537681E-2</v>
      </c>
      <c r="AO982" s="17"/>
      <c r="AP982" s="17">
        <v>2.1090442372595102E-2</v>
      </c>
      <c r="AQ982" s="17">
        <v>7.2818776627630102E-3</v>
      </c>
      <c r="AR982" s="17">
        <v>1.12105267863987E-2</v>
      </c>
      <c r="AS982" s="17"/>
      <c r="AT982" s="17">
        <v>1.9094257373430401E-2</v>
      </c>
      <c r="AU982" s="17">
        <v>1.36188630163391E-2</v>
      </c>
      <c r="AV982" s="17" t="s">
        <v>74</v>
      </c>
      <c r="AW982" s="17" t="s">
        <v>74</v>
      </c>
      <c r="AX982" s="17" t="s">
        <v>74</v>
      </c>
      <c r="AY982" s="17" t="s">
        <v>74</v>
      </c>
      <c r="AZ982" s="17" t="s">
        <v>74</v>
      </c>
    </row>
    <row r="983" spans="2:52" x14ac:dyDescent="0.35">
      <c r="B983" t="s">
        <v>72</v>
      </c>
      <c r="C983" s="17">
        <v>0.12438658920649701</v>
      </c>
      <c r="D983" s="17">
        <v>0.110303313709739</v>
      </c>
      <c r="E983" s="17">
        <v>0.13947977128338199</v>
      </c>
      <c r="F983" s="17"/>
      <c r="G983" s="17">
        <v>6.9251519996412297E-2</v>
      </c>
      <c r="H983" s="17">
        <v>7.3532837808920101E-2</v>
      </c>
      <c r="I983" s="17">
        <v>0.111424724637014</v>
      </c>
      <c r="J983" s="17">
        <v>0.11373227982088401</v>
      </c>
      <c r="K983" s="17">
        <v>0.16378517668985201</v>
      </c>
      <c r="L983" s="17">
        <v>0.14571359573705001</v>
      </c>
      <c r="M983" s="17"/>
      <c r="N983" s="17">
        <v>8.0135517961814298E-2</v>
      </c>
      <c r="O983" s="17">
        <v>0.139639614056218</v>
      </c>
      <c r="P983" s="17">
        <v>0.121572846447687</v>
      </c>
      <c r="Q983" s="17">
        <v>0.178743059940248</v>
      </c>
      <c r="R983" s="17"/>
      <c r="S983" s="17">
        <v>0.12904008349738499</v>
      </c>
      <c r="T983" s="17">
        <v>0.155533199533364</v>
      </c>
      <c r="U983" s="17">
        <v>8.73538085841052E-2</v>
      </c>
      <c r="V983" s="17">
        <v>0.103196925301501</v>
      </c>
      <c r="W983" s="17">
        <v>7.2294882747178393E-2</v>
      </c>
      <c r="X983" s="17">
        <v>0.14805883116399299</v>
      </c>
      <c r="Y983" s="17">
        <v>0.15083761271771501</v>
      </c>
      <c r="Z983" s="17">
        <v>0.14261519611662801</v>
      </c>
      <c r="AA983" s="17">
        <v>0.109710157824591</v>
      </c>
      <c r="AB983" s="17">
        <v>0.108628765217062</v>
      </c>
      <c r="AC983" s="17">
        <v>0.12426428748490299</v>
      </c>
      <c r="AD983" s="17">
        <v>0.20030176842254999</v>
      </c>
      <c r="AE983" s="17"/>
      <c r="AF983" s="17">
        <v>0.144932928684778</v>
      </c>
      <c r="AG983" s="17">
        <v>9.9252762844245002E-2</v>
      </c>
      <c r="AH983" s="17">
        <v>0.14210931795535001</v>
      </c>
      <c r="AI983" s="17"/>
      <c r="AJ983" s="17">
        <v>0.122700339337505</v>
      </c>
      <c r="AK983" s="17">
        <v>0.103426680285556</v>
      </c>
      <c r="AL983" s="17">
        <v>0.100463516881956</v>
      </c>
      <c r="AM983" s="17">
        <v>0.222954080699347</v>
      </c>
      <c r="AN983" s="17">
        <v>0.19662711400201099</v>
      </c>
      <c r="AO983" s="17"/>
      <c r="AP983" s="17">
        <v>0.10017970755649901</v>
      </c>
      <c r="AQ983" s="17">
        <v>0.11364852577955099</v>
      </c>
      <c r="AR983" s="17">
        <v>9.1974027753594603E-2</v>
      </c>
      <c r="AS983" s="17"/>
      <c r="AT983" s="17">
        <v>0.136768972850427</v>
      </c>
      <c r="AU983" s="17">
        <v>0.105579083047629</v>
      </c>
      <c r="AV983" s="17" t="s">
        <v>74</v>
      </c>
      <c r="AW983" s="17" t="s">
        <v>74</v>
      </c>
      <c r="AX983" s="17" t="s">
        <v>74</v>
      </c>
      <c r="AY983" s="17" t="s">
        <v>74</v>
      </c>
      <c r="AZ983" s="17" t="s">
        <v>74</v>
      </c>
    </row>
    <row r="984" spans="2:52"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row>
    <row r="985" spans="2:52" x14ac:dyDescent="0.35">
      <c r="B985" s="6" t="s">
        <v>435</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row>
    <row r="986" spans="2:52" x14ac:dyDescent="0.35">
      <c r="B986" s="26" t="s">
        <v>834</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row>
    <row r="987" spans="2:52" x14ac:dyDescent="0.35">
      <c r="B987" t="s">
        <v>426</v>
      </c>
      <c r="C987" s="17">
        <v>0.23638620140673899</v>
      </c>
      <c r="D987" s="17">
        <v>0.23188825491215601</v>
      </c>
      <c r="E987" s="17">
        <v>0.24138602899455799</v>
      </c>
      <c r="F987" s="17"/>
      <c r="G987" s="17">
        <v>0.19164886834428299</v>
      </c>
      <c r="H987" s="17">
        <v>0.19194998184132001</v>
      </c>
      <c r="I987" s="17">
        <v>0.180842993329765</v>
      </c>
      <c r="J987" s="17">
        <v>0.20989627097881</v>
      </c>
      <c r="K987" s="17">
        <v>0.240253351660206</v>
      </c>
      <c r="L987" s="17">
        <v>0.305973484817958</v>
      </c>
      <c r="M987" s="17"/>
      <c r="N987" s="17">
        <v>0.21834995164222201</v>
      </c>
      <c r="O987" s="17">
        <v>0.22551692627311601</v>
      </c>
      <c r="P987" s="17">
        <v>0.26142462438445202</v>
      </c>
      <c r="Q987" s="17">
        <v>0.25494723744177</v>
      </c>
      <c r="R987" s="17"/>
      <c r="S987" s="17">
        <v>0.22841332461994701</v>
      </c>
      <c r="T987" s="17">
        <v>0.25722441575479199</v>
      </c>
      <c r="U987" s="17">
        <v>0.200146595950037</v>
      </c>
      <c r="V987" s="17">
        <v>0.25092082390648401</v>
      </c>
      <c r="W987" s="17">
        <v>0.263850977275639</v>
      </c>
      <c r="X987" s="17">
        <v>0.22570313433292899</v>
      </c>
      <c r="Y987" s="17">
        <v>0.27466518598617901</v>
      </c>
      <c r="Z987" s="17">
        <v>0.173240162573055</v>
      </c>
      <c r="AA987" s="17">
        <v>0.25281322820008001</v>
      </c>
      <c r="AB987" s="17">
        <v>0.18906378401465801</v>
      </c>
      <c r="AC987" s="17">
        <v>0.30534790697832298</v>
      </c>
      <c r="AD987" s="17">
        <v>0.16690632698878</v>
      </c>
      <c r="AE987" s="17"/>
      <c r="AF987" s="17">
        <v>0.26855250388861002</v>
      </c>
      <c r="AG987" s="17">
        <v>0.220854737727776</v>
      </c>
      <c r="AH987" s="17">
        <v>0.20163575106885401</v>
      </c>
      <c r="AI987" s="17"/>
      <c r="AJ987" s="17">
        <v>0.28586116191248601</v>
      </c>
      <c r="AK987" s="17">
        <v>0.22069312605522901</v>
      </c>
      <c r="AL987" s="17">
        <v>0.19833153914187501</v>
      </c>
      <c r="AM987" s="17">
        <v>0.19028081607612499</v>
      </c>
      <c r="AN987" s="17">
        <v>0.178113022194089</v>
      </c>
      <c r="AO987" s="17"/>
      <c r="AP987" s="17">
        <v>0.26582583006838401</v>
      </c>
      <c r="AQ987" s="17">
        <v>0.24245662882264199</v>
      </c>
      <c r="AR987" s="17">
        <v>0.19532683891260799</v>
      </c>
      <c r="AS987" s="17"/>
      <c r="AT987" s="17">
        <v>0.27484574275586598</v>
      </c>
      <c r="AU987" s="17">
        <v>0.17797030333807101</v>
      </c>
      <c r="AV987" s="17" t="s">
        <v>74</v>
      </c>
      <c r="AW987" s="17" t="s">
        <v>74</v>
      </c>
      <c r="AX987" s="17" t="s">
        <v>74</v>
      </c>
      <c r="AY987" s="17" t="s">
        <v>74</v>
      </c>
      <c r="AZ987" s="17" t="s">
        <v>74</v>
      </c>
    </row>
    <row r="988" spans="2:52" x14ac:dyDescent="0.35">
      <c r="B988" t="s">
        <v>427</v>
      </c>
      <c r="C988" s="17">
        <v>0.47435269478769998</v>
      </c>
      <c r="D988" s="17">
        <v>0.452205956382359</v>
      </c>
      <c r="E988" s="17">
        <v>0.49742985307125698</v>
      </c>
      <c r="F988" s="17"/>
      <c r="G988" s="17">
        <v>0.47263760937333099</v>
      </c>
      <c r="H988" s="17">
        <v>0.43430454533122997</v>
      </c>
      <c r="I988" s="17">
        <v>0.47103191488309698</v>
      </c>
      <c r="J988" s="17">
        <v>0.48363496200344902</v>
      </c>
      <c r="K988" s="17">
        <v>0.46273398928100901</v>
      </c>
      <c r="L988" s="17">
        <v>0.49363441007079401</v>
      </c>
      <c r="M988" s="17"/>
      <c r="N988" s="17">
        <v>0.490384201095309</v>
      </c>
      <c r="O988" s="17">
        <v>0.47376787426873901</v>
      </c>
      <c r="P988" s="17">
        <v>0.47677183030148201</v>
      </c>
      <c r="Q988" s="17">
        <v>0.44176198464444699</v>
      </c>
      <c r="R988" s="17"/>
      <c r="S988" s="17">
        <v>0.49169184978666203</v>
      </c>
      <c r="T988" s="17">
        <v>0.46260121263729598</v>
      </c>
      <c r="U988" s="17">
        <v>0.51420253528852</v>
      </c>
      <c r="V988" s="17">
        <v>0.452295949475718</v>
      </c>
      <c r="W988" s="17">
        <v>0.46565809944662201</v>
      </c>
      <c r="X988" s="17">
        <v>0.45857117607411202</v>
      </c>
      <c r="Y988" s="17">
        <v>0.43756798742609299</v>
      </c>
      <c r="Z988" s="17">
        <v>0.52162337596034003</v>
      </c>
      <c r="AA988" s="17">
        <v>0.50163520750430401</v>
      </c>
      <c r="AB988" s="17">
        <v>0.48869259853154701</v>
      </c>
      <c r="AC988" s="17">
        <v>0.404810288630082</v>
      </c>
      <c r="AD988" s="17">
        <v>0.503131527079416</v>
      </c>
      <c r="AE988" s="17"/>
      <c r="AF988" s="17">
        <v>0.47435586815630998</v>
      </c>
      <c r="AG988" s="17">
        <v>0.495081697802573</v>
      </c>
      <c r="AH988" s="17">
        <v>0.404019993809482</v>
      </c>
      <c r="AI988" s="17"/>
      <c r="AJ988" s="17">
        <v>0.462216771555017</v>
      </c>
      <c r="AK988" s="17">
        <v>0.469940209912041</v>
      </c>
      <c r="AL988" s="17">
        <v>0.54685288672327503</v>
      </c>
      <c r="AM988" s="17">
        <v>0.29728106289919898</v>
      </c>
      <c r="AN988" s="17">
        <v>0.50922807562566397</v>
      </c>
      <c r="AO988" s="17"/>
      <c r="AP988" s="17">
        <v>0.47830877718645898</v>
      </c>
      <c r="AQ988" s="17">
        <v>0.468190707125828</v>
      </c>
      <c r="AR988" s="17">
        <v>0.53575800934293405</v>
      </c>
      <c r="AS988" s="17"/>
      <c r="AT988" s="17">
        <v>0.46990003564516902</v>
      </c>
      <c r="AU988" s="17">
        <v>0.48111580410934701</v>
      </c>
      <c r="AV988" s="17" t="s">
        <v>74</v>
      </c>
      <c r="AW988" s="17" t="s">
        <v>74</v>
      </c>
      <c r="AX988" s="17" t="s">
        <v>74</v>
      </c>
      <c r="AY988" s="17" t="s">
        <v>74</v>
      </c>
      <c r="AZ988" s="17" t="s">
        <v>74</v>
      </c>
    </row>
    <row r="989" spans="2:52" x14ac:dyDescent="0.35">
      <c r="B989" t="s">
        <v>428</v>
      </c>
      <c r="C989" s="17">
        <v>0.15764062308884</v>
      </c>
      <c r="D989" s="17">
        <v>0.17876068632724701</v>
      </c>
      <c r="E989" s="17">
        <v>0.13531990570298799</v>
      </c>
      <c r="F989" s="17"/>
      <c r="G989" s="17">
        <v>0.17512046173342399</v>
      </c>
      <c r="H989" s="17">
        <v>0.226432359319205</v>
      </c>
      <c r="I989" s="17">
        <v>0.19593152335877001</v>
      </c>
      <c r="J989" s="17">
        <v>0.17848515743195201</v>
      </c>
      <c r="K989" s="17">
        <v>0.13915590034158701</v>
      </c>
      <c r="L989" s="17">
        <v>0.105803227636434</v>
      </c>
      <c r="M989" s="17"/>
      <c r="N989" s="17">
        <v>0.168143195292595</v>
      </c>
      <c r="O989" s="17">
        <v>0.157058461322402</v>
      </c>
      <c r="P989" s="17">
        <v>0.15219850379045899</v>
      </c>
      <c r="Q989" s="17">
        <v>0.147414604210584</v>
      </c>
      <c r="R989" s="17"/>
      <c r="S989" s="17">
        <v>0.13988143369002601</v>
      </c>
      <c r="T989" s="17">
        <v>0.15584279383278801</v>
      </c>
      <c r="U989" s="17">
        <v>0.17696883108328401</v>
      </c>
      <c r="V989" s="17">
        <v>0.14607105609434401</v>
      </c>
      <c r="W989" s="17">
        <v>0.163950757333892</v>
      </c>
      <c r="X989" s="17">
        <v>0.166299844011704</v>
      </c>
      <c r="Y989" s="17">
        <v>0.142444500467625</v>
      </c>
      <c r="Z989" s="17">
        <v>0.19689818278752</v>
      </c>
      <c r="AA989" s="17">
        <v>0.147546015848595</v>
      </c>
      <c r="AB989" s="17">
        <v>0.14734311608599501</v>
      </c>
      <c r="AC989" s="17">
        <v>0.15439629998745599</v>
      </c>
      <c r="AD989" s="17">
        <v>0.225614055845203</v>
      </c>
      <c r="AE989" s="17"/>
      <c r="AF989" s="17">
        <v>0.13520209805636099</v>
      </c>
      <c r="AG989" s="17">
        <v>0.163950539315456</v>
      </c>
      <c r="AH989" s="17">
        <v>0.19485675652955101</v>
      </c>
      <c r="AI989" s="17"/>
      <c r="AJ989" s="17">
        <v>0.14962443382943599</v>
      </c>
      <c r="AK989" s="17">
        <v>0.17065937797122799</v>
      </c>
      <c r="AL989" s="17">
        <v>0.158962520451359</v>
      </c>
      <c r="AM989" s="17">
        <v>0.261828403138677</v>
      </c>
      <c r="AN989" s="17">
        <v>0.137832322334424</v>
      </c>
      <c r="AO989" s="17"/>
      <c r="AP989" s="17">
        <v>0.14157515138747401</v>
      </c>
      <c r="AQ989" s="17">
        <v>0.15730740950571201</v>
      </c>
      <c r="AR989" s="17">
        <v>0.17167691278293401</v>
      </c>
      <c r="AS989" s="17"/>
      <c r="AT989" s="17">
        <v>0.13787343287227499</v>
      </c>
      <c r="AU989" s="17">
        <v>0.18766485448340001</v>
      </c>
      <c r="AV989" s="17" t="s">
        <v>74</v>
      </c>
      <c r="AW989" s="17" t="s">
        <v>74</v>
      </c>
      <c r="AX989" s="17" t="s">
        <v>74</v>
      </c>
      <c r="AY989" s="17" t="s">
        <v>74</v>
      </c>
      <c r="AZ989" s="17" t="s">
        <v>74</v>
      </c>
    </row>
    <row r="990" spans="2:52" x14ac:dyDescent="0.35">
      <c r="B990" t="s">
        <v>429</v>
      </c>
      <c r="C990" s="17">
        <v>4.5488787433575699E-2</v>
      </c>
      <c r="D990" s="17">
        <v>4.9063426477149501E-2</v>
      </c>
      <c r="E990" s="17">
        <v>4.17280845689946E-2</v>
      </c>
      <c r="F990" s="17"/>
      <c r="G990" s="17">
        <v>7.78062823656471E-2</v>
      </c>
      <c r="H990" s="17">
        <v>7.1860919937698206E-2</v>
      </c>
      <c r="I990" s="17">
        <v>5.3892632174220301E-2</v>
      </c>
      <c r="J990" s="17">
        <v>3.8422950007817001E-2</v>
      </c>
      <c r="K990" s="17">
        <v>3.96125284706298E-2</v>
      </c>
      <c r="L990" s="17">
        <v>3.1464503219113503E-2</v>
      </c>
      <c r="M990" s="17"/>
      <c r="N990" s="17">
        <v>5.0315917391318701E-2</v>
      </c>
      <c r="O990" s="17">
        <v>5.3622003216880598E-2</v>
      </c>
      <c r="P990" s="17">
        <v>2.9964567265224701E-2</v>
      </c>
      <c r="Q990" s="17">
        <v>4.4861478571016002E-2</v>
      </c>
      <c r="R990" s="17"/>
      <c r="S990" s="17">
        <v>4.0855233615555799E-2</v>
      </c>
      <c r="T990" s="17">
        <v>3.7886779895511397E-2</v>
      </c>
      <c r="U990" s="17">
        <v>3.6274719936189498E-2</v>
      </c>
      <c r="V990" s="17">
        <v>4.9565519416779599E-2</v>
      </c>
      <c r="W990" s="17">
        <v>4.3506585379262303E-2</v>
      </c>
      <c r="X990" s="17">
        <v>6.04102416291585E-2</v>
      </c>
      <c r="Y990" s="17">
        <v>6.2308358232980803E-2</v>
      </c>
      <c r="Z990" s="17">
        <v>3.6961478649148297E-2</v>
      </c>
      <c r="AA990" s="17">
        <v>3.5588240315162403E-2</v>
      </c>
      <c r="AB990" s="17">
        <v>5.0682006343389603E-2</v>
      </c>
      <c r="AC990" s="17">
        <v>5.6313786463588901E-2</v>
      </c>
      <c r="AD990" s="17">
        <v>3.1026064534633701E-2</v>
      </c>
      <c r="AE990" s="17"/>
      <c r="AF990" s="17">
        <v>3.1022411682835899E-2</v>
      </c>
      <c r="AG990" s="17">
        <v>4.9942348096892603E-2</v>
      </c>
      <c r="AH990" s="17">
        <v>8.2888723060493802E-2</v>
      </c>
      <c r="AI990" s="17"/>
      <c r="AJ990" s="17">
        <v>3.65743191171976E-2</v>
      </c>
      <c r="AK990" s="17">
        <v>6.0035824587290197E-2</v>
      </c>
      <c r="AL990" s="17">
        <v>2.5340422751822099E-2</v>
      </c>
      <c r="AM990" s="17">
        <v>0</v>
      </c>
      <c r="AN990" s="17">
        <v>3.6252773852569802E-2</v>
      </c>
      <c r="AO990" s="17"/>
      <c r="AP990" s="17">
        <v>4.7170626866930701E-2</v>
      </c>
      <c r="AQ990" s="17">
        <v>4.9641517087174403E-2</v>
      </c>
      <c r="AR990" s="17">
        <v>3.3943866982680503E-2</v>
      </c>
      <c r="AS990" s="17"/>
      <c r="AT990" s="17">
        <v>3.5578795560904798E-2</v>
      </c>
      <c r="AU990" s="17">
        <v>6.0540996970869301E-2</v>
      </c>
      <c r="AV990" s="17" t="s">
        <v>74</v>
      </c>
      <c r="AW990" s="17" t="s">
        <v>74</v>
      </c>
      <c r="AX990" s="17" t="s">
        <v>74</v>
      </c>
      <c r="AY990" s="17" t="s">
        <v>74</v>
      </c>
      <c r="AZ990" s="17" t="s">
        <v>74</v>
      </c>
    </row>
    <row r="991" spans="2:52" x14ac:dyDescent="0.35">
      <c r="B991" t="s">
        <v>430</v>
      </c>
      <c r="C991" s="17">
        <v>2.1546688432342202E-2</v>
      </c>
      <c r="D991" s="17">
        <v>2.4194602843063299E-2</v>
      </c>
      <c r="E991" s="17">
        <v>1.8749868337820001E-2</v>
      </c>
      <c r="F991" s="17"/>
      <c r="G991" s="17">
        <v>2.5721158153262799E-2</v>
      </c>
      <c r="H991" s="17">
        <v>1.58998612449423E-2</v>
      </c>
      <c r="I991" s="17">
        <v>2.0645378153171801E-2</v>
      </c>
      <c r="J991" s="17">
        <v>1.9043748517641599E-2</v>
      </c>
      <c r="K991" s="17">
        <v>2.81528499345408E-2</v>
      </c>
      <c r="L991" s="17">
        <v>2.0762462933275098E-2</v>
      </c>
      <c r="M991" s="17"/>
      <c r="N991" s="17">
        <v>2.09543108060018E-2</v>
      </c>
      <c r="O991" s="17">
        <v>2.4990896263005501E-2</v>
      </c>
      <c r="P991" s="17">
        <v>1.3453414127512E-2</v>
      </c>
      <c r="Q991" s="17">
        <v>2.7312941631578599E-2</v>
      </c>
      <c r="R991" s="17"/>
      <c r="S991" s="17">
        <v>2.3861311542417898E-2</v>
      </c>
      <c r="T991" s="17">
        <v>1.93888336113162E-2</v>
      </c>
      <c r="U991" s="17">
        <v>8.9597800043400792E-3</v>
      </c>
      <c r="V991" s="17">
        <v>2.0223548629865199E-2</v>
      </c>
      <c r="W991" s="17">
        <v>2.0874077960714301E-2</v>
      </c>
      <c r="X991" s="17">
        <v>1.3885160073780701E-2</v>
      </c>
      <c r="Y991" s="17">
        <v>1.75293714909159E-2</v>
      </c>
      <c r="Z991" s="17">
        <v>2.5614883280114999E-2</v>
      </c>
      <c r="AA991" s="17">
        <v>1.9106818316702901E-2</v>
      </c>
      <c r="AB991" s="17">
        <v>4.3458040371341697E-2</v>
      </c>
      <c r="AC991" s="17">
        <v>2.9510180559293199E-2</v>
      </c>
      <c r="AD991" s="17">
        <v>1.43035726085018E-2</v>
      </c>
      <c r="AE991" s="17"/>
      <c r="AF991" s="17">
        <v>2.6220384678852099E-2</v>
      </c>
      <c r="AG991" s="17">
        <v>1.43739237831142E-2</v>
      </c>
      <c r="AH991" s="17">
        <v>3.11533355711856E-2</v>
      </c>
      <c r="AI991" s="17"/>
      <c r="AJ991" s="17">
        <v>1.47012187126399E-2</v>
      </c>
      <c r="AK991" s="17">
        <v>1.9840683460951799E-2</v>
      </c>
      <c r="AL991" s="17">
        <v>1.5758258444548701E-2</v>
      </c>
      <c r="AM991" s="17">
        <v>0.12496961458098201</v>
      </c>
      <c r="AN991" s="17">
        <v>2.5410634458517999E-2</v>
      </c>
      <c r="AO991" s="17"/>
      <c r="AP991" s="17">
        <v>1.75134081040773E-2</v>
      </c>
      <c r="AQ991" s="17">
        <v>2.0425411090344198E-2</v>
      </c>
      <c r="AR991" s="17">
        <v>2.3889720261245102E-2</v>
      </c>
      <c r="AS991" s="17"/>
      <c r="AT991" s="17">
        <v>2.06030784656022E-2</v>
      </c>
      <c r="AU991" s="17">
        <v>2.2979930267788998E-2</v>
      </c>
      <c r="AV991" s="17" t="s">
        <v>74</v>
      </c>
      <c r="AW991" s="17" t="s">
        <v>74</v>
      </c>
      <c r="AX991" s="17" t="s">
        <v>74</v>
      </c>
      <c r="AY991" s="17" t="s">
        <v>74</v>
      </c>
      <c r="AZ991" s="17" t="s">
        <v>74</v>
      </c>
    </row>
    <row r="992" spans="2:52" x14ac:dyDescent="0.35">
      <c r="B992" t="s">
        <v>72</v>
      </c>
      <c r="C992" s="17">
        <v>6.4585004850803998E-2</v>
      </c>
      <c r="D992" s="17">
        <v>6.3887073058025406E-2</v>
      </c>
      <c r="E992" s="17">
        <v>6.5386259324381898E-2</v>
      </c>
      <c r="F992" s="17"/>
      <c r="G992" s="17">
        <v>5.7065620030052902E-2</v>
      </c>
      <c r="H992" s="17">
        <v>5.9552332325605001E-2</v>
      </c>
      <c r="I992" s="17">
        <v>7.7655558100976199E-2</v>
      </c>
      <c r="J992" s="17">
        <v>7.0516911060330506E-2</v>
      </c>
      <c r="K992" s="17">
        <v>9.0091380312027403E-2</v>
      </c>
      <c r="L992" s="17">
        <v>4.2361911322425803E-2</v>
      </c>
      <c r="M992" s="17"/>
      <c r="N992" s="17">
        <v>5.1852423772554099E-2</v>
      </c>
      <c r="O992" s="17">
        <v>6.5043838655857195E-2</v>
      </c>
      <c r="P992" s="17">
        <v>6.6187060130870001E-2</v>
      </c>
      <c r="Q992" s="17">
        <v>8.3701753500604104E-2</v>
      </c>
      <c r="R992" s="17"/>
      <c r="S992" s="17">
        <v>7.5296846745391E-2</v>
      </c>
      <c r="T992" s="17">
        <v>6.7055964268296298E-2</v>
      </c>
      <c r="U992" s="17">
        <v>6.3447537737629206E-2</v>
      </c>
      <c r="V992" s="17">
        <v>8.0923102476809797E-2</v>
      </c>
      <c r="W992" s="17">
        <v>4.21595026038699E-2</v>
      </c>
      <c r="X992" s="17">
        <v>7.5130443878315398E-2</v>
      </c>
      <c r="Y992" s="17">
        <v>6.5484596396205894E-2</v>
      </c>
      <c r="Z992" s="17">
        <v>4.5661916749821299E-2</v>
      </c>
      <c r="AA992" s="17">
        <v>4.3310489815156901E-2</v>
      </c>
      <c r="AB992" s="17">
        <v>8.0760454653067706E-2</v>
      </c>
      <c r="AC992" s="17">
        <v>4.9621537381256901E-2</v>
      </c>
      <c r="AD992" s="17">
        <v>5.9018452943465E-2</v>
      </c>
      <c r="AE992" s="17"/>
      <c r="AF992" s="17">
        <v>6.4646733537031806E-2</v>
      </c>
      <c r="AG992" s="17">
        <v>5.5796753274188503E-2</v>
      </c>
      <c r="AH992" s="17">
        <v>8.54454399604338E-2</v>
      </c>
      <c r="AI992" s="17"/>
      <c r="AJ992" s="17">
        <v>5.1022094873223102E-2</v>
      </c>
      <c r="AK992" s="17">
        <v>5.8830778013259699E-2</v>
      </c>
      <c r="AL992" s="17">
        <v>5.4754372487120201E-2</v>
      </c>
      <c r="AM992" s="17">
        <v>0.12564010330501699</v>
      </c>
      <c r="AN992" s="17">
        <v>0.113163171534734</v>
      </c>
      <c r="AO992" s="17"/>
      <c r="AP992" s="17">
        <v>4.9606206386674699E-2</v>
      </c>
      <c r="AQ992" s="17">
        <v>6.1978326368299301E-2</v>
      </c>
      <c r="AR992" s="17">
        <v>3.9404651717597799E-2</v>
      </c>
      <c r="AS992" s="17"/>
      <c r="AT992" s="17">
        <v>6.11989147001833E-2</v>
      </c>
      <c r="AU992" s="17">
        <v>6.9728110830523896E-2</v>
      </c>
      <c r="AV992" s="17" t="s">
        <v>74</v>
      </c>
      <c r="AW992" s="17" t="s">
        <v>74</v>
      </c>
      <c r="AX992" s="17" t="s">
        <v>74</v>
      </c>
      <c r="AY992" s="17" t="s">
        <v>74</v>
      </c>
      <c r="AZ992" s="17" t="s">
        <v>74</v>
      </c>
    </row>
    <row r="993" spans="2:52" x14ac:dyDescent="0.35">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row>
    <row r="994" spans="2:52" x14ac:dyDescent="0.35">
      <c r="B994" s="6" t="s">
        <v>436</v>
      </c>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row>
    <row r="995" spans="2:52" x14ac:dyDescent="0.35">
      <c r="B995" s="26" t="s">
        <v>834</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row>
    <row r="996" spans="2:52" x14ac:dyDescent="0.35">
      <c r="B996" t="s">
        <v>426</v>
      </c>
      <c r="C996" s="17">
        <v>5.9166139552217001E-2</v>
      </c>
      <c r="D996" s="17">
        <v>6.1719661637114002E-2</v>
      </c>
      <c r="E996" s="17">
        <v>5.6504025802268001E-2</v>
      </c>
      <c r="F996" s="17"/>
      <c r="G996" s="17">
        <v>0.12669000649217199</v>
      </c>
      <c r="H996" s="17">
        <v>6.9822922148607497E-2</v>
      </c>
      <c r="I996" s="17">
        <v>8.9249373099926504E-2</v>
      </c>
      <c r="J996" s="17">
        <v>4.5656084606596398E-2</v>
      </c>
      <c r="K996" s="17">
        <v>4.7851097929645897E-2</v>
      </c>
      <c r="L996" s="17">
        <v>3.9559426946612797E-2</v>
      </c>
      <c r="M996" s="17"/>
      <c r="N996" s="17">
        <v>6.5836796268728903E-2</v>
      </c>
      <c r="O996" s="17">
        <v>7.15287115675316E-2</v>
      </c>
      <c r="P996" s="17">
        <v>3.8641982863886003E-2</v>
      </c>
      <c r="Q996" s="17">
        <v>5.5712473775883099E-2</v>
      </c>
      <c r="R996" s="17"/>
      <c r="S996" s="17">
        <v>0.12245523818134101</v>
      </c>
      <c r="T996" s="17">
        <v>2.9733123362241501E-2</v>
      </c>
      <c r="U996" s="17">
        <v>3.7994091954060602E-2</v>
      </c>
      <c r="V996" s="17">
        <v>3.4868372264935402E-2</v>
      </c>
      <c r="W996" s="17">
        <v>6.7102991333080203E-2</v>
      </c>
      <c r="X996" s="17">
        <v>7.2546976554602696E-2</v>
      </c>
      <c r="Y996" s="17">
        <v>3.54094421791755E-2</v>
      </c>
      <c r="Z996" s="17">
        <v>4.4193081931130702E-2</v>
      </c>
      <c r="AA996" s="17">
        <v>6.5900722750694099E-2</v>
      </c>
      <c r="AB996" s="17">
        <v>4.7871219706731201E-2</v>
      </c>
      <c r="AC996" s="17">
        <v>8.3061036938280403E-2</v>
      </c>
      <c r="AD996" s="17">
        <v>0.10620372592411199</v>
      </c>
      <c r="AE996" s="17"/>
      <c r="AF996" s="17">
        <v>5.6673081392215698E-2</v>
      </c>
      <c r="AG996" s="17">
        <v>5.8375567070417203E-2</v>
      </c>
      <c r="AH996" s="17">
        <v>6.6188187946983806E-2</v>
      </c>
      <c r="AI996" s="17"/>
      <c r="AJ996" s="17">
        <v>4.8507600784174501E-2</v>
      </c>
      <c r="AK996" s="17">
        <v>8.0853934529946797E-2</v>
      </c>
      <c r="AL996" s="17">
        <v>5.8285279565971598E-2</v>
      </c>
      <c r="AM996" s="17">
        <v>6.3786662819857703E-2</v>
      </c>
      <c r="AN996" s="17">
        <v>5.5401079025049503E-2</v>
      </c>
      <c r="AO996" s="17"/>
      <c r="AP996" s="17">
        <v>7.1484687670596694E-2</v>
      </c>
      <c r="AQ996" s="17">
        <v>7.0233440303216099E-2</v>
      </c>
      <c r="AR996" s="17">
        <v>6.3709714395346603E-2</v>
      </c>
      <c r="AS996" s="17"/>
      <c r="AT996" s="17">
        <v>5.56121558559656E-2</v>
      </c>
      <c r="AU996" s="17">
        <v>6.4564257731872396E-2</v>
      </c>
      <c r="AV996" s="17" t="s">
        <v>74</v>
      </c>
      <c r="AW996" s="17" t="s">
        <v>74</v>
      </c>
      <c r="AX996" s="17" t="s">
        <v>74</v>
      </c>
      <c r="AY996" s="17" t="s">
        <v>74</v>
      </c>
      <c r="AZ996" s="17" t="s">
        <v>74</v>
      </c>
    </row>
    <row r="997" spans="2:52" x14ac:dyDescent="0.35">
      <c r="B997" t="s">
        <v>427</v>
      </c>
      <c r="C997" s="17">
        <v>0.21861134095346599</v>
      </c>
      <c r="D997" s="17">
        <v>0.216822054623279</v>
      </c>
      <c r="E997" s="17">
        <v>0.219801971588965</v>
      </c>
      <c r="F997" s="17"/>
      <c r="G997" s="17">
        <v>0.302694219109162</v>
      </c>
      <c r="H997" s="17">
        <v>0.28882361212851798</v>
      </c>
      <c r="I997" s="17">
        <v>0.26306862552032401</v>
      </c>
      <c r="J997" s="17">
        <v>0.238267067532768</v>
      </c>
      <c r="K997" s="17">
        <v>0.18991304040361401</v>
      </c>
      <c r="L997" s="17">
        <v>0.15507564370619401</v>
      </c>
      <c r="M997" s="17"/>
      <c r="N997" s="17">
        <v>0.249577667217633</v>
      </c>
      <c r="O997" s="17">
        <v>0.22993773841353199</v>
      </c>
      <c r="P997" s="17">
        <v>0.202323410900177</v>
      </c>
      <c r="Q997" s="17">
        <v>0.16792674860536899</v>
      </c>
      <c r="R997" s="17"/>
      <c r="S997" s="17">
        <v>0.22359324314334</v>
      </c>
      <c r="T997" s="17">
        <v>0.24637667183576101</v>
      </c>
      <c r="U997" s="17">
        <v>0.20377175886341301</v>
      </c>
      <c r="V997" s="17">
        <v>0.20128795038265801</v>
      </c>
      <c r="W997" s="17">
        <v>0.22305496839178601</v>
      </c>
      <c r="X997" s="17">
        <v>0.21784496492035499</v>
      </c>
      <c r="Y997" s="17">
        <v>0.21205267031007399</v>
      </c>
      <c r="Z997" s="17">
        <v>0.26873598716519398</v>
      </c>
      <c r="AA997" s="17">
        <v>0.23383474249663799</v>
      </c>
      <c r="AB997" s="17">
        <v>0.155031236954145</v>
      </c>
      <c r="AC997" s="17">
        <v>0.20011732544632299</v>
      </c>
      <c r="AD997" s="17">
        <v>0.30549256975040601</v>
      </c>
      <c r="AE997" s="17"/>
      <c r="AF997" s="17">
        <v>0.20363910887191999</v>
      </c>
      <c r="AG997" s="17">
        <v>0.23471216441631301</v>
      </c>
      <c r="AH997" s="17">
        <v>0.209641937812483</v>
      </c>
      <c r="AI997" s="17"/>
      <c r="AJ997" s="17">
        <v>0.209062415249258</v>
      </c>
      <c r="AK997" s="17">
        <v>0.24338107397655701</v>
      </c>
      <c r="AL997" s="17">
        <v>0.22190769467969901</v>
      </c>
      <c r="AM997" s="17">
        <v>0.18184900860641201</v>
      </c>
      <c r="AN997" s="17">
        <v>0.159237505024932</v>
      </c>
      <c r="AO997" s="17"/>
      <c r="AP997" s="17">
        <v>0.21778817251055299</v>
      </c>
      <c r="AQ997" s="17">
        <v>0.252889317464639</v>
      </c>
      <c r="AR997" s="17">
        <v>0.21715295385890401</v>
      </c>
      <c r="AS997" s="17"/>
      <c r="AT997" s="17">
        <v>0.178117329363638</v>
      </c>
      <c r="AU997" s="17">
        <v>0.280117380038785</v>
      </c>
      <c r="AV997" s="17" t="s">
        <v>74</v>
      </c>
      <c r="AW997" s="17" t="s">
        <v>74</v>
      </c>
      <c r="AX997" s="17" t="s">
        <v>74</v>
      </c>
      <c r="AY997" s="17" t="s">
        <v>74</v>
      </c>
      <c r="AZ997" s="17" t="s">
        <v>74</v>
      </c>
    </row>
    <row r="998" spans="2:52" x14ac:dyDescent="0.35">
      <c r="B998" t="s">
        <v>428</v>
      </c>
      <c r="C998" s="17">
        <v>0.35883092779958198</v>
      </c>
      <c r="D998" s="17">
        <v>0.363467630187984</v>
      </c>
      <c r="E998" s="17">
        <v>0.35422629424511898</v>
      </c>
      <c r="F998" s="17"/>
      <c r="G998" s="17">
        <v>0.30254785864780498</v>
      </c>
      <c r="H998" s="17">
        <v>0.37202145797390201</v>
      </c>
      <c r="I998" s="17">
        <v>0.37609684669571403</v>
      </c>
      <c r="J998" s="17">
        <v>0.41607326744849099</v>
      </c>
      <c r="K998" s="17">
        <v>0.33727032938894702</v>
      </c>
      <c r="L998" s="17">
        <v>0.33593473263600698</v>
      </c>
      <c r="M998" s="17"/>
      <c r="N998" s="17">
        <v>0.39783298971348802</v>
      </c>
      <c r="O998" s="17">
        <v>0.363260076734429</v>
      </c>
      <c r="P998" s="17">
        <v>0.34608550084427703</v>
      </c>
      <c r="Q998" s="17">
        <v>0.30826292366879898</v>
      </c>
      <c r="R998" s="17"/>
      <c r="S998" s="17">
        <v>0.29060673300179102</v>
      </c>
      <c r="T998" s="17">
        <v>0.32526772533590198</v>
      </c>
      <c r="U998" s="17">
        <v>0.37355639412950098</v>
      </c>
      <c r="V998" s="17">
        <v>0.43987468815400499</v>
      </c>
      <c r="W998" s="17">
        <v>0.36050641628167701</v>
      </c>
      <c r="X998" s="17">
        <v>0.36636603979890098</v>
      </c>
      <c r="Y998" s="17">
        <v>0.36200536380206499</v>
      </c>
      <c r="Z998" s="17">
        <v>0.34891774912366502</v>
      </c>
      <c r="AA998" s="17">
        <v>0.37566540034418999</v>
      </c>
      <c r="AB998" s="17">
        <v>0.40991447929181402</v>
      </c>
      <c r="AC998" s="17">
        <v>0.314999258054106</v>
      </c>
      <c r="AD998" s="17">
        <v>0.26935271577423198</v>
      </c>
      <c r="AE998" s="17"/>
      <c r="AF998" s="17">
        <v>0.34255557413404297</v>
      </c>
      <c r="AG998" s="17">
        <v>0.37338822089254298</v>
      </c>
      <c r="AH998" s="17">
        <v>0.36130040954674603</v>
      </c>
      <c r="AI998" s="17"/>
      <c r="AJ998" s="17">
        <v>0.384208568100248</v>
      </c>
      <c r="AK998" s="17">
        <v>0.34847194916398899</v>
      </c>
      <c r="AL998" s="17">
        <v>0.31571201706635599</v>
      </c>
      <c r="AM998" s="17">
        <v>0.124171585640081</v>
      </c>
      <c r="AN998" s="17">
        <v>0.34646418150570002</v>
      </c>
      <c r="AO998" s="17"/>
      <c r="AP998" s="17">
        <v>0.40157958509891001</v>
      </c>
      <c r="AQ998" s="17">
        <v>0.35428978140156497</v>
      </c>
      <c r="AR998" s="17">
        <v>0.31339985103631901</v>
      </c>
      <c r="AS998" s="17"/>
      <c r="AT998" s="17">
        <v>0.33320253827223101</v>
      </c>
      <c r="AU998" s="17">
        <v>0.397757689216298</v>
      </c>
      <c r="AV998" s="17" t="s">
        <v>74</v>
      </c>
      <c r="AW998" s="17" t="s">
        <v>74</v>
      </c>
      <c r="AX998" s="17" t="s">
        <v>74</v>
      </c>
      <c r="AY998" s="17" t="s">
        <v>74</v>
      </c>
      <c r="AZ998" s="17" t="s">
        <v>74</v>
      </c>
    </row>
    <row r="999" spans="2:52" x14ac:dyDescent="0.35">
      <c r="B999" t="s">
        <v>429</v>
      </c>
      <c r="C999" s="17">
        <v>6.4408335940202802E-2</v>
      </c>
      <c r="D999" s="17">
        <v>6.8864431811826096E-2</v>
      </c>
      <c r="E999" s="17">
        <v>5.9727319556509298E-2</v>
      </c>
      <c r="F999" s="17"/>
      <c r="G999" s="17">
        <v>8.4461418422012199E-2</v>
      </c>
      <c r="H999" s="17">
        <v>9.3993408539298204E-2</v>
      </c>
      <c r="I999" s="17">
        <v>8.2824159744713396E-2</v>
      </c>
      <c r="J999" s="17">
        <v>5.9211623266568703E-2</v>
      </c>
      <c r="K999" s="17">
        <v>5.3975951297989801E-2</v>
      </c>
      <c r="L999" s="17">
        <v>4.8413967808367799E-2</v>
      </c>
      <c r="M999" s="17"/>
      <c r="N999" s="17">
        <v>6.64788836313909E-2</v>
      </c>
      <c r="O999" s="17">
        <v>6.3164676195529998E-2</v>
      </c>
      <c r="P999" s="17">
        <v>7.2759733512838806E-2</v>
      </c>
      <c r="Q999" s="17">
        <v>4.9909124266903103E-2</v>
      </c>
      <c r="R999" s="17"/>
      <c r="S999" s="17">
        <v>8.4918366417723004E-2</v>
      </c>
      <c r="T999" s="17">
        <v>4.2709258804159003E-2</v>
      </c>
      <c r="U999" s="17">
        <v>4.2396070608357699E-2</v>
      </c>
      <c r="V999" s="17">
        <v>4.9785279233915E-2</v>
      </c>
      <c r="W999" s="17">
        <v>6.6975103725794793E-2</v>
      </c>
      <c r="X999" s="17">
        <v>8.2640943585366E-2</v>
      </c>
      <c r="Y999" s="17">
        <v>6.2179996868495097E-2</v>
      </c>
      <c r="Z999" s="17">
        <v>0.106178012565408</v>
      </c>
      <c r="AA999" s="17">
        <v>5.0309090894368601E-2</v>
      </c>
      <c r="AB999" s="17">
        <v>9.1291055251801603E-2</v>
      </c>
      <c r="AC999" s="17">
        <v>7.9640579919767099E-2</v>
      </c>
      <c r="AD999" s="17">
        <v>2.2498301428515399E-2</v>
      </c>
      <c r="AE999" s="17"/>
      <c r="AF999" s="17">
        <v>5.2572628978027898E-2</v>
      </c>
      <c r="AG999" s="17">
        <v>7.1623566004509406E-2</v>
      </c>
      <c r="AH999" s="17">
        <v>8.13897008984244E-2</v>
      </c>
      <c r="AI999" s="17"/>
      <c r="AJ999" s="17">
        <v>4.3375336784486802E-2</v>
      </c>
      <c r="AK999" s="17">
        <v>9.3754252368131105E-2</v>
      </c>
      <c r="AL999" s="17">
        <v>8.8277983658349102E-2</v>
      </c>
      <c r="AM999" s="17">
        <v>6.7426008141314997E-2</v>
      </c>
      <c r="AN999" s="17">
        <v>4.2326132258597299E-2</v>
      </c>
      <c r="AO999" s="17"/>
      <c r="AP999" s="17">
        <v>4.8722454711604198E-2</v>
      </c>
      <c r="AQ999" s="17">
        <v>7.5069780920563295E-2</v>
      </c>
      <c r="AR999" s="17">
        <v>0.104451310527441</v>
      </c>
      <c r="AS999" s="17"/>
      <c r="AT999" s="17">
        <v>5.1573122970151701E-2</v>
      </c>
      <c r="AU999" s="17">
        <v>8.3903641038664697E-2</v>
      </c>
      <c r="AV999" s="17" t="s">
        <v>74</v>
      </c>
      <c r="AW999" s="17" t="s">
        <v>74</v>
      </c>
      <c r="AX999" s="17" t="s">
        <v>74</v>
      </c>
      <c r="AY999" s="17" t="s">
        <v>74</v>
      </c>
      <c r="AZ999" s="17" t="s">
        <v>74</v>
      </c>
    </row>
    <row r="1000" spans="2:52" x14ac:dyDescent="0.35">
      <c r="B1000" t="s">
        <v>430</v>
      </c>
      <c r="C1000" s="17">
        <v>4.9167766244696001E-2</v>
      </c>
      <c r="D1000" s="17">
        <v>5.7688123907108299E-2</v>
      </c>
      <c r="E1000" s="17">
        <v>4.0149877571044698E-2</v>
      </c>
      <c r="F1000" s="17"/>
      <c r="G1000" s="17">
        <v>2.5786544807365801E-2</v>
      </c>
      <c r="H1000" s="17">
        <v>3.9874869604060302E-2</v>
      </c>
      <c r="I1000" s="17">
        <v>4.4336172460621097E-2</v>
      </c>
      <c r="J1000" s="17">
        <v>4.8054826152106503E-2</v>
      </c>
      <c r="K1000" s="17">
        <v>4.1134794337919597E-2</v>
      </c>
      <c r="L1000" s="17">
        <v>6.6127757358388606E-2</v>
      </c>
      <c r="M1000" s="17"/>
      <c r="N1000" s="17">
        <v>3.8108706478848203E-2</v>
      </c>
      <c r="O1000" s="17">
        <v>4.1185159518177E-2</v>
      </c>
      <c r="P1000" s="17">
        <v>6.9276274542429406E-2</v>
      </c>
      <c r="Q1000" s="17">
        <v>5.57536960143672E-2</v>
      </c>
      <c r="R1000" s="17"/>
      <c r="S1000" s="17">
        <v>4.1764406647714102E-2</v>
      </c>
      <c r="T1000" s="17">
        <v>4.3726579306378098E-2</v>
      </c>
      <c r="U1000" s="17">
        <v>6.6113594074055607E-2</v>
      </c>
      <c r="V1000" s="17">
        <v>3.8681284421919301E-2</v>
      </c>
      <c r="W1000" s="17">
        <v>8.0708631714091802E-2</v>
      </c>
      <c r="X1000" s="17">
        <v>2.40176963934834E-2</v>
      </c>
      <c r="Y1000" s="17">
        <v>3.3935165449966997E-2</v>
      </c>
      <c r="Z1000" s="17">
        <v>2.6885726358361402E-2</v>
      </c>
      <c r="AA1000" s="17">
        <v>6.1600831404470403E-2</v>
      </c>
      <c r="AB1000" s="17">
        <v>4.4490564279433799E-2</v>
      </c>
      <c r="AC1000" s="17">
        <v>6.0757212739758697E-2</v>
      </c>
      <c r="AD1000" s="17">
        <v>0.101259168134408</v>
      </c>
      <c r="AE1000" s="17"/>
      <c r="AF1000" s="17">
        <v>5.3707017074006803E-2</v>
      </c>
      <c r="AG1000" s="17">
        <v>4.7511407690760302E-2</v>
      </c>
      <c r="AH1000" s="17">
        <v>5.0822672204478399E-2</v>
      </c>
      <c r="AI1000" s="17"/>
      <c r="AJ1000" s="17">
        <v>4.7667262384706699E-2</v>
      </c>
      <c r="AK1000" s="17">
        <v>4.5438041072710399E-2</v>
      </c>
      <c r="AL1000" s="17">
        <v>5.0959929549417603E-2</v>
      </c>
      <c r="AM1000" s="17">
        <v>0.14383726811320699</v>
      </c>
      <c r="AN1000" s="17">
        <v>7.4358409436383804E-2</v>
      </c>
      <c r="AO1000" s="17"/>
      <c r="AP1000" s="17">
        <v>3.3510416674254202E-2</v>
      </c>
      <c r="AQ1000" s="17">
        <v>4.9717995750170697E-2</v>
      </c>
      <c r="AR1000" s="17">
        <v>4.6731380957930099E-2</v>
      </c>
      <c r="AS1000" s="17"/>
      <c r="AT1000" s="17">
        <v>6.0256562558373201E-2</v>
      </c>
      <c r="AU1000" s="17">
        <v>3.2325079815241499E-2</v>
      </c>
      <c r="AV1000" s="17" t="s">
        <v>74</v>
      </c>
      <c r="AW1000" s="17" t="s">
        <v>74</v>
      </c>
      <c r="AX1000" s="17" t="s">
        <v>74</v>
      </c>
      <c r="AY1000" s="17" t="s">
        <v>74</v>
      </c>
      <c r="AZ1000" s="17" t="s">
        <v>74</v>
      </c>
    </row>
    <row r="1001" spans="2:52" x14ac:dyDescent="0.35">
      <c r="B1001" t="s">
        <v>72</v>
      </c>
      <c r="C1001" s="17">
        <v>0.24981548950983601</v>
      </c>
      <c r="D1001" s="17">
        <v>0.23143809783268801</v>
      </c>
      <c r="E1001" s="17">
        <v>0.26959051123609401</v>
      </c>
      <c r="F1001" s="17"/>
      <c r="G1001" s="17">
        <v>0.15781995252148301</v>
      </c>
      <c r="H1001" s="17">
        <v>0.13546372960561401</v>
      </c>
      <c r="I1001" s="17">
        <v>0.144424822478701</v>
      </c>
      <c r="J1001" s="17">
        <v>0.19273713099346901</v>
      </c>
      <c r="K1001" s="17">
        <v>0.329854786641883</v>
      </c>
      <c r="L1001" s="17">
        <v>0.35488847154442899</v>
      </c>
      <c r="M1001" s="17"/>
      <c r="N1001" s="17">
        <v>0.18216495668991101</v>
      </c>
      <c r="O1001" s="17">
        <v>0.23092363757080001</v>
      </c>
      <c r="P1001" s="17">
        <v>0.27091309733639202</v>
      </c>
      <c r="Q1001" s="17">
        <v>0.36243503366867902</v>
      </c>
      <c r="R1001" s="17"/>
      <c r="S1001" s="17">
        <v>0.236662012608091</v>
      </c>
      <c r="T1001" s="17">
        <v>0.31218664135555801</v>
      </c>
      <c r="U1001" s="17">
        <v>0.27616809037061202</v>
      </c>
      <c r="V1001" s="17">
        <v>0.23550242554256801</v>
      </c>
      <c r="W1001" s="17">
        <v>0.20165188855357</v>
      </c>
      <c r="X1001" s="17">
        <v>0.23658337874729199</v>
      </c>
      <c r="Y1001" s="17">
        <v>0.29441736139022301</v>
      </c>
      <c r="Z1001" s="17">
        <v>0.20508944285624001</v>
      </c>
      <c r="AA1001" s="17">
        <v>0.21268921210963901</v>
      </c>
      <c r="AB1001" s="17">
        <v>0.25140144451607399</v>
      </c>
      <c r="AC1001" s="17">
        <v>0.26142458690176401</v>
      </c>
      <c r="AD1001" s="17">
        <v>0.19519351898832701</v>
      </c>
      <c r="AE1001" s="17"/>
      <c r="AF1001" s="17">
        <v>0.29085258954978699</v>
      </c>
      <c r="AG1001" s="17">
        <v>0.214389073925457</v>
      </c>
      <c r="AH1001" s="17">
        <v>0.23065709159088299</v>
      </c>
      <c r="AI1001" s="17"/>
      <c r="AJ1001" s="17">
        <v>0.26717881669712601</v>
      </c>
      <c r="AK1001" s="17">
        <v>0.18810074888866499</v>
      </c>
      <c r="AL1001" s="17">
        <v>0.26485709548020597</v>
      </c>
      <c r="AM1001" s="17">
        <v>0.41892946667912601</v>
      </c>
      <c r="AN1001" s="17">
        <v>0.322212692749338</v>
      </c>
      <c r="AO1001" s="17"/>
      <c r="AP1001" s="17">
        <v>0.22691468333408199</v>
      </c>
      <c r="AQ1001" s="17">
        <v>0.197799684159845</v>
      </c>
      <c r="AR1001" s="17">
        <v>0.25455478922406</v>
      </c>
      <c r="AS1001" s="17"/>
      <c r="AT1001" s="17">
        <v>0.32123829097964002</v>
      </c>
      <c r="AU1001" s="17">
        <v>0.14133195215913799</v>
      </c>
      <c r="AV1001" s="17" t="s">
        <v>74</v>
      </c>
      <c r="AW1001" s="17" t="s">
        <v>74</v>
      </c>
      <c r="AX1001" s="17" t="s">
        <v>74</v>
      </c>
      <c r="AY1001" s="17" t="s">
        <v>74</v>
      </c>
      <c r="AZ1001" s="17" t="s">
        <v>74</v>
      </c>
    </row>
    <row r="1002" spans="2:52" x14ac:dyDescent="0.35">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row>
    <row r="1003" spans="2:52" x14ac:dyDescent="0.35">
      <c r="B1003" s="6" t="s">
        <v>437</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row>
    <row r="1004" spans="2:52" x14ac:dyDescent="0.35">
      <c r="B1004" s="26" t="s">
        <v>834</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row>
    <row r="1005" spans="2:52" x14ac:dyDescent="0.35">
      <c r="B1005" t="s">
        <v>426</v>
      </c>
      <c r="C1005" s="17">
        <v>0.223960081387095</v>
      </c>
      <c r="D1005" s="17">
        <v>0.23364512552422201</v>
      </c>
      <c r="E1005" s="17">
        <v>0.213862761852818</v>
      </c>
      <c r="F1005" s="17"/>
      <c r="G1005" s="17">
        <v>0.19047293889170899</v>
      </c>
      <c r="H1005" s="17">
        <v>0.21126989422926301</v>
      </c>
      <c r="I1005" s="17">
        <v>0.1858217389904</v>
      </c>
      <c r="J1005" s="17">
        <v>0.236134724555946</v>
      </c>
      <c r="K1005" s="17">
        <v>0.21987624241311801</v>
      </c>
      <c r="L1005" s="17">
        <v>0.25107032166243098</v>
      </c>
      <c r="M1005" s="17"/>
      <c r="N1005" s="17">
        <v>0.23839156846229201</v>
      </c>
      <c r="O1005" s="17">
        <v>0.18924694307405099</v>
      </c>
      <c r="P1005" s="17">
        <v>0.26891250740820899</v>
      </c>
      <c r="Q1005" s="17">
        <v>0.1988028282456</v>
      </c>
      <c r="R1005" s="17"/>
      <c r="S1005" s="17">
        <v>0.23148994480812601</v>
      </c>
      <c r="T1005" s="17">
        <v>0.211937658770257</v>
      </c>
      <c r="U1005" s="17">
        <v>0.24213841830819</v>
      </c>
      <c r="V1005" s="17">
        <v>0.19191866017769901</v>
      </c>
      <c r="W1005" s="17">
        <v>0.22385797506282301</v>
      </c>
      <c r="X1005" s="17">
        <v>0.23215507850678599</v>
      </c>
      <c r="Y1005" s="17">
        <v>0.179960867575156</v>
      </c>
      <c r="Z1005" s="17">
        <v>0.24570429865780599</v>
      </c>
      <c r="AA1005" s="17">
        <v>0.30352253812176899</v>
      </c>
      <c r="AB1005" s="17">
        <v>0.19668034157156999</v>
      </c>
      <c r="AC1005" s="17">
        <v>0.188998746459348</v>
      </c>
      <c r="AD1005" s="17">
        <v>0.25822280832570099</v>
      </c>
      <c r="AE1005" s="17"/>
      <c r="AF1005" s="17">
        <v>0.241639986440916</v>
      </c>
      <c r="AG1005" s="17">
        <v>0.23075761765424399</v>
      </c>
      <c r="AH1005" s="17">
        <v>0.161458927789845</v>
      </c>
      <c r="AI1005" s="17"/>
      <c r="AJ1005" s="17">
        <v>0.24053353815864301</v>
      </c>
      <c r="AK1005" s="17">
        <v>0.21257169508336499</v>
      </c>
      <c r="AL1005" s="17">
        <v>0.23447836375238601</v>
      </c>
      <c r="AM1005" s="17">
        <v>0.29768823131623501</v>
      </c>
      <c r="AN1005" s="17">
        <v>0.15608002096842799</v>
      </c>
      <c r="AO1005" s="17"/>
      <c r="AP1005" s="17">
        <v>0.21645358489089001</v>
      </c>
      <c r="AQ1005" s="17">
        <v>0.23475002972277101</v>
      </c>
      <c r="AR1005" s="17">
        <v>0.19391593252026601</v>
      </c>
      <c r="AS1005" s="17"/>
      <c r="AT1005" s="17">
        <v>0.22917768030240099</v>
      </c>
      <c r="AU1005" s="17">
        <v>0.216035110997227</v>
      </c>
      <c r="AV1005" s="17" t="s">
        <v>74</v>
      </c>
      <c r="AW1005" s="17" t="s">
        <v>74</v>
      </c>
      <c r="AX1005" s="17" t="s">
        <v>74</v>
      </c>
      <c r="AY1005" s="17" t="s">
        <v>74</v>
      </c>
      <c r="AZ1005" s="17" t="s">
        <v>74</v>
      </c>
    </row>
    <row r="1006" spans="2:52" x14ac:dyDescent="0.35">
      <c r="B1006" t="s">
        <v>427</v>
      </c>
      <c r="C1006" s="17">
        <v>0.50860966543122699</v>
      </c>
      <c r="D1006" s="17">
        <v>0.50607187945785304</v>
      </c>
      <c r="E1006" s="17">
        <v>0.51086089323217798</v>
      </c>
      <c r="F1006" s="17"/>
      <c r="G1006" s="17">
        <v>0.42714049845330798</v>
      </c>
      <c r="H1006" s="17">
        <v>0.43895266100698199</v>
      </c>
      <c r="I1006" s="17">
        <v>0.54791039250139995</v>
      </c>
      <c r="J1006" s="17">
        <v>0.47321816841943598</v>
      </c>
      <c r="K1006" s="17">
        <v>0.54358197282079801</v>
      </c>
      <c r="L1006" s="17">
        <v>0.53423509678812497</v>
      </c>
      <c r="M1006" s="17"/>
      <c r="N1006" s="17">
        <v>0.52358758638560798</v>
      </c>
      <c r="O1006" s="17">
        <v>0.52654249130401798</v>
      </c>
      <c r="P1006" s="17">
        <v>0.48834417793759599</v>
      </c>
      <c r="Q1006" s="17">
        <v>0.47907450377951299</v>
      </c>
      <c r="R1006" s="17"/>
      <c r="S1006" s="17">
        <v>0.50461340199570304</v>
      </c>
      <c r="T1006" s="17">
        <v>0.50328034165568003</v>
      </c>
      <c r="U1006" s="17">
        <v>0.47992860897789802</v>
      </c>
      <c r="V1006" s="17">
        <v>0.54106841406307704</v>
      </c>
      <c r="W1006" s="17">
        <v>0.53596669574878297</v>
      </c>
      <c r="X1006" s="17">
        <v>0.42650699707217798</v>
      </c>
      <c r="Y1006" s="17">
        <v>0.54731715308361895</v>
      </c>
      <c r="Z1006" s="17">
        <v>0.48793553213816498</v>
      </c>
      <c r="AA1006" s="17">
        <v>0.49272598967587999</v>
      </c>
      <c r="AB1006" s="17">
        <v>0.51911043500660403</v>
      </c>
      <c r="AC1006" s="17">
        <v>0.59130826091144795</v>
      </c>
      <c r="AD1006" s="17">
        <v>0.479649320414967</v>
      </c>
      <c r="AE1006" s="17"/>
      <c r="AF1006" s="17">
        <v>0.51107532507210496</v>
      </c>
      <c r="AG1006" s="17">
        <v>0.52511096271663604</v>
      </c>
      <c r="AH1006" s="17">
        <v>0.44399746763286901</v>
      </c>
      <c r="AI1006" s="17"/>
      <c r="AJ1006" s="17">
        <v>0.52314606404744302</v>
      </c>
      <c r="AK1006" s="17">
        <v>0.51418755687925299</v>
      </c>
      <c r="AL1006" s="17">
        <v>0.51260092120016099</v>
      </c>
      <c r="AM1006" s="17">
        <v>0.48018626378894502</v>
      </c>
      <c r="AN1006" s="17">
        <v>0.49692221969690298</v>
      </c>
      <c r="AO1006" s="17"/>
      <c r="AP1006" s="17">
        <v>0.52365937092384096</v>
      </c>
      <c r="AQ1006" s="17">
        <v>0.51472668314440095</v>
      </c>
      <c r="AR1006" s="17">
        <v>0.51339002225977004</v>
      </c>
      <c r="AS1006" s="17"/>
      <c r="AT1006" s="17">
        <v>0.51799855593238897</v>
      </c>
      <c r="AU1006" s="17">
        <v>0.49434895271198398</v>
      </c>
      <c r="AV1006" s="17" t="s">
        <v>74</v>
      </c>
      <c r="AW1006" s="17" t="s">
        <v>74</v>
      </c>
      <c r="AX1006" s="17" t="s">
        <v>74</v>
      </c>
      <c r="AY1006" s="17" t="s">
        <v>74</v>
      </c>
      <c r="AZ1006" s="17" t="s">
        <v>74</v>
      </c>
    </row>
    <row r="1007" spans="2:52" x14ac:dyDescent="0.35">
      <c r="B1007" t="s">
        <v>428</v>
      </c>
      <c r="C1007" s="17">
        <v>0.15668175023963099</v>
      </c>
      <c r="D1007" s="17">
        <v>0.15250646673350199</v>
      </c>
      <c r="E1007" s="17">
        <v>0.161265692548092</v>
      </c>
      <c r="F1007" s="17"/>
      <c r="G1007" s="17">
        <v>0.18373949655644001</v>
      </c>
      <c r="H1007" s="17">
        <v>0.236296926720653</v>
      </c>
      <c r="I1007" s="17">
        <v>0.14381703263860901</v>
      </c>
      <c r="J1007" s="17">
        <v>0.18315953295354301</v>
      </c>
      <c r="K1007" s="17">
        <v>0.118432417820988</v>
      </c>
      <c r="L1007" s="17">
        <v>0.133269119668118</v>
      </c>
      <c r="M1007" s="17"/>
      <c r="N1007" s="17">
        <v>0.13954075898370799</v>
      </c>
      <c r="O1007" s="17">
        <v>0.16670009785866099</v>
      </c>
      <c r="P1007" s="17">
        <v>0.145173643701481</v>
      </c>
      <c r="Q1007" s="17">
        <v>0.18616927229701299</v>
      </c>
      <c r="R1007" s="17"/>
      <c r="S1007" s="17">
        <v>0.14252458848518701</v>
      </c>
      <c r="T1007" s="17">
        <v>0.169789732566724</v>
      </c>
      <c r="U1007" s="17">
        <v>0.185032092982365</v>
      </c>
      <c r="V1007" s="17">
        <v>0.163260501817308</v>
      </c>
      <c r="W1007" s="17">
        <v>0.15837535092850899</v>
      </c>
      <c r="X1007" s="17">
        <v>0.185475800583314</v>
      </c>
      <c r="Y1007" s="17">
        <v>0.16983742706165</v>
      </c>
      <c r="Z1007" s="17">
        <v>0.11869186808101399</v>
      </c>
      <c r="AA1007" s="17">
        <v>0.110982866731191</v>
      </c>
      <c r="AB1007" s="17">
        <v>0.170579360107735</v>
      </c>
      <c r="AC1007" s="17">
        <v>0.11433678112554101</v>
      </c>
      <c r="AD1007" s="17">
        <v>0.155447637698755</v>
      </c>
      <c r="AE1007" s="17"/>
      <c r="AF1007" s="17">
        <v>0.14250263652406001</v>
      </c>
      <c r="AG1007" s="17">
        <v>0.15211801686062801</v>
      </c>
      <c r="AH1007" s="17">
        <v>0.20332818173577899</v>
      </c>
      <c r="AI1007" s="17"/>
      <c r="AJ1007" s="17">
        <v>0.145992437212113</v>
      </c>
      <c r="AK1007" s="17">
        <v>0.16018683336954001</v>
      </c>
      <c r="AL1007" s="17">
        <v>0.160704108513749</v>
      </c>
      <c r="AM1007" s="17">
        <v>6.2148884073213E-2</v>
      </c>
      <c r="AN1007" s="17">
        <v>0.18233549758947101</v>
      </c>
      <c r="AO1007" s="17"/>
      <c r="AP1007" s="17">
        <v>0.1715800778564</v>
      </c>
      <c r="AQ1007" s="17">
        <v>0.141005426169102</v>
      </c>
      <c r="AR1007" s="17">
        <v>0.180722234565458</v>
      </c>
      <c r="AS1007" s="17"/>
      <c r="AT1007" s="17">
        <v>0.15494821946436799</v>
      </c>
      <c r="AU1007" s="17">
        <v>0.15931479664409501</v>
      </c>
      <c r="AV1007" s="17" t="s">
        <v>74</v>
      </c>
      <c r="AW1007" s="17" t="s">
        <v>74</v>
      </c>
      <c r="AX1007" s="17" t="s">
        <v>74</v>
      </c>
      <c r="AY1007" s="17" t="s">
        <v>74</v>
      </c>
      <c r="AZ1007" s="17" t="s">
        <v>74</v>
      </c>
    </row>
    <row r="1008" spans="2:52" x14ac:dyDescent="0.35">
      <c r="B1008" t="s">
        <v>429</v>
      </c>
      <c r="C1008" s="17">
        <v>3.0575243465813799E-2</v>
      </c>
      <c r="D1008" s="17">
        <v>3.5774600092814399E-2</v>
      </c>
      <c r="E1008" s="17">
        <v>2.5072801084762199E-2</v>
      </c>
      <c r="F1008" s="17"/>
      <c r="G1008" s="17">
        <v>0.123283805527952</v>
      </c>
      <c r="H1008" s="17">
        <v>6.2158781957990697E-2</v>
      </c>
      <c r="I1008" s="17">
        <v>3.0936013530843399E-2</v>
      </c>
      <c r="J1008" s="17">
        <v>1.8129296853871699E-2</v>
      </c>
      <c r="K1008" s="17">
        <v>1.6594302173101101E-2</v>
      </c>
      <c r="L1008" s="17">
        <v>1.32753015437066E-2</v>
      </c>
      <c r="M1008" s="17"/>
      <c r="N1008" s="17">
        <v>2.6228330865986402E-2</v>
      </c>
      <c r="O1008" s="17">
        <v>3.6290516174193897E-2</v>
      </c>
      <c r="P1008" s="17">
        <v>2.56966392331619E-2</v>
      </c>
      <c r="Q1008" s="17">
        <v>3.5923301973043199E-2</v>
      </c>
      <c r="R1008" s="17"/>
      <c r="S1008" s="17">
        <v>2.7689986770214801E-2</v>
      </c>
      <c r="T1008" s="17">
        <v>3.4350950307112001E-2</v>
      </c>
      <c r="U1008" s="17">
        <v>1.01327869369319E-2</v>
      </c>
      <c r="V1008" s="17">
        <v>3.8432432990779799E-3</v>
      </c>
      <c r="W1008" s="17">
        <v>3.3616131183018698E-2</v>
      </c>
      <c r="X1008" s="17">
        <v>6.5731898966442603E-2</v>
      </c>
      <c r="Y1008" s="17">
        <v>2.0068552621882198E-2</v>
      </c>
      <c r="Z1008" s="17">
        <v>8.4874678985265795E-2</v>
      </c>
      <c r="AA1008" s="17">
        <v>3.5270326339139603E-2</v>
      </c>
      <c r="AB1008" s="17">
        <v>1.7991443560705998E-2</v>
      </c>
      <c r="AC1008" s="17">
        <v>4.6259688600178601E-2</v>
      </c>
      <c r="AD1008" s="17">
        <v>2.1554690821957701E-2</v>
      </c>
      <c r="AE1008" s="17"/>
      <c r="AF1008" s="17">
        <v>1.65880320212883E-2</v>
      </c>
      <c r="AG1008" s="17">
        <v>2.98624243756417E-2</v>
      </c>
      <c r="AH1008" s="17">
        <v>7.4768696596851994E-2</v>
      </c>
      <c r="AI1008" s="17"/>
      <c r="AJ1008" s="17">
        <v>1.7724463976976999E-2</v>
      </c>
      <c r="AK1008" s="17">
        <v>5.2414946836230797E-2</v>
      </c>
      <c r="AL1008" s="17">
        <v>1.4804236031018001E-2</v>
      </c>
      <c r="AM1008" s="17">
        <v>0</v>
      </c>
      <c r="AN1008" s="17">
        <v>3.0642623420283802E-2</v>
      </c>
      <c r="AO1008" s="17"/>
      <c r="AP1008" s="17">
        <v>3.3944763784153197E-2</v>
      </c>
      <c r="AQ1008" s="17">
        <v>3.8924321040020797E-2</v>
      </c>
      <c r="AR1008" s="17">
        <v>2.41435199627461E-2</v>
      </c>
      <c r="AS1008" s="17"/>
      <c r="AT1008" s="17">
        <v>2.2254556751510099E-2</v>
      </c>
      <c r="AU1008" s="17">
        <v>4.3213469765803501E-2</v>
      </c>
      <c r="AV1008" s="17" t="s">
        <v>74</v>
      </c>
      <c r="AW1008" s="17" t="s">
        <v>74</v>
      </c>
      <c r="AX1008" s="17" t="s">
        <v>74</v>
      </c>
      <c r="AY1008" s="17" t="s">
        <v>74</v>
      </c>
      <c r="AZ1008" s="17" t="s">
        <v>74</v>
      </c>
    </row>
    <row r="1009" spans="2:52" x14ac:dyDescent="0.35">
      <c r="B1009" t="s">
        <v>430</v>
      </c>
      <c r="C1009" s="17">
        <v>7.60285781039036E-3</v>
      </c>
      <c r="D1009" s="17">
        <v>7.3179403310716798E-3</v>
      </c>
      <c r="E1009" s="17">
        <v>7.91284494476731E-3</v>
      </c>
      <c r="F1009" s="17"/>
      <c r="G1009" s="17">
        <v>7.2309446979186903E-3</v>
      </c>
      <c r="H1009" s="17">
        <v>0</v>
      </c>
      <c r="I1009" s="17">
        <v>1.43844810645348E-2</v>
      </c>
      <c r="J1009" s="17">
        <v>9.8916892086781203E-3</v>
      </c>
      <c r="K1009" s="17">
        <v>6.35478942226032E-3</v>
      </c>
      <c r="L1009" s="17">
        <v>6.5795816994030599E-3</v>
      </c>
      <c r="M1009" s="17"/>
      <c r="N1009" s="17">
        <v>1.1227359371534001E-2</v>
      </c>
      <c r="O1009" s="17">
        <v>6.5218876916616503E-3</v>
      </c>
      <c r="P1009" s="17">
        <v>5.2412019003821499E-3</v>
      </c>
      <c r="Q1009" s="17">
        <v>5.8952859163565897E-3</v>
      </c>
      <c r="R1009" s="17"/>
      <c r="S1009" s="17">
        <v>3.57639919239677E-3</v>
      </c>
      <c r="T1009" s="17">
        <v>3.8003170919844501E-3</v>
      </c>
      <c r="U1009" s="17">
        <v>9.7662746181291296E-3</v>
      </c>
      <c r="V1009" s="17">
        <v>8.1497055193585199E-3</v>
      </c>
      <c r="W1009" s="17">
        <v>1.0242280018827999E-2</v>
      </c>
      <c r="X1009" s="17">
        <v>6.1026033821055502E-3</v>
      </c>
      <c r="Y1009" s="17">
        <v>8.5945600856285505E-3</v>
      </c>
      <c r="Z1009" s="17">
        <v>9.3341304545255799E-3</v>
      </c>
      <c r="AA1009" s="17">
        <v>3.80547094242741E-3</v>
      </c>
      <c r="AB1009" s="17">
        <v>1.3348690660674799E-2</v>
      </c>
      <c r="AC1009" s="17">
        <v>7.75763840557265E-3</v>
      </c>
      <c r="AD1009" s="17">
        <v>1.43035726085018E-2</v>
      </c>
      <c r="AE1009" s="17"/>
      <c r="AF1009" s="17">
        <v>9.5213875087276894E-3</v>
      </c>
      <c r="AG1009" s="17">
        <v>5.0250440887562699E-3</v>
      </c>
      <c r="AH1009" s="17">
        <v>9.5430256455864004E-3</v>
      </c>
      <c r="AI1009" s="17"/>
      <c r="AJ1009" s="17">
        <v>6.7728695863184703E-3</v>
      </c>
      <c r="AK1009" s="17">
        <v>1.0007312870164001E-2</v>
      </c>
      <c r="AL1009" s="17">
        <v>5.9279886507933397E-3</v>
      </c>
      <c r="AM1009" s="17">
        <v>0</v>
      </c>
      <c r="AN1009" s="17">
        <v>1.0362906391993301E-2</v>
      </c>
      <c r="AO1009" s="17"/>
      <c r="AP1009" s="17">
        <v>3.1114577201531101E-3</v>
      </c>
      <c r="AQ1009" s="17">
        <v>5.3806341529261696E-3</v>
      </c>
      <c r="AR1009" s="17">
        <v>2.6082337202742101E-2</v>
      </c>
      <c r="AS1009" s="17"/>
      <c r="AT1009" s="17">
        <v>6.7318968426420198E-3</v>
      </c>
      <c r="AU1009" s="17">
        <v>8.9257536466125498E-3</v>
      </c>
      <c r="AV1009" s="17" t="s">
        <v>74</v>
      </c>
      <c r="AW1009" s="17" t="s">
        <v>74</v>
      </c>
      <c r="AX1009" s="17" t="s">
        <v>74</v>
      </c>
      <c r="AY1009" s="17" t="s">
        <v>74</v>
      </c>
      <c r="AZ1009" s="17" t="s">
        <v>74</v>
      </c>
    </row>
    <row r="1010" spans="2:52" x14ac:dyDescent="0.35">
      <c r="B1010" t="s">
        <v>72</v>
      </c>
      <c r="C1010" s="17">
        <v>7.2570401665843401E-2</v>
      </c>
      <c r="D1010" s="17">
        <v>6.4683987860537098E-2</v>
      </c>
      <c r="E1010" s="17">
        <v>8.1025006337383104E-2</v>
      </c>
      <c r="F1010" s="17"/>
      <c r="G1010" s="17">
        <v>6.8132315872672003E-2</v>
      </c>
      <c r="H1010" s="17">
        <v>5.1321736085111001E-2</v>
      </c>
      <c r="I1010" s="17">
        <v>7.7130341274213005E-2</v>
      </c>
      <c r="J1010" s="17">
        <v>7.9466588008524297E-2</v>
      </c>
      <c r="K1010" s="17">
        <v>9.51602753497338E-2</v>
      </c>
      <c r="L1010" s="17">
        <v>6.1570578638215898E-2</v>
      </c>
      <c r="M1010" s="17"/>
      <c r="N1010" s="17">
        <v>6.1024395930872E-2</v>
      </c>
      <c r="O1010" s="17">
        <v>7.4698063897415096E-2</v>
      </c>
      <c r="P1010" s="17">
        <v>6.6631829819169597E-2</v>
      </c>
      <c r="Q1010" s="17">
        <v>9.4134807788474398E-2</v>
      </c>
      <c r="R1010" s="17"/>
      <c r="S1010" s="17">
        <v>9.0105678748373205E-2</v>
      </c>
      <c r="T1010" s="17">
        <v>7.6840999608243296E-2</v>
      </c>
      <c r="U1010" s="17">
        <v>7.3001818176486002E-2</v>
      </c>
      <c r="V1010" s="17">
        <v>9.1759475123479595E-2</v>
      </c>
      <c r="W1010" s="17">
        <v>3.7941567058039201E-2</v>
      </c>
      <c r="X1010" s="17">
        <v>8.4027621489173407E-2</v>
      </c>
      <c r="Y1010" s="17">
        <v>7.4221439572064798E-2</v>
      </c>
      <c r="Z1010" s="17">
        <v>5.3459491683224301E-2</v>
      </c>
      <c r="AA1010" s="17">
        <v>5.36928081895931E-2</v>
      </c>
      <c r="AB1010" s="17">
        <v>8.2289729092710207E-2</v>
      </c>
      <c r="AC1010" s="17">
        <v>5.1338884497912199E-2</v>
      </c>
      <c r="AD1010" s="17">
        <v>7.0821970130117706E-2</v>
      </c>
      <c r="AE1010" s="17"/>
      <c r="AF1010" s="17">
        <v>7.8672632432903206E-2</v>
      </c>
      <c r="AG1010" s="17">
        <v>5.71259343040934E-2</v>
      </c>
      <c r="AH1010" s="17">
        <v>0.10690370059906899</v>
      </c>
      <c r="AI1010" s="17"/>
      <c r="AJ1010" s="17">
        <v>6.5830627018505894E-2</v>
      </c>
      <c r="AK1010" s="17">
        <v>5.0631654961446802E-2</v>
      </c>
      <c r="AL1010" s="17">
        <v>7.1484381851892001E-2</v>
      </c>
      <c r="AM1010" s="17">
        <v>0.15997662082160699</v>
      </c>
      <c r="AN1010" s="17">
        <v>0.123656731932921</v>
      </c>
      <c r="AO1010" s="17"/>
      <c r="AP1010" s="17">
        <v>5.1250744824563502E-2</v>
      </c>
      <c r="AQ1010" s="17">
        <v>6.5212905770779497E-2</v>
      </c>
      <c r="AR1010" s="17">
        <v>6.1745953489017402E-2</v>
      </c>
      <c r="AS1010" s="17"/>
      <c r="AT1010" s="17">
        <v>6.8889090706690803E-2</v>
      </c>
      <c r="AU1010" s="17">
        <v>7.8161916234277096E-2</v>
      </c>
      <c r="AV1010" s="17" t="s">
        <v>74</v>
      </c>
      <c r="AW1010" s="17" t="s">
        <v>74</v>
      </c>
      <c r="AX1010" s="17" t="s">
        <v>74</v>
      </c>
      <c r="AY1010" s="17" t="s">
        <v>74</v>
      </c>
      <c r="AZ1010" s="17" t="s">
        <v>74</v>
      </c>
    </row>
    <row r="1011" spans="2:52" x14ac:dyDescent="0.35">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row>
    <row r="1012" spans="2:52" x14ac:dyDescent="0.35">
      <c r="B1012" s="6" t="s">
        <v>438</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row>
    <row r="1013" spans="2:52" x14ac:dyDescent="0.35">
      <c r="B1013" s="24" t="s">
        <v>76</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row>
    <row r="1014" spans="2:52" x14ac:dyDescent="0.35">
      <c r="B1014" t="s">
        <v>382</v>
      </c>
      <c r="C1014" s="17">
        <v>0.16154853160302399</v>
      </c>
      <c r="D1014" s="17">
        <v>0.16873430018257499</v>
      </c>
      <c r="E1014" s="17">
        <v>0.15395050492558901</v>
      </c>
      <c r="F1014" s="17"/>
      <c r="G1014" s="17">
        <v>0.198660644619161</v>
      </c>
      <c r="H1014" s="17">
        <v>0.213475189039638</v>
      </c>
      <c r="I1014" s="17">
        <v>0.191940036036439</v>
      </c>
      <c r="J1014" s="17">
        <v>0.14029523915682701</v>
      </c>
      <c r="K1014" s="17">
        <v>0.14546313038449801</v>
      </c>
      <c r="L1014" s="17">
        <v>9.81813706187602E-2</v>
      </c>
      <c r="M1014" s="17"/>
      <c r="N1014" s="17">
        <v>0.17622944680139299</v>
      </c>
      <c r="O1014" s="17">
        <v>0.13660650336347999</v>
      </c>
      <c r="P1014" s="17">
        <v>0.17396257997147799</v>
      </c>
      <c r="Q1014" s="17">
        <v>0.1618713033676</v>
      </c>
      <c r="R1014" s="17"/>
      <c r="S1014" s="17">
        <v>0.22310482783395499</v>
      </c>
      <c r="T1014" s="17">
        <v>0.137059381947189</v>
      </c>
      <c r="U1014" s="17">
        <v>0.14801314330419299</v>
      </c>
      <c r="V1014" s="17">
        <v>0.116442051571511</v>
      </c>
      <c r="W1014" s="17">
        <v>0.15701838221033301</v>
      </c>
      <c r="X1014" s="17">
        <v>0.181193255854049</v>
      </c>
      <c r="Y1014" s="17">
        <v>0.15776723062353001</v>
      </c>
      <c r="Z1014" s="17">
        <v>0.119067937802474</v>
      </c>
      <c r="AA1014" s="17">
        <v>0.17843995712371299</v>
      </c>
      <c r="AB1014" s="17">
        <v>0.14333291350170799</v>
      </c>
      <c r="AC1014" s="17">
        <v>0.173755383178646</v>
      </c>
      <c r="AD1014" s="17">
        <v>0.14230928883087199</v>
      </c>
      <c r="AE1014" s="17"/>
      <c r="AF1014" s="17">
        <v>0.132726528767001</v>
      </c>
      <c r="AG1014" s="17">
        <v>0.17965395601884601</v>
      </c>
      <c r="AH1014" s="17">
        <v>0.17766945778137999</v>
      </c>
      <c r="AI1014" s="17"/>
      <c r="AJ1014" s="17">
        <v>0.13454533426328699</v>
      </c>
      <c r="AK1014" s="17">
        <v>0.18562603032639199</v>
      </c>
      <c r="AL1014" s="17">
        <v>0.131011143186365</v>
      </c>
      <c r="AM1014" s="17">
        <v>0.21392298849326299</v>
      </c>
      <c r="AN1014" s="17">
        <v>0.17702081045953599</v>
      </c>
      <c r="AO1014" s="17"/>
      <c r="AP1014" s="17">
        <v>0.147977900815703</v>
      </c>
      <c r="AQ1014" s="17">
        <v>0.194635209802726</v>
      </c>
      <c r="AR1014" s="17">
        <v>0.16239497024480901</v>
      </c>
      <c r="AS1014" s="17"/>
      <c r="AT1014" s="17">
        <v>0.119739816161521</v>
      </c>
      <c r="AU1014" s="17">
        <v>0.14780919600936601</v>
      </c>
      <c r="AV1014" s="17" t="s">
        <v>74</v>
      </c>
      <c r="AW1014" s="17">
        <v>0.21740283994704099</v>
      </c>
      <c r="AX1014" s="17">
        <v>0.20284031500053601</v>
      </c>
      <c r="AY1014" s="17">
        <v>0.215909918461131</v>
      </c>
      <c r="AZ1014" s="17">
        <v>0.142160753709593</v>
      </c>
    </row>
    <row r="1015" spans="2:52" x14ac:dyDescent="0.35">
      <c r="B1015" t="s">
        <v>383</v>
      </c>
      <c r="C1015" s="17">
        <v>0.33643821232479598</v>
      </c>
      <c r="D1015" s="17">
        <v>0.35249120981702697</v>
      </c>
      <c r="E1015" s="17">
        <v>0.32153312433767001</v>
      </c>
      <c r="F1015" s="17"/>
      <c r="G1015" s="17">
        <v>0.40211299900130199</v>
      </c>
      <c r="H1015" s="17">
        <v>0.41528895039941</v>
      </c>
      <c r="I1015" s="17">
        <v>0.40598362165222501</v>
      </c>
      <c r="J1015" s="17">
        <v>0.33343397186937601</v>
      </c>
      <c r="K1015" s="17">
        <v>0.27191427572521099</v>
      </c>
      <c r="L1015" s="17">
        <v>0.21820694208406499</v>
      </c>
      <c r="M1015" s="17"/>
      <c r="N1015" s="17">
        <v>0.37208743408915401</v>
      </c>
      <c r="O1015" s="17">
        <v>0.35613286821905199</v>
      </c>
      <c r="P1015" s="17">
        <v>0.321031288056641</v>
      </c>
      <c r="Q1015" s="17">
        <v>0.29003533905913698</v>
      </c>
      <c r="R1015" s="17"/>
      <c r="S1015" s="17">
        <v>0.35115255321141298</v>
      </c>
      <c r="T1015" s="17">
        <v>0.313866860212488</v>
      </c>
      <c r="U1015" s="17">
        <v>0.32376880188132801</v>
      </c>
      <c r="V1015" s="17">
        <v>0.33032386848185402</v>
      </c>
      <c r="W1015" s="17">
        <v>0.39538814807251599</v>
      </c>
      <c r="X1015" s="17">
        <v>0.36134326216983098</v>
      </c>
      <c r="Y1015" s="17">
        <v>0.32210581888229201</v>
      </c>
      <c r="Z1015" s="17">
        <v>0.32823150290609898</v>
      </c>
      <c r="AA1015" s="17">
        <v>0.35056769497144702</v>
      </c>
      <c r="AB1015" s="17">
        <v>0.321354671832975</v>
      </c>
      <c r="AC1015" s="17">
        <v>0.29294326126207298</v>
      </c>
      <c r="AD1015" s="17">
        <v>0.32032506146282902</v>
      </c>
      <c r="AE1015" s="17"/>
      <c r="AF1015" s="17">
        <v>0.30811400785713899</v>
      </c>
      <c r="AG1015" s="17">
        <v>0.33807513570306502</v>
      </c>
      <c r="AH1015" s="17">
        <v>0.348244472267565</v>
      </c>
      <c r="AI1015" s="17"/>
      <c r="AJ1015" s="17">
        <v>0.30476881454702798</v>
      </c>
      <c r="AK1015" s="17">
        <v>0.37214593520272299</v>
      </c>
      <c r="AL1015" s="17">
        <v>0.35045039475560502</v>
      </c>
      <c r="AM1015" s="17">
        <v>0.20362245360249401</v>
      </c>
      <c r="AN1015" s="17">
        <v>0.30206392258947301</v>
      </c>
      <c r="AO1015" s="17"/>
      <c r="AP1015" s="17">
        <v>0.34496334257014599</v>
      </c>
      <c r="AQ1015" s="17">
        <v>0.37179223501273201</v>
      </c>
      <c r="AR1015" s="17">
        <v>0.36521654459033198</v>
      </c>
      <c r="AS1015" s="17"/>
      <c r="AT1015" s="17">
        <v>0.286118431700292</v>
      </c>
      <c r="AU1015" s="17">
        <v>0.41899856072142899</v>
      </c>
      <c r="AV1015" s="17" t="s">
        <v>74</v>
      </c>
      <c r="AW1015" s="17">
        <v>0.29818405475306597</v>
      </c>
      <c r="AX1015" s="17">
        <v>0.32545628704480201</v>
      </c>
      <c r="AY1015" s="17">
        <v>0.32290855475867802</v>
      </c>
      <c r="AZ1015" s="17">
        <v>0.44255282540719398</v>
      </c>
    </row>
    <row r="1016" spans="2:52" x14ac:dyDescent="0.35">
      <c r="B1016" t="s">
        <v>385</v>
      </c>
      <c r="C1016" s="17">
        <v>0.22751736853246299</v>
      </c>
      <c r="D1016" s="17">
        <v>0.22906248458508999</v>
      </c>
      <c r="E1016" s="17">
        <v>0.22616511743836501</v>
      </c>
      <c r="F1016" s="17"/>
      <c r="G1016" s="17">
        <v>0.22876523876395</v>
      </c>
      <c r="H1016" s="17">
        <v>0.209161977045838</v>
      </c>
      <c r="I1016" s="17">
        <v>0.20870444672081301</v>
      </c>
      <c r="J1016" s="17">
        <v>0.217603437133252</v>
      </c>
      <c r="K1016" s="17">
        <v>0.22731975165106799</v>
      </c>
      <c r="L1016" s="17">
        <v>0.26499216153377703</v>
      </c>
      <c r="M1016" s="17"/>
      <c r="N1016" s="17">
        <v>0.221717934557914</v>
      </c>
      <c r="O1016" s="17">
        <v>0.24016225419565501</v>
      </c>
      <c r="P1016" s="17">
        <v>0.218311731465198</v>
      </c>
      <c r="Q1016" s="17">
        <v>0.23064232206556801</v>
      </c>
      <c r="R1016" s="17"/>
      <c r="S1016" s="17">
        <v>0.227620895001618</v>
      </c>
      <c r="T1016" s="17">
        <v>0.28116156079038601</v>
      </c>
      <c r="U1016" s="17">
        <v>0.210302279029211</v>
      </c>
      <c r="V1016" s="17">
        <v>0.24066975263950999</v>
      </c>
      <c r="W1016" s="17">
        <v>0.18436957510965701</v>
      </c>
      <c r="X1016" s="17">
        <v>0.21581595406162599</v>
      </c>
      <c r="Y1016" s="17">
        <v>0.211628943978213</v>
      </c>
      <c r="Z1016" s="17">
        <v>0.25812096476585</v>
      </c>
      <c r="AA1016" s="17">
        <v>0.19579596150685699</v>
      </c>
      <c r="AB1016" s="17">
        <v>0.24428211528913399</v>
      </c>
      <c r="AC1016" s="17">
        <v>0.21785758426025501</v>
      </c>
      <c r="AD1016" s="17">
        <v>0.22028491189775601</v>
      </c>
      <c r="AE1016" s="17"/>
      <c r="AF1016" s="17">
        <v>0.21934965101724199</v>
      </c>
      <c r="AG1016" s="17">
        <v>0.23877168023728099</v>
      </c>
      <c r="AH1016" s="17">
        <v>0.22639193598797699</v>
      </c>
      <c r="AI1016" s="17"/>
      <c r="AJ1016" s="17">
        <v>0.22893134374577001</v>
      </c>
      <c r="AK1016" s="17">
        <v>0.23528590045311501</v>
      </c>
      <c r="AL1016" s="17">
        <v>0.25112978213955001</v>
      </c>
      <c r="AM1016" s="17">
        <v>0.216606334148327</v>
      </c>
      <c r="AN1016" s="17">
        <v>0.230441858020417</v>
      </c>
      <c r="AO1016" s="17"/>
      <c r="AP1016" s="17">
        <v>0.22230735598257501</v>
      </c>
      <c r="AQ1016" s="17">
        <v>0.219397274096475</v>
      </c>
      <c r="AR1016" s="17">
        <v>0.24636563968261899</v>
      </c>
      <c r="AS1016" s="17"/>
      <c r="AT1016" s="17">
        <v>0.25860662867977202</v>
      </c>
      <c r="AU1016" s="17">
        <v>0.230478364717083</v>
      </c>
      <c r="AV1016" s="17" t="s">
        <v>74</v>
      </c>
      <c r="AW1016" s="17">
        <v>0.19196060556859701</v>
      </c>
      <c r="AX1016" s="17">
        <v>0.18170632736817799</v>
      </c>
      <c r="AY1016" s="17">
        <v>0.20364164802683499</v>
      </c>
      <c r="AZ1016" s="17">
        <v>0.24513957212239401</v>
      </c>
    </row>
    <row r="1017" spans="2:52" x14ac:dyDescent="0.35">
      <c r="B1017" t="s">
        <v>386</v>
      </c>
      <c r="C1017" s="17">
        <v>0.15569049261277501</v>
      </c>
      <c r="D1017" s="17">
        <v>0.15577280724680401</v>
      </c>
      <c r="E1017" s="17">
        <v>0.15470745628625199</v>
      </c>
      <c r="F1017" s="17"/>
      <c r="G1017" s="17">
        <v>8.4476942552091497E-2</v>
      </c>
      <c r="H1017" s="17">
        <v>7.38662021023931E-2</v>
      </c>
      <c r="I1017" s="17">
        <v>0.10118960944526301</v>
      </c>
      <c r="J1017" s="17">
        <v>0.171132876892266</v>
      </c>
      <c r="K1017" s="17">
        <v>0.19899593059639201</v>
      </c>
      <c r="L1017" s="17">
        <v>0.27192473057359301</v>
      </c>
      <c r="M1017" s="17"/>
      <c r="N1017" s="17">
        <v>0.12995395645638999</v>
      </c>
      <c r="O1017" s="17">
        <v>0.15331219768962401</v>
      </c>
      <c r="P1017" s="17">
        <v>0.17115125001905401</v>
      </c>
      <c r="Q1017" s="17">
        <v>0.17070004161274499</v>
      </c>
      <c r="R1017" s="17"/>
      <c r="S1017" s="17">
        <v>9.4962928247517106E-2</v>
      </c>
      <c r="T1017" s="17">
        <v>0.163013776380982</v>
      </c>
      <c r="U1017" s="17">
        <v>0.19256577764958299</v>
      </c>
      <c r="V1017" s="17">
        <v>0.172044798894535</v>
      </c>
      <c r="W1017" s="17">
        <v>0.158125243280832</v>
      </c>
      <c r="X1017" s="17">
        <v>0.12718232012981101</v>
      </c>
      <c r="Y1017" s="17">
        <v>0.18379745784630799</v>
      </c>
      <c r="Z1017" s="17">
        <v>0.18534268484402699</v>
      </c>
      <c r="AA1017" s="17">
        <v>0.14520555686062001</v>
      </c>
      <c r="AB1017" s="17">
        <v>0.15745537710424601</v>
      </c>
      <c r="AC1017" s="17">
        <v>0.188404242907554</v>
      </c>
      <c r="AD1017" s="17">
        <v>0.20441493117385301</v>
      </c>
      <c r="AE1017" s="17"/>
      <c r="AF1017" s="17">
        <v>0.21191021154157899</v>
      </c>
      <c r="AG1017" s="17">
        <v>0.135286076303304</v>
      </c>
      <c r="AH1017" s="17">
        <v>0.117798532808902</v>
      </c>
      <c r="AI1017" s="17"/>
      <c r="AJ1017" s="17">
        <v>0.20133858893793299</v>
      </c>
      <c r="AK1017" s="17">
        <v>0.113996870373388</v>
      </c>
      <c r="AL1017" s="17">
        <v>0.15914194022889</v>
      </c>
      <c r="AM1017" s="17">
        <v>0.256607300937157</v>
      </c>
      <c r="AN1017" s="17">
        <v>0.13809873456911401</v>
      </c>
      <c r="AO1017" s="17"/>
      <c r="AP1017" s="17">
        <v>0.16983785327824899</v>
      </c>
      <c r="AQ1017" s="17">
        <v>0.11746517400532901</v>
      </c>
      <c r="AR1017" s="17">
        <v>0.13967395224426199</v>
      </c>
      <c r="AS1017" s="17"/>
      <c r="AT1017" s="17">
        <v>0.21136120037596901</v>
      </c>
      <c r="AU1017" s="17">
        <v>0.114312850015166</v>
      </c>
      <c r="AV1017" s="17" t="s">
        <v>74</v>
      </c>
      <c r="AW1017" s="17">
        <v>0.17415234601132501</v>
      </c>
      <c r="AX1017" s="17">
        <v>0.118345868409232</v>
      </c>
      <c r="AY1017" s="17">
        <v>0.13366319552448899</v>
      </c>
      <c r="AZ1017" s="17">
        <v>6.5555396804399202E-2</v>
      </c>
    </row>
    <row r="1018" spans="2:52" x14ac:dyDescent="0.35">
      <c r="B1018" t="s">
        <v>72</v>
      </c>
      <c r="C1018" s="17">
        <v>0.118805394926941</v>
      </c>
      <c r="D1018" s="17">
        <v>9.3939198168503796E-2</v>
      </c>
      <c r="E1018" s="17">
        <v>0.14364379701212299</v>
      </c>
      <c r="F1018" s="17"/>
      <c r="G1018" s="17">
        <v>8.5984175063495594E-2</v>
      </c>
      <c r="H1018" s="17">
        <v>8.8207681412720604E-2</v>
      </c>
      <c r="I1018" s="17">
        <v>9.2182286145259903E-2</v>
      </c>
      <c r="J1018" s="17">
        <v>0.137534474948281</v>
      </c>
      <c r="K1018" s="17">
        <v>0.156306911642831</v>
      </c>
      <c r="L1018" s="17">
        <v>0.14669479518980499</v>
      </c>
      <c r="M1018" s="17"/>
      <c r="N1018" s="17">
        <v>0.10001122809514899</v>
      </c>
      <c r="O1018" s="17">
        <v>0.113786176532188</v>
      </c>
      <c r="P1018" s="17">
        <v>0.115543150487628</v>
      </c>
      <c r="Q1018" s="17">
        <v>0.146750993894949</v>
      </c>
      <c r="R1018" s="17"/>
      <c r="S1018" s="17">
        <v>0.10315879570549601</v>
      </c>
      <c r="T1018" s="17">
        <v>0.10489842066895499</v>
      </c>
      <c r="U1018" s="17">
        <v>0.12534999813568601</v>
      </c>
      <c r="V1018" s="17">
        <v>0.14051952841259099</v>
      </c>
      <c r="W1018" s="17">
        <v>0.105098651326662</v>
      </c>
      <c r="X1018" s="17">
        <v>0.114465207784683</v>
      </c>
      <c r="Y1018" s="17">
        <v>0.124700548669657</v>
      </c>
      <c r="Z1018" s="17">
        <v>0.109236909681551</v>
      </c>
      <c r="AA1018" s="17">
        <v>0.12999082953736299</v>
      </c>
      <c r="AB1018" s="17">
        <v>0.13357492227193701</v>
      </c>
      <c r="AC1018" s="17">
        <v>0.12703952839147301</v>
      </c>
      <c r="AD1018" s="17">
        <v>0.112665806634689</v>
      </c>
      <c r="AE1018" s="17"/>
      <c r="AF1018" s="17">
        <v>0.12789960081703899</v>
      </c>
      <c r="AG1018" s="17">
        <v>0.108213151737504</v>
      </c>
      <c r="AH1018" s="17">
        <v>0.129895601154176</v>
      </c>
      <c r="AI1018" s="17"/>
      <c r="AJ1018" s="17">
        <v>0.130415918505982</v>
      </c>
      <c r="AK1018" s="17">
        <v>9.2945263644381895E-2</v>
      </c>
      <c r="AL1018" s="17">
        <v>0.10826673968959</v>
      </c>
      <c r="AM1018" s="17">
        <v>0.109240922818759</v>
      </c>
      <c r="AN1018" s="17">
        <v>0.15237467436145999</v>
      </c>
      <c r="AO1018" s="17"/>
      <c r="AP1018" s="17">
        <v>0.114913547353327</v>
      </c>
      <c r="AQ1018" s="17">
        <v>9.6710107082738694E-2</v>
      </c>
      <c r="AR1018" s="17">
        <v>8.6348893237976704E-2</v>
      </c>
      <c r="AS1018" s="17"/>
      <c r="AT1018" s="17">
        <v>0.124173923082447</v>
      </c>
      <c r="AU1018" s="17">
        <v>8.8401028536956E-2</v>
      </c>
      <c r="AV1018" s="17" t="s">
        <v>74</v>
      </c>
      <c r="AW1018" s="17">
        <v>0.11830015371997001</v>
      </c>
      <c r="AX1018" s="17">
        <v>0.17165120217725199</v>
      </c>
      <c r="AY1018" s="17">
        <v>0.123876683228867</v>
      </c>
      <c r="AZ1018" s="17">
        <v>0.10459145195642</v>
      </c>
    </row>
    <row r="1019" spans="2:52" x14ac:dyDescent="0.35">
      <c r="B1019" t="s">
        <v>387</v>
      </c>
      <c r="C1019" s="17">
        <v>0.49798674392782</v>
      </c>
      <c r="D1019" s="17">
        <v>0.52122550999960204</v>
      </c>
      <c r="E1019" s="17">
        <v>0.47548362926325899</v>
      </c>
      <c r="F1019" s="17"/>
      <c r="G1019" s="17">
        <v>0.60077364362046304</v>
      </c>
      <c r="H1019" s="17">
        <v>0.62876413943904896</v>
      </c>
      <c r="I1019" s="17">
        <v>0.59792365768866396</v>
      </c>
      <c r="J1019" s="17">
        <v>0.47372921102620202</v>
      </c>
      <c r="K1019" s="17">
        <v>0.41737740610970903</v>
      </c>
      <c r="L1019" s="17">
        <v>0.31638831270282503</v>
      </c>
      <c r="M1019" s="17"/>
      <c r="N1019" s="17">
        <v>0.54831688089054698</v>
      </c>
      <c r="O1019" s="17">
        <v>0.492739371582532</v>
      </c>
      <c r="P1019" s="17">
        <v>0.49499386802811901</v>
      </c>
      <c r="Q1019" s="17">
        <v>0.451906642426737</v>
      </c>
      <c r="R1019" s="17"/>
      <c r="S1019" s="17">
        <v>0.57425738104536805</v>
      </c>
      <c r="T1019" s="17">
        <v>0.45092624215967603</v>
      </c>
      <c r="U1019" s="17">
        <v>0.47178194518552102</v>
      </c>
      <c r="V1019" s="17">
        <v>0.44676592005336402</v>
      </c>
      <c r="W1019" s="17">
        <v>0.55240653028284903</v>
      </c>
      <c r="X1019" s="17">
        <v>0.54253651802388003</v>
      </c>
      <c r="Y1019" s="17">
        <v>0.47987304950582199</v>
      </c>
      <c r="Z1019" s="17">
        <v>0.44729944070857303</v>
      </c>
      <c r="AA1019" s="17">
        <v>0.52900765209515999</v>
      </c>
      <c r="AB1019" s="17">
        <v>0.46468758533468302</v>
      </c>
      <c r="AC1019" s="17">
        <v>0.46669864444071901</v>
      </c>
      <c r="AD1019" s="17">
        <v>0.46263435029370098</v>
      </c>
      <c r="AE1019" s="17"/>
      <c r="AF1019" s="17">
        <v>0.44084053662414002</v>
      </c>
      <c r="AG1019" s="17">
        <v>0.51772909172191095</v>
      </c>
      <c r="AH1019" s="17">
        <v>0.52591393004894504</v>
      </c>
      <c r="AI1019" s="17"/>
      <c r="AJ1019" s="17">
        <v>0.439314148810315</v>
      </c>
      <c r="AK1019" s="17">
        <v>0.55777196552911501</v>
      </c>
      <c r="AL1019" s="17">
        <v>0.48146153794197</v>
      </c>
      <c r="AM1019" s="17">
        <v>0.417545442095757</v>
      </c>
      <c r="AN1019" s="17">
        <v>0.479084733049009</v>
      </c>
      <c r="AO1019" s="17"/>
      <c r="AP1019" s="17">
        <v>0.49294124338584899</v>
      </c>
      <c r="AQ1019" s="17">
        <v>0.56642744481545704</v>
      </c>
      <c r="AR1019" s="17">
        <v>0.52761151483514201</v>
      </c>
      <c r="AS1019" s="17"/>
      <c r="AT1019" s="17">
        <v>0.40585824786181302</v>
      </c>
      <c r="AU1019" s="17">
        <v>0.56680775673079498</v>
      </c>
      <c r="AV1019" s="17" t="s">
        <v>74</v>
      </c>
      <c r="AW1019" s="17">
        <v>0.51558689470010699</v>
      </c>
      <c r="AX1019" s="17">
        <v>0.52829660204533802</v>
      </c>
      <c r="AY1019" s="17">
        <v>0.53881847321980902</v>
      </c>
      <c r="AZ1019" s="17">
        <v>0.58471357911678701</v>
      </c>
    </row>
    <row r="1020" spans="2:52" x14ac:dyDescent="0.35">
      <c r="B1020" t="s">
        <v>388</v>
      </c>
      <c r="C1020" s="17">
        <v>0.38320786114523803</v>
      </c>
      <c r="D1020" s="17">
        <v>0.38483529183189402</v>
      </c>
      <c r="E1020" s="17">
        <v>0.38087257372461802</v>
      </c>
      <c r="F1020" s="17"/>
      <c r="G1020" s="17">
        <v>0.31324218131604098</v>
      </c>
      <c r="H1020" s="17">
        <v>0.28302817914823097</v>
      </c>
      <c r="I1020" s="17">
        <v>0.30989405616607602</v>
      </c>
      <c r="J1020" s="17">
        <v>0.388736314025517</v>
      </c>
      <c r="K1020" s="17">
        <v>0.42631568224746003</v>
      </c>
      <c r="L1020" s="17">
        <v>0.53691689210737004</v>
      </c>
      <c r="M1020" s="17"/>
      <c r="N1020" s="17">
        <v>0.35167189101430402</v>
      </c>
      <c r="O1020" s="17">
        <v>0.39347445188528002</v>
      </c>
      <c r="P1020" s="17">
        <v>0.38946298148425301</v>
      </c>
      <c r="Q1020" s="17">
        <v>0.401342363678314</v>
      </c>
      <c r="R1020" s="17"/>
      <c r="S1020" s="17">
        <v>0.32258382324913598</v>
      </c>
      <c r="T1020" s="17">
        <v>0.44417533717136898</v>
      </c>
      <c r="U1020" s="17">
        <v>0.402868056678793</v>
      </c>
      <c r="V1020" s="17">
        <v>0.41271455153404502</v>
      </c>
      <c r="W1020" s="17">
        <v>0.34249481839048901</v>
      </c>
      <c r="X1020" s="17">
        <v>0.34299827419143702</v>
      </c>
      <c r="Y1020" s="17">
        <v>0.39542640182452099</v>
      </c>
      <c r="Z1020" s="17">
        <v>0.443463649609876</v>
      </c>
      <c r="AA1020" s="17">
        <v>0.341001518367478</v>
      </c>
      <c r="AB1020" s="17">
        <v>0.40173749239338002</v>
      </c>
      <c r="AC1020" s="17">
        <v>0.40626182716780801</v>
      </c>
      <c r="AD1020" s="17">
        <v>0.42469984307161002</v>
      </c>
      <c r="AE1020" s="17"/>
      <c r="AF1020" s="17">
        <v>0.43125986255882098</v>
      </c>
      <c r="AG1020" s="17">
        <v>0.37405775654058498</v>
      </c>
      <c r="AH1020" s="17">
        <v>0.34419046879687898</v>
      </c>
      <c r="AI1020" s="17"/>
      <c r="AJ1020" s="17">
        <v>0.430269932683703</v>
      </c>
      <c r="AK1020" s="17">
        <v>0.349282770826503</v>
      </c>
      <c r="AL1020" s="17">
        <v>0.41027172236844001</v>
      </c>
      <c r="AM1020" s="17">
        <v>0.47321363508548397</v>
      </c>
      <c r="AN1020" s="17">
        <v>0.36854059258953098</v>
      </c>
      <c r="AO1020" s="17"/>
      <c r="AP1020" s="17">
        <v>0.39214520926082402</v>
      </c>
      <c r="AQ1020" s="17">
        <v>0.33686244810180399</v>
      </c>
      <c r="AR1020" s="17">
        <v>0.38603959192688198</v>
      </c>
      <c r="AS1020" s="17"/>
      <c r="AT1020" s="17">
        <v>0.46996782905574003</v>
      </c>
      <c r="AU1020" s="17">
        <v>0.344791214732249</v>
      </c>
      <c r="AV1020" s="17" t="s">
        <v>74</v>
      </c>
      <c r="AW1020" s="17">
        <v>0.36611295157992202</v>
      </c>
      <c r="AX1020" s="17">
        <v>0.30005219577740999</v>
      </c>
      <c r="AY1020" s="17">
        <v>0.33730484355132401</v>
      </c>
      <c r="AZ1020" s="17">
        <v>0.31069496892679299</v>
      </c>
    </row>
    <row r="1021" spans="2:52" x14ac:dyDescent="0.35">
      <c r="B1021" t="s">
        <v>86</v>
      </c>
      <c r="C1021" s="17">
        <v>0.114778882782582</v>
      </c>
      <c r="D1021" s="17">
        <v>0.13639021816770799</v>
      </c>
      <c r="E1021" s="17">
        <v>9.4611055538641298E-2</v>
      </c>
      <c r="F1021" s="17"/>
      <c r="G1021" s="17">
        <v>0.287531462304422</v>
      </c>
      <c r="H1021" s="17">
        <v>0.34573596029081799</v>
      </c>
      <c r="I1021" s="17">
        <v>0.288029601522589</v>
      </c>
      <c r="J1021" s="17">
        <v>8.4992897000684894E-2</v>
      </c>
      <c r="K1021" s="17">
        <v>-8.9382761377507797E-3</v>
      </c>
      <c r="L1021" s="17">
        <v>-0.22052857940454501</v>
      </c>
      <c r="M1021" s="17"/>
      <c r="N1021" s="17">
        <v>0.19664498987624299</v>
      </c>
      <c r="O1021" s="17">
        <v>9.9264919697252901E-2</v>
      </c>
      <c r="P1021" s="17">
        <v>0.105530886543867</v>
      </c>
      <c r="Q1021" s="17">
        <v>5.0564278748423501E-2</v>
      </c>
      <c r="R1021" s="17"/>
      <c r="S1021" s="17">
        <v>0.25167355779623202</v>
      </c>
      <c r="T1021" s="17">
        <v>6.75090498830783E-3</v>
      </c>
      <c r="U1021" s="17">
        <v>6.8913888506727999E-2</v>
      </c>
      <c r="V1021" s="17">
        <v>3.4051368519319697E-2</v>
      </c>
      <c r="W1021" s="17">
        <v>0.20991171189235999</v>
      </c>
      <c r="X1021" s="17">
        <v>0.19953824383244301</v>
      </c>
      <c r="Y1021" s="17">
        <v>8.4446647681301001E-2</v>
      </c>
      <c r="Z1021" s="17">
        <v>3.8357910986963101E-3</v>
      </c>
      <c r="AA1021" s="17">
        <v>0.18800613372768199</v>
      </c>
      <c r="AB1021" s="17">
        <v>6.2950092941302604E-2</v>
      </c>
      <c r="AC1021" s="17">
        <v>6.0436817272910497E-2</v>
      </c>
      <c r="AD1021" s="17">
        <v>3.7934507222091698E-2</v>
      </c>
      <c r="AE1021" s="17"/>
      <c r="AF1021" s="17">
        <v>9.5806740653185396E-3</v>
      </c>
      <c r="AG1021" s="17">
        <v>0.14367133518132599</v>
      </c>
      <c r="AH1021" s="17">
        <v>0.18172346125206601</v>
      </c>
      <c r="AI1021" s="17"/>
      <c r="AJ1021" s="17">
        <v>9.04421612661244E-3</v>
      </c>
      <c r="AK1021" s="17">
        <v>0.20848919470261201</v>
      </c>
      <c r="AL1021" s="17">
        <v>7.1189815573530199E-2</v>
      </c>
      <c r="AM1021" s="17">
        <v>-5.5668192989727201E-2</v>
      </c>
      <c r="AN1021" s="17">
        <v>0.110544140459478</v>
      </c>
      <c r="AO1021" s="17"/>
      <c r="AP1021" s="17">
        <v>0.100796034125025</v>
      </c>
      <c r="AQ1021" s="17">
        <v>0.22956499671365299</v>
      </c>
      <c r="AR1021" s="17">
        <v>0.14157192290826001</v>
      </c>
      <c r="AS1021" s="17"/>
      <c r="AT1021" s="17">
        <v>-6.4109581193927401E-2</v>
      </c>
      <c r="AU1021" s="17">
        <v>0.22201654199854601</v>
      </c>
      <c r="AV1021" s="17" t="s">
        <v>74</v>
      </c>
      <c r="AW1021" s="17">
        <v>0.149473943120185</v>
      </c>
      <c r="AX1021" s="17">
        <v>0.228244406267928</v>
      </c>
      <c r="AY1021" s="17">
        <v>0.20151362966848499</v>
      </c>
      <c r="AZ1021" s="17">
        <v>0.27401861018999402</v>
      </c>
    </row>
    <row r="1022" spans="2:52" x14ac:dyDescent="0.35">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row>
    <row r="1023" spans="2:52" x14ac:dyDescent="0.35">
      <c r="B1023" s="6" t="s">
        <v>450</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row>
    <row r="1024" spans="2:52" x14ac:dyDescent="0.35">
      <c r="B1024" s="24" t="s">
        <v>76</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row>
    <row r="1025" spans="2:52" x14ac:dyDescent="0.35">
      <c r="B1025" t="s">
        <v>439</v>
      </c>
      <c r="C1025" s="17">
        <v>0.650269917329936</v>
      </c>
      <c r="D1025" s="17">
        <v>0.63265963753250798</v>
      </c>
      <c r="E1025" s="17">
        <v>0.666874400147077</v>
      </c>
      <c r="F1025" s="17"/>
      <c r="G1025" s="17">
        <v>0.57978038081321104</v>
      </c>
      <c r="H1025" s="17">
        <v>0.61516376353825197</v>
      </c>
      <c r="I1025" s="17">
        <v>0.671996732996609</v>
      </c>
      <c r="J1025" s="17">
        <v>0.65726887474807805</v>
      </c>
      <c r="K1025" s="17">
        <v>0.69804553738207697</v>
      </c>
      <c r="L1025" s="17">
        <v>0.67014058472892701</v>
      </c>
      <c r="M1025" s="17"/>
      <c r="N1025" s="17">
        <v>0.66006408915717796</v>
      </c>
      <c r="O1025" s="17">
        <v>0.66400617291082698</v>
      </c>
      <c r="P1025" s="17">
        <v>0.64817225151965496</v>
      </c>
      <c r="Q1025" s="17">
        <v>0.62751880720748499</v>
      </c>
      <c r="R1025" s="17"/>
      <c r="S1025" s="17">
        <v>0.603528141507234</v>
      </c>
      <c r="T1025" s="17">
        <v>0.66464129697947005</v>
      </c>
      <c r="U1025" s="17">
        <v>0.67375358261093699</v>
      </c>
      <c r="V1025" s="17">
        <v>0.62299105848204495</v>
      </c>
      <c r="W1025" s="17">
        <v>0.65546446570775097</v>
      </c>
      <c r="X1025" s="17">
        <v>0.66630519164902302</v>
      </c>
      <c r="Y1025" s="17">
        <v>0.69325535737336796</v>
      </c>
      <c r="Z1025" s="17">
        <v>0.644120587042322</v>
      </c>
      <c r="AA1025" s="17">
        <v>0.66633266947729097</v>
      </c>
      <c r="AB1025" s="17">
        <v>0.65282840555745203</v>
      </c>
      <c r="AC1025" s="17">
        <v>0.65323496337822595</v>
      </c>
      <c r="AD1025" s="17">
        <v>0.58725091808418595</v>
      </c>
      <c r="AE1025" s="17"/>
      <c r="AF1025" s="17">
        <v>0.65025042636801</v>
      </c>
      <c r="AG1025" s="17">
        <v>0.65706600584878705</v>
      </c>
      <c r="AH1025" s="17">
        <v>0.65726622492931797</v>
      </c>
      <c r="AI1025" s="17"/>
      <c r="AJ1025" s="17">
        <v>0.64660019706911898</v>
      </c>
      <c r="AK1025" s="17">
        <v>0.63595790384901596</v>
      </c>
      <c r="AL1025" s="17">
        <v>0.67028119767658401</v>
      </c>
      <c r="AM1025" s="17">
        <v>0.54178422199065102</v>
      </c>
      <c r="AN1025" s="17">
        <v>0.69722434061667504</v>
      </c>
      <c r="AO1025" s="17"/>
      <c r="AP1025" s="17">
        <v>0.62043245611081399</v>
      </c>
      <c r="AQ1025" s="17">
        <v>0.66908721565852702</v>
      </c>
      <c r="AR1025" s="17">
        <v>0.68026634584088197</v>
      </c>
      <c r="AS1025" s="17"/>
      <c r="AT1025" s="17">
        <v>0.64810027736502696</v>
      </c>
      <c r="AU1025" s="17">
        <v>0.64427360607108197</v>
      </c>
      <c r="AV1025" s="17" t="s">
        <v>74</v>
      </c>
      <c r="AW1025" s="17">
        <v>0.62528515848513899</v>
      </c>
      <c r="AX1025" s="17">
        <v>0.65832379697940202</v>
      </c>
      <c r="AY1025" s="17">
        <v>0.66230999232523802</v>
      </c>
      <c r="AZ1025" s="17">
        <v>0.68582937227298901</v>
      </c>
    </row>
    <row r="1026" spans="2:52" x14ac:dyDescent="0.35">
      <c r="B1026" t="s">
        <v>440</v>
      </c>
      <c r="C1026" s="17">
        <v>0.31519541813475099</v>
      </c>
      <c r="D1026" s="17">
        <v>0.31595714966809901</v>
      </c>
      <c r="E1026" s="17">
        <v>0.31459836987553502</v>
      </c>
      <c r="F1026" s="17"/>
      <c r="G1026" s="17">
        <v>0.26680941661323399</v>
      </c>
      <c r="H1026" s="17">
        <v>0.31281298563752102</v>
      </c>
      <c r="I1026" s="17">
        <v>0.30536429285585098</v>
      </c>
      <c r="J1026" s="17">
        <v>0.33849256197098698</v>
      </c>
      <c r="K1026" s="17">
        <v>0.32612035348047502</v>
      </c>
      <c r="L1026" s="17">
        <v>0.33097355704885201</v>
      </c>
      <c r="M1026" s="17"/>
      <c r="N1026" s="17">
        <v>0.30588875265325199</v>
      </c>
      <c r="O1026" s="17">
        <v>0.308874127298854</v>
      </c>
      <c r="P1026" s="17">
        <v>0.33035580099824902</v>
      </c>
      <c r="Q1026" s="17">
        <v>0.320686301174466</v>
      </c>
      <c r="R1026" s="17"/>
      <c r="S1026" s="17">
        <v>0.30407567640364003</v>
      </c>
      <c r="T1026" s="17">
        <v>0.282501853856649</v>
      </c>
      <c r="U1026" s="17">
        <v>0.26811803745331497</v>
      </c>
      <c r="V1026" s="17">
        <v>0.38202422223714</v>
      </c>
      <c r="W1026" s="17">
        <v>0.27943939311170202</v>
      </c>
      <c r="X1026" s="17">
        <v>0.32215044751071598</v>
      </c>
      <c r="Y1026" s="17">
        <v>0.35779635152094402</v>
      </c>
      <c r="Z1026" s="17">
        <v>0.33336636667784803</v>
      </c>
      <c r="AA1026" s="17">
        <v>0.31518237662862397</v>
      </c>
      <c r="AB1026" s="17">
        <v>0.31311618184676199</v>
      </c>
      <c r="AC1026" s="17">
        <v>0.33571361393376498</v>
      </c>
      <c r="AD1026" s="17">
        <v>0.33106561136378998</v>
      </c>
      <c r="AE1026" s="17"/>
      <c r="AF1026" s="17">
        <v>0.31245200782822802</v>
      </c>
      <c r="AG1026" s="17">
        <v>0.32354956960381198</v>
      </c>
      <c r="AH1026" s="17">
        <v>0.32811414626177099</v>
      </c>
      <c r="AI1026" s="17"/>
      <c r="AJ1026" s="17">
        <v>0.33208708824823102</v>
      </c>
      <c r="AK1026" s="17">
        <v>0.30793532100467302</v>
      </c>
      <c r="AL1026" s="17">
        <v>0.29524285855431498</v>
      </c>
      <c r="AM1026" s="17">
        <v>0.37432951562703498</v>
      </c>
      <c r="AN1026" s="17">
        <v>0.32504844445293801</v>
      </c>
      <c r="AO1026" s="17"/>
      <c r="AP1026" s="17">
        <v>0.30522185308697197</v>
      </c>
      <c r="AQ1026" s="17">
        <v>0.31510145030060799</v>
      </c>
      <c r="AR1026" s="17">
        <v>0.33722856017706199</v>
      </c>
      <c r="AS1026" s="17"/>
      <c r="AT1026" s="17">
        <v>0.30779413643283599</v>
      </c>
      <c r="AU1026" s="17">
        <v>0.27504692825858401</v>
      </c>
      <c r="AV1026" s="17" t="s">
        <v>74</v>
      </c>
      <c r="AW1026" s="17">
        <v>0.34722095451931001</v>
      </c>
      <c r="AX1026" s="17">
        <v>0.37276922247487398</v>
      </c>
      <c r="AY1026" s="17">
        <v>0.34047318881109401</v>
      </c>
      <c r="AZ1026" s="17">
        <v>0.27314389740548001</v>
      </c>
    </row>
    <row r="1027" spans="2:52" x14ac:dyDescent="0.35">
      <c r="B1027" t="s">
        <v>441</v>
      </c>
      <c r="C1027" s="17">
        <v>0.31129085163154802</v>
      </c>
      <c r="D1027" s="17">
        <v>0.27969156191887801</v>
      </c>
      <c r="E1027" s="17">
        <v>0.34124789030014402</v>
      </c>
      <c r="F1027" s="17"/>
      <c r="G1027" s="17">
        <v>0.36838214159743898</v>
      </c>
      <c r="H1027" s="17">
        <v>0.30518841390993501</v>
      </c>
      <c r="I1027" s="17">
        <v>0.36234745711281602</v>
      </c>
      <c r="J1027" s="17">
        <v>0.263695924508559</v>
      </c>
      <c r="K1027" s="17">
        <v>0.29190261871467899</v>
      </c>
      <c r="L1027" s="17">
        <v>0.28850541308197197</v>
      </c>
      <c r="M1027" s="17"/>
      <c r="N1027" s="17">
        <v>0.34031784399199</v>
      </c>
      <c r="O1027" s="17">
        <v>0.32162823333189999</v>
      </c>
      <c r="P1027" s="17">
        <v>0.27417780224513</v>
      </c>
      <c r="Q1027" s="17">
        <v>0.30280626016357698</v>
      </c>
      <c r="R1027" s="17"/>
      <c r="S1027" s="17">
        <v>0.36431939938553398</v>
      </c>
      <c r="T1027" s="17">
        <v>0.28261317670184799</v>
      </c>
      <c r="U1027" s="17">
        <v>0.33035394756164099</v>
      </c>
      <c r="V1027" s="17">
        <v>0.302049500699269</v>
      </c>
      <c r="W1027" s="17">
        <v>0.33806476669207303</v>
      </c>
      <c r="X1027" s="17">
        <v>0.31718809690060401</v>
      </c>
      <c r="Y1027" s="17">
        <v>0.28940188345814399</v>
      </c>
      <c r="Z1027" s="17">
        <v>0.26875182278098197</v>
      </c>
      <c r="AA1027" s="17">
        <v>0.30777361825161498</v>
      </c>
      <c r="AB1027" s="17">
        <v>0.27123243895545701</v>
      </c>
      <c r="AC1027" s="17">
        <v>0.32111917581980098</v>
      </c>
      <c r="AD1027" s="17">
        <v>0.31666625396185699</v>
      </c>
      <c r="AE1027" s="17"/>
      <c r="AF1027" s="17">
        <v>0.23608224462985899</v>
      </c>
      <c r="AG1027" s="17">
        <v>0.35475805981429498</v>
      </c>
      <c r="AH1027" s="17">
        <v>0.32513439583179299</v>
      </c>
      <c r="AI1027" s="17"/>
      <c r="AJ1027" s="17">
        <v>0.25367691174882601</v>
      </c>
      <c r="AK1027" s="17">
        <v>0.33265228202779801</v>
      </c>
      <c r="AL1027" s="17">
        <v>0.37679212014408298</v>
      </c>
      <c r="AM1027" s="17">
        <v>0.16939896208845001</v>
      </c>
      <c r="AN1027" s="17">
        <v>0.31440657163688002</v>
      </c>
      <c r="AO1027" s="17"/>
      <c r="AP1027" s="17">
        <v>0.30115576731787003</v>
      </c>
      <c r="AQ1027" s="17">
        <v>0.35009111162270601</v>
      </c>
      <c r="AR1027" s="17">
        <v>0.34702801194435601</v>
      </c>
      <c r="AS1027" s="17"/>
      <c r="AT1027" s="17">
        <v>0.28703319532584098</v>
      </c>
      <c r="AU1027" s="17">
        <v>0.30099181656900997</v>
      </c>
      <c r="AV1027" s="17" t="s">
        <v>74</v>
      </c>
      <c r="AW1027" s="17">
        <v>0.33230008782550602</v>
      </c>
      <c r="AX1027" s="17">
        <v>0.36174047398807802</v>
      </c>
      <c r="AY1027" s="17">
        <v>0.339799539401964</v>
      </c>
      <c r="AZ1027" s="17">
        <v>0.31159758211510602</v>
      </c>
    </row>
    <row r="1028" spans="2:52" x14ac:dyDescent="0.35">
      <c r="B1028" t="s">
        <v>442</v>
      </c>
      <c r="C1028" s="17">
        <v>0.27911435521608102</v>
      </c>
      <c r="D1028" s="17">
        <v>0.274983783942366</v>
      </c>
      <c r="E1028" s="17">
        <v>0.28304411308865901</v>
      </c>
      <c r="F1028" s="17"/>
      <c r="G1028" s="17">
        <v>0.25721830301599202</v>
      </c>
      <c r="H1028" s="17">
        <v>0.29010445314420202</v>
      </c>
      <c r="I1028" s="17">
        <v>0.25113813147409503</v>
      </c>
      <c r="J1028" s="17">
        <v>0.25842018430904301</v>
      </c>
      <c r="K1028" s="17">
        <v>0.294452705679976</v>
      </c>
      <c r="L1028" s="17">
        <v>0.31388126667122102</v>
      </c>
      <c r="M1028" s="17"/>
      <c r="N1028" s="17">
        <v>0.287888958847073</v>
      </c>
      <c r="O1028" s="17">
        <v>0.289782129679727</v>
      </c>
      <c r="P1028" s="17">
        <v>0.28864121790628899</v>
      </c>
      <c r="Q1028" s="17">
        <v>0.25176280105015397</v>
      </c>
      <c r="R1028" s="17"/>
      <c r="S1028" s="17">
        <v>0.31480309376518201</v>
      </c>
      <c r="T1028" s="17">
        <v>0.27902735526359201</v>
      </c>
      <c r="U1028" s="17">
        <v>0.27299108905135</v>
      </c>
      <c r="V1028" s="17">
        <v>0.23554373405762699</v>
      </c>
      <c r="W1028" s="17">
        <v>0.29304493629209999</v>
      </c>
      <c r="X1028" s="17">
        <v>0.281363883291121</v>
      </c>
      <c r="Y1028" s="17">
        <v>0.26458099837518501</v>
      </c>
      <c r="Z1028" s="17">
        <v>0.24746459404485099</v>
      </c>
      <c r="AA1028" s="17">
        <v>0.28626999330643199</v>
      </c>
      <c r="AB1028" s="17">
        <v>0.27985258890565201</v>
      </c>
      <c r="AC1028" s="17">
        <v>0.266170124180723</v>
      </c>
      <c r="AD1028" s="17">
        <v>0.29441572344553602</v>
      </c>
      <c r="AE1028" s="17"/>
      <c r="AF1028" s="17">
        <v>0.27958624410960498</v>
      </c>
      <c r="AG1028" s="17">
        <v>0.28855516366174999</v>
      </c>
      <c r="AH1028" s="17">
        <v>0.26897778057249599</v>
      </c>
      <c r="AI1028" s="17"/>
      <c r="AJ1028" s="17">
        <v>0.282506172722163</v>
      </c>
      <c r="AK1028" s="17">
        <v>0.27333221075132602</v>
      </c>
      <c r="AL1028" s="17">
        <v>0.30386463071848901</v>
      </c>
      <c r="AM1028" s="17">
        <v>0.34455346763710798</v>
      </c>
      <c r="AN1028" s="17">
        <v>0.280326029924852</v>
      </c>
      <c r="AO1028" s="17"/>
      <c r="AP1028" s="17">
        <v>0.28240029063702099</v>
      </c>
      <c r="AQ1028" s="17">
        <v>0.265907608146148</v>
      </c>
      <c r="AR1028" s="17">
        <v>0.311281060208835</v>
      </c>
      <c r="AS1028" s="17"/>
      <c r="AT1028" s="17">
        <v>0.29057820232182802</v>
      </c>
      <c r="AU1028" s="17">
        <v>0.27173145876418597</v>
      </c>
      <c r="AV1028" s="17" t="s">
        <v>74</v>
      </c>
      <c r="AW1028" s="17">
        <v>0.24982952902484101</v>
      </c>
      <c r="AX1028" s="17">
        <v>0.27247880905639599</v>
      </c>
      <c r="AY1028" s="17">
        <v>0.27952529022216999</v>
      </c>
      <c r="AZ1028" s="17">
        <v>0.26017269202714799</v>
      </c>
    </row>
    <row r="1029" spans="2:52" x14ac:dyDescent="0.35">
      <c r="B1029" t="s">
        <v>443</v>
      </c>
      <c r="C1029" s="17">
        <v>0.189300439619565</v>
      </c>
      <c r="D1029" s="17">
        <v>0.19478864745066199</v>
      </c>
      <c r="E1029" s="17">
        <v>0.184418881085018</v>
      </c>
      <c r="F1029" s="17"/>
      <c r="G1029" s="17">
        <v>0.21233238622537001</v>
      </c>
      <c r="H1029" s="17">
        <v>0.20489014185898</v>
      </c>
      <c r="I1029" s="17">
        <v>0.18610601531149201</v>
      </c>
      <c r="J1029" s="17">
        <v>0.14548152207151799</v>
      </c>
      <c r="K1029" s="17">
        <v>0.18503301273947401</v>
      </c>
      <c r="L1029" s="17">
        <v>0.20231920311442</v>
      </c>
      <c r="M1029" s="17"/>
      <c r="N1029" s="17">
        <v>0.193298739434212</v>
      </c>
      <c r="O1029" s="17">
        <v>0.20468831539051399</v>
      </c>
      <c r="P1029" s="17">
        <v>0.19090745494172701</v>
      </c>
      <c r="Q1029" s="17">
        <v>0.168029715466774</v>
      </c>
      <c r="R1029" s="17"/>
      <c r="S1029" s="17">
        <v>0.23947295865760099</v>
      </c>
      <c r="T1029" s="17">
        <v>0.14222613204902301</v>
      </c>
      <c r="U1029" s="17">
        <v>0.17318645409275099</v>
      </c>
      <c r="V1029" s="17">
        <v>0.16688767253308401</v>
      </c>
      <c r="W1029" s="17">
        <v>0.18138859586901801</v>
      </c>
      <c r="X1029" s="17">
        <v>0.233749672305127</v>
      </c>
      <c r="Y1029" s="17">
        <v>0.17143358744923801</v>
      </c>
      <c r="Z1029" s="17">
        <v>0.15149867002964901</v>
      </c>
      <c r="AA1029" s="17">
        <v>0.205878429342709</v>
      </c>
      <c r="AB1029" s="17">
        <v>0.185888520132274</v>
      </c>
      <c r="AC1029" s="17">
        <v>0.221012026733372</v>
      </c>
      <c r="AD1029" s="17">
        <v>0.148943572093794</v>
      </c>
      <c r="AE1029" s="17"/>
      <c r="AF1029" s="17">
        <v>0.183280949000134</v>
      </c>
      <c r="AG1029" s="17">
        <v>0.18950787047304801</v>
      </c>
      <c r="AH1029" s="17">
        <v>0.20689359712594799</v>
      </c>
      <c r="AI1029" s="17"/>
      <c r="AJ1029" s="17">
        <v>0.19650560284760399</v>
      </c>
      <c r="AK1029" s="17">
        <v>0.19255064676995601</v>
      </c>
      <c r="AL1029" s="17">
        <v>0.20677895257119899</v>
      </c>
      <c r="AM1029" s="17">
        <v>0.28675905522324802</v>
      </c>
      <c r="AN1029" s="17">
        <v>0.17940362760803699</v>
      </c>
      <c r="AO1029" s="17"/>
      <c r="AP1029" s="17">
        <v>0.200416718414201</v>
      </c>
      <c r="AQ1029" s="17">
        <v>0.18717498640304001</v>
      </c>
      <c r="AR1029" s="17">
        <v>0.199887836238066</v>
      </c>
      <c r="AS1029" s="17"/>
      <c r="AT1029" s="17">
        <v>0.21510018911005399</v>
      </c>
      <c r="AU1029" s="17">
        <v>0.19765683175962301</v>
      </c>
      <c r="AV1029" s="17" t="s">
        <v>74</v>
      </c>
      <c r="AW1029" s="17">
        <v>0.185559219600611</v>
      </c>
      <c r="AX1029" s="17">
        <v>0.113023146797775</v>
      </c>
      <c r="AY1029" s="17">
        <v>0.18307337195742501</v>
      </c>
      <c r="AZ1029" s="17">
        <v>0.120776476379403</v>
      </c>
    </row>
    <row r="1030" spans="2:52" x14ac:dyDescent="0.35">
      <c r="B1030" t="s">
        <v>444</v>
      </c>
      <c r="C1030" s="17">
        <v>0.18405640431911899</v>
      </c>
      <c r="D1030" s="17">
        <v>0.20331179540569799</v>
      </c>
      <c r="E1030" s="17">
        <v>0.164817698307553</v>
      </c>
      <c r="F1030" s="17"/>
      <c r="G1030" s="17">
        <v>0.153536225529355</v>
      </c>
      <c r="H1030" s="17">
        <v>0.18159242031265899</v>
      </c>
      <c r="I1030" s="17">
        <v>0.198591411002666</v>
      </c>
      <c r="J1030" s="17">
        <v>0.214642747270294</v>
      </c>
      <c r="K1030" s="17">
        <v>0.18221053192501399</v>
      </c>
      <c r="L1030" s="17">
        <v>0.170949912511282</v>
      </c>
      <c r="M1030" s="17"/>
      <c r="N1030" s="17">
        <v>0.19316640834037699</v>
      </c>
      <c r="O1030" s="17">
        <v>0.18217469756789401</v>
      </c>
      <c r="P1030" s="17">
        <v>0.21517564917405099</v>
      </c>
      <c r="Q1030" s="17">
        <v>0.151149711930743</v>
      </c>
      <c r="R1030" s="17"/>
      <c r="S1030" s="17">
        <v>0.19498243856834599</v>
      </c>
      <c r="T1030" s="17">
        <v>0.16855540933362501</v>
      </c>
      <c r="U1030" s="17">
        <v>0.18368882640926801</v>
      </c>
      <c r="V1030" s="17">
        <v>0.21939025969762199</v>
      </c>
      <c r="W1030" s="17">
        <v>0.23797517183150399</v>
      </c>
      <c r="X1030" s="17">
        <v>0.16678241182516201</v>
      </c>
      <c r="Y1030" s="17">
        <v>0.176479944238873</v>
      </c>
      <c r="Z1030" s="17">
        <v>0.17631831445856799</v>
      </c>
      <c r="AA1030" s="17">
        <v>0.17566570439670101</v>
      </c>
      <c r="AB1030" s="17">
        <v>0.179514703715867</v>
      </c>
      <c r="AC1030" s="17">
        <v>0.16578396790957201</v>
      </c>
      <c r="AD1030" s="17">
        <v>0.12682811622791901</v>
      </c>
      <c r="AE1030" s="17"/>
      <c r="AF1030" s="17">
        <v>0.19297737729828801</v>
      </c>
      <c r="AG1030" s="17">
        <v>0.207433795663405</v>
      </c>
      <c r="AH1030" s="17">
        <v>0.13387176031401801</v>
      </c>
      <c r="AI1030" s="17"/>
      <c r="AJ1030" s="17">
        <v>0.18791577555323699</v>
      </c>
      <c r="AK1030" s="17">
        <v>0.21344730671918999</v>
      </c>
      <c r="AL1030" s="17">
        <v>0.211162711767519</v>
      </c>
      <c r="AM1030" s="17">
        <v>0.18244460865423301</v>
      </c>
      <c r="AN1030" s="17">
        <v>0.15635315516988099</v>
      </c>
      <c r="AO1030" s="17"/>
      <c r="AP1030" s="17">
        <v>0.20075581974104501</v>
      </c>
      <c r="AQ1030" s="17">
        <v>0.20981604107801999</v>
      </c>
      <c r="AR1030" s="17">
        <v>0.194352026470205</v>
      </c>
      <c r="AS1030" s="17"/>
      <c r="AT1030" s="17">
        <v>0.189459595526936</v>
      </c>
      <c r="AU1030" s="17">
        <v>0.237608319166109</v>
      </c>
      <c r="AV1030" s="17" t="s">
        <v>74</v>
      </c>
      <c r="AW1030" s="17">
        <v>0.147884773229912</v>
      </c>
      <c r="AX1030" s="17">
        <v>0.140302263653862</v>
      </c>
      <c r="AY1030" s="17">
        <v>0.15449382446259299</v>
      </c>
      <c r="AZ1030" s="17">
        <v>0.16214431127697501</v>
      </c>
    </row>
    <row r="1031" spans="2:52" x14ac:dyDescent="0.35">
      <c r="B1031" t="s">
        <v>445</v>
      </c>
      <c r="C1031" s="17">
        <v>0.15220731195454601</v>
      </c>
      <c r="D1031" s="17">
        <v>0.17479829535277999</v>
      </c>
      <c r="E1031" s="17">
        <v>0.13091877257113699</v>
      </c>
      <c r="F1031" s="17"/>
      <c r="G1031" s="17">
        <v>0.17854764469434201</v>
      </c>
      <c r="H1031" s="17">
        <v>0.177329069085885</v>
      </c>
      <c r="I1031" s="17">
        <v>0.11410723612819999</v>
      </c>
      <c r="J1031" s="17">
        <v>0.14337011273345401</v>
      </c>
      <c r="K1031" s="17">
        <v>0.16453102035935599</v>
      </c>
      <c r="L1031" s="17">
        <v>0.14421973092687601</v>
      </c>
      <c r="M1031" s="17"/>
      <c r="N1031" s="17">
        <v>0.19753292033483399</v>
      </c>
      <c r="O1031" s="17">
        <v>0.16063933647204701</v>
      </c>
      <c r="P1031" s="17">
        <v>0.12884150788832899</v>
      </c>
      <c r="Q1031" s="17">
        <v>0.113905235635445</v>
      </c>
      <c r="R1031" s="17"/>
      <c r="S1031" s="17">
        <v>0.16853161028959501</v>
      </c>
      <c r="T1031" s="17">
        <v>0.15509565585311899</v>
      </c>
      <c r="U1031" s="17">
        <v>0.15080670614150801</v>
      </c>
      <c r="V1031" s="17">
        <v>0.143514715750473</v>
      </c>
      <c r="W1031" s="17">
        <v>0.18350055448858099</v>
      </c>
      <c r="X1031" s="17">
        <v>0.15487476999510499</v>
      </c>
      <c r="Y1031" s="17">
        <v>0.117872091730774</v>
      </c>
      <c r="Z1031" s="17">
        <v>0.19015035878874501</v>
      </c>
      <c r="AA1031" s="17">
        <v>0.12727991043001699</v>
      </c>
      <c r="AB1031" s="17">
        <v>0.18218395863984799</v>
      </c>
      <c r="AC1031" s="17">
        <v>0.113498934751369</v>
      </c>
      <c r="AD1031" s="17">
        <v>0.118891175237652</v>
      </c>
      <c r="AE1031" s="17"/>
      <c r="AF1031" s="17">
        <v>0.14830086994264299</v>
      </c>
      <c r="AG1031" s="17">
        <v>0.16809399057574001</v>
      </c>
      <c r="AH1031" s="17">
        <v>0.12535937700903699</v>
      </c>
      <c r="AI1031" s="17"/>
      <c r="AJ1031" s="17">
        <v>0.17409731176431201</v>
      </c>
      <c r="AK1031" s="17">
        <v>0.151358935439146</v>
      </c>
      <c r="AL1031" s="17">
        <v>0.164985947026518</v>
      </c>
      <c r="AM1031" s="17">
        <v>8.7847289367399203E-2</v>
      </c>
      <c r="AN1031" s="17">
        <v>0.10041322640124201</v>
      </c>
      <c r="AO1031" s="17"/>
      <c r="AP1031" s="17">
        <v>0.157787487669697</v>
      </c>
      <c r="AQ1031" s="17">
        <v>0.153601513340971</v>
      </c>
      <c r="AR1031" s="17">
        <v>0.174435065326184</v>
      </c>
      <c r="AS1031" s="17"/>
      <c r="AT1031" s="17">
        <v>0.190063975897448</v>
      </c>
      <c r="AU1031" s="17">
        <v>0.213875266734951</v>
      </c>
      <c r="AV1031" s="17" t="s">
        <v>74</v>
      </c>
      <c r="AW1031" s="17">
        <v>8.6539695117529597E-2</v>
      </c>
      <c r="AX1031" s="17">
        <v>5.6603223651784697E-2</v>
      </c>
      <c r="AY1031" s="17">
        <v>7.4275929205542796E-2</v>
      </c>
      <c r="AZ1031" s="17">
        <v>0.18001366955802001</v>
      </c>
    </row>
    <row r="1032" spans="2:52" x14ac:dyDescent="0.35">
      <c r="B1032" t="s">
        <v>446</v>
      </c>
      <c r="C1032" s="17">
        <v>8.3136461517313201E-2</v>
      </c>
      <c r="D1032" s="17">
        <v>9.2295761664774906E-2</v>
      </c>
      <c r="E1032" s="17">
        <v>7.4610415195274504E-2</v>
      </c>
      <c r="F1032" s="17"/>
      <c r="G1032" s="17">
        <v>0.123242654006884</v>
      </c>
      <c r="H1032" s="17">
        <v>0.117349913118958</v>
      </c>
      <c r="I1032" s="17">
        <v>7.6245434401455398E-2</v>
      </c>
      <c r="J1032" s="17">
        <v>8.8540248640832597E-2</v>
      </c>
      <c r="K1032" s="17">
        <v>4.6004138013015297E-2</v>
      </c>
      <c r="L1032" s="17">
        <v>5.4908877469416202E-2</v>
      </c>
      <c r="M1032" s="17"/>
      <c r="N1032" s="17">
        <v>8.7239730374892896E-2</v>
      </c>
      <c r="O1032" s="17">
        <v>7.4094293067874795E-2</v>
      </c>
      <c r="P1032" s="17">
        <v>7.3077297381253806E-2</v>
      </c>
      <c r="Q1032" s="17">
        <v>9.8042735777139206E-2</v>
      </c>
      <c r="R1032" s="17"/>
      <c r="S1032" s="17">
        <v>9.2121388732432197E-2</v>
      </c>
      <c r="T1032" s="17">
        <v>7.9625376440416298E-2</v>
      </c>
      <c r="U1032" s="17">
        <v>7.1604627642644206E-2</v>
      </c>
      <c r="V1032" s="17">
        <v>0.10382089440923099</v>
      </c>
      <c r="W1032" s="17">
        <v>6.5570803719865706E-2</v>
      </c>
      <c r="X1032" s="17">
        <v>8.8232691931254395E-2</v>
      </c>
      <c r="Y1032" s="17">
        <v>5.8635204438049399E-2</v>
      </c>
      <c r="Z1032" s="17">
        <v>9.8888799805819799E-2</v>
      </c>
      <c r="AA1032" s="17">
        <v>8.6091788713070397E-2</v>
      </c>
      <c r="AB1032" s="17">
        <v>9.4849432368220493E-2</v>
      </c>
      <c r="AC1032" s="17">
        <v>7.6121676500710903E-2</v>
      </c>
      <c r="AD1032" s="17">
        <v>6.0826367009488E-2</v>
      </c>
      <c r="AE1032" s="17"/>
      <c r="AF1032" s="17">
        <v>8.05769069942633E-2</v>
      </c>
      <c r="AG1032" s="17">
        <v>7.8522904029265594E-2</v>
      </c>
      <c r="AH1032" s="17">
        <v>8.1232290779506305E-2</v>
      </c>
      <c r="AI1032" s="17"/>
      <c r="AJ1032" s="17">
        <v>8.5049018904957002E-2</v>
      </c>
      <c r="AK1032" s="17">
        <v>0.102247314849888</v>
      </c>
      <c r="AL1032" s="17">
        <v>6.8700384479837104E-2</v>
      </c>
      <c r="AM1032" s="17">
        <v>4.96390567304133E-2</v>
      </c>
      <c r="AN1032" s="17">
        <v>6.6071147290854795E-2</v>
      </c>
      <c r="AO1032" s="17"/>
      <c r="AP1032" s="17">
        <v>8.6796048339933901E-2</v>
      </c>
      <c r="AQ1032" s="17">
        <v>9.2842301035517605E-2</v>
      </c>
      <c r="AR1032" s="17">
        <v>9.8114253148632605E-2</v>
      </c>
      <c r="AS1032" s="17"/>
      <c r="AT1032" s="17">
        <v>6.7226161160232403E-2</v>
      </c>
      <c r="AU1032" s="17">
        <v>7.2445536085792406E-2</v>
      </c>
      <c r="AV1032" s="17" t="s">
        <v>74</v>
      </c>
      <c r="AW1032" s="17">
        <v>0.108420634819322</v>
      </c>
      <c r="AX1032" s="17">
        <v>0.115862696833144</v>
      </c>
      <c r="AY1032" s="17">
        <v>0.10375276277005301</v>
      </c>
      <c r="AZ1032" s="17">
        <v>7.4672485240675296E-2</v>
      </c>
    </row>
    <row r="1033" spans="2:52" x14ac:dyDescent="0.35">
      <c r="B1033" t="s">
        <v>447</v>
      </c>
      <c r="C1033" s="17">
        <v>8.2578089946884994E-2</v>
      </c>
      <c r="D1033" s="17">
        <v>9.0414099483053095E-2</v>
      </c>
      <c r="E1033" s="17">
        <v>7.4289353097104396E-2</v>
      </c>
      <c r="F1033" s="17"/>
      <c r="G1033" s="17">
        <v>0.144650242719674</v>
      </c>
      <c r="H1033" s="17">
        <v>0.113909197354692</v>
      </c>
      <c r="I1033" s="17">
        <v>0.100014708469439</v>
      </c>
      <c r="J1033" s="17">
        <v>6.2766999569821805E-2</v>
      </c>
      <c r="K1033" s="17">
        <v>5.8182302912791403E-2</v>
      </c>
      <c r="L1033" s="17">
        <v>3.4289889417132999E-2</v>
      </c>
      <c r="M1033" s="17"/>
      <c r="N1033" s="17">
        <v>8.1894604754703504E-2</v>
      </c>
      <c r="O1033" s="17">
        <v>7.4139322921449993E-2</v>
      </c>
      <c r="P1033" s="17">
        <v>0.114702997663901</v>
      </c>
      <c r="Q1033" s="17">
        <v>6.4890029990011006E-2</v>
      </c>
      <c r="R1033" s="17"/>
      <c r="S1033" s="17">
        <v>9.9849793017410898E-2</v>
      </c>
      <c r="T1033" s="17">
        <v>7.9872949350538403E-2</v>
      </c>
      <c r="U1033" s="17">
        <v>8.1564898704254998E-2</v>
      </c>
      <c r="V1033" s="17">
        <v>4.8162059304814597E-2</v>
      </c>
      <c r="W1033" s="17">
        <v>9.1027520476054904E-2</v>
      </c>
      <c r="X1033" s="17">
        <v>9.4855725200543306E-2</v>
      </c>
      <c r="Y1033" s="17">
        <v>6.0436280998911698E-2</v>
      </c>
      <c r="Z1033" s="17">
        <v>9.1838836875672097E-2</v>
      </c>
      <c r="AA1033" s="17">
        <v>0.10348136449001499</v>
      </c>
      <c r="AB1033" s="17">
        <v>6.8708199713999801E-2</v>
      </c>
      <c r="AC1033" s="17">
        <v>6.4740907461613595E-2</v>
      </c>
      <c r="AD1033" s="17">
        <v>0.104229129835399</v>
      </c>
      <c r="AE1033" s="17"/>
      <c r="AF1033" s="17">
        <v>7.1677423223355796E-2</v>
      </c>
      <c r="AG1033" s="17">
        <v>7.4051739756418294E-2</v>
      </c>
      <c r="AH1033" s="17">
        <v>0.100282758337903</v>
      </c>
      <c r="AI1033" s="17"/>
      <c r="AJ1033" s="17">
        <v>6.8984277554634293E-2</v>
      </c>
      <c r="AK1033" s="17">
        <v>0.101491286713558</v>
      </c>
      <c r="AL1033" s="17">
        <v>5.85429531048672E-2</v>
      </c>
      <c r="AM1033" s="17">
        <v>8.47771610668238E-2</v>
      </c>
      <c r="AN1033" s="17">
        <v>8.4195701700321701E-2</v>
      </c>
      <c r="AO1033" s="17"/>
      <c r="AP1033" s="17">
        <v>8.9640107823040105E-2</v>
      </c>
      <c r="AQ1033" s="17">
        <v>9.0788136169708697E-2</v>
      </c>
      <c r="AR1033" s="17">
        <v>6.5748429342063E-2</v>
      </c>
      <c r="AS1033" s="17"/>
      <c r="AT1033" s="17">
        <v>6.7306224886200999E-2</v>
      </c>
      <c r="AU1033" s="17">
        <v>9.6091439859979699E-2</v>
      </c>
      <c r="AV1033" s="17" t="s">
        <v>74</v>
      </c>
      <c r="AW1033" s="17">
        <v>7.8162541950759695E-2</v>
      </c>
      <c r="AX1033" s="17">
        <v>8.8460625435151596E-2</v>
      </c>
      <c r="AY1033" s="17">
        <v>8.3341045240512501E-2</v>
      </c>
      <c r="AZ1033" s="17">
        <v>0.14334539961627499</v>
      </c>
    </row>
    <row r="1034" spans="2:52" x14ac:dyDescent="0.35">
      <c r="B1034" t="s">
        <v>448</v>
      </c>
      <c r="C1034" s="17">
        <v>6.7296315259177703E-2</v>
      </c>
      <c r="D1034" s="17">
        <v>6.5564050531822807E-2</v>
      </c>
      <c r="E1034" s="17">
        <v>6.9316407532426502E-2</v>
      </c>
      <c r="F1034" s="17"/>
      <c r="G1034" s="17">
        <v>2.46968396533544E-2</v>
      </c>
      <c r="H1034" s="17">
        <v>4.5278100222304898E-2</v>
      </c>
      <c r="I1034" s="17">
        <v>4.6986646648225397E-2</v>
      </c>
      <c r="J1034" s="17">
        <v>7.3541413476887002E-2</v>
      </c>
      <c r="K1034" s="17">
        <v>7.4124226351067093E-2</v>
      </c>
      <c r="L1034" s="17">
        <v>0.12020588868889</v>
      </c>
      <c r="M1034" s="17"/>
      <c r="N1034" s="17">
        <v>5.7082227398041897E-2</v>
      </c>
      <c r="O1034" s="17">
        <v>6.3167891500961998E-2</v>
      </c>
      <c r="P1034" s="17">
        <v>5.5521860788357198E-2</v>
      </c>
      <c r="Q1034" s="17">
        <v>9.2083363827797596E-2</v>
      </c>
      <c r="R1034" s="17"/>
      <c r="S1034" s="17">
        <v>3.9656788283985098E-2</v>
      </c>
      <c r="T1034" s="17">
        <v>9.0645236210333699E-2</v>
      </c>
      <c r="U1034" s="17">
        <v>6.8026592057884805E-2</v>
      </c>
      <c r="V1034" s="17">
        <v>7.96939515515806E-2</v>
      </c>
      <c r="W1034" s="17">
        <v>6.9473406871698604E-2</v>
      </c>
      <c r="X1034" s="17">
        <v>3.4675428894059702E-2</v>
      </c>
      <c r="Y1034" s="17">
        <v>8.7870983578916498E-2</v>
      </c>
      <c r="Z1034" s="17">
        <v>7.1481092281497197E-2</v>
      </c>
      <c r="AA1034" s="17">
        <v>4.2533266141846597E-2</v>
      </c>
      <c r="AB1034" s="17">
        <v>7.1754713132700501E-2</v>
      </c>
      <c r="AC1034" s="17">
        <v>7.32127390384789E-2</v>
      </c>
      <c r="AD1034" s="17">
        <v>0.15595164850218299</v>
      </c>
      <c r="AE1034" s="17"/>
      <c r="AF1034" s="17">
        <v>8.8835597251710904E-2</v>
      </c>
      <c r="AG1034" s="17">
        <v>5.9615875932213999E-2</v>
      </c>
      <c r="AH1034" s="17">
        <v>6.4191047375001503E-2</v>
      </c>
      <c r="AI1034" s="17"/>
      <c r="AJ1034" s="17">
        <v>8.5283115385917402E-2</v>
      </c>
      <c r="AK1034" s="17">
        <v>3.8381989528167001E-2</v>
      </c>
      <c r="AL1034" s="17">
        <v>4.3912985354040701E-2</v>
      </c>
      <c r="AM1034" s="17">
        <v>0.118142042923793</v>
      </c>
      <c r="AN1034" s="17">
        <v>7.3282779940164897E-2</v>
      </c>
      <c r="AO1034" s="17"/>
      <c r="AP1034" s="17">
        <v>8.3788272861942903E-2</v>
      </c>
      <c r="AQ1034" s="17">
        <v>4.1704495494760498E-2</v>
      </c>
      <c r="AR1034" s="17">
        <v>3.8261091185285298E-2</v>
      </c>
      <c r="AS1034" s="17"/>
      <c r="AT1034" s="17">
        <v>8.5825631397190502E-2</v>
      </c>
      <c r="AU1034" s="17">
        <v>3.8561956692064997E-2</v>
      </c>
      <c r="AV1034" s="17" t="s">
        <v>74</v>
      </c>
      <c r="AW1034" s="17">
        <v>6.3242821849530798E-2</v>
      </c>
      <c r="AX1034" s="17">
        <v>6.7195778420271399E-2</v>
      </c>
      <c r="AY1034" s="17">
        <v>7.4272477761961594E-2</v>
      </c>
      <c r="AZ1034" s="17">
        <v>4.6329560359140501E-2</v>
      </c>
    </row>
    <row r="1035" spans="2:52" x14ac:dyDescent="0.35">
      <c r="B1035" t="s">
        <v>449</v>
      </c>
      <c r="C1035" s="17">
        <v>6.0422689028280699E-2</v>
      </c>
      <c r="D1035" s="17">
        <v>6.7021664188010394E-2</v>
      </c>
      <c r="E1035" s="17">
        <v>5.4282532934382503E-2</v>
      </c>
      <c r="F1035" s="17"/>
      <c r="G1035" s="17">
        <v>0.111655089015851</v>
      </c>
      <c r="H1035" s="17">
        <v>8.0069212542476897E-2</v>
      </c>
      <c r="I1035" s="17">
        <v>8.7438696377928393E-2</v>
      </c>
      <c r="J1035" s="17">
        <v>5.3992429700752499E-2</v>
      </c>
      <c r="K1035" s="17">
        <v>3.1351031556282799E-2</v>
      </c>
      <c r="L1035" s="17">
        <v>1.33124641717419E-2</v>
      </c>
      <c r="M1035" s="17"/>
      <c r="N1035" s="17">
        <v>7.3761744059593695E-2</v>
      </c>
      <c r="O1035" s="17">
        <v>5.9261779674930203E-2</v>
      </c>
      <c r="P1035" s="17">
        <v>5.5788429918533299E-2</v>
      </c>
      <c r="Q1035" s="17">
        <v>5.1105740650060703E-2</v>
      </c>
      <c r="R1035" s="17"/>
      <c r="S1035" s="17">
        <v>8.9765016692473207E-2</v>
      </c>
      <c r="T1035" s="17">
        <v>6.2589003475008301E-2</v>
      </c>
      <c r="U1035" s="17">
        <v>5.9343504737992603E-2</v>
      </c>
      <c r="V1035" s="17">
        <v>4.97015854457157E-2</v>
      </c>
      <c r="W1035" s="17">
        <v>5.9954373692590997E-2</v>
      </c>
      <c r="X1035" s="17">
        <v>7.4871922460686996E-2</v>
      </c>
      <c r="Y1035" s="17">
        <v>5.2400892336054598E-2</v>
      </c>
      <c r="Z1035" s="17">
        <v>5.3161402352388899E-2</v>
      </c>
      <c r="AA1035" s="17">
        <v>5.3953218877553298E-2</v>
      </c>
      <c r="AB1035" s="17">
        <v>4.9772626221508201E-2</v>
      </c>
      <c r="AC1035" s="17">
        <v>5.0084634969761802E-2</v>
      </c>
      <c r="AD1035" s="17">
        <v>1.0740905282776299E-2</v>
      </c>
      <c r="AE1035" s="17"/>
      <c r="AF1035" s="17">
        <v>4.7855591340747003E-2</v>
      </c>
      <c r="AG1035" s="17">
        <v>6.05123290103603E-2</v>
      </c>
      <c r="AH1035" s="17">
        <v>6.7863396022603106E-2</v>
      </c>
      <c r="AI1035" s="17"/>
      <c r="AJ1035" s="17">
        <v>4.7452085643725203E-2</v>
      </c>
      <c r="AK1035" s="17">
        <v>8.1472946625811005E-2</v>
      </c>
      <c r="AL1035" s="17">
        <v>5.9524044873491798E-2</v>
      </c>
      <c r="AM1035" s="17">
        <v>0</v>
      </c>
      <c r="AN1035" s="17">
        <v>5.0190704760457602E-2</v>
      </c>
      <c r="AO1035" s="17"/>
      <c r="AP1035" s="17">
        <v>6.5828221531383194E-2</v>
      </c>
      <c r="AQ1035" s="17">
        <v>7.24850363913776E-2</v>
      </c>
      <c r="AR1035" s="17">
        <v>6.9153011946739798E-2</v>
      </c>
      <c r="AS1035" s="17"/>
      <c r="AT1035" s="17">
        <v>4.9704383469053898E-2</v>
      </c>
      <c r="AU1035" s="17">
        <v>7.5863520408014695E-2</v>
      </c>
      <c r="AV1035" s="17" t="s">
        <v>74</v>
      </c>
      <c r="AW1035" s="17">
        <v>6.2840178562992899E-2</v>
      </c>
      <c r="AX1035" s="17">
        <v>3.42890654973554E-2</v>
      </c>
      <c r="AY1035" s="17">
        <v>7.80691554308795E-2</v>
      </c>
      <c r="AZ1035" s="17">
        <v>4.51389832221748E-2</v>
      </c>
    </row>
    <row r="1036" spans="2:52" x14ac:dyDescent="0.35">
      <c r="B1036" t="s">
        <v>399</v>
      </c>
      <c r="C1036" s="17">
        <v>3.0270824485111501E-2</v>
      </c>
      <c r="D1036" s="17">
        <v>2.7628887450668101E-2</v>
      </c>
      <c r="E1036" s="17">
        <v>3.2996453984988502E-2</v>
      </c>
      <c r="F1036" s="17"/>
      <c r="G1036" s="17">
        <v>4.1177514943876899E-2</v>
      </c>
      <c r="H1036" s="17">
        <v>3.2363236237438003E-2</v>
      </c>
      <c r="I1036" s="17">
        <v>2.7702467721374201E-2</v>
      </c>
      <c r="J1036" s="17">
        <v>3.4886082292372098E-2</v>
      </c>
      <c r="K1036" s="17">
        <v>3.4695900673685803E-2</v>
      </c>
      <c r="L1036" s="17">
        <v>1.67423524252991E-2</v>
      </c>
      <c r="M1036" s="17"/>
      <c r="N1036" s="17">
        <v>1.9588885039156199E-2</v>
      </c>
      <c r="O1036" s="17">
        <v>2.4224464346951601E-2</v>
      </c>
      <c r="P1036" s="17">
        <v>3.09630537344102E-2</v>
      </c>
      <c r="Q1036" s="17">
        <v>4.5794739372470597E-2</v>
      </c>
      <c r="R1036" s="17"/>
      <c r="S1036" s="17">
        <v>2.2670681731142499E-2</v>
      </c>
      <c r="T1036" s="17">
        <v>3.6525187907647298E-2</v>
      </c>
      <c r="U1036" s="17">
        <v>2.8300204599941099E-2</v>
      </c>
      <c r="V1036" s="17">
        <v>3.5265515276514003E-2</v>
      </c>
      <c r="W1036" s="17">
        <v>2.2914204472943199E-2</v>
      </c>
      <c r="X1036" s="17">
        <v>3.2309191223472901E-2</v>
      </c>
      <c r="Y1036" s="17">
        <v>3.07884502739365E-2</v>
      </c>
      <c r="Z1036" s="17">
        <v>2.88201061477882E-2</v>
      </c>
      <c r="AA1036" s="17">
        <v>3.3347762946411501E-2</v>
      </c>
      <c r="AB1036" s="17">
        <v>3.39815260220072E-2</v>
      </c>
      <c r="AC1036" s="17">
        <v>2.94443816813359E-2</v>
      </c>
      <c r="AD1036" s="17">
        <v>1.94762509294274E-2</v>
      </c>
      <c r="AE1036" s="17"/>
      <c r="AF1036" s="17">
        <v>3.1957579934064603E-2</v>
      </c>
      <c r="AG1036" s="17">
        <v>1.9391639243196802E-2</v>
      </c>
      <c r="AH1036" s="17">
        <v>4.2699929280159303E-2</v>
      </c>
      <c r="AI1036" s="17"/>
      <c r="AJ1036" s="17">
        <v>2.7071673381348901E-2</v>
      </c>
      <c r="AK1036" s="17">
        <v>2.13002465421398E-2</v>
      </c>
      <c r="AL1036" s="17">
        <v>2.02764692386854E-2</v>
      </c>
      <c r="AM1036" s="17">
        <v>1.8079649300572199E-2</v>
      </c>
      <c r="AN1036" s="17">
        <v>4.80344335578448E-2</v>
      </c>
      <c r="AO1036" s="17"/>
      <c r="AP1036" s="17">
        <v>2.1390576229625199E-2</v>
      </c>
      <c r="AQ1036" s="17">
        <v>2.5842664991289399E-2</v>
      </c>
      <c r="AR1036" s="17">
        <v>1.0094495531140699E-2</v>
      </c>
      <c r="AS1036" s="17"/>
      <c r="AT1036" s="17">
        <v>2.0001560924194198E-2</v>
      </c>
      <c r="AU1036" s="17">
        <v>3.4434113469160303E-2</v>
      </c>
      <c r="AV1036" s="17" t="s">
        <v>74</v>
      </c>
      <c r="AW1036" s="17">
        <v>2.8443506403595199E-2</v>
      </c>
      <c r="AX1036" s="17">
        <v>4.9785926541242302E-2</v>
      </c>
      <c r="AY1036" s="17">
        <v>2.9651655618624598E-2</v>
      </c>
      <c r="AZ1036" s="17">
        <v>4.2326911109104998E-2</v>
      </c>
    </row>
    <row r="1037" spans="2:52" x14ac:dyDescent="0.35">
      <c r="B1037" t="s">
        <v>188</v>
      </c>
      <c r="C1037" s="17">
        <v>9.1521716867062203E-3</v>
      </c>
      <c r="D1037" s="17">
        <v>1.03496682772398E-2</v>
      </c>
      <c r="E1037" s="17">
        <v>7.4875166790456102E-3</v>
      </c>
      <c r="F1037" s="17"/>
      <c r="G1037" s="17">
        <v>1.8672565863319E-3</v>
      </c>
      <c r="H1037" s="17">
        <v>3.8901707866972899E-3</v>
      </c>
      <c r="I1037" s="17">
        <v>8.6397106485512302E-3</v>
      </c>
      <c r="J1037" s="17">
        <v>9.6257664403664994E-3</v>
      </c>
      <c r="K1037" s="17">
        <v>1.20878277323293E-2</v>
      </c>
      <c r="L1037" s="17">
        <v>1.63095544678643E-2</v>
      </c>
      <c r="M1037" s="17"/>
      <c r="N1037" s="17">
        <v>8.8957814237765193E-3</v>
      </c>
      <c r="O1037" s="17">
        <v>5.5024283823698998E-3</v>
      </c>
      <c r="P1037" s="17">
        <v>1.04582422160604E-2</v>
      </c>
      <c r="Q1037" s="17">
        <v>1.21972697919039E-2</v>
      </c>
      <c r="R1037" s="17"/>
      <c r="S1037" s="17">
        <v>8.6336545493308405E-3</v>
      </c>
      <c r="T1037" s="17">
        <v>3.36540630377003E-3</v>
      </c>
      <c r="U1037" s="17">
        <v>1.19297835837476E-2</v>
      </c>
      <c r="V1037" s="17">
        <v>4.9453750427710204E-3</v>
      </c>
      <c r="W1037" s="17">
        <v>2.0712690031901002E-2</v>
      </c>
      <c r="X1037" s="17">
        <v>7.8134102201676495E-3</v>
      </c>
      <c r="Y1037" s="17">
        <v>1.11717662230443E-2</v>
      </c>
      <c r="Z1037" s="17">
        <v>6.34114327575058E-3</v>
      </c>
      <c r="AA1037" s="17">
        <v>2.3424984026702701E-3</v>
      </c>
      <c r="AB1037" s="17">
        <v>1.6779137241780699E-2</v>
      </c>
      <c r="AC1037" s="17">
        <v>1.4904243789269399E-2</v>
      </c>
      <c r="AD1037" s="17">
        <v>9.7533894455569294E-3</v>
      </c>
      <c r="AE1037" s="17"/>
      <c r="AF1037" s="17">
        <v>1.54524406059345E-2</v>
      </c>
      <c r="AG1037" s="17">
        <v>6.3196664607687797E-3</v>
      </c>
      <c r="AH1037" s="17">
        <v>3.0890968671044099E-3</v>
      </c>
      <c r="AI1037" s="17"/>
      <c r="AJ1037" s="17">
        <v>1.1905277232726099E-2</v>
      </c>
      <c r="AK1037" s="17">
        <v>3.4499415297152198E-3</v>
      </c>
      <c r="AL1037" s="17">
        <v>1.9645579086278699E-2</v>
      </c>
      <c r="AM1037" s="17">
        <v>4.4566902366377302E-2</v>
      </c>
      <c r="AN1037" s="17">
        <v>5.0066678587691801E-3</v>
      </c>
      <c r="AO1037" s="17"/>
      <c r="AP1037" s="17">
        <v>9.8190674887025306E-3</v>
      </c>
      <c r="AQ1037" s="17">
        <v>5.6281722599889096E-3</v>
      </c>
      <c r="AR1037" s="17">
        <v>6.8201751613367802E-3</v>
      </c>
      <c r="AS1037" s="17"/>
      <c r="AT1037" s="17">
        <v>6.4290420716834901E-3</v>
      </c>
      <c r="AU1037" s="17">
        <v>1.2137238134320501E-2</v>
      </c>
      <c r="AV1037" s="17" t="s">
        <v>74</v>
      </c>
      <c r="AW1037" s="17">
        <v>1.6096676386036499E-2</v>
      </c>
      <c r="AX1037" s="17">
        <v>1.36109846274428E-2</v>
      </c>
      <c r="AY1037" s="17">
        <v>5.8545809710420496E-3</v>
      </c>
      <c r="AZ1037" s="17">
        <v>1.2235153316873601E-2</v>
      </c>
    </row>
    <row r="1038" spans="2:52" x14ac:dyDescent="0.35">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row>
    <row r="1039" spans="2:52" x14ac:dyDescent="0.35">
      <c r="B1039" s="6" t="s">
        <v>462</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row>
    <row r="1040" spans="2:52" x14ac:dyDescent="0.35">
      <c r="B1040" s="24" t="s">
        <v>76</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row>
    <row r="1041" spans="2:52" x14ac:dyDescent="0.35">
      <c r="B1041" t="s">
        <v>451</v>
      </c>
      <c r="C1041" s="17">
        <v>0.46574487034948098</v>
      </c>
      <c r="D1041" s="17">
        <v>0.478398017488949</v>
      </c>
      <c r="E1041" s="17">
        <v>0.45238131004891302</v>
      </c>
      <c r="F1041" s="17"/>
      <c r="G1041" s="17">
        <v>0.37701693614661402</v>
      </c>
      <c r="H1041" s="17">
        <v>0.433775646208446</v>
      </c>
      <c r="I1041" s="17">
        <v>0.46385034129534702</v>
      </c>
      <c r="J1041" s="17">
        <v>0.48083197929411198</v>
      </c>
      <c r="K1041" s="17">
        <v>0.51360769460339595</v>
      </c>
      <c r="L1041" s="17">
        <v>0.50770806808917401</v>
      </c>
      <c r="M1041" s="17"/>
      <c r="N1041" s="17">
        <v>0.492336946903638</v>
      </c>
      <c r="O1041" s="17">
        <v>0.498198674485548</v>
      </c>
      <c r="P1041" s="17">
        <v>0.42375176999659098</v>
      </c>
      <c r="Q1041" s="17">
        <v>0.44031028305693798</v>
      </c>
      <c r="R1041" s="17"/>
      <c r="S1041" s="17">
        <v>0.36689981200237398</v>
      </c>
      <c r="T1041" s="17">
        <v>0.424219966567489</v>
      </c>
      <c r="U1041" s="17">
        <v>0.50284848734570098</v>
      </c>
      <c r="V1041" s="17">
        <v>0.49980168310831402</v>
      </c>
      <c r="W1041" s="17">
        <v>0.49710801638320801</v>
      </c>
      <c r="X1041" s="17">
        <v>0.45463028054507898</v>
      </c>
      <c r="Y1041" s="17">
        <v>0.48490891535250402</v>
      </c>
      <c r="Z1041" s="17">
        <v>0.53681204393364501</v>
      </c>
      <c r="AA1041" s="17">
        <v>0.4716841149173</v>
      </c>
      <c r="AB1041" s="17">
        <v>0.50361067842270602</v>
      </c>
      <c r="AC1041" s="17">
        <v>0.50849125564019404</v>
      </c>
      <c r="AD1041" s="17">
        <v>0.51412501792905096</v>
      </c>
      <c r="AE1041" s="17"/>
      <c r="AF1041" s="17">
        <v>0.43918843291019399</v>
      </c>
      <c r="AG1041" s="17">
        <v>0.53199121892345602</v>
      </c>
      <c r="AH1041" s="17">
        <v>0.39776161487814299</v>
      </c>
      <c r="AI1041" s="17"/>
      <c r="AJ1041" s="17">
        <v>0.47727250318521602</v>
      </c>
      <c r="AK1041" s="17">
        <v>0.46477584544719502</v>
      </c>
      <c r="AL1041" s="17">
        <v>0.53449509654447602</v>
      </c>
      <c r="AM1041" s="17">
        <v>0.33865854255854699</v>
      </c>
      <c r="AN1041" s="17">
        <v>0.43220509938982699</v>
      </c>
      <c r="AO1041" s="17"/>
      <c r="AP1041" s="17">
        <v>0.43356435273132099</v>
      </c>
      <c r="AQ1041" s="17">
        <v>0.50184680232694401</v>
      </c>
      <c r="AR1041" s="17">
        <v>0.49768851025501998</v>
      </c>
      <c r="AS1041" s="17"/>
      <c r="AT1041" s="17">
        <v>0.497608511337155</v>
      </c>
      <c r="AU1041" s="17">
        <v>0.51630814647884604</v>
      </c>
      <c r="AV1041" s="17" t="s">
        <v>74</v>
      </c>
      <c r="AW1041" s="17">
        <v>0.39443232130386602</v>
      </c>
      <c r="AX1041" s="17">
        <v>0.341603660195129</v>
      </c>
      <c r="AY1041" s="17">
        <v>0.438362643409555</v>
      </c>
      <c r="AZ1041" s="17">
        <v>0.47719367727201201</v>
      </c>
    </row>
    <row r="1042" spans="2:52" x14ac:dyDescent="0.35">
      <c r="B1042" t="s">
        <v>452</v>
      </c>
      <c r="C1042" s="17">
        <v>0.42615251042110902</v>
      </c>
      <c r="D1042" s="17">
        <v>0.42628780239722602</v>
      </c>
      <c r="E1042" s="17">
        <v>0.42675576612532201</v>
      </c>
      <c r="F1042" s="17"/>
      <c r="G1042" s="17">
        <v>0.43404235694922599</v>
      </c>
      <c r="H1042" s="17">
        <v>0.42282949312564</v>
      </c>
      <c r="I1042" s="17">
        <v>0.41296817160326199</v>
      </c>
      <c r="J1042" s="17">
        <v>0.40846341286536603</v>
      </c>
      <c r="K1042" s="17">
        <v>0.433906728262279</v>
      </c>
      <c r="L1042" s="17">
        <v>0.44344684003984203</v>
      </c>
      <c r="M1042" s="17"/>
      <c r="N1042" s="17">
        <v>0.44171456820952998</v>
      </c>
      <c r="O1042" s="17">
        <v>0.43006482329856899</v>
      </c>
      <c r="P1042" s="17">
        <v>0.434732268036162</v>
      </c>
      <c r="Q1042" s="17">
        <v>0.39614078430719701</v>
      </c>
      <c r="R1042" s="17"/>
      <c r="S1042" s="17">
        <v>0.41066832158255701</v>
      </c>
      <c r="T1042" s="17">
        <v>0.42090720829608602</v>
      </c>
      <c r="U1042" s="17">
        <v>0.36569995889465401</v>
      </c>
      <c r="V1042" s="17">
        <v>0.42225780760676002</v>
      </c>
      <c r="W1042" s="17">
        <v>0.45477204483139</v>
      </c>
      <c r="X1042" s="17">
        <v>0.472364491836061</v>
      </c>
      <c r="Y1042" s="17">
        <v>0.46698342340522903</v>
      </c>
      <c r="Z1042" s="17">
        <v>0.51135218176786701</v>
      </c>
      <c r="AA1042" s="17">
        <v>0.45481724658348199</v>
      </c>
      <c r="AB1042" s="17">
        <v>0.37209990648768598</v>
      </c>
      <c r="AC1042" s="17">
        <v>0.41900407706001602</v>
      </c>
      <c r="AD1042" s="17">
        <v>0.33531044345687999</v>
      </c>
      <c r="AE1042" s="17"/>
      <c r="AF1042" s="17">
        <v>0.41182233079011898</v>
      </c>
      <c r="AG1042" s="17">
        <v>0.43448427452222099</v>
      </c>
      <c r="AH1042" s="17">
        <v>0.419642759218261</v>
      </c>
      <c r="AI1042" s="17"/>
      <c r="AJ1042" s="17">
        <v>0.42171067389263001</v>
      </c>
      <c r="AK1042" s="17">
        <v>0.43973003220539902</v>
      </c>
      <c r="AL1042" s="17">
        <v>0.43850382258980303</v>
      </c>
      <c r="AM1042" s="17">
        <v>0.40491775884172099</v>
      </c>
      <c r="AN1042" s="17">
        <v>0.43582617830473303</v>
      </c>
      <c r="AO1042" s="17"/>
      <c r="AP1042" s="17">
        <v>0.39344714444627898</v>
      </c>
      <c r="AQ1042" s="17">
        <v>0.45202060117957599</v>
      </c>
      <c r="AR1042" s="17">
        <v>0.47794465523172802</v>
      </c>
      <c r="AS1042" s="17"/>
      <c r="AT1042" s="17">
        <v>0.444577371939883</v>
      </c>
      <c r="AU1042" s="17">
        <v>0.42241392002476402</v>
      </c>
      <c r="AV1042" s="17" t="s">
        <v>74</v>
      </c>
      <c r="AW1042" s="17">
        <v>0.36643530016647202</v>
      </c>
      <c r="AX1042" s="17">
        <v>0.44109038950073898</v>
      </c>
      <c r="AY1042" s="17">
        <v>0.40527895195803298</v>
      </c>
      <c r="AZ1042" s="17">
        <v>0.45798088979205698</v>
      </c>
    </row>
    <row r="1043" spans="2:52" x14ac:dyDescent="0.35">
      <c r="B1043" t="s">
        <v>453</v>
      </c>
      <c r="C1043" s="17">
        <v>0.33937006137513398</v>
      </c>
      <c r="D1043" s="17">
        <v>0.34626124557454802</v>
      </c>
      <c r="E1043" s="17">
        <v>0.331484598145666</v>
      </c>
      <c r="F1043" s="17"/>
      <c r="G1043" s="17">
        <v>0.315214331481176</v>
      </c>
      <c r="H1043" s="17">
        <v>0.323555511954285</v>
      </c>
      <c r="I1043" s="17">
        <v>0.35767045761830002</v>
      </c>
      <c r="J1043" s="17">
        <v>0.34373781004535298</v>
      </c>
      <c r="K1043" s="17">
        <v>0.348127140018402</v>
      </c>
      <c r="L1043" s="17">
        <v>0.343941815816101</v>
      </c>
      <c r="M1043" s="17"/>
      <c r="N1043" s="17">
        <v>0.351480794083804</v>
      </c>
      <c r="O1043" s="17">
        <v>0.35347927277562102</v>
      </c>
      <c r="P1043" s="17">
        <v>0.31538456486166999</v>
      </c>
      <c r="Q1043" s="17">
        <v>0.33095948400444097</v>
      </c>
      <c r="R1043" s="17"/>
      <c r="S1043" s="17">
        <v>0.35026724850820901</v>
      </c>
      <c r="T1043" s="17">
        <v>0.33340414729079498</v>
      </c>
      <c r="U1043" s="17">
        <v>0.29265539886984698</v>
      </c>
      <c r="V1043" s="17">
        <v>0.34011175640497399</v>
      </c>
      <c r="W1043" s="17">
        <v>0.37280307662141798</v>
      </c>
      <c r="X1043" s="17">
        <v>0.34223696014975202</v>
      </c>
      <c r="Y1043" s="17">
        <v>0.28764496458540501</v>
      </c>
      <c r="Z1043" s="17">
        <v>0.315100497312089</v>
      </c>
      <c r="AA1043" s="17">
        <v>0.332858565115144</v>
      </c>
      <c r="AB1043" s="17">
        <v>0.37236916684778398</v>
      </c>
      <c r="AC1043" s="17">
        <v>0.37193160209992299</v>
      </c>
      <c r="AD1043" s="17">
        <v>0.39062953033207698</v>
      </c>
      <c r="AE1043" s="17"/>
      <c r="AF1043" s="17">
        <v>0.33690612596237801</v>
      </c>
      <c r="AG1043" s="17">
        <v>0.35248055162244002</v>
      </c>
      <c r="AH1043" s="17">
        <v>0.32812764808685402</v>
      </c>
      <c r="AI1043" s="17"/>
      <c r="AJ1043" s="17">
        <v>0.32991846765892502</v>
      </c>
      <c r="AK1043" s="17">
        <v>0.33722998843740598</v>
      </c>
      <c r="AL1043" s="17">
        <v>0.34477949433161098</v>
      </c>
      <c r="AM1043" s="17">
        <v>0.34713533423450599</v>
      </c>
      <c r="AN1043" s="17">
        <v>0.37567322330224201</v>
      </c>
      <c r="AO1043" s="17"/>
      <c r="AP1043" s="17">
        <v>0.30277022809701698</v>
      </c>
      <c r="AQ1043" s="17">
        <v>0.35103351589625098</v>
      </c>
      <c r="AR1043" s="17">
        <v>0.36841545900769102</v>
      </c>
      <c r="AS1043" s="17"/>
      <c r="AT1043" s="17">
        <v>0.36840082313901001</v>
      </c>
      <c r="AU1043" s="17">
        <v>0.32644392387715798</v>
      </c>
      <c r="AV1043" s="17" t="s">
        <v>74</v>
      </c>
      <c r="AW1043" s="17">
        <v>0.311978068664088</v>
      </c>
      <c r="AX1043" s="17">
        <v>0.30402877236632497</v>
      </c>
      <c r="AY1043" s="17">
        <v>0.33472068831760099</v>
      </c>
      <c r="AZ1043" s="17">
        <v>0.35820436906376402</v>
      </c>
    </row>
    <row r="1044" spans="2:52" x14ac:dyDescent="0.35">
      <c r="B1044" t="s">
        <v>454</v>
      </c>
      <c r="C1044" s="17">
        <v>0.30408428361939999</v>
      </c>
      <c r="D1044" s="17">
        <v>0.31214048972673702</v>
      </c>
      <c r="E1044" s="17">
        <v>0.295848087131869</v>
      </c>
      <c r="F1044" s="17"/>
      <c r="G1044" s="17">
        <v>0.31336915076460897</v>
      </c>
      <c r="H1044" s="17">
        <v>0.29115172525203198</v>
      </c>
      <c r="I1044" s="17">
        <v>0.299592061380418</v>
      </c>
      <c r="J1044" s="17">
        <v>0.28975840909765499</v>
      </c>
      <c r="K1044" s="17">
        <v>0.32255985366198803</v>
      </c>
      <c r="L1044" s="17">
        <v>0.31129891234059098</v>
      </c>
      <c r="M1044" s="17"/>
      <c r="N1044" s="17">
        <v>0.34459742404897098</v>
      </c>
      <c r="O1044" s="17">
        <v>0.31691585864046101</v>
      </c>
      <c r="P1044" s="17">
        <v>0.29854348535221498</v>
      </c>
      <c r="Q1044" s="17">
        <v>0.24974503068989001</v>
      </c>
      <c r="R1044" s="17"/>
      <c r="S1044" s="17">
        <v>0.29751740555738998</v>
      </c>
      <c r="T1044" s="17">
        <v>0.27689533920833898</v>
      </c>
      <c r="U1044" s="17">
        <v>0.32341901237524101</v>
      </c>
      <c r="V1044" s="17">
        <v>0.29819958670232999</v>
      </c>
      <c r="W1044" s="17">
        <v>0.28600011709801498</v>
      </c>
      <c r="X1044" s="17">
        <v>0.33006521145852502</v>
      </c>
      <c r="Y1044" s="17">
        <v>0.30031769172255401</v>
      </c>
      <c r="Z1044" s="17">
        <v>0.33188750847759402</v>
      </c>
      <c r="AA1044" s="17">
        <v>0.32475454135067999</v>
      </c>
      <c r="AB1044" s="17">
        <v>0.31093385258831002</v>
      </c>
      <c r="AC1044" s="17">
        <v>0.28363947309249599</v>
      </c>
      <c r="AD1044" s="17">
        <v>0.29356962126904801</v>
      </c>
      <c r="AE1044" s="17"/>
      <c r="AF1044" s="17">
        <v>0.28534246495505</v>
      </c>
      <c r="AG1044" s="17">
        <v>0.32106012261589201</v>
      </c>
      <c r="AH1044" s="17">
        <v>0.29859119233454801</v>
      </c>
      <c r="AI1044" s="17"/>
      <c r="AJ1044" s="17">
        <v>0.29823355725672901</v>
      </c>
      <c r="AK1044" s="17">
        <v>0.31241999968592798</v>
      </c>
      <c r="AL1044" s="17">
        <v>0.36255034741661002</v>
      </c>
      <c r="AM1044" s="17">
        <v>0.28663100701650701</v>
      </c>
      <c r="AN1044" s="17">
        <v>0.30281080005815297</v>
      </c>
      <c r="AO1044" s="17"/>
      <c r="AP1044" s="17">
        <v>0.27465697862567701</v>
      </c>
      <c r="AQ1044" s="17">
        <v>0.319465946034521</v>
      </c>
      <c r="AR1044" s="17">
        <v>0.344245885559051</v>
      </c>
      <c r="AS1044" s="17"/>
      <c r="AT1044" s="17">
        <v>0.328243269212945</v>
      </c>
      <c r="AU1044" s="17">
        <v>0.31368916483840498</v>
      </c>
      <c r="AV1044" s="17" t="s">
        <v>74</v>
      </c>
      <c r="AW1044" s="17">
        <v>0.23580640677656101</v>
      </c>
      <c r="AX1044" s="17">
        <v>0.24350596302772801</v>
      </c>
      <c r="AY1044" s="17">
        <v>0.29757725910224597</v>
      </c>
      <c r="AZ1044" s="17">
        <v>0.33403600226704599</v>
      </c>
    </row>
    <row r="1045" spans="2:52" x14ac:dyDescent="0.35">
      <c r="B1045" t="s">
        <v>455</v>
      </c>
      <c r="C1045" s="17">
        <v>0.225738509677294</v>
      </c>
      <c r="D1045" s="17">
        <v>0.20899046432267901</v>
      </c>
      <c r="E1045" s="17">
        <v>0.241788497818472</v>
      </c>
      <c r="F1045" s="17"/>
      <c r="G1045" s="17">
        <v>0.24320845654222201</v>
      </c>
      <c r="H1045" s="17">
        <v>0.23194653806875701</v>
      </c>
      <c r="I1045" s="17">
        <v>0.205362523691445</v>
      </c>
      <c r="J1045" s="17">
        <v>0.22263117700508001</v>
      </c>
      <c r="K1045" s="17">
        <v>0.20761713781933899</v>
      </c>
      <c r="L1045" s="17">
        <v>0.240311186593862</v>
      </c>
      <c r="M1045" s="17"/>
      <c r="N1045" s="17">
        <v>0.24397616592572</v>
      </c>
      <c r="O1045" s="17">
        <v>0.230253226316145</v>
      </c>
      <c r="P1045" s="17">
        <v>0.21448038946864301</v>
      </c>
      <c r="Q1045" s="17">
        <v>0.21025361458883501</v>
      </c>
      <c r="R1045" s="17"/>
      <c r="S1045" s="17">
        <v>0.25268020889702097</v>
      </c>
      <c r="T1045" s="17">
        <v>0.24049678778504699</v>
      </c>
      <c r="U1045" s="17">
        <v>0.17586982145963501</v>
      </c>
      <c r="V1045" s="17">
        <v>0.21113310716844899</v>
      </c>
      <c r="W1045" s="17">
        <v>0.252788374538501</v>
      </c>
      <c r="X1045" s="17">
        <v>0.23278820714104301</v>
      </c>
      <c r="Y1045" s="17">
        <v>0.19200523508015799</v>
      </c>
      <c r="Z1045" s="17">
        <v>0.248533421856173</v>
      </c>
      <c r="AA1045" s="17">
        <v>0.24629436061901999</v>
      </c>
      <c r="AB1045" s="17">
        <v>0.20790769675109499</v>
      </c>
      <c r="AC1045" s="17">
        <v>0.19621682035625601</v>
      </c>
      <c r="AD1045" s="17">
        <v>0.21514533504622499</v>
      </c>
      <c r="AE1045" s="17"/>
      <c r="AF1045" s="17">
        <v>0.22496404845103701</v>
      </c>
      <c r="AG1045" s="17">
        <v>0.22013468227706101</v>
      </c>
      <c r="AH1045" s="17">
        <v>0.21530574696722701</v>
      </c>
      <c r="AI1045" s="17"/>
      <c r="AJ1045" s="17">
        <v>0.22092614119776399</v>
      </c>
      <c r="AK1045" s="17">
        <v>0.23448707407835301</v>
      </c>
      <c r="AL1045" s="17">
        <v>0.24670185582184001</v>
      </c>
      <c r="AM1045" s="17">
        <v>0.21676367787948</v>
      </c>
      <c r="AN1045" s="17">
        <v>0.214956361271088</v>
      </c>
      <c r="AO1045" s="17"/>
      <c r="AP1045" s="17">
        <v>0.20162142195309099</v>
      </c>
      <c r="AQ1045" s="17">
        <v>0.23693205651622601</v>
      </c>
      <c r="AR1045" s="17">
        <v>0.26699555148535498</v>
      </c>
      <c r="AS1045" s="17"/>
      <c r="AT1045" s="17">
        <v>0.23576873937248999</v>
      </c>
      <c r="AU1045" s="17">
        <v>0.22677522130436001</v>
      </c>
      <c r="AV1045" s="17" t="s">
        <v>74</v>
      </c>
      <c r="AW1045" s="17">
        <v>0.20676346266758999</v>
      </c>
      <c r="AX1045" s="17">
        <v>0.20625173757475601</v>
      </c>
      <c r="AY1045" s="17">
        <v>0.222900560382048</v>
      </c>
      <c r="AZ1045" s="17">
        <v>0.21351277166702401</v>
      </c>
    </row>
    <row r="1046" spans="2:52" x14ac:dyDescent="0.35">
      <c r="B1046" t="s">
        <v>456</v>
      </c>
      <c r="C1046" s="17">
        <v>0.22417397387405899</v>
      </c>
      <c r="D1046" s="17">
        <v>0.23920489333872</v>
      </c>
      <c r="E1046" s="17">
        <v>0.21018040007122801</v>
      </c>
      <c r="F1046" s="17"/>
      <c r="G1046" s="17">
        <v>0.249958728422261</v>
      </c>
      <c r="H1046" s="17">
        <v>0.21406886932834701</v>
      </c>
      <c r="I1046" s="17">
        <v>0.23540334611685201</v>
      </c>
      <c r="J1046" s="17">
        <v>0.197634683626044</v>
      </c>
      <c r="K1046" s="17">
        <v>0.22460782415342201</v>
      </c>
      <c r="L1046" s="17">
        <v>0.22737194301915001</v>
      </c>
      <c r="M1046" s="17"/>
      <c r="N1046" s="17">
        <v>0.26669850609023199</v>
      </c>
      <c r="O1046" s="17">
        <v>0.21008272080718099</v>
      </c>
      <c r="P1046" s="17">
        <v>0.22683487426906401</v>
      </c>
      <c r="Q1046" s="17">
        <v>0.19134053889727701</v>
      </c>
      <c r="R1046" s="17"/>
      <c r="S1046" s="17">
        <v>0.26301645973144899</v>
      </c>
      <c r="T1046" s="17">
        <v>0.19560865766552299</v>
      </c>
      <c r="U1046" s="17">
        <v>0.209478236479926</v>
      </c>
      <c r="V1046" s="17">
        <v>0.26376637735324399</v>
      </c>
      <c r="W1046" s="17">
        <v>0.23327083057491799</v>
      </c>
      <c r="X1046" s="17">
        <v>0.21814489017559199</v>
      </c>
      <c r="Y1046" s="17">
        <v>0.21483470344188099</v>
      </c>
      <c r="Z1046" s="17">
        <v>0.156971194976957</v>
      </c>
      <c r="AA1046" s="17">
        <v>0.21057168742061999</v>
      </c>
      <c r="AB1046" s="17">
        <v>0.23850138450194</v>
      </c>
      <c r="AC1046" s="17">
        <v>0.19692277396987601</v>
      </c>
      <c r="AD1046" s="17">
        <v>0.25067131571777801</v>
      </c>
      <c r="AE1046" s="17"/>
      <c r="AF1046" s="17">
        <v>0.20893541097517401</v>
      </c>
      <c r="AG1046" s="17">
        <v>0.23498368485805801</v>
      </c>
      <c r="AH1046" s="17">
        <v>0.21156043132560601</v>
      </c>
      <c r="AI1046" s="17"/>
      <c r="AJ1046" s="17">
        <v>0.21378163067882999</v>
      </c>
      <c r="AK1046" s="17">
        <v>0.231242095750541</v>
      </c>
      <c r="AL1046" s="17">
        <v>0.244504101731643</v>
      </c>
      <c r="AM1046" s="17">
        <v>0.219891470382787</v>
      </c>
      <c r="AN1046" s="17">
        <v>0.21616342339595701</v>
      </c>
      <c r="AO1046" s="17"/>
      <c r="AP1046" s="17">
        <v>0.22587753465000801</v>
      </c>
      <c r="AQ1046" s="17">
        <v>0.22860419357061901</v>
      </c>
      <c r="AR1046" s="17">
        <v>0.29577182388310602</v>
      </c>
      <c r="AS1046" s="17"/>
      <c r="AT1046" s="17">
        <v>0.24160279934512099</v>
      </c>
      <c r="AU1046" s="17">
        <v>0.198065779602935</v>
      </c>
      <c r="AV1046" s="17" t="s">
        <v>74</v>
      </c>
      <c r="AW1046" s="17">
        <v>0.199352091169929</v>
      </c>
      <c r="AX1046" s="17">
        <v>0.20258361576609801</v>
      </c>
      <c r="AY1046" s="17">
        <v>0.243291169178244</v>
      </c>
      <c r="AZ1046" s="17">
        <v>0.230480518462328</v>
      </c>
    </row>
    <row r="1047" spans="2:52" x14ac:dyDescent="0.35">
      <c r="B1047" t="s">
        <v>457</v>
      </c>
      <c r="C1047" s="17">
        <v>0.193416280918524</v>
      </c>
      <c r="D1047" s="17">
        <v>0.1996702453691</v>
      </c>
      <c r="E1047" s="17">
        <v>0.18639792785845699</v>
      </c>
      <c r="F1047" s="17"/>
      <c r="G1047" s="17">
        <v>0.26592852984618998</v>
      </c>
      <c r="H1047" s="17">
        <v>0.239221361497647</v>
      </c>
      <c r="I1047" s="17">
        <v>0.19186443816877399</v>
      </c>
      <c r="J1047" s="17">
        <v>0.16135170214900901</v>
      </c>
      <c r="K1047" s="17">
        <v>0.18536244437469401</v>
      </c>
      <c r="L1047" s="17">
        <v>0.14086935521376701</v>
      </c>
      <c r="M1047" s="17"/>
      <c r="N1047" s="17">
        <v>0.22961528722297</v>
      </c>
      <c r="O1047" s="17">
        <v>0.188982891330057</v>
      </c>
      <c r="P1047" s="17">
        <v>0.18464862700964799</v>
      </c>
      <c r="Q1047" s="17">
        <v>0.166211200766403</v>
      </c>
      <c r="R1047" s="17"/>
      <c r="S1047" s="17">
        <v>0.225194096976262</v>
      </c>
      <c r="T1047" s="17">
        <v>0.15585956041082499</v>
      </c>
      <c r="U1047" s="17">
        <v>0.23316357201913601</v>
      </c>
      <c r="V1047" s="17">
        <v>0.17903685635177699</v>
      </c>
      <c r="W1047" s="17">
        <v>0.16745680574623401</v>
      </c>
      <c r="X1047" s="17">
        <v>0.16416269606737699</v>
      </c>
      <c r="Y1047" s="17">
        <v>0.214809590319086</v>
      </c>
      <c r="Z1047" s="17">
        <v>0.16964144884304699</v>
      </c>
      <c r="AA1047" s="17">
        <v>0.18392250243497499</v>
      </c>
      <c r="AB1047" s="17">
        <v>0.19465719137305801</v>
      </c>
      <c r="AC1047" s="17">
        <v>0.22115280242624999</v>
      </c>
      <c r="AD1047" s="17">
        <v>0.25309313490018898</v>
      </c>
      <c r="AE1047" s="17"/>
      <c r="AF1047" s="17">
        <v>0.14510183199589699</v>
      </c>
      <c r="AG1047" s="17">
        <v>0.21051535103524299</v>
      </c>
      <c r="AH1047" s="17">
        <v>0.21175935852310099</v>
      </c>
      <c r="AI1047" s="17"/>
      <c r="AJ1047" s="17">
        <v>0.159823854051308</v>
      </c>
      <c r="AK1047" s="17">
        <v>0.21137277539136001</v>
      </c>
      <c r="AL1047" s="17">
        <v>0.25079217880240001</v>
      </c>
      <c r="AM1047" s="17">
        <v>9.76527685280736E-2</v>
      </c>
      <c r="AN1047" s="17">
        <v>0.18517223214105899</v>
      </c>
      <c r="AO1047" s="17"/>
      <c r="AP1047" s="17">
        <v>0.169544816221608</v>
      </c>
      <c r="AQ1047" s="17">
        <v>0.208126932623935</v>
      </c>
      <c r="AR1047" s="17">
        <v>0.227116293496227</v>
      </c>
      <c r="AS1047" s="17"/>
      <c r="AT1047" s="17">
        <v>0.17216827618373201</v>
      </c>
      <c r="AU1047" s="17">
        <v>0.20975525722902399</v>
      </c>
      <c r="AV1047" s="17" t="s">
        <v>74</v>
      </c>
      <c r="AW1047" s="17">
        <v>0.18505666319302999</v>
      </c>
      <c r="AX1047" s="17">
        <v>0.172504610064936</v>
      </c>
      <c r="AY1047" s="17">
        <v>0.20975331301429001</v>
      </c>
      <c r="AZ1047" s="17">
        <v>0.267619279801113</v>
      </c>
    </row>
    <row r="1048" spans="2:52" x14ac:dyDescent="0.35">
      <c r="B1048" t="s">
        <v>458</v>
      </c>
      <c r="C1048" s="17">
        <v>0.17794196475958299</v>
      </c>
      <c r="D1048" s="17">
        <v>0.17604916706672</v>
      </c>
      <c r="E1048" s="17">
        <v>0.17930485748534999</v>
      </c>
      <c r="F1048" s="17"/>
      <c r="G1048" s="17">
        <v>0.26910541471037802</v>
      </c>
      <c r="H1048" s="17">
        <v>0.21851698690747301</v>
      </c>
      <c r="I1048" s="17">
        <v>0.24847510143135901</v>
      </c>
      <c r="J1048" s="17">
        <v>0.177338955182653</v>
      </c>
      <c r="K1048" s="17">
        <v>0.11243508946074</v>
      </c>
      <c r="L1048" s="17">
        <v>7.1783336989254307E-2</v>
      </c>
      <c r="M1048" s="17"/>
      <c r="N1048" s="17">
        <v>0.19776658269358399</v>
      </c>
      <c r="O1048" s="17">
        <v>0.216467686485631</v>
      </c>
      <c r="P1048" s="17">
        <v>0.16039324525829901</v>
      </c>
      <c r="Q1048" s="17">
        <v>0.13310679190567501</v>
      </c>
      <c r="R1048" s="17"/>
      <c r="S1048" s="17">
        <v>0.21139527066771699</v>
      </c>
      <c r="T1048" s="17">
        <v>0.14602024155579699</v>
      </c>
      <c r="U1048" s="17">
        <v>0.20321914915456299</v>
      </c>
      <c r="V1048" s="17">
        <v>0.15120056840021401</v>
      </c>
      <c r="W1048" s="17">
        <v>0.18724270441641699</v>
      </c>
      <c r="X1048" s="17">
        <v>0.184957935441354</v>
      </c>
      <c r="Y1048" s="17">
        <v>0.17938473161558299</v>
      </c>
      <c r="Z1048" s="17">
        <v>0.160076524465324</v>
      </c>
      <c r="AA1048" s="17">
        <v>0.14308914677585599</v>
      </c>
      <c r="AB1048" s="17">
        <v>0.17483058807438401</v>
      </c>
      <c r="AC1048" s="17">
        <v>0.16823331626461399</v>
      </c>
      <c r="AD1048" s="17">
        <v>0.30323243426551599</v>
      </c>
      <c r="AE1048" s="17"/>
      <c r="AF1048" s="17">
        <v>0.13266480714878301</v>
      </c>
      <c r="AG1048" s="17">
        <v>0.18847424627023701</v>
      </c>
      <c r="AH1048" s="17">
        <v>0.19552786241298301</v>
      </c>
      <c r="AI1048" s="17"/>
      <c r="AJ1048" s="17">
        <v>0.13223981930954501</v>
      </c>
      <c r="AK1048" s="17">
        <v>0.205765255327062</v>
      </c>
      <c r="AL1048" s="17">
        <v>0.19089206439781101</v>
      </c>
      <c r="AM1048" s="17">
        <v>0.12304732263078701</v>
      </c>
      <c r="AN1048" s="17">
        <v>0.19409949390690001</v>
      </c>
      <c r="AO1048" s="17"/>
      <c r="AP1048" s="17">
        <v>0.127910294219405</v>
      </c>
      <c r="AQ1048" s="17">
        <v>0.21084613528337401</v>
      </c>
      <c r="AR1048" s="17">
        <v>0.18783044822726699</v>
      </c>
      <c r="AS1048" s="17"/>
      <c r="AT1048" s="17">
        <v>0.111015852991805</v>
      </c>
      <c r="AU1048" s="17">
        <v>0.24214753705196501</v>
      </c>
      <c r="AV1048" s="17" t="s">
        <v>74</v>
      </c>
      <c r="AW1048" s="17">
        <v>0.13717889376122</v>
      </c>
      <c r="AX1048" s="17">
        <v>0.18293581299748399</v>
      </c>
      <c r="AY1048" s="17">
        <v>0.22671710174931101</v>
      </c>
      <c r="AZ1048" s="17">
        <v>0.20705168656049899</v>
      </c>
    </row>
    <row r="1049" spans="2:52" x14ac:dyDescent="0.35">
      <c r="B1049" t="s">
        <v>459</v>
      </c>
      <c r="C1049" s="17">
        <v>0.108781232780557</v>
      </c>
      <c r="D1049" s="17">
        <v>0.120696458861244</v>
      </c>
      <c r="E1049" s="17">
        <v>9.7692892143276006E-2</v>
      </c>
      <c r="F1049" s="17"/>
      <c r="G1049" s="17">
        <v>0.12659784708533001</v>
      </c>
      <c r="H1049" s="17">
        <v>0.12236587155532599</v>
      </c>
      <c r="I1049" s="17">
        <v>0.10777223729648699</v>
      </c>
      <c r="J1049" s="17">
        <v>9.0009500907514306E-2</v>
      </c>
      <c r="K1049" s="17">
        <v>0.102246789886491</v>
      </c>
      <c r="L1049" s="17">
        <v>0.106353364426959</v>
      </c>
      <c r="M1049" s="17"/>
      <c r="N1049" s="17">
        <v>0.122994700844724</v>
      </c>
      <c r="O1049" s="17">
        <v>0.11064625701372099</v>
      </c>
      <c r="P1049" s="17">
        <v>0.10695215857863601</v>
      </c>
      <c r="Q1049" s="17">
        <v>9.4484652917544695E-2</v>
      </c>
      <c r="R1049" s="17"/>
      <c r="S1049" s="17">
        <v>0.12166684363677301</v>
      </c>
      <c r="T1049" s="17">
        <v>0.100474313596503</v>
      </c>
      <c r="U1049" s="17">
        <v>0.120057219032141</v>
      </c>
      <c r="V1049" s="17">
        <v>0.10525192084177599</v>
      </c>
      <c r="W1049" s="17">
        <v>0.13071967249925801</v>
      </c>
      <c r="X1049" s="17">
        <v>9.0569989730602596E-2</v>
      </c>
      <c r="Y1049" s="17">
        <v>9.0951978601146594E-2</v>
      </c>
      <c r="Z1049" s="17">
        <v>0.118815372383965</v>
      </c>
      <c r="AA1049" s="17">
        <v>0.10661574318189899</v>
      </c>
      <c r="AB1049" s="17">
        <v>0.11701410478537499</v>
      </c>
      <c r="AC1049" s="17">
        <v>0.109612605295971</v>
      </c>
      <c r="AD1049" s="17">
        <v>8.4680752723366601E-2</v>
      </c>
      <c r="AE1049" s="17"/>
      <c r="AF1049" s="17">
        <v>9.90960704080006E-2</v>
      </c>
      <c r="AG1049" s="17">
        <v>0.12049097872120799</v>
      </c>
      <c r="AH1049" s="17">
        <v>0.10309324677338</v>
      </c>
      <c r="AI1049" s="17"/>
      <c r="AJ1049" s="17">
        <v>0.10359099437293801</v>
      </c>
      <c r="AK1049" s="17">
        <v>0.14143771051808901</v>
      </c>
      <c r="AL1049" s="17">
        <v>0.13208599946463501</v>
      </c>
      <c r="AM1049" s="17">
        <v>1.6473826283012999E-2</v>
      </c>
      <c r="AN1049" s="17">
        <v>8.4696606064680893E-2</v>
      </c>
      <c r="AO1049" s="17"/>
      <c r="AP1049" s="17">
        <v>0.119147304070864</v>
      </c>
      <c r="AQ1049" s="17">
        <v>0.12936063218454799</v>
      </c>
      <c r="AR1049" s="17">
        <v>0.156309094745535</v>
      </c>
      <c r="AS1049" s="17"/>
      <c r="AT1049" s="17">
        <v>0.11791487336209</v>
      </c>
      <c r="AU1049" s="17">
        <v>0.109345217034891</v>
      </c>
      <c r="AV1049" s="17" t="s">
        <v>74</v>
      </c>
      <c r="AW1049" s="17">
        <v>0.108168981501713</v>
      </c>
      <c r="AX1049" s="17">
        <v>8.7996965444784206E-2</v>
      </c>
      <c r="AY1049" s="17">
        <v>0.10291561726762601</v>
      </c>
      <c r="AZ1049" s="17">
        <v>0.11477622645380101</v>
      </c>
    </row>
    <row r="1050" spans="2:52" x14ac:dyDescent="0.35">
      <c r="B1050" t="s">
        <v>460</v>
      </c>
      <c r="C1050" s="17">
        <v>8.0223393104503896E-2</v>
      </c>
      <c r="D1050" s="17">
        <v>9.5786804258842201E-2</v>
      </c>
      <c r="E1050" s="17">
        <v>6.4833829439409199E-2</v>
      </c>
      <c r="F1050" s="17"/>
      <c r="G1050" s="17">
        <v>0.112381392399498</v>
      </c>
      <c r="H1050" s="17">
        <v>0.109249918553601</v>
      </c>
      <c r="I1050" s="17">
        <v>7.8350740124541296E-2</v>
      </c>
      <c r="J1050" s="17">
        <v>5.9803561873048E-2</v>
      </c>
      <c r="K1050" s="17">
        <v>5.2993465790214002E-2</v>
      </c>
      <c r="L1050" s="17">
        <v>7.1662745170299802E-2</v>
      </c>
      <c r="M1050" s="17"/>
      <c r="N1050" s="17">
        <v>9.0184963550108299E-2</v>
      </c>
      <c r="O1050" s="17">
        <v>8.3102479205759694E-2</v>
      </c>
      <c r="P1050" s="17">
        <v>6.9033124311665806E-2</v>
      </c>
      <c r="Q1050" s="17">
        <v>7.5525037410714396E-2</v>
      </c>
      <c r="R1050" s="17"/>
      <c r="S1050" s="17">
        <v>0.108161409290149</v>
      </c>
      <c r="T1050" s="17">
        <v>7.80002209371327E-2</v>
      </c>
      <c r="U1050" s="17">
        <v>9.0593921369883895E-2</v>
      </c>
      <c r="V1050" s="17">
        <v>7.7002444538867204E-2</v>
      </c>
      <c r="W1050" s="17">
        <v>6.3955248018583696E-2</v>
      </c>
      <c r="X1050" s="17">
        <v>9.3052675187912701E-2</v>
      </c>
      <c r="Y1050" s="17">
        <v>6.2796833182772197E-2</v>
      </c>
      <c r="Z1050" s="17">
        <v>9.3590192579958306E-2</v>
      </c>
      <c r="AA1050" s="17">
        <v>5.1144052494275401E-2</v>
      </c>
      <c r="AB1050" s="17">
        <v>8.1468977451637198E-2</v>
      </c>
      <c r="AC1050" s="17">
        <v>8.6251510384425495E-2</v>
      </c>
      <c r="AD1050" s="17">
        <v>6.2347135970399502E-2</v>
      </c>
      <c r="AE1050" s="17"/>
      <c r="AF1050" s="17">
        <v>7.4763076868514897E-2</v>
      </c>
      <c r="AG1050" s="17">
        <v>7.9170731593011703E-2</v>
      </c>
      <c r="AH1050" s="17">
        <v>8.4904496110591601E-2</v>
      </c>
      <c r="AI1050" s="17"/>
      <c r="AJ1050" s="17">
        <v>7.3225155352303395E-2</v>
      </c>
      <c r="AK1050" s="17">
        <v>9.5523790785067994E-2</v>
      </c>
      <c r="AL1050" s="17">
        <v>0.102696826259472</v>
      </c>
      <c r="AM1050" s="17">
        <v>0</v>
      </c>
      <c r="AN1050" s="17">
        <v>7.8879356292886102E-2</v>
      </c>
      <c r="AO1050" s="17"/>
      <c r="AP1050" s="17">
        <v>8.3624253339395105E-2</v>
      </c>
      <c r="AQ1050" s="17">
        <v>8.5689064007456295E-2</v>
      </c>
      <c r="AR1050" s="17">
        <v>9.4000254935867097E-2</v>
      </c>
      <c r="AS1050" s="17"/>
      <c r="AT1050" s="17">
        <v>8.0608972844855006E-2</v>
      </c>
      <c r="AU1050" s="17">
        <v>7.3789095450045805E-2</v>
      </c>
      <c r="AV1050" s="17" t="s">
        <v>74</v>
      </c>
      <c r="AW1050" s="17">
        <v>8.1595575185179695E-2</v>
      </c>
      <c r="AX1050" s="17">
        <v>7.4405919738953399E-2</v>
      </c>
      <c r="AY1050" s="17">
        <v>8.9499950862300698E-2</v>
      </c>
      <c r="AZ1050" s="17">
        <v>8.2178025856998002E-2</v>
      </c>
    </row>
    <row r="1051" spans="2:52" x14ac:dyDescent="0.35">
      <c r="B1051" t="s">
        <v>399</v>
      </c>
      <c r="C1051" s="17">
        <v>7.0681810910978901E-2</v>
      </c>
      <c r="D1051" s="17">
        <v>5.47745438630333E-2</v>
      </c>
      <c r="E1051" s="17">
        <v>8.60875693505435E-2</v>
      </c>
      <c r="F1051" s="17"/>
      <c r="G1051" s="17">
        <v>5.8019847810379402E-2</v>
      </c>
      <c r="H1051" s="17">
        <v>7.7870147644242299E-2</v>
      </c>
      <c r="I1051" s="17">
        <v>5.61266611972654E-2</v>
      </c>
      <c r="J1051" s="17">
        <v>7.7477309722746301E-2</v>
      </c>
      <c r="K1051" s="17">
        <v>9.0461555915387903E-2</v>
      </c>
      <c r="L1051" s="17">
        <v>6.63120790725827E-2</v>
      </c>
      <c r="M1051" s="17"/>
      <c r="N1051" s="17">
        <v>4.5206030361855103E-2</v>
      </c>
      <c r="O1051" s="17">
        <v>6.4685669645631799E-2</v>
      </c>
      <c r="P1051" s="17">
        <v>7.2215949215997693E-2</v>
      </c>
      <c r="Q1051" s="17">
        <v>0.10193935114336</v>
      </c>
      <c r="R1051" s="17"/>
      <c r="S1051" s="17">
        <v>7.5338618614369704E-2</v>
      </c>
      <c r="T1051" s="17">
        <v>9.5219015095698897E-2</v>
      </c>
      <c r="U1051" s="17">
        <v>6.7579824302601899E-2</v>
      </c>
      <c r="V1051" s="17">
        <v>0.105404944628274</v>
      </c>
      <c r="W1051" s="17">
        <v>4.8506652344167102E-2</v>
      </c>
      <c r="X1051" s="17">
        <v>6.1964204182544502E-2</v>
      </c>
      <c r="Y1051" s="17">
        <v>6.0986933092734598E-2</v>
      </c>
      <c r="Z1051" s="17">
        <v>6.4696539897503305E-2</v>
      </c>
      <c r="AA1051" s="17">
        <v>7.1147947261711295E-2</v>
      </c>
      <c r="AB1051" s="17">
        <v>4.8958015006927397E-2</v>
      </c>
      <c r="AC1051" s="17">
        <v>4.8803365033323602E-2</v>
      </c>
      <c r="AD1051" s="17">
        <v>5.8499526683140297E-2</v>
      </c>
      <c r="AE1051" s="17"/>
      <c r="AF1051" s="17">
        <v>7.2056290951672097E-2</v>
      </c>
      <c r="AG1051" s="17">
        <v>5.6351972554414299E-2</v>
      </c>
      <c r="AH1051" s="17">
        <v>9.9155004907489103E-2</v>
      </c>
      <c r="AI1051" s="17"/>
      <c r="AJ1051" s="17">
        <v>6.9618315706715894E-2</v>
      </c>
      <c r="AK1051" s="17">
        <v>5.6171468608306699E-2</v>
      </c>
      <c r="AL1051" s="17">
        <v>4.1207438036767401E-2</v>
      </c>
      <c r="AM1051" s="17">
        <v>0.1621176335209</v>
      </c>
      <c r="AN1051" s="17">
        <v>0.10900991882120201</v>
      </c>
      <c r="AO1051" s="17"/>
      <c r="AP1051" s="17">
        <v>6.7923115451817395E-2</v>
      </c>
      <c r="AQ1051" s="17">
        <v>4.8795317628198297E-2</v>
      </c>
      <c r="AR1051" s="17">
        <v>3.5484246622379499E-2</v>
      </c>
      <c r="AS1051" s="17"/>
      <c r="AT1051" s="17">
        <v>5.8072747572414499E-2</v>
      </c>
      <c r="AU1051" s="17">
        <v>6.3228698808682496E-2</v>
      </c>
      <c r="AV1051" s="17" t="s">
        <v>74</v>
      </c>
      <c r="AW1051" s="17">
        <v>8.3626978235227398E-2</v>
      </c>
      <c r="AX1051" s="17">
        <v>0.14087335290210501</v>
      </c>
      <c r="AY1051" s="17">
        <v>6.5809872375305598E-2</v>
      </c>
      <c r="AZ1051" s="17">
        <v>4.4568280482420598E-2</v>
      </c>
    </row>
    <row r="1052" spans="2:52" x14ac:dyDescent="0.35">
      <c r="B1052" t="s">
        <v>461</v>
      </c>
      <c r="C1052" s="17">
        <v>6.6242330655896506E-2</v>
      </c>
      <c r="D1052" s="17">
        <v>7.5223599719008993E-2</v>
      </c>
      <c r="E1052" s="17">
        <v>5.7806997035406003E-2</v>
      </c>
      <c r="F1052" s="17"/>
      <c r="G1052" s="17">
        <v>5.76955137378675E-2</v>
      </c>
      <c r="H1052" s="17">
        <v>7.9423480732109905E-2</v>
      </c>
      <c r="I1052" s="17">
        <v>7.9965823979298703E-2</v>
      </c>
      <c r="J1052" s="17">
        <v>5.21956691074612E-2</v>
      </c>
      <c r="K1052" s="17">
        <v>6.0187782230885202E-2</v>
      </c>
      <c r="L1052" s="17">
        <v>6.5496531780715198E-2</v>
      </c>
      <c r="M1052" s="17"/>
      <c r="N1052" s="17">
        <v>6.7998397187579898E-2</v>
      </c>
      <c r="O1052" s="17">
        <v>6.1097611273594303E-2</v>
      </c>
      <c r="P1052" s="17">
        <v>6.5889977710822695E-2</v>
      </c>
      <c r="Q1052" s="17">
        <v>6.9943788466260606E-2</v>
      </c>
      <c r="R1052" s="17"/>
      <c r="S1052" s="17">
        <v>6.8933106896920004E-2</v>
      </c>
      <c r="T1052" s="17">
        <v>5.1242335968937E-2</v>
      </c>
      <c r="U1052" s="17">
        <v>5.87420772908041E-2</v>
      </c>
      <c r="V1052" s="17">
        <v>5.13036125326733E-2</v>
      </c>
      <c r="W1052" s="17">
        <v>8.6075187976428102E-2</v>
      </c>
      <c r="X1052" s="17">
        <v>6.8993693203803094E-2</v>
      </c>
      <c r="Y1052" s="17">
        <v>8.0922913104075705E-2</v>
      </c>
      <c r="Z1052" s="17">
        <v>6.7175726309642095E-2</v>
      </c>
      <c r="AA1052" s="17">
        <v>6.3103588494268198E-2</v>
      </c>
      <c r="AB1052" s="17">
        <v>7.5908891418901003E-2</v>
      </c>
      <c r="AC1052" s="17">
        <v>7.6050103103527694E-2</v>
      </c>
      <c r="AD1052" s="17">
        <v>5.4712670734435698E-2</v>
      </c>
      <c r="AE1052" s="17"/>
      <c r="AF1052" s="17">
        <v>8.4051350633856103E-2</v>
      </c>
      <c r="AG1052" s="17">
        <v>5.4301749409280599E-2</v>
      </c>
      <c r="AH1052" s="17">
        <v>6.22110977683464E-2</v>
      </c>
      <c r="AI1052" s="17"/>
      <c r="AJ1052" s="17">
        <v>8.3291869395738904E-2</v>
      </c>
      <c r="AK1052" s="17">
        <v>7.5572281715359901E-2</v>
      </c>
      <c r="AL1052" s="17">
        <v>4.1495106748986599E-2</v>
      </c>
      <c r="AM1052" s="17">
        <v>0.109216800069756</v>
      </c>
      <c r="AN1052" s="17">
        <v>4.60461974765713E-2</v>
      </c>
      <c r="AO1052" s="17"/>
      <c r="AP1052" s="17">
        <v>8.8037799588368604E-2</v>
      </c>
      <c r="AQ1052" s="17">
        <v>6.2133226868546602E-2</v>
      </c>
      <c r="AR1052" s="17">
        <v>3.8452314707353698E-2</v>
      </c>
      <c r="AS1052" s="17"/>
      <c r="AT1052" s="17">
        <v>6.7880797479945201E-2</v>
      </c>
      <c r="AU1052" s="17">
        <v>5.9084048545765898E-2</v>
      </c>
      <c r="AV1052" s="17" t="s">
        <v>74</v>
      </c>
      <c r="AW1052" s="17">
        <v>5.9771841569450299E-2</v>
      </c>
      <c r="AX1052" s="17">
        <v>6.4190905446408694E-2</v>
      </c>
      <c r="AY1052" s="17">
        <v>7.5880696012920704E-2</v>
      </c>
      <c r="AZ1052" s="17">
        <v>6.7402844139061294E-2</v>
      </c>
    </row>
    <row r="1053" spans="2:52" x14ac:dyDescent="0.35">
      <c r="B1053" t="s">
        <v>173</v>
      </c>
      <c r="C1053" s="17">
        <v>5.6595784158387299E-2</v>
      </c>
      <c r="D1053" s="17">
        <v>5.5564207981861603E-2</v>
      </c>
      <c r="E1053" s="17">
        <v>5.7338351828521303E-2</v>
      </c>
      <c r="F1053" s="17"/>
      <c r="G1053" s="17">
        <v>2.0353069875035198E-2</v>
      </c>
      <c r="H1053" s="17">
        <v>3.44859345080702E-2</v>
      </c>
      <c r="I1053" s="17">
        <v>3.82598543660575E-2</v>
      </c>
      <c r="J1053" s="17">
        <v>5.8278014430111102E-2</v>
      </c>
      <c r="K1053" s="17">
        <v>8.3523952159978695E-2</v>
      </c>
      <c r="L1053" s="17">
        <v>9.4013622578841896E-2</v>
      </c>
      <c r="M1053" s="17"/>
      <c r="N1053" s="17">
        <v>4.6125017240643197E-2</v>
      </c>
      <c r="O1053" s="17">
        <v>4.7954111375506897E-2</v>
      </c>
      <c r="P1053" s="17">
        <v>5.9810895196937601E-2</v>
      </c>
      <c r="Q1053" s="17">
        <v>7.3881504980891799E-2</v>
      </c>
      <c r="R1053" s="17"/>
      <c r="S1053" s="17">
        <v>3.6987474630320802E-2</v>
      </c>
      <c r="T1053" s="17">
        <v>6.4370199983811396E-2</v>
      </c>
      <c r="U1053" s="17">
        <v>9.1689862261590399E-2</v>
      </c>
      <c r="V1053" s="17">
        <v>5.7056436074556398E-2</v>
      </c>
      <c r="W1053" s="17">
        <v>5.2841618314685902E-2</v>
      </c>
      <c r="X1053" s="17">
        <v>4.30481380234339E-2</v>
      </c>
      <c r="Y1053" s="17">
        <v>5.9583396281241999E-2</v>
      </c>
      <c r="Z1053" s="17">
        <v>2.2087955638743301E-2</v>
      </c>
      <c r="AA1053" s="17">
        <v>4.52284454185529E-2</v>
      </c>
      <c r="AB1053" s="17">
        <v>8.2683166974098499E-2</v>
      </c>
      <c r="AC1053" s="17">
        <v>5.29327819840845E-2</v>
      </c>
      <c r="AD1053" s="17">
        <v>7.6379269371382202E-2</v>
      </c>
      <c r="AE1053" s="17"/>
      <c r="AF1053" s="17">
        <v>7.7259589122956301E-2</v>
      </c>
      <c r="AG1053" s="17">
        <v>4.5332966759211599E-2</v>
      </c>
      <c r="AH1053" s="17">
        <v>5.51406679652705E-2</v>
      </c>
      <c r="AI1053" s="17"/>
      <c r="AJ1053" s="17">
        <v>7.6392746247172599E-2</v>
      </c>
      <c r="AK1053" s="17">
        <v>3.2888770636246699E-2</v>
      </c>
      <c r="AL1053" s="17">
        <v>3.3652909489090298E-2</v>
      </c>
      <c r="AM1053" s="17">
        <v>9.4164125345001098E-2</v>
      </c>
      <c r="AN1053" s="17">
        <v>5.2331013573161403E-2</v>
      </c>
      <c r="AO1053" s="17"/>
      <c r="AP1053" s="17">
        <v>7.2157756913099197E-2</v>
      </c>
      <c r="AQ1053" s="17">
        <v>3.3043189689593598E-2</v>
      </c>
      <c r="AR1053" s="17">
        <v>1.40061272802146E-2</v>
      </c>
      <c r="AS1053" s="17"/>
      <c r="AT1053" s="17">
        <v>7.2992829004996401E-2</v>
      </c>
      <c r="AU1053" s="17">
        <v>2.9614335703716001E-2</v>
      </c>
      <c r="AV1053" s="17" t="s">
        <v>74</v>
      </c>
      <c r="AW1053" s="17">
        <v>6.4387767524266101E-2</v>
      </c>
      <c r="AX1053" s="17">
        <v>6.8029489034095697E-2</v>
      </c>
      <c r="AY1053" s="17">
        <v>5.3718697391846801E-2</v>
      </c>
      <c r="AZ1053" s="17">
        <v>3.8480757225798599E-2</v>
      </c>
    </row>
    <row r="1054" spans="2:52" x14ac:dyDescent="0.35">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row>
    <row r="1055" spans="2:52" x14ac:dyDescent="0.35">
      <c r="B1055" s="6" t="s">
        <v>476</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row>
    <row r="1056" spans="2:52" x14ac:dyDescent="0.35">
      <c r="B1056" s="24" t="s">
        <v>76</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row>
    <row r="1057" spans="2:52" x14ac:dyDescent="0.35">
      <c r="B1057" t="s">
        <v>463</v>
      </c>
      <c r="C1057" s="17">
        <v>0.38022261623008202</v>
      </c>
      <c r="D1057" s="17">
        <v>0.33947178039611903</v>
      </c>
      <c r="E1057" s="17">
        <v>0.42001601059337101</v>
      </c>
      <c r="F1057" s="17"/>
      <c r="G1057" s="17">
        <v>0.33616058375307301</v>
      </c>
      <c r="H1057" s="17">
        <v>0.41106387231524599</v>
      </c>
      <c r="I1057" s="17">
        <v>0.46284787850200099</v>
      </c>
      <c r="J1057" s="17">
        <v>0.45303815448844098</v>
      </c>
      <c r="K1057" s="17">
        <v>0.367826551873212</v>
      </c>
      <c r="L1057" s="17">
        <v>0.26671879412018501</v>
      </c>
      <c r="M1057" s="17"/>
      <c r="N1057" s="17">
        <v>0.31340511139711602</v>
      </c>
      <c r="O1057" s="17">
        <v>0.40541229143113899</v>
      </c>
      <c r="P1057" s="17">
        <v>0.37150822924652299</v>
      </c>
      <c r="Q1057" s="17">
        <v>0.43384013641240399</v>
      </c>
      <c r="R1057" s="17"/>
      <c r="S1057" s="17">
        <v>0.29261521061039902</v>
      </c>
      <c r="T1057" s="17">
        <v>0.37589168921187899</v>
      </c>
      <c r="U1057" s="17">
        <v>0.40794170975296501</v>
      </c>
      <c r="V1057" s="17">
        <v>0.39386931203588799</v>
      </c>
      <c r="W1057" s="17">
        <v>0.39479457282295799</v>
      </c>
      <c r="X1057" s="17">
        <v>0.377690361884857</v>
      </c>
      <c r="Y1057" s="17">
        <v>0.40530202029884499</v>
      </c>
      <c r="Z1057" s="17">
        <v>0.34589219356411299</v>
      </c>
      <c r="AA1057" s="17">
        <v>0.40399999489245803</v>
      </c>
      <c r="AB1057" s="17">
        <v>0.39784299164967202</v>
      </c>
      <c r="AC1057" s="17">
        <v>0.39181833601914801</v>
      </c>
      <c r="AD1057" s="17">
        <v>0.486253835630159</v>
      </c>
      <c r="AE1057" s="17"/>
      <c r="AF1057" s="17">
        <v>0.37768701984936298</v>
      </c>
      <c r="AG1057" s="17">
        <v>0.37065170226889299</v>
      </c>
      <c r="AH1057" s="17">
        <v>0.40136806632331601</v>
      </c>
      <c r="AI1057" s="17"/>
      <c r="AJ1057" s="17">
        <v>0.34065002299571501</v>
      </c>
      <c r="AK1057" s="17">
        <v>0.39430307465036701</v>
      </c>
      <c r="AL1057" s="17">
        <v>0.360419350663436</v>
      </c>
      <c r="AM1057" s="17">
        <v>0.345140622725159</v>
      </c>
      <c r="AN1057" s="17">
        <v>0.43674771425119102</v>
      </c>
      <c r="AO1057" s="17"/>
      <c r="AP1057" s="17">
        <v>0.300341222748365</v>
      </c>
      <c r="AQ1057" s="17">
        <v>0.408134608894821</v>
      </c>
      <c r="AR1057" s="17">
        <v>0.37565667259349</v>
      </c>
      <c r="AS1057" s="17"/>
      <c r="AT1057" s="17">
        <v>0.28728010842222401</v>
      </c>
      <c r="AU1057" s="17">
        <v>0.49493644141989201</v>
      </c>
      <c r="AV1057" s="17" t="s">
        <v>74</v>
      </c>
      <c r="AW1057" s="17">
        <v>0.39926886607992301</v>
      </c>
      <c r="AX1057" s="17">
        <v>0.39034390231703298</v>
      </c>
      <c r="AY1057" s="17">
        <v>0.39208076527171098</v>
      </c>
      <c r="AZ1057" s="17">
        <v>0.42445332050086998</v>
      </c>
    </row>
    <row r="1058" spans="2:52" x14ac:dyDescent="0.35">
      <c r="B1058" t="s">
        <v>397</v>
      </c>
      <c r="C1058" s="17">
        <v>0.156271234443042</v>
      </c>
      <c r="D1058" s="17">
        <v>0.17199889753501099</v>
      </c>
      <c r="E1058" s="17">
        <v>0.141183415830686</v>
      </c>
      <c r="F1058" s="17"/>
      <c r="G1058" s="17">
        <v>0.136552593544776</v>
      </c>
      <c r="H1058" s="17">
        <v>0.156629455888977</v>
      </c>
      <c r="I1058" s="17">
        <v>0.170498016483457</v>
      </c>
      <c r="J1058" s="17">
        <v>0.123580558201698</v>
      </c>
      <c r="K1058" s="17">
        <v>0.15381000213249599</v>
      </c>
      <c r="L1058" s="17">
        <v>0.18559236586375499</v>
      </c>
      <c r="M1058" s="17"/>
      <c r="N1058" s="17">
        <v>0.174617081478943</v>
      </c>
      <c r="O1058" s="17">
        <v>0.17576502302050101</v>
      </c>
      <c r="P1058" s="17">
        <v>0.140365787693226</v>
      </c>
      <c r="Q1058" s="17">
        <v>0.12804443082897199</v>
      </c>
      <c r="R1058" s="17"/>
      <c r="S1058" s="17">
        <v>0.13046549162354401</v>
      </c>
      <c r="T1058" s="17">
        <v>0.16245356416826001</v>
      </c>
      <c r="U1058" s="17">
        <v>0.145745337772791</v>
      </c>
      <c r="V1058" s="17">
        <v>0.17390183484944499</v>
      </c>
      <c r="W1058" s="17">
        <v>0.12163091993165299</v>
      </c>
      <c r="X1058" s="17">
        <v>0.17461382807211201</v>
      </c>
      <c r="Y1058" s="17">
        <v>0.15725194927428801</v>
      </c>
      <c r="Z1058" s="17">
        <v>0.23736036074974301</v>
      </c>
      <c r="AA1058" s="17">
        <v>0.138930922020784</v>
      </c>
      <c r="AB1058" s="17">
        <v>0.15833306506865899</v>
      </c>
      <c r="AC1058" s="17">
        <v>0.174879349642939</v>
      </c>
      <c r="AD1058" s="17">
        <v>0.16664629460532401</v>
      </c>
      <c r="AE1058" s="17"/>
      <c r="AF1058" s="17">
        <v>0.162002420069075</v>
      </c>
      <c r="AG1058" s="17">
        <v>0.157851964082656</v>
      </c>
      <c r="AH1058" s="17">
        <v>0.14114584678757799</v>
      </c>
      <c r="AI1058" s="17"/>
      <c r="AJ1058" s="17">
        <v>0.18581176721256701</v>
      </c>
      <c r="AK1058" s="17">
        <v>0.13890473031295</v>
      </c>
      <c r="AL1058" s="17">
        <v>0.17767958090555699</v>
      </c>
      <c r="AM1058" s="17">
        <v>0.19685854256899499</v>
      </c>
      <c r="AN1058" s="17">
        <v>0.13603347709316599</v>
      </c>
      <c r="AO1058" s="17"/>
      <c r="AP1058" s="17">
        <v>0.17944577190217301</v>
      </c>
      <c r="AQ1058" s="17">
        <v>0.150362175365125</v>
      </c>
      <c r="AR1058" s="17">
        <v>0.17073820323769101</v>
      </c>
      <c r="AS1058" s="17"/>
      <c r="AT1058" s="17">
        <v>0.19177381435423899</v>
      </c>
      <c r="AU1058" s="17">
        <v>0.16879862334013401</v>
      </c>
      <c r="AV1058" s="17" t="s">
        <v>74</v>
      </c>
      <c r="AW1058" s="17">
        <v>0.10822745620906001</v>
      </c>
      <c r="AX1058" s="17">
        <v>0.121760980823438</v>
      </c>
      <c r="AY1058" s="17">
        <v>0.10357124324096199</v>
      </c>
      <c r="AZ1058" s="17">
        <v>0.19139550240217901</v>
      </c>
    </row>
    <row r="1059" spans="2:52" x14ac:dyDescent="0.35">
      <c r="B1059" t="s">
        <v>464</v>
      </c>
      <c r="C1059" s="17">
        <v>0.14778125688004201</v>
      </c>
      <c r="D1059" s="17">
        <v>0.16727218879158101</v>
      </c>
      <c r="E1059" s="17">
        <v>0.129029130597303</v>
      </c>
      <c r="F1059" s="17"/>
      <c r="G1059" s="17">
        <v>0.14067532192013099</v>
      </c>
      <c r="H1059" s="17">
        <v>0.14446099764614301</v>
      </c>
      <c r="I1059" s="17">
        <v>0.173910051747208</v>
      </c>
      <c r="J1059" s="17">
        <v>0.14382894898658799</v>
      </c>
      <c r="K1059" s="17">
        <v>0.16265786876792601</v>
      </c>
      <c r="L1059" s="17">
        <v>0.127222353522984</v>
      </c>
      <c r="M1059" s="17"/>
      <c r="N1059" s="17">
        <v>0.17397685724506201</v>
      </c>
      <c r="O1059" s="17">
        <v>0.16547026884421301</v>
      </c>
      <c r="P1059" s="17">
        <v>0.119118347938017</v>
      </c>
      <c r="Q1059" s="17">
        <v>0.125109658805794</v>
      </c>
      <c r="R1059" s="17"/>
      <c r="S1059" s="17">
        <v>0.187791665362667</v>
      </c>
      <c r="T1059" s="17">
        <v>0.16185368422358401</v>
      </c>
      <c r="U1059" s="17">
        <v>0.13068172597361499</v>
      </c>
      <c r="V1059" s="17">
        <v>0.12752491337274</v>
      </c>
      <c r="W1059" s="17">
        <v>0.12877161471802401</v>
      </c>
      <c r="X1059" s="17">
        <v>0.16013112143761199</v>
      </c>
      <c r="Y1059" s="17">
        <v>0.131041077674736</v>
      </c>
      <c r="Z1059" s="17">
        <v>0.123642781838533</v>
      </c>
      <c r="AA1059" s="17">
        <v>0.16470419641020201</v>
      </c>
      <c r="AB1059" s="17">
        <v>0.131216757259495</v>
      </c>
      <c r="AC1059" s="17">
        <v>0.10755846392282301</v>
      </c>
      <c r="AD1059" s="17">
        <v>0.14488955676485901</v>
      </c>
      <c r="AE1059" s="17"/>
      <c r="AF1059" s="17">
        <v>0.14086438145461799</v>
      </c>
      <c r="AG1059" s="17">
        <v>0.167542179030709</v>
      </c>
      <c r="AH1059" s="17">
        <v>0.120313293974771</v>
      </c>
      <c r="AI1059" s="17"/>
      <c r="AJ1059" s="17">
        <v>0.14052088521329301</v>
      </c>
      <c r="AK1059" s="17">
        <v>0.160229070901833</v>
      </c>
      <c r="AL1059" s="17">
        <v>0.19670582423040001</v>
      </c>
      <c r="AM1059" s="17">
        <v>0.11472676194485799</v>
      </c>
      <c r="AN1059" s="17">
        <v>0.114110505804186</v>
      </c>
      <c r="AO1059" s="17"/>
      <c r="AP1059" s="17">
        <v>0.143545120494702</v>
      </c>
      <c r="AQ1059" s="17">
        <v>0.15094254956420999</v>
      </c>
      <c r="AR1059" s="17">
        <v>0.18298116268867201</v>
      </c>
      <c r="AS1059" s="17"/>
      <c r="AT1059" s="17">
        <v>0.15198265944109701</v>
      </c>
      <c r="AU1059" s="17">
        <v>0.19218257962656801</v>
      </c>
      <c r="AV1059" s="17" t="s">
        <v>74</v>
      </c>
      <c r="AW1059" s="17">
        <v>0.11279725624406201</v>
      </c>
      <c r="AX1059" s="17">
        <v>0.118564486065801</v>
      </c>
      <c r="AY1059" s="17">
        <v>0.110485201553846</v>
      </c>
      <c r="AZ1059" s="17">
        <v>0.178788869855216</v>
      </c>
    </row>
    <row r="1060" spans="2:52" x14ac:dyDescent="0.35">
      <c r="B1060" t="s">
        <v>465</v>
      </c>
      <c r="C1060" s="17">
        <v>0.14316442777693</v>
      </c>
      <c r="D1060" s="17">
        <v>0.15062295693949501</v>
      </c>
      <c r="E1060" s="17">
        <v>0.13499751625447101</v>
      </c>
      <c r="F1060" s="17"/>
      <c r="G1060" s="17">
        <v>0.14666232927827599</v>
      </c>
      <c r="H1060" s="17">
        <v>0.13757556232968901</v>
      </c>
      <c r="I1060" s="17">
        <v>0.17412346068478601</v>
      </c>
      <c r="J1060" s="17">
        <v>0.123224139299147</v>
      </c>
      <c r="K1060" s="17">
        <v>0.157822138114253</v>
      </c>
      <c r="L1060" s="17">
        <v>0.126590163541001</v>
      </c>
      <c r="M1060" s="17"/>
      <c r="N1060" s="17">
        <v>0.14719438572604501</v>
      </c>
      <c r="O1060" s="17">
        <v>0.136813073567013</v>
      </c>
      <c r="P1060" s="17">
        <v>0.14874594526531501</v>
      </c>
      <c r="Q1060" s="17">
        <v>0.142357814655515</v>
      </c>
      <c r="R1060" s="17"/>
      <c r="S1060" s="17">
        <v>0.13120091884672899</v>
      </c>
      <c r="T1060" s="17">
        <v>0.14712838333481601</v>
      </c>
      <c r="U1060" s="17">
        <v>0.15723984833333901</v>
      </c>
      <c r="V1060" s="17">
        <v>0.116750382696148</v>
      </c>
      <c r="W1060" s="17">
        <v>0.149534587523484</v>
      </c>
      <c r="X1060" s="17">
        <v>0.16494415388523101</v>
      </c>
      <c r="Y1060" s="17">
        <v>0.18021479076164301</v>
      </c>
      <c r="Z1060" s="17">
        <v>0.115728993048374</v>
      </c>
      <c r="AA1060" s="17">
        <v>0.13024011956826101</v>
      </c>
      <c r="AB1060" s="17">
        <v>0.146264853770497</v>
      </c>
      <c r="AC1060" s="17">
        <v>9.6840450470896497E-2</v>
      </c>
      <c r="AD1060" s="17">
        <v>0.19604653606701899</v>
      </c>
      <c r="AE1060" s="17"/>
      <c r="AF1060" s="17">
        <v>0.13210900457446401</v>
      </c>
      <c r="AG1060" s="17">
        <v>0.15234140379283601</v>
      </c>
      <c r="AH1060" s="17">
        <v>0.148882552597915</v>
      </c>
      <c r="AI1060" s="17"/>
      <c r="AJ1060" s="17">
        <v>0.13261711359153699</v>
      </c>
      <c r="AK1060" s="17">
        <v>0.17068568505325299</v>
      </c>
      <c r="AL1060" s="17">
        <v>0.13188153795424501</v>
      </c>
      <c r="AM1060" s="17">
        <v>0.11552405917047601</v>
      </c>
      <c r="AN1060" s="17">
        <v>0.13081750511791199</v>
      </c>
      <c r="AO1060" s="17"/>
      <c r="AP1060" s="17">
        <v>0.14435511282764299</v>
      </c>
      <c r="AQ1060" s="17">
        <v>0.15905045264586801</v>
      </c>
      <c r="AR1060" s="17">
        <v>0.12627499005169901</v>
      </c>
      <c r="AS1060" s="17"/>
      <c r="AT1060" s="17">
        <v>0.14220955672852501</v>
      </c>
      <c r="AU1060" s="17">
        <v>0.15518791184941499</v>
      </c>
      <c r="AV1060" s="17" t="s">
        <v>74</v>
      </c>
      <c r="AW1060" s="17">
        <v>0.133009087486093</v>
      </c>
      <c r="AX1060" s="17">
        <v>0.15203732218384</v>
      </c>
      <c r="AY1060" s="17">
        <v>0.13363666572361199</v>
      </c>
      <c r="AZ1060" s="17">
        <v>0.12760273080163001</v>
      </c>
    </row>
    <row r="1061" spans="2:52" x14ac:dyDescent="0.35">
      <c r="B1061" t="s">
        <v>466</v>
      </c>
      <c r="C1061" s="17">
        <v>0.137955455830925</v>
      </c>
      <c r="D1061" s="17">
        <v>0.145356761525057</v>
      </c>
      <c r="E1061" s="17">
        <v>0.13141334063510199</v>
      </c>
      <c r="F1061" s="17"/>
      <c r="G1061" s="17">
        <v>0.15460726176390099</v>
      </c>
      <c r="H1061" s="17">
        <v>0.14831902460809299</v>
      </c>
      <c r="I1061" s="17">
        <v>0.126199203440678</v>
      </c>
      <c r="J1061" s="17">
        <v>0.12524485220366599</v>
      </c>
      <c r="K1061" s="17">
        <v>0.15501402012541601</v>
      </c>
      <c r="L1061" s="17">
        <v>0.12693969933448501</v>
      </c>
      <c r="M1061" s="17"/>
      <c r="N1061" s="17">
        <v>0.159473735377965</v>
      </c>
      <c r="O1061" s="17">
        <v>0.153448772539126</v>
      </c>
      <c r="P1061" s="17">
        <v>0.115705078531461</v>
      </c>
      <c r="Q1061" s="17">
        <v>0.11992768726595</v>
      </c>
      <c r="R1061" s="17"/>
      <c r="S1061" s="17">
        <v>0.17296656361578</v>
      </c>
      <c r="T1061" s="17">
        <v>0.120634917337183</v>
      </c>
      <c r="U1061" s="17">
        <v>0.109895901453223</v>
      </c>
      <c r="V1061" s="17">
        <v>0.11924440163826699</v>
      </c>
      <c r="W1061" s="17">
        <v>0.160499030317969</v>
      </c>
      <c r="X1061" s="17">
        <v>0.169056416489727</v>
      </c>
      <c r="Y1061" s="17">
        <v>0.12956743296783299</v>
      </c>
      <c r="Z1061" s="17">
        <v>0.149640524107926</v>
      </c>
      <c r="AA1061" s="17">
        <v>0.156935902224874</v>
      </c>
      <c r="AB1061" s="17">
        <v>0.133915735329415</v>
      </c>
      <c r="AC1061" s="17">
        <v>8.4618964247742706E-2</v>
      </c>
      <c r="AD1061" s="17">
        <v>7.2534854520051303E-2</v>
      </c>
      <c r="AE1061" s="17"/>
      <c r="AF1061" s="17">
        <v>0.14334355169228399</v>
      </c>
      <c r="AG1061" s="17">
        <v>0.13682725839387799</v>
      </c>
      <c r="AH1061" s="17">
        <v>0.144358491094497</v>
      </c>
      <c r="AI1061" s="17"/>
      <c r="AJ1061" s="17">
        <v>0.13842752856217699</v>
      </c>
      <c r="AK1061" s="17">
        <v>0.144960462751446</v>
      </c>
      <c r="AL1061" s="17">
        <v>0.16183245318485601</v>
      </c>
      <c r="AM1061" s="17">
        <v>0.17954674131937901</v>
      </c>
      <c r="AN1061" s="17">
        <v>0.117423222705515</v>
      </c>
      <c r="AO1061" s="17"/>
      <c r="AP1061" s="17">
        <v>0.14852387217547</v>
      </c>
      <c r="AQ1061" s="17">
        <v>0.13971496960492599</v>
      </c>
      <c r="AR1061" s="17">
        <v>0.144967304757155</v>
      </c>
      <c r="AS1061" s="17"/>
      <c r="AT1061" s="17">
        <v>0.15134452921258901</v>
      </c>
      <c r="AU1061" s="17">
        <v>0.153691972344322</v>
      </c>
      <c r="AV1061" s="17" t="s">
        <v>74</v>
      </c>
      <c r="AW1061" s="17">
        <v>0.120186821195069</v>
      </c>
      <c r="AX1061" s="17">
        <v>0.120104338828683</v>
      </c>
      <c r="AY1061" s="17">
        <v>0.114427882731559</v>
      </c>
      <c r="AZ1061" s="17">
        <v>8.9393411154819205E-2</v>
      </c>
    </row>
    <row r="1062" spans="2:52" x14ac:dyDescent="0.35">
      <c r="B1062" t="s">
        <v>467</v>
      </c>
      <c r="C1062" s="17">
        <v>0.115992107889302</v>
      </c>
      <c r="D1062" s="17">
        <v>0.121007706876696</v>
      </c>
      <c r="E1062" s="17">
        <v>0.111211629855797</v>
      </c>
      <c r="F1062" s="17"/>
      <c r="G1062" s="17">
        <v>5.8781564240343101E-2</v>
      </c>
      <c r="H1062" s="17">
        <v>5.9659433200762897E-2</v>
      </c>
      <c r="I1062" s="17">
        <v>7.6715150712976604E-2</v>
      </c>
      <c r="J1062" s="17">
        <v>0.113190860057352</v>
      </c>
      <c r="K1062" s="17">
        <v>0.15435166990382301</v>
      </c>
      <c r="L1062" s="17">
        <v>0.208008285780514</v>
      </c>
      <c r="M1062" s="17"/>
      <c r="N1062" s="17">
        <v>0.121518925101176</v>
      </c>
      <c r="O1062" s="17">
        <v>9.1991547634583004E-2</v>
      </c>
      <c r="P1062" s="17">
        <v>0.13732929323249099</v>
      </c>
      <c r="Q1062" s="17">
        <v>0.117714092909809</v>
      </c>
      <c r="R1062" s="17"/>
      <c r="S1062" s="17">
        <v>0.102403236818251</v>
      </c>
      <c r="T1062" s="17">
        <v>0.112529303742107</v>
      </c>
      <c r="U1062" s="17">
        <v>0.117548554635045</v>
      </c>
      <c r="V1062" s="17">
        <v>0.14252245815216999</v>
      </c>
      <c r="W1062" s="17">
        <v>0.12635937765946301</v>
      </c>
      <c r="X1062" s="17">
        <v>9.5169254636582198E-2</v>
      </c>
      <c r="Y1062" s="17">
        <v>0.13629490793515001</v>
      </c>
      <c r="Z1062" s="17">
        <v>0.119081552428592</v>
      </c>
      <c r="AA1062" s="17">
        <v>9.0311077787002494E-2</v>
      </c>
      <c r="AB1062" s="17">
        <v>0.122383634468182</v>
      </c>
      <c r="AC1062" s="17">
        <v>0.139870630640796</v>
      </c>
      <c r="AD1062" s="17">
        <v>0.12617074093377401</v>
      </c>
      <c r="AE1062" s="17"/>
      <c r="AF1062" s="17">
        <v>0.14216806920292099</v>
      </c>
      <c r="AG1062" s="17">
        <v>0.119713767360662</v>
      </c>
      <c r="AH1062" s="17">
        <v>8.2729829333667404E-2</v>
      </c>
      <c r="AI1062" s="17"/>
      <c r="AJ1062" s="17">
        <v>0.158839921037701</v>
      </c>
      <c r="AK1062" s="17">
        <v>8.9451010436716105E-2</v>
      </c>
      <c r="AL1062" s="17">
        <v>0.111810862209443</v>
      </c>
      <c r="AM1062" s="17">
        <v>0.10427341477933701</v>
      </c>
      <c r="AN1062" s="17">
        <v>0.10921286129685399</v>
      </c>
      <c r="AO1062" s="17"/>
      <c r="AP1062" s="17">
        <v>0.162853337840173</v>
      </c>
      <c r="AQ1062" s="17">
        <v>9.1322477730782503E-2</v>
      </c>
      <c r="AR1062" s="17">
        <v>0.112084964137469</v>
      </c>
      <c r="AS1062" s="17"/>
      <c r="AT1062" s="17">
        <v>0.18101771046708701</v>
      </c>
      <c r="AU1062" s="17">
        <v>7.6303594896368399E-2</v>
      </c>
      <c r="AV1062" s="17" t="s">
        <v>74</v>
      </c>
      <c r="AW1062" s="17">
        <v>7.7461508489434103E-2</v>
      </c>
      <c r="AX1062" s="17">
        <v>8.1701408152980506E-2</v>
      </c>
      <c r="AY1062" s="17">
        <v>8.4006818983907897E-2</v>
      </c>
      <c r="AZ1062" s="17">
        <v>7.6092336031996999E-2</v>
      </c>
    </row>
    <row r="1063" spans="2:52" x14ac:dyDescent="0.35">
      <c r="B1063" t="s">
        <v>468</v>
      </c>
      <c r="C1063" s="17">
        <v>0.11161127212251799</v>
      </c>
      <c r="D1063" s="17">
        <v>0.126472769403981</v>
      </c>
      <c r="E1063" s="17">
        <v>9.7197233305893901E-2</v>
      </c>
      <c r="F1063" s="17"/>
      <c r="G1063" s="17">
        <v>0.18357938297714699</v>
      </c>
      <c r="H1063" s="17">
        <v>0.124262185095182</v>
      </c>
      <c r="I1063" s="17">
        <v>0.12947171784768299</v>
      </c>
      <c r="J1063" s="17">
        <v>9.2482268685760996E-2</v>
      </c>
      <c r="K1063" s="17">
        <v>9.0610233622549594E-2</v>
      </c>
      <c r="L1063" s="17">
        <v>6.8750208583386804E-2</v>
      </c>
      <c r="M1063" s="17"/>
      <c r="N1063" s="17">
        <v>0.13141759913779599</v>
      </c>
      <c r="O1063" s="17">
        <v>0.109562251352952</v>
      </c>
      <c r="P1063" s="17">
        <v>9.2228902616698596E-2</v>
      </c>
      <c r="Q1063" s="17">
        <v>0.109875041057753</v>
      </c>
      <c r="R1063" s="17"/>
      <c r="S1063" s="17">
        <v>0.14318833090149199</v>
      </c>
      <c r="T1063" s="17">
        <v>8.9202374733950998E-2</v>
      </c>
      <c r="U1063" s="17">
        <v>0.102640582456395</v>
      </c>
      <c r="V1063" s="17">
        <v>9.7606115714203995E-2</v>
      </c>
      <c r="W1063" s="17">
        <v>0.10695843993217</v>
      </c>
      <c r="X1063" s="17">
        <v>0.127856292155132</v>
      </c>
      <c r="Y1063" s="17">
        <v>0.119992255206971</v>
      </c>
      <c r="Z1063" s="17">
        <v>9.8580324160216407E-2</v>
      </c>
      <c r="AA1063" s="17">
        <v>0.12597788844460001</v>
      </c>
      <c r="AB1063" s="17">
        <v>0.103784896537974</v>
      </c>
      <c r="AC1063" s="17">
        <v>0.114435213293883</v>
      </c>
      <c r="AD1063" s="17">
        <v>5.0531738959102998E-2</v>
      </c>
      <c r="AE1063" s="17"/>
      <c r="AF1063" s="17">
        <v>8.7928771568201294E-2</v>
      </c>
      <c r="AG1063" s="17">
        <v>0.116115525830434</v>
      </c>
      <c r="AH1063" s="17">
        <v>0.137016111995895</v>
      </c>
      <c r="AI1063" s="17"/>
      <c r="AJ1063" s="17">
        <v>0.106219126934744</v>
      </c>
      <c r="AK1063" s="17">
        <v>0.121075277100441</v>
      </c>
      <c r="AL1063" s="17">
        <v>9.1016658445750201E-2</v>
      </c>
      <c r="AM1063" s="17">
        <v>3.4340611570570702E-2</v>
      </c>
      <c r="AN1063" s="17">
        <v>0.110691005509488</v>
      </c>
      <c r="AO1063" s="17"/>
      <c r="AP1063" s="17">
        <v>0.113727751674911</v>
      </c>
      <c r="AQ1063" s="17">
        <v>0.12600160456267601</v>
      </c>
      <c r="AR1063" s="17">
        <v>0.109664503631483</v>
      </c>
      <c r="AS1063" s="17"/>
      <c r="AT1063" s="17">
        <v>9.5976408398086799E-2</v>
      </c>
      <c r="AU1063" s="17">
        <v>0.12163559543791801</v>
      </c>
      <c r="AV1063" s="17" t="s">
        <v>74</v>
      </c>
      <c r="AW1063" s="17">
        <v>0.102157419383979</v>
      </c>
      <c r="AX1063" s="17">
        <v>9.3387250598777699E-2</v>
      </c>
      <c r="AY1063" s="17">
        <v>0.13956708525106001</v>
      </c>
      <c r="AZ1063" s="17">
        <v>9.3755557002978399E-2</v>
      </c>
    </row>
    <row r="1064" spans="2:52" x14ac:dyDescent="0.35">
      <c r="B1064" t="s">
        <v>469</v>
      </c>
      <c r="C1064" s="17">
        <v>8.8813113092092194E-2</v>
      </c>
      <c r="D1064" s="17">
        <v>9.1898921905854303E-2</v>
      </c>
      <c r="E1064" s="17">
        <v>8.5202168621327096E-2</v>
      </c>
      <c r="F1064" s="17"/>
      <c r="G1064" s="17">
        <v>7.2244368122543701E-2</v>
      </c>
      <c r="H1064" s="17">
        <v>0.109049161350124</v>
      </c>
      <c r="I1064" s="17">
        <v>7.6655082803973706E-2</v>
      </c>
      <c r="J1064" s="17">
        <v>8.6207447998315104E-2</v>
      </c>
      <c r="K1064" s="17">
        <v>8.1914663748651806E-2</v>
      </c>
      <c r="L1064" s="17">
        <v>9.9963426501856495E-2</v>
      </c>
      <c r="M1064" s="17"/>
      <c r="N1064" s="17">
        <v>0.104059399789036</v>
      </c>
      <c r="O1064" s="17">
        <v>8.3208894422471702E-2</v>
      </c>
      <c r="P1064" s="17">
        <v>7.2030850188040604E-2</v>
      </c>
      <c r="Q1064" s="17">
        <v>9.1275838570912801E-2</v>
      </c>
      <c r="R1064" s="17"/>
      <c r="S1064" s="17">
        <v>0.119923909080745</v>
      </c>
      <c r="T1064" s="17">
        <v>7.9941556827545002E-2</v>
      </c>
      <c r="U1064" s="17">
        <v>9.7452749717185094E-2</v>
      </c>
      <c r="V1064" s="17">
        <v>8.3170301236377697E-2</v>
      </c>
      <c r="W1064" s="17">
        <v>9.1813871960204005E-2</v>
      </c>
      <c r="X1064" s="17">
        <v>9.6205565200005602E-2</v>
      </c>
      <c r="Y1064" s="17">
        <v>9.2799541972180002E-2</v>
      </c>
      <c r="Z1064" s="17">
        <v>8.9842462657796093E-2</v>
      </c>
      <c r="AA1064" s="17">
        <v>5.6203507442550503E-2</v>
      </c>
      <c r="AB1064" s="17">
        <v>9.9354010490042596E-2</v>
      </c>
      <c r="AC1064" s="17">
        <v>5.93695438882023E-2</v>
      </c>
      <c r="AD1064" s="17">
        <v>7.1592626832372899E-2</v>
      </c>
      <c r="AE1064" s="17"/>
      <c r="AF1064" s="17">
        <v>8.5882271263175297E-2</v>
      </c>
      <c r="AG1064" s="17">
        <v>0.104935546041029</v>
      </c>
      <c r="AH1064" s="17">
        <v>7.9022362050391606E-2</v>
      </c>
      <c r="AI1064" s="17"/>
      <c r="AJ1064" s="17">
        <v>9.6823137922233904E-2</v>
      </c>
      <c r="AK1064" s="17">
        <v>8.9465406221903299E-2</v>
      </c>
      <c r="AL1064" s="17">
        <v>9.9542541834117898E-2</v>
      </c>
      <c r="AM1064" s="17">
        <v>5.7792130988662697E-2</v>
      </c>
      <c r="AN1064" s="17">
        <v>6.9142581185783702E-2</v>
      </c>
      <c r="AO1064" s="17"/>
      <c r="AP1064" s="17">
        <v>9.4088433171625005E-2</v>
      </c>
      <c r="AQ1064" s="17">
        <v>8.2681474127591997E-2</v>
      </c>
      <c r="AR1064" s="17">
        <v>0.119514342156083</v>
      </c>
      <c r="AS1064" s="17"/>
      <c r="AT1064" s="17">
        <v>8.8700371012179299E-2</v>
      </c>
      <c r="AU1064" s="17">
        <v>7.6537032073384803E-2</v>
      </c>
      <c r="AV1064" s="17" t="s">
        <v>74</v>
      </c>
      <c r="AW1064" s="17">
        <v>0.111863455764026</v>
      </c>
      <c r="AX1064" s="17">
        <v>0.10154857160887799</v>
      </c>
      <c r="AY1064" s="17">
        <v>0.10593198380274201</v>
      </c>
      <c r="AZ1064" s="17">
        <v>1.43020270249038E-2</v>
      </c>
    </row>
    <row r="1065" spans="2:52" x14ac:dyDescent="0.35">
      <c r="B1065" t="s">
        <v>470</v>
      </c>
      <c r="C1065" s="17">
        <v>8.7741713874228203E-2</v>
      </c>
      <c r="D1065" s="17">
        <v>8.8135097639989599E-2</v>
      </c>
      <c r="E1065" s="17">
        <v>8.6431760958191994E-2</v>
      </c>
      <c r="F1065" s="17"/>
      <c r="G1065" s="17">
        <v>0.14671463033593199</v>
      </c>
      <c r="H1065" s="17">
        <v>0.123133282600522</v>
      </c>
      <c r="I1065" s="17">
        <v>0.10046241553598199</v>
      </c>
      <c r="J1065" s="17">
        <v>6.7241679802322998E-2</v>
      </c>
      <c r="K1065" s="17">
        <v>5.18486827806049E-2</v>
      </c>
      <c r="L1065" s="17">
        <v>5.0289478871458598E-2</v>
      </c>
      <c r="M1065" s="17"/>
      <c r="N1065" s="17">
        <v>9.4011466975051805E-2</v>
      </c>
      <c r="O1065" s="17">
        <v>0.10190059301186</v>
      </c>
      <c r="P1065" s="17">
        <v>7.2565004089917798E-2</v>
      </c>
      <c r="Q1065" s="17">
        <v>7.8807749780744105E-2</v>
      </c>
      <c r="R1065" s="17"/>
      <c r="S1065" s="17">
        <v>0.11027050184265</v>
      </c>
      <c r="T1065" s="17">
        <v>8.8753016911822399E-2</v>
      </c>
      <c r="U1065" s="17">
        <v>8.9752267129516602E-2</v>
      </c>
      <c r="V1065" s="17">
        <v>7.9969388941031505E-2</v>
      </c>
      <c r="W1065" s="17">
        <v>0.103243009371663</v>
      </c>
      <c r="X1065" s="17">
        <v>0.10052676152336</v>
      </c>
      <c r="Y1065" s="17">
        <v>4.4205356645175498E-2</v>
      </c>
      <c r="Z1065" s="17">
        <v>7.6968818172334197E-2</v>
      </c>
      <c r="AA1065" s="17">
        <v>0.102326383064445</v>
      </c>
      <c r="AB1065" s="17">
        <v>8.1219111607751804E-2</v>
      </c>
      <c r="AC1065" s="17">
        <v>6.5169566685636296E-2</v>
      </c>
      <c r="AD1065" s="17">
        <v>5.5605685388355301E-2</v>
      </c>
      <c r="AE1065" s="17"/>
      <c r="AF1065" s="17">
        <v>6.54269578746106E-2</v>
      </c>
      <c r="AG1065" s="17">
        <v>8.5041011194471994E-2</v>
      </c>
      <c r="AH1065" s="17">
        <v>0.104220085347697</v>
      </c>
      <c r="AI1065" s="17"/>
      <c r="AJ1065" s="17">
        <v>7.2713816959976404E-2</v>
      </c>
      <c r="AK1065" s="17">
        <v>8.9364838174365399E-2</v>
      </c>
      <c r="AL1065" s="17">
        <v>0.108463848910165</v>
      </c>
      <c r="AM1065" s="17">
        <v>9.7917446556495605E-2</v>
      </c>
      <c r="AN1065" s="17">
        <v>8.7769376921087702E-2</v>
      </c>
      <c r="AO1065" s="17"/>
      <c r="AP1065" s="17">
        <v>6.3219364273406506E-2</v>
      </c>
      <c r="AQ1065" s="17">
        <v>0.102259841366801</v>
      </c>
      <c r="AR1065" s="17">
        <v>0.127384980505619</v>
      </c>
      <c r="AS1065" s="17"/>
      <c r="AT1065" s="17">
        <v>5.8431245376289499E-2</v>
      </c>
      <c r="AU1065" s="17">
        <v>6.3577271059013202E-2</v>
      </c>
      <c r="AV1065" s="17" t="s">
        <v>74</v>
      </c>
      <c r="AW1065" s="17">
        <v>8.8717301965315895E-2</v>
      </c>
      <c r="AX1065" s="17">
        <v>8.3157124400660101E-2</v>
      </c>
      <c r="AY1065" s="17">
        <v>0.170512557807458</v>
      </c>
      <c r="AZ1065" s="17">
        <v>9.1123038301816395E-2</v>
      </c>
    </row>
    <row r="1066" spans="2:52" x14ac:dyDescent="0.35">
      <c r="B1066" t="s">
        <v>471</v>
      </c>
      <c r="C1066" s="17">
        <v>8.5915743710557296E-2</v>
      </c>
      <c r="D1066" s="17">
        <v>0.106194508344748</v>
      </c>
      <c r="E1066" s="17">
        <v>6.6108899870613802E-2</v>
      </c>
      <c r="F1066" s="17"/>
      <c r="G1066" s="17">
        <v>0.123905883610145</v>
      </c>
      <c r="H1066" s="17">
        <v>0.11037334981659901</v>
      </c>
      <c r="I1066" s="17">
        <v>0.109027259870125</v>
      </c>
      <c r="J1066" s="17">
        <v>7.4911538492926394E-2</v>
      </c>
      <c r="K1066" s="17">
        <v>5.8811679646352998E-2</v>
      </c>
      <c r="L1066" s="17">
        <v>4.9224054993398998E-2</v>
      </c>
      <c r="M1066" s="17"/>
      <c r="N1066" s="17">
        <v>0.104411574782759</v>
      </c>
      <c r="O1066" s="17">
        <v>8.5209176970102996E-2</v>
      </c>
      <c r="P1066" s="17">
        <v>9.2897630108137702E-2</v>
      </c>
      <c r="Q1066" s="17">
        <v>6.0565493111628503E-2</v>
      </c>
      <c r="R1066" s="17"/>
      <c r="S1066" s="17">
        <v>9.5666927667661897E-2</v>
      </c>
      <c r="T1066" s="17">
        <v>8.6739947890735997E-2</v>
      </c>
      <c r="U1066" s="17">
        <v>8.8909043225681106E-2</v>
      </c>
      <c r="V1066" s="17">
        <v>7.1256495443074594E-2</v>
      </c>
      <c r="W1066" s="17">
        <v>0.106045710730684</v>
      </c>
      <c r="X1066" s="17">
        <v>8.6764695582316406E-2</v>
      </c>
      <c r="Y1066" s="17">
        <v>8.3409273073705395E-2</v>
      </c>
      <c r="Z1066" s="17">
        <v>9.0881316020342398E-2</v>
      </c>
      <c r="AA1066" s="17">
        <v>6.6613580818854504E-2</v>
      </c>
      <c r="AB1066" s="17">
        <v>7.9793786555022603E-2</v>
      </c>
      <c r="AC1066" s="17">
        <v>0.103309747860811</v>
      </c>
      <c r="AD1066" s="17">
        <v>8.3511089807299599E-2</v>
      </c>
      <c r="AE1066" s="17"/>
      <c r="AF1066" s="17">
        <v>7.3339435284086499E-2</v>
      </c>
      <c r="AG1066" s="17">
        <v>9.0247945657558407E-2</v>
      </c>
      <c r="AH1066" s="17">
        <v>8.5133013620479606E-2</v>
      </c>
      <c r="AI1066" s="17"/>
      <c r="AJ1066" s="17">
        <v>8.09264720423786E-2</v>
      </c>
      <c r="AK1066" s="17">
        <v>8.6145997849683006E-2</v>
      </c>
      <c r="AL1066" s="17">
        <v>0.11260856886586899</v>
      </c>
      <c r="AM1066" s="17">
        <v>0.112712052516885</v>
      </c>
      <c r="AN1066" s="17">
        <v>7.5790103369901399E-2</v>
      </c>
      <c r="AO1066" s="17"/>
      <c r="AP1066" s="17">
        <v>8.96228686217624E-2</v>
      </c>
      <c r="AQ1066" s="17">
        <v>9.1053150826402293E-2</v>
      </c>
      <c r="AR1066" s="17">
        <v>0.11444260745877199</v>
      </c>
      <c r="AS1066" s="17"/>
      <c r="AT1066" s="17">
        <v>8.7124038549959898E-2</v>
      </c>
      <c r="AU1066" s="17">
        <v>0.11520665359815099</v>
      </c>
      <c r="AV1066" s="17" t="s">
        <v>74</v>
      </c>
      <c r="AW1066" s="17">
        <v>6.0419883937775601E-2</v>
      </c>
      <c r="AX1066" s="17">
        <v>6.9628472433171607E-2</v>
      </c>
      <c r="AY1066" s="17">
        <v>6.7968636966793602E-2</v>
      </c>
      <c r="AZ1066" s="17">
        <v>9.1799095917721105E-2</v>
      </c>
    </row>
    <row r="1067" spans="2:52" x14ac:dyDescent="0.35">
      <c r="B1067" t="s">
        <v>472</v>
      </c>
      <c r="C1067" s="17">
        <v>8.1651776749119206E-2</v>
      </c>
      <c r="D1067" s="17">
        <v>7.9358063620487404E-2</v>
      </c>
      <c r="E1067" s="17">
        <v>8.42899994407139E-2</v>
      </c>
      <c r="F1067" s="17"/>
      <c r="G1067" s="17">
        <v>0.13790398917299601</v>
      </c>
      <c r="H1067" s="17">
        <v>0.11779705368056601</v>
      </c>
      <c r="I1067" s="17">
        <v>8.7714933928654606E-2</v>
      </c>
      <c r="J1067" s="17">
        <v>5.77917704877043E-2</v>
      </c>
      <c r="K1067" s="17">
        <v>4.9222874905513497E-2</v>
      </c>
      <c r="L1067" s="17">
        <v>5.1192366488274597E-2</v>
      </c>
      <c r="M1067" s="17"/>
      <c r="N1067" s="17">
        <v>8.6220886694186205E-2</v>
      </c>
      <c r="O1067" s="17">
        <v>7.9694431031954394E-2</v>
      </c>
      <c r="P1067" s="17">
        <v>9.7742111501570597E-2</v>
      </c>
      <c r="Q1067" s="17">
        <v>6.5639505711877294E-2</v>
      </c>
      <c r="R1067" s="17"/>
      <c r="S1067" s="17">
        <v>0.109239445656352</v>
      </c>
      <c r="T1067" s="17">
        <v>7.0881780874290895E-2</v>
      </c>
      <c r="U1067" s="17">
        <v>7.0404268942353798E-2</v>
      </c>
      <c r="V1067" s="17">
        <v>4.1598576961963299E-2</v>
      </c>
      <c r="W1067" s="17">
        <v>9.8113394611834701E-2</v>
      </c>
      <c r="X1067" s="17">
        <v>8.7745722502732396E-2</v>
      </c>
      <c r="Y1067" s="17">
        <v>8.3990799028818605E-2</v>
      </c>
      <c r="Z1067" s="17">
        <v>6.2946569131741598E-2</v>
      </c>
      <c r="AA1067" s="17">
        <v>8.9157238507743194E-2</v>
      </c>
      <c r="AB1067" s="17">
        <v>7.7420559258637098E-2</v>
      </c>
      <c r="AC1067" s="17">
        <v>7.3855984331333099E-2</v>
      </c>
      <c r="AD1067" s="17">
        <v>0.109619790603476</v>
      </c>
      <c r="AE1067" s="17"/>
      <c r="AF1067" s="17">
        <v>6.5594775117778906E-2</v>
      </c>
      <c r="AG1067" s="17">
        <v>8.1728189145999205E-2</v>
      </c>
      <c r="AH1067" s="17">
        <v>8.6809788986139599E-2</v>
      </c>
      <c r="AI1067" s="17"/>
      <c r="AJ1067" s="17">
        <v>5.6782113731112298E-2</v>
      </c>
      <c r="AK1067" s="17">
        <v>0.113973381943695</v>
      </c>
      <c r="AL1067" s="17">
        <v>6.8047631803623193E-2</v>
      </c>
      <c r="AM1067" s="17">
        <v>8.0823060063512295E-2</v>
      </c>
      <c r="AN1067" s="17">
        <v>6.8848870768049297E-2</v>
      </c>
      <c r="AO1067" s="17"/>
      <c r="AP1067" s="17">
        <v>6.6168334634245304E-2</v>
      </c>
      <c r="AQ1067" s="17">
        <v>0.103441563241401</v>
      </c>
      <c r="AR1067" s="17">
        <v>6.84230286555918E-2</v>
      </c>
      <c r="AS1067" s="17"/>
      <c r="AT1067" s="17">
        <v>7.2534481251797595E-2</v>
      </c>
      <c r="AU1067" s="17">
        <v>7.2630865362597594E-2</v>
      </c>
      <c r="AV1067" s="17" t="s">
        <v>74</v>
      </c>
      <c r="AW1067" s="17">
        <v>0.104481911411554</v>
      </c>
      <c r="AX1067" s="17">
        <v>9.3509571705817196E-2</v>
      </c>
      <c r="AY1067" s="17">
        <v>9.3282812256085798E-2</v>
      </c>
      <c r="AZ1067" s="17">
        <v>9.0460476524051994E-2</v>
      </c>
    </row>
    <row r="1068" spans="2:52" x14ac:dyDescent="0.35">
      <c r="B1068" t="s">
        <v>473</v>
      </c>
      <c r="C1068" s="17">
        <v>7.9187921490878097E-2</v>
      </c>
      <c r="D1068" s="17">
        <v>8.5588794386633305E-2</v>
      </c>
      <c r="E1068" s="17">
        <v>7.3333129004471503E-2</v>
      </c>
      <c r="F1068" s="17"/>
      <c r="G1068" s="17">
        <v>0.13145786287106401</v>
      </c>
      <c r="H1068" s="17">
        <v>0.11143057294249099</v>
      </c>
      <c r="I1068" s="17">
        <v>7.5709196243274005E-2</v>
      </c>
      <c r="J1068" s="17">
        <v>7.4584300817787094E-2</v>
      </c>
      <c r="K1068" s="17">
        <v>5.4046167478080297E-2</v>
      </c>
      <c r="L1068" s="17">
        <v>4.1812576219932999E-2</v>
      </c>
      <c r="M1068" s="17"/>
      <c r="N1068" s="17">
        <v>7.8574337419679494E-2</v>
      </c>
      <c r="O1068" s="17">
        <v>7.8520261523007798E-2</v>
      </c>
      <c r="P1068" s="17">
        <v>8.6452919259473404E-2</v>
      </c>
      <c r="Q1068" s="17">
        <v>7.4073278084511293E-2</v>
      </c>
      <c r="R1068" s="17"/>
      <c r="S1068" s="17">
        <v>0.118450755230015</v>
      </c>
      <c r="T1068" s="17">
        <v>7.0139660507296794E-2</v>
      </c>
      <c r="U1068" s="17">
        <v>5.09573867775256E-2</v>
      </c>
      <c r="V1068" s="17">
        <v>7.2545131912807606E-2</v>
      </c>
      <c r="W1068" s="17">
        <v>9.4709997139658303E-2</v>
      </c>
      <c r="X1068" s="17">
        <v>7.3250026868574902E-2</v>
      </c>
      <c r="Y1068" s="17">
        <v>6.6738177732919707E-2</v>
      </c>
      <c r="Z1068" s="17">
        <v>5.9426966236476003E-2</v>
      </c>
      <c r="AA1068" s="17">
        <v>7.8618754131683094E-2</v>
      </c>
      <c r="AB1068" s="17">
        <v>7.7643784044976003E-2</v>
      </c>
      <c r="AC1068" s="17">
        <v>4.9455930695798803E-2</v>
      </c>
      <c r="AD1068" s="17">
        <v>0.127489332990467</v>
      </c>
      <c r="AE1068" s="17"/>
      <c r="AF1068" s="17">
        <v>5.4412246390496501E-2</v>
      </c>
      <c r="AG1068" s="17">
        <v>8.1576471800844694E-2</v>
      </c>
      <c r="AH1068" s="17">
        <v>9.3746519724297206E-2</v>
      </c>
      <c r="AI1068" s="17"/>
      <c r="AJ1068" s="17">
        <v>5.8246185474743903E-2</v>
      </c>
      <c r="AK1068" s="17">
        <v>9.0755411828255403E-2</v>
      </c>
      <c r="AL1068" s="17">
        <v>8.0832159282028707E-2</v>
      </c>
      <c r="AM1068" s="17">
        <v>6.2419550128477802E-2</v>
      </c>
      <c r="AN1068" s="17">
        <v>7.8757461556136305E-2</v>
      </c>
      <c r="AO1068" s="17"/>
      <c r="AP1068" s="17">
        <v>6.81333398542735E-2</v>
      </c>
      <c r="AQ1068" s="17">
        <v>9.2871211289761293E-2</v>
      </c>
      <c r="AR1068" s="17">
        <v>7.9716405073502E-2</v>
      </c>
      <c r="AS1068" s="17"/>
      <c r="AT1068" s="17">
        <v>6.6103605203482602E-2</v>
      </c>
      <c r="AU1068" s="17">
        <v>7.8607004431188399E-2</v>
      </c>
      <c r="AV1068" s="17" t="s">
        <v>74</v>
      </c>
      <c r="AW1068" s="17">
        <v>6.7889736269104994E-2</v>
      </c>
      <c r="AX1068" s="17">
        <v>9.7074939910220606E-2</v>
      </c>
      <c r="AY1068" s="17">
        <v>9.7263599702207201E-2</v>
      </c>
      <c r="AZ1068" s="17">
        <v>8.6035760005581594E-2</v>
      </c>
    </row>
    <row r="1069" spans="2:52" x14ac:dyDescent="0.35">
      <c r="B1069" t="s">
        <v>474</v>
      </c>
      <c r="C1069" s="17">
        <v>6.3358365017528007E-2</v>
      </c>
      <c r="D1069" s="17">
        <v>6.7566492866074496E-2</v>
      </c>
      <c r="E1069" s="17">
        <v>5.91320760798641E-2</v>
      </c>
      <c r="F1069" s="17"/>
      <c r="G1069" s="17">
        <v>0.130213284534616</v>
      </c>
      <c r="H1069" s="17">
        <v>7.9684878126915798E-2</v>
      </c>
      <c r="I1069" s="17">
        <v>8.9165003655626296E-2</v>
      </c>
      <c r="J1069" s="17">
        <v>6.7458116852489994E-2</v>
      </c>
      <c r="K1069" s="17">
        <v>1.87637326457387E-2</v>
      </c>
      <c r="L1069" s="17">
        <v>1.1443988346859399E-2</v>
      </c>
      <c r="M1069" s="17"/>
      <c r="N1069" s="17">
        <v>7.3018432391557697E-2</v>
      </c>
      <c r="O1069" s="17">
        <v>6.6251791799877099E-2</v>
      </c>
      <c r="P1069" s="17">
        <v>6.4032940589360293E-2</v>
      </c>
      <c r="Q1069" s="17">
        <v>5.0124165469876102E-2</v>
      </c>
      <c r="R1069" s="17"/>
      <c r="S1069" s="17">
        <v>0.10026058754813701</v>
      </c>
      <c r="T1069" s="17">
        <v>4.42740878201167E-2</v>
      </c>
      <c r="U1069" s="17">
        <v>4.8178424682231803E-2</v>
      </c>
      <c r="V1069" s="17">
        <v>5.9601707378612603E-2</v>
      </c>
      <c r="W1069" s="17">
        <v>6.7475215894819696E-2</v>
      </c>
      <c r="X1069" s="17">
        <v>6.2064793307309699E-2</v>
      </c>
      <c r="Y1069" s="17">
        <v>5.3553715937313603E-2</v>
      </c>
      <c r="Z1069" s="17">
        <v>6.6126554075998004E-2</v>
      </c>
      <c r="AA1069" s="17">
        <v>6.4628046396510902E-2</v>
      </c>
      <c r="AB1069" s="17">
        <v>7.3741115012539493E-2</v>
      </c>
      <c r="AC1069" s="17">
        <v>3.5673150113124198E-2</v>
      </c>
      <c r="AD1069" s="17">
        <v>5.2473046008056801E-2</v>
      </c>
      <c r="AE1069" s="17"/>
      <c r="AF1069" s="17">
        <v>3.79191822094865E-2</v>
      </c>
      <c r="AG1069" s="17">
        <v>6.2639256009868693E-2</v>
      </c>
      <c r="AH1069" s="17">
        <v>7.86627236613201E-2</v>
      </c>
      <c r="AI1069" s="17"/>
      <c r="AJ1069" s="17">
        <v>3.4775234131292403E-2</v>
      </c>
      <c r="AK1069" s="17">
        <v>7.6876080111736897E-2</v>
      </c>
      <c r="AL1069" s="17">
        <v>7.0974104629830101E-2</v>
      </c>
      <c r="AM1069" s="17">
        <v>6.3293982530465601E-2</v>
      </c>
      <c r="AN1069" s="17">
        <v>7.5215291715661797E-2</v>
      </c>
      <c r="AO1069" s="17"/>
      <c r="AP1069" s="17">
        <v>4.8540387178361802E-2</v>
      </c>
      <c r="AQ1069" s="17">
        <v>7.2356445257734006E-2</v>
      </c>
      <c r="AR1069" s="17">
        <v>8.8576144010931293E-2</v>
      </c>
      <c r="AS1069" s="17"/>
      <c r="AT1069" s="17">
        <v>3.4910180279776097E-2</v>
      </c>
      <c r="AU1069" s="17">
        <v>7.6410748373727702E-2</v>
      </c>
      <c r="AV1069" s="17" t="s">
        <v>74</v>
      </c>
      <c r="AW1069" s="17">
        <v>7.3897845590703101E-2</v>
      </c>
      <c r="AX1069" s="17">
        <v>9.39470918263801E-2</v>
      </c>
      <c r="AY1069" s="17">
        <v>7.2350415966940501E-2</v>
      </c>
      <c r="AZ1069" s="17">
        <v>9.5411585658407197E-2</v>
      </c>
    </row>
    <row r="1070" spans="2:52" x14ac:dyDescent="0.35">
      <c r="B1070" t="s">
        <v>475</v>
      </c>
      <c r="C1070" s="17">
        <v>5.9405763616399897E-2</v>
      </c>
      <c r="D1070" s="17">
        <v>6.5148279601940404E-2</v>
      </c>
      <c r="E1070" s="17">
        <v>5.3647790368318397E-2</v>
      </c>
      <c r="F1070" s="17"/>
      <c r="G1070" s="17">
        <v>7.9699554569870698E-2</v>
      </c>
      <c r="H1070" s="17">
        <v>5.0605900100712198E-2</v>
      </c>
      <c r="I1070" s="17">
        <v>4.0911858245129197E-2</v>
      </c>
      <c r="J1070" s="17">
        <v>4.4629029416787903E-2</v>
      </c>
      <c r="K1070" s="17">
        <v>9.0418149744667095E-2</v>
      </c>
      <c r="L1070" s="17">
        <v>5.9318653497004901E-2</v>
      </c>
      <c r="M1070" s="17"/>
      <c r="N1070" s="17">
        <v>5.9538425811856401E-2</v>
      </c>
      <c r="O1070" s="17">
        <v>6.6331687456817695E-2</v>
      </c>
      <c r="P1070" s="17">
        <v>5.7051871452441699E-2</v>
      </c>
      <c r="Q1070" s="17">
        <v>5.2069847432638303E-2</v>
      </c>
      <c r="R1070" s="17"/>
      <c r="S1070" s="17">
        <v>5.58859272673604E-2</v>
      </c>
      <c r="T1070" s="17">
        <v>7.2478604794675994E-2</v>
      </c>
      <c r="U1070" s="17">
        <v>4.4400102399883602E-2</v>
      </c>
      <c r="V1070" s="17">
        <v>6.4622272771973702E-2</v>
      </c>
      <c r="W1070" s="17">
        <v>5.3023817071282502E-2</v>
      </c>
      <c r="X1070" s="17">
        <v>5.6049736683468403E-2</v>
      </c>
      <c r="Y1070" s="17">
        <v>4.7644580545465498E-2</v>
      </c>
      <c r="Z1070" s="17">
        <v>7.0516774076194402E-2</v>
      </c>
      <c r="AA1070" s="17">
        <v>6.2390068079460903E-2</v>
      </c>
      <c r="AB1070" s="17">
        <v>4.61292872664711E-2</v>
      </c>
      <c r="AC1070" s="17">
        <v>0.100881565704731</v>
      </c>
      <c r="AD1070" s="17">
        <v>4.4982359239233299E-2</v>
      </c>
      <c r="AE1070" s="17"/>
      <c r="AF1070" s="17">
        <v>6.5348257593161596E-2</v>
      </c>
      <c r="AG1070" s="17">
        <v>5.5934469991087699E-2</v>
      </c>
      <c r="AH1070" s="17">
        <v>5.0689506794785601E-2</v>
      </c>
      <c r="AI1070" s="17"/>
      <c r="AJ1070" s="17">
        <v>6.5722038167887006E-2</v>
      </c>
      <c r="AK1070" s="17">
        <v>5.6347275046428197E-2</v>
      </c>
      <c r="AL1070" s="17">
        <v>7.0454622927920901E-2</v>
      </c>
      <c r="AM1070" s="17">
        <v>3.5307826214839501E-2</v>
      </c>
      <c r="AN1070" s="17">
        <v>4.1865749603193503E-2</v>
      </c>
      <c r="AO1070" s="17"/>
      <c r="AP1070" s="17">
        <v>7.3851591159846894E-2</v>
      </c>
      <c r="AQ1070" s="17">
        <v>5.2851772335795001E-2</v>
      </c>
      <c r="AR1070" s="17">
        <v>5.8037189513745799E-2</v>
      </c>
      <c r="AS1070" s="17"/>
      <c r="AT1070" s="17">
        <v>7.8573807544417298E-2</v>
      </c>
      <c r="AU1070" s="17">
        <v>5.0968361122362603E-2</v>
      </c>
      <c r="AV1070" s="17" t="s">
        <v>74</v>
      </c>
      <c r="AW1070" s="17">
        <v>6.0083269946470903E-2</v>
      </c>
      <c r="AX1070" s="17">
        <v>3.5158808986723099E-2</v>
      </c>
      <c r="AY1070" s="17">
        <v>5.0683377029913698E-2</v>
      </c>
      <c r="AZ1070" s="17">
        <v>2.1943906532065599E-2</v>
      </c>
    </row>
    <row r="1071" spans="2:52" x14ac:dyDescent="0.35">
      <c r="B1071" t="s">
        <v>411</v>
      </c>
      <c r="C1071" s="17">
        <v>5.7784749325080403E-2</v>
      </c>
      <c r="D1071" s="17">
        <v>7.3125956814078102E-2</v>
      </c>
      <c r="E1071" s="17">
        <v>4.3104247961033501E-2</v>
      </c>
      <c r="F1071" s="17"/>
      <c r="G1071" s="17">
        <v>7.4274231515799594E-2</v>
      </c>
      <c r="H1071" s="17">
        <v>6.1480935217082699E-2</v>
      </c>
      <c r="I1071" s="17">
        <v>4.0840068116487202E-2</v>
      </c>
      <c r="J1071" s="17">
        <v>5.1450898476351301E-2</v>
      </c>
      <c r="K1071" s="17">
        <v>5.0165399892893502E-2</v>
      </c>
      <c r="L1071" s="17">
        <v>6.7843289267344703E-2</v>
      </c>
      <c r="M1071" s="17"/>
      <c r="N1071" s="17">
        <v>6.2076106056572003E-2</v>
      </c>
      <c r="O1071" s="17">
        <v>6.1833974164590799E-2</v>
      </c>
      <c r="P1071" s="17">
        <v>5.9096841537075499E-2</v>
      </c>
      <c r="Q1071" s="17">
        <v>4.8521650154509301E-2</v>
      </c>
      <c r="R1071" s="17"/>
      <c r="S1071" s="17">
        <v>5.78048880852386E-2</v>
      </c>
      <c r="T1071" s="17">
        <v>5.7508455683730003E-2</v>
      </c>
      <c r="U1071" s="17">
        <v>5.45351574152525E-2</v>
      </c>
      <c r="V1071" s="17">
        <v>6.3325227442263599E-2</v>
      </c>
      <c r="W1071" s="17">
        <v>6.7030725847861503E-2</v>
      </c>
      <c r="X1071" s="17">
        <v>4.8485169891786702E-2</v>
      </c>
      <c r="Y1071" s="17">
        <v>4.0053337954340199E-2</v>
      </c>
      <c r="Z1071" s="17">
        <v>5.6041547997523103E-2</v>
      </c>
      <c r="AA1071" s="17">
        <v>7.5944632716239094E-2</v>
      </c>
      <c r="AB1071" s="17">
        <v>5.9593504209458303E-2</v>
      </c>
      <c r="AC1071" s="17">
        <v>6.0383316375282797E-2</v>
      </c>
      <c r="AD1071" s="17">
        <v>3.0587722535707601E-2</v>
      </c>
      <c r="AE1071" s="17"/>
      <c r="AF1071" s="17">
        <v>6.1332264217890897E-2</v>
      </c>
      <c r="AG1071" s="17">
        <v>6.0533952347219401E-2</v>
      </c>
      <c r="AH1071" s="17">
        <v>3.8885419215694099E-2</v>
      </c>
      <c r="AI1071" s="17"/>
      <c r="AJ1071" s="17">
        <v>6.3892147636224E-2</v>
      </c>
      <c r="AK1071" s="17">
        <v>6.1399143739874602E-2</v>
      </c>
      <c r="AL1071" s="17">
        <v>6.9966013977770594E-2</v>
      </c>
      <c r="AM1071" s="17">
        <v>0.11886180771277099</v>
      </c>
      <c r="AN1071" s="17">
        <v>3.08053794082935E-2</v>
      </c>
      <c r="AO1071" s="17"/>
      <c r="AP1071" s="17">
        <v>6.3345565872814397E-2</v>
      </c>
      <c r="AQ1071" s="17">
        <v>5.70985041699709E-2</v>
      </c>
      <c r="AR1071" s="17">
        <v>8.5565173319060703E-2</v>
      </c>
      <c r="AS1071" s="17"/>
      <c r="AT1071" s="17">
        <v>7.6604013633902596E-2</v>
      </c>
      <c r="AU1071" s="17">
        <v>4.81228344232352E-2</v>
      </c>
      <c r="AV1071" s="17" t="s">
        <v>74</v>
      </c>
      <c r="AW1071" s="17">
        <v>6.5927070189469097E-2</v>
      </c>
      <c r="AX1071" s="17">
        <v>3.44322845843269E-2</v>
      </c>
      <c r="AY1071" s="17">
        <v>4.1275345757665803E-2</v>
      </c>
      <c r="AZ1071" s="17">
        <v>5.9647180484761898E-2</v>
      </c>
    </row>
    <row r="1072" spans="2:52" x14ac:dyDescent="0.35">
      <c r="B1072" t="s">
        <v>399</v>
      </c>
      <c r="C1072" s="17">
        <v>3.9108576118579499E-2</v>
      </c>
      <c r="D1072" s="17">
        <v>3.2410594725968203E-2</v>
      </c>
      <c r="E1072" s="17">
        <v>4.5833963421965003E-2</v>
      </c>
      <c r="F1072" s="17"/>
      <c r="G1072" s="17">
        <v>5.8294316514051203E-2</v>
      </c>
      <c r="H1072" s="17">
        <v>4.3288300748901297E-2</v>
      </c>
      <c r="I1072" s="17">
        <v>3.0031009314213701E-2</v>
      </c>
      <c r="J1072" s="17">
        <v>4.20930099657967E-2</v>
      </c>
      <c r="K1072" s="17">
        <v>3.4475908582681701E-2</v>
      </c>
      <c r="L1072" s="17">
        <v>3.1068264452856799E-2</v>
      </c>
      <c r="M1072" s="17"/>
      <c r="N1072" s="17">
        <v>2.4194149219807299E-2</v>
      </c>
      <c r="O1072" s="17">
        <v>3.1167157347541299E-2</v>
      </c>
      <c r="P1072" s="17">
        <v>3.6915292181489402E-2</v>
      </c>
      <c r="Q1072" s="17">
        <v>6.4906158801029498E-2</v>
      </c>
      <c r="R1072" s="17"/>
      <c r="S1072" s="17">
        <v>3.1600906180994801E-2</v>
      </c>
      <c r="T1072" s="17">
        <v>4.5838551372304401E-2</v>
      </c>
      <c r="U1072" s="17">
        <v>3.8995090848898503E-2</v>
      </c>
      <c r="V1072" s="17">
        <v>6.1492707635760098E-2</v>
      </c>
      <c r="W1072" s="17">
        <v>3.7404230545758199E-2</v>
      </c>
      <c r="X1072" s="17">
        <v>2.4919044753497901E-2</v>
      </c>
      <c r="Y1072" s="17">
        <v>3.2754419171993301E-2</v>
      </c>
      <c r="Z1072" s="17">
        <v>3.4310514517596903E-2</v>
      </c>
      <c r="AA1072" s="17">
        <v>4.8602067369186902E-2</v>
      </c>
      <c r="AB1072" s="17">
        <v>1.7292813676568701E-2</v>
      </c>
      <c r="AC1072" s="17">
        <v>6.2858988098983604E-2</v>
      </c>
      <c r="AD1072" s="17">
        <v>3.9382275664335303E-2</v>
      </c>
      <c r="AE1072" s="17"/>
      <c r="AF1072" s="17">
        <v>3.4923942914050501E-2</v>
      </c>
      <c r="AG1072" s="17">
        <v>2.5606642573634101E-2</v>
      </c>
      <c r="AH1072" s="17">
        <v>6.1027472860934101E-2</v>
      </c>
      <c r="AI1072" s="17"/>
      <c r="AJ1072" s="17">
        <v>2.6609729143034201E-2</v>
      </c>
      <c r="AK1072" s="17">
        <v>3.55767198760885E-2</v>
      </c>
      <c r="AL1072" s="17">
        <v>2.3685269868304399E-2</v>
      </c>
      <c r="AM1072" s="17">
        <v>5.4856342002237199E-2</v>
      </c>
      <c r="AN1072" s="17">
        <v>6.5491602830522605E-2</v>
      </c>
      <c r="AO1072" s="17"/>
      <c r="AP1072" s="17">
        <v>2.04981134019286E-2</v>
      </c>
      <c r="AQ1072" s="17">
        <v>3.2074075539456903E-2</v>
      </c>
      <c r="AR1072" s="17">
        <v>1.7230260288467199E-2</v>
      </c>
      <c r="AS1072" s="17"/>
      <c r="AT1072" s="17">
        <v>2.86797339389884E-2</v>
      </c>
      <c r="AU1072" s="17">
        <v>3.3905778775111702E-2</v>
      </c>
      <c r="AV1072" s="17" t="s">
        <v>74</v>
      </c>
      <c r="AW1072" s="17">
        <v>5.2747105218974799E-2</v>
      </c>
      <c r="AX1072" s="17">
        <v>6.5230652910843998E-2</v>
      </c>
      <c r="AY1072" s="17">
        <v>3.4245881420384899E-2</v>
      </c>
      <c r="AZ1072" s="17">
        <v>8.9774112241682302E-2</v>
      </c>
    </row>
    <row r="1073" spans="2:52" x14ac:dyDescent="0.35">
      <c r="B1073" t="s">
        <v>412</v>
      </c>
      <c r="C1073" s="17">
        <v>7.0126246652790894E-2</v>
      </c>
      <c r="D1073" s="17">
        <v>5.6142674860942002E-2</v>
      </c>
      <c r="E1073" s="17">
        <v>8.2599637103943496E-2</v>
      </c>
      <c r="F1073" s="17"/>
      <c r="G1073" s="17">
        <v>1.64187943309143E-2</v>
      </c>
      <c r="H1073" s="17">
        <v>4.4905597757584598E-2</v>
      </c>
      <c r="I1073" s="17">
        <v>5.2625326390990497E-2</v>
      </c>
      <c r="J1073" s="17">
        <v>7.0092394785569806E-2</v>
      </c>
      <c r="K1073" s="17">
        <v>8.4822937980678595E-2</v>
      </c>
      <c r="L1073" s="17">
        <v>0.13052317309415301</v>
      </c>
      <c r="M1073" s="17"/>
      <c r="N1073" s="17">
        <v>6.1792440670102297E-2</v>
      </c>
      <c r="O1073" s="17">
        <v>7.2267731739103502E-2</v>
      </c>
      <c r="P1073" s="17">
        <v>6.9073653472983498E-2</v>
      </c>
      <c r="Q1073" s="17">
        <v>7.7680135247740603E-2</v>
      </c>
      <c r="R1073" s="17"/>
      <c r="S1073" s="17">
        <v>7.29006526420206E-2</v>
      </c>
      <c r="T1073" s="17">
        <v>6.6196212754870101E-2</v>
      </c>
      <c r="U1073" s="17">
        <v>8.4452547461693894E-2</v>
      </c>
      <c r="V1073" s="17">
        <v>7.3354997576879202E-2</v>
      </c>
      <c r="W1073" s="17">
        <v>6.0510460675765897E-2</v>
      </c>
      <c r="X1073" s="17">
        <v>4.8420144058644997E-2</v>
      </c>
      <c r="Y1073" s="17">
        <v>6.3132813823855702E-2</v>
      </c>
      <c r="Z1073" s="17">
        <v>8.4334565150138194E-2</v>
      </c>
      <c r="AA1073" s="17">
        <v>6.7499784482269495E-2</v>
      </c>
      <c r="AB1073" s="17">
        <v>9.4485379778904602E-2</v>
      </c>
      <c r="AC1073" s="17">
        <v>6.4604055667670704E-2</v>
      </c>
      <c r="AD1073" s="17">
        <v>5.9372656931589898E-2</v>
      </c>
      <c r="AE1073" s="17"/>
      <c r="AF1073" s="17">
        <v>8.8232706615467102E-2</v>
      </c>
      <c r="AG1073" s="17">
        <v>6.8316532671860206E-2</v>
      </c>
      <c r="AH1073" s="17">
        <v>6.0362308214693898E-2</v>
      </c>
      <c r="AI1073" s="17"/>
      <c r="AJ1073" s="17">
        <v>7.5684213376268406E-2</v>
      </c>
      <c r="AK1073" s="17">
        <v>4.6713681031236999E-2</v>
      </c>
      <c r="AL1073" s="17">
        <v>8.4385632621644696E-2</v>
      </c>
      <c r="AM1073" s="17">
        <v>0.13361235893654899</v>
      </c>
      <c r="AN1073" s="17">
        <v>8.0850826403463E-2</v>
      </c>
      <c r="AO1073" s="17"/>
      <c r="AP1073" s="17">
        <v>6.1980845538153501E-2</v>
      </c>
      <c r="AQ1073" s="17">
        <v>5.4191604160831797E-2</v>
      </c>
      <c r="AR1073" s="17">
        <v>7.3372627563663806E-2</v>
      </c>
      <c r="AS1073" s="17"/>
      <c r="AT1073" s="17">
        <v>6.3378731612603295E-2</v>
      </c>
      <c r="AU1073" s="17">
        <v>2.6692897550745699E-2</v>
      </c>
      <c r="AV1073" s="17" t="s">
        <v>74</v>
      </c>
      <c r="AW1073" s="17">
        <v>0.108621186965991</v>
      </c>
      <c r="AX1073" s="17">
        <v>0.134077627575905</v>
      </c>
      <c r="AY1073" s="17">
        <v>9.8634484585696999E-2</v>
      </c>
      <c r="AZ1073" s="17">
        <v>2.7099210934236902E-2</v>
      </c>
    </row>
    <row r="1074" spans="2:52" x14ac:dyDescent="0.3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row>
    <row r="1075" spans="2:52" x14ac:dyDescent="0.35">
      <c r="B1075" s="6" t="s">
        <v>484</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row>
    <row r="1076" spans="2:52" x14ac:dyDescent="0.35">
      <c r="B1076" s="24" t="s">
        <v>76</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row>
    <row r="1077" spans="2:52" x14ac:dyDescent="0.35">
      <c r="B1077" t="s">
        <v>477</v>
      </c>
      <c r="C1077" s="17">
        <v>7.6063670248766896E-2</v>
      </c>
      <c r="D1077" s="17">
        <v>9.4310078718643095E-2</v>
      </c>
      <c r="E1077" s="17">
        <v>5.8097584540758099E-2</v>
      </c>
      <c r="F1077" s="17"/>
      <c r="G1077" s="17">
        <v>9.0800506592814495E-2</v>
      </c>
      <c r="H1077" s="17">
        <v>9.0679008784997003E-2</v>
      </c>
      <c r="I1077" s="17">
        <v>5.6497337713418097E-2</v>
      </c>
      <c r="J1077" s="17">
        <v>8.0702802184927397E-2</v>
      </c>
      <c r="K1077" s="17">
        <v>8.0634456487906195E-2</v>
      </c>
      <c r="L1077" s="17">
        <v>6.3520803219806798E-2</v>
      </c>
      <c r="M1077" s="17"/>
      <c r="N1077" s="17">
        <v>9.10703578355994E-2</v>
      </c>
      <c r="O1077" s="17">
        <v>6.6691034906440197E-2</v>
      </c>
      <c r="P1077" s="17">
        <v>7.3336736874461197E-2</v>
      </c>
      <c r="Q1077" s="17">
        <v>7.17531514592578E-2</v>
      </c>
      <c r="R1077" s="17"/>
      <c r="S1077" s="17">
        <v>0.11260325682793999</v>
      </c>
      <c r="T1077" s="17">
        <v>4.9515785265624099E-2</v>
      </c>
      <c r="U1077" s="17">
        <v>7.6299884997245104E-2</v>
      </c>
      <c r="V1077" s="17">
        <v>7.4576181098870403E-2</v>
      </c>
      <c r="W1077" s="17">
        <v>9.9664490622591403E-2</v>
      </c>
      <c r="X1077" s="17">
        <v>6.5990160644243498E-2</v>
      </c>
      <c r="Y1077" s="17">
        <v>6.5447009125965905E-2</v>
      </c>
      <c r="Z1077" s="17">
        <v>4.7872078407408099E-2</v>
      </c>
      <c r="AA1077" s="17">
        <v>7.1777548123934803E-2</v>
      </c>
      <c r="AB1077" s="17">
        <v>8.2938727195112402E-2</v>
      </c>
      <c r="AC1077" s="17">
        <v>7.4617697179869893E-2</v>
      </c>
      <c r="AD1077" s="17">
        <v>6.2939535211525899E-2</v>
      </c>
      <c r="AE1077" s="17"/>
      <c r="AF1077" s="17">
        <v>7.5247811262116701E-2</v>
      </c>
      <c r="AG1077" s="17">
        <v>8.5565718951363098E-2</v>
      </c>
      <c r="AH1077" s="17">
        <v>6.7699944131338105E-2</v>
      </c>
      <c r="AI1077" s="17"/>
      <c r="AJ1077" s="17">
        <v>7.4066075156149602E-2</v>
      </c>
      <c r="AK1077" s="17">
        <v>9.2884268568684897E-2</v>
      </c>
      <c r="AL1077" s="17">
        <v>5.43715756858262E-2</v>
      </c>
      <c r="AM1077" s="17">
        <v>0.176448976756785</v>
      </c>
      <c r="AN1077" s="17">
        <v>5.1454430213920398E-2</v>
      </c>
      <c r="AO1077" s="17"/>
      <c r="AP1077" s="17">
        <v>9.3479956093485694E-2</v>
      </c>
      <c r="AQ1077" s="17">
        <v>8.6063687359373503E-2</v>
      </c>
      <c r="AR1077" s="17">
        <v>7.3474249493762897E-2</v>
      </c>
      <c r="AS1077" s="17"/>
      <c r="AT1077" s="17">
        <v>9.0842962821406401E-2</v>
      </c>
      <c r="AU1077" s="17">
        <v>7.2614692750508997E-2</v>
      </c>
      <c r="AV1077" s="17" t="s">
        <v>74</v>
      </c>
      <c r="AW1077" s="17">
        <v>6.0312570881012301E-2</v>
      </c>
      <c r="AX1077" s="17">
        <v>4.9670359144543902E-2</v>
      </c>
      <c r="AY1077" s="17">
        <v>7.7675993385606504E-2</v>
      </c>
      <c r="AZ1077" s="17">
        <v>3.6506340259955201E-2</v>
      </c>
    </row>
    <row r="1078" spans="2:52" x14ac:dyDescent="0.35">
      <c r="B1078" t="s">
        <v>478</v>
      </c>
      <c r="C1078" s="17">
        <v>0.365982939317684</v>
      </c>
      <c r="D1078" s="17">
        <v>0.40148928862525401</v>
      </c>
      <c r="E1078" s="17">
        <v>0.332622859790979</v>
      </c>
      <c r="F1078" s="17"/>
      <c r="G1078" s="17">
        <v>0.31551807654193498</v>
      </c>
      <c r="H1078" s="17">
        <v>0.35365637451906301</v>
      </c>
      <c r="I1078" s="17">
        <v>0.34870522504829998</v>
      </c>
      <c r="J1078" s="17">
        <v>0.37156292122513401</v>
      </c>
      <c r="K1078" s="17">
        <v>0.35379550977333901</v>
      </c>
      <c r="L1078" s="17">
        <v>0.42704273157508998</v>
      </c>
      <c r="M1078" s="17"/>
      <c r="N1078" s="17">
        <v>0.42501682836931998</v>
      </c>
      <c r="O1078" s="17">
        <v>0.36140457020143402</v>
      </c>
      <c r="P1078" s="17">
        <v>0.37357545589074997</v>
      </c>
      <c r="Q1078" s="17">
        <v>0.30494767891235203</v>
      </c>
      <c r="R1078" s="17"/>
      <c r="S1078" s="17">
        <v>0.32699254877762102</v>
      </c>
      <c r="T1078" s="17">
        <v>0.37707612236863802</v>
      </c>
      <c r="U1078" s="17">
        <v>0.38447488888126502</v>
      </c>
      <c r="V1078" s="17">
        <v>0.31829725450510998</v>
      </c>
      <c r="W1078" s="17">
        <v>0.39673819376166602</v>
      </c>
      <c r="X1078" s="17">
        <v>0.37704092495552999</v>
      </c>
      <c r="Y1078" s="17">
        <v>0.37616577184773597</v>
      </c>
      <c r="Z1078" s="17">
        <v>0.431749313430626</v>
      </c>
      <c r="AA1078" s="17">
        <v>0.40201776621691698</v>
      </c>
      <c r="AB1078" s="17">
        <v>0.32450242140506402</v>
      </c>
      <c r="AC1078" s="17">
        <v>0.404812161820157</v>
      </c>
      <c r="AD1078" s="17">
        <v>0.30176140115844502</v>
      </c>
      <c r="AE1078" s="17"/>
      <c r="AF1078" s="17">
        <v>0.39741470131564399</v>
      </c>
      <c r="AG1078" s="17">
        <v>0.37392073172407603</v>
      </c>
      <c r="AH1078" s="17">
        <v>0.29640424238339302</v>
      </c>
      <c r="AI1078" s="17"/>
      <c r="AJ1078" s="17">
        <v>0.42422359073319799</v>
      </c>
      <c r="AK1078" s="17">
        <v>0.35860379446324298</v>
      </c>
      <c r="AL1078" s="17">
        <v>0.36729680040700602</v>
      </c>
      <c r="AM1078" s="17">
        <v>0.16539408803599101</v>
      </c>
      <c r="AN1078" s="17">
        <v>0.29093187995387798</v>
      </c>
      <c r="AO1078" s="17"/>
      <c r="AP1078" s="17">
        <v>0.432979493212101</v>
      </c>
      <c r="AQ1078" s="17">
        <v>0.387761814020674</v>
      </c>
      <c r="AR1078" s="17">
        <v>0.34670253140799701</v>
      </c>
      <c r="AS1078" s="17"/>
      <c r="AT1078" s="17">
        <v>0.41439625816076803</v>
      </c>
      <c r="AU1078" s="17">
        <v>0.385926447091409</v>
      </c>
      <c r="AV1078" s="17" t="s">
        <v>74</v>
      </c>
      <c r="AW1078" s="17">
        <v>0.271396907298805</v>
      </c>
      <c r="AX1078" s="17">
        <v>0.28996528391856602</v>
      </c>
      <c r="AY1078" s="17">
        <v>0.34688937523177599</v>
      </c>
      <c r="AZ1078" s="17">
        <v>0.29486242801878498</v>
      </c>
    </row>
    <row r="1079" spans="2:52" x14ac:dyDescent="0.35">
      <c r="B1079" t="s">
        <v>479</v>
      </c>
      <c r="C1079" s="17">
        <v>0.28779401725033998</v>
      </c>
      <c r="D1079" s="17">
        <v>0.27440208371921798</v>
      </c>
      <c r="E1079" s="17">
        <v>0.30181218852367803</v>
      </c>
      <c r="F1079" s="17"/>
      <c r="G1079" s="17">
        <v>0.29570453827995002</v>
      </c>
      <c r="H1079" s="17">
        <v>0.25522263146451302</v>
      </c>
      <c r="I1079" s="17">
        <v>0.28525124787024703</v>
      </c>
      <c r="J1079" s="17">
        <v>0.27941917813171202</v>
      </c>
      <c r="K1079" s="17">
        <v>0.329802043206812</v>
      </c>
      <c r="L1079" s="17">
        <v>0.28969877066284899</v>
      </c>
      <c r="M1079" s="17"/>
      <c r="N1079" s="17">
        <v>0.26780395155025299</v>
      </c>
      <c r="O1079" s="17">
        <v>0.27248220882976998</v>
      </c>
      <c r="P1079" s="17">
        <v>0.30206869831705901</v>
      </c>
      <c r="Q1079" s="17">
        <v>0.30981893652252002</v>
      </c>
      <c r="R1079" s="17"/>
      <c r="S1079" s="17">
        <v>0.28062650516374399</v>
      </c>
      <c r="T1079" s="17">
        <v>0.28369485900924102</v>
      </c>
      <c r="U1079" s="17">
        <v>0.28939211413181298</v>
      </c>
      <c r="V1079" s="17">
        <v>0.30772693726799599</v>
      </c>
      <c r="W1079" s="17">
        <v>0.27673647900718001</v>
      </c>
      <c r="X1079" s="17">
        <v>0.30151735489716303</v>
      </c>
      <c r="Y1079" s="17">
        <v>0.284277590701635</v>
      </c>
      <c r="Z1079" s="17">
        <v>0.26179390095403199</v>
      </c>
      <c r="AA1079" s="17">
        <v>0.27043592850926801</v>
      </c>
      <c r="AB1079" s="17">
        <v>0.31219134402944498</v>
      </c>
      <c r="AC1079" s="17">
        <v>0.27387981301528702</v>
      </c>
      <c r="AD1079" s="17">
        <v>0.317082326432021</v>
      </c>
      <c r="AE1079" s="17"/>
      <c r="AF1079" s="17">
        <v>0.29202293346665498</v>
      </c>
      <c r="AG1079" s="17">
        <v>0.286048748903176</v>
      </c>
      <c r="AH1079" s="17">
        <v>0.29229331690932903</v>
      </c>
      <c r="AI1079" s="17"/>
      <c r="AJ1079" s="17">
        <v>0.26354848451513502</v>
      </c>
      <c r="AK1079" s="17">
        <v>0.29515665038915601</v>
      </c>
      <c r="AL1079" s="17">
        <v>0.30631089827908897</v>
      </c>
      <c r="AM1079" s="17">
        <v>0.37110144157728697</v>
      </c>
      <c r="AN1079" s="17">
        <v>0.31132798828824898</v>
      </c>
      <c r="AO1079" s="17"/>
      <c r="AP1079" s="17">
        <v>0.26960851594428897</v>
      </c>
      <c r="AQ1079" s="17">
        <v>0.27882791910779903</v>
      </c>
      <c r="AR1079" s="17">
        <v>0.29924568469625801</v>
      </c>
      <c r="AS1079" s="17"/>
      <c r="AT1079" s="17">
        <v>0.29263494733561002</v>
      </c>
      <c r="AU1079" s="17">
        <v>0.27455231668375701</v>
      </c>
      <c r="AV1079" s="17" t="s">
        <v>74</v>
      </c>
      <c r="AW1079" s="17">
        <v>0.297605211606639</v>
      </c>
      <c r="AX1079" s="17">
        <v>0.31154320728097601</v>
      </c>
      <c r="AY1079" s="17">
        <v>0.27323774021055802</v>
      </c>
      <c r="AZ1079" s="17">
        <v>0.30765451872316302</v>
      </c>
    </row>
    <row r="1080" spans="2:52" x14ac:dyDescent="0.35">
      <c r="B1080" t="s">
        <v>480</v>
      </c>
      <c r="C1080" s="17">
        <v>0.154278300488885</v>
      </c>
      <c r="D1080" s="17">
        <v>0.137275671557294</v>
      </c>
      <c r="E1080" s="17">
        <v>0.16914715385652801</v>
      </c>
      <c r="F1080" s="17"/>
      <c r="G1080" s="17">
        <v>0.17234961159123999</v>
      </c>
      <c r="H1080" s="17">
        <v>0.16974633976962</v>
      </c>
      <c r="I1080" s="17">
        <v>0.19408453141083701</v>
      </c>
      <c r="J1080" s="17">
        <v>0.14917476139573899</v>
      </c>
      <c r="K1080" s="17">
        <v>0.13079721784068299</v>
      </c>
      <c r="L1080" s="17">
        <v>0.117317366269998</v>
      </c>
      <c r="M1080" s="17"/>
      <c r="N1080" s="17">
        <v>0.13288054166647401</v>
      </c>
      <c r="O1080" s="17">
        <v>0.18257734947625201</v>
      </c>
      <c r="P1080" s="17">
        <v>0.14050404458994201</v>
      </c>
      <c r="Q1080" s="17">
        <v>0.160038123613091</v>
      </c>
      <c r="R1080" s="17"/>
      <c r="S1080" s="17">
        <v>0.13336281905109201</v>
      </c>
      <c r="T1080" s="17">
        <v>0.153914865488849</v>
      </c>
      <c r="U1080" s="17">
        <v>0.13622671393972</v>
      </c>
      <c r="V1080" s="17">
        <v>0.188898361560461</v>
      </c>
      <c r="W1080" s="17">
        <v>0.15530929632379001</v>
      </c>
      <c r="X1080" s="17">
        <v>0.167058644591455</v>
      </c>
      <c r="Y1080" s="17">
        <v>0.17520462337473799</v>
      </c>
      <c r="Z1080" s="17">
        <v>0.126884102822133</v>
      </c>
      <c r="AA1080" s="17">
        <v>0.14854120029854201</v>
      </c>
      <c r="AB1080" s="17">
        <v>0.167319834320349</v>
      </c>
      <c r="AC1080" s="17">
        <v>0.115629021975789</v>
      </c>
      <c r="AD1080" s="17">
        <v>0.183921411573577</v>
      </c>
      <c r="AE1080" s="17"/>
      <c r="AF1080" s="17">
        <v>0.122564914079001</v>
      </c>
      <c r="AG1080" s="17">
        <v>0.157596038167029</v>
      </c>
      <c r="AH1080" s="17">
        <v>0.191320477686029</v>
      </c>
      <c r="AI1080" s="17"/>
      <c r="AJ1080" s="17">
        <v>0.13472135052395001</v>
      </c>
      <c r="AK1080" s="17">
        <v>0.15156614812657199</v>
      </c>
      <c r="AL1080" s="17">
        <v>0.16412468662882801</v>
      </c>
      <c r="AM1080" s="17">
        <v>0.117586553235815</v>
      </c>
      <c r="AN1080" s="17">
        <v>0.18168512666356501</v>
      </c>
      <c r="AO1080" s="17"/>
      <c r="AP1080" s="17">
        <v>0.12122405168651</v>
      </c>
      <c r="AQ1080" s="17">
        <v>0.14940250680058201</v>
      </c>
      <c r="AR1080" s="17">
        <v>0.18971051814985801</v>
      </c>
      <c r="AS1080" s="17"/>
      <c r="AT1080" s="17">
        <v>0.121842910274727</v>
      </c>
      <c r="AU1080" s="17">
        <v>0.16960875438797601</v>
      </c>
      <c r="AV1080" s="17" t="s">
        <v>74</v>
      </c>
      <c r="AW1080" s="17">
        <v>0.19369355680532299</v>
      </c>
      <c r="AX1080" s="17">
        <v>0.16959963214287599</v>
      </c>
      <c r="AY1080" s="17">
        <v>0.17104031689788299</v>
      </c>
      <c r="AZ1080" s="17">
        <v>0.15413644295433099</v>
      </c>
    </row>
    <row r="1081" spans="2:52" x14ac:dyDescent="0.35">
      <c r="B1081" t="s">
        <v>481</v>
      </c>
      <c r="C1081" s="17">
        <v>8.3968629737417103E-2</v>
      </c>
      <c r="D1081" s="17">
        <v>6.4906854265025099E-2</v>
      </c>
      <c r="E1081" s="17">
        <v>0.102508493222623</v>
      </c>
      <c r="F1081" s="17"/>
      <c r="G1081" s="17">
        <v>8.0448030964483899E-2</v>
      </c>
      <c r="H1081" s="17">
        <v>0.10537747792572</v>
      </c>
      <c r="I1081" s="17">
        <v>9.9395121602406405E-2</v>
      </c>
      <c r="J1081" s="17">
        <v>7.7965547666379004E-2</v>
      </c>
      <c r="K1081" s="17">
        <v>6.9581838504696E-2</v>
      </c>
      <c r="L1081" s="17">
        <v>7.0908779416112802E-2</v>
      </c>
      <c r="M1081" s="17"/>
      <c r="N1081" s="17">
        <v>6.6079056521879606E-2</v>
      </c>
      <c r="O1081" s="17">
        <v>8.3883710379601198E-2</v>
      </c>
      <c r="P1081" s="17">
        <v>7.8060277296597202E-2</v>
      </c>
      <c r="Q1081" s="17">
        <v>0.10671491505507399</v>
      </c>
      <c r="R1081" s="17"/>
      <c r="S1081" s="17">
        <v>0.119778977673003</v>
      </c>
      <c r="T1081" s="17">
        <v>8.9170942716859297E-2</v>
      </c>
      <c r="U1081" s="17">
        <v>8.3641669994062404E-2</v>
      </c>
      <c r="V1081" s="17">
        <v>7.8005809064781204E-2</v>
      </c>
      <c r="W1081" s="17">
        <v>4.7675774868690901E-2</v>
      </c>
      <c r="X1081" s="17">
        <v>6.4487729663707805E-2</v>
      </c>
      <c r="Y1081" s="17">
        <v>6.7354335872379295E-2</v>
      </c>
      <c r="Z1081" s="17">
        <v>0.101563320694006</v>
      </c>
      <c r="AA1081" s="17">
        <v>7.0746664859197797E-2</v>
      </c>
      <c r="AB1081" s="17">
        <v>7.0730706674001304E-2</v>
      </c>
      <c r="AC1081" s="17">
        <v>0.102542746674275</v>
      </c>
      <c r="AD1081" s="17">
        <v>0.134295325624432</v>
      </c>
      <c r="AE1081" s="17"/>
      <c r="AF1081" s="17">
        <v>8.0482096887834295E-2</v>
      </c>
      <c r="AG1081" s="17">
        <v>7.4662727835038106E-2</v>
      </c>
      <c r="AH1081" s="17">
        <v>0.102805612405755</v>
      </c>
      <c r="AI1081" s="17"/>
      <c r="AJ1081" s="17">
        <v>7.0804879586575303E-2</v>
      </c>
      <c r="AK1081" s="17">
        <v>8.2165163969991198E-2</v>
      </c>
      <c r="AL1081" s="17">
        <v>8.5100071083826404E-2</v>
      </c>
      <c r="AM1081" s="17">
        <v>9.0879806978694994E-2</v>
      </c>
      <c r="AN1081" s="17">
        <v>0.10929357880549299</v>
      </c>
      <c r="AO1081" s="17"/>
      <c r="AP1081" s="17">
        <v>5.4755979361054398E-2</v>
      </c>
      <c r="AQ1081" s="17">
        <v>7.9539916768776794E-2</v>
      </c>
      <c r="AR1081" s="17">
        <v>7.7485855221588906E-2</v>
      </c>
      <c r="AS1081" s="17"/>
      <c r="AT1081" s="17">
        <v>5.6333118432668902E-2</v>
      </c>
      <c r="AU1081" s="17">
        <v>7.4257849343359703E-2</v>
      </c>
      <c r="AV1081" s="17" t="s">
        <v>74</v>
      </c>
      <c r="AW1081" s="17">
        <v>0.13050462485310099</v>
      </c>
      <c r="AX1081" s="17">
        <v>0.118334607702303</v>
      </c>
      <c r="AY1081" s="17">
        <v>9.8576486459348106E-2</v>
      </c>
      <c r="AZ1081" s="17">
        <v>0.16322754589670599</v>
      </c>
    </row>
    <row r="1082" spans="2:52" x14ac:dyDescent="0.35">
      <c r="B1082" t="s">
        <v>399</v>
      </c>
      <c r="C1082" s="17">
        <v>3.1912442956907497E-2</v>
      </c>
      <c r="D1082" s="17">
        <v>2.7616023114566499E-2</v>
      </c>
      <c r="E1082" s="17">
        <v>3.5811720065433802E-2</v>
      </c>
      <c r="F1082" s="17"/>
      <c r="G1082" s="17">
        <v>4.5179236029576797E-2</v>
      </c>
      <c r="H1082" s="17">
        <v>2.5318167536086199E-2</v>
      </c>
      <c r="I1082" s="17">
        <v>1.6066536354791199E-2</v>
      </c>
      <c r="J1082" s="17">
        <v>4.1174789396108198E-2</v>
      </c>
      <c r="K1082" s="17">
        <v>3.5388934186564601E-2</v>
      </c>
      <c r="L1082" s="17">
        <v>3.1511548856143802E-2</v>
      </c>
      <c r="M1082" s="17"/>
      <c r="N1082" s="17">
        <v>1.7149264056474E-2</v>
      </c>
      <c r="O1082" s="17">
        <v>3.2961126206502898E-2</v>
      </c>
      <c r="P1082" s="17">
        <v>3.24547870311915E-2</v>
      </c>
      <c r="Q1082" s="17">
        <v>4.67271944377049E-2</v>
      </c>
      <c r="R1082" s="17"/>
      <c r="S1082" s="17">
        <v>2.6635892506600301E-2</v>
      </c>
      <c r="T1082" s="17">
        <v>4.66274251507885E-2</v>
      </c>
      <c r="U1082" s="17">
        <v>2.9964728055895201E-2</v>
      </c>
      <c r="V1082" s="17">
        <v>3.2495456502781503E-2</v>
      </c>
      <c r="W1082" s="17">
        <v>2.38757654160816E-2</v>
      </c>
      <c r="X1082" s="17">
        <v>2.39051852478998E-2</v>
      </c>
      <c r="Y1082" s="17">
        <v>3.1550669077545203E-2</v>
      </c>
      <c r="Z1082" s="17">
        <v>3.0137283691794199E-2</v>
      </c>
      <c r="AA1082" s="17">
        <v>3.6480891992141003E-2</v>
      </c>
      <c r="AB1082" s="17">
        <v>4.2316966376028199E-2</v>
      </c>
      <c r="AC1082" s="17">
        <v>2.8518559334622998E-2</v>
      </c>
      <c r="AD1082" s="17">
        <v>0</v>
      </c>
      <c r="AE1082" s="17"/>
      <c r="AF1082" s="17">
        <v>3.2267542988748801E-2</v>
      </c>
      <c r="AG1082" s="17">
        <v>2.2206034419317899E-2</v>
      </c>
      <c r="AH1082" s="17">
        <v>4.9476406484156001E-2</v>
      </c>
      <c r="AI1082" s="17"/>
      <c r="AJ1082" s="17">
        <v>3.2635619484991003E-2</v>
      </c>
      <c r="AK1082" s="17">
        <v>1.96239744823524E-2</v>
      </c>
      <c r="AL1082" s="17">
        <v>2.2795967915425201E-2</v>
      </c>
      <c r="AM1082" s="17">
        <v>7.8589133415427795E-2</v>
      </c>
      <c r="AN1082" s="17">
        <v>5.5306996074894699E-2</v>
      </c>
      <c r="AO1082" s="17"/>
      <c r="AP1082" s="17">
        <v>2.7952003702559999E-2</v>
      </c>
      <c r="AQ1082" s="17">
        <v>1.84041559427944E-2</v>
      </c>
      <c r="AR1082" s="17">
        <v>1.33811610305354E-2</v>
      </c>
      <c r="AS1082" s="17"/>
      <c r="AT1082" s="17">
        <v>2.39498029748197E-2</v>
      </c>
      <c r="AU1082" s="17">
        <v>2.3039939742988898E-2</v>
      </c>
      <c r="AV1082" s="17" t="s">
        <v>74</v>
      </c>
      <c r="AW1082" s="17">
        <v>4.6487128555119502E-2</v>
      </c>
      <c r="AX1082" s="17">
        <v>6.0886909810735301E-2</v>
      </c>
      <c r="AY1082" s="17">
        <v>3.2580087814827699E-2</v>
      </c>
      <c r="AZ1082" s="17">
        <v>4.3612724147060598E-2</v>
      </c>
    </row>
    <row r="1083" spans="2:52" x14ac:dyDescent="0.35">
      <c r="B1083" t="s">
        <v>482</v>
      </c>
      <c r="C1083" s="17">
        <v>0.44204660956645098</v>
      </c>
      <c r="D1083" s="17">
        <v>0.49579936734389701</v>
      </c>
      <c r="E1083" s="17">
        <v>0.39072044433173703</v>
      </c>
      <c r="F1083" s="17"/>
      <c r="G1083" s="17">
        <v>0.40631858313475</v>
      </c>
      <c r="H1083" s="17">
        <v>0.44433538330406003</v>
      </c>
      <c r="I1083" s="17">
        <v>0.40520256276171801</v>
      </c>
      <c r="J1083" s="17">
        <v>0.45226572341006199</v>
      </c>
      <c r="K1083" s="17">
        <v>0.43442996626124503</v>
      </c>
      <c r="L1083" s="17">
        <v>0.490563534794897</v>
      </c>
      <c r="M1083" s="17"/>
      <c r="N1083" s="17">
        <v>0.516087186204919</v>
      </c>
      <c r="O1083" s="17">
        <v>0.42809560510787398</v>
      </c>
      <c r="P1083" s="17">
        <v>0.44691219276521099</v>
      </c>
      <c r="Q1083" s="17">
        <v>0.37670083037161001</v>
      </c>
      <c r="R1083" s="17"/>
      <c r="S1083" s="17">
        <v>0.439595805605561</v>
      </c>
      <c r="T1083" s="17">
        <v>0.42659190763426202</v>
      </c>
      <c r="U1083" s="17">
        <v>0.46077477387851001</v>
      </c>
      <c r="V1083" s="17">
        <v>0.39287343560398102</v>
      </c>
      <c r="W1083" s="17">
        <v>0.496402684384257</v>
      </c>
      <c r="X1083" s="17">
        <v>0.443031085599774</v>
      </c>
      <c r="Y1083" s="17">
        <v>0.44161278097370199</v>
      </c>
      <c r="Z1083" s="17">
        <v>0.47962139183803398</v>
      </c>
      <c r="AA1083" s="17">
        <v>0.47379531434085198</v>
      </c>
      <c r="AB1083" s="17">
        <v>0.407441148600176</v>
      </c>
      <c r="AC1083" s="17">
        <v>0.47942985900002699</v>
      </c>
      <c r="AD1083" s="17">
        <v>0.36470093636997097</v>
      </c>
      <c r="AE1083" s="17"/>
      <c r="AF1083" s="17">
        <v>0.47266251257775999</v>
      </c>
      <c r="AG1083" s="17">
        <v>0.45948645067543897</v>
      </c>
      <c r="AH1083" s="17">
        <v>0.36410418651473098</v>
      </c>
      <c r="AI1083" s="17"/>
      <c r="AJ1083" s="17">
        <v>0.49828966588934798</v>
      </c>
      <c r="AK1083" s="17">
        <v>0.45148806303192801</v>
      </c>
      <c r="AL1083" s="17">
        <v>0.42166837609283198</v>
      </c>
      <c r="AM1083" s="17">
        <v>0.34184306479277599</v>
      </c>
      <c r="AN1083" s="17">
        <v>0.34238631016779802</v>
      </c>
      <c r="AO1083" s="17"/>
      <c r="AP1083" s="17">
        <v>0.52645944930558597</v>
      </c>
      <c r="AQ1083" s="17">
        <v>0.47382550138004698</v>
      </c>
      <c r="AR1083" s="17">
        <v>0.42017678090176003</v>
      </c>
      <c r="AS1083" s="17"/>
      <c r="AT1083" s="17">
        <v>0.505239220982175</v>
      </c>
      <c r="AU1083" s="17">
        <v>0.45854113984191802</v>
      </c>
      <c r="AV1083" s="17" t="s">
        <v>74</v>
      </c>
      <c r="AW1083" s="17">
        <v>0.331709478179817</v>
      </c>
      <c r="AX1083" s="17">
        <v>0.33963564306311</v>
      </c>
      <c r="AY1083" s="17">
        <v>0.42456536861738298</v>
      </c>
      <c r="AZ1083" s="17">
        <v>0.33136876827874001</v>
      </c>
    </row>
    <row r="1084" spans="2:52" x14ac:dyDescent="0.35">
      <c r="B1084" t="s">
        <v>483</v>
      </c>
      <c r="C1084" s="17">
        <v>0.238246930226302</v>
      </c>
      <c r="D1084" s="17">
        <v>0.20218252582231899</v>
      </c>
      <c r="E1084" s="17">
        <v>0.27165564707915102</v>
      </c>
      <c r="F1084" s="17"/>
      <c r="G1084" s="17">
        <v>0.25279764255572401</v>
      </c>
      <c r="H1084" s="17">
        <v>0.275123817695341</v>
      </c>
      <c r="I1084" s="17">
        <v>0.29347965301324302</v>
      </c>
      <c r="J1084" s="17">
        <v>0.22714030906211799</v>
      </c>
      <c r="K1084" s="17">
        <v>0.200379056345379</v>
      </c>
      <c r="L1084" s="17">
        <v>0.18822614568611101</v>
      </c>
      <c r="M1084" s="17"/>
      <c r="N1084" s="17">
        <v>0.19895959818835399</v>
      </c>
      <c r="O1084" s="17">
        <v>0.266461059855853</v>
      </c>
      <c r="P1084" s="17">
        <v>0.21856432188653899</v>
      </c>
      <c r="Q1084" s="17">
        <v>0.26675303866816502</v>
      </c>
      <c r="R1084" s="17"/>
      <c r="S1084" s="17">
        <v>0.25314179672409498</v>
      </c>
      <c r="T1084" s="17">
        <v>0.24308580820570799</v>
      </c>
      <c r="U1084" s="17">
        <v>0.219868383933782</v>
      </c>
      <c r="V1084" s="17">
        <v>0.26690417062524202</v>
      </c>
      <c r="W1084" s="17">
        <v>0.20298507119248099</v>
      </c>
      <c r="X1084" s="17">
        <v>0.231546374255163</v>
      </c>
      <c r="Y1084" s="17">
        <v>0.24255895924711701</v>
      </c>
      <c r="Z1084" s="17">
        <v>0.228447423516139</v>
      </c>
      <c r="AA1084" s="17">
        <v>0.21928786515773899</v>
      </c>
      <c r="AB1084" s="17">
        <v>0.238050540994351</v>
      </c>
      <c r="AC1084" s="17">
        <v>0.21817176865006399</v>
      </c>
      <c r="AD1084" s="17">
        <v>0.31821673719800903</v>
      </c>
      <c r="AE1084" s="17"/>
      <c r="AF1084" s="17">
        <v>0.203047010966835</v>
      </c>
      <c r="AG1084" s="17">
        <v>0.23225876600206699</v>
      </c>
      <c r="AH1084" s="17">
        <v>0.29412609009178398</v>
      </c>
      <c r="AI1084" s="17"/>
      <c r="AJ1084" s="17">
        <v>0.20552623011052601</v>
      </c>
      <c r="AK1084" s="17">
        <v>0.233731312096564</v>
      </c>
      <c r="AL1084" s="17">
        <v>0.24922475771265401</v>
      </c>
      <c r="AM1084" s="17">
        <v>0.20846636021451001</v>
      </c>
      <c r="AN1084" s="17">
        <v>0.29097870546905802</v>
      </c>
      <c r="AO1084" s="17"/>
      <c r="AP1084" s="17">
        <v>0.17598003104756399</v>
      </c>
      <c r="AQ1084" s="17">
        <v>0.22894242356935901</v>
      </c>
      <c r="AR1084" s="17">
        <v>0.26719637337144603</v>
      </c>
      <c r="AS1084" s="17"/>
      <c r="AT1084" s="17">
        <v>0.17817602870739599</v>
      </c>
      <c r="AU1084" s="17">
        <v>0.24386660373133601</v>
      </c>
      <c r="AV1084" s="17" t="s">
        <v>74</v>
      </c>
      <c r="AW1084" s="17">
        <v>0.32419818165842501</v>
      </c>
      <c r="AX1084" s="17">
        <v>0.28793423984517902</v>
      </c>
      <c r="AY1084" s="17">
        <v>0.26961680335723198</v>
      </c>
      <c r="AZ1084" s="17">
        <v>0.317363988851037</v>
      </c>
    </row>
    <row r="1085" spans="2:52" x14ac:dyDescent="0.35">
      <c r="B1085" t="s">
        <v>86</v>
      </c>
      <c r="C1085" s="17">
        <v>0.203799679340149</v>
      </c>
      <c r="D1085" s="17">
        <v>0.29361684152157802</v>
      </c>
      <c r="E1085" s="17">
        <v>0.11906479725258599</v>
      </c>
      <c r="F1085" s="17"/>
      <c r="G1085" s="17">
        <v>0.15352094057902599</v>
      </c>
      <c r="H1085" s="17">
        <v>0.169211565608719</v>
      </c>
      <c r="I1085" s="17">
        <v>0.111722909748475</v>
      </c>
      <c r="J1085" s="17">
        <v>0.225125414347943</v>
      </c>
      <c r="K1085" s="17">
        <v>0.234050909915866</v>
      </c>
      <c r="L1085" s="17">
        <v>0.30233738910878599</v>
      </c>
      <c r="M1085" s="17"/>
      <c r="N1085" s="17">
        <v>0.31712758801656499</v>
      </c>
      <c r="O1085" s="17">
        <v>0.16163454525202101</v>
      </c>
      <c r="P1085" s="17">
        <v>0.228347870878672</v>
      </c>
      <c r="Q1085" s="17">
        <v>0.109947791703445</v>
      </c>
      <c r="R1085" s="17"/>
      <c r="S1085" s="17">
        <v>0.18645400888146599</v>
      </c>
      <c r="T1085" s="17">
        <v>0.183506099428554</v>
      </c>
      <c r="U1085" s="17">
        <v>0.24090638994472799</v>
      </c>
      <c r="V1085" s="17">
        <v>0.125969264978739</v>
      </c>
      <c r="W1085" s="17">
        <v>0.29341761319177601</v>
      </c>
      <c r="X1085" s="17">
        <v>0.211484711344611</v>
      </c>
      <c r="Y1085" s="17">
        <v>0.19905382172658501</v>
      </c>
      <c r="Z1085" s="17">
        <v>0.25117396832189498</v>
      </c>
      <c r="AA1085" s="17">
        <v>0.25450744918311202</v>
      </c>
      <c r="AB1085" s="17">
        <v>0.169390607605825</v>
      </c>
      <c r="AC1085" s="17">
        <v>0.261258090349963</v>
      </c>
      <c r="AD1085" s="17">
        <v>4.6484199171961803E-2</v>
      </c>
      <c r="AE1085" s="17"/>
      <c r="AF1085" s="17">
        <v>0.26961550161092501</v>
      </c>
      <c r="AG1085" s="17">
        <v>0.22722768467337101</v>
      </c>
      <c r="AH1085" s="17">
        <v>6.99780964229475E-2</v>
      </c>
      <c r="AI1085" s="17"/>
      <c r="AJ1085" s="17">
        <v>0.29276343577882202</v>
      </c>
      <c r="AK1085" s="17">
        <v>0.21775675093536501</v>
      </c>
      <c r="AL1085" s="17">
        <v>0.17244361838017699</v>
      </c>
      <c r="AM1085" s="17">
        <v>0.133376704578267</v>
      </c>
      <c r="AN1085" s="17">
        <v>5.1407604698740603E-2</v>
      </c>
      <c r="AO1085" s="17"/>
      <c r="AP1085" s="17">
        <v>0.35047941825802198</v>
      </c>
      <c r="AQ1085" s="17">
        <v>0.24488307781068799</v>
      </c>
      <c r="AR1085" s="17">
        <v>0.152980407530313</v>
      </c>
      <c r="AS1085" s="17"/>
      <c r="AT1085" s="17">
        <v>0.32706319227477898</v>
      </c>
      <c r="AU1085" s="17">
        <v>0.21467453611058199</v>
      </c>
      <c r="AV1085" s="17" t="s">
        <v>74</v>
      </c>
      <c r="AW1085" s="17">
        <v>7.5112965213923197E-3</v>
      </c>
      <c r="AX1085" s="17">
        <v>5.1701403217931E-2</v>
      </c>
      <c r="AY1085" s="17">
        <v>0.15494856526015099</v>
      </c>
      <c r="AZ1085" s="17">
        <v>1.4004779427703199E-2</v>
      </c>
    </row>
    <row r="1086" spans="2:52" x14ac:dyDescent="0.35">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row>
    <row r="1087" spans="2:52" x14ac:dyDescent="0.35">
      <c r="B1087" s="6" t="s">
        <v>490</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row>
    <row r="1088" spans="2:52" x14ac:dyDescent="0.35">
      <c r="B1088" s="24" t="s">
        <v>156</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row>
    <row r="1089" spans="2:52" x14ac:dyDescent="0.35">
      <c r="B1089" t="s">
        <v>382</v>
      </c>
      <c r="C1089" s="17">
        <v>0.17484409973777701</v>
      </c>
      <c r="D1089" s="17">
        <v>0.16422054221696999</v>
      </c>
      <c r="E1089" s="17">
        <v>0.18852100248752801</v>
      </c>
      <c r="F1089" s="17"/>
      <c r="G1089" s="17">
        <v>0.12005890642690301</v>
      </c>
      <c r="H1089" s="17">
        <v>0.13475552767607099</v>
      </c>
      <c r="I1089" s="17">
        <v>0.18071957785915099</v>
      </c>
      <c r="J1089" s="17">
        <v>0.15269545015177699</v>
      </c>
      <c r="K1089" s="17">
        <v>0.22769073366408801</v>
      </c>
      <c r="L1089" s="17">
        <v>0.213291516415934</v>
      </c>
      <c r="M1089" s="17"/>
      <c r="N1089" s="17">
        <v>0.194080767557408</v>
      </c>
      <c r="O1089" s="17">
        <v>0.15431255544485101</v>
      </c>
      <c r="P1089" s="17">
        <v>0.14945160556192399</v>
      </c>
      <c r="Q1089" s="17">
        <v>0.20045419897099201</v>
      </c>
      <c r="R1089" s="17"/>
      <c r="S1089" s="17">
        <v>0.15218409753294099</v>
      </c>
      <c r="T1089" s="17">
        <v>0.136113933595123</v>
      </c>
      <c r="U1089" s="17">
        <v>0.23166879854275799</v>
      </c>
      <c r="V1089" s="17">
        <v>0.23726455653848999</v>
      </c>
      <c r="W1089" s="17">
        <v>0.27603441402516699</v>
      </c>
      <c r="X1089" s="17">
        <v>0.11739412089496799</v>
      </c>
      <c r="Y1089" s="17">
        <v>0.15051516821736</v>
      </c>
      <c r="Z1089" s="17">
        <v>0.13718759701783101</v>
      </c>
      <c r="AA1089" s="17">
        <v>0.187003475192112</v>
      </c>
      <c r="AB1089" s="17">
        <v>0.15070888918942599</v>
      </c>
      <c r="AC1089" s="17">
        <v>0.27178480001174599</v>
      </c>
      <c r="AD1089" s="17">
        <v>0.14156260102891299</v>
      </c>
      <c r="AE1089" s="17"/>
      <c r="AF1089" s="17">
        <v>0.18343409766202301</v>
      </c>
      <c r="AG1089" s="17">
        <v>0.200912499728505</v>
      </c>
      <c r="AH1089" s="17">
        <v>9.9051188791760503E-2</v>
      </c>
      <c r="AI1089" s="17"/>
      <c r="AJ1089" s="17">
        <v>0.18258660425584999</v>
      </c>
      <c r="AK1089" s="17">
        <v>0.195910556565347</v>
      </c>
      <c r="AL1089" s="17">
        <v>0.13687543049588599</v>
      </c>
      <c r="AM1089" s="17">
        <v>0.17428621217946799</v>
      </c>
      <c r="AN1089" s="17">
        <v>0.109341200995751</v>
      </c>
      <c r="AO1089" s="17"/>
      <c r="AP1089" s="17">
        <v>0.17773925365906701</v>
      </c>
      <c r="AQ1089" s="17">
        <v>0.19031621184481501</v>
      </c>
      <c r="AR1089" s="17">
        <v>0.21490033074652201</v>
      </c>
      <c r="AS1089" s="17"/>
      <c r="AT1089" s="17">
        <v>0.187903638719708</v>
      </c>
      <c r="AU1089" s="17">
        <v>0.17708451492159299</v>
      </c>
      <c r="AV1089" s="17" t="s">
        <v>74</v>
      </c>
      <c r="AW1089" s="17">
        <v>0.23142271396917399</v>
      </c>
      <c r="AX1089" s="17">
        <v>0.124177295381078</v>
      </c>
      <c r="AY1089" s="17">
        <v>0.17140035751247501</v>
      </c>
      <c r="AZ1089" s="17">
        <v>8.9785673101960006E-2</v>
      </c>
    </row>
    <row r="1090" spans="2:52" x14ac:dyDescent="0.35">
      <c r="B1090" t="s">
        <v>383</v>
      </c>
      <c r="C1090" s="17">
        <v>0.43023203763088202</v>
      </c>
      <c r="D1090" s="17">
        <v>0.44006728651712301</v>
      </c>
      <c r="E1090" s="17">
        <v>0.42034772456830999</v>
      </c>
      <c r="F1090" s="17"/>
      <c r="G1090" s="17">
        <v>0.31560266796202502</v>
      </c>
      <c r="H1090" s="17">
        <v>0.52617605843103699</v>
      </c>
      <c r="I1090" s="17">
        <v>0.48296532178822799</v>
      </c>
      <c r="J1090" s="17">
        <v>0.46388326502934601</v>
      </c>
      <c r="K1090" s="17">
        <v>0.338317389629545</v>
      </c>
      <c r="L1090" s="17">
        <v>0.41483950034656097</v>
      </c>
      <c r="M1090" s="17"/>
      <c r="N1090" s="17">
        <v>0.43568231241762301</v>
      </c>
      <c r="O1090" s="17">
        <v>0.43702588684815702</v>
      </c>
      <c r="P1090" s="17">
        <v>0.486651168660792</v>
      </c>
      <c r="Q1090" s="17">
        <v>0.37234984692899298</v>
      </c>
      <c r="R1090" s="17"/>
      <c r="S1090" s="17">
        <v>0.423477910159059</v>
      </c>
      <c r="T1090" s="17">
        <v>0.43806607027865402</v>
      </c>
      <c r="U1090" s="17">
        <v>0.53196235656145396</v>
      </c>
      <c r="V1090" s="17">
        <v>0.343141627213844</v>
      </c>
      <c r="W1090" s="17">
        <v>0.39532247859528702</v>
      </c>
      <c r="X1090" s="17">
        <v>0.47777282053550502</v>
      </c>
      <c r="Y1090" s="17">
        <v>0.490516358242645</v>
      </c>
      <c r="Z1090" s="17">
        <v>0.35151457768174899</v>
      </c>
      <c r="AA1090" s="17">
        <v>0.442917210872731</v>
      </c>
      <c r="AB1090" s="17">
        <v>0.37349430656782201</v>
      </c>
      <c r="AC1090" s="17">
        <v>0.41766156071628802</v>
      </c>
      <c r="AD1090" s="17">
        <v>0.424875059151816</v>
      </c>
      <c r="AE1090" s="17"/>
      <c r="AF1090" s="17">
        <v>0.41878809392364902</v>
      </c>
      <c r="AG1090" s="17">
        <v>0.46633175100678198</v>
      </c>
      <c r="AH1090" s="17">
        <v>0.39870578173200799</v>
      </c>
      <c r="AI1090" s="17"/>
      <c r="AJ1090" s="17">
        <v>0.433663206554249</v>
      </c>
      <c r="AK1090" s="17">
        <v>0.41819503718385298</v>
      </c>
      <c r="AL1090" s="17">
        <v>0.49178814528086101</v>
      </c>
      <c r="AM1090" s="17">
        <v>0.24915935985354901</v>
      </c>
      <c r="AN1090" s="17">
        <v>0.4581963818418</v>
      </c>
      <c r="AO1090" s="17"/>
      <c r="AP1090" s="17">
        <v>0.44493704104062298</v>
      </c>
      <c r="AQ1090" s="17">
        <v>0.45710925652165402</v>
      </c>
      <c r="AR1090" s="17">
        <v>0.39002882365866698</v>
      </c>
      <c r="AS1090" s="17"/>
      <c r="AT1090" s="17">
        <v>0.39765663467404899</v>
      </c>
      <c r="AU1090" s="17">
        <v>0.52732975203736898</v>
      </c>
      <c r="AV1090" s="17" t="s">
        <v>74</v>
      </c>
      <c r="AW1090" s="17">
        <v>0.28297855973910702</v>
      </c>
      <c r="AX1090" s="17">
        <v>0.35000865008791199</v>
      </c>
      <c r="AY1090" s="17">
        <v>0.45263377107716701</v>
      </c>
      <c r="AZ1090" s="17">
        <v>0.48799297855731499</v>
      </c>
    </row>
    <row r="1091" spans="2:52" x14ac:dyDescent="0.35">
      <c r="B1091" t="s">
        <v>384</v>
      </c>
      <c r="C1091" s="17">
        <v>0.24823864568899301</v>
      </c>
      <c r="D1091" s="17">
        <v>0.23506191629651199</v>
      </c>
      <c r="E1091" s="17">
        <v>0.26241669818281799</v>
      </c>
      <c r="F1091" s="17"/>
      <c r="G1091" s="17">
        <v>0.39178162896047197</v>
      </c>
      <c r="H1091" s="17">
        <v>0.21818959821831099</v>
      </c>
      <c r="I1091" s="17">
        <v>0.249633543447464</v>
      </c>
      <c r="J1091" s="17">
        <v>0.214258798754731</v>
      </c>
      <c r="K1091" s="17">
        <v>0.241156873019195</v>
      </c>
      <c r="L1091" s="17">
        <v>0.22124201727024101</v>
      </c>
      <c r="M1091" s="17"/>
      <c r="N1091" s="17">
        <v>0.200404133341305</v>
      </c>
      <c r="O1091" s="17">
        <v>0.28752413836245599</v>
      </c>
      <c r="P1091" s="17">
        <v>0.22182048689478301</v>
      </c>
      <c r="Q1091" s="17">
        <v>0.28594881849275799</v>
      </c>
      <c r="R1091" s="17"/>
      <c r="S1091" s="17">
        <v>0.26198129626030597</v>
      </c>
      <c r="T1091" s="17">
        <v>0.26191685080372801</v>
      </c>
      <c r="U1091" s="17">
        <v>0.13349487713134101</v>
      </c>
      <c r="V1091" s="17">
        <v>0.255400773110388</v>
      </c>
      <c r="W1091" s="17">
        <v>0.214521261862719</v>
      </c>
      <c r="X1091" s="17">
        <v>0.258405053225088</v>
      </c>
      <c r="Y1091" s="17">
        <v>0.218807173817159</v>
      </c>
      <c r="Z1091" s="17">
        <v>0.30539095729103399</v>
      </c>
      <c r="AA1091" s="17">
        <v>0.23626754713978401</v>
      </c>
      <c r="AB1091" s="17">
        <v>0.27642562751577598</v>
      </c>
      <c r="AC1091" s="17">
        <v>0.26051067167476899</v>
      </c>
      <c r="AD1091" s="17">
        <v>0.31845239463371</v>
      </c>
      <c r="AE1091" s="17"/>
      <c r="AF1091" s="17">
        <v>0.25709675086559203</v>
      </c>
      <c r="AG1091" s="17">
        <v>0.176526229183086</v>
      </c>
      <c r="AH1091" s="17">
        <v>0.34689271949461498</v>
      </c>
      <c r="AI1091" s="17"/>
      <c r="AJ1091" s="17">
        <v>0.23933969076193201</v>
      </c>
      <c r="AK1091" s="17">
        <v>0.24741219349201701</v>
      </c>
      <c r="AL1091" s="17">
        <v>0.23125457565538199</v>
      </c>
      <c r="AM1091" s="17">
        <v>0.49024387790935597</v>
      </c>
      <c r="AN1091" s="17">
        <v>0.28389168178320601</v>
      </c>
      <c r="AO1091" s="17"/>
      <c r="AP1091" s="17">
        <v>0.23369338824248201</v>
      </c>
      <c r="AQ1091" s="17">
        <v>0.220688750233444</v>
      </c>
      <c r="AR1091" s="17">
        <v>0.31919099704119802</v>
      </c>
      <c r="AS1091" s="17"/>
      <c r="AT1091" s="17">
        <v>0.25090882702295397</v>
      </c>
      <c r="AU1091" s="17">
        <v>0.19366611211755999</v>
      </c>
      <c r="AV1091" s="17" t="s">
        <v>74</v>
      </c>
      <c r="AW1091" s="17">
        <v>0.341610690365868</v>
      </c>
      <c r="AX1091" s="17">
        <v>0.28090464514827901</v>
      </c>
      <c r="AY1091" s="17">
        <v>0.24754929401350001</v>
      </c>
      <c r="AZ1091" s="17">
        <v>0.25021904265238198</v>
      </c>
    </row>
    <row r="1092" spans="2:52" x14ac:dyDescent="0.35">
      <c r="B1092" t="s">
        <v>385</v>
      </c>
      <c r="C1092" s="17">
        <v>6.2431420802396803E-2</v>
      </c>
      <c r="D1092" s="17">
        <v>6.9562977967678699E-2</v>
      </c>
      <c r="E1092" s="17">
        <v>5.1399318250747901E-2</v>
      </c>
      <c r="F1092" s="17"/>
      <c r="G1092" s="17">
        <v>0.10376382686960101</v>
      </c>
      <c r="H1092" s="17">
        <v>6.9558159257274196E-2</v>
      </c>
      <c r="I1092" s="17">
        <v>2.5004118430839498E-2</v>
      </c>
      <c r="J1092" s="17">
        <v>5.7230211549212297E-2</v>
      </c>
      <c r="K1092" s="17">
        <v>6.8774822060580706E-2</v>
      </c>
      <c r="L1092" s="17">
        <v>6.20473687493968E-2</v>
      </c>
      <c r="M1092" s="17"/>
      <c r="N1092" s="17">
        <v>7.8227711781319598E-2</v>
      </c>
      <c r="O1092" s="17">
        <v>4.7006102839402701E-2</v>
      </c>
      <c r="P1092" s="17">
        <v>6.15006548251123E-2</v>
      </c>
      <c r="Q1092" s="17">
        <v>5.5642498627229101E-2</v>
      </c>
      <c r="R1092" s="17"/>
      <c r="S1092" s="17">
        <v>4.8324057458968603E-2</v>
      </c>
      <c r="T1092" s="17">
        <v>7.3077518394138105E-2</v>
      </c>
      <c r="U1092" s="17">
        <v>3.80005470448826E-2</v>
      </c>
      <c r="V1092" s="17">
        <v>3.3315321957412401E-2</v>
      </c>
      <c r="W1092" s="17">
        <v>5.6870457923323799E-2</v>
      </c>
      <c r="X1092" s="17">
        <v>7.2272889202476195E-2</v>
      </c>
      <c r="Y1092" s="17">
        <v>6.5855091481420103E-2</v>
      </c>
      <c r="Z1092" s="17">
        <v>3.8013902583131802E-2</v>
      </c>
      <c r="AA1092" s="17">
        <v>5.5281298221374502E-2</v>
      </c>
      <c r="AB1092" s="17">
        <v>9.9200182250204397E-2</v>
      </c>
      <c r="AC1092" s="17">
        <v>5.0042967597196598E-2</v>
      </c>
      <c r="AD1092" s="17">
        <v>0.115109945185561</v>
      </c>
      <c r="AE1092" s="17"/>
      <c r="AF1092" s="17">
        <v>3.0847392987773E-2</v>
      </c>
      <c r="AG1092" s="17">
        <v>7.6840448895813401E-2</v>
      </c>
      <c r="AH1092" s="17">
        <v>9.8977978203157305E-2</v>
      </c>
      <c r="AI1092" s="17"/>
      <c r="AJ1092" s="17">
        <v>4.9902048916193903E-2</v>
      </c>
      <c r="AK1092" s="17">
        <v>6.1851014160140397E-2</v>
      </c>
      <c r="AL1092" s="17">
        <v>8.6927593840630799E-2</v>
      </c>
      <c r="AM1092" s="17">
        <v>0</v>
      </c>
      <c r="AN1092" s="17">
        <v>6.72132596089631E-2</v>
      </c>
      <c r="AO1092" s="17"/>
      <c r="AP1092" s="17">
        <v>5.3444951266136603E-2</v>
      </c>
      <c r="AQ1092" s="17">
        <v>7.4800945091867493E-2</v>
      </c>
      <c r="AR1092" s="17">
        <v>5.9157098956029698E-2</v>
      </c>
      <c r="AS1092" s="17"/>
      <c r="AT1092" s="17">
        <v>7.6210689071016094E-2</v>
      </c>
      <c r="AU1092" s="17">
        <v>3.5359224121515903E-2</v>
      </c>
      <c r="AV1092" s="17" t="s">
        <v>74</v>
      </c>
      <c r="AW1092" s="17">
        <v>9.3002930611638807E-2</v>
      </c>
      <c r="AX1092" s="17">
        <v>9.1636067674780899E-2</v>
      </c>
      <c r="AY1092" s="17">
        <v>5.2937898323537E-2</v>
      </c>
      <c r="AZ1092" s="17">
        <v>6.4532022691816807E-2</v>
      </c>
    </row>
    <row r="1093" spans="2:52" x14ac:dyDescent="0.35">
      <c r="B1093" t="s">
        <v>386</v>
      </c>
      <c r="C1093" s="17">
        <v>5.1332944523487002E-2</v>
      </c>
      <c r="D1093" s="17">
        <v>6.7233312542225504E-2</v>
      </c>
      <c r="E1093" s="17">
        <v>3.38206245511352E-2</v>
      </c>
      <c r="F1093" s="17"/>
      <c r="G1093" s="17">
        <v>3.49922573292702E-2</v>
      </c>
      <c r="H1093" s="17">
        <v>1.8532092278819998E-2</v>
      </c>
      <c r="I1093" s="17">
        <v>2.58802606051666E-2</v>
      </c>
      <c r="J1093" s="17">
        <v>6.4890024752804407E-2</v>
      </c>
      <c r="K1093" s="17">
        <v>0.10593455237464</v>
      </c>
      <c r="L1093" s="17">
        <v>5.8367508100773902E-2</v>
      </c>
      <c r="M1093" s="17"/>
      <c r="N1093" s="17">
        <v>7.1907653743365801E-2</v>
      </c>
      <c r="O1093" s="17">
        <v>3.4819023672600098E-2</v>
      </c>
      <c r="P1093" s="17">
        <v>4.7476121549465899E-2</v>
      </c>
      <c r="Q1093" s="17">
        <v>4.2437164624901297E-2</v>
      </c>
      <c r="R1093" s="17"/>
      <c r="S1093" s="17">
        <v>2.6657127462184099E-2</v>
      </c>
      <c r="T1093" s="17">
        <v>6.22416934422544E-2</v>
      </c>
      <c r="U1093" s="17">
        <v>6.4873420719564895E-2</v>
      </c>
      <c r="V1093" s="17">
        <v>0.101702021054122</v>
      </c>
      <c r="W1093" s="17">
        <v>3.86358903583656E-2</v>
      </c>
      <c r="X1093" s="17">
        <v>4.7250164262218598E-2</v>
      </c>
      <c r="Y1093" s="17">
        <v>5.9675617826886497E-2</v>
      </c>
      <c r="Z1093" s="17">
        <v>0.13316200515608201</v>
      </c>
      <c r="AA1093" s="17">
        <v>3.3503314191182403E-2</v>
      </c>
      <c r="AB1093" s="17">
        <v>6.6305269135586001E-2</v>
      </c>
      <c r="AC1093" s="17">
        <v>0</v>
      </c>
      <c r="AD1093" s="17">
        <v>0</v>
      </c>
      <c r="AE1093" s="17"/>
      <c r="AF1093" s="17">
        <v>7.1388898708232396E-2</v>
      </c>
      <c r="AG1093" s="17">
        <v>5.1342399642500897E-2</v>
      </c>
      <c r="AH1093" s="17">
        <v>1.5703799322868198E-2</v>
      </c>
      <c r="AI1093" s="17"/>
      <c r="AJ1093" s="17">
        <v>6.3042282520382006E-2</v>
      </c>
      <c r="AK1093" s="17">
        <v>4.2161822376794097E-2</v>
      </c>
      <c r="AL1093" s="17">
        <v>3.7655787619388301E-2</v>
      </c>
      <c r="AM1093" s="17">
        <v>0</v>
      </c>
      <c r="AN1093" s="17">
        <v>4.9331784553679502E-2</v>
      </c>
      <c r="AO1093" s="17"/>
      <c r="AP1093" s="17">
        <v>6.1357215802756403E-2</v>
      </c>
      <c r="AQ1093" s="17">
        <v>3.5046782724837598E-2</v>
      </c>
      <c r="AR1093" s="17">
        <v>0</v>
      </c>
      <c r="AS1093" s="17"/>
      <c r="AT1093" s="17">
        <v>7.5084196053456495E-2</v>
      </c>
      <c r="AU1093" s="17">
        <v>2.2122172625475899E-2</v>
      </c>
      <c r="AV1093" s="17" t="s">
        <v>74</v>
      </c>
      <c r="AW1093" s="17">
        <v>3.5067126588060001E-2</v>
      </c>
      <c r="AX1093" s="17">
        <v>9.6363779939630606E-2</v>
      </c>
      <c r="AY1093" s="17">
        <v>3.3416644976859602E-2</v>
      </c>
      <c r="AZ1093" s="17">
        <v>7.7523857415522507E-2</v>
      </c>
    </row>
    <row r="1094" spans="2:52" x14ac:dyDescent="0.35">
      <c r="B1094" t="s">
        <v>72</v>
      </c>
      <c r="C1094" s="17">
        <v>3.2920851616463902E-2</v>
      </c>
      <c r="D1094" s="17">
        <v>2.3853964459490801E-2</v>
      </c>
      <c r="E1094" s="17">
        <v>4.3494631959460503E-2</v>
      </c>
      <c r="F1094" s="17"/>
      <c r="G1094" s="17">
        <v>3.3800712451729699E-2</v>
      </c>
      <c r="H1094" s="17">
        <v>3.2788564138486499E-2</v>
      </c>
      <c r="I1094" s="17">
        <v>3.5797177869150001E-2</v>
      </c>
      <c r="J1094" s="17">
        <v>4.7042249762129201E-2</v>
      </c>
      <c r="K1094" s="17">
        <v>1.81256292519512E-2</v>
      </c>
      <c r="L1094" s="17">
        <v>3.0212089117093999E-2</v>
      </c>
      <c r="M1094" s="17"/>
      <c r="N1094" s="17">
        <v>1.9697421158979201E-2</v>
      </c>
      <c r="O1094" s="17">
        <v>3.9312292832534498E-2</v>
      </c>
      <c r="P1094" s="17">
        <v>3.3099962507923603E-2</v>
      </c>
      <c r="Q1094" s="17">
        <v>4.3167472355126503E-2</v>
      </c>
      <c r="R1094" s="17"/>
      <c r="S1094" s="17">
        <v>8.7375511126542002E-2</v>
      </c>
      <c r="T1094" s="17">
        <v>2.85839334861023E-2</v>
      </c>
      <c r="U1094" s="17">
        <v>0</v>
      </c>
      <c r="V1094" s="17">
        <v>2.9175700125744299E-2</v>
      </c>
      <c r="W1094" s="17">
        <v>1.86154972351372E-2</v>
      </c>
      <c r="X1094" s="17">
        <v>2.6904951879744499E-2</v>
      </c>
      <c r="Y1094" s="17">
        <v>1.4630590414529901E-2</v>
      </c>
      <c r="Z1094" s="17">
        <v>3.4730960270172903E-2</v>
      </c>
      <c r="AA1094" s="17">
        <v>4.5027154382817E-2</v>
      </c>
      <c r="AB1094" s="17">
        <v>3.38657253411861E-2</v>
      </c>
      <c r="AC1094" s="17">
        <v>0</v>
      </c>
      <c r="AD1094" s="17">
        <v>0</v>
      </c>
      <c r="AE1094" s="17"/>
      <c r="AF1094" s="17">
        <v>3.84447658527306E-2</v>
      </c>
      <c r="AG1094" s="17">
        <v>2.8046671543312199E-2</v>
      </c>
      <c r="AH1094" s="17">
        <v>4.06685324555911E-2</v>
      </c>
      <c r="AI1094" s="17"/>
      <c r="AJ1094" s="17">
        <v>3.1466166991392798E-2</v>
      </c>
      <c r="AK1094" s="17">
        <v>3.4469376221848501E-2</v>
      </c>
      <c r="AL1094" s="17">
        <v>1.54984671078517E-2</v>
      </c>
      <c r="AM1094" s="17">
        <v>8.6310550057627597E-2</v>
      </c>
      <c r="AN1094" s="17">
        <v>3.2025691216601503E-2</v>
      </c>
      <c r="AO1094" s="17"/>
      <c r="AP1094" s="17">
        <v>2.8828149988935001E-2</v>
      </c>
      <c r="AQ1094" s="17">
        <v>2.20380535833813E-2</v>
      </c>
      <c r="AR1094" s="17">
        <v>1.6722749597583401E-2</v>
      </c>
      <c r="AS1094" s="17"/>
      <c r="AT1094" s="17">
        <v>1.22360144588168E-2</v>
      </c>
      <c r="AU1094" s="17">
        <v>4.4438224176486497E-2</v>
      </c>
      <c r="AV1094" s="17" t="s">
        <v>74</v>
      </c>
      <c r="AW1094" s="17">
        <v>1.5917978726152301E-2</v>
      </c>
      <c r="AX1094" s="17">
        <v>5.69095617683196E-2</v>
      </c>
      <c r="AY1094" s="17">
        <v>4.2062034096461302E-2</v>
      </c>
      <c r="AZ1094" s="17">
        <v>2.9946425581003501E-2</v>
      </c>
    </row>
    <row r="1095" spans="2:52" x14ac:dyDescent="0.35">
      <c r="B1095" t="s">
        <v>387</v>
      </c>
      <c r="C1095" s="17">
        <v>0.60507613736865895</v>
      </c>
      <c r="D1095" s="17">
        <v>0.60428782873409304</v>
      </c>
      <c r="E1095" s="17">
        <v>0.60886872705583805</v>
      </c>
      <c r="F1095" s="17"/>
      <c r="G1095" s="17">
        <v>0.435661574388928</v>
      </c>
      <c r="H1095" s="17">
        <v>0.660931586107108</v>
      </c>
      <c r="I1095" s="17">
        <v>0.66368489964737998</v>
      </c>
      <c r="J1095" s="17">
        <v>0.61657871518112295</v>
      </c>
      <c r="K1095" s="17">
        <v>0.56600812329363304</v>
      </c>
      <c r="L1095" s="17">
        <v>0.62813101676249405</v>
      </c>
      <c r="M1095" s="17"/>
      <c r="N1095" s="17">
        <v>0.629763079975031</v>
      </c>
      <c r="O1095" s="17">
        <v>0.59133844229300703</v>
      </c>
      <c r="P1095" s="17">
        <v>0.63610277422271599</v>
      </c>
      <c r="Q1095" s="17">
        <v>0.57280404589998501</v>
      </c>
      <c r="R1095" s="17"/>
      <c r="S1095" s="17">
        <v>0.57566200769199904</v>
      </c>
      <c r="T1095" s="17">
        <v>0.57418000387377699</v>
      </c>
      <c r="U1095" s="17">
        <v>0.76363115510421198</v>
      </c>
      <c r="V1095" s="17">
        <v>0.58040618375233399</v>
      </c>
      <c r="W1095" s="17">
        <v>0.67135689262045395</v>
      </c>
      <c r="X1095" s="17">
        <v>0.595166941430473</v>
      </c>
      <c r="Y1095" s="17">
        <v>0.64103152646000405</v>
      </c>
      <c r="Z1095" s="17">
        <v>0.48870217469957999</v>
      </c>
      <c r="AA1095" s="17">
        <v>0.62992068606484197</v>
      </c>
      <c r="AB1095" s="17">
        <v>0.52420319575724805</v>
      </c>
      <c r="AC1095" s="17">
        <v>0.689446360728034</v>
      </c>
      <c r="AD1095" s="17">
        <v>0.56643766018072905</v>
      </c>
      <c r="AE1095" s="17"/>
      <c r="AF1095" s="17">
        <v>0.60222219158567203</v>
      </c>
      <c r="AG1095" s="17">
        <v>0.66724425073528704</v>
      </c>
      <c r="AH1095" s="17">
        <v>0.49775697052376799</v>
      </c>
      <c r="AI1095" s="17"/>
      <c r="AJ1095" s="17">
        <v>0.616249810810099</v>
      </c>
      <c r="AK1095" s="17">
        <v>0.61410559374920004</v>
      </c>
      <c r="AL1095" s="17">
        <v>0.62866357577674703</v>
      </c>
      <c r="AM1095" s="17">
        <v>0.42344557203301703</v>
      </c>
      <c r="AN1095" s="17">
        <v>0.56753758283754996</v>
      </c>
      <c r="AO1095" s="17"/>
      <c r="AP1095" s="17">
        <v>0.62267629469968999</v>
      </c>
      <c r="AQ1095" s="17">
        <v>0.64742546836646997</v>
      </c>
      <c r="AR1095" s="17">
        <v>0.60492915440518902</v>
      </c>
      <c r="AS1095" s="17"/>
      <c r="AT1095" s="17">
        <v>0.58556027339375705</v>
      </c>
      <c r="AU1095" s="17">
        <v>0.70441426695896203</v>
      </c>
      <c r="AV1095" s="17" t="s">
        <v>74</v>
      </c>
      <c r="AW1095" s="17">
        <v>0.51440127370828104</v>
      </c>
      <c r="AX1095" s="17">
        <v>0.47418594546899001</v>
      </c>
      <c r="AY1095" s="17">
        <v>0.62403412858964202</v>
      </c>
      <c r="AZ1095" s="17">
        <v>0.577778651659275</v>
      </c>
    </row>
    <row r="1096" spans="2:52" x14ac:dyDescent="0.35">
      <c r="B1096" t="s">
        <v>388</v>
      </c>
      <c r="C1096" s="17">
        <v>0.11376436532588401</v>
      </c>
      <c r="D1096" s="17">
        <v>0.13679629050990399</v>
      </c>
      <c r="E1096" s="17">
        <v>8.5219942801883206E-2</v>
      </c>
      <c r="F1096" s="17"/>
      <c r="G1096" s="17">
        <v>0.138756084198871</v>
      </c>
      <c r="H1096" s="17">
        <v>8.8090251536094094E-2</v>
      </c>
      <c r="I1096" s="17">
        <v>5.0884379036006101E-2</v>
      </c>
      <c r="J1096" s="17">
        <v>0.122120236302017</v>
      </c>
      <c r="K1096" s="17">
        <v>0.174709374435221</v>
      </c>
      <c r="L1096" s="17">
        <v>0.12041487685017099</v>
      </c>
      <c r="M1096" s="17"/>
      <c r="N1096" s="17">
        <v>0.15013536552468501</v>
      </c>
      <c r="O1096" s="17">
        <v>8.1825126512002799E-2</v>
      </c>
      <c r="P1096" s="17">
        <v>0.108976776374578</v>
      </c>
      <c r="Q1096" s="17">
        <v>9.8079663252130397E-2</v>
      </c>
      <c r="R1096" s="17"/>
      <c r="S1096" s="17">
        <v>7.4981184921152799E-2</v>
      </c>
      <c r="T1096" s="17">
        <v>0.13531921183639301</v>
      </c>
      <c r="U1096" s="17">
        <v>0.102873967764447</v>
      </c>
      <c r="V1096" s="17">
        <v>0.13501734301153401</v>
      </c>
      <c r="W1096" s="17">
        <v>9.5506348281689399E-2</v>
      </c>
      <c r="X1096" s="17">
        <v>0.11952305346469499</v>
      </c>
      <c r="Y1096" s="17">
        <v>0.12553070930830701</v>
      </c>
      <c r="Z1096" s="17">
        <v>0.17117590773921301</v>
      </c>
      <c r="AA1096" s="17">
        <v>8.8784612412557001E-2</v>
      </c>
      <c r="AB1096" s="17">
        <v>0.16550545138579001</v>
      </c>
      <c r="AC1096" s="17">
        <v>5.0042967597196598E-2</v>
      </c>
      <c r="AD1096" s="17">
        <v>0.115109945185561</v>
      </c>
      <c r="AE1096" s="17"/>
      <c r="AF1096" s="17">
        <v>0.102236291696005</v>
      </c>
      <c r="AG1096" s="17">
        <v>0.12818284853831399</v>
      </c>
      <c r="AH1096" s="17">
        <v>0.114681777526025</v>
      </c>
      <c r="AI1096" s="17"/>
      <c r="AJ1096" s="17">
        <v>0.11294433143657601</v>
      </c>
      <c r="AK1096" s="17">
        <v>0.10401283653693399</v>
      </c>
      <c r="AL1096" s="17">
        <v>0.124583381460019</v>
      </c>
      <c r="AM1096" s="17">
        <v>0</v>
      </c>
      <c r="AN1096" s="17">
        <v>0.116545044162643</v>
      </c>
      <c r="AO1096" s="17"/>
      <c r="AP1096" s="17">
        <v>0.114802167068893</v>
      </c>
      <c r="AQ1096" s="17">
        <v>0.109847727816705</v>
      </c>
      <c r="AR1096" s="17">
        <v>5.9157098956029698E-2</v>
      </c>
      <c r="AS1096" s="17"/>
      <c r="AT1096" s="17">
        <v>0.15129488512447301</v>
      </c>
      <c r="AU1096" s="17">
        <v>5.7481396746991799E-2</v>
      </c>
      <c r="AV1096" s="17" t="s">
        <v>74</v>
      </c>
      <c r="AW1096" s="17">
        <v>0.12807005719969899</v>
      </c>
      <c r="AX1096" s="17">
        <v>0.18799984761441199</v>
      </c>
      <c r="AY1096" s="17">
        <v>8.6354543300396602E-2</v>
      </c>
      <c r="AZ1096" s="17">
        <v>0.14205588010733899</v>
      </c>
    </row>
    <row r="1097" spans="2:52" x14ac:dyDescent="0.35">
      <c r="B1097" t="s">
        <v>86</v>
      </c>
      <c r="C1097" s="17">
        <v>0.49131177204277499</v>
      </c>
      <c r="D1097" s="17">
        <v>0.46749153822418898</v>
      </c>
      <c r="E1097" s="17">
        <v>0.523648784253955</v>
      </c>
      <c r="F1097" s="17"/>
      <c r="G1097" s="17">
        <v>0.29690549019005702</v>
      </c>
      <c r="H1097" s="17">
        <v>0.57284133457101405</v>
      </c>
      <c r="I1097" s="17">
        <v>0.61280052061137302</v>
      </c>
      <c r="J1097" s="17">
        <v>0.49445847887910599</v>
      </c>
      <c r="K1097" s="17">
        <v>0.39129874885841198</v>
      </c>
      <c r="L1097" s="17">
        <v>0.507716139912324</v>
      </c>
      <c r="M1097" s="17"/>
      <c r="N1097" s="17">
        <v>0.47962771445034502</v>
      </c>
      <c r="O1097" s="17">
        <v>0.50951331578100401</v>
      </c>
      <c r="P1097" s="17">
        <v>0.52712599784813696</v>
      </c>
      <c r="Q1097" s="17">
        <v>0.47472438264785399</v>
      </c>
      <c r="R1097" s="17"/>
      <c r="S1097" s="17">
        <v>0.50068082277084602</v>
      </c>
      <c r="T1097" s="17">
        <v>0.43886079203738398</v>
      </c>
      <c r="U1097" s="17">
        <v>0.66075718733976396</v>
      </c>
      <c r="V1097" s="17">
        <v>0.44538884074079899</v>
      </c>
      <c r="W1097" s="17">
        <v>0.57585054433876504</v>
      </c>
      <c r="X1097" s="17">
        <v>0.475643887965778</v>
      </c>
      <c r="Y1097" s="17">
        <v>0.51550081715169804</v>
      </c>
      <c r="Z1097" s="17">
        <v>0.31752626696036601</v>
      </c>
      <c r="AA1097" s="17">
        <v>0.541136073652285</v>
      </c>
      <c r="AB1097" s="17">
        <v>0.35869774437145702</v>
      </c>
      <c r="AC1097" s="17">
        <v>0.63940339313083805</v>
      </c>
      <c r="AD1097" s="17">
        <v>0.45132771499516899</v>
      </c>
      <c r="AE1097" s="17"/>
      <c r="AF1097" s="17">
        <v>0.49998589988966602</v>
      </c>
      <c r="AG1097" s="17">
        <v>0.53906140219697296</v>
      </c>
      <c r="AH1097" s="17">
        <v>0.38307519299774301</v>
      </c>
      <c r="AI1097" s="17"/>
      <c r="AJ1097" s="17">
        <v>0.50330547937352299</v>
      </c>
      <c r="AK1097" s="17">
        <v>0.51009275721226599</v>
      </c>
      <c r="AL1097" s="17">
        <v>0.50408019431672801</v>
      </c>
      <c r="AM1097" s="17">
        <v>0.42344557203301703</v>
      </c>
      <c r="AN1097" s="17">
        <v>0.45099253867490802</v>
      </c>
      <c r="AO1097" s="17"/>
      <c r="AP1097" s="17">
        <v>0.50787412763079698</v>
      </c>
      <c r="AQ1097" s="17">
        <v>0.53757774054976504</v>
      </c>
      <c r="AR1097" s="17">
        <v>0.54577205544915897</v>
      </c>
      <c r="AS1097" s="17"/>
      <c r="AT1097" s="17">
        <v>0.43426538826928501</v>
      </c>
      <c r="AU1097" s="17">
        <v>0.64693287021196999</v>
      </c>
      <c r="AV1097" s="17" t="s">
        <v>74</v>
      </c>
      <c r="AW1097" s="17">
        <v>0.38633121650858199</v>
      </c>
      <c r="AX1097" s="17">
        <v>0.28618609785457799</v>
      </c>
      <c r="AY1097" s="17">
        <v>0.53767958528924598</v>
      </c>
      <c r="AZ1097" s="17">
        <v>0.43572277155193601</v>
      </c>
    </row>
    <row r="1098" spans="2:52" x14ac:dyDescent="0.35">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row>
    <row r="1099" spans="2:52" x14ac:dyDescent="0.35">
      <c r="B1099" s="6" t="s">
        <v>491</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row>
    <row r="1100" spans="2:52" x14ac:dyDescent="0.35">
      <c r="B1100" s="24" t="s">
        <v>156</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row>
    <row r="1101" spans="2:52" x14ac:dyDescent="0.35">
      <c r="B1101" t="s">
        <v>382</v>
      </c>
      <c r="C1101" s="17">
        <v>0.11797223246537999</v>
      </c>
      <c r="D1101" s="17">
        <v>0.11669859677567</v>
      </c>
      <c r="E1101" s="17">
        <v>0.120528659118928</v>
      </c>
      <c r="F1101" s="17"/>
      <c r="G1101" s="17">
        <v>7.6875592147103294E-2</v>
      </c>
      <c r="H1101" s="17">
        <v>0.11516214245539901</v>
      </c>
      <c r="I1101" s="17">
        <v>0.15774515691917099</v>
      </c>
      <c r="J1101" s="17">
        <v>0.14974948624128301</v>
      </c>
      <c r="K1101" s="17">
        <v>0.100453289444788</v>
      </c>
      <c r="L1101" s="17">
        <v>0.100693464769868</v>
      </c>
      <c r="M1101" s="17"/>
      <c r="N1101" s="17">
        <v>0.13590835703318099</v>
      </c>
      <c r="O1101" s="17">
        <v>0.10756374742276301</v>
      </c>
      <c r="P1101" s="17">
        <v>0.114887806157984</v>
      </c>
      <c r="Q1101" s="17">
        <v>0.112232732697187</v>
      </c>
      <c r="R1101" s="17"/>
      <c r="S1101" s="17">
        <v>0.17923410636070999</v>
      </c>
      <c r="T1101" s="17">
        <v>0.121613359996982</v>
      </c>
      <c r="U1101" s="17">
        <v>0.104543588667771</v>
      </c>
      <c r="V1101" s="17">
        <v>9.1581840693123598E-2</v>
      </c>
      <c r="W1101" s="17">
        <v>0.14346619830284299</v>
      </c>
      <c r="X1101" s="17">
        <v>0.110164389821836</v>
      </c>
      <c r="Y1101" s="17">
        <v>0.14769284767249199</v>
      </c>
      <c r="Z1101" s="17">
        <v>7.0198470610694605E-2</v>
      </c>
      <c r="AA1101" s="17">
        <v>0.108963761496063</v>
      </c>
      <c r="AB1101" s="17">
        <v>4.6854437686524898E-2</v>
      </c>
      <c r="AC1101" s="17">
        <v>0.11690406751313</v>
      </c>
      <c r="AD1101" s="17">
        <v>0.115998954223544</v>
      </c>
      <c r="AE1101" s="17"/>
      <c r="AF1101" s="17">
        <v>0.10410354606821</v>
      </c>
      <c r="AG1101" s="17">
        <v>0.13792072297975899</v>
      </c>
      <c r="AH1101" s="17">
        <v>0.130053891349793</v>
      </c>
      <c r="AI1101" s="17"/>
      <c r="AJ1101" s="17">
        <v>0.13809807701308</v>
      </c>
      <c r="AK1101" s="17">
        <v>0.15225897874625699</v>
      </c>
      <c r="AL1101" s="17">
        <v>5.0123763911845899E-2</v>
      </c>
      <c r="AM1101" s="17">
        <v>0</v>
      </c>
      <c r="AN1101" s="17">
        <v>0.10878005911922201</v>
      </c>
      <c r="AO1101" s="17"/>
      <c r="AP1101" s="17">
        <v>0.14138899573393601</v>
      </c>
      <c r="AQ1101" s="17">
        <v>0.162023864900806</v>
      </c>
      <c r="AR1101" s="17">
        <v>9.3090799357685494E-2</v>
      </c>
      <c r="AS1101" s="17"/>
      <c r="AT1101" s="17">
        <v>0.10933946236865601</v>
      </c>
      <c r="AU1101" s="17">
        <v>0.112087185073726</v>
      </c>
      <c r="AV1101" s="17" t="s">
        <v>74</v>
      </c>
      <c r="AW1101" s="17">
        <v>0.15456597151385601</v>
      </c>
      <c r="AX1101" s="17">
        <v>0.105564903748835</v>
      </c>
      <c r="AY1101" s="17">
        <v>0.16164865170037401</v>
      </c>
      <c r="AZ1101" s="17">
        <v>0</v>
      </c>
    </row>
    <row r="1102" spans="2:52" x14ac:dyDescent="0.35">
      <c r="B1102" t="s">
        <v>383</v>
      </c>
      <c r="C1102" s="17">
        <v>0.36674707882352697</v>
      </c>
      <c r="D1102" s="17">
        <v>0.36274986751085198</v>
      </c>
      <c r="E1102" s="17">
        <v>0.374737159878756</v>
      </c>
      <c r="F1102" s="17"/>
      <c r="G1102" s="17">
        <v>0.318163631817377</v>
      </c>
      <c r="H1102" s="17">
        <v>0.34457537407168098</v>
      </c>
      <c r="I1102" s="17">
        <v>0.361005698878339</v>
      </c>
      <c r="J1102" s="17">
        <v>0.28371600386763002</v>
      </c>
      <c r="K1102" s="17">
        <v>0.44147238617902501</v>
      </c>
      <c r="L1102" s="17">
        <v>0.42639606822947901</v>
      </c>
      <c r="M1102" s="17"/>
      <c r="N1102" s="17">
        <v>0.427014765674605</v>
      </c>
      <c r="O1102" s="17">
        <v>0.299878782277613</v>
      </c>
      <c r="P1102" s="17">
        <v>0.40785470426416998</v>
      </c>
      <c r="Q1102" s="17">
        <v>0.324606846017855</v>
      </c>
      <c r="R1102" s="17"/>
      <c r="S1102" s="17">
        <v>0.32145616481549599</v>
      </c>
      <c r="T1102" s="17">
        <v>0.33262387098175</v>
      </c>
      <c r="U1102" s="17">
        <v>0.38083658417865901</v>
      </c>
      <c r="V1102" s="17">
        <v>0.35814012072561002</v>
      </c>
      <c r="W1102" s="17">
        <v>0.31443500910003302</v>
      </c>
      <c r="X1102" s="17">
        <v>0.45567186491059702</v>
      </c>
      <c r="Y1102" s="17">
        <v>0.37182826954309101</v>
      </c>
      <c r="Z1102" s="17">
        <v>0.44981806930969498</v>
      </c>
      <c r="AA1102" s="17">
        <v>0.40607711670136898</v>
      </c>
      <c r="AB1102" s="17">
        <v>0.34429588271857597</v>
      </c>
      <c r="AC1102" s="17">
        <v>0.44191539605129099</v>
      </c>
      <c r="AD1102" s="17">
        <v>0.28681661725363999</v>
      </c>
      <c r="AE1102" s="17"/>
      <c r="AF1102" s="17">
        <v>0.37973765518328401</v>
      </c>
      <c r="AG1102" s="17">
        <v>0.36942866951147302</v>
      </c>
      <c r="AH1102" s="17">
        <v>0.32859509987209201</v>
      </c>
      <c r="AI1102" s="17"/>
      <c r="AJ1102" s="17">
        <v>0.377522716161028</v>
      </c>
      <c r="AK1102" s="17">
        <v>0.31916468762356498</v>
      </c>
      <c r="AL1102" s="17">
        <v>0.52663031434034502</v>
      </c>
      <c r="AM1102" s="17">
        <v>0.48567431792325899</v>
      </c>
      <c r="AN1102" s="17">
        <v>0.37762402851574101</v>
      </c>
      <c r="AO1102" s="17"/>
      <c r="AP1102" s="17">
        <v>0.45124692523385801</v>
      </c>
      <c r="AQ1102" s="17">
        <v>0.35663266092277002</v>
      </c>
      <c r="AR1102" s="17">
        <v>0.42166765148405799</v>
      </c>
      <c r="AS1102" s="17"/>
      <c r="AT1102" s="17">
        <v>0.37960232961379398</v>
      </c>
      <c r="AU1102" s="17">
        <v>0.38889487459467198</v>
      </c>
      <c r="AV1102" s="17" t="s">
        <v>74</v>
      </c>
      <c r="AW1102" s="17">
        <v>0.399858481173748</v>
      </c>
      <c r="AX1102" s="17">
        <v>0.27031301201862301</v>
      </c>
      <c r="AY1102" s="17">
        <v>0.358327705382461</v>
      </c>
      <c r="AZ1102" s="17">
        <v>0.33148100688173598</v>
      </c>
    </row>
    <row r="1103" spans="2:52" x14ac:dyDescent="0.35">
      <c r="B1103" t="s">
        <v>384</v>
      </c>
      <c r="C1103" s="17">
        <v>0.25802303744452199</v>
      </c>
      <c r="D1103" s="17">
        <v>0.24789323648641801</v>
      </c>
      <c r="E1103" s="17">
        <v>0.26529481742883698</v>
      </c>
      <c r="F1103" s="17"/>
      <c r="G1103" s="17">
        <v>0.29933841158875102</v>
      </c>
      <c r="H1103" s="17">
        <v>0.224389123654684</v>
      </c>
      <c r="I1103" s="17">
        <v>0.26123388887756999</v>
      </c>
      <c r="J1103" s="17">
        <v>0.31539568345741897</v>
      </c>
      <c r="K1103" s="17">
        <v>0.190107713363493</v>
      </c>
      <c r="L1103" s="17">
        <v>0.265338888056667</v>
      </c>
      <c r="M1103" s="17"/>
      <c r="N1103" s="17">
        <v>0.25040137157346098</v>
      </c>
      <c r="O1103" s="17">
        <v>0.27110112393105601</v>
      </c>
      <c r="P1103" s="17">
        <v>0.231291091993653</v>
      </c>
      <c r="Q1103" s="17">
        <v>0.279118152911776</v>
      </c>
      <c r="R1103" s="17"/>
      <c r="S1103" s="17">
        <v>0.27666035763240499</v>
      </c>
      <c r="T1103" s="17">
        <v>0.236681249193546</v>
      </c>
      <c r="U1103" s="17">
        <v>0.24892875495685399</v>
      </c>
      <c r="V1103" s="17">
        <v>0.24406517233626299</v>
      </c>
      <c r="W1103" s="17">
        <v>0.31714452666735798</v>
      </c>
      <c r="X1103" s="17">
        <v>0.20226141105214199</v>
      </c>
      <c r="Y1103" s="17">
        <v>0.224849435960951</v>
      </c>
      <c r="Z1103" s="17">
        <v>0.233565752133819</v>
      </c>
      <c r="AA1103" s="17">
        <v>0.28081355849212403</v>
      </c>
      <c r="AB1103" s="17">
        <v>0.30330097298417003</v>
      </c>
      <c r="AC1103" s="17">
        <v>0.200560391349449</v>
      </c>
      <c r="AD1103" s="17">
        <v>0.31352847911590398</v>
      </c>
      <c r="AE1103" s="17"/>
      <c r="AF1103" s="17">
        <v>0.251244000457853</v>
      </c>
      <c r="AG1103" s="17">
        <v>0.244847421514858</v>
      </c>
      <c r="AH1103" s="17">
        <v>0.30919395534823002</v>
      </c>
      <c r="AI1103" s="17"/>
      <c r="AJ1103" s="17">
        <v>0.23927232917750699</v>
      </c>
      <c r="AK1103" s="17">
        <v>0.27672357400738101</v>
      </c>
      <c r="AL1103" s="17">
        <v>0.21502204272442299</v>
      </c>
      <c r="AM1103" s="17">
        <v>0.17242869784724699</v>
      </c>
      <c r="AN1103" s="17">
        <v>0.205389916394943</v>
      </c>
      <c r="AO1103" s="17"/>
      <c r="AP1103" s="17">
        <v>0.21653414374273799</v>
      </c>
      <c r="AQ1103" s="17">
        <v>0.25634152019447498</v>
      </c>
      <c r="AR1103" s="17">
        <v>0.27956012565509197</v>
      </c>
      <c r="AS1103" s="17"/>
      <c r="AT1103" s="17">
        <v>0.269041253019769</v>
      </c>
      <c r="AU1103" s="17">
        <v>0.22051021794081099</v>
      </c>
      <c r="AV1103" s="17" t="s">
        <v>74</v>
      </c>
      <c r="AW1103" s="17">
        <v>0.27826694376427502</v>
      </c>
      <c r="AX1103" s="17">
        <v>0.26034743839211599</v>
      </c>
      <c r="AY1103" s="17">
        <v>0.25545700256007797</v>
      </c>
      <c r="AZ1103" s="17">
        <v>0.39403573935458402</v>
      </c>
    </row>
    <row r="1104" spans="2:52" x14ac:dyDescent="0.35">
      <c r="B1104" t="s">
        <v>385</v>
      </c>
      <c r="C1104" s="17">
        <v>0.12857611669834601</v>
      </c>
      <c r="D1104" s="17">
        <v>0.14021822603021</v>
      </c>
      <c r="E1104" s="17">
        <v>0.11379605000054201</v>
      </c>
      <c r="F1104" s="17"/>
      <c r="G1104" s="17">
        <v>0.19251973465650399</v>
      </c>
      <c r="H1104" s="17">
        <v>0.202323299586534</v>
      </c>
      <c r="I1104" s="17">
        <v>0.114218611724287</v>
      </c>
      <c r="J1104" s="17">
        <v>8.9623834210887807E-2</v>
      </c>
      <c r="K1104" s="17">
        <v>7.9246757296734693E-2</v>
      </c>
      <c r="L1104" s="17">
        <v>0.107512141201735</v>
      </c>
      <c r="M1104" s="17"/>
      <c r="N1104" s="17">
        <v>9.2433324983001205E-2</v>
      </c>
      <c r="O1104" s="17">
        <v>0.167668334111745</v>
      </c>
      <c r="P1104" s="17">
        <v>0.13160754608765099</v>
      </c>
      <c r="Q1104" s="17">
        <v>0.127543679178131</v>
      </c>
      <c r="R1104" s="17"/>
      <c r="S1104" s="17">
        <v>7.0983060939211196E-2</v>
      </c>
      <c r="T1104" s="17">
        <v>0.178705862020928</v>
      </c>
      <c r="U1104" s="17">
        <v>0.15785390959451001</v>
      </c>
      <c r="V1104" s="17">
        <v>8.6648991336235798E-2</v>
      </c>
      <c r="W1104" s="17">
        <v>0.122553984338479</v>
      </c>
      <c r="X1104" s="17">
        <v>0.14083535794799901</v>
      </c>
      <c r="Y1104" s="17">
        <v>0.15970854210418201</v>
      </c>
      <c r="Z1104" s="17">
        <v>7.6723518941317306E-2</v>
      </c>
      <c r="AA1104" s="17">
        <v>9.6697690585358001E-2</v>
      </c>
      <c r="AB1104" s="17">
        <v>0.141105020805843</v>
      </c>
      <c r="AC1104" s="17">
        <v>0.207411910902495</v>
      </c>
      <c r="AD1104" s="17">
        <v>0.146166709346125</v>
      </c>
      <c r="AE1104" s="17"/>
      <c r="AF1104" s="17">
        <v>0.109260567952882</v>
      </c>
      <c r="AG1104" s="17">
        <v>0.14526463744132101</v>
      </c>
      <c r="AH1104" s="17">
        <v>0.11048441987613</v>
      </c>
      <c r="AI1104" s="17"/>
      <c r="AJ1104" s="17">
        <v>0.111495097950174</v>
      </c>
      <c r="AK1104" s="17">
        <v>0.13530243777331799</v>
      </c>
      <c r="AL1104" s="17">
        <v>0.126370141220875</v>
      </c>
      <c r="AM1104" s="17">
        <v>0</v>
      </c>
      <c r="AN1104" s="17">
        <v>0.15770340442818501</v>
      </c>
      <c r="AO1104" s="17"/>
      <c r="AP1104" s="17">
        <v>0.113352188422794</v>
      </c>
      <c r="AQ1104" s="17">
        <v>0.13272821370895699</v>
      </c>
      <c r="AR1104" s="17">
        <v>0.15105619169206</v>
      </c>
      <c r="AS1104" s="17"/>
      <c r="AT1104" s="17">
        <v>0.10235690930147801</v>
      </c>
      <c r="AU1104" s="17">
        <v>0.170259656870658</v>
      </c>
      <c r="AV1104" s="17" t="s">
        <v>74</v>
      </c>
      <c r="AW1104" s="17">
        <v>8.8484219302723793E-2</v>
      </c>
      <c r="AX1104" s="17">
        <v>0.16364394384745001</v>
      </c>
      <c r="AY1104" s="17">
        <v>0.112564013370299</v>
      </c>
      <c r="AZ1104" s="17">
        <v>0.12830232982665099</v>
      </c>
    </row>
    <row r="1105" spans="2:52" x14ac:dyDescent="0.35">
      <c r="B1105" t="s">
        <v>386</v>
      </c>
      <c r="C1105" s="17">
        <v>9.2785208390988694E-2</v>
      </c>
      <c r="D1105" s="17">
        <v>0.1037425033275</v>
      </c>
      <c r="E1105" s="17">
        <v>8.1259600863414702E-2</v>
      </c>
      <c r="F1105" s="17"/>
      <c r="G1105" s="17">
        <v>7.9301917338534506E-2</v>
      </c>
      <c r="H1105" s="17">
        <v>6.5728209262479104E-2</v>
      </c>
      <c r="I1105" s="17">
        <v>7.5224484548929105E-2</v>
      </c>
      <c r="J1105" s="17">
        <v>0.11445271490997801</v>
      </c>
      <c r="K1105" s="17">
        <v>0.16935083745465701</v>
      </c>
      <c r="L1105" s="17">
        <v>6.5187278004345303E-2</v>
      </c>
      <c r="M1105" s="17"/>
      <c r="N1105" s="17">
        <v>7.9324900646861707E-2</v>
      </c>
      <c r="O1105" s="17">
        <v>0.109516086001764</v>
      </c>
      <c r="P1105" s="17">
        <v>8.3307429958289797E-2</v>
      </c>
      <c r="Q1105" s="17">
        <v>9.8008756937645894E-2</v>
      </c>
      <c r="R1105" s="17"/>
      <c r="S1105" s="17">
        <v>8.6884291248894296E-2</v>
      </c>
      <c r="T1105" s="17">
        <v>0.10197523025798901</v>
      </c>
      <c r="U1105" s="17">
        <v>5.90326727132909E-2</v>
      </c>
      <c r="V1105" s="17">
        <v>0.190607327000301</v>
      </c>
      <c r="W1105" s="17">
        <v>8.3784784356149805E-2</v>
      </c>
      <c r="X1105" s="17">
        <v>6.4162024387681302E-2</v>
      </c>
      <c r="Y1105" s="17">
        <v>8.1290314304754696E-2</v>
      </c>
      <c r="Z1105" s="17">
        <v>0.100119299625817</v>
      </c>
      <c r="AA1105" s="17">
        <v>7.3670431288167207E-2</v>
      </c>
      <c r="AB1105" s="17">
        <v>0.114502594240254</v>
      </c>
      <c r="AC1105" s="17">
        <v>3.3208234183634402E-2</v>
      </c>
      <c r="AD1105" s="17">
        <v>0.105906201570974</v>
      </c>
      <c r="AE1105" s="17"/>
      <c r="AF1105" s="17">
        <v>0.121327551457595</v>
      </c>
      <c r="AG1105" s="17">
        <v>7.0961628415410094E-2</v>
      </c>
      <c r="AH1105" s="17">
        <v>8.7254040411157002E-2</v>
      </c>
      <c r="AI1105" s="17"/>
      <c r="AJ1105" s="17">
        <v>9.5842322144971001E-2</v>
      </c>
      <c r="AK1105" s="17">
        <v>8.5870482553071503E-2</v>
      </c>
      <c r="AL1105" s="17">
        <v>4.8669583135440501E-2</v>
      </c>
      <c r="AM1105" s="17">
        <v>0.25558643417186699</v>
      </c>
      <c r="AN1105" s="17">
        <v>0.11676201233493</v>
      </c>
      <c r="AO1105" s="17"/>
      <c r="AP1105" s="17">
        <v>4.9092537320575301E-2</v>
      </c>
      <c r="AQ1105" s="17">
        <v>6.9966465354851598E-2</v>
      </c>
      <c r="AR1105" s="17">
        <v>3.5953139467117402E-2</v>
      </c>
      <c r="AS1105" s="17"/>
      <c r="AT1105" s="17">
        <v>0.11634385936347499</v>
      </c>
      <c r="AU1105" s="17">
        <v>7.3061149607230105E-2</v>
      </c>
      <c r="AV1105" s="17" t="s">
        <v>74</v>
      </c>
      <c r="AW1105" s="17">
        <v>5.98874201589241E-2</v>
      </c>
      <c r="AX1105" s="17">
        <v>0.115422286704033</v>
      </c>
      <c r="AY1105" s="17">
        <v>6.8343663216922201E-2</v>
      </c>
      <c r="AZ1105" s="17">
        <v>0.14618092393703</v>
      </c>
    </row>
    <row r="1106" spans="2:52" x14ac:dyDescent="0.35">
      <c r="B1106" t="s">
        <v>72</v>
      </c>
      <c r="C1106" s="17">
        <v>3.5896326177235399E-2</v>
      </c>
      <c r="D1106" s="17">
        <v>2.86975698693499E-2</v>
      </c>
      <c r="E1106" s="17">
        <v>4.4383712709522502E-2</v>
      </c>
      <c r="F1106" s="17"/>
      <c r="G1106" s="17">
        <v>3.3800712451729699E-2</v>
      </c>
      <c r="H1106" s="17">
        <v>4.7821850969223999E-2</v>
      </c>
      <c r="I1106" s="17">
        <v>3.0572159051703601E-2</v>
      </c>
      <c r="J1106" s="17">
        <v>4.70622773128032E-2</v>
      </c>
      <c r="K1106" s="17">
        <v>1.9369016261301698E-2</v>
      </c>
      <c r="L1106" s="17">
        <v>3.4872159737906201E-2</v>
      </c>
      <c r="M1106" s="17"/>
      <c r="N1106" s="17">
        <v>1.4917280088889699E-2</v>
      </c>
      <c r="O1106" s="17">
        <v>4.4271926255058297E-2</v>
      </c>
      <c r="P1106" s="17">
        <v>3.1051421538252098E-2</v>
      </c>
      <c r="Q1106" s="17">
        <v>5.8489832257406102E-2</v>
      </c>
      <c r="R1106" s="17"/>
      <c r="S1106" s="17">
        <v>6.4782019003283606E-2</v>
      </c>
      <c r="T1106" s="17">
        <v>2.8400427548806399E-2</v>
      </c>
      <c r="U1106" s="17">
        <v>4.8804489888914303E-2</v>
      </c>
      <c r="V1106" s="17">
        <v>2.89565479084667E-2</v>
      </c>
      <c r="W1106" s="17">
        <v>1.86154972351372E-2</v>
      </c>
      <c r="X1106" s="17">
        <v>2.6904951879744499E-2</v>
      </c>
      <c r="Y1106" s="17">
        <v>1.4630590414529901E-2</v>
      </c>
      <c r="Z1106" s="17">
        <v>6.9574889378656801E-2</v>
      </c>
      <c r="AA1106" s="17">
        <v>3.3777441436918999E-2</v>
      </c>
      <c r="AB1106" s="17">
        <v>4.9941091564632299E-2</v>
      </c>
      <c r="AC1106" s="17">
        <v>0</v>
      </c>
      <c r="AD1106" s="17">
        <v>3.15830384898119E-2</v>
      </c>
      <c r="AE1106" s="17"/>
      <c r="AF1106" s="17">
        <v>3.4326678880175397E-2</v>
      </c>
      <c r="AG1106" s="17">
        <v>3.1576920137178999E-2</v>
      </c>
      <c r="AH1106" s="17">
        <v>3.4418593142598097E-2</v>
      </c>
      <c r="AI1106" s="17"/>
      <c r="AJ1106" s="17">
        <v>3.7769457553240203E-2</v>
      </c>
      <c r="AK1106" s="17">
        <v>3.0679839296407298E-2</v>
      </c>
      <c r="AL1106" s="17">
        <v>3.3184154667070899E-2</v>
      </c>
      <c r="AM1106" s="17">
        <v>8.6310550057627597E-2</v>
      </c>
      <c r="AN1106" s="17">
        <v>3.3740579206978601E-2</v>
      </c>
      <c r="AO1106" s="17"/>
      <c r="AP1106" s="17">
        <v>2.83852095460989E-2</v>
      </c>
      <c r="AQ1106" s="17">
        <v>2.23072749181406E-2</v>
      </c>
      <c r="AR1106" s="17">
        <v>1.8672092343987399E-2</v>
      </c>
      <c r="AS1106" s="17"/>
      <c r="AT1106" s="17">
        <v>2.33161863328273E-2</v>
      </c>
      <c r="AU1106" s="17">
        <v>3.51869159129026E-2</v>
      </c>
      <c r="AV1106" s="17" t="s">
        <v>74</v>
      </c>
      <c r="AW1106" s="17">
        <v>1.8936964086474099E-2</v>
      </c>
      <c r="AX1106" s="17">
        <v>8.4708415288943101E-2</v>
      </c>
      <c r="AY1106" s="17">
        <v>4.3658963769866298E-2</v>
      </c>
      <c r="AZ1106" s="17">
        <v>0</v>
      </c>
    </row>
    <row r="1107" spans="2:52" x14ac:dyDescent="0.35">
      <c r="B1107" t="s">
        <v>387</v>
      </c>
      <c r="C1107" s="17">
        <v>0.484719311288907</v>
      </c>
      <c r="D1107" s="17">
        <v>0.47944846428652199</v>
      </c>
      <c r="E1107" s="17">
        <v>0.49526581899768402</v>
      </c>
      <c r="F1107" s="17"/>
      <c r="G1107" s="17">
        <v>0.39503922396448099</v>
      </c>
      <c r="H1107" s="17">
        <v>0.459737516527079</v>
      </c>
      <c r="I1107" s="17">
        <v>0.51875085579751101</v>
      </c>
      <c r="J1107" s="17">
        <v>0.433465490108913</v>
      </c>
      <c r="K1107" s="17">
        <v>0.541925675623814</v>
      </c>
      <c r="L1107" s="17">
        <v>0.52708953299934602</v>
      </c>
      <c r="M1107" s="17"/>
      <c r="N1107" s="17">
        <v>0.56292312270778699</v>
      </c>
      <c r="O1107" s="17">
        <v>0.40744252970037598</v>
      </c>
      <c r="P1107" s="17">
        <v>0.52274251042215403</v>
      </c>
      <c r="Q1107" s="17">
        <v>0.43683957871504198</v>
      </c>
      <c r="R1107" s="17"/>
      <c r="S1107" s="17">
        <v>0.50069027117620601</v>
      </c>
      <c r="T1107" s="17">
        <v>0.45423723097873198</v>
      </c>
      <c r="U1107" s="17">
        <v>0.48538017284643098</v>
      </c>
      <c r="V1107" s="17">
        <v>0.449721961418734</v>
      </c>
      <c r="W1107" s="17">
        <v>0.45790120740287599</v>
      </c>
      <c r="X1107" s="17">
        <v>0.56583625473243304</v>
      </c>
      <c r="Y1107" s="17">
        <v>0.51952111721558203</v>
      </c>
      <c r="Z1107" s="17">
        <v>0.52001653992038999</v>
      </c>
      <c r="AA1107" s="17">
        <v>0.51504087819743205</v>
      </c>
      <c r="AB1107" s="17">
        <v>0.391150320405101</v>
      </c>
      <c r="AC1107" s="17">
        <v>0.55881946356442103</v>
      </c>
      <c r="AD1107" s="17">
        <v>0.402815571477185</v>
      </c>
      <c r="AE1107" s="17"/>
      <c r="AF1107" s="17">
        <v>0.48384120125149499</v>
      </c>
      <c r="AG1107" s="17">
        <v>0.50734939249123201</v>
      </c>
      <c r="AH1107" s="17">
        <v>0.45864899122188502</v>
      </c>
      <c r="AI1107" s="17"/>
      <c r="AJ1107" s="17">
        <v>0.51562079317410803</v>
      </c>
      <c r="AK1107" s="17">
        <v>0.47142366636982203</v>
      </c>
      <c r="AL1107" s="17">
        <v>0.57675407825219105</v>
      </c>
      <c r="AM1107" s="17">
        <v>0.48567431792325899</v>
      </c>
      <c r="AN1107" s="17">
        <v>0.48640408763496401</v>
      </c>
      <c r="AO1107" s="17"/>
      <c r="AP1107" s="17">
        <v>0.59263592096779405</v>
      </c>
      <c r="AQ1107" s="17">
        <v>0.51865652582357602</v>
      </c>
      <c r="AR1107" s="17">
        <v>0.51475845084174399</v>
      </c>
      <c r="AS1107" s="17"/>
      <c r="AT1107" s="17">
        <v>0.48894179198245102</v>
      </c>
      <c r="AU1107" s="17">
        <v>0.50098205966839804</v>
      </c>
      <c r="AV1107" s="17" t="s">
        <v>74</v>
      </c>
      <c r="AW1107" s="17">
        <v>0.55442445268760299</v>
      </c>
      <c r="AX1107" s="17">
        <v>0.37587791576745799</v>
      </c>
      <c r="AY1107" s="17">
        <v>0.51997635708283496</v>
      </c>
      <c r="AZ1107" s="17">
        <v>0.33148100688173598</v>
      </c>
    </row>
    <row r="1108" spans="2:52" x14ac:dyDescent="0.35">
      <c r="B1108" t="s">
        <v>388</v>
      </c>
      <c r="C1108" s="17">
        <v>0.22136132508933501</v>
      </c>
      <c r="D1108" s="17">
        <v>0.24396072935770999</v>
      </c>
      <c r="E1108" s="17">
        <v>0.19505565086395599</v>
      </c>
      <c r="F1108" s="17"/>
      <c r="G1108" s="17">
        <v>0.27182165199503799</v>
      </c>
      <c r="H1108" s="17">
        <v>0.26805150884901302</v>
      </c>
      <c r="I1108" s="17">
        <v>0.18944309627321601</v>
      </c>
      <c r="J1108" s="17">
        <v>0.20407654912086601</v>
      </c>
      <c r="K1108" s="17">
        <v>0.24859759475139201</v>
      </c>
      <c r="L1108" s="17">
        <v>0.17269941920608001</v>
      </c>
      <c r="M1108" s="17"/>
      <c r="N1108" s="17">
        <v>0.17175822562986301</v>
      </c>
      <c r="O1108" s="17">
        <v>0.27718442011350902</v>
      </c>
      <c r="P1108" s="17">
        <v>0.21491497604594101</v>
      </c>
      <c r="Q1108" s="17">
        <v>0.22555243611577599</v>
      </c>
      <c r="R1108" s="17"/>
      <c r="S1108" s="17">
        <v>0.15786735218810499</v>
      </c>
      <c r="T1108" s="17">
        <v>0.28068109227891602</v>
      </c>
      <c r="U1108" s="17">
        <v>0.216886582307801</v>
      </c>
      <c r="V1108" s="17">
        <v>0.27725631833653702</v>
      </c>
      <c r="W1108" s="17">
        <v>0.206338768694629</v>
      </c>
      <c r="X1108" s="17">
        <v>0.20499738233568099</v>
      </c>
      <c r="Y1108" s="17">
        <v>0.24099885640893701</v>
      </c>
      <c r="Z1108" s="17">
        <v>0.17684281856713399</v>
      </c>
      <c r="AA1108" s="17">
        <v>0.17036812187352501</v>
      </c>
      <c r="AB1108" s="17">
        <v>0.25560761504609603</v>
      </c>
      <c r="AC1108" s="17">
        <v>0.24062014508613</v>
      </c>
      <c r="AD1108" s="17">
        <v>0.25207291091709899</v>
      </c>
      <c r="AE1108" s="17"/>
      <c r="AF1108" s="17">
        <v>0.23058811941047699</v>
      </c>
      <c r="AG1108" s="17">
        <v>0.21622626585673099</v>
      </c>
      <c r="AH1108" s="17">
        <v>0.197738460287287</v>
      </c>
      <c r="AI1108" s="17"/>
      <c r="AJ1108" s="17">
        <v>0.207337420095145</v>
      </c>
      <c r="AK1108" s="17">
        <v>0.22117292032638999</v>
      </c>
      <c r="AL1108" s="17">
        <v>0.17503972435631501</v>
      </c>
      <c r="AM1108" s="17">
        <v>0.25558643417186699</v>
      </c>
      <c r="AN1108" s="17">
        <v>0.27446541676311498</v>
      </c>
      <c r="AO1108" s="17"/>
      <c r="AP1108" s="17">
        <v>0.16244472574336899</v>
      </c>
      <c r="AQ1108" s="17">
        <v>0.202694679063809</v>
      </c>
      <c r="AR1108" s="17">
        <v>0.18700933115917701</v>
      </c>
      <c r="AS1108" s="17"/>
      <c r="AT1108" s="17">
        <v>0.218700768664953</v>
      </c>
      <c r="AU1108" s="17">
        <v>0.24332080647788901</v>
      </c>
      <c r="AV1108" s="17" t="s">
        <v>74</v>
      </c>
      <c r="AW1108" s="17">
        <v>0.148371639461648</v>
      </c>
      <c r="AX1108" s="17">
        <v>0.279066230551482</v>
      </c>
      <c r="AY1108" s="17">
        <v>0.18090767658722101</v>
      </c>
      <c r="AZ1108" s="17">
        <v>0.27448325376368099</v>
      </c>
    </row>
    <row r="1109" spans="2:52" x14ac:dyDescent="0.35">
      <c r="B1109" t="s">
        <v>86</v>
      </c>
      <c r="C1109" s="17">
        <v>0.26335798619957201</v>
      </c>
      <c r="D1109" s="17">
        <v>0.235487734928812</v>
      </c>
      <c r="E1109" s="17">
        <v>0.30021016813372797</v>
      </c>
      <c r="F1109" s="17"/>
      <c r="G1109" s="17">
        <v>0.123217571969442</v>
      </c>
      <c r="H1109" s="17">
        <v>0.19168600767806601</v>
      </c>
      <c r="I1109" s="17">
        <v>0.32930775952429497</v>
      </c>
      <c r="J1109" s="17">
        <v>0.22938894098804699</v>
      </c>
      <c r="K1109" s="17">
        <v>0.29332808087242102</v>
      </c>
      <c r="L1109" s="17">
        <v>0.35439011379326602</v>
      </c>
      <c r="M1109" s="17"/>
      <c r="N1109" s="17">
        <v>0.39116489707792401</v>
      </c>
      <c r="O1109" s="17">
        <v>0.13025810958686801</v>
      </c>
      <c r="P1109" s="17">
        <v>0.30782753437621302</v>
      </c>
      <c r="Q1109" s="17">
        <v>0.21128714259926501</v>
      </c>
      <c r="R1109" s="17"/>
      <c r="S1109" s="17">
        <v>0.34282291898810102</v>
      </c>
      <c r="T1109" s="17">
        <v>0.17355613869981601</v>
      </c>
      <c r="U1109" s="17">
        <v>0.26849359053862898</v>
      </c>
      <c r="V1109" s="17">
        <v>0.172465643082197</v>
      </c>
      <c r="W1109" s="17">
        <v>0.25156243870824702</v>
      </c>
      <c r="X1109" s="17">
        <v>0.360838872396752</v>
      </c>
      <c r="Y1109" s="17">
        <v>0.27852226080664599</v>
      </c>
      <c r="Z1109" s="17">
        <v>0.34317372135325602</v>
      </c>
      <c r="AA1109" s="17">
        <v>0.34467275632390698</v>
      </c>
      <c r="AB1109" s="17">
        <v>0.13554270535900501</v>
      </c>
      <c r="AC1109" s="17">
        <v>0.31819931847829103</v>
      </c>
      <c r="AD1109" s="17">
        <v>0.15074266056008501</v>
      </c>
      <c r="AE1109" s="17"/>
      <c r="AF1109" s="17">
        <v>0.25325308184101802</v>
      </c>
      <c r="AG1109" s="17">
        <v>0.29112312663450102</v>
      </c>
      <c r="AH1109" s="17">
        <v>0.26091053093459798</v>
      </c>
      <c r="AI1109" s="17"/>
      <c r="AJ1109" s="17">
        <v>0.30828337307896297</v>
      </c>
      <c r="AK1109" s="17">
        <v>0.250250746043432</v>
      </c>
      <c r="AL1109" s="17">
        <v>0.40171435389587501</v>
      </c>
      <c r="AM1109" s="17">
        <v>0.230087883751392</v>
      </c>
      <c r="AN1109" s="17">
        <v>0.21193867087184901</v>
      </c>
      <c r="AO1109" s="17"/>
      <c r="AP1109" s="17">
        <v>0.43019119522442401</v>
      </c>
      <c r="AQ1109" s="17">
        <v>0.31596184675976802</v>
      </c>
      <c r="AR1109" s="17">
        <v>0.32774911968256598</v>
      </c>
      <c r="AS1109" s="17"/>
      <c r="AT1109" s="17">
        <v>0.270241023317498</v>
      </c>
      <c r="AU1109" s="17">
        <v>0.25766125319050898</v>
      </c>
      <c r="AV1109" s="17" t="s">
        <v>74</v>
      </c>
      <c r="AW1109" s="17">
        <v>0.40605281322595599</v>
      </c>
      <c r="AX1109" s="17">
        <v>9.6811685215975898E-2</v>
      </c>
      <c r="AY1109" s="17">
        <v>0.33906868049561301</v>
      </c>
      <c r="AZ1109" s="17">
        <v>5.6997753118055099E-2</v>
      </c>
    </row>
    <row r="1110" spans="2:52" x14ac:dyDescent="0.35">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row>
    <row r="1111" spans="2:52" x14ac:dyDescent="0.35">
      <c r="B1111" s="6" t="s">
        <v>492</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row>
    <row r="1112" spans="2:52" x14ac:dyDescent="0.35">
      <c r="B1112" s="24" t="s">
        <v>156</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row>
    <row r="1113" spans="2:52" x14ac:dyDescent="0.35">
      <c r="B1113" t="s">
        <v>382</v>
      </c>
      <c r="C1113" s="17">
        <v>0.162417358607122</v>
      </c>
      <c r="D1113" s="17">
        <v>0.17125992768432599</v>
      </c>
      <c r="E1113" s="17">
        <v>0.151125846393416</v>
      </c>
      <c r="F1113" s="17"/>
      <c r="G1113" s="17">
        <v>0.14544878316329399</v>
      </c>
      <c r="H1113" s="17">
        <v>0.17744294866240801</v>
      </c>
      <c r="I1113" s="17">
        <v>0.230908671951714</v>
      </c>
      <c r="J1113" s="17">
        <v>0.15511927951669499</v>
      </c>
      <c r="K1113" s="17">
        <v>0.14692194052118099</v>
      </c>
      <c r="L1113" s="17">
        <v>0.122010436757366</v>
      </c>
      <c r="M1113" s="17"/>
      <c r="N1113" s="17">
        <v>0.21546438951379299</v>
      </c>
      <c r="O1113" s="17">
        <v>0.136881928395753</v>
      </c>
      <c r="P1113" s="17">
        <v>0.15147211098907601</v>
      </c>
      <c r="Q1113" s="17">
        <v>0.13763697971344599</v>
      </c>
      <c r="R1113" s="17"/>
      <c r="S1113" s="17">
        <v>0.21569325141103399</v>
      </c>
      <c r="T1113" s="17">
        <v>0.12165386636431</v>
      </c>
      <c r="U1113" s="17">
        <v>0.15933598011789701</v>
      </c>
      <c r="V1113" s="17">
        <v>0.19759204121201401</v>
      </c>
      <c r="W1113" s="17">
        <v>0.21776900158152601</v>
      </c>
      <c r="X1113" s="17">
        <v>0.113136437511557</v>
      </c>
      <c r="Y1113" s="17">
        <v>0.12907429430221301</v>
      </c>
      <c r="Z1113" s="17">
        <v>6.7060499242591595E-2</v>
      </c>
      <c r="AA1113" s="17">
        <v>0.23791967547599799</v>
      </c>
      <c r="AB1113" s="17">
        <v>0.114486193312791</v>
      </c>
      <c r="AC1113" s="17">
        <v>0.15123002671351299</v>
      </c>
      <c r="AD1113" s="17">
        <v>0.12889923732800601</v>
      </c>
      <c r="AE1113" s="17"/>
      <c r="AF1113" s="17">
        <v>0.133068492254723</v>
      </c>
      <c r="AG1113" s="17">
        <v>0.180457935398426</v>
      </c>
      <c r="AH1113" s="17">
        <v>0.16916379410907301</v>
      </c>
      <c r="AI1113" s="17"/>
      <c r="AJ1113" s="17">
        <v>0.144222622083959</v>
      </c>
      <c r="AK1113" s="17">
        <v>0.18194620781826401</v>
      </c>
      <c r="AL1113" s="17">
        <v>0.130019536986861</v>
      </c>
      <c r="AM1113" s="17">
        <v>7.8495557081984996E-2</v>
      </c>
      <c r="AN1113" s="17">
        <v>0.16911076966428601</v>
      </c>
      <c r="AO1113" s="17"/>
      <c r="AP1113" s="17">
        <v>0.116799194583945</v>
      </c>
      <c r="AQ1113" s="17">
        <v>0.20331418713227101</v>
      </c>
      <c r="AR1113" s="17">
        <v>0.13426963825396501</v>
      </c>
      <c r="AS1113" s="17"/>
      <c r="AT1113" s="17">
        <v>0.146235968188553</v>
      </c>
      <c r="AU1113" s="17">
        <v>0.17527207070659001</v>
      </c>
      <c r="AV1113" s="17" t="s">
        <v>74</v>
      </c>
      <c r="AW1113" s="17">
        <v>0.20275447081922501</v>
      </c>
      <c r="AX1113" s="17">
        <v>8.4689824594295998E-2</v>
      </c>
      <c r="AY1113" s="17">
        <v>0.21315646148756301</v>
      </c>
      <c r="AZ1113" s="17">
        <v>9.6753199175257307E-2</v>
      </c>
    </row>
    <row r="1114" spans="2:52" x14ac:dyDescent="0.35">
      <c r="B1114" t="s">
        <v>383</v>
      </c>
      <c r="C1114" s="17">
        <v>0.42235287099247099</v>
      </c>
      <c r="D1114" s="17">
        <v>0.40586055446483899</v>
      </c>
      <c r="E1114" s="17">
        <v>0.44192913833228697</v>
      </c>
      <c r="F1114" s="17"/>
      <c r="G1114" s="17">
        <v>0.38637150969221901</v>
      </c>
      <c r="H1114" s="17">
        <v>0.43731643111735502</v>
      </c>
      <c r="I1114" s="17">
        <v>0.42408237006006599</v>
      </c>
      <c r="J1114" s="17">
        <v>0.41356217823431601</v>
      </c>
      <c r="K1114" s="17">
        <v>0.49253889287421598</v>
      </c>
      <c r="L1114" s="17">
        <v>0.38510214030262402</v>
      </c>
      <c r="M1114" s="17"/>
      <c r="N1114" s="17">
        <v>0.40791451562918202</v>
      </c>
      <c r="O1114" s="17">
        <v>0.45239459789610098</v>
      </c>
      <c r="P1114" s="17">
        <v>0.45838665078103102</v>
      </c>
      <c r="Q1114" s="17">
        <v>0.38447452619463002</v>
      </c>
      <c r="R1114" s="17"/>
      <c r="S1114" s="17">
        <v>0.367003050306273</v>
      </c>
      <c r="T1114" s="17">
        <v>0.37272900464195802</v>
      </c>
      <c r="U1114" s="17">
        <v>0.39794052749548903</v>
      </c>
      <c r="V1114" s="17">
        <v>0.42509809139259203</v>
      </c>
      <c r="W1114" s="17">
        <v>0.38179849273045402</v>
      </c>
      <c r="X1114" s="17">
        <v>0.44547691234411502</v>
      </c>
      <c r="Y1114" s="17">
        <v>0.51728398115505403</v>
      </c>
      <c r="Z1114" s="17">
        <v>0.42006645956472</v>
      </c>
      <c r="AA1114" s="17">
        <v>0.38052912121666699</v>
      </c>
      <c r="AB1114" s="17">
        <v>0.47918244918080699</v>
      </c>
      <c r="AC1114" s="17">
        <v>0.45087211158151502</v>
      </c>
      <c r="AD1114" s="17">
        <v>0.56287151667878899</v>
      </c>
      <c r="AE1114" s="17"/>
      <c r="AF1114" s="17">
        <v>0.40961150689081699</v>
      </c>
      <c r="AG1114" s="17">
        <v>0.44374565298590002</v>
      </c>
      <c r="AH1114" s="17">
        <v>0.40796743349350301</v>
      </c>
      <c r="AI1114" s="17"/>
      <c r="AJ1114" s="17">
        <v>0.41253865088932301</v>
      </c>
      <c r="AK1114" s="17">
        <v>0.44593144071361601</v>
      </c>
      <c r="AL1114" s="17">
        <v>0.48450991645749197</v>
      </c>
      <c r="AM1114" s="17">
        <v>0.435469250206939</v>
      </c>
      <c r="AN1114" s="17">
        <v>0.358336368503965</v>
      </c>
      <c r="AO1114" s="17"/>
      <c r="AP1114" s="17">
        <v>0.419061915591592</v>
      </c>
      <c r="AQ1114" s="17">
        <v>0.43702780349703702</v>
      </c>
      <c r="AR1114" s="17">
        <v>0.42992366967829598</v>
      </c>
      <c r="AS1114" s="17"/>
      <c r="AT1114" s="17">
        <v>0.421942545071188</v>
      </c>
      <c r="AU1114" s="17">
        <v>0.45049634737702199</v>
      </c>
      <c r="AV1114" s="17" t="s">
        <v>74</v>
      </c>
      <c r="AW1114" s="17">
        <v>0.33907053614500199</v>
      </c>
      <c r="AX1114" s="17">
        <v>0.41569707666675498</v>
      </c>
      <c r="AY1114" s="17">
        <v>0.41681784361185198</v>
      </c>
      <c r="AZ1114" s="17">
        <v>0.49081115667859598</v>
      </c>
    </row>
    <row r="1115" spans="2:52" x14ac:dyDescent="0.35">
      <c r="B1115" t="s">
        <v>384</v>
      </c>
      <c r="C1115" s="17">
        <v>0.227075105100561</v>
      </c>
      <c r="D1115" s="17">
        <v>0.23004555240178301</v>
      </c>
      <c r="E1115" s="17">
        <v>0.22230875801168501</v>
      </c>
      <c r="F1115" s="17"/>
      <c r="G1115" s="17">
        <v>0.24261717828302201</v>
      </c>
      <c r="H1115" s="17">
        <v>0.25694523392881202</v>
      </c>
      <c r="I1115" s="17">
        <v>0.265714606935674</v>
      </c>
      <c r="J1115" s="17">
        <v>0.19723023318225</v>
      </c>
      <c r="K1115" s="17">
        <v>0.180622818980292</v>
      </c>
      <c r="L1115" s="17">
        <v>0.218941285334113</v>
      </c>
      <c r="M1115" s="17"/>
      <c r="N1115" s="17">
        <v>0.203758043795086</v>
      </c>
      <c r="O1115" s="17">
        <v>0.23187843718378201</v>
      </c>
      <c r="P1115" s="17">
        <v>0.23113334090169799</v>
      </c>
      <c r="Q1115" s="17">
        <v>0.24024111509379401</v>
      </c>
      <c r="R1115" s="17"/>
      <c r="S1115" s="17">
        <v>0.25242417272123002</v>
      </c>
      <c r="T1115" s="17">
        <v>0.29910337752379701</v>
      </c>
      <c r="U1115" s="17">
        <v>0.228028958600549</v>
      </c>
      <c r="V1115" s="17">
        <v>0.21173883541849101</v>
      </c>
      <c r="W1115" s="17">
        <v>0.208986974541892</v>
      </c>
      <c r="X1115" s="17">
        <v>0.20779485111522</v>
      </c>
      <c r="Y1115" s="17">
        <v>0.18313921563138599</v>
      </c>
      <c r="Z1115" s="17">
        <v>0.19079877345628901</v>
      </c>
      <c r="AA1115" s="17">
        <v>0.19483431715376301</v>
      </c>
      <c r="AB1115" s="17">
        <v>0.22216353130493599</v>
      </c>
      <c r="AC1115" s="17">
        <v>0.26018175537141802</v>
      </c>
      <c r="AD1115" s="17">
        <v>0.21302589519109599</v>
      </c>
      <c r="AE1115" s="17"/>
      <c r="AF1115" s="17">
        <v>0.22352622324398499</v>
      </c>
      <c r="AG1115" s="17">
        <v>0.20154729153429701</v>
      </c>
      <c r="AH1115" s="17">
        <v>0.31100630784959898</v>
      </c>
      <c r="AI1115" s="17"/>
      <c r="AJ1115" s="17">
        <v>0.21965294406028099</v>
      </c>
      <c r="AK1115" s="17">
        <v>0.23270717013714801</v>
      </c>
      <c r="AL1115" s="17">
        <v>0.19014394122768699</v>
      </c>
      <c r="AM1115" s="17">
        <v>0.31639567139289299</v>
      </c>
      <c r="AN1115" s="17">
        <v>0.31395309607796601</v>
      </c>
      <c r="AO1115" s="17"/>
      <c r="AP1115" s="17">
        <v>0.249519548799635</v>
      </c>
      <c r="AQ1115" s="17">
        <v>0.19759466834487099</v>
      </c>
      <c r="AR1115" s="17">
        <v>0.27906756897226997</v>
      </c>
      <c r="AS1115" s="17"/>
      <c r="AT1115" s="17">
        <v>0.227548924716267</v>
      </c>
      <c r="AU1115" s="17">
        <v>0.20993206987284399</v>
      </c>
      <c r="AV1115" s="17" t="s">
        <v>74</v>
      </c>
      <c r="AW1115" s="17">
        <v>0.25219899712984101</v>
      </c>
      <c r="AX1115" s="17">
        <v>0.212762136816353</v>
      </c>
      <c r="AY1115" s="17">
        <v>0.26220431226866298</v>
      </c>
      <c r="AZ1115" s="17">
        <v>0.13174916756593599</v>
      </c>
    </row>
    <row r="1116" spans="2:52" x14ac:dyDescent="0.35">
      <c r="B1116" t="s">
        <v>385</v>
      </c>
      <c r="C1116" s="17">
        <v>8.5330360516502196E-2</v>
      </c>
      <c r="D1116" s="17">
        <v>9.4813123630937399E-2</v>
      </c>
      <c r="E1116" s="17">
        <v>7.5403308240113598E-2</v>
      </c>
      <c r="F1116" s="17"/>
      <c r="G1116" s="17">
        <v>0.16993248366210401</v>
      </c>
      <c r="H1116" s="17">
        <v>7.6625362357910301E-2</v>
      </c>
      <c r="I1116" s="17">
        <v>3.3824960230409998E-2</v>
      </c>
      <c r="J1116" s="17">
        <v>8.6705684316959505E-2</v>
      </c>
      <c r="K1116" s="17">
        <v>6.2840702528070003E-2</v>
      </c>
      <c r="L1116" s="17">
        <v>0.100422130335966</v>
      </c>
      <c r="M1116" s="17"/>
      <c r="N1116" s="17">
        <v>7.2936886208466195E-2</v>
      </c>
      <c r="O1116" s="17">
        <v>9.5761281045669305E-2</v>
      </c>
      <c r="P1116" s="17">
        <v>6.6675296642971796E-2</v>
      </c>
      <c r="Q1116" s="17">
        <v>0.104195830461305</v>
      </c>
      <c r="R1116" s="17"/>
      <c r="S1116" s="17">
        <v>7.1924362239138798E-2</v>
      </c>
      <c r="T1116" s="17">
        <v>0.111793545518832</v>
      </c>
      <c r="U1116" s="17">
        <v>0.12567081944040001</v>
      </c>
      <c r="V1116" s="17">
        <v>3.22435041098455E-2</v>
      </c>
      <c r="W1116" s="17">
        <v>9.8757541035039406E-2</v>
      </c>
      <c r="X1116" s="17">
        <v>4.3242872076885402E-2</v>
      </c>
      <c r="Y1116" s="17">
        <v>0.10798823795198501</v>
      </c>
      <c r="Z1116" s="17">
        <v>0.21476083200068299</v>
      </c>
      <c r="AA1116" s="17">
        <v>7.5561802287807803E-2</v>
      </c>
      <c r="AB1116" s="17">
        <v>6.7844727594468093E-2</v>
      </c>
      <c r="AC1116" s="17">
        <v>6.8611628188447904E-2</v>
      </c>
      <c r="AD1116" s="17">
        <v>9.5203350802108094E-2</v>
      </c>
      <c r="AE1116" s="17"/>
      <c r="AF1116" s="17">
        <v>9.0431653892621505E-2</v>
      </c>
      <c r="AG1116" s="17">
        <v>8.1297697312197603E-2</v>
      </c>
      <c r="AH1116" s="17">
        <v>7.0054724303354604E-2</v>
      </c>
      <c r="AI1116" s="17"/>
      <c r="AJ1116" s="17">
        <v>7.7887770475326204E-2</v>
      </c>
      <c r="AK1116" s="17">
        <v>6.4596546826818604E-2</v>
      </c>
      <c r="AL1116" s="17">
        <v>9.7393050491120806E-2</v>
      </c>
      <c r="AM1116" s="17">
        <v>8.3328971260554899E-2</v>
      </c>
      <c r="AN1116" s="17">
        <v>7.5384975517339206E-2</v>
      </c>
      <c r="AO1116" s="17"/>
      <c r="AP1116" s="17">
        <v>9.0828232209341497E-2</v>
      </c>
      <c r="AQ1116" s="17">
        <v>8.3470680856201407E-2</v>
      </c>
      <c r="AR1116" s="17">
        <v>7.3958700741355299E-2</v>
      </c>
      <c r="AS1116" s="17"/>
      <c r="AT1116" s="17">
        <v>9.1408370049218493E-2</v>
      </c>
      <c r="AU1116" s="17">
        <v>7.3445250919583899E-2</v>
      </c>
      <c r="AV1116" s="17" t="s">
        <v>74</v>
      </c>
      <c r="AW1116" s="17">
        <v>0.102571169172519</v>
      </c>
      <c r="AX1116" s="17">
        <v>0.11936527855038701</v>
      </c>
      <c r="AY1116" s="17">
        <v>3.2676735840952702E-2</v>
      </c>
      <c r="AZ1116" s="17">
        <v>0.173123916677909</v>
      </c>
    </row>
    <row r="1117" spans="2:52" x14ac:dyDescent="0.35">
      <c r="B1117" t="s">
        <v>386</v>
      </c>
      <c r="C1117" s="17">
        <v>7.0241468437632598E-2</v>
      </c>
      <c r="D1117" s="17">
        <v>7.2798652586267901E-2</v>
      </c>
      <c r="E1117" s="17">
        <v>6.8010796050269204E-2</v>
      </c>
      <c r="F1117" s="17"/>
      <c r="G1117" s="17">
        <v>3.2951636661464001E-2</v>
      </c>
      <c r="H1117" s="17">
        <v>2.1984596258534099E-2</v>
      </c>
      <c r="I1117" s="17">
        <v>2.41061819409637E-2</v>
      </c>
      <c r="J1117" s="17">
        <v>9.1415496164740095E-2</v>
      </c>
      <c r="K1117" s="17">
        <v>9.0114085188455303E-2</v>
      </c>
      <c r="L1117" s="17">
        <v>0.13768065797611501</v>
      </c>
      <c r="M1117" s="17"/>
      <c r="N1117" s="17">
        <v>7.5554114364679306E-2</v>
      </c>
      <c r="O1117" s="17">
        <v>5.1238960662229299E-2</v>
      </c>
      <c r="P1117" s="17">
        <v>7.5182029249000498E-2</v>
      </c>
      <c r="Q1117" s="17">
        <v>7.9942687208199997E-2</v>
      </c>
      <c r="R1117" s="17"/>
      <c r="S1117" s="17">
        <v>3.6708161112121801E-2</v>
      </c>
      <c r="T1117" s="17">
        <v>7.6191700879119598E-2</v>
      </c>
      <c r="U1117" s="17">
        <v>6.9217645138606898E-2</v>
      </c>
      <c r="V1117" s="17">
        <v>0.11867563442672301</v>
      </c>
      <c r="W1117" s="17">
        <v>5.52502905495997E-2</v>
      </c>
      <c r="X1117" s="17">
        <v>0.150558406571599</v>
      </c>
      <c r="Y1117" s="17">
        <v>4.7883680544830699E-2</v>
      </c>
      <c r="Z1117" s="17">
        <v>7.2582475465544402E-2</v>
      </c>
      <c r="AA1117" s="17">
        <v>5.5900918055187897E-2</v>
      </c>
      <c r="AB1117" s="17">
        <v>6.72642545647303E-2</v>
      </c>
      <c r="AC1117" s="17">
        <v>6.9104478145105799E-2</v>
      </c>
      <c r="AD1117" s="17">
        <v>0</v>
      </c>
      <c r="AE1117" s="17"/>
      <c r="AF1117" s="17">
        <v>0.101411244372499</v>
      </c>
      <c r="AG1117" s="17">
        <v>6.26023456996464E-2</v>
      </c>
      <c r="AH1117" s="17">
        <v>2.5287071919321599E-2</v>
      </c>
      <c r="AI1117" s="17"/>
      <c r="AJ1117" s="17">
        <v>0.102892317757213</v>
      </c>
      <c r="AK1117" s="17">
        <v>5.1263866141260099E-2</v>
      </c>
      <c r="AL1117" s="17">
        <v>6.4749400169769003E-2</v>
      </c>
      <c r="AM1117" s="17">
        <v>0</v>
      </c>
      <c r="AN1117" s="17">
        <v>6.2637403619988402E-2</v>
      </c>
      <c r="AO1117" s="17"/>
      <c r="AP1117" s="17">
        <v>8.8349967496959406E-2</v>
      </c>
      <c r="AQ1117" s="17">
        <v>5.4361445046613902E-2</v>
      </c>
      <c r="AR1117" s="17">
        <v>6.4108330010126002E-2</v>
      </c>
      <c r="AS1117" s="17"/>
      <c r="AT1117" s="17">
        <v>9.2946747504511498E-2</v>
      </c>
      <c r="AU1117" s="17">
        <v>4.5542526247837098E-2</v>
      </c>
      <c r="AV1117" s="17" t="s">
        <v>74</v>
      </c>
      <c r="AW1117" s="17">
        <v>0.103404826733413</v>
      </c>
      <c r="AX1117" s="17">
        <v>9.6227555129179701E-2</v>
      </c>
      <c r="AY1117" s="17">
        <v>4.26436629726889E-2</v>
      </c>
      <c r="AZ1117" s="17">
        <v>7.7523857415522507E-2</v>
      </c>
    </row>
    <row r="1118" spans="2:52" x14ac:dyDescent="0.35">
      <c r="B1118" t="s">
        <v>72</v>
      </c>
      <c r="C1118" s="17">
        <v>3.2582836345711699E-2</v>
      </c>
      <c r="D1118" s="17">
        <v>2.5222189231846201E-2</v>
      </c>
      <c r="E1118" s="17">
        <v>4.1222152972229101E-2</v>
      </c>
      <c r="F1118" s="17"/>
      <c r="G1118" s="17">
        <v>2.26784085378978E-2</v>
      </c>
      <c r="H1118" s="17">
        <v>2.96854276749806E-2</v>
      </c>
      <c r="I1118" s="17">
        <v>2.1363208881173702E-2</v>
      </c>
      <c r="J1118" s="17">
        <v>5.5967128585039799E-2</v>
      </c>
      <c r="K1118" s="17">
        <v>2.6961559907784802E-2</v>
      </c>
      <c r="L1118" s="17">
        <v>3.5843349293815302E-2</v>
      </c>
      <c r="M1118" s="17"/>
      <c r="N1118" s="17">
        <v>2.4372050488793599E-2</v>
      </c>
      <c r="O1118" s="17">
        <v>3.1844794816465398E-2</v>
      </c>
      <c r="P1118" s="17">
        <v>1.71505714362215E-2</v>
      </c>
      <c r="Q1118" s="17">
        <v>5.3508861328625403E-2</v>
      </c>
      <c r="R1118" s="17"/>
      <c r="S1118" s="17">
        <v>5.6247002210202297E-2</v>
      </c>
      <c r="T1118" s="17">
        <v>1.8528505071983E-2</v>
      </c>
      <c r="U1118" s="17">
        <v>1.9806069207057599E-2</v>
      </c>
      <c r="V1118" s="17">
        <v>1.46518934403335E-2</v>
      </c>
      <c r="W1118" s="17">
        <v>3.7437699561489297E-2</v>
      </c>
      <c r="X1118" s="17">
        <v>3.9790520380623799E-2</v>
      </c>
      <c r="Y1118" s="17">
        <v>1.4630590414529901E-2</v>
      </c>
      <c r="Z1118" s="17">
        <v>3.4730960270172903E-2</v>
      </c>
      <c r="AA1118" s="17">
        <v>5.5254165810576197E-2</v>
      </c>
      <c r="AB1118" s="17">
        <v>4.9058844042268297E-2</v>
      </c>
      <c r="AC1118" s="17">
        <v>0</v>
      </c>
      <c r="AD1118" s="17">
        <v>0</v>
      </c>
      <c r="AE1118" s="17"/>
      <c r="AF1118" s="17">
        <v>4.1950879345354998E-2</v>
      </c>
      <c r="AG1118" s="17">
        <v>3.0349077069533201E-2</v>
      </c>
      <c r="AH1118" s="17">
        <v>1.65206683251479E-2</v>
      </c>
      <c r="AI1118" s="17"/>
      <c r="AJ1118" s="17">
        <v>4.28056947338969E-2</v>
      </c>
      <c r="AK1118" s="17">
        <v>2.3554768362893601E-2</v>
      </c>
      <c r="AL1118" s="17">
        <v>3.3184154667070899E-2</v>
      </c>
      <c r="AM1118" s="17">
        <v>8.6310550057627597E-2</v>
      </c>
      <c r="AN1118" s="17">
        <v>2.0577386616455199E-2</v>
      </c>
      <c r="AO1118" s="17"/>
      <c r="AP1118" s="17">
        <v>3.5441141318526902E-2</v>
      </c>
      <c r="AQ1118" s="17">
        <v>2.4231215123006002E-2</v>
      </c>
      <c r="AR1118" s="17">
        <v>1.8672092343987399E-2</v>
      </c>
      <c r="AS1118" s="17"/>
      <c r="AT1118" s="17">
        <v>1.99174444702628E-2</v>
      </c>
      <c r="AU1118" s="17">
        <v>4.5311734876123097E-2</v>
      </c>
      <c r="AV1118" s="17" t="s">
        <v>74</v>
      </c>
      <c r="AW1118" s="17">
        <v>0</v>
      </c>
      <c r="AX1118" s="17">
        <v>7.1258128243029503E-2</v>
      </c>
      <c r="AY1118" s="17">
        <v>3.2500983818279802E-2</v>
      </c>
      <c r="AZ1118" s="17">
        <v>3.0038702486779499E-2</v>
      </c>
    </row>
    <row r="1119" spans="2:52" x14ac:dyDescent="0.35">
      <c r="B1119" t="s">
        <v>387</v>
      </c>
      <c r="C1119" s="17">
        <v>0.58477022959959302</v>
      </c>
      <c r="D1119" s="17">
        <v>0.577120482149166</v>
      </c>
      <c r="E1119" s="17">
        <v>0.59305498472570295</v>
      </c>
      <c r="F1119" s="17"/>
      <c r="G1119" s="17">
        <v>0.53182029285551302</v>
      </c>
      <c r="H1119" s="17">
        <v>0.61475937977976303</v>
      </c>
      <c r="I1119" s="17">
        <v>0.65499104201177905</v>
      </c>
      <c r="J1119" s="17">
        <v>0.56868145775101098</v>
      </c>
      <c r="K1119" s="17">
        <v>0.63946083339539805</v>
      </c>
      <c r="L1119" s="17">
        <v>0.50711257705999002</v>
      </c>
      <c r="M1119" s="17"/>
      <c r="N1119" s="17">
        <v>0.623378905142975</v>
      </c>
      <c r="O1119" s="17">
        <v>0.58927652629185401</v>
      </c>
      <c r="P1119" s="17">
        <v>0.609858761770108</v>
      </c>
      <c r="Q1119" s="17">
        <v>0.52211150590807598</v>
      </c>
      <c r="R1119" s="17"/>
      <c r="S1119" s="17">
        <v>0.58269630171730702</v>
      </c>
      <c r="T1119" s="17">
        <v>0.49438287100626799</v>
      </c>
      <c r="U1119" s="17">
        <v>0.55727650761338599</v>
      </c>
      <c r="V1119" s="17">
        <v>0.62269013260460704</v>
      </c>
      <c r="W1119" s="17">
        <v>0.59956749431197998</v>
      </c>
      <c r="X1119" s="17">
        <v>0.55861334985567201</v>
      </c>
      <c r="Y1119" s="17">
        <v>0.64635827545726798</v>
      </c>
      <c r="Z1119" s="17">
        <v>0.48712695880731099</v>
      </c>
      <c r="AA1119" s="17">
        <v>0.61844879669266495</v>
      </c>
      <c r="AB1119" s="17">
        <v>0.59366864249359796</v>
      </c>
      <c r="AC1119" s="17">
        <v>0.60210213829502801</v>
      </c>
      <c r="AD1119" s="17">
        <v>0.691770754006795</v>
      </c>
      <c r="AE1119" s="17"/>
      <c r="AF1119" s="17">
        <v>0.54267999914553999</v>
      </c>
      <c r="AG1119" s="17">
        <v>0.62420358838432599</v>
      </c>
      <c r="AH1119" s="17">
        <v>0.57713122760257596</v>
      </c>
      <c r="AI1119" s="17"/>
      <c r="AJ1119" s="17">
        <v>0.55676127297328304</v>
      </c>
      <c r="AK1119" s="17">
        <v>0.62787764853187999</v>
      </c>
      <c r="AL1119" s="17">
        <v>0.61452945344435295</v>
      </c>
      <c r="AM1119" s="17">
        <v>0.51396480728892402</v>
      </c>
      <c r="AN1119" s="17">
        <v>0.52744713816825095</v>
      </c>
      <c r="AO1119" s="17"/>
      <c r="AP1119" s="17">
        <v>0.53586111017553695</v>
      </c>
      <c r="AQ1119" s="17">
        <v>0.64034199062930797</v>
      </c>
      <c r="AR1119" s="17">
        <v>0.56419330793226097</v>
      </c>
      <c r="AS1119" s="17"/>
      <c r="AT1119" s="17">
        <v>0.568178513259741</v>
      </c>
      <c r="AU1119" s="17">
        <v>0.62576841808361106</v>
      </c>
      <c r="AV1119" s="17" t="s">
        <v>74</v>
      </c>
      <c r="AW1119" s="17">
        <v>0.54182500696422697</v>
      </c>
      <c r="AX1119" s="17">
        <v>0.50038690126105101</v>
      </c>
      <c r="AY1119" s="17">
        <v>0.62997430509941499</v>
      </c>
      <c r="AZ1119" s="17">
        <v>0.58756435585385303</v>
      </c>
    </row>
    <row r="1120" spans="2:52" x14ac:dyDescent="0.35">
      <c r="B1120" t="s">
        <v>388</v>
      </c>
      <c r="C1120" s="17">
        <v>0.15557182895413499</v>
      </c>
      <c r="D1120" s="17">
        <v>0.16761177621720499</v>
      </c>
      <c r="E1120" s="17">
        <v>0.14341410429038301</v>
      </c>
      <c r="F1120" s="17"/>
      <c r="G1120" s="17">
        <v>0.20288412032356801</v>
      </c>
      <c r="H1120" s="17">
        <v>9.8609958616444504E-2</v>
      </c>
      <c r="I1120" s="17">
        <v>5.7931142171373698E-2</v>
      </c>
      <c r="J1120" s="17">
        <v>0.1781211804817</v>
      </c>
      <c r="K1120" s="17">
        <v>0.15295478771652499</v>
      </c>
      <c r="L1120" s="17">
        <v>0.23810278831208101</v>
      </c>
      <c r="M1120" s="17"/>
      <c r="N1120" s="17">
        <v>0.14849100057314499</v>
      </c>
      <c r="O1120" s="17">
        <v>0.14700024170789899</v>
      </c>
      <c r="P1120" s="17">
        <v>0.141857325891972</v>
      </c>
      <c r="Q1120" s="17">
        <v>0.18413851766950501</v>
      </c>
      <c r="R1120" s="17"/>
      <c r="S1120" s="17">
        <v>0.108632523351261</v>
      </c>
      <c r="T1120" s="17">
        <v>0.187985246397952</v>
      </c>
      <c r="U1120" s="17">
        <v>0.19488846457900699</v>
      </c>
      <c r="V1120" s="17">
        <v>0.15091913853656899</v>
      </c>
      <c r="W1120" s="17">
        <v>0.15400783158463899</v>
      </c>
      <c r="X1120" s="17">
        <v>0.19380127864848401</v>
      </c>
      <c r="Y1120" s="17">
        <v>0.155871918496816</v>
      </c>
      <c r="Z1120" s="17">
        <v>0.28734330746622699</v>
      </c>
      <c r="AA1120" s="17">
        <v>0.131462720342996</v>
      </c>
      <c r="AB1120" s="17">
        <v>0.135108982159198</v>
      </c>
      <c r="AC1120" s="17">
        <v>0.13771610633355399</v>
      </c>
      <c r="AD1120" s="17">
        <v>9.5203350802108094E-2</v>
      </c>
      <c r="AE1120" s="17"/>
      <c r="AF1120" s="17">
        <v>0.19184289826511999</v>
      </c>
      <c r="AG1120" s="17">
        <v>0.143900043011844</v>
      </c>
      <c r="AH1120" s="17">
        <v>9.5341796222676203E-2</v>
      </c>
      <c r="AI1120" s="17"/>
      <c r="AJ1120" s="17">
        <v>0.18078008823253899</v>
      </c>
      <c r="AK1120" s="17">
        <v>0.115860412968079</v>
      </c>
      <c r="AL1120" s="17">
        <v>0.16214245066089</v>
      </c>
      <c r="AM1120" s="17">
        <v>8.3328971260554899E-2</v>
      </c>
      <c r="AN1120" s="17">
        <v>0.13802237913732801</v>
      </c>
      <c r="AO1120" s="17"/>
      <c r="AP1120" s="17">
        <v>0.179178199706301</v>
      </c>
      <c r="AQ1120" s="17">
        <v>0.13783212590281499</v>
      </c>
      <c r="AR1120" s="17">
        <v>0.138067030751481</v>
      </c>
      <c r="AS1120" s="17"/>
      <c r="AT1120" s="17">
        <v>0.18435511755372999</v>
      </c>
      <c r="AU1120" s="17">
        <v>0.118987777167421</v>
      </c>
      <c r="AV1120" s="17" t="s">
        <v>74</v>
      </c>
      <c r="AW1120" s="17">
        <v>0.20597599590593199</v>
      </c>
      <c r="AX1120" s="17">
        <v>0.215592833679566</v>
      </c>
      <c r="AY1120" s="17">
        <v>7.5320398813641595E-2</v>
      </c>
      <c r="AZ1120" s="17">
        <v>0.25064777409343098</v>
      </c>
    </row>
    <row r="1121" spans="2:52" x14ac:dyDescent="0.35">
      <c r="B1121" t="s">
        <v>86</v>
      </c>
      <c r="C1121" s="17">
        <v>0.429198400645458</v>
      </c>
      <c r="D1121" s="17">
        <v>0.40950870593195998</v>
      </c>
      <c r="E1121" s="17">
        <v>0.44964088043532102</v>
      </c>
      <c r="F1121" s="17"/>
      <c r="G1121" s="17">
        <v>0.32893617253194501</v>
      </c>
      <c r="H1121" s="17">
        <v>0.51614942116331797</v>
      </c>
      <c r="I1121" s="17">
        <v>0.59705989984040597</v>
      </c>
      <c r="J1121" s="17">
        <v>0.39056027726931097</v>
      </c>
      <c r="K1121" s="17">
        <v>0.48650604567887201</v>
      </c>
      <c r="L1121" s="17">
        <v>0.26900978874790898</v>
      </c>
      <c r="M1121" s="17"/>
      <c r="N1121" s="17">
        <v>0.47488790456982999</v>
      </c>
      <c r="O1121" s="17">
        <v>0.44227628458395601</v>
      </c>
      <c r="P1121" s="17">
        <v>0.46800143587813597</v>
      </c>
      <c r="Q1121" s="17">
        <v>0.33797298823857203</v>
      </c>
      <c r="R1121" s="17"/>
      <c r="S1121" s="17">
        <v>0.47406377836604702</v>
      </c>
      <c r="T1121" s="17">
        <v>0.30639762460831599</v>
      </c>
      <c r="U1121" s="17">
        <v>0.36238804303437899</v>
      </c>
      <c r="V1121" s="17">
        <v>0.47177099406803802</v>
      </c>
      <c r="W1121" s="17">
        <v>0.44555966272734099</v>
      </c>
      <c r="X1121" s="17">
        <v>0.364812071207189</v>
      </c>
      <c r="Y1121" s="17">
        <v>0.49048635696045101</v>
      </c>
      <c r="Z1121" s="17">
        <v>0.199783651341085</v>
      </c>
      <c r="AA1121" s="17">
        <v>0.48698607634966901</v>
      </c>
      <c r="AB1121" s="17">
        <v>0.45855966033439899</v>
      </c>
      <c r="AC1121" s="17">
        <v>0.46438603196147499</v>
      </c>
      <c r="AD1121" s="17">
        <v>0.59656740320468704</v>
      </c>
      <c r="AE1121" s="17"/>
      <c r="AF1121" s="17">
        <v>0.35083710088041897</v>
      </c>
      <c r="AG1121" s="17">
        <v>0.48030354537248199</v>
      </c>
      <c r="AH1121" s="17">
        <v>0.48178943137989999</v>
      </c>
      <c r="AI1121" s="17"/>
      <c r="AJ1121" s="17">
        <v>0.37598118474074299</v>
      </c>
      <c r="AK1121" s="17">
        <v>0.51201723556380097</v>
      </c>
      <c r="AL1121" s="17">
        <v>0.452387002783463</v>
      </c>
      <c r="AM1121" s="17">
        <v>0.43063583602836902</v>
      </c>
      <c r="AN1121" s="17">
        <v>0.389424759030923</v>
      </c>
      <c r="AO1121" s="17"/>
      <c r="AP1121" s="17">
        <v>0.356682910469236</v>
      </c>
      <c r="AQ1121" s="17">
        <v>0.50250986472649295</v>
      </c>
      <c r="AR1121" s="17">
        <v>0.42612627718078</v>
      </c>
      <c r="AS1121" s="17"/>
      <c r="AT1121" s="17">
        <v>0.38382339570601098</v>
      </c>
      <c r="AU1121" s="17">
        <v>0.50678064091619002</v>
      </c>
      <c r="AV1121" s="17" t="s">
        <v>74</v>
      </c>
      <c r="AW1121" s="17">
        <v>0.33584901105829401</v>
      </c>
      <c r="AX1121" s="17">
        <v>0.28479406758148501</v>
      </c>
      <c r="AY1121" s="17">
        <v>0.55465390628577405</v>
      </c>
      <c r="AZ1121" s="17">
        <v>0.336916581760422</v>
      </c>
    </row>
    <row r="1122" spans="2:52" x14ac:dyDescent="0.35">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row>
    <row r="1123" spans="2:52" x14ac:dyDescent="0.35">
      <c r="B1123" s="6" t="s">
        <v>493</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row>
    <row r="1124" spans="2:52" x14ac:dyDescent="0.35">
      <c r="B1124" s="24" t="s">
        <v>156</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row>
    <row r="1125" spans="2:52" x14ac:dyDescent="0.35">
      <c r="B1125" t="s">
        <v>382</v>
      </c>
      <c r="C1125" s="17">
        <v>9.9401495580117599E-2</v>
      </c>
      <c r="D1125" s="17">
        <v>0.11268688744676</v>
      </c>
      <c r="E1125" s="17">
        <v>8.5303270002045697E-2</v>
      </c>
      <c r="F1125" s="17"/>
      <c r="G1125" s="17">
        <v>0.13283660675217199</v>
      </c>
      <c r="H1125" s="17">
        <v>0.136440434591067</v>
      </c>
      <c r="I1125" s="17">
        <v>8.2380115101733403E-2</v>
      </c>
      <c r="J1125" s="17">
        <v>9.8385889178146599E-2</v>
      </c>
      <c r="K1125" s="17">
        <v>6.4704668732858003E-2</v>
      </c>
      <c r="L1125" s="17">
        <v>8.8942869101807903E-2</v>
      </c>
      <c r="M1125" s="17"/>
      <c r="N1125" s="17">
        <v>9.5687260771525298E-2</v>
      </c>
      <c r="O1125" s="17">
        <v>8.8393651554581398E-2</v>
      </c>
      <c r="P1125" s="17">
        <v>0.12507164678610799</v>
      </c>
      <c r="Q1125" s="17">
        <v>9.2827056358137303E-2</v>
      </c>
      <c r="R1125" s="17"/>
      <c r="S1125" s="17">
        <v>0.18679373650719699</v>
      </c>
      <c r="T1125" s="17">
        <v>9.2120158741606006E-2</v>
      </c>
      <c r="U1125" s="17">
        <v>0.128288852828563</v>
      </c>
      <c r="V1125" s="17">
        <v>0.104376086754908</v>
      </c>
      <c r="W1125" s="17">
        <v>9.7656475433766696E-2</v>
      </c>
      <c r="X1125" s="17">
        <v>0.107066037984812</v>
      </c>
      <c r="Y1125" s="17">
        <v>9.9580406593557699E-2</v>
      </c>
      <c r="Z1125" s="17">
        <v>7.0198470610694605E-2</v>
      </c>
      <c r="AA1125" s="17">
        <v>9.3412804748227898E-2</v>
      </c>
      <c r="AB1125" s="17">
        <v>3.3250557693339497E-2</v>
      </c>
      <c r="AC1125" s="17">
        <v>0</v>
      </c>
      <c r="AD1125" s="17">
        <v>4.79286881160794E-2</v>
      </c>
      <c r="AE1125" s="17"/>
      <c r="AF1125" s="17">
        <v>8.2287841690038194E-2</v>
      </c>
      <c r="AG1125" s="17">
        <v>0.108060735578292</v>
      </c>
      <c r="AH1125" s="17">
        <v>0.110475736682928</v>
      </c>
      <c r="AI1125" s="17"/>
      <c r="AJ1125" s="17">
        <v>0.104013913547888</v>
      </c>
      <c r="AK1125" s="17">
        <v>0.13568019350793301</v>
      </c>
      <c r="AL1125" s="17">
        <v>2.9478817143533599E-2</v>
      </c>
      <c r="AM1125" s="17">
        <v>0</v>
      </c>
      <c r="AN1125" s="17">
        <v>9.9715231808209695E-2</v>
      </c>
      <c r="AO1125" s="17"/>
      <c r="AP1125" s="17">
        <v>0.123296489620191</v>
      </c>
      <c r="AQ1125" s="17">
        <v>0.14060126237086601</v>
      </c>
      <c r="AR1125" s="17">
        <v>9.4048499762321894E-2</v>
      </c>
      <c r="AS1125" s="17"/>
      <c r="AT1125" s="17">
        <v>7.4854297747698306E-2</v>
      </c>
      <c r="AU1125" s="17">
        <v>6.7064586537173607E-2</v>
      </c>
      <c r="AV1125" s="17" t="s">
        <v>74</v>
      </c>
      <c r="AW1125" s="17">
        <v>0.18336026851470699</v>
      </c>
      <c r="AX1125" s="17">
        <v>0.146107228679136</v>
      </c>
      <c r="AY1125" s="17">
        <v>0.15413822653919701</v>
      </c>
      <c r="AZ1125" s="17">
        <v>0</v>
      </c>
    </row>
    <row r="1126" spans="2:52" x14ac:dyDescent="0.35">
      <c r="B1126" t="s">
        <v>383</v>
      </c>
      <c r="C1126" s="17">
        <v>0.34246757915799902</v>
      </c>
      <c r="D1126" s="17">
        <v>0.32737564650774298</v>
      </c>
      <c r="E1126" s="17">
        <v>0.36278618519839401</v>
      </c>
      <c r="F1126" s="17"/>
      <c r="G1126" s="17">
        <v>0.26973120926321698</v>
      </c>
      <c r="H1126" s="17">
        <v>0.33856607689634899</v>
      </c>
      <c r="I1126" s="17">
        <v>0.36841530448891002</v>
      </c>
      <c r="J1126" s="17">
        <v>0.32927572401235</v>
      </c>
      <c r="K1126" s="17">
        <v>0.39707635428480997</v>
      </c>
      <c r="L1126" s="17">
        <v>0.33714224944348498</v>
      </c>
      <c r="M1126" s="17"/>
      <c r="N1126" s="17">
        <v>0.39778306017619602</v>
      </c>
      <c r="O1126" s="17">
        <v>0.31263153719942999</v>
      </c>
      <c r="P1126" s="17">
        <v>0.34380916601698702</v>
      </c>
      <c r="Q1126" s="17">
        <v>0.306197634910786</v>
      </c>
      <c r="R1126" s="17"/>
      <c r="S1126" s="17">
        <v>0.32428806418087902</v>
      </c>
      <c r="T1126" s="17">
        <v>0.29041474555135099</v>
      </c>
      <c r="U1126" s="17">
        <v>0.38928148447982702</v>
      </c>
      <c r="V1126" s="17">
        <v>0.29991882875525899</v>
      </c>
      <c r="W1126" s="17">
        <v>0.38698136985773302</v>
      </c>
      <c r="X1126" s="17">
        <v>0.31135063015654302</v>
      </c>
      <c r="Y1126" s="17">
        <v>0.28409935096782002</v>
      </c>
      <c r="Z1126" s="17">
        <v>0.42329555237604299</v>
      </c>
      <c r="AA1126" s="17">
        <v>0.43580982750442898</v>
      </c>
      <c r="AB1126" s="17">
        <v>0.30788540901689398</v>
      </c>
      <c r="AC1126" s="17">
        <v>0.41066727271654402</v>
      </c>
      <c r="AD1126" s="17">
        <v>0.365448862083526</v>
      </c>
      <c r="AE1126" s="17"/>
      <c r="AF1126" s="17">
        <v>0.33184127518350498</v>
      </c>
      <c r="AG1126" s="17">
        <v>0.38447391190348401</v>
      </c>
      <c r="AH1126" s="17">
        <v>0.30060576285914697</v>
      </c>
      <c r="AI1126" s="17"/>
      <c r="AJ1126" s="17">
        <v>0.33889651771274898</v>
      </c>
      <c r="AK1126" s="17">
        <v>0.36278708918253899</v>
      </c>
      <c r="AL1126" s="17">
        <v>0.426039346996677</v>
      </c>
      <c r="AM1126" s="17">
        <v>0.16248741236343101</v>
      </c>
      <c r="AN1126" s="17">
        <v>0.33590966151160101</v>
      </c>
      <c r="AO1126" s="17"/>
      <c r="AP1126" s="17">
        <v>0.380251745263119</v>
      </c>
      <c r="AQ1126" s="17">
        <v>0.34112180867259601</v>
      </c>
      <c r="AR1126" s="17">
        <v>0.483462095102905</v>
      </c>
      <c r="AS1126" s="17"/>
      <c r="AT1126" s="17">
        <v>0.33539856296428799</v>
      </c>
      <c r="AU1126" s="17">
        <v>0.41012507868089698</v>
      </c>
      <c r="AV1126" s="17" t="s">
        <v>74</v>
      </c>
      <c r="AW1126" s="17">
        <v>0.26458684608629601</v>
      </c>
      <c r="AX1126" s="17">
        <v>0.21142663039229401</v>
      </c>
      <c r="AY1126" s="17">
        <v>0.37430815051986499</v>
      </c>
      <c r="AZ1126" s="17">
        <v>0.22189619344839201</v>
      </c>
    </row>
    <row r="1127" spans="2:52" x14ac:dyDescent="0.35">
      <c r="B1127" t="s">
        <v>384</v>
      </c>
      <c r="C1127" s="17">
        <v>0.26103306436887602</v>
      </c>
      <c r="D1127" s="17">
        <v>0.259368707504396</v>
      </c>
      <c r="E1127" s="17">
        <v>0.25875136933278597</v>
      </c>
      <c r="F1127" s="17"/>
      <c r="G1127" s="17">
        <v>0.30224567971880001</v>
      </c>
      <c r="H1127" s="17">
        <v>0.26404503987746802</v>
      </c>
      <c r="I1127" s="17">
        <v>0.29607667439306901</v>
      </c>
      <c r="J1127" s="17">
        <v>0.25714547098617901</v>
      </c>
      <c r="K1127" s="17">
        <v>0.169402511060563</v>
      </c>
      <c r="L1127" s="17">
        <v>0.27631589828111103</v>
      </c>
      <c r="M1127" s="17"/>
      <c r="N1127" s="17">
        <v>0.21626747402215701</v>
      </c>
      <c r="O1127" s="17">
        <v>0.31525915716508401</v>
      </c>
      <c r="P1127" s="17">
        <v>0.245834734445883</v>
      </c>
      <c r="Q1127" s="17">
        <v>0.28104277612954098</v>
      </c>
      <c r="R1127" s="17"/>
      <c r="S1127" s="17">
        <v>0.20798311005954201</v>
      </c>
      <c r="T1127" s="17">
        <v>0.353707428991206</v>
      </c>
      <c r="U1127" s="17">
        <v>0.17491991223973</v>
      </c>
      <c r="V1127" s="17">
        <v>0.242416033369658</v>
      </c>
      <c r="W1127" s="17">
        <v>0.31343664954343903</v>
      </c>
      <c r="X1127" s="17">
        <v>0.25002194863587202</v>
      </c>
      <c r="Y1127" s="17">
        <v>0.222662988857179</v>
      </c>
      <c r="Z1127" s="17">
        <v>0.225655855175554</v>
      </c>
      <c r="AA1127" s="17">
        <v>0.15767347586750499</v>
      </c>
      <c r="AB1127" s="17">
        <v>0.39474060671731198</v>
      </c>
      <c r="AC1127" s="17">
        <v>0.26758782669018599</v>
      </c>
      <c r="AD1127" s="17">
        <v>0.35228805620167802</v>
      </c>
      <c r="AE1127" s="17"/>
      <c r="AF1127" s="17">
        <v>0.26068697541598401</v>
      </c>
      <c r="AG1127" s="17">
        <v>0.22475430805449501</v>
      </c>
      <c r="AH1127" s="17">
        <v>0.30891714011313698</v>
      </c>
      <c r="AI1127" s="17"/>
      <c r="AJ1127" s="17">
        <v>0.23549730205511499</v>
      </c>
      <c r="AK1127" s="17">
        <v>0.26132166033430798</v>
      </c>
      <c r="AL1127" s="17">
        <v>0.201128515459465</v>
      </c>
      <c r="AM1127" s="17">
        <v>0.26497668237131</v>
      </c>
      <c r="AN1127" s="17">
        <v>0.26174270405696498</v>
      </c>
      <c r="AO1127" s="17"/>
      <c r="AP1127" s="17">
        <v>0.22727499891410999</v>
      </c>
      <c r="AQ1127" s="17">
        <v>0.26392857221666</v>
      </c>
      <c r="AR1127" s="17">
        <v>0.186845533938826</v>
      </c>
      <c r="AS1127" s="17"/>
      <c r="AT1127" s="17">
        <v>0.24845216440638601</v>
      </c>
      <c r="AU1127" s="17">
        <v>0.25213585340903499</v>
      </c>
      <c r="AV1127" s="17" t="s">
        <v>74</v>
      </c>
      <c r="AW1127" s="17">
        <v>0.34617830403938599</v>
      </c>
      <c r="AX1127" s="17">
        <v>0.250047606240897</v>
      </c>
      <c r="AY1127" s="17">
        <v>0.25121677409033899</v>
      </c>
      <c r="AZ1127" s="17">
        <v>0.31326755131883499</v>
      </c>
    </row>
    <row r="1128" spans="2:52" x14ac:dyDescent="0.35">
      <c r="B1128" t="s">
        <v>385</v>
      </c>
      <c r="C1128" s="17">
        <v>0.15584863618457401</v>
      </c>
      <c r="D1128" s="17">
        <v>0.15414095454803101</v>
      </c>
      <c r="E1128" s="17">
        <v>0.156436733782816</v>
      </c>
      <c r="F1128" s="17"/>
      <c r="G1128" s="17">
        <v>0.203330247816497</v>
      </c>
      <c r="H1128" s="17">
        <v>0.18404079051010799</v>
      </c>
      <c r="I1128" s="17">
        <v>0.115982162328701</v>
      </c>
      <c r="J1128" s="17">
        <v>0.14732068978490601</v>
      </c>
      <c r="K1128" s="17">
        <v>0.15441258176440301</v>
      </c>
      <c r="L1128" s="17">
        <v>0.14456057018764901</v>
      </c>
      <c r="M1128" s="17"/>
      <c r="N1128" s="17">
        <v>0.16814937974862201</v>
      </c>
      <c r="O1128" s="17">
        <v>0.15649057739229999</v>
      </c>
      <c r="P1128" s="17">
        <v>0.144914202796255</v>
      </c>
      <c r="Q1128" s="17">
        <v>0.136958294143533</v>
      </c>
      <c r="R1128" s="17"/>
      <c r="S1128" s="17">
        <v>0.105595261961887</v>
      </c>
      <c r="T1128" s="17">
        <v>0.12513664955293399</v>
      </c>
      <c r="U1128" s="17">
        <v>0.14431386952724201</v>
      </c>
      <c r="V1128" s="17">
        <v>0.134754901155728</v>
      </c>
      <c r="W1128" s="17">
        <v>0.117135442567561</v>
      </c>
      <c r="X1128" s="17">
        <v>0.22040823565208501</v>
      </c>
      <c r="Y1128" s="17">
        <v>0.26724947324573201</v>
      </c>
      <c r="Z1128" s="17">
        <v>0.144935354074714</v>
      </c>
      <c r="AA1128" s="17">
        <v>0.18426815514064099</v>
      </c>
      <c r="AB1128" s="17">
        <v>0.13106742444407901</v>
      </c>
      <c r="AC1128" s="17">
        <v>0.218157868922117</v>
      </c>
      <c r="AD1128" s="17">
        <v>9.8238021230046102E-2</v>
      </c>
      <c r="AE1128" s="17"/>
      <c r="AF1128" s="17">
        <v>0.13829956767361201</v>
      </c>
      <c r="AG1128" s="17">
        <v>0.16402905655938901</v>
      </c>
      <c r="AH1128" s="17">
        <v>0.16572600635193199</v>
      </c>
      <c r="AI1128" s="17"/>
      <c r="AJ1128" s="17">
        <v>0.148847225628432</v>
      </c>
      <c r="AK1128" s="17">
        <v>0.14275459763347301</v>
      </c>
      <c r="AL1128" s="17">
        <v>0.22898946503996101</v>
      </c>
      <c r="AM1128" s="17">
        <v>0.194771840100841</v>
      </c>
      <c r="AN1128" s="17">
        <v>0.17437773550392499</v>
      </c>
      <c r="AO1128" s="17"/>
      <c r="AP1128" s="17">
        <v>0.133740462378239</v>
      </c>
      <c r="AQ1128" s="17">
        <v>0.16528924962733599</v>
      </c>
      <c r="AR1128" s="17">
        <v>0.14910952582238601</v>
      </c>
      <c r="AS1128" s="17"/>
      <c r="AT1128" s="17">
        <v>0.16326081873357101</v>
      </c>
      <c r="AU1128" s="17">
        <v>0.15809272475792899</v>
      </c>
      <c r="AV1128" s="17" t="s">
        <v>74</v>
      </c>
      <c r="AW1128" s="17">
        <v>0.12902099704893299</v>
      </c>
      <c r="AX1128" s="17">
        <v>0.19115071958304899</v>
      </c>
      <c r="AY1128" s="17">
        <v>0.146423960049407</v>
      </c>
      <c r="AZ1128" s="17">
        <v>0.12953569629127001</v>
      </c>
    </row>
    <row r="1129" spans="2:52" x14ac:dyDescent="0.35">
      <c r="B1129" t="s">
        <v>386</v>
      </c>
      <c r="C1129" s="17">
        <v>9.9874858022133403E-2</v>
      </c>
      <c r="D1129" s="17">
        <v>0.11440390770674599</v>
      </c>
      <c r="E1129" s="17">
        <v>8.4373426528819004E-2</v>
      </c>
      <c r="F1129" s="17"/>
      <c r="G1129" s="17">
        <v>5.8242984292948503E-2</v>
      </c>
      <c r="H1129" s="17">
        <v>5.4224645430674998E-2</v>
      </c>
      <c r="I1129" s="17">
        <v>9.2139615647906806E-2</v>
      </c>
      <c r="J1129" s="17">
        <v>0.120809948725617</v>
      </c>
      <c r="K1129" s="17">
        <v>0.16385794331093501</v>
      </c>
      <c r="L1129" s="17">
        <v>0.10555111037116199</v>
      </c>
      <c r="M1129" s="17"/>
      <c r="N1129" s="17">
        <v>9.7710983651901395E-2</v>
      </c>
      <c r="O1129" s="17">
        <v>8.9048552600929406E-2</v>
      </c>
      <c r="P1129" s="17">
        <v>9.6261171294438702E-2</v>
      </c>
      <c r="Q1129" s="17">
        <v>0.119257330149639</v>
      </c>
      <c r="R1129" s="17"/>
      <c r="S1129" s="17">
        <v>0.110043814137345</v>
      </c>
      <c r="T1129" s="17">
        <v>0.101020629508527</v>
      </c>
      <c r="U1129" s="17">
        <v>0.123414483322389</v>
      </c>
      <c r="V1129" s="17">
        <v>0.17505379537057</v>
      </c>
      <c r="W1129" s="17">
        <v>6.6174565362364005E-2</v>
      </c>
      <c r="X1129" s="17">
        <v>7.2349656753732505E-2</v>
      </c>
      <c r="Y1129" s="17">
        <v>0.111777189921182</v>
      </c>
      <c r="Z1129" s="17">
        <v>0.10118380749282101</v>
      </c>
      <c r="AA1129" s="17">
        <v>6.3869286572767095E-2</v>
      </c>
      <c r="AB1129" s="17">
        <v>8.3997158086107304E-2</v>
      </c>
      <c r="AC1129" s="17">
        <v>0.103587031671153</v>
      </c>
      <c r="AD1129" s="17">
        <v>0.104513333878858</v>
      </c>
      <c r="AE1129" s="17"/>
      <c r="AF1129" s="17">
        <v>0.12826334289188501</v>
      </c>
      <c r="AG1129" s="17">
        <v>9.2011675229780196E-2</v>
      </c>
      <c r="AH1129" s="17">
        <v>8.0377995493219903E-2</v>
      </c>
      <c r="AI1129" s="17"/>
      <c r="AJ1129" s="17">
        <v>0.12673002289139501</v>
      </c>
      <c r="AK1129" s="17">
        <v>6.0912623610600798E-2</v>
      </c>
      <c r="AL1129" s="17">
        <v>9.7058758053286606E-2</v>
      </c>
      <c r="AM1129" s="17">
        <v>0.29145351510679002</v>
      </c>
      <c r="AN1129" s="17">
        <v>9.48084783306644E-2</v>
      </c>
      <c r="AO1129" s="17"/>
      <c r="AP1129" s="17">
        <v>0.10690001043755901</v>
      </c>
      <c r="AQ1129" s="17">
        <v>5.5216936300859498E-2</v>
      </c>
      <c r="AR1129" s="17">
        <v>6.7862253029574798E-2</v>
      </c>
      <c r="AS1129" s="17"/>
      <c r="AT1129" s="17">
        <v>0.14316927779347999</v>
      </c>
      <c r="AU1129" s="17">
        <v>6.7496389495090195E-2</v>
      </c>
      <c r="AV1129" s="17" t="s">
        <v>74</v>
      </c>
      <c r="AW1129" s="17">
        <v>6.0935605584525203E-2</v>
      </c>
      <c r="AX1129" s="17">
        <v>0.130009686861595</v>
      </c>
      <c r="AY1129" s="17">
        <v>4.0106637987312697E-2</v>
      </c>
      <c r="AZ1129" s="17">
        <v>0.243320267560861</v>
      </c>
    </row>
    <row r="1130" spans="2:52" x14ac:dyDescent="0.35">
      <c r="B1130" t="s">
        <v>72</v>
      </c>
      <c r="C1130" s="17">
        <v>4.1374366686299603E-2</v>
      </c>
      <c r="D1130" s="17">
        <v>3.2023896286324301E-2</v>
      </c>
      <c r="E1130" s="17">
        <v>5.2349015155139303E-2</v>
      </c>
      <c r="F1130" s="17"/>
      <c r="G1130" s="17">
        <v>3.3613272156365497E-2</v>
      </c>
      <c r="H1130" s="17">
        <v>2.2683012694333302E-2</v>
      </c>
      <c r="I1130" s="17">
        <v>4.5006128039679898E-2</v>
      </c>
      <c r="J1130" s="17">
        <v>4.70622773128032E-2</v>
      </c>
      <c r="K1130" s="17">
        <v>5.0545940846430999E-2</v>
      </c>
      <c r="L1130" s="17">
        <v>4.74873026147851E-2</v>
      </c>
      <c r="M1130" s="17"/>
      <c r="N1130" s="17">
        <v>2.4401841629598599E-2</v>
      </c>
      <c r="O1130" s="17">
        <v>3.81765240876746E-2</v>
      </c>
      <c r="P1130" s="17">
        <v>4.4109078660328101E-2</v>
      </c>
      <c r="Q1130" s="17">
        <v>6.3716908308363296E-2</v>
      </c>
      <c r="R1130" s="17"/>
      <c r="S1130" s="17">
        <v>6.5296013153149202E-2</v>
      </c>
      <c r="T1130" s="17">
        <v>3.76003876543754E-2</v>
      </c>
      <c r="U1130" s="17">
        <v>3.9781397602249698E-2</v>
      </c>
      <c r="V1130" s="17">
        <v>4.3480354593877502E-2</v>
      </c>
      <c r="W1130" s="17">
        <v>1.86154972351372E-2</v>
      </c>
      <c r="X1130" s="17">
        <v>3.8803490816955402E-2</v>
      </c>
      <c r="Y1130" s="17">
        <v>1.4630590414529901E-2</v>
      </c>
      <c r="Z1130" s="17">
        <v>3.4730960270172903E-2</v>
      </c>
      <c r="AA1130" s="17">
        <v>6.4966450166429504E-2</v>
      </c>
      <c r="AB1130" s="17">
        <v>4.9058844042268297E-2</v>
      </c>
      <c r="AC1130" s="17">
        <v>0</v>
      </c>
      <c r="AD1130" s="17">
        <v>3.15830384898119E-2</v>
      </c>
      <c r="AE1130" s="17"/>
      <c r="AF1130" s="17">
        <v>5.8620997144976497E-2</v>
      </c>
      <c r="AG1130" s="17">
        <v>2.6670312674559299E-2</v>
      </c>
      <c r="AH1130" s="17">
        <v>3.3897358499635197E-2</v>
      </c>
      <c r="AI1130" s="17"/>
      <c r="AJ1130" s="17">
        <v>4.6015018164421703E-2</v>
      </c>
      <c r="AK1130" s="17">
        <v>3.6543835731146501E-2</v>
      </c>
      <c r="AL1130" s="17">
        <v>1.7305097307076699E-2</v>
      </c>
      <c r="AM1130" s="17">
        <v>8.6310550057627597E-2</v>
      </c>
      <c r="AN1130" s="17">
        <v>3.34461887886357E-2</v>
      </c>
      <c r="AO1130" s="17"/>
      <c r="AP1130" s="17">
        <v>2.8536293386783099E-2</v>
      </c>
      <c r="AQ1130" s="17">
        <v>3.38421708116814E-2</v>
      </c>
      <c r="AR1130" s="17">
        <v>1.8672092343987399E-2</v>
      </c>
      <c r="AS1130" s="17"/>
      <c r="AT1130" s="17">
        <v>3.48648783545778E-2</v>
      </c>
      <c r="AU1130" s="17">
        <v>4.50853671198755E-2</v>
      </c>
      <c r="AV1130" s="17" t="s">
        <v>74</v>
      </c>
      <c r="AW1130" s="17">
        <v>1.5917978726152301E-2</v>
      </c>
      <c r="AX1130" s="17">
        <v>7.1258128243029503E-2</v>
      </c>
      <c r="AY1130" s="17">
        <v>3.3806250813879703E-2</v>
      </c>
      <c r="AZ1130" s="17">
        <v>9.1980291380641205E-2</v>
      </c>
    </row>
    <row r="1131" spans="2:52" x14ac:dyDescent="0.35">
      <c r="B1131" t="s">
        <v>387</v>
      </c>
      <c r="C1131" s="17">
        <v>0.44186907473811698</v>
      </c>
      <c r="D1131" s="17">
        <v>0.44006253395450301</v>
      </c>
      <c r="E1131" s="17">
        <v>0.44808945520044002</v>
      </c>
      <c r="F1131" s="17"/>
      <c r="G1131" s="17">
        <v>0.40256781601538899</v>
      </c>
      <c r="H1131" s="17">
        <v>0.47500651148741602</v>
      </c>
      <c r="I1131" s="17">
        <v>0.45079541959064401</v>
      </c>
      <c r="J1131" s="17">
        <v>0.427661613190496</v>
      </c>
      <c r="K1131" s="17">
        <v>0.46178102301766799</v>
      </c>
      <c r="L1131" s="17">
        <v>0.42608511854529302</v>
      </c>
      <c r="M1131" s="17"/>
      <c r="N1131" s="17">
        <v>0.49347032094772098</v>
      </c>
      <c r="O1131" s="17">
        <v>0.401025188754012</v>
      </c>
      <c r="P1131" s="17">
        <v>0.46888081280309502</v>
      </c>
      <c r="Q1131" s="17">
        <v>0.39902469126892298</v>
      </c>
      <c r="R1131" s="17"/>
      <c r="S1131" s="17">
        <v>0.51108180068807596</v>
      </c>
      <c r="T1131" s="17">
        <v>0.382534904292957</v>
      </c>
      <c r="U1131" s="17">
        <v>0.51757033730838897</v>
      </c>
      <c r="V1131" s="17">
        <v>0.404294915510167</v>
      </c>
      <c r="W1131" s="17">
        <v>0.4846378452915</v>
      </c>
      <c r="X1131" s="17">
        <v>0.41841666814135497</v>
      </c>
      <c r="Y1131" s="17">
        <v>0.38367975756137701</v>
      </c>
      <c r="Z1131" s="17">
        <v>0.493494022986737</v>
      </c>
      <c r="AA1131" s="17">
        <v>0.52922263225265698</v>
      </c>
      <c r="AB1131" s="17">
        <v>0.341135966710233</v>
      </c>
      <c r="AC1131" s="17">
        <v>0.41066727271654402</v>
      </c>
      <c r="AD1131" s="17">
        <v>0.41337755019960598</v>
      </c>
      <c r="AE1131" s="17"/>
      <c r="AF1131" s="17">
        <v>0.41412911687354298</v>
      </c>
      <c r="AG1131" s="17">
        <v>0.492534647481776</v>
      </c>
      <c r="AH1131" s="17">
        <v>0.41108149954207601</v>
      </c>
      <c r="AI1131" s="17"/>
      <c r="AJ1131" s="17">
        <v>0.44291043126063701</v>
      </c>
      <c r="AK1131" s="17">
        <v>0.49846728269047202</v>
      </c>
      <c r="AL1131" s="17">
        <v>0.45551816414021101</v>
      </c>
      <c r="AM1131" s="17">
        <v>0.16248741236343101</v>
      </c>
      <c r="AN1131" s="17">
        <v>0.43562489331981102</v>
      </c>
      <c r="AO1131" s="17"/>
      <c r="AP1131" s="17">
        <v>0.50354823488330902</v>
      </c>
      <c r="AQ1131" s="17">
        <v>0.48172307104346301</v>
      </c>
      <c r="AR1131" s="17">
        <v>0.57751059486522704</v>
      </c>
      <c r="AS1131" s="17"/>
      <c r="AT1131" s="17">
        <v>0.41025286071198602</v>
      </c>
      <c r="AU1131" s="17">
        <v>0.47718966521806999</v>
      </c>
      <c r="AV1131" s="17" t="s">
        <v>74</v>
      </c>
      <c r="AW1131" s="17">
        <v>0.447947114601003</v>
      </c>
      <c r="AX1131" s="17">
        <v>0.35753385907142998</v>
      </c>
      <c r="AY1131" s="17">
        <v>0.52844637705906194</v>
      </c>
      <c r="AZ1131" s="17">
        <v>0.22189619344839201</v>
      </c>
    </row>
    <row r="1132" spans="2:52" x14ac:dyDescent="0.35">
      <c r="B1132" t="s">
        <v>388</v>
      </c>
      <c r="C1132" s="17">
        <v>0.25572349420670698</v>
      </c>
      <c r="D1132" s="17">
        <v>0.26854486225477697</v>
      </c>
      <c r="E1132" s="17">
        <v>0.24081016031163499</v>
      </c>
      <c r="F1132" s="17"/>
      <c r="G1132" s="17">
        <v>0.261573232109446</v>
      </c>
      <c r="H1132" s="17">
        <v>0.238265435940783</v>
      </c>
      <c r="I1132" s="17">
        <v>0.208121777976608</v>
      </c>
      <c r="J1132" s="17">
        <v>0.26813063851052199</v>
      </c>
      <c r="K1132" s="17">
        <v>0.31827052507533798</v>
      </c>
      <c r="L1132" s="17">
        <v>0.250111680558811</v>
      </c>
      <c r="M1132" s="17"/>
      <c r="N1132" s="17">
        <v>0.26586036340052299</v>
      </c>
      <c r="O1132" s="17">
        <v>0.24553912999322999</v>
      </c>
      <c r="P1132" s="17">
        <v>0.24117537409069401</v>
      </c>
      <c r="Q1132" s="17">
        <v>0.25621562429317302</v>
      </c>
      <c r="R1132" s="17"/>
      <c r="S1132" s="17">
        <v>0.215639076099233</v>
      </c>
      <c r="T1132" s="17">
        <v>0.22615727906146099</v>
      </c>
      <c r="U1132" s="17">
        <v>0.26772835284963098</v>
      </c>
      <c r="V1132" s="17">
        <v>0.309808696526298</v>
      </c>
      <c r="W1132" s="17">
        <v>0.183310007929925</v>
      </c>
      <c r="X1132" s="17">
        <v>0.29275789240581801</v>
      </c>
      <c r="Y1132" s="17">
        <v>0.37902666316691402</v>
      </c>
      <c r="Z1132" s="17">
        <v>0.24611916156753599</v>
      </c>
      <c r="AA1132" s="17">
        <v>0.24813744171340901</v>
      </c>
      <c r="AB1132" s="17">
        <v>0.21506458253018601</v>
      </c>
      <c r="AC1132" s="17">
        <v>0.32174490059326999</v>
      </c>
      <c r="AD1132" s="17">
        <v>0.20275135510890399</v>
      </c>
      <c r="AE1132" s="17"/>
      <c r="AF1132" s="17">
        <v>0.26656291056549603</v>
      </c>
      <c r="AG1132" s="17">
        <v>0.25604073178916897</v>
      </c>
      <c r="AH1132" s="17">
        <v>0.24610400184515199</v>
      </c>
      <c r="AI1132" s="17"/>
      <c r="AJ1132" s="17">
        <v>0.27557724851982701</v>
      </c>
      <c r="AK1132" s="17">
        <v>0.20366722124407399</v>
      </c>
      <c r="AL1132" s="17">
        <v>0.32604822309324699</v>
      </c>
      <c r="AM1132" s="17">
        <v>0.48622535520763099</v>
      </c>
      <c r="AN1132" s="17">
        <v>0.26918621383458902</v>
      </c>
      <c r="AO1132" s="17"/>
      <c r="AP1132" s="17">
        <v>0.24064047281579801</v>
      </c>
      <c r="AQ1132" s="17">
        <v>0.22050618592819601</v>
      </c>
      <c r="AR1132" s="17">
        <v>0.21697177885196001</v>
      </c>
      <c r="AS1132" s="17"/>
      <c r="AT1132" s="17">
        <v>0.306430096527051</v>
      </c>
      <c r="AU1132" s="17">
        <v>0.225589114253019</v>
      </c>
      <c r="AV1132" s="17" t="s">
        <v>74</v>
      </c>
      <c r="AW1132" s="17">
        <v>0.18995660263345801</v>
      </c>
      <c r="AX1132" s="17">
        <v>0.321160406444644</v>
      </c>
      <c r="AY1132" s="17">
        <v>0.18653059803671901</v>
      </c>
      <c r="AZ1132" s="17">
        <v>0.37285596385213099</v>
      </c>
    </row>
    <row r="1133" spans="2:52" x14ac:dyDescent="0.35">
      <c r="B1133" t="s">
        <v>86</v>
      </c>
      <c r="C1133" s="17">
        <v>0.18614558053140901</v>
      </c>
      <c r="D1133" s="17">
        <v>0.17151767169972601</v>
      </c>
      <c r="E1133" s="17">
        <v>0.207279294888805</v>
      </c>
      <c r="F1133" s="17"/>
      <c r="G1133" s="17">
        <v>0.14099458390594299</v>
      </c>
      <c r="H1133" s="17">
        <v>0.23674107554663301</v>
      </c>
      <c r="I1133" s="17">
        <v>0.24267364161403601</v>
      </c>
      <c r="J1133" s="17">
        <v>0.15953097467997401</v>
      </c>
      <c r="K1133" s="17">
        <v>0.14351049794233001</v>
      </c>
      <c r="L1133" s="17">
        <v>0.17597343798648199</v>
      </c>
      <c r="M1133" s="17"/>
      <c r="N1133" s="17">
        <v>0.22760995754719801</v>
      </c>
      <c r="O1133" s="17">
        <v>0.155486058760782</v>
      </c>
      <c r="P1133" s="17">
        <v>0.22770543871240201</v>
      </c>
      <c r="Q1133" s="17">
        <v>0.14280906697575099</v>
      </c>
      <c r="R1133" s="17"/>
      <c r="S1133" s="17">
        <v>0.29544272458884302</v>
      </c>
      <c r="T1133" s="17">
        <v>0.15637762523149601</v>
      </c>
      <c r="U1133" s="17">
        <v>0.24984198445875799</v>
      </c>
      <c r="V1133" s="17">
        <v>9.4486218983869302E-2</v>
      </c>
      <c r="W1133" s="17">
        <v>0.30132783736157498</v>
      </c>
      <c r="X1133" s="17">
        <v>0.12565877573553699</v>
      </c>
      <c r="Y1133" s="17">
        <v>4.6530943944634298E-3</v>
      </c>
      <c r="Z1133" s="17">
        <v>0.24737486141920201</v>
      </c>
      <c r="AA1133" s="17">
        <v>0.28108519053924902</v>
      </c>
      <c r="AB1133" s="17">
        <v>0.12607138418004701</v>
      </c>
      <c r="AC1133" s="17">
        <v>8.8922372123273599E-2</v>
      </c>
      <c r="AD1133" s="17">
        <v>0.21062619509070199</v>
      </c>
      <c r="AE1133" s="17"/>
      <c r="AF1133" s="17">
        <v>0.14756620630804701</v>
      </c>
      <c r="AG1133" s="17">
        <v>0.236493915692607</v>
      </c>
      <c r="AH1133" s="17">
        <v>0.16497749769692399</v>
      </c>
      <c r="AI1133" s="17"/>
      <c r="AJ1133" s="17">
        <v>0.16733318274080999</v>
      </c>
      <c r="AK1133" s="17">
        <v>0.29480006144639798</v>
      </c>
      <c r="AL1133" s="17">
        <v>0.12946994104696399</v>
      </c>
      <c r="AM1133" s="17">
        <v>-0.32373794284419999</v>
      </c>
      <c r="AN1133" s="17">
        <v>0.16643867948522201</v>
      </c>
      <c r="AO1133" s="17"/>
      <c r="AP1133" s="17">
        <v>0.26290776206751199</v>
      </c>
      <c r="AQ1133" s="17">
        <v>0.26121688511526697</v>
      </c>
      <c r="AR1133" s="17">
        <v>0.36053881601326598</v>
      </c>
      <c r="AS1133" s="17"/>
      <c r="AT1133" s="17">
        <v>0.103822764184935</v>
      </c>
      <c r="AU1133" s="17">
        <v>0.25160055096505102</v>
      </c>
      <c r="AV1133" s="17" t="s">
        <v>74</v>
      </c>
      <c r="AW1133" s="17">
        <v>0.25799051196754502</v>
      </c>
      <c r="AX1133" s="17">
        <v>3.63734526267862E-2</v>
      </c>
      <c r="AY1133" s="17">
        <v>0.34191577902234199</v>
      </c>
      <c r="AZ1133" s="17">
        <v>-0.15095977040373901</v>
      </c>
    </row>
    <row r="1134" spans="2:52" x14ac:dyDescent="0.35">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row>
    <row r="1135" spans="2:52" x14ac:dyDescent="0.35">
      <c r="B1135" s="6" t="s">
        <v>494</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row>
    <row r="1136" spans="2:52" x14ac:dyDescent="0.35">
      <c r="B1136" s="24" t="s">
        <v>156</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row>
    <row r="1137" spans="2:52" x14ac:dyDescent="0.35">
      <c r="B1137" t="s">
        <v>382</v>
      </c>
      <c r="C1137" s="17">
        <v>0.11532794247641499</v>
      </c>
      <c r="D1137" s="17">
        <v>0.12635493118414701</v>
      </c>
      <c r="E1137" s="17">
        <v>0.103936474244351</v>
      </c>
      <c r="F1137" s="17"/>
      <c r="G1137" s="17">
        <v>0.21763875733348301</v>
      </c>
      <c r="H1137" s="17">
        <v>0.13638867660866999</v>
      </c>
      <c r="I1137" s="17">
        <v>0.11702972708701601</v>
      </c>
      <c r="J1137" s="17">
        <v>9.9325317910885697E-2</v>
      </c>
      <c r="K1137" s="17">
        <v>9.2103661812465001E-2</v>
      </c>
      <c r="L1137" s="17">
        <v>6.7173388638842105E-2</v>
      </c>
      <c r="M1137" s="17"/>
      <c r="N1137" s="17">
        <v>0.17895301867423999</v>
      </c>
      <c r="O1137" s="17">
        <v>6.8464130818726099E-2</v>
      </c>
      <c r="P1137" s="17">
        <v>9.0501513379878995E-2</v>
      </c>
      <c r="Q1137" s="17">
        <v>0.111541130864555</v>
      </c>
      <c r="R1137" s="17"/>
      <c r="S1137" s="17">
        <v>0.17516139875573</v>
      </c>
      <c r="T1137" s="17">
        <v>6.3688398439826294E-2</v>
      </c>
      <c r="U1137" s="17">
        <v>0.107189376741729</v>
      </c>
      <c r="V1137" s="17">
        <v>9.6429487042857601E-2</v>
      </c>
      <c r="W1137" s="17">
        <v>0.12730974295150099</v>
      </c>
      <c r="X1137" s="17">
        <v>0.142569455154338</v>
      </c>
      <c r="Y1137" s="17">
        <v>0.103313760024197</v>
      </c>
      <c r="Z1137" s="17">
        <v>0.10739541847924999</v>
      </c>
      <c r="AA1137" s="17">
        <v>0.16009606564345499</v>
      </c>
      <c r="AB1137" s="17">
        <v>8.32231864602994E-2</v>
      </c>
      <c r="AC1137" s="17">
        <v>0.15443527080650901</v>
      </c>
      <c r="AD1137" s="17">
        <v>0</v>
      </c>
      <c r="AE1137" s="17"/>
      <c r="AF1137" s="17">
        <v>8.60975087837101E-2</v>
      </c>
      <c r="AG1137" s="17">
        <v>0.11628739372947</v>
      </c>
      <c r="AH1137" s="17">
        <v>0.147946000998222</v>
      </c>
      <c r="AI1137" s="17"/>
      <c r="AJ1137" s="17">
        <v>0.11296777899263601</v>
      </c>
      <c r="AK1137" s="17">
        <v>0.132860269011606</v>
      </c>
      <c r="AL1137" s="17">
        <v>0.101469412114744</v>
      </c>
      <c r="AM1137" s="17">
        <v>0</v>
      </c>
      <c r="AN1137" s="17">
        <v>0.120619478497643</v>
      </c>
      <c r="AO1137" s="17"/>
      <c r="AP1137" s="17">
        <v>0.16459402343332599</v>
      </c>
      <c r="AQ1137" s="17">
        <v>0.14189719182848201</v>
      </c>
      <c r="AR1137" s="17">
        <v>9.7877716231143497E-2</v>
      </c>
      <c r="AS1137" s="17"/>
      <c r="AT1137" s="17">
        <v>8.8360920320875697E-2</v>
      </c>
      <c r="AU1137" s="17">
        <v>8.8009794922542003E-2</v>
      </c>
      <c r="AV1137" s="17" t="s">
        <v>74</v>
      </c>
      <c r="AW1137" s="17">
        <v>0.219887982597609</v>
      </c>
      <c r="AX1137" s="17">
        <v>0.118143641091246</v>
      </c>
      <c r="AY1137" s="17">
        <v>0.152784100548085</v>
      </c>
      <c r="AZ1137" s="17">
        <v>0.146947118526394</v>
      </c>
    </row>
    <row r="1138" spans="2:52" x14ac:dyDescent="0.35">
      <c r="B1138" t="s">
        <v>383</v>
      </c>
      <c r="C1138" s="17">
        <v>0.37268547846546701</v>
      </c>
      <c r="D1138" s="17">
        <v>0.36355696727650699</v>
      </c>
      <c r="E1138" s="17">
        <v>0.38372217900343097</v>
      </c>
      <c r="F1138" s="17"/>
      <c r="G1138" s="17">
        <v>0.26980577772289499</v>
      </c>
      <c r="H1138" s="17">
        <v>0.37145736505388699</v>
      </c>
      <c r="I1138" s="17">
        <v>0.397242862815614</v>
      </c>
      <c r="J1138" s="17">
        <v>0.31239042669655598</v>
      </c>
      <c r="K1138" s="17">
        <v>0.39556142251316601</v>
      </c>
      <c r="L1138" s="17">
        <v>0.44198647488903098</v>
      </c>
      <c r="M1138" s="17"/>
      <c r="N1138" s="17">
        <v>0.32451325053060998</v>
      </c>
      <c r="O1138" s="17">
        <v>0.38978621665673502</v>
      </c>
      <c r="P1138" s="17">
        <v>0.42898700982755</v>
      </c>
      <c r="Q1138" s="17">
        <v>0.36874681409156601</v>
      </c>
      <c r="R1138" s="17"/>
      <c r="S1138" s="17">
        <v>0.33770982027942698</v>
      </c>
      <c r="T1138" s="17">
        <v>0.411286930237871</v>
      </c>
      <c r="U1138" s="17">
        <v>0.29783628426749498</v>
      </c>
      <c r="V1138" s="17">
        <v>0.35909041814398002</v>
      </c>
      <c r="W1138" s="17">
        <v>0.393247921074034</v>
      </c>
      <c r="X1138" s="17">
        <v>0.36040168309896597</v>
      </c>
      <c r="Y1138" s="17">
        <v>0.40588029076892801</v>
      </c>
      <c r="Z1138" s="17">
        <v>0.346674352763503</v>
      </c>
      <c r="AA1138" s="17">
        <v>0.41028676754244098</v>
      </c>
      <c r="AB1138" s="17">
        <v>0.26809911848321299</v>
      </c>
      <c r="AC1138" s="17">
        <v>0.52339053986848205</v>
      </c>
      <c r="AD1138" s="17">
        <v>0.43001075773944097</v>
      </c>
      <c r="AE1138" s="17"/>
      <c r="AF1138" s="17">
        <v>0.37135386008847199</v>
      </c>
      <c r="AG1138" s="17">
        <v>0.41005136171694501</v>
      </c>
      <c r="AH1138" s="17">
        <v>0.31204136798922699</v>
      </c>
      <c r="AI1138" s="17"/>
      <c r="AJ1138" s="17">
        <v>0.38971775133671199</v>
      </c>
      <c r="AK1138" s="17">
        <v>0.38362703754525601</v>
      </c>
      <c r="AL1138" s="17">
        <v>0.31108183667307698</v>
      </c>
      <c r="AM1138" s="17">
        <v>0.34170734437761202</v>
      </c>
      <c r="AN1138" s="17">
        <v>0.40449203047466797</v>
      </c>
      <c r="AO1138" s="17"/>
      <c r="AP1138" s="17">
        <v>0.39176393564100997</v>
      </c>
      <c r="AQ1138" s="17">
        <v>0.42091592733556299</v>
      </c>
      <c r="AR1138" s="17">
        <v>0.24596103423097301</v>
      </c>
      <c r="AS1138" s="17"/>
      <c r="AT1138" s="17">
        <v>0.38787174995423102</v>
      </c>
      <c r="AU1138" s="17">
        <v>0.385160091796722</v>
      </c>
      <c r="AV1138" s="17" t="s">
        <v>74</v>
      </c>
      <c r="AW1138" s="17">
        <v>0.36459024419514102</v>
      </c>
      <c r="AX1138" s="17">
        <v>0.31341711089139901</v>
      </c>
      <c r="AY1138" s="17">
        <v>0.37968881060016801</v>
      </c>
      <c r="AZ1138" s="17">
        <v>0.33168651937197402</v>
      </c>
    </row>
    <row r="1139" spans="2:52" x14ac:dyDescent="0.35">
      <c r="B1139" t="s">
        <v>384</v>
      </c>
      <c r="C1139" s="17">
        <v>0.301965404419344</v>
      </c>
      <c r="D1139" s="17">
        <v>0.28961761730540297</v>
      </c>
      <c r="E1139" s="17">
        <v>0.31879521189562099</v>
      </c>
      <c r="F1139" s="17"/>
      <c r="G1139" s="17">
        <v>0.29517172087752402</v>
      </c>
      <c r="H1139" s="17">
        <v>0.30777742014676601</v>
      </c>
      <c r="I1139" s="17">
        <v>0.349732208295775</v>
      </c>
      <c r="J1139" s="17">
        <v>0.322417517745275</v>
      </c>
      <c r="K1139" s="17">
        <v>0.24432144427844199</v>
      </c>
      <c r="L1139" s="17">
        <v>0.28919642000362999</v>
      </c>
      <c r="M1139" s="17"/>
      <c r="N1139" s="17">
        <v>0.31407411068873797</v>
      </c>
      <c r="O1139" s="17">
        <v>0.34234694836847501</v>
      </c>
      <c r="P1139" s="17">
        <v>0.24041343098929899</v>
      </c>
      <c r="Q1139" s="17">
        <v>0.300041066109003</v>
      </c>
      <c r="R1139" s="17"/>
      <c r="S1139" s="17">
        <v>0.33724186894973401</v>
      </c>
      <c r="T1139" s="17">
        <v>0.26067105319690398</v>
      </c>
      <c r="U1139" s="17">
        <v>0.27208345194248601</v>
      </c>
      <c r="V1139" s="17">
        <v>0.32358181527437002</v>
      </c>
      <c r="W1139" s="17">
        <v>0.245910496519466</v>
      </c>
      <c r="X1139" s="17">
        <v>0.29335304306183502</v>
      </c>
      <c r="Y1139" s="17">
        <v>0.33286496567005103</v>
      </c>
      <c r="Z1139" s="17">
        <v>0.246449145503221</v>
      </c>
      <c r="AA1139" s="17">
        <v>0.243955365248891</v>
      </c>
      <c r="AB1139" s="17">
        <v>0.36116733940957002</v>
      </c>
      <c r="AC1139" s="17">
        <v>0.220354326952927</v>
      </c>
      <c r="AD1139" s="17">
        <v>0.49624885699543297</v>
      </c>
      <c r="AE1139" s="17"/>
      <c r="AF1139" s="17">
        <v>0.28803473578334698</v>
      </c>
      <c r="AG1139" s="17">
        <v>0.306810264872792</v>
      </c>
      <c r="AH1139" s="17">
        <v>0.33379420404811899</v>
      </c>
      <c r="AI1139" s="17"/>
      <c r="AJ1139" s="17">
        <v>0.25097676127499702</v>
      </c>
      <c r="AK1139" s="17">
        <v>0.29708534657875701</v>
      </c>
      <c r="AL1139" s="17">
        <v>0.35631945485384903</v>
      </c>
      <c r="AM1139" s="17">
        <v>0.21214306654796</v>
      </c>
      <c r="AN1139" s="17">
        <v>0.294226626536856</v>
      </c>
      <c r="AO1139" s="17"/>
      <c r="AP1139" s="17">
        <v>0.23706340084573299</v>
      </c>
      <c r="AQ1139" s="17">
        <v>0.26565585924226098</v>
      </c>
      <c r="AR1139" s="17">
        <v>0.40404786064364401</v>
      </c>
      <c r="AS1139" s="17"/>
      <c r="AT1139" s="17">
        <v>0.263827509941017</v>
      </c>
      <c r="AU1139" s="17">
        <v>0.37532448173574501</v>
      </c>
      <c r="AV1139" s="17" t="s">
        <v>74</v>
      </c>
      <c r="AW1139" s="17">
        <v>0.28604340838759001</v>
      </c>
      <c r="AX1139" s="17">
        <v>0.33853959291499203</v>
      </c>
      <c r="AY1139" s="17">
        <v>0.26008560143287002</v>
      </c>
      <c r="AZ1139" s="17">
        <v>0.23756226327862301</v>
      </c>
    </row>
    <row r="1140" spans="2:52" x14ac:dyDescent="0.35">
      <c r="B1140" t="s">
        <v>385</v>
      </c>
      <c r="C1140" s="17">
        <v>9.3069358814506703E-2</v>
      </c>
      <c r="D1140" s="17">
        <v>9.85348111969052E-2</v>
      </c>
      <c r="E1140" s="17">
        <v>8.4212620158543999E-2</v>
      </c>
      <c r="F1140" s="17"/>
      <c r="G1140" s="17">
        <v>0.104273634601145</v>
      </c>
      <c r="H1140" s="17">
        <v>9.4594773850963196E-2</v>
      </c>
      <c r="I1140" s="17">
        <v>3.8447016225180701E-2</v>
      </c>
      <c r="J1140" s="17">
        <v>0.11131691523078301</v>
      </c>
      <c r="K1140" s="17">
        <v>0.10272406375364</v>
      </c>
      <c r="L1140" s="17">
        <v>0.107943965257536</v>
      </c>
      <c r="M1140" s="17"/>
      <c r="N1140" s="17">
        <v>9.3302896599994106E-2</v>
      </c>
      <c r="O1140" s="17">
        <v>9.4302279134758901E-2</v>
      </c>
      <c r="P1140" s="17">
        <v>0.110963675066144</v>
      </c>
      <c r="Q1140" s="17">
        <v>7.1038880308534003E-2</v>
      </c>
      <c r="R1140" s="17"/>
      <c r="S1140" s="17">
        <v>4.5959630515781003E-2</v>
      </c>
      <c r="T1140" s="17">
        <v>0.130721139953617</v>
      </c>
      <c r="U1140" s="17">
        <v>0.16194336276580401</v>
      </c>
      <c r="V1140" s="17">
        <v>6.9527130471289E-2</v>
      </c>
      <c r="W1140" s="17">
        <v>0.11650704253663501</v>
      </c>
      <c r="X1140" s="17">
        <v>0.11181978320946299</v>
      </c>
      <c r="Y1140" s="17">
        <v>4.7727315072445799E-2</v>
      </c>
      <c r="Z1140" s="17">
        <v>0.19775404361726501</v>
      </c>
      <c r="AA1140" s="17">
        <v>8.8433818106167003E-2</v>
      </c>
      <c r="AB1140" s="17">
        <v>9.6823155932648897E-2</v>
      </c>
      <c r="AC1140" s="17">
        <v>0.101819862372082</v>
      </c>
      <c r="AD1140" s="17">
        <v>0</v>
      </c>
      <c r="AE1140" s="17"/>
      <c r="AF1140" s="17">
        <v>0.11511284269759001</v>
      </c>
      <c r="AG1140" s="17">
        <v>6.9503572888621898E-2</v>
      </c>
      <c r="AH1140" s="17">
        <v>0.102762140240795</v>
      </c>
      <c r="AI1140" s="17"/>
      <c r="AJ1140" s="17">
        <v>0.125053215897207</v>
      </c>
      <c r="AK1140" s="17">
        <v>5.8552126038951498E-2</v>
      </c>
      <c r="AL1140" s="17">
        <v>0.182977137453013</v>
      </c>
      <c r="AM1140" s="17">
        <v>0.104252604844934</v>
      </c>
      <c r="AN1140" s="17">
        <v>9.5405619695261401E-2</v>
      </c>
      <c r="AO1140" s="17"/>
      <c r="AP1140" s="17">
        <v>0.12061411600687599</v>
      </c>
      <c r="AQ1140" s="17">
        <v>7.0145200925585002E-2</v>
      </c>
      <c r="AR1140" s="17">
        <v>0.153378707970351</v>
      </c>
      <c r="AS1140" s="17"/>
      <c r="AT1140" s="17">
        <v>0.12787182260600199</v>
      </c>
      <c r="AU1140" s="17">
        <v>6.7917900244234095E-2</v>
      </c>
      <c r="AV1140" s="17" t="s">
        <v>74</v>
      </c>
      <c r="AW1140" s="17">
        <v>7.5868021447325504E-2</v>
      </c>
      <c r="AX1140" s="17">
        <v>7.7125521778018402E-2</v>
      </c>
      <c r="AY1140" s="17">
        <v>7.9947960182809197E-2</v>
      </c>
      <c r="AZ1140" s="17">
        <v>9.2917574240721598E-2</v>
      </c>
    </row>
    <row r="1141" spans="2:52" x14ac:dyDescent="0.35">
      <c r="B1141" t="s">
        <v>386</v>
      </c>
      <c r="C1141" s="17">
        <v>7.3895888873518306E-2</v>
      </c>
      <c r="D1141" s="17">
        <v>8.9502957174374398E-2</v>
      </c>
      <c r="E1141" s="17">
        <v>5.3846451238992003E-2</v>
      </c>
      <c r="F1141" s="17"/>
      <c r="G1141" s="17">
        <v>6.8005433307446406E-2</v>
      </c>
      <c r="H1141" s="17">
        <v>7.4133249348915298E-2</v>
      </c>
      <c r="I1141" s="17">
        <v>6.0534379329112202E-2</v>
      </c>
      <c r="J1141" s="17">
        <v>8.2563708392559707E-2</v>
      </c>
      <c r="K1141" s="17">
        <v>0.122289061007729</v>
      </c>
      <c r="L1141" s="17">
        <v>4.6180313446663103E-2</v>
      </c>
      <c r="M1141" s="17"/>
      <c r="N1141" s="17">
        <v>5.9955087074853197E-2</v>
      </c>
      <c r="O1141" s="17">
        <v>8.4169743427455895E-2</v>
      </c>
      <c r="P1141" s="17">
        <v>7.8859053616014502E-2</v>
      </c>
      <c r="Q1141" s="17">
        <v>7.7412982236003902E-2</v>
      </c>
      <c r="R1141" s="17"/>
      <c r="S1141" s="17">
        <v>3.8888893811724799E-2</v>
      </c>
      <c r="T1141" s="17">
        <v>9.5080312429373703E-2</v>
      </c>
      <c r="U1141" s="17">
        <v>0.12116612668023601</v>
      </c>
      <c r="V1141" s="17">
        <v>0.136719255627169</v>
      </c>
      <c r="W1141" s="17">
        <v>3.8077912674756298E-2</v>
      </c>
      <c r="X1141" s="17">
        <v>3.9066307608581298E-2</v>
      </c>
      <c r="Y1141" s="17">
        <v>9.55830780498476E-2</v>
      </c>
      <c r="Z1141" s="17">
        <v>3.3872859107358898E-2</v>
      </c>
      <c r="AA1141" s="17">
        <v>4.2834964811445997E-2</v>
      </c>
      <c r="AB1141" s="17">
        <v>0.140042368708508</v>
      </c>
      <c r="AC1141" s="17">
        <v>0</v>
      </c>
      <c r="AD1141" s="17">
        <v>7.3740385265126093E-2</v>
      </c>
      <c r="AE1141" s="17"/>
      <c r="AF1141" s="17">
        <v>8.3436158984196193E-2</v>
      </c>
      <c r="AG1141" s="17">
        <v>5.9692913711949402E-2</v>
      </c>
      <c r="AH1141" s="17">
        <v>7.9761711100786697E-2</v>
      </c>
      <c r="AI1141" s="17"/>
      <c r="AJ1141" s="17">
        <v>7.8343386641763796E-2</v>
      </c>
      <c r="AK1141" s="17">
        <v>6.6985486335864097E-2</v>
      </c>
      <c r="AL1141" s="17">
        <v>1.5348594490388501E-2</v>
      </c>
      <c r="AM1141" s="17">
        <v>0.25558643417186699</v>
      </c>
      <c r="AN1141" s="17">
        <v>7.5050858269915394E-2</v>
      </c>
      <c r="AO1141" s="17"/>
      <c r="AP1141" s="17">
        <v>5.7392522031437201E-2</v>
      </c>
      <c r="AQ1141" s="17">
        <v>5.6899500296651799E-2</v>
      </c>
      <c r="AR1141" s="17">
        <v>6.3339838982316404E-2</v>
      </c>
      <c r="AS1141" s="17"/>
      <c r="AT1141" s="17">
        <v>9.6393849304217794E-2</v>
      </c>
      <c r="AU1141" s="17">
        <v>3.8457020690673097E-2</v>
      </c>
      <c r="AV1141" s="17" t="s">
        <v>74</v>
      </c>
      <c r="AW1141" s="17">
        <v>5.3610343372334203E-2</v>
      </c>
      <c r="AX1141" s="17">
        <v>8.1516005081314902E-2</v>
      </c>
      <c r="AY1141" s="17">
        <v>8.0322117463450804E-2</v>
      </c>
      <c r="AZ1141" s="17">
        <v>0.12894493568842499</v>
      </c>
    </row>
    <row r="1142" spans="2:52" x14ac:dyDescent="0.35">
      <c r="B1142" t="s">
        <v>72</v>
      </c>
      <c r="C1142" s="17">
        <v>4.3055926950749702E-2</v>
      </c>
      <c r="D1142" s="17">
        <v>3.2432715862663698E-2</v>
      </c>
      <c r="E1142" s="17">
        <v>5.5487063459061202E-2</v>
      </c>
      <c r="F1142" s="17"/>
      <c r="G1142" s="17">
        <v>4.5104676157507302E-2</v>
      </c>
      <c r="H1142" s="17">
        <v>1.56485149907989E-2</v>
      </c>
      <c r="I1142" s="17">
        <v>3.7013806247301703E-2</v>
      </c>
      <c r="J1142" s="17">
        <v>7.1986114023939299E-2</v>
      </c>
      <c r="K1142" s="17">
        <v>4.3000346634557901E-2</v>
      </c>
      <c r="L1142" s="17">
        <v>4.7519437764297498E-2</v>
      </c>
      <c r="M1142" s="17"/>
      <c r="N1142" s="17">
        <v>2.9201636431564201E-2</v>
      </c>
      <c r="O1142" s="17">
        <v>2.0930681593848598E-2</v>
      </c>
      <c r="P1142" s="17">
        <v>5.02753171211128E-2</v>
      </c>
      <c r="Q1142" s="17">
        <v>7.1219126390338505E-2</v>
      </c>
      <c r="R1142" s="17"/>
      <c r="S1142" s="17">
        <v>6.5038387687603505E-2</v>
      </c>
      <c r="T1142" s="17">
        <v>3.8552165742408398E-2</v>
      </c>
      <c r="U1142" s="17">
        <v>3.9781397602249698E-2</v>
      </c>
      <c r="V1142" s="17">
        <v>1.46518934403335E-2</v>
      </c>
      <c r="W1142" s="17">
        <v>7.8946884243607907E-2</v>
      </c>
      <c r="X1142" s="17">
        <v>5.27897278668161E-2</v>
      </c>
      <c r="Y1142" s="17">
        <v>1.4630590414529901E-2</v>
      </c>
      <c r="Z1142" s="17">
        <v>6.7854180529401897E-2</v>
      </c>
      <c r="AA1142" s="17">
        <v>5.4393018647600003E-2</v>
      </c>
      <c r="AB1142" s="17">
        <v>5.0644831005760803E-2</v>
      </c>
      <c r="AC1142" s="17">
        <v>0</v>
      </c>
      <c r="AD1142" s="17">
        <v>0</v>
      </c>
      <c r="AE1142" s="17"/>
      <c r="AF1142" s="17">
        <v>5.5964893662684902E-2</v>
      </c>
      <c r="AG1142" s="17">
        <v>3.76544930802215E-2</v>
      </c>
      <c r="AH1142" s="17">
        <v>2.369457562285E-2</v>
      </c>
      <c r="AI1142" s="17"/>
      <c r="AJ1142" s="17">
        <v>4.2941105856683502E-2</v>
      </c>
      <c r="AK1142" s="17">
        <v>6.0889734489565903E-2</v>
      </c>
      <c r="AL1142" s="17">
        <v>3.2803564414928398E-2</v>
      </c>
      <c r="AM1142" s="17">
        <v>8.6310550057627597E-2</v>
      </c>
      <c r="AN1142" s="17">
        <v>1.0205386525656401E-2</v>
      </c>
      <c r="AO1142" s="17"/>
      <c r="AP1142" s="17">
        <v>2.8572002041617299E-2</v>
      </c>
      <c r="AQ1142" s="17">
        <v>4.4486320371457597E-2</v>
      </c>
      <c r="AR1142" s="17">
        <v>3.5394841941570797E-2</v>
      </c>
      <c r="AS1142" s="17"/>
      <c r="AT1142" s="17">
        <v>3.5674147873656803E-2</v>
      </c>
      <c r="AU1142" s="17">
        <v>4.5130710610084002E-2</v>
      </c>
      <c r="AV1142" s="17" t="s">
        <v>74</v>
      </c>
      <c r="AW1142" s="17">
        <v>0</v>
      </c>
      <c r="AX1142" s="17">
        <v>7.1258128243029503E-2</v>
      </c>
      <c r="AY1142" s="17">
        <v>4.7171409772616697E-2</v>
      </c>
      <c r="AZ1142" s="17">
        <v>6.1941588893861699E-2</v>
      </c>
    </row>
    <row r="1143" spans="2:52" x14ac:dyDescent="0.35">
      <c r="B1143" t="s">
        <v>387</v>
      </c>
      <c r="C1143" s="17">
        <v>0.48801342094188099</v>
      </c>
      <c r="D1143" s="17">
        <v>0.48991189846065297</v>
      </c>
      <c r="E1143" s="17">
        <v>0.48765865324778102</v>
      </c>
      <c r="F1143" s="17"/>
      <c r="G1143" s="17">
        <v>0.48744453505637703</v>
      </c>
      <c r="H1143" s="17">
        <v>0.50784604166255698</v>
      </c>
      <c r="I1143" s="17">
        <v>0.51427258990263003</v>
      </c>
      <c r="J1143" s="17">
        <v>0.41171574460744198</v>
      </c>
      <c r="K1143" s="17">
        <v>0.48766508432563099</v>
      </c>
      <c r="L1143" s="17">
        <v>0.50915986352787301</v>
      </c>
      <c r="M1143" s="17"/>
      <c r="N1143" s="17">
        <v>0.50346626920485005</v>
      </c>
      <c r="O1143" s="17">
        <v>0.45825034747546101</v>
      </c>
      <c r="P1143" s="17">
        <v>0.519488523207429</v>
      </c>
      <c r="Q1143" s="17">
        <v>0.48028794495612098</v>
      </c>
      <c r="R1143" s="17"/>
      <c r="S1143" s="17">
        <v>0.51287121903515698</v>
      </c>
      <c r="T1143" s="17">
        <v>0.47497532867769698</v>
      </c>
      <c r="U1143" s="17">
        <v>0.40502566100922399</v>
      </c>
      <c r="V1143" s="17">
        <v>0.45551990518683799</v>
      </c>
      <c r="W1143" s="17">
        <v>0.52055766402553505</v>
      </c>
      <c r="X1143" s="17">
        <v>0.50297113825330497</v>
      </c>
      <c r="Y1143" s="17">
        <v>0.50919405079312496</v>
      </c>
      <c r="Z1143" s="17">
        <v>0.454069771242753</v>
      </c>
      <c r="AA1143" s="17">
        <v>0.570382833185896</v>
      </c>
      <c r="AB1143" s="17">
        <v>0.35132230494351202</v>
      </c>
      <c r="AC1143" s="17">
        <v>0.67782581067499104</v>
      </c>
      <c r="AD1143" s="17">
        <v>0.43001075773944097</v>
      </c>
      <c r="AE1143" s="17"/>
      <c r="AF1143" s="17">
        <v>0.45745136887218302</v>
      </c>
      <c r="AG1143" s="17">
        <v>0.52633875544641495</v>
      </c>
      <c r="AH1143" s="17">
        <v>0.45998736898744902</v>
      </c>
      <c r="AI1143" s="17"/>
      <c r="AJ1143" s="17">
        <v>0.50268553032934904</v>
      </c>
      <c r="AK1143" s="17">
        <v>0.51648730655686204</v>
      </c>
      <c r="AL1143" s="17">
        <v>0.41255124878782101</v>
      </c>
      <c r="AM1143" s="17">
        <v>0.34170734437761202</v>
      </c>
      <c r="AN1143" s="17">
        <v>0.52511150897231096</v>
      </c>
      <c r="AO1143" s="17"/>
      <c r="AP1143" s="17">
        <v>0.55635795907433605</v>
      </c>
      <c r="AQ1143" s="17">
        <v>0.56281311916404497</v>
      </c>
      <c r="AR1143" s="17">
        <v>0.34383875046211698</v>
      </c>
      <c r="AS1143" s="17"/>
      <c r="AT1143" s="17">
        <v>0.47623267027510702</v>
      </c>
      <c r="AU1143" s="17">
        <v>0.47316988671926402</v>
      </c>
      <c r="AV1143" s="17" t="s">
        <v>74</v>
      </c>
      <c r="AW1143" s="17">
        <v>0.58447822679274997</v>
      </c>
      <c r="AX1143" s="17">
        <v>0.43156075198264499</v>
      </c>
      <c r="AY1143" s="17">
        <v>0.53247291114825401</v>
      </c>
      <c r="AZ1143" s="17">
        <v>0.47863363789836899</v>
      </c>
    </row>
    <row r="1144" spans="2:52" x14ac:dyDescent="0.35">
      <c r="B1144" t="s">
        <v>388</v>
      </c>
      <c r="C1144" s="17">
        <v>0.16696524768802501</v>
      </c>
      <c r="D1144" s="17">
        <v>0.18803776837128</v>
      </c>
      <c r="E1144" s="17">
        <v>0.13805907139753601</v>
      </c>
      <c r="F1144" s="17"/>
      <c r="G1144" s="17">
        <v>0.17227906790859099</v>
      </c>
      <c r="H1144" s="17">
        <v>0.16872802319987901</v>
      </c>
      <c r="I1144" s="17">
        <v>9.8981395554292903E-2</v>
      </c>
      <c r="J1144" s="17">
        <v>0.19388062362334299</v>
      </c>
      <c r="K1144" s="17">
        <v>0.225013124761369</v>
      </c>
      <c r="L1144" s="17">
        <v>0.15412427870419901</v>
      </c>
      <c r="M1144" s="17"/>
      <c r="N1144" s="17">
        <v>0.153257983674847</v>
      </c>
      <c r="O1144" s="17">
        <v>0.178472022562215</v>
      </c>
      <c r="P1144" s="17">
        <v>0.18982272868215899</v>
      </c>
      <c r="Q1144" s="17">
        <v>0.14845186254453799</v>
      </c>
      <c r="R1144" s="17"/>
      <c r="S1144" s="17">
        <v>8.4848524327505795E-2</v>
      </c>
      <c r="T1144" s="17">
        <v>0.22580145238298999</v>
      </c>
      <c r="U1144" s="17">
        <v>0.28310948944603997</v>
      </c>
      <c r="V1144" s="17">
        <v>0.206246386098458</v>
      </c>
      <c r="W1144" s="17">
        <v>0.15458495521139101</v>
      </c>
      <c r="X1144" s="17">
        <v>0.15088609081804399</v>
      </c>
      <c r="Y1144" s="17">
        <v>0.14331039312229299</v>
      </c>
      <c r="Z1144" s="17">
        <v>0.231626902724624</v>
      </c>
      <c r="AA1144" s="17">
        <v>0.13126878291761301</v>
      </c>
      <c r="AB1144" s="17">
        <v>0.23686552464115701</v>
      </c>
      <c r="AC1144" s="17">
        <v>0.101819862372082</v>
      </c>
      <c r="AD1144" s="17">
        <v>7.3740385265126093E-2</v>
      </c>
      <c r="AE1144" s="17"/>
      <c r="AF1144" s="17">
        <v>0.19854900168178599</v>
      </c>
      <c r="AG1144" s="17">
        <v>0.12919648660057101</v>
      </c>
      <c r="AH1144" s="17">
        <v>0.182523851341582</v>
      </c>
      <c r="AI1144" s="17"/>
      <c r="AJ1144" s="17">
        <v>0.20339660253897099</v>
      </c>
      <c r="AK1144" s="17">
        <v>0.125537612374816</v>
      </c>
      <c r="AL1144" s="17">
        <v>0.198325731943402</v>
      </c>
      <c r="AM1144" s="17">
        <v>0.35983903901679998</v>
      </c>
      <c r="AN1144" s="17">
        <v>0.17045647796517699</v>
      </c>
      <c r="AO1144" s="17"/>
      <c r="AP1144" s="17">
        <v>0.17800663803831299</v>
      </c>
      <c r="AQ1144" s="17">
        <v>0.12704470122223699</v>
      </c>
      <c r="AR1144" s="17">
        <v>0.21671854695266801</v>
      </c>
      <c r="AS1144" s="17"/>
      <c r="AT1144" s="17">
        <v>0.22426567191022001</v>
      </c>
      <c r="AU1144" s="17">
        <v>0.106374920934907</v>
      </c>
      <c r="AV1144" s="17" t="s">
        <v>74</v>
      </c>
      <c r="AW1144" s="17">
        <v>0.12947836481965999</v>
      </c>
      <c r="AX1144" s="17">
        <v>0.158641526859333</v>
      </c>
      <c r="AY1144" s="17">
        <v>0.16027007764626</v>
      </c>
      <c r="AZ1144" s="17">
        <v>0.221862509929146</v>
      </c>
    </row>
    <row r="1145" spans="2:52" x14ac:dyDescent="0.35">
      <c r="B1145" t="s">
        <v>86</v>
      </c>
      <c r="C1145" s="17">
        <v>0.32104817325385598</v>
      </c>
      <c r="D1145" s="17">
        <v>0.30187413008937403</v>
      </c>
      <c r="E1145" s="17">
        <v>0.34959958185024498</v>
      </c>
      <c r="F1145" s="17"/>
      <c r="G1145" s="17">
        <v>0.31516546714778598</v>
      </c>
      <c r="H1145" s="17">
        <v>0.33911801846267797</v>
      </c>
      <c r="I1145" s="17">
        <v>0.415291194348337</v>
      </c>
      <c r="J1145" s="17">
        <v>0.21783512098409899</v>
      </c>
      <c r="K1145" s="17">
        <v>0.26265195956426202</v>
      </c>
      <c r="L1145" s="17">
        <v>0.35503558482367398</v>
      </c>
      <c r="M1145" s="17"/>
      <c r="N1145" s="17">
        <v>0.35020828553000299</v>
      </c>
      <c r="O1145" s="17">
        <v>0.279778324913246</v>
      </c>
      <c r="P1145" s="17">
        <v>0.32966579452527101</v>
      </c>
      <c r="Q1145" s="17">
        <v>0.33183608241158302</v>
      </c>
      <c r="R1145" s="17"/>
      <c r="S1145" s="17">
        <v>0.42802269470765097</v>
      </c>
      <c r="T1145" s="17">
        <v>0.249173876294707</v>
      </c>
      <c r="U1145" s="17">
        <v>0.121916171563184</v>
      </c>
      <c r="V1145" s="17">
        <v>0.24927351908838</v>
      </c>
      <c r="W1145" s="17">
        <v>0.36597270881414401</v>
      </c>
      <c r="X1145" s="17">
        <v>0.35208504743525998</v>
      </c>
      <c r="Y1145" s="17">
        <v>0.36588365767083197</v>
      </c>
      <c r="Z1145" s="17">
        <v>0.222442868518129</v>
      </c>
      <c r="AA1145" s="17">
        <v>0.43911405026828298</v>
      </c>
      <c r="AB1145" s="17">
        <v>0.114456780302356</v>
      </c>
      <c r="AC1145" s="17">
        <v>0.57600594830290897</v>
      </c>
      <c r="AD1145" s="17">
        <v>0.35627037247431498</v>
      </c>
      <c r="AE1145" s="17"/>
      <c r="AF1145" s="17">
        <v>0.258902367190397</v>
      </c>
      <c r="AG1145" s="17">
        <v>0.39714226884584303</v>
      </c>
      <c r="AH1145" s="17">
        <v>0.27746351764586702</v>
      </c>
      <c r="AI1145" s="17"/>
      <c r="AJ1145" s="17">
        <v>0.29928892779037802</v>
      </c>
      <c r="AK1145" s="17">
        <v>0.390949694182046</v>
      </c>
      <c r="AL1145" s="17">
        <v>0.21422551684441901</v>
      </c>
      <c r="AM1145" s="17">
        <v>-1.8131694639188001E-2</v>
      </c>
      <c r="AN1145" s="17">
        <v>0.35465503100713403</v>
      </c>
      <c r="AO1145" s="17"/>
      <c r="AP1145" s="17">
        <v>0.37835132103602298</v>
      </c>
      <c r="AQ1145" s="17">
        <v>0.43576841794180798</v>
      </c>
      <c r="AR1145" s="17">
        <v>0.127120203509449</v>
      </c>
      <c r="AS1145" s="17"/>
      <c r="AT1145" s="17">
        <v>0.25196699836488701</v>
      </c>
      <c r="AU1145" s="17">
        <v>0.366794965784356</v>
      </c>
      <c r="AV1145" s="17" t="s">
        <v>74</v>
      </c>
      <c r="AW1145" s="17">
        <v>0.45499986197309</v>
      </c>
      <c r="AX1145" s="17">
        <v>0.27291922512331201</v>
      </c>
      <c r="AY1145" s="17">
        <v>0.37220283350199401</v>
      </c>
      <c r="AZ1145" s="17">
        <v>0.25677112796922202</v>
      </c>
    </row>
    <row r="1146" spans="2:52" x14ac:dyDescent="0.3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row>
    <row r="1147" spans="2:52" x14ac:dyDescent="0.35">
      <c r="B1147" s="6" t="s">
        <v>495</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row>
    <row r="1148" spans="2:52" x14ac:dyDescent="0.35">
      <c r="B1148" s="24" t="s">
        <v>156</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c r="AH1148" s="17"/>
      <c r="AI1148" s="17"/>
      <c r="AJ1148" s="17"/>
      <c r="AK1148" s="17"/>
      <c r="AL1148" s="17"/>
      <c r="AM1148" s="17"/>
      <c r="AN1148" s="17"/>
      <c r="AO1148" s="17"/>
      <c r="AP1148" s="17"/>
      <c r="AQ1148" s="17"/>
      <c r="AR1148" s="17"/>
      <c r="AS1148" s="17"/>
      <c r="AT1148" s="17"/>
      <c r="AU1148" s="17"/>
      <c r="AV1148" s="17"/>
      <c r="AW1148" s="17"/>
      <c r="AX1148" s="17"/>
      <c r="AY1148" s="17"/>
      <c r="AZ1148" s="17"/>
    </row>
    <row r="1149" spans="2:52" x14ac:dyDescent="0.35">
      <c r="B1149" t="s">
        <v>382</v>
      </c>
      <c r="C1149" s="17">
        <v>0.118423857535311</v>
      </c>
      <c r="D1149" s="17">
        <v>0.139315962708635</v>
      </c>
      <c r="E1149" s="17">
        <v>9.3077911336709201E-2</v>
      </c>
      <c r="F1149" s="17"/>
      <c r="G1149" s="17">
        <v>0.12682488538335701</v>
      </c>
      <c r="H1149" s="17">
        <v>0.117413267227824</v>
      </c>
      <c r="I1149" s="17">
        <v>0.131674229413309</v>
      </c>
      <c r="J1149" s="17">
        <v>0.152587342020746</v>
      </c>
      <c r="K1149" s="17">
        <v>7.8402213516575295E-2</v>
      </c>
      <c r="L1149" s="17">
        <v>0.106934144230229</v>
      </c>
      <c r="M1149" s="17"/>
      <c r="N1149" s="17">
        <v>0.10908002449583599</v>
      </c>
      <c r="O1149" s="17">
        <v>0.10996796021000101</v>
      </c>
      <c r="P1149" s="17">
        <v>0.13388459061108501</v>
      </c>
      <c r="Q1149" s="17">
        <v>0.12634149571966</v>
      </c>
      <c r="R1149" s="17"/>
      <c r="S1149" s="17">
        <v>0.16605234303758501</v>
      </c>
      <c r="T1149" s="17">
        <v>7.0919540090604499E-2</v>
      </c>
      <c r="U1149" s="17">
        <v>0.12297680303959201</v>
      </c>
      <c r="V1149" s="17">
        <v>0.10441223280659399</v>
      </c>
      <c r="W1149" s="17">
        <v>0.12647988729363299</v>
      </c>
      <c r="X1149" s="17">
        <v>0.118834217326011</v>
      </c>
      <c r="Y1149" s="17">
        <v>0.141022377765709</v>
      </c>
      <c r="Z1149" s="17">
        <v>0.10431482590147199</v>
      </c>
      <c r="AA1149" s="17">
        <v>0.10291491240077</v>
      </c>
      <c r="AB1149" s="17">
        <v>0.116310557648859</v>
      </c>
      <c r="AC1149" s="17">
        <v>7.7641745734439105E-2</v>
      </c>
      <c r="AD1149" s="17">
        <v>0.16244128603104199</v>
      </c>
      <c r="AE1149" s="17"/>
      <c r="AF1149" s="17">
        <v>8.8813196219900706E-2</v>
      </c>
      <c r="AG1149" s="17">
        <v>0.13177093444934199</v>
      </c>
      <c r="AH1149" s="17">
        <v>0.14540278117504801</v>
      </c>
      <c r="AI1149" s="17"/>
      <c r="AJ1149" s="17">
        <v>9.4789115179093497E-2</v>
      </c>
      <c r="AK1149" s="17">
        <v>0.12690281009256499</v>
      </c>
      <c r="AL1149" s="17">
        <v>6.2283089318709697E-2</v>
      </c>
      <c r="AM1149" s="17">
        <v>0.172257462911312</v>
      </c>
      <c r="AN1149" s="17">
        <v>0.165699739377179</v>
      </c>
      <c r="AO1149" s="17"/>
      <c r="AP1149" s="17">
        <v>9.0990184452893294E-2</v>
      </c>
      <c r="AQ1149" s="17">
        <v>0.12506907382716401</v>
      </c>
      <c r="AR1149" s="17">
        <v>9.4092260581922396E-2</v>
      </c>
      <c r="AS1149" s="17"/>
      <c r="AT1149" s="17">
        <v>0.10337673314142901</v>
      </c>
      <c r="AU1149" s="17">
        <v>0.127118286398896</v>
      </c>
      <c r="AV1149" s="17" t="s">
        <v>74</v>
      </c>
      <c r="AW1149" s="17">
        <v>0.17413333261390801</v>
      </c>
      <c r="AX1149" s="17">
        <v>0.112023144584114</v>
      </c>
      <c r="AY1149" s="17">
        <v>0.109364537087664</v>
      </c>
      <c r="AZ1149" s="17">
        <v>0.12897642589914801</v>
      </c>
    </row>
    <row r="1150" spans="2:52" x14ac:dyDescent="0.35">
      <c r="B1150" t="s">
        <v>383</v>
      </c>
      <c r="C1150" s="17">
        <v>0.46894256977481502</v>
      </c>
      <c r="D1150" s="17">
        <v>0.462775120923619</v>
      </c>
      <c r="E1150" s="17">
        <v>0.47727252615287402</v>
      </c>
      <c r="F1150" s="17"/>
      <c r="G1150" s="17">
        <v>0.46629409701723001</v>
      </c>
      <c r="H1150" s="17">
        <v>0.42224483742014601</v>
      </c>
      <c r="I1150" s="17">
        <v>0.454319447970706</v>
      </c>
      <c r="J1150" s="17">
        <v>0.421400152665939</v>
      </c>
      <c r="K1150" s="17">
        <v>0.48824946910734901</v>
      </c>
      <c r="L1150" s="17">
        <v>0.54289254834507805</v>
      </c>
      <c r="M1150" s="17"/>
      <c r="N1150" s="17">
        <v>0.48195473396921901</v>
      </c>
      <c r="O1150" s="17">
        <v>0.48723139197554799</v>
      </c>
      <c r="P1150" s="17">
        <v>0.50253848450946004</v>
      </c>
      <c r="Q1150" s="17">
        <v>0.41282077550038998</v>
      </c>
      <c r="R1150" s="17"/>
      <c r="S1150" s="17">
        <v>0.37785758107064799</v>
      </c>
      <c r="T1150" s="17">
        <v>0.48247952406019101</v>
      </c>
      <c r="U1150" s="17">
        <v>0.509917838516047</v>
      </c>
      <c r="V1150" s="17">
        <v>0.43711111611730002</v>
      </c>
      <c r="W1150" s="17">
        <v>0.45187543878859698</v>
      </c>
      <c r="X1150" s="17">
        <v>0.53007088320218498</v>
      </c>
      <c r="Y1150" s="17">
        <v>0.47283485994810198</v>
      </c>
      <c r="Z1150" s="17">
        <v>0.44571836447315399</v>
      </c>
      <c r="AA1150" s="17">
        <v>0.55490468985369401</v>
      </c>
      <c r="AB1150" s="17">
        <v>0.36678583424171501</v>
      </c>
      <c r="AC1150" s="17">
        <v>0.50337896717598696</v>
      </c>
      <c r="AD1150" s="17">
        <v>0.54367138825247296</v>
      </c>
      <c r="AE1150" s="17"/>
      <c r="AF1150" s="17">
        <v>0.499880853981504</v>
      </c>
      <c r="AG1150" s="17">
        <v>0.48585610090317</v>
      </c>
      <c r="AH1150" s="17">
        <v>0.34464788345059799</v>
      </c>
      <c r="AI1150" s="17"/>
      <c r="AJ1150" s="17">
        <v>0.52366365063025899</v>
      </c>
      <c r="AK1150" s="17">
        <v>0.45722556387956698</v>
      </c>
      <c r="AL1150" s="17">
        <v>0.48894746820963902</v>
      </c>
      <c r="AM1150" s="17">
        <v>0.283472536859115</v>
      </c>
      <c r="AN1150" s="17">
        <v>0.36445107742096999</v>
      </c>
      <c r="AO1150" s="17"/>
      <c r="AP1150" s="17">
        <v>0.57751517284807996</v>
      </c>
      <c r="AQ1150" s="17">
        <v>0.495448236519063</v>
      </c>
      <c r="AR1150" s="17">
        <v>0.40697037556298599</v>
      </c>
      <c r="AS1150" s="17"/>
      <c r="AT1150" s="17">
        <v>0.55305218268732703</v>
      </c>
      <c r="AU1150" s="17">
        <v>0.46432681101696599</v>
      </c>
      <c r="AV1150" s="17" t="s">
        <v>74</v>
      </c>
      <c r="AW1150" s="17">
        <v>0.31722340125262399</v>
      </c>
      <c r="AX1150" s="17">
        <v>0.28627416577405401</v>
      </c>
      <c r="AY1150" s="17">
        <v>0.49299774822578601</v>
      </c>
      <c r="AZ1150" s="17">
        <v>0.50460078672668995</v>
      </c>
    </row>
    <row r="1151" spans="2:52" x14ac:dyDescent="0.35">
      <c r="B1151" t="s">
        <v>384</v>
      </c>
      <c r="C1151" s="17">
        <v>0.23543903796830101</v>
      </c>
      <c r="D1151" s="17">
        <v>0.23145331757667501</v>
      </c>
      <c r="E1151" s="17">
        <v>0.238625318630517</v>
      </c>
      <c r="F1151" s="17"/>
      <c r="G1151" s="17">
        <v>0.26040614973918702</v>
      </c>
      <c r="H1151" s="17">
        <v>0.285611484433966</v>
      </c>
      <c r="I1151" s="17">
        <v>0.21901165370961001</v>
      </c>
      <c r="J1151" s="17">
        <v>0.26820184983293699</v>
      </c>
      <c r="K1151" s="17">
        <v>0.21238733432276699</v>
      </c>
      <c r="L1151" s="17">
        <v>0.184432008967438</v>
      </c>
      <c r="M1151" s="17"/>
      <c r="N1151" s="17">
        <v>0.27138583072010303</v>
      </c>
      <c r="O1151" s="17">
        <v>0.22342144578842199</v>
      </c>
      <c r="P1151" s="17">
        <v>0.17463685704866</v>
      </c>
      <c r="Q1151" s="17">
        <v>0.26086617557807301</v>
      </c>
      <c r="R1151" s="17"/>
      <c r="S1151" s="17">
        <v>0.308522770033058</v>
      </c>
      <c r="T1151" s="17">
        <v>0.14739697051504799</v>
      </c>
      <c r="U1151" s="17">
        <v>0.23949603471613801</v>
      </c>
      <c r="V1151" s="17">
        <v>0.33922538004017</v>
      </c>
      <c r="W1151" s="17">
        <v>0.17296249927652799</v>
      </c>
      <c r="X1151" s="17">
        <v>0.21840353513545299</v>
      </c>
      <c r="Y1151" s="17">
        <v>0.20411326259405099</v>
      </c>
      <c r="Z1151" s="17">
        <v>0.16597894434858701</v>
      </c>
      <c r="AA1151" s="17">
        <v>0.191027490327219</v>
      </c>
      <c r="AB1151" s="17">
        <v>0.29782790773114498</v>
      </c>
      <c r="AC1151" s="17">
        <v>0.38163584833500702</v>
      </c>
      <c r="AD1151" s="17">
        <v>0.18226372865183599</v>
      </c>
      <c r="AE1151" s="17"/>
      <c r="AF1151" s="17">
        <v>0.21816603731860901</v>
      </c>
      <c r="AG1151" s="17">
        <v>0.224683607891489</v>
      </c>
      <c r="AH1151" s="17">
        <v>0.31546191276951002</v>
      </c>
      <c r="AI1151" s="17"/>
      <c r="AJ1151" s="17">
        <v>0.19705690847296101</v>
      </c>
      <c r="AK1151" s="17">
        <v>0.25147737741481802</v>
      </c>
      <c r="AL1151" s="17">
        <v>0.25739649119256702</v>
      </c>
      <c r="AM1151" s="17">
        <v>0.169748605638575</v>
      </c>
      <c r="AN1151" s="17">
        <v>0.29504030937230502</v>
      </c>
      <c r="AO1151" s="17"/>
      <c r="AP1151" s="17">
        <v>0.19700856177401299</v>
      </c>
      <c r="AQ1151" s="17">
        <v>0.25506918950657498</v>
      </c>
      <c r="AR1151" s="17">
        <v>0.272194833477161</v>
      </c>
      <c r="AS1151" s="17"/>
      <c r="AT1151" s="17">
        <v>0.173979725307809</v>
      </c>
      <c r="AU1151" s="17">
        <v>0.25267660144350301</v>
      </c>
      <c r="AV1151" s="17" t="s">
        <v>74</v>
      </c>
      <c r="AW1151" s="17">
        <v>0.33103926697968</v>
      </c>
      <c r="AX1151" s="17">
        <v>0.29856717786870701</v>
      </c>
      <c r="AY1151" s="17">
        <v>0.24255823316994299</v>
      </c>
      <c r="AZ1151" s="17">
        <v>0.20061191577021001</v>
      </c>
    </row>
    <row r="1152" spans="2:52" x14ac:dyDescent="0.35">
      <c r="B1152" t="s">
        <v>385</v>
      </c>
      <c r="C1152" s="17">
        <v>8.8196644428989904E-2</v>
      </c>
      <c r="D1152" s="17">
        <v>8.5394566427454105E-2</v>
      </c>
      <c r="E1152" s="17">
        <v>9.2201719961911704E-2</v>
      </c>
      <c r="F1152" s="17"/>
      <c r="G1152" s="17">
        <v>9.0470824984187695E-2</v>
      </c>
      <c r="H1152" s="17">
        <v>0.112597455155002</v>
      </c>
      <c r="I1152" s="17">
        <v>9.9079730051071901E-2</v>
      </c>
      <c r="J1152" s="17">
        <v>0.10278988294352</v>
      </c>
      <c r="K1152" s="17">
        <v>7.9515690441478701E-2</v>
      </c>
      <c r="L1152" s="17">
        <v>5.3233351921662501E-2</v>
      </c>
      <c r="M1152" s="17"/>
      <c r="N1152" s="17">
        <v>8.3544230435730296E-2</v>
      </c>
      <c r="O1152" s="17">
        <v>0.10961097183638401</v>
      </c>
      <c r="P1152" s="17">
        <v>9.7739642563429499E-2</v>
      </c>
      <c r="Q1152" s="17">
        <v>5.9481609251808197E-2</v>
      </c>
      <c r="R1152" s="17"/>
      <c r="S1152" s="17">
        <v>5.4915119671913003E-2</v>
      </c>
      <c r="T1152" s="17">
        <v>0.181247324904073</v>
      </c>
      <c r="U1152" s="17">
        <v>5.75340197937989E-2</v>
      </c>
      <c r="V1152" s="17">
        <v>3.0499860840483499E-2</v>
      </c>
      <c r="W1152" s="17">
        <v>0.15211408304820201</v>
      </c>
      <c r="X1152" s="17">
        <v>7.3741321069063004E-2</v>
      </c>
      <c r="Y1152" s="17">
        <v>0.105566171484646</v>
      </c>
      <c r="Z1152" s="17">
        <v>0.14675608856526901</v>
      </c>
      <c r="AA1152" s="17">
        <v>6.5113643642568095E-2</v>
      </c>
      <c r="AB1152" s="17">
        <v>8.92411168349556E-2</v>
      </c>
      <c r="AC1152" s="17">
        <v>0</v>
      </c>
      <c r="AD1152" s="17">
        <v>7.0067615211455297E-2</v>
      </c>
      <c r="AE1152" s="17"/>
      <c r="AF1152" s="17">
        <v>8.32313430585509E-2</v>
      </c>
      <c r="AG1152" s="17">
        <v>7.3791116424195405E-2</v>
      </c>
      <c r="AH1152" s="17">
        <v>0.13168068991906901</v>
      </c>
      <c r="AI1152" s="17"/>
      <c r="AJ1152" s="17">
        <v>6.88840503869243E-2</v>
      </c>
      <c r="AK1152" s="17">
        <v>9.3790604886686904E-2</v>
      </c>
      <c r="AL1152" s="17">
        <v>0.12881387964551799</v>
      </c>
      <c r="AM1152" s="17">
        <v>0.28821084453337098</v>
      </c>
      <c r="AN1152" s="17">
        <v>0.114507848276101</v>
      </c>
      <c r="AO1152" s="17"/>
      <c r="AP1152" s="17">
        <v>7.3000947082680595E-2</v>
      </c>
      <c r="AQ1152" s="17">
        <v>6.1967550268303598E-2</v>
      </c>
      <c r="AR1152" s="17">
        <v>0.13138275289391399</v>
      </c>
      <c r="AS1152" s="17"/>
      <c r="AT1152" s="17">
        <v>7.0662254958081705E-2</v>
      </c>
      <c r="AU1152" s="17">
        <v>9.3655609034218296E-2</v>
      </c>
      <c r="AV1152" s="17" t="s">
        <v>74</v>
      </c>
      <c r="AW1152" s="17">
        <v>8.7983129886965494E-2</v>
      </c>
      <c r="AX1152" s="17">
        <v>0.163219826924448</v>
      </c>
      <c r="AY1152" s="17">
        <v>8.3627159242870897E-2</v>
      </c>
      <c r="AZ1152" s="17">
        <v>2.8267846056987699E-2</v>
      </c>
    </row>
    <row r="1153" spans="2:52" x14ac:dyDescent="0.35">
      <c r="B1153" t="s">
        <v>386</v>
      </c>
      <c r="C1153" s="17">
        <v>4.6734945655434401E-2</v>
      </c>
      <c r="D1153" s="17">
        <v>5.2740691400615797E-2</v>
      </c>
      <c r="E1153" s="17">
        <v>4.0378761697727E-2</v>
      </c>
      <c r="F1153" s="17"/>
      <c r="G1153" s="17">
        <v>3.3325634338140599E-2</v>
      </c>
      <c r="H1153" s="17">
        <v>2.1984596258534099E-2</v>
      </c>
      <c r="I1153" s="17">
        <v>4.27164696294225E-2</v>
      </c>
      <c r="J1153" s="17">
        <v>1.6132883247012099E-2</v>
      </c>
      <c r="K1153" s="17">
        <v>8.88649543418564E-2</v>
      </c>
      <c r="L1153" s="17">
        <v>7.0898953129083203E-2</v>
      </c>
      <c r="M1153" s="17"/>
      <c r="N1153" s="17">
        <v>3.4009917356059599E-2</v>
      </c>
      <c r="O1153" s="17">
        <v>3.6132865798203503E-2</v>
      </c>
      <c r="P1153" s="17">
        <v>5.2516423585840598E-2</v>
      </c>
      <c r="Q1153" s="17">
        <v>5.7849788592707403E-2</v>
      </c>
      <c r="R1153" s="17"/>
      <c r="S1153" s="17">
        <v>1.91606095931703E-2</v>
      </c>
      <c r="T1153" s="17">
        <v>4.7534681955438501E-2</v>
      </c>
      <c r="U1153" s="17">
        <v>2.89984206818567E-2</v>
      </c>
      <c r="V1153" s="17">
        <v>7.4099516755119194E-2</v>
      </c>
      <c r="W1153" s="17">
        <v>7.7952594357902597E-2</v>
      </c>
      <c r="X1153" s="17">
        <v>3.20450913875431E-2</v>
      </c>
      <c r="Y1153" s="17">
        <v>6.1832737792962E-2</v>
      </c>
      <c r="Z1153" s="17">
        <v>3.3872859107358898E-2</v>
      </c>
      <c r="AA1153" s="17">
        <v>6.2682195923255302E-2</v>
      </c>
      <c r="AB1153" s="17">
        <v>6.2703012071645997E-2</v>
      </c>
      <c r="AC1153" s="17">
        <v>0</v>
      </c>
      <c r="AD1153" s="17">
        <v>4.1555981853194202E-2</v>
      </c>
      <c r="AE1153" s="17"/>
      <c r="AF1153" s="17">
        <v>5.6831172540934997E-2</v>
      </c>
      <c r="AG1153" s="17">
        <v>4.6169797019419902E-2</v>
      </c>
      <c r="AH1153" s="17">
        <v>2.9242188888752501E-2</v>
      </c>
      <c r="AI1153" s="17"/>
      <c r="AJ1153" s="17">
        <v>6.6754945378799793E-2</v>
      </c>
      <c r="AK1153" s="17">
        <v>2.3575921349674501E-2</v>
      </c>
      <c r="AL1153" s="17">
        <v>3.1181547165720799E-2</v>
      </c>
      <c r="AM1153" s="17">
        <v>0</v>
      </c>
      <c r="AN1153" s="17">
        <v>3.93569673584378E-2</v>
      </c>
      <c r="AO1153" s="17"/>
      <c r="AP1153" s="17">
        <v>3.2976579510893098E-2</v>
      </c>
      <c r="AQ1153" s="17">
        <v>2.4699257549968798E-2</v>
      </c>
      <c r="AR1153" s="17">
        <v>7.8637027886432398E-2</v>
      </c>
      <c r="AS1153" s="17"/>
      <c r="AT1153" s="17">
        <v>6.6369929435815003E-2</v>
      </c>
      <c r="AU1153" s="17">
        <v>1.7411342605222799E-2</v>
      </c>
      <c r="AV1153" s="17" t="s">
        <v>74</v>
      </c>
      <c r="AW1153" s="17">
        <v>8.9620869266822806E-2</v>
      </c>
      <c r="AX1153" s="17">
        <v>3.8859731238190302E-2</v>
      </c>
      <c r="AY1153" s="17">
        <v>3.0207477295725399E-2</v>
      </c>
      <c r="AZ1153" s="17">
        <v>0.10759659996596201</v>
      </c>
    </row>
    <row r="1154" spans="2:52" x14ac:dyDescent="0.35">
      <c r="B1154" t="s">
        <v>72</v>
      </c>
      <c r="C1154" s="17">
        <v>4.2262944637149497E-2</v>
      </c>
      <c r="D1154" s="17">
        <v>2.83203409630008E-2</v>
      </c>
      <c r="E1154" s="17">
        <v>5.8443762220260299E-2</v>
      </c>
      <c r="F1154" s="17"/>
      <c r="G1154" s="17">
        <v>2.26784085378978E-2</v>
      </c>
      <c r="H1154" s="17">
        <v>4.0148359504527401E-2</v>
      </c>
      <c r="I1154" s="17">
        <v>5.3198469225879903E-2</v>
      </c>
      <c r="J1154" s="17">
        <v>3.8887889289845497E-2</v>
      </c>
      <c r="K1154" s="17">
        <v>5.2580338269973402E-2</v>
      </c>
      <c r="L1154" s="17">
        <v>4.1608993406508601E-2</v>
      </c>
      <c r="M1154" s="17"/>
      <c r="N1154" s="17">
        <v>2.0025263023051399E-2</v>
      </c>
      <c r="O1154" s="17">
        <v>3.3635364391441401E-2</v>
      </c>
      <c r="P1154" s="17">
        <v>3.86840016815252E-2</v>
      </c>
      <c r="Q1154" s="17">
        <v>8.2640155357361106E-2</v>
      </c>
      <c r="R1154" s="17"/>
      <c r="S1154" s="17">
        <v>7.3491576593626207E-2</v>
      </c>
      <c r="T1154" s="17">
        <v>7.0421958474644095E-2</v>
      </c>
      <c r="U1154" s="17">
        <v>4.1076883252568197E-2</v>
      </c>
      <c r="V1154" s="17">
        <v>1.46518934403335E-2</v>
      </c>
      <c r="W1154" s="17">
        <v>1.86154972351372E-2</v>
      </c>
      <c r="X1154" s="17">
        <v>2.6904951879744499E-2</v>
      </c>
      <c r="Y1154" s="17">
        <v>1.4630590414529901E-2</v>
      </c>
      <c r="Z1154" s="17">
        <v>0.103358917604159</v>
      </c>
      <c r="AA1154" s="17">
        <v>2.33570678524932E-2</v>
      </c>
      <c r="AB1154" s="17">
        <v>6.7131571471678905E-2</v>
      </c>
      <c r="AC1154" s="17">
        <v>3.7343438754566E-2</v>
      </c>
      <c r="AD1154" s="17">
        <v>0</v>
      </c>
      <c r="AE1154" s="17"/>
      <c r="AF1154" s="17">
        <v>5.3077396880500498E-2</v>
      </c>
      <c r="AG1154" s="17">
        <v>3.7728443312384001E-2</v>
      </c>
      <c r="AH1154" s="17">
        <v>3.35645437970227E-2</v>
      </c>
      <c r="AI1154" s="17"/>
      <c r="AJ1154" s="17">
        <v>4.8851329951962799E-2</v>
      </c>
      <c r="AK1154" s="17">
        <v>4.7027722376688202E-2</v>
      </c>
      <c r="AL1154" s="17">
        <v>3.1377524467845801E-2</v>
      </c>
      <c r="AM1154" s="17">
        <v>8.6310550057627597E-2</v>
      </c>
      <c r="AN1154" s="17">
        <v>2.0944058195008101E-2</v>
      </c>
      <c r="AO1154" s="17"/>
      <c r="AP1154" s="17">
        <v>2.85085543314408E-2</v>
      </c>
      <c r="AQ1154" s="17">
        <v>3.7746692328925198E-2</v>
      </c>
      <c r="AR1154" s="17">
        <v>1.6722749597583401E-2</v>
      </c>
      <c r="AS1154" s="17"/>
      <c r="AT1154" s="17">
        <v>3.2559174469538099E-2</v>
      </c>
      <c r="AU1154" s="17">
        <v>4.4811349501193601E-2</v>
      </c>
      <c r="AV1154" s="17" t="s">
        <v>74</v>
      </c>
      <c r="AW1154" s="17">
        <v>0</v>
      </c>
      <c r="AX1154" s="17">
        <v>0.101055953610486</v>
      </c>
      <c r="AY1154" s="17">
        <v>4.1244844978011799E-2</v>
      </c>
      <c r="AZ1154" s="17">
        <v>2.9946425581003501E-2</v>
      </c>
    </row>
    <row r="1155" spans="2:52" x14ac:dyDescent="0.35">
      <c r="B1155" t="s">
        <v>387</v>
      </c>
      <c r="C1155" s="17">
        <v>0.58736642731012501</v>
      </c>
      <c r="D1155" s="17">
        <v>0.60209108363225405</v>
      </c>
      <c r="E1155" s="17">
        <v>0.57035043748958303</v>
      </c>
      <c r="F1155" s="17"/>
      <c r="G1155" s="17">
        <v>0.59311898240058702</v>
      </c>
      <c r="H1155" s="17">
        <v>0.53965810464797004</v>
      </c>
      <c r="I1155" s="17">
        <v>0.58599367738401498</v>
      </c>
      <c r="J1155" s="17">
        <v>0.57398749468668597</v>
      </c>
      <c r="K1155" s="17">
        <v>0.56665168262392496</v>
      </c>
      <c r="L1155" s="17">
        <v>0.64982669257530701</v>
      </c>
      <c r="M1155" s="17"/>
      <c r="N1155" s="17">
        <v>0.59103475846505604</v>
      </c>
      <c r="O1155" s="17">
        <v>0.59719935218554898</v>
      </c>
      <c r="P1155" s="17">
        <v>0.63642307512054497</v>
      </c>
      <c r="Q1155" s="17">
        <v>0.53916227122005</v>
      </c>
      <c r="R1155" s="17"/>
      <c r="S1155" s="17">
        <v>0.54390992410823302</v>
      </c>
      <c r="T1155" s="17">
        <v>0.55339906415079598</v>
      </c>
      <c r="U1155" s="17">
        <v>0.63289464155563901</v>
      </c>
      <c r="V1155" s="17">
        <v>0.54152334892389398</v>
      </c>
      <c r="W1155" s="17">
        <v>0.57835532608223095</v>
      </c>
      <c r="X1155" s="17">
        <v>0.64890510052819605</v>
      </c>
      <c r="Y1155" s="17">
        <v>0.61385723771381095</v>
      </c>
      <c r="Z1155" s="17">
        <v>0.55003319037462595</v>
      </c>
      <c r="AA1155" s="17">
        <v>0.65781960225446401</v>
      </c>
      <c r="AB1155" s="17">
        <v>0.48309639189057402</v>
      </c>
      <c r="AC1155" s="17">
        <v>0.58102071291042701</v>
      </c>
      <c r="AD1155" s="17">
        <v>0.70611267428351399</v>
      </c>
      <c r="AE1155" s="17"/>
      <c r="AF1155" s="17">
        <v>0.58869405020140497</v>
      </c>
      <c r="AG1155" s="17">
        <v>0.61762703535251195</v>
      </c>
      <c r="AH1155" s="17">
        <v>0.490050664625646</v>
      </c>
      <c r="AI1155" s="17"/>
      <c r="AJ1155" s="17">
        <v>0.61845276580935304</v>
      </c>
      <c r="AK1155" s="17">
        <v>0.58412837397213202</v>
      </c>
      <c r="AL1155" s="17">
        <v>0.55123055752834804</v>
      </c>
      <c r="AM1155" s="17">
        <v>0.455729999770427</v>
      </c>
      <c r="AN1155" s="17">
        <v>0.53015081679814902</v>
      </c>
      <c r="AO1155" s="17"/>
      <c r="AP1155" s="17">
        <v>0.66850535730097305</v>
      </c>
      <c r="AQ1155" s="17">
        <v>0.62051731034622704</v>
      </c>
      <c r="AR1155" s="17">
        <v>0.50106263614490898</v>
      </c>
      <c r="AS1155" s="17"/>
      <c r="AT1155" s="17">
        <v>0.65642891582875595</v>
      </c>
      <c r="AU1155" s="17">
        <v>0.59144509741586204</v>
      </c>
      <c r="AV1155" s="17" t="s">
        <v>74</v>
      </c>
      <c r="AW1155" s="17">
        <v>0.491356733866531</v>
      </c>
      <c r="AX1155" s="17">
        <v>0.39829731035816801</v>
      </c>
      <c r="AY1155" s="17">
        <v>0.60236228531344904</v>
      </c>
      <c r="AZ1155" s="17">
        <v>0.63357721262583699</v>
      </c>
    </row>
    <row r="1156" spans="2:52" x14ac:dyDescent="0.35">
      <c r="B1156" t="s">
        <v>388</v>
      </c>
      <c r="C1156" s="17">
        <v>0.13493159008442401</v>
      </c>
      <c r="D1156" s="17">
        <v>0.13813525782807001</v>
      </c>
      <c r="E1156" s="17">
        <v>0.13258048165963901</v>
      </c>
      <c r="F1156" s="17"/>
      <c r="G1156" s="17">
        <v>0.123796459322328</v>
      </c>
      <c r="H1156" s="17">
        <v>0.13458205141353599</v>
      </c>
      <c r="I1156" s="17">
        <v>0.14179619968049401</v>
      </c>
      <c r="J1156" s="17">
        <v>0.11892276619053201</v>
      </c>
      <c r="K1156" s="17">
        <v>0.168380644783335</v>
      </c>
      <c r="L1156" s="17">
        <v>0.124132305050746</v>
      </c>
      <c r="M1156" s="17"/>
      <c r="N1156" s="17">
        <v>0.11755414779179001</v>
      </c>
      <c r="O1156" s="17">
        <v>0.14574383763458801</v>
      </c>
      <c r="P1156" s="17">
        <v>0.15025606614927001</v>
      </c>
      <c r="Q1156" s="17">
        <v>0.117331397844516</v>
      </c>
      <c r="R1156" s="17"/>
      <c r="S1156" s="17">
        <v>7.4075729265083295E-2</v>
      </c>
      <c r="T1156" s="17">
        <v>0.228782006859511</v>
      </c>
      <c r="U1156" s="17">
        <v>8.65324404756556E-2</v>
      </c>
      <c r="V1156" s="17">
        <v>0.104599377595603</v>
      </c>
      <c r="W1156" s="17">
        <v>0.23006667740610501</v>
      </c>
      <c r="X1156" s="17">
        <v>0.105786412456606</v>
      </c>
      <c r="Y1156" s="17">
        <v>0.167398909277608</v>
      </c>
      <c r="Z1156" s="17">
        <v>0.18062894767262799</v>
      </c>
      <c r="AA1156" s="17">
        <v>0.12779583956582299</v>
      </c>
      <c r="AB1156" s="17">
        <v>0.151944128906602</v>
      </c>
      <c r="AC1156" s="17">
        <v>0</v>
      </c>
      <c r="AD1156" s="17">
        <v>0.111623597064649</v>
      </c>
      <c r="AE1156" s="17"/>
      <c r="AF1156" s="17">
        <v>0.14006251559948599</v>
      </c>
      <c r="AG1156" s="17">
        <v>0.11996091344361499</v>
      </c>
      <c r="AH1156" s="17">
        <v>0.160922878807821</v>
      </c>
      <c r="AI1156" s="17"/>
      <c r="AJ1156" s="17">
        <v>0.135638995765724</v>
      </c>
      <c r="AK1156" s="17">
        <v>0.117366526236361</v>
      </c>
      <c r="AL1156" s="17">
        <v>0.15999542681123899</v>
      </c>
      <c r="AM1156" s="17">
        <v>0.28821084453337098</v>
      </c>
      <c r="AN1156" s="17">
        <v>0.15386481563453899</v>
      </c>
      <c r="AO1156" s="17"/>
      <c r="AP1156" s="17">
        <v>0.105977526593574</v>
      </c>
      <c r="AQ1156" s="17">
        <v>8.6666807818272296E-2</v>
      </c>
      <c r="AR1156" s="17">
        <v>0.210019780780347</v>
      </c>
      <c r="AS1156" s="17"/>
      <c r="AT1156" s="17">
        <v>0.137032184393897</v>
      </c>
      <c r="AU1156" s="17">
        <v>0.111066951639441</v>
      </c>
      <c r="AV1156" s="17" t="s">
        <v>74</v>
      </c>
      <c r="AW1156" s="17">
        <v>0.17760399915378799</v>
      </c>
      <c r="AX1156" s="17">
        <v>0.20207955816263901</v>
      </c>
      <c r="AY1156" s="17">
        <v>0.113834636538596</v>
      </c>
      <c r="AZ1156" s="17">
        <v>0.135864446022949</v>
      </c>
    </row>
    <row r="1157" spans="2:52" x14ac:dyDescent="0.35">
      <c r="B1157" t="s">
        <v>86</v>
      </c>
      <c r="C1157" s="17">
        <v>0.45243483722570099</v>
      </c>
      <c r="D1157" s="17">
        <v>0.46395582580418399</v>
      </c>
      <c r="E1157" s="17">
        <v>0.43776995582994499</v>
      </c>
      <c r="F1157" s="17"/>
      <c r="G1157" s="17">
        <v>0.469322523078259</v>
      </c>
      <c r="H1157" s="17">
        <v>0.40507605323443402</v>
      </c>
      <c r="I1157" s="17">
        <v>0.44419747770352103</v>
      </c>
      <c r="J1157" s="17">
        <v>0.45506472849615298</v>
      </c>
      <c r="K1157" s="17">
        <v>0.39827103784058998</v>
      </c>
      <c r="L1157" s="17">
        <v>0.52569438752456199</v>
      </c>
      <c r="M1157" s="17"/>
      <c r="N1157" s="17">
        <v>0.47348061067326602</v>
      </c>
      <c r="O1157" s="17">
        <v>0.451455514550961</v>
      </c>
      <c r="P1157" s="17">
        <v>0.48616700897127502</v>
      </c>
      <c r="Q1157" s="17">
        <v>0.42183087337553399</v>
      </c>
      <c r="R1157" s="17"/>
      <c r="S1157" s="17">
        <v>0.46983419484314898</v>
      </c>
      <c r="T1157" s="17">
        <v>0.32461705729128398</v>
      </c>
      <c r="U1157" s="17">
        <v>0.54636220107998301</v>
      </c>
      <c r="V1157" s="17">
        <v>0.43692397132829103</v>
      </c>
      <c r="W1157" s="17">
        <v>0.34828864867612602</v>
      </c>
      <c r="X1157" s="17">
        <v>0.54311868807159003</v>
      </c>
      <c r="Y1157" s="17">
        <v>0.44645832843620298</v>
      </c>
      <c r="Z1157" s="17">
        <v>0.36940424270199901</v>
      </c>
      <c r="AA1157" s="17">
        <v>0.53002376268864104</v>
      </c>
      <c r="AB1157" s="17">
        <v>0.33115226298397299</v>
      </c>
      <c r="AC1157" s="17">
        <v>0.58102071291042701</v>
      </c>
      <c r="AD1157" s="17">
        <v>0.59448907721886501</v>
      </c>
      <c r="AE1157" s="17"/>
      <c r="AF1157" s="17">
        <v>0.44863153460191901</v>
      </c>
      <c r="AG1157" s="17">
        <v>0.49766612190889697</v>
      </c>
      <c r="AH1157" s="17">
        <v>0.32912778581782498</v>
      </c>
      <c r="AI1157" s="17"/>
      <c r="AJ1157" s="17">
        <v>0.48281377004362902</v>
      </c>
      <c r="AK1157" s="17">
        <v>0.46676184773577101</v>
      </c>
      <c r="AL1157" s="17">
        <v>0.39123513071710903</v>
      </c>
      <c r="AM1157" s="17">
        <v>0.16751915523705599</v>
      </c>
      <c r="AN1157" s="17">
        <v>0.37628600116361</v>
      </c>
      <c r="AO1157" s="17"/>
      <c r="AP1157" s="17">
        <v>0.56252783070739898</v>
      </c>
      <c r="AQ1157" s="17">
        <v>0.53385050252795496</v>
      </c>
      <c r="AR1157" s="17">
        <v>0.29104285536456198</v>
      </c>
      <c r="AS1157" s="17"/>
      <c r="AT1157" s="17">
        <v>0.51939673143485898</v>
      </c>
      <c r="AU1157" s="17">
        <v>0.48037814577642102</v>
      </c>
      <c r="AV1157" s="17" t="s">
        <v>74</v>
      </c>
      <c r="AW1157" s="17">
        <v>0.31375273471274301</v>
      </c>
      <c r="AX1157" s="17">
        <v>0.196217752195529</v>
      </c>
      <c r="AY1157" s="17">
        <v>0.488527648774853</v>
      </c>
      <c r="AZ1157" s="17">
        <v>0.49771276660288799</v>
      </c>
    </row>
    <row r="1158" spans="2:52" x14ac:dyDescent="0.35">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row>
    <row r="1159" spans="2:52" x14ac:dyDescent="0.35">
      <c r="B1159" s="6" t="s">
        <v>496</v>
      </c>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row>
    <row r="1160" spans="2:52" x14ac:dyDescent="0.35">
      <c r="B1160" s="24" t="s">
        <v>156</v>
      </c>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c r="AH1160" s="17"/>
      <c r="AI1160" s="17"/>
      <c r="AJ1160" s="17"/>
      <c r="AK1160" s="17"/>
      <c r="AL1160" s="17"/>
      <c r="AM1160" s="17"/>
      <c r="AN1160" s="17"/>
      <c r="AO1160" s="17"/>
      <c r="AP1160" s="17"/>
      <c r="AQ1160" s="17"/>
      <c r="AR1160" s="17"/>
      <c r="AS1160" s="17"/>
      <c r="AT1160" s="17"/>
      <c r="AU1160" s="17"/>
      <c r="AV1160" s="17"/>
      <c r="AW1160" s="17"/>
      <c r="AX1160" s="17"/>
      <c r="AY1160" s="17"/>
      <c r="AZ1160" s="17"/>
    </row>
    <row r="1161" spans="2:52" x14ac:dyDescent="0.35">
      <c r="B1161" t="s">
        <v>382</v>
      </c>
      <c r="C1161" s="17">
        <v>7.5082985414294007E-2</v>
      </c>
      <c r="D1161" s="17">
        <v>8.3275110593845098E-2</v>
      </c>
      <c r="E1161" s="17">
        <v>6.3702407816060805E-2</v>
      </c>
      <c r="F1161" s="17"/>
      <c r="G1161" s="17">
        <v>8.7745869921734804E-2</v>
      </c>
      <c r="H1161" s="17">
        <v>8.5000615493964704E-2</v>
      </c>
      <c r="I1161" s="17">
        <v>0.104065556908311</v>
      </c>
      <c r="J1161" s="17">
        <v>5.9710139269309702E-2</v>
      </c>
      <c r="K1161" s="17">
        <v>9.7757510951899801E-2</v>
      </c>
      <c r="L1161" s="17">
        <v>3.1977014555743401E-2</v>
      </c>
      <c r="M1161" s="17"/>
      <c r="N1161" s="17">
        <v>9.9082230115321204E-2</v>
      </c>
      <c r="O1161" s="17">
        <v>6.3272199326430398E-2</v>
      </c>
      <c r="P1161" s="17">
        <v>6.4020379528229102E-2</v>
      </c>
      <c r="Q1161" s="17">
        <v>7.0019848338119806E-2</v>
      </c>
      <c r="R1161" s="17"/>
      <c r="S1161" s="17">
        <v>0.17947300329385099</v>
      </c>
      <c r="T1161" s="17">
        <v>5.1325398002475098E-2</v>
      </c>
      <c r="U1161" s="17">
        <v>0.105857539963638</v>
      </c>
      <c r="V1161" s="17">
        <v>4.5863834933679903E-2</v>
      </c>
      <c r="W1161" s="17">
        <v>9.4122976749185294E-2</v>
      </c>
      <c r="X1161" s="17">
        <v>6.8475299317588098E-2</v>
      </c>
      <c r="Y1161" s="17">
        <v>6.5726324365099606E-2</v>
      </c>
      <c r="Z1161" s="17">
        <v>3.5151821753205602E-2</v>
      </c>
      <c r="AA1161" s="17">
        <v>5.2960938215652897E-2</v>
      </c>
      <c r="AB1161" s="17">
        <v>3.3250557693339497E-2</v>
      </c>
      <c r="AC1161" s="17">
        <v>9.2116687068095393E-2</v>
      </c>
      <c r="AD1161" s="17">
        <v>0</v>
      </c>
      <c r="AE1161" s="17"/>
      <c r="AF1161" s="17">
        <v>5.3693028807362701E-2</v>
      </c>
      <c r="AG1161" s="17">
        <v>9.7626415470820002E-2</v>
      </c>
      <c r="AH1161" s="17">
        <v>6.6035455056021597E-2</v>
      </c>
      <c r="AI1161" s="17"/>
      <c r="AJ1161" s="17">
        <v>6.2307271697970797E-2</v>
      </c>
      <c r="AK1161" s="17">
        <v>0.13686535512157599</v>
      </c>
      <c r="AL1161" s="17">
        <v>1.445334917949E-2</v>
      </c>
      <c r="AM1161" s="17">
        <v>0</v>
      </c>
      <c r="AN1161" s="17">
        <v>7.8661682277881201E-2</v>
      </c>
      <c r="AO1161" s="17"/>
      <c r="AP1161" s="17">
        <v>5.6561202728023501E-2</v>
      </c>
      <c r="AQ1161" s="17">
        <v>0.104237777515303</v>
      </c>
      <c r="AR1161" s="17">
        <v>9.4240823406288698E-2</v>
      </c>
      <c r="AS1161" s="17"/>
      <c r="AT1161" s="17">
        <v>3.66156703120896E-2</v>
      </c>
      <c r="AU1161" s="17">
        <v>6.1443605648608998E-2</v>
      </c>
      <c r="AV1161" s="17" t="s">
        <v>74</v>
      </c>
      <c r="AW1161" s="17">
        <v>0.152976118797503</v>
      </c>
      <c r="AX1161" s="17">
        <v>6.0880284562088299E-2</v>
      </c>
      <c r="AY1161" s="17">
        <v>0.140336978492933</v>
      </c>
      <c r="AZ1161" s="17">
        <v>5.5989924173173403E-2</v>
      </c>
    </row>
    <row r="1162" spans="2:52" x14ac:dyDescent="0.35">
      <c r="B1162" t="s">
        <v>383</v>
      </c>
      <c r="C1162" s="17">
        <v>0.35160043262005702</v>
      </c>
      <c r="D1162" s="17">
        <v>0.322999169511897</v>
      </c>
      <c r="E1162" s="17">
        <v>0.38066409470103102</v>
      </c>
      <c r="F1162" s="17"/>
      <c r="G1162" s="17">
        <v>0.387590182939693</v>
      </c>
      <c r="H1162" s="17">
        <v>0.38841690278635299</v>
      </c>
      <c r="I1162" s="17">
        <v>0.42368611871247702</v>
      </c>
      <c r="J1162" s="17">
        <v>0.35780362973280699</v>
      </c>
      <c r="K1162" s="17">
        <v>0.34384102330146898</v>
      </c>
      <c r="L1162" s="17">
        <v>0.24432450982553999</v>
      </c>
      <c r="M1162" s="17"/>
      <c r="N1162" s="17">
        <v>0.37693065795463698</v>
      </c>
      <c r="O1162" s="17">
        <v>0.37079114573990102</v>
      </c>
      <c r="P1162" s="17">
        <v>0.36087754452229198</v>
      </c>
      <c r="Q1162" s="17">
        <v>0.30011483589444099</v>
      </c>
      <c r="R1162" s="17"/>
      <c r="S1162" s="17">
        <v>0.27961236408967599</v>
      </c>
      <c r="T1162" s="17">
        <v>0.289398708253499</v>
      </c>
      <c r="U1162" s="17">
        <v>0.40925158352018798</v>
      </c>
      <c r="V1162" s="17">
        <v>0.31090652902320298</v>
      </c>
      <c r="W1162" s="17">
        <v>0.37612014884774297</v>
      </c>
      <c r="X1162" s="17">
        <v>0.35159237948733402</v>
      </c>
      <c r="Y1162" s="17">
        <v>0.43443651419337198</v>
      </c>
      <c r="Z1162" s="17">
        <v>0.25108516726760199</v>
      </c>
      <c r="AA1162" s="17">
        <v>0.41627327116483198</v>
      </c>
      <c r="AB1162" s="17">
        <v>0.37397865968621602</v>
      </c>
      <c r="AC1162" s="17">
        <v>0.36559742204888601</v>
      </c>
      <c r="AD1162" s="17">
        <v>0.40023922278268698</v>
      </c>
      <c r="AE1162" s="17"/>
      <c r="AF1162" s="17">
        <v>0.28437565461769099</v>
      </c>
      <c r="AG1162" s="17">
        <v>0.41832860281761702</v>
      </c>
      <c r="AH1162" s="17">
        <v>0.31111917780742199</v>
      </c>
      <c r="AI1162" s="17"/>
      <c r="AJ1162" s="17">
        <v>0.29750164541810997</v>
      </c>
      <c r="AK1162" s="17">
        <v>0.38067454011231899</v>
      </c>
      <c r="AL1162" s="17">
        <v>0.40607775899585102</v>
      </c>
      <c r="AM1162" s="17">
        <v>9.0519235255907396E-2</v>
      </c>
      <c r="AN1162" s="17">
        <v>0.30078958421563501</v>
      </c>
      <c r="AO1162" s="17"/>
      <c r="AP1162" s="17">
        <v>0.27543840021690202</v>
      </c>
      <c r="AQ1162" s="17">
        <v>0.42244708586591101</v>
      </c>
      <c r="AR1162" s="17">
        <v>0.46922757382208702</v>
      </c>
      <c r="AS1162" s="17"/>
      <c r="AT1162" s="17">
        <v>0.30682602992616498</v>
      </c>
      <c r="AU1162" s="17">
        <v>0.42096432309201998</v>
      </c>
      <c r="AV1162" s="17" t="s">
        <v>74</v>
      </c>
      <c r="AW1162" s="17">
        <v>0.25017265404396299</v>
      </c>
      <c r="AX1162" s="17">
        <v>0.30159126288215798</v>
      </c>
      <c r="AY1162" s="17">
        <v>0.41428858373010702</v>
      </c>
      <c r="AZ1162" s="17">
        <v>0.26288560581558801</v>
      </c>
    </row>
    <row r="1163" spans="2:52" x14ac:dyDescent="0.35">
      <c r="B1163" t="s">
        <v>384</v>
      </c>
      <c r="C1163" s="17">
        <v>0.26533600144298902</v>
      </c>
      <c r="D1163" s="17">
        <v>0.28067276482266001</v>
      </c>
      <c r="E1163" s="17">
        <v>0.25048390750660199</v>
      </c>
      <c r="F1163" s="17"/>
      <c r="G1163" s="17">
        <v>0.2161834443383</v>
      </c>
      <c r="H1163" s="17">
        <v>0.32552685174663298</v>
      </c>
      <c r="I1163" s="17">
        <v>0.262983381892965</v>
      </c>
      <c r="J1163" s="17">
        <v>0.266069563751274</v>
      </c>
      <c r="K1163" s="17">
        <v>0.20465663670208001</v>
      </c>
      <c r="L1163" s="17">
        <v>0.288447663001348</v>
      </c>
      <c r="M1163" s="17"/>
      <c r="N1163" s="17">
        <v>0.25910923557417498</v>
      </c>
      <c r="O1163" s="17">
        <v>0.24439867380034699</v>
      </c>
      <c r="P1163" s="17">
        <v>0.29083939982950102</v>
      </c>
      <c r="Q1163" s="17">
        <v>0.26952524334695399</v>
      </c>
      <c r="R1163" s="17"/>
      <c r="S1163" s="17">
        <v>0.274374176656633</v>
      </c>
      <c r="T1163" s="17">
        <v>0.25662843800921598</v>
      </c>
      <c r="U1163" s="17">
        <v>0.16368942578776699</v>
      </c>
      <c r="V1163" s="17">
        <v>0.31977701900835698</v>
      </c>
      <c r="W1163" s="17">
        <v>0.21866763495001099</v>
      </c>
      <c r="X1163" s="17">
        <v>0.301254594514765</v>
      </c>
      <c r="Y1163" s="17">
        <v>0.22508055067447699</v>
      </c>
      <c r="Z1163" s="17">
        <v>0.36326780568829298</v>
      </c>
      <c r="AA1163" s="17">
        <v>0.20460183626494199</v>
      </c>
      <c r="AB1163" s="17">
        <v>0.37742143672392098</v>
      </c>
      <c r="AC1163" s="17">
        <v>0.284777425413067</v>
      </c>
      <c r="AD1163" s="17">
        <v>0.22481259843585</v>
      </c>
      <c r="AE1163" s="17"/>
      <c r="AF1163" s="17">
        <v>0.264418170510554</v>
      </c>
      <c r="AG1163" s="17">
        <v>0.246098425724805</v>
      </c>
      <c r="AH1163" s="17">
        <v>0.30925394356809799</v>
      </c>
      <c r="AI1163" s="17"/>
      <c r="AJ1163" s="17">
        <v>0.25222104420390401</v>
      </c>
      <c r="AK1163" s="17">
        <v>0.27579434338079001</v>
      </c>
      <c r="AL1163" s="17">
        <v>0.23032649679490699</v>
      </c>
      <c r="AM1163" s="17">
        <v>0.26229659016263801</v>
      </c>
      <c r="AN1163" s="17">
        <v>0.30787409072622202</v>
      </c>
      <c r="AO1163" s="17"/>
      <c r="AP1163" s="17">
        <v>0.308586584032841</v>
      </c>
      <c r="AQ1163" s="17">
        <v>0.26413982944585301</v>
      </c>
      <c r="AR1163" s="17">
        <v>0.200074562680223</v>
      </c>
      <c r="AS1163" s="17"/>
      <c r="AT1163" s="17">
        <v>0.27632897971366599</v>
      </c>
      <c r="AU1163" s="17">
        <v>0.24383124739119999</v>
      </c>
      <c r="AV1163" s="17" t="s">
        <v>74</v>
      </c>
      <c r="AW1163" s="17">
        <v>0.398246491449186</v>
      </c>
      <c r="AX1163" s="17">
        <v>0.24246442006955299</v>
      </c>
      <c r="AY1163" s="17">
        <v>0.24674567750961901</v>
      </c>
      <c r="AZ1163" s="17">
        <v>0.19708468573568899</v>
      </c>
    </row>
    <row r="1164" spans="2:52" x14ac:dyDescent="0.35">
      <c r="B1164" t="s">
        <v>385</v>
      </c>
      <c r="C1164" s="17">
        <v>0.145087883100987</v>
      </c>
      <c r="D1164" s="17">
        <v>0.16269670766793601</v>
      </c>
      <c r="E1164" s="17">
        <v>0.126527751777952</v>
      </c>
      <c r="F1164" s="17"/>
      <c r="G1164" s="17">
        <v>0.19575485394071901</v>
      </c>
      <c r="H1164" s="17">
        <v>0.12440728984174999</v>
      </c>
      <c r="I1164" s="17">
        <v>9.7740817365745206E-2</v>
      </c>
      <c r="J1164" s="17">
        <v>0.113021576770874</v>
      </c>
      <c r="K1164" s="17">
        <v>0.114799176205603</v>
      </c>
      <c r="L1164" s="17">
        <v>0.21709897329615599</v>
      </c>
      <c r="M1164" s="17"/>
      <c r="N1164" s="17">
        <v>0.12292146306701</v>
      </c>
      <c r="O1164" s="17">
        <v>0.15387216072947299</v>
      </c>
      <c r="P1164" s="17">
        <v>0.156703947145722</v>
      </c>
      <c r="Q1164" s="17">
        <v>0.14996458234271401</v>
      </c>
      <c r="R1164" s="17"/>
      <c r="S1164" s="17">
        <v>0.115051928082892</v>
      </c>
      <c r="T1164" s="17">
        <v>0.21317556645181701</v>
      </c>
      <c r="U1164" s="17">
        <v>0.108668617983632</v>
      </c>
      <c r="V1164" s="17">
        <v>9.0336609016549094E-2</v>
      </c>
      <c r="W1164" s="17">
        <v>0.12576094668368801</v>
      </c>
      <c r="X1164" s="17">
        <v>0.15390551681523901</v>
      </c>
      <c r="Y1164" s="17">
        <v>0.14005715031026</v>
      </c>
      <c r="Z1164" s="17">
        <v>0.18153773199764001</v>
      </c>
      <c r="AA1164" s="17">
        <v>0.16614917226988701</v>
      </c>
      <c r="AB1164" s="17">
        <v>8.0810774766826798E-2</v>
      </c>
      <c r="AC1164" s="17">
        <v>0.18788857943412399</v>
      </c>
      <c r="AD1164" s="17">
        <v>0.21227644720633199</v>
      </c>
      <c r="AE1164" s="17"/>
      <c r="AF1164" s="17">
        <v>0.15974179757406201</v>
      </c>
      <c r="AG1164" s="17">
        <v>0.136610965489049</v>
      </c>
      <c r="AH1164" s="17">
        <v>0.146498798470239</v>
      </c>
      <c r="AI1164" s="17"/>
      <c r="AJ1164" s="17">
        <v>0.152965421996587</v>
      </c>
      <c r="AK1164" s="17">
        <v>0.10286179111226799</v>
      </c>
      <c r="AL1164" s="17">
        <v>0.268251171948379</v>
      </c>
      <c r="AM1164" s="17">
        <v>0.31731086852588303</v>
      </c>
      <c r="AN1164" s="17">
        <v>0.15694402175152899</v>
      </c>
      <c r="AO1164" s="17"/>
      <c r="AP1164" s="17">
        <v>0.176459569572435</v>
      </c>
      <c r="AQ1164" s="17">
        <v>0.12064728778641901</v>
      </c>
      <c r="AR1164" s="17">
        <v>0.18126410533370399</v>
      </c>
      <c r="AS1164" s="17"/>
      <c r="AT1164" s="17">
        <v>0.161138799134874</v>
      </c>
      <c r="AU1164" s="17">
        <v>0.14091887817938101</v>
      </c>
      <c r="AV1164" s="17" t="s">
        <v>74</v>
      </c>
      <c r="AW1164" s="17">
        <v>9.7957042856258406E-2</v>
      </c>
      <c r="AX1164" s="17">
        <v>0.228640019226719</v>
      </c>
      <c r="AY1164" s="17">
        <v>0.10234946190409</v>
      </c>
      <c r="AZ1164" s="17">
        <v>0.14388406714059401</v>
      </c>
    </row>
    <row r="1165" spans="2:52" x14ac:dyDescent="0.35">
      <c r="B1165" t="s">
        <v>386</v>
      </c>
      <c r="C1165" s="17">
        <v>0.117228827095425</v>
      </c>
      <c r="D1165" s="17">
        <v>0.12805424802080001</v>
      </c>
      <c r="E1165" s="17">
        <v>0.1060834736635</v>
      </c>
      <c r="F1165" s="17"/>
      <c r="G1165" s="17">
        <v>4.6114561243102099E-2</v>
      </c>
      <c r="H1165" s="17">
        <v>4.6962912456317903E-2</v>
      </c>
      <c r="I1165" s="17">
        <v>6.5506587448323106E-2</v>
      </c>
      <c r="J1165" s="17">
        <v>0.147517778436769</v>
      </c>
      <c r="K1165" s="17">
        <v>0.197514699460592</v>
      </c>
      <c r="L1165" s="17">
        <v>0.176126576967954</v>
      </c>
      <c r="M1165" s="17"/>
      <c r="N1165" s="17">
        <v>0.11323734537631901</v>
      </c>
      <c r="O1165" s="17">
        <v>0.118975498019687</v>
      </c>
      <c r="P1165" s="17">
        <v>8.32413131976288E-2</v>
      </c>
      <c r="Q1165" s="17">
        <v>0.144737189979948</v>
      </c>
      <c r="R1165" s="17"/>
      <c r="S1165" s="17">
        <v>8.6083017533676601E-2</v>
      </c>
      <c r="T1165" s="17">
        <v>0.121027081644716</v>
      </c>
      <c r="U1165" s="17">
        <v>0.13207753871633701</v>
      </c>
      <c r="V1165" s="17">
        <v>0.203940307892467</v>
      </c>
      <c r="W1165" s="17">
        <v>0.14975908691810599</v>
      </c>
      <c r="X1165" s="17">
        <v>8.3961971184175796E-2</v>
      </c>
      <c r="Y1165" s="17">
        <v>0.105109637971658</v>
      </c>
      <c r="Z1165" s="17">
        <v>0.134226513023086</v>
      </c>
      <c r="AA1165" s="17">
        <v>0.115603284062488</v>
      </c>
      <c r="AB1165" s="17">
        <v>0.101391923751185</v>
      </c>
      <c r="AC1165" s="17">
        <v>6.9619886035827902E-2</v>
      </c>
      <c r="AD1165" s="17">
        <v>0.13108869308531901</v>
      </c>
      <c r="AE1165" s="17"/>
      <c r="AF1165" s="17">
        <v>0.19292929627825101</v>
      </c>
      <c r="AG1165" s="17">
        <v>6.0811872083738297E-2</v>
      </c>
      <c r="AH1165" s="17">
        <v>0.11649981429831401</v>
      </c>
      <c r="AI1165" s="17"/>
      <c r="AJ1165" s="17">
        <v>0.19220597527664601</v>
      </c>
      <c r="AK1165" s="17">
        <v>6.1186103459420702E-2</v>
      </c>
      <c r="AL1165" s="17">
        <v>3.1181547165720799E-2</v>
      </c>
      <c r="AM1165" s="17">
        <v>0.165067198915959</v>
      </c>
      <c r="AN1165" s="17">
        <v>0.11207904571444</v>
      </c>
      <c r="AO1165" s="17"/>
      <c r="AP1165" s="17">
        <v>0.15595676059208999</v>
      </c>
      <c r="AQ1165" s="17">
        <v>5.3973438642960399E-2</v>
      </c>
      <c r="AR1165" s="17">
        <v>1.7083657444150399E-2</v>
      </c>
      <c r="AS1165" s="17"/>
      <c r="AT1165" s="17">
        <v>0.18698244158392899</v>
      </c>
      <c r="AU1165" s="17">
        <v>7.7816118536191595E-2</v>
      </c>
      <c r="AV1165" s="17" t="s">
        <v>74</v>
      </c>
      <c r="AW1165" s="17">
        <v>8.47297141269375E-2</v>
      </c>
      <c r="AX1165" s="17">
        <v>8.1457432480908198E-2</v>
      </c>
      <c r="AY1165" s="17">
        <v>6.2473047549371601E-2</v>
      </c>
      <c r="AZ1165" s="17">
        <v>0.247043273939209</v>
      </c>
    </row>
    <row r="1166" spans="2:52" x14ac:dyDescent="0.35">
      <c r="B1166" t="s">
        <v>72</v>
      </c>
      <c r="C1166" s="17">
        <v>4.5663870326247899E-2</v>
      </c>
      <c r="D1166" s="17">
        <v>2.2301999382861301E-2</v>
      </c>
      <c r="E1166" s="17">
        <v>7.2538364534854002E-2</v>
      </c>
      <c r="F1166" s="17"/>
      <c r="G1166" s="17">
        <v>6.6611087616451001E-2</v>
      </c>
      <c r="H1166" s="17">
        <v>2.96854276749806E-2</v>
      </c>
      <c r="I1166" s="17">
        <v>4.6017537672178803E-2</v>
      </c>
      <c r="J1166" s="17">
        <v>5.5877312038965198E-2</v>
      </c>
      <c r="K1166" s="17">
        <v>4.1430953378356401E-2</v>
      </c>
      <c r="L1166" s="17">
        <v>4.2025262353259103E-2</v>
      </c>
      <c r="M1166" s="17"/>
      <c r="N1166" s="17">
        <v>2.8719067912537501E-2</v>
      </c>
      <c r="O1166" s="17">
        <v>4.8690322384162502E-2</v>
      </c>
      <c r="P1166" s="17">
        <v>4.43174157766274E-2</v>
      </c>
      <c r="Q1166" s="17">
        <v>6.5638300097822705E-2</v>
      </c>
      <c r="R1166" s="17"/>
      <c r="S1166" s="17">
        <v>6.5405510343272397E-2</v>
      </c>
      <c r="T1166" s="17">
        <v>6.8444807638276303E-2</v>
      </c>
      <c r="U1166" s="17">
        <v>8.0455294028439497E-2</v>
      </c>
      <c r="V1166" s="17">
        <v>2.9175700125744299E-2</v>
      </c>
      <c r="W1166" s="17">
        <v>3.55692058512668E-2</v>
      </c>
      <c r="X1166" s="17">
        <v>4.0810238680898302E-2</v>
      </c>
      <c r="Y1166" s="17">
        <v>2.9589822485133602E-2</v>
      </c>
      <c r="Z1166" s="17">
        <v>3.4730960270172903E-2</v>
      </c>
      <c r="AA1166" s="17">
        <v>4.4411498022198299E-2</v>
      </c>
      <c r="AB1166" s="17">
        <v>3.3146647378511002E-2</v>
      </c>
      <c r="AC1166" s="17">
        <v>0</v>
      </c>
      <c r="AD1166" s="17">
        <v>3.15830384898119E-2</v>
      </c>
      <c r="AE1166" s="17"/>
      <c r="AF1166" s="17">
        <v>4.4842052212080402E-2</v>
      </c>
      <c r="AG1166" s="17">
        <v>4.0523718413970601E-2</v>
      </c>
      <c r="AH1166" s="17">
        <v>5.0592810799905102E-2</v>
      </c>
      <c r="AI1166" s="17"/>
      <c r="AJ1166" s="17">
        <v>4.2798641406783203E-2</v>
      </c>
      <c r="AK1166" s="17">
        <v>4.26178668136264E-2</v>
      </c>
      <c r="AL1166" s="17">
        <v>4.9709675915652202E-2</v>
      </c>
      <c r="AM1166" s="17">
        <v>0.164806107139613</v>
      </c>
      <c r="AN1166" s="17">
        <v>4.3651575314292097E-2</v>
      </c>
      <c r="AO1166" s="17"/>
      <c r="AP1166" s="17">
        <v>2.6997482857708099E-2</v>
      </c>
      <c r="AQ1166" s="17">
        <v>3.4554580743554102E-2</v>
      </c>
      <c r="AR1166" s="17">
        <v>3.8109277313546699E-2</v>
      </c>
      <c r="AS1166" s="17"/>
      <c r="AT1166" s="17">
        <v>3.2108079329275903E-2</v>
      </c>
      <c r="AU1166" s="17">
        <v>5.5025827152598399E-2</v>
      </c>
      <c r="AV1166" s="17" t="s">
        <v>74</v>
      </c>
      <c r="AW1166" s="17">
        <v>1.5917978726152301E-2</v>
      </c>
      <c r="AX1166" s="17">
        <v>8.4966580778574094E-2</v>
      </c>
      <c r="AY1166" s="17">
        <v>3.3806250813879703E-2</v>
      </c>
      <c r="AZ1166" s="17">
        <v>9.3112443195746797E-2</v>
      </c>
    </row>
    <row r="1167" spans="2:52" x14ac:dyDescent="0.35">
      <c r="B1167" t="s">
        <v>387</v>
      </c>
      <c r="C1167" s="17">
        <v>0.426683418034351</v>
      </c>
      <c r="D1167" s="17">
        <v>0.40627428010574201</v>
      </c>
      <c r="E1167" s="17">
        <v>0.44436650251709198</v>
      </c>
      <c r="F1167" s="17"/>
      <c r="G1167" s="17">
        <v>0.47533605286142799</v>
      </c>
      <c r="H1167" s="17">
        <v>0.47341751828031797</v>
      </c>
      <c r="I1167" s="17">
        <v>0.52775167562078795</v>
      </c>
      <c r="J1167" s="17">
        <v>0.41751376900211701</v>
      </c>
      <c r="K1167" s="17">
        <v>0.44159853425336898</v>
      </c>
      <c r="L1167" s="17">
        <v>0.27630152438128303</v>
      </c>
      <c r="M1167" s="17"/>
      <c r="N1167" s="17">
        <v>0.47601288806995801</v>
      </c>
      <c r="O1167" s="17">
        <v>0.43406334506633099</v>
      </c>
      <c r="P1167" s="17">
        <v>0.42489792405052101</v>
      </c>
      <c r="Q1167" s="17">
        <v>0.37013468423256102</v>
      </c>
      <c r="R1167" s="17"/>
      <c r="S1167" s="17">
        <v>0.45908536738352601</v>
      </c>
      <c r="T1167" s="17">
        <v>0.34072410625597399</v>
      </c>
      <c r="U1167" s="17">
        <v>0.51510912348382498</v>
      </c>
      <c r="V1167" s="17">
        <v>0.356770363956883</v>
      </c>
      <c r="W1167" s="17">
        <v>0.47024312559692799</v>
      </c>
      <c r="X1167" s="17">
        <v>0.42006767880492202</v>
      </c>
      <c r="Y1167" s="17">
        <v>0.50016283855847099</v>
      </c>
      <c r="Z1167" s="17">
        <v>0.28623698902080802</v>
      </c>
      <c r="AA1167" s="17">
        <v>0.46923420938048399</v>
      </c>
      <c r="AB1167" s="17">
        <v>0.40722921737955597</v>
      </c>
      <c r="AC1167" s="17">
        <v>0.45771410911698102</v>
      </c>
      <c r="AD1167" s="17">
        <v>0.40023922278268698</v>
      </c>
      <c r="AE1167" s="17"/>
      <c r="AF1167" s="17">
        <v>0.33806868342505297</v>
      </c>
      <c r="AG1167" s="17">
        <v>0.51595501828843704</v>
      </c>
      <c r="AH1167" s="17">
        <v>0.37715463286344397</v>
      </c>
      <c r="AI1167" s="17"/>
      <c r="AJ1167" s="17">
        <v>0.35980891711608098</v>
      </c>
      <c r="AK1167" s="17">
        <v>0.51753989523389499</v>
      </c>
      <c r="AL1167" s="17">
        <v>0.42053110817534101</v>
      </c>
      <c r="AM1167" s="17">
        <v>9.0519235255907396E-2</v>
      </c>
      <c r="AN1167" s="17">
        <v>0.37945126649351602</v>
      </c>
      <c r="AO1167" s="17"/>
      <c r="AP1167" s="17">
        <v>0.33199960294492598</v>
      </c>
      <c r="AQ1167" s="17">
        <v>0.52668486338121401</v>
      </c>
      <c r="AR1167" s="17">
        <v>0.56346839722837605</v>
      </c>
      <c r="AS1167" s="17"/>
      <c r="AT1167" s="17">
        <v>0.34344170023825399</v>
      </c>
      <c r="AU1167" s="17">
        <v>0.48240792874062899</v>
      </c>
      <c r="AV1167" s="17" t="s">
        <v>74</v>
      </c>
      <c r="AW1167" s="17">
        <v>0.403148772841466</v>
      </c>
      <c r="AX1167" s="17">
        <v>0.36247154744424598</v>
      </c>
      <c r="AY1167" s="17">
        <v>0.55462556222304005</v>
      </c>
      <c r="AZ1167" s="17">
        <v>0.31887552998876101</v>
      </c>
    </row>
    <row r="1168" spans="2:52" x14ac:dyDescent="0.35">
      <c r="B1168" t="s">
        <v>388</v>
      </c>
      <c r="C1168" s="17">
        <v>0.26231671019641301</v>
      </c>
      <c r="D1168" s="17">
        <v>0.29075095568873699</v>
      </c>
      <c r="E1168" s="17">
        <v>0.23261122544145199</v>
      </c>
      <c r="F1168" s="17"/>
      <c r="G1168" s="17">
        <v>0.24186941518382099</v>
      </c>
      <c r="H1168" s="17">
        <v>0.17137020229806799</v>
      </c>
      <c r="I1168" s="17">
        <v>0.16324740481406799</v>
      </c>
      <c r="J1168" s="17">
        <v>0.26053935520764299</v>
      </c>
      <c r="K1168" s="17">
        <v>0.31231387566619501</v>
      </c>
      <c r="L1168" s="17">
        <v>0.39322555026410999</v>
      </c>
      <c r="M1168" s="17"/>
      <c r="N1168" s="17">
        <v>0.23615880844332901</v>
      </c>
      <c r="O1168" s="17">
        <v>0.27284765874916</v>
      </c>
      <c r="P1168" s="17">
        <v>0.23994526034335101</v>
      </c>
      <c r="Q1168" s="17">
        <v>0.29470177232266198</v>
      </c>
      <c r="R1168" s="17"/>
      <c r="S1168" s="17">
        <v>0.201134945616569</v>
      </c>
      <c r="T1168" s="17">
        <v>0.33420264809653299</v>
      </c>
      <c r="U1168" s="17">
        <v>0.24074615669996799</v>
      </c>
      <c r="V1168" s="17">
        <v>0.29427691690901597</v>
      </c>
      <c r="W1168" s="17">
        <v>0.275520033601794</v>
      </c>
      <c r="X1168" s="17">
        <v>0.23786748799941501</v>
      </c>
      <c r="Y1168" s="17">
        <v>0.24516678828191801</v>
      </c>
      <c r="Z1168" s="17">
        <v>0.31576424502072598</v>
      </c>
      <c r="AA1168" s="17">
        <v>0.281752456332375</v>
      </c>
      <c r="AB1168" s="17">
        <v>0.18220269851801199</v>
      </c>
      <c r="AC1168" s="17">
        <v>0.25750846546995199</v>
      </c>
      <c r="AD1168" s="17">
        <v>0.34336514029165099</v>
      </c>
      <c r="AE1168" s="17"/>
      <c r="AF1168" s="17">
        <v>0.35267109385231199</v>
      </c>
      <c r="AG1168" s="17">
        <v>0.197422837572787</v>
      </c>
      <c r="AH1168" s="17">
        <v>0.26299861276855302</v>
      </c>
      <c r="AI1168" s="17"/>
      <c r="AJ1168" s="17">
        <v>0.34517139727323198</v>
      </c>
      <c r="AK1168" s="17">
        <v>0.164047894571688</v>
      </c>
      <c r="AL1168" s="17">
        <v>0.29943271911410002</v>
      </c>
      <c r="AM1168" s="17">
        <v>0.48237806744184197</v>
      </c>
      <c r="AN1168" s="17">
        <v>0.26902306746596899</v>
      </c>
      <c r="AO1168" s="17"/>
      <c r="AP1168" s="17">
        <v>0.33241633016452499</v>
      </c>
      <c r="AQ1168" s="17">
        <v>0.17462072642937901</v>
      </c>
      <c r="AR1168" s="17">
        <v>0.19834776277785399</v>
      </c>
      <c r="AS1168" s="17"/>
      <c r="AT1168" s="17">
        <v>0.34812124071880401</v>
      </c>
      <c r="AU1168" s="17">
        <v>0.21873499671557201</v>
      </c>
      <c r="AV1168" s="17" t="s">
        <v>74</v>
      </c>
      <c r="AW1168" s="17">
        <v>0.182686756983196</v>
      </c>
      <c r="AX1168" s="17">
        <v>0.31009745170762698</v>
      </c>
      <c r="AY1168" s="17">
        <v>0.164822509453462</v>
      </c>
      <c r="AZ1168" s="17">
        <v>0.39092734107980298</v>
      </c>
    </row>
    <row r="1169" spans="2:52" x14ac:dyDescent="0.35">
      <c r="B1169" t="s">
        <v>86</v>
      </c>
      <c r="C1169" s="17">
        <v>0.164366707837939</v>
      </c>
      <c r="D1169" s="17">
        <v>0.115523324417006</v>
      </c>
      <c r="E1169" s="17">
        <v>0.21175527707564001</v>
      </c>
      <c r="F1169" s="17"/>
      <c r="G1169" s="17">
        <v>0.233466637677606</v>
      </c>
      <c r="H1169" s="17">
        <v>0.30204731598224999</v>
      </c>
      <c r="I1169" s="17">
        <v>0.36450427080671899</v>
      </c>
      <c r="J1169" s="17">
        <v>0.15697441379447399</v>
      </c>
      <c r="K1169" s="17">
        <v>0.129284658587173</v>
      </c>
      <c r="L1169" s="17">
        <v>-0.11692402588282701</v>
      </c>
      <c r="M1169" s="17"/>
      <c r="N1169" s="17">
        <v>0.239854079626629</v>
      </c>
      <c r="O1169" s="17">
        <v>0.16121568631717201</v>
      </c>
      <c r="P1169" s="17">
        <v>0.18495266370717001</v>
      </c>
      <c r="Q1169" s="17">
        <v>7.54329119098988E-2</v>
      </c>
      <c r="R1169" s="17"/>
      <c r="S1169" s="17">
        <v>0.25795042176695798</v>
      </c>
      <c r="T1169" s="17">
        <v>6.5214581594411104E-3</v>
      </c>
      <c r="U1169" s="17">
        <v>0.27436296678385702</v>
      </c>
      <c r="V1169" s="17">
        <v>6.2493447047866101E-2</v>
      </c>
      <c r="W1169" s="17">
        <v>0.19472309199513499</v>
      </c>
      <c r="X1169" s="17">
        <v>0.18220019080550701</v>
      </c>
      <c r="Y1169" s="17">
        <v>0.25499605027655298</v>
      </c>
      <c r="Z1169" s="17">
        <v>-2.95272559999183E-2</v>
      </c>
      <c r="AA1169" s="17">
        <v>0.18748175304810899</v>
      </c>
      <c r="AB1169" s="17">
        <v>0.22502651886154401</v>
      </c>
      <c r="AC1169" s="17">
        <v>0.200205643647029</v>
      </c>
      <c r="AD1169" s="17">
        <v>5.6874082491035802E-2</v>
      </c>
      <c r="AE1169" s="17"/>
      <c r="AF1169" s="17">
        <v>-1.4602410427258799E-2</v>
      </c>
      <c r="AG1169" s="17">
        <v>0.31853218071564998</v>
      </c>
      <c r="AH1169" s="17">
        <v>0.11415602009489099</v>
      </c>
      <c r="AI1169" s="17"/>
      <c r="AJ1169" s="17">
        <v>1.46375198428484E-2</v>
      </c>
      <c r="AK1169" s="17">
        <v>0.35349200066220698</v>
      </c>
      <c r="AL1169" s="17">
        <v>0.12109838906124</v>
      </c>
      <c r="AM1169" s="17">
        <v>-0.39185883218593498</v>
      </c>
      <c r="AN1169" s="17">
        <v>0.110428199027547</v>
      </c>
      <c r="AO1169" s="17"/>
      <c r="AP1169" s="17">
        <v>-4.1672721959862301E-4</v>
      </c>
      <c r="AQ1169" s="17">
        <v>0.35206413695183503</v>
      </c>
      <c r="AR1169" s="17">
        <v>0.36512063445052201</v>
      </c>
      <c r="AS1169" s="17"/>
      <c r="AT1169" s="17">
        <v>-4.6795404805495301E-3</v>
      </c>
      <c r="AU1169" s="17">
        <v>0.26367293202505698</v>
      </c>
      <c r="AV1169" s="17" t="s">
        <v>74</v>
      </c>
      <c r="AW1169" s="17">
        <v>0.22046201585826999</v>
      </c>
      <c r="AX1169" s="17">
        <v>5.2374095736618297E-2</v>
      </c>
      <c r="AY1169" s="17">
        <v>0.389803052769578</v>
      </c>
      <c r="AZ1169" s="17">
        <v>-7.2051811091041404E-2</v>
      </c>
    </row>
    <row r="1170" spans="2:52" x14ac:dyDescent="0.35">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row>
    <row r="1171" spans="2:52" x14ac:dyDescent="0.35">
      <c r="B1171" s="6" t="s">
        <v>497</v>
      </c>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row>
    <row r="1172" spans="2:52" x14ac:dyDescent="0.35">
      <c r="B1172" s="24" t="s">
        <v>156</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row>
    <row r="1173" spans="2:52" x14ac:dyDescent="0.35">
      <c r="B1173" t="s">
        <v>382</v>
      </c>
      <c r="C1173" s="17">
        <v>0.161653294993817</v>
      </c>
      <c r="D1173" s="17">
        <v>0.15452015373165001</v>
      </c>
      <c r="E1173" s="17">
        <v>0.16843724835618601</v>
      </c>
      <c r="F1173" s="17"/>
      <c r="G1173" s="17">
        <v>0.16993286850950501</v>
      </c>
      <c r="H1173" s="17">
        <v>0.105132864207333</v>
      </c>
      <c r="I1173" s="17">
        <v>0.28878398874615102</v>
      </c>
      <c r="J1173" s="17">
        <v>0.20228073719822401</v>
      </c>
      <c r="K1173" s="17">
        <v>7.79020071365253E-2</v>
      </c>
      <c r="L1173" s="17">
        <v>0.13260492348271299</v>
      </c>
      <c r="M1173" s="17"/>
      <c r="N1173" s="17">
        <v>0.22078956908535399</v>
      </c>
      <c r="O1173" s="17">
        <v>0.121580930548337</v>
      </c>
      <c r="P1173" s="17">
        <v>0.14224201195900399</v>
      </c>
      <c r="Q1173" s="17">
        <v>0.15230728731791399</v>
      </c>
      <c r="R1173" s="17"/>
      <c r="S1173" s="17">
        <v>0.18329775717212499</v>
      </c>
      <c r="T1173" s="17">
        <v>0.12005921602887</v>
      </c>
      <c r="U1173" s="17">
        <v>0.21771830880246101</v>
      </c>
      <c r="V1173" s="17">
        <v>0.182382657668582</v>
      </c>
      <c r="W1173" s="17">
        <v>0.18033632496627</v>
      </c>
      <c r="X1173" s="17">
        <v>0.148892881808179</v>
      </c>
      <c r="Y1173" s="17">
        <v>0.19587162063751501</v>
      </c>
      <c r="Z1173" s="17">
        <v>0</v>
      </c>
      <c r="AA1173" s="17">
        <v>0.1836314355152</v>
      </c>
      <c r="AB1173" s="17">
        <v>8.36032375919636E-2</v>
      </c>
      <c r="AC1173" s="17">
        <v>0.25643180360513002</v>
      </c>
      <c r="AD1173" s="17">
        <v>0.17017923864998</v>
      </c>
      <c r="AE1173" s="17"/>
      <c r="AF1173" s="17">
        <v>0.155254073123852</v>
      </c>
      <c r="AG1173" s="17">
        <v>0.166996340065974</v>
      </c>
      <c r="AH1173" s="17">
        <v>0.15052241318510901</v>
      </c>
      <c r="AI1173" s="17"/>
      <c r="AJ1173" s="17">
        <v>0.165262043704751</v>
      </c>
      <c r="AK1173" s="17">
        <v>0.16480197077761399</v>
      </c>
      <c r="AL1173" s="17">
        <v>0.10303337081405101</v>
      </c>
      <c r="AM1173" s="17">
        <v>0.29145351510679002</v>
      </c>
      <c r="AN1173" s="17">
        <v>0.18820583392048801</v>
      </c>
      <c r="AO1173" s="17"/>
      <c r="AP1173" s="17">
        <v>0.154535319339306</v>
      </c>
      <c r="AQ1173" s="17">
        <v>0.169461738427923</v>
      </c>
      <c r="AR1173" s="17">
        <v>0.22873766517167801</v>
      </c>
      <c r="AS1173" s="17"/>
      <c r="AT1173" s="17">
        <v>0.13312322240493199</v>
      </c>
      <c r="AU1173" s="17">
        <v>0.18866848500800601</v>
      </c>
      <c r="AV1173" s="17" t="s">
        <v>74</v>
      </c>
      <c r="AW1173" s="17">
        <v>0.16880145090141699</v>
      </c>
      <c r="AX1173" s="17">
        <v>0.11856761351200799</v>
      </c>
      <c r="AY1173" s="17">
        <v>0.179855387951291</v>
      </c>
      <c r="AZ1173" s="17">
        <v>0.238472902076484</v>
      </c>
    </row>
    <row r="1174" spans="2:52" x14ac:dyDescent="0.35">
      <c r="B1174" t="s">
        <v>383</v>
      </c>
      <c r="C1174" s="17">
        <v>0.41555303380506903</v>
      </c>
      <c r="D1174" s="17">
        <v>0.409251869915356</v>
      </c>
      <c r="E1174" s="17">
        <v>0.42306217728066298</v>
      </c>
      <c r="F1174" s="17"/>
      <c r="G1174" s="17">
        <v>0.39194198781016898</v>
      </c>
      <c r="H1174" s="17">
        <v>0.49894734109821398</v>
      </c>
      <c r="I1174" s="17">
        <v>0.403999527089347</v>
      </c>
      <c r="J1174" s="17">
        <v>0.39639435121135003</v>
      </c>
      <c r="K1174" s="17">
        <v>0.41932276849553501</v>
      </c>
      <c r="L1174" s="17">
        <v>0.38079232827042597</v>
      </c>
      <c r="M1174" s="17"/>
      <c r="N1174" s="17">
        <v>0.38820990635498498</v>
      </c>
      <c r="O1174" s="17">
        <v>0.43612554472907999</v>
      </c>
      <c r="P1174" s="17">
        <v>0.483954651555566</v>
      </c>
      <c r="Q1174" s="17">
        <v>0.37197480804777</v>
      </c>
      <c r="R1174" s="17"/>
      <c r="S1174" s="17">
        <v>0.44463675064230401</v>
      </c>
      <c r="T1174" s="17">
        <v>0.462515476782623</v>
      </c>
      <c r="U1174" s="17">
        <v>0.42530978894566102</v>
      </c>
      <c r="V1174" s="17">
        <v>0.30985017809899001</v>
      </c>
      <c r="W1174" s="17">
        <v>0.46986236751425497</v>
      </c>
      <c r="X1174" s="17">
        <v>0.47625792373320402</v>
      </c>
      <c r="Y1174" s="17">
        <v>0.27168882487644602</v>
      </c>
      <c r="Z1174" s="17">
        <v>0.38373061331963798</v>
      </c>
      <c r="AA1174" s="17">
        <v>0.46921978551049898</v>
      </c>
      <c r="AB1174" s="17">
        <v>0.37440151711613101</v>
      </c>
      <c r="AC1174" s="17">
        <v>0.42751838753042298</v>
      </c>
      <c r="AD1174" s="17">
        <v>0.37259297638976502</v>
      </c>
      <c r="AE1174" s="17"/>
      <c r="AF1174" s="17">
        <v>0.41521873096482997</v>
      </c>
      <c r="AG1174" s="17">
        <v>0.42656593126849801</v>
      </c>
      <c r="AH1174" s="17">
        <v>0.41503483740174901</v>
      </c>
      <c r="AI1174" s="17"/>
      <c r="AJ1174" s="17">
        <v>0.37876095489846301</v>
      </c>
      <c r="AK1174" s="17">
        <v>0.424820121250847</v>
      </c>
      <c r="AL1174" s="17">
        <v>0.48322854475758797</v>
      </c>
      <c r="AM1174" s="17">
        <v>0.18274816192691901</v>
      </c>
      <c r="AN1174" s="17">
        <v>0.45549779473705398</v>
      </c>
      <c r="AO1174" s="17"/>
      <c r="AP1174" s="17">
        <v>0.42741007269162001</v>
      </c>
      <c r="AQ1174" s="17">
        <v>0.42405217807089102</v>
      </c>
      <c r="AR1174" s="17">
        <v>0.43753566676925099</v>
      </c>
      <c r="AS1174" s="17"/>
      <c r="AT1174" s="17">
        <v>0.38947291720086202</v>
      </c>
      <c r="AU1174" s="17">
        <v>0.44518588021605698</v>
      </c>
      <c r="AV1174" s="17" t="s">
        <v>74</v>
      </c>
      <c r="AW1174" s="17">
        <v>0.35733876553262001</v>
      </c>
      <c r="AX1174" s="17">
        <v>0.41204491401323501</v>
      </c>
      <c r="AY1174" s="17">
        <v>0.44922404513514202</v>
      </c>
      <c r="AZ1174" s="17">
        <v>0.37267078870415499</v>
      </c>
    </row>
    <row r="1175" spans="2:52" x14ac:dyDescent="0.35">
      <c r="B1175" t="s">
        <v>384</v>
      </c>
      <c r="C1175" s="17">
        <v>0.25270867038435801</v>
      </c>
      <c r="D1175" s="17">
        <v>0.27320314186614802</v>
      </c>
      <c r="E1175" s="17">
        <v>0.23189931193007399</v>
      </c>
      <c r="F1175" s="17"/>
      <c r="G1175" s="17">
        <v>0.227035253141287</v>
      </c>
      <c r="H1175" s="17">
        <v>0.27268753590159001</v>
      </c>
      <c r="I1175" s="17">
        <v>0.21800601588437199</v>
      </c>
      <c r="J1175" s="17">
        <v>0.20468206168681899</v>
      </c>
      <c r="K1175" s="17">
        <v>0.31217573455386799</v>
      </c>
      <c r="L1175" s="17">
        <v>0.27179322270899098</v>
      </c>
      <c r="M1175" s="17"/>
      <c r="N1175" s="17">
        <v>0.20005774163029399</v>
      </c>
      <c r="O1175" s="17">
        <v>0.310681467270574</v>
      </c>
      <c r="P1175" s="17">
        <v>0.224488750921327</v>
      </c>
      <c r="Q1175" s="17">
        <v>0.28543578059216401</v>
      </c>
      <c r="R1175" s="17"/>
      <c r="S1175" s="17">
        <v>0.220271446701374</v>
      </c>
      <c r="T1175" s="17">
        <v>0.24879565569995599</v>
      </c>
      <c r="U1175" s="17">
        <v>0.21858416353023599</v>
      </c>
      <c r="V1175" s="17">
        <v>0.31552340582649302</v>
      </c>
      <c r="W1175" s="17">
        <v>0.27409747468617002</v>
      </c>
      <c r="X1175" s="17">
        <v>0.198175108273971</v>
      </c>
      <c r="Y1175" s="17">
        <v>0.26278618934192499</v>
      </c>
      <c r="Z1175" s="17">
        <v>0.29991452776789701</v>
      </c>
      <c r="AA1175" s="17">
        <v>0.20508972993087801</v>
      </c>
      <c r="AB1175" s="17">
        <v>0.293672785912231</v>
      </c>
      <c r="AC1175" s="17">
        <v>0.238276469544526</v>
      </c>
      <c r="AD1175" s="17">
        <v>0.378464552865932</v>
      </c>
      <c r="AE1175" s="17"/>
      <c r="AF1175" s="17">
        <v>0.23709815675603799</v>
      </c>
      <c r="AG1175" s="17">
        <v>0.24503750026947599</v>
      </c>
      <c r="AH1175" s="17">
        <v>0.305874811374658</v>
      </c>
      <c r="AI1175" s="17"/>
      <c r="AJ1175" s="17">
        <v>0.24145085867757701</v>
      </c>
      <c r="AK1175" s="17">
        <v>0.264317032418666</v>
      </c>
      <c r="AL1175" s="17">
        <v>0.233149173363182</v>
      </c>
      <c r="AM1175" s="17">
        <v>0.17242869784724699</v>
      </c>
      <c r="AN1175" s="17">
        <v>0.24477171870787201</v>
      </c>
      <c r="AO1175" s="17"/>
      <c r="AP1175" s="17">
        <v>0.22591291285793899</v>
      </c>
      <c r="AQ1175" s="17">
        <v>0.24155298766828601</v>
      </c>
      <c r="AR1175" s="17">
        <v>0.228070940598743</v>
      </c>
      <c r="AS1175" s="17"/>
      <c r="AT1175" s="17">
        <v>0.27619375148452502</v>
      </c>
      <c r="AU1175" s="17">
        <v>0.206455261592349</v>
      </c>
      <c r="AV1175" s="17" t="s">
        <v>74</v>
      </c>
      <c r="AW1175" s="17">
        <v>0.29994302039972498</v>
      </c>
      <c r="AX1175" s="17">
        <v>0.239677632200922</v>
      </c>
      <c r="AY1175" s="17">
        <v>0.24439948454520399</v>
      </c>
      <c r="AZ1175" s="17">
        <v>0.32791153814783502</v>
      </c>
    </row>
    <row r="1176" spans="2:52" x14ac:dyDescent="0.35">
      <c r="B1176" t="s">
        <v>385</v>
      </c>
      <c r="C1176" s="17">
        <v>9.11463415864225E-2</v>
      </c>
      <c r="D1176" s="17">
        <v>9.7063232187622098E-2</v>
      </c>
      <c r="E1176" s="17">
        <v>8.5310411104120396E-2</v>
      </c>
      <c r="F1176" s="17"/>
      <c r="G1176" s="17">
        <v>0.144471097897649</v>
      </c>
      <c r="H1176" s="17">
        <v>6.4458322038249305E-2</v>
      </c>
      <c r="I1176" s="17">
        <v>2.8818880934082199E-2</v>
      </c>
      <c r="J1176" s="17">
        <v>8.1485684631634206E-2</v>
      </c>
      <c r="K1176" s="17">
        <v>0.10265732127694099</v>
      </c>
      <c r="L1176" s="17">
        <v>0.13138020909909801</v>
      </c>
      <c r="M1176" s="17"/>
      <c r="N1176" s="17">
        <v>0.119145360503658</v>
      </c>
      <c r="O1176" s="17">
        <v>6.3958888496606997E-2</v>
      </c>
      <c r="P1176" s="17">
        <v>7.2675378954209294E-2</v>
      </c>
      <c r="Q1176" s="17">
        <v>8.7132388477973999E-2</v>
      </c>
      <c r="R1176" s="17"/>
      <c r="S1176" s="17">
        <v>8.7341942233401998E-2</v>
      </c>
      <c r="T1176" s="17">
        <v>9.1399185550244497E-2</v>
      </c>
      <c r="U1176" s="17">
        <v>7.6544143889029706E-2</v>
      </c>
      <c r="V1176" s="17">
        <v>7.4253988491916598E-2</v>
      </c>
      <c r="W1176" s="17">
        <v>3.7274647566153903E-2</v>
      </c>
      <c r="X1176" s="17">
        <v>0.122575741151222</v>
      </c>
      <c r="Y1176" s="17">
        <v>0.125577422708569</v>
      </c>
      <c r="Z1176" s="17">
        <v>0.13925509690356699</v>
      </c>
      <c r="AA1176" s="17">
        <v>8.5172879300312004E-2</v>
      </c>
      <c r="AB1176" s="17">
        <v>0.141399253971632</v>
      </c>
      <c r="AC1176" s="17">
        <v>4.1935943687176701E-2</v>
      </c>
      <c r="AD1176" s="17">
        <v>3.08345439782442E-2</v>
      </c>
      <c r="AE1176" s="17"/>
      <c r="AF1176" s="17">
        <v>8.8980697535794503E-2</v>
      </c>
      <c r="AG1176" s="17">
        <v>9.86591990973361E-2</v>
      </c>
      <c r="AH1176" s="17">
        <v>7.5795555917263696E-2</v>
      </c>
      <c r="AI1176" s="17"/>
      <c r="AJ1176" s="17">
        <v>0.11413731526656901</v>
      </c>
      <c r="AK1176" s="17">
        <v>8.23333553387154E-2</v>
      </c>
      <c r="AL1176" s="17">
        <v>0.100660545069201</v>
      </c>
      <c r="AM1176" s="17">
        <v>0.26705907506141702</v>
      </c>
      <c r="AN1176" s="17">
        <v>6.6152679431854405E-2</v>
      </c>
      <c r="AO1176" s="17"/>
      <c r="AP1176" s="17">
        <v>0.10383390233611001</v>
      </c>
      <c r="AQ1176" s="17">
        <v>9.27344289920361E-2</v>
      </c>
      <c r="AR1176" s="17">
        <v>7.1441248279722203E-2</v>
      </c>
      <c r="AS1176" s="17"/>
      <c r="AT1176" s="17">
        <v>0.12525489637123399</v>
      </c>
      <c r="AU1176" s="17">
        <v>6.3133993368601898E-2</v>
      </c>
      <c r="AV1176" s="17" t="s">
        <v>74</v>
      </c>
      <c r="AW1176" s="17">
        <v>0.138849636578178</v>
      </c>
      <c r="AX1176" s="17">
        <v>0.117599378953628</v>
      </c>
      <c r="AY1176" s="17">
        <v>5.1501362627649497E-2</v>
      </c>
      <c r="AZ1176" s="17">
        <v>3.0729644455046699E-2</v>
      </c>
    </row>
    <row r="1177" spans="2:52" x14ac:dyDescent="0.35">
      <c r="B1177" t="s">
        <v>386</v>
      </c>
      <c r="C1177" s="17">
        <v>4.44826127453751E-2</v>
      </c>
      <c r="D1177" s="17">
        <v>4.4387790313026497E-2</v>
      </c>
      <c r="E1177" s="17">
        <v>4.1927978241166897E-2</v>
      </c>
      <c r="F1177" s="17"/>
      <c r="G1177" s="17">
        <v>3.3187952534847603E-2</v>
      </c>
      <c r="H1177" s="17">
        <v>3.6100427954960802E-2</v>
      </c>
      <c r="I1177" s="17">
        <v>2.33609141342257E-2</v>
      </c>
      <c r="J1177" s="17">
        <v>8.3746230150154102E-2</v>
      </c>
      <c r="K1177" s="17">
        <v>4.1005862205304298E-2</v>
      </c>
      <c r="L1177" s="17">
        <v>4.7350003908053703E-2</v>
      </c>
      <c r="M1177" s="17"/>
      <c r="N1177" s="17">
        <v>5.7148476848342497E-2</v>
      </c>
      <c r="O1177" s="17">
        <v>3.6619953960152697E-2</v>
      </c>
      <c r="P1177" s="17">
        <v>3.2374585929606597E-2</v>
      </c>
      <c r="Q1177" s="17">
        <v>4.9579799901164102E-2</v>
      </c>
      <c r="R1177" s="17"/>
      <c r="S1177" s="17">
        <v>1.7597536677896299E-2</v>
      </c>
      <c r="T1177" s="17">
        <v>2.1027308643651599E-2</v>
      </c>
      <c r="U1177" s="17">
        <v>2.0766711580043899E-2</v>
      </c>
      <c r="V1177" s="17">
        <v>7.4778449327471797E-2</v>
      </c>
      <c r="W1177" s="17">
        <v>1.9813688032013499E-2</v>
      </c>
      <c r="X1177" s="17">
        <v>2.7193393153678899E-2</v>
      </c>
      <c r="Y1177" s="17">
        <v>0.12944535202101401</v>
      </c>
      <c r="Z1177" s="17">
        <v>7.3756265215674494E-2</v>
      </c>
      <c r="AA1177" s="17">
        <v>3.3529101890617703E-2</v>
      </c>
      <c r="AB1177" s="17">
        <v>7.5362544993023195E-2</v>
      </c>
      <c r="AC1177" s="17">
        <v>3.5837395632744698E-2</v>
      </c>
      <c r="AD1177" s="17">
        <v>4.79286881160794E-2</v>
      </c>
      <c r="AE1177" s="17"/>
      <c r="AF1177" s="17">
        <v>5.6199685239505699E-2</v>
      </c>
      <c r="AG1177" s="17">
        <v>3.95759150403917E-2</v>
      </c>
      <c r="AH1177" s="17">
        <v>2.7353146797204402E-2</v>
      </c>
      <c r="AI1177" s="17"/>
      <c r="AJ1177" s="17">
        <v>5.4914679031741701E-2</v>
      </c>
      <c r="AK1177" s="17">
        <v>4.0578897635828698E-2</v>
      </c>
      <c r="AL1177" s="17">
        <v>6.4077471310093601E-2</v>
      </c>
      <c r="AM1177" s="17">
        <v>0</v>
      </c>
      <c r="AN1177" s="17">
        <v>3.51038667323064E-2</v>
      </c>
      <c r="AO1177" s="17"/>
      <c r="AP1177" s="17">
        <v>5.5532001232498997E-2</v>
      </c>
      <c r="AQ1177" s="17">
        <v>4.8397049630322299E-2</v>
      </c>
      <c r="AR1177" s="17">
        <v>1.7111462418682201E-2</v>
      </c>
      <c r="AS1177" s="17"/>
      <c r="AT1177" s="17">
        <v>4.8845891346160498E-2</v>
      </c>
      <c r="AU1177" s="17">
        <v>5.2207424077811801E-2</v>
      </c>
      <c r="AV1177" s="17" t="s">
        <v>74</v>
      </c>
      <c r="AW1177" s="17">
        <v>3.5067126588060001E-2</v>
      </c>
      <c r="AX1177" s="17">
        <v>2.8059799768870099E-2</v>
      </c>
      <c r="AY1177" s="17">
        <v>4.31028641950537E-2</v>
      </c>
      <c r="AZ1177" s="17">
        <v>3.0215126616478599E-2</v>
      </c>
    </row>
    <row r="1178" spans="2:52" x14ac:dyDescent="0.35">
      <c r="B1178" t="s">
        <v>72</v>
      </c>
      <c r="C1178" s="17">
        <v>3.4456046484958598E-2</v>
      </c>
      <c r="D1178" s="17">
        <v>2.1573811986198E-2</v>
      </c>
      <c r="E1178" s="17">
        <v>4.9362873087789999E-2</v>
      </c>
      <c r="F1178" s="17"/>
      <c r="G1178" s="17">
        <v>3.3430840106542299E-2</v>
      </c>
      <c r="H1178" s="17">
        <v>2.26735087996526E-2</v>
      </c>
      <c r="I1178" s="17">
        <v>3.70306732118219E-2</v>
      </c>
      <c r="J1178" s="17">
        <v>3.1410935121818202E-2</v>
      </c>
      <c r="K1178" s="17">
        <v>4.6936306331826202E-2</v>
      </c>
      <c r="L1178" s="17">
        <v>3.6079312530718298E-2</v>
      </c>
      <c r="M1178" s="17"/>
      <c r="N1178" s="17">
        <v>1.4648945577366601E-2</v>
      </c>
      <c r="O1178" s="17">
        <v>3.1033214995249501E-2</v>
      </c>
      <c r="P1178" s="17">
        <v>4.42646206802862E-2</v>
      </c>
      <c r="Q1178" s="17">
        <v>5.3569935663014698E-2</v>
      </c>
      <c r="R1178" s="17"/>
      <c r="S1178" s="17">
        <v>4.6854566572898201E-2</v>
      </c>
      <c r="T1178" s="17">
        <v>5.6203157294654797E-2</v>
      </c>
      <c r="U1178" s="17">
        <v>4.1076883252568197E-2</v>
      </c>
      <c r="V1178" s="17">
        <v>4.3211320586547398E-2</v>
      </c>
      <c r="W1178" s="17">
        <v>1.86154972351372E-2</v>
      </c>
      <c r="X1178" s="17">
        <v>2.6904951879744499E-2</v>
      </c>
      <c r="Y1178" s="17">
        <v>1.4630590414529901E-2</v>
      </c>
      <c r="Z1178" s="17">
        <v>0.10334349679322399</v>
      </c>
      <c r="AA1178" s="17">
        <v>2.33570678524932E-2</v>
      </c>
      <c r="AB1178" s="17">
        <v>3.1560660415018503E-2</v>
      </c>
      <c r="AC1178" s="17">
        <v>0</v>
      </c>
      <c r="AD1178" s="17">
        <v>0</v>
      </c>
      <c r="AE1178" s="17"/>
      <c r="AF1178" s="17">
        <v>4.7248656379979798E-2</v>
      </c>
      <c r="AG1178" s="17">
        <v>2.31651142583237E-2</v>
      </c>
      <c r="AH1178" s="17">
        <v>2.5419235324016201E-2</v>
      </c>
      <c r="AI1178" s="17"/>
      <c r="AJ1178" s="17">
        <v>4.5474148420899203E-2</v>
      </c>
      <c r="AK1178" s="17">
        <v>2.3148622578329E-2</v>
      </c>
      <c r="AL1178" s="17">
        <v>1.5850894685884302E-2</v>
      </c>
      <c r="AM1178" s="17">
        <v>8.6310550057627597E-2</v>
      </c>
      <c r="AN1178" s="17">
        <v>1.02681064704244E-2</v>
      </c>
      <c r="AO1178" s="17"/>
      <c r="AP1178" s="17">
        <v>3.2775791542526002E-2</v>
      </c>
      <c r="AQ1178" s="17">
        <v>2.38016172105419E-2</v>
      </c>
      <c r="AR1178" s="17">
        <v>1.7103016761923499E-2</v>
      </c>
      <c r="AS1178" s="17"/>
      <c r="AT1178" s="17">
        <v>2.7109321192286599E-2</v>
      </c>
      <c r="AU1178" s="17">
        <v>4.4348955737174602E-2</v>
      </c>
      <c r="AV1178" s="17" t="s">
        <v>74</v>
      </c>
      <c r="AW1178" s="17">
        <v>0</v>
      </c>
      <c r="AX1178" s="17">
        <v>8.4050661551336697E-2</v>
      </c>
      <c r="AY1178" s="17">
        <v>3.1916855545658797E-2</v>
      </c>
      <c r="AZ1178" s="17">
        <v>0</v>
      </c>
    </row>
    <row r="1179" spans="2:52" x14ac:dyDescent="0.35">
      <c r="B1179" t="s">
        <v>387</v>
      </c>
      <c r="C1179" s="17">
        <v>0.577206328798886</v>
      </c>
      <c r="D1179" s="17">
        <v>0.56377202364700496</v>
      </c>
      <c r="E1179" s="17">
        <v>0.59149942563684899</v>
      </c>
      <c r="F1179" s="17"/>
      <c r="G1179" s="17">
        <v>0.56187485631967404</v>
      </c>
      <c r="H1179" s="17">
        <v>0.60408020530554696</v>
      </c>
      <c r="I1179" s="17">
        <v>0.69278351583549802</v>
      </c>
      <c r="J1179" s="17">
        <v>0.59867508840957395</v>
      </c>
      <c r="K1179" s="17">
        <v>0.49722477563206002</v>
      </c>
      <c r="L1179" s="17">
        <v>0.51339725175313899</v>
      </c>
      <c r="M1179" s="17"/>
      <c r="N1179" s="17">
        <v>0.60899947544033906</v>
      </c>
      <c r="O1179" s="17">
        <v>0.55770647527741701</v>
      </c>
      <c r="P1179" s="17">
        <v>0.62619666351457104</v>
      </c>
      <c r="Q1179" s="17">
        <v>0.52428209536568404</v>
      </c>
      <c r="R1179" s="17"/>
      <c r="S1179" s="17">
        <v>0.62793450781442905</v>
      </c>
      <c r="T1179" s="17">
        <v>0.58257469281149299</v>
      </c>
      <c r="U1179" s="17">
        <v>0.64302809774812197</v>
      </c>
      <c r="V1179" s="17">
        <v>0.49223283576757199</v>
      </c>
      <c r="W1179" s="17">
        <v>0.65019869248052498</v>
      </c>
      <c r="X1179" s="17">
        <v>0.62515080554138402</v>
      </c>
      <c r="Y1179" s="17">
        <v>0.46756044551396098</v>
      </c>
      <c r="Z1179" s="17">
        <v>0.38373061331963798</v>
      </c>
      <c r="AA1179" s="17">
        <v>0.65285122102569904</v>
      </c>
      <c r="AB1179" s="17">
        <v>0.45800475470809499</v>
      </c>
      <c r="AC1179" s="17">
        <v>0.683950191135553</v>
      </c>
      <c r="AD1179" s="17">
        <v>0.54277221503974504</v>
      </c>
      <c r="AE1179" s="17"/>
      <c r="AF1179" s="17">
        <v>0.57047280408868295</v>
      </c>
      <c r="AG1179" s="17">
        <v>0.59356227133447204</v>
      </c>
      <c r="AH1179" s="17">
        <v>0.56555725058685802</v>
      </c>
      <c r="AI1179" s="17"/>
      <c r="AJ1179" s="17">
        <v>0.54402299860321401</v>
      </c>
      <c r="AK1179" s="17">
        <v>0.58962209202846105</v>
      </c>
      <c r="AL1179" s="17">
        <v>0.58626191557163998</v>
      </c>
      <c r="AM1179" s="17">
        <v>0.47420167703370902</v>
      </c>
      <c r="AN1179" s="17">
        <v>0.64370362865754205</v>
      </c>
      <c r="AO1179" s="17"/>
      <c r="AP1179" s="17">
        <v>0.58194539203092599</v>
      </c>
      <c r="AQ1179" s="17">
        <v>0.59351391649881402</v>
      </c>
      <c r="AR1179" s="17">
        <v>0.66627333194092897</v>
      </c>
      <c r="AS1179" s="17"/>
      <c r="AT1179" s="17">
        <v>0.52259613960579399</v>
      </c>
      <c r="AU1179" s="17">
        <v>0.63385436522406302</v>
      </c>
      <c r="AV1179" s="17" t="s">
        <v>74</v>
      </c>
      <c r="AW1179" s="17">
        <v>0.52614021643403697</v>
      </c>
      <c r="AX1179" s="17">
        <v>0.53061252752524302</v>
      </c>
      <c r="AY1179" s="17">
        <v>0.62907943308643399</v>
      </c>
      <c r="AZ1179" s="17">
        <v>0.61114369078064001</v>
      </c>
    </row>
    <row r="1180" spans="2:52" x14ac:dyDescent="0.35">
      <c r="B1180" t="s">
        <v>388</v>
      </c>
      <c r="C1180" s="17">
        <v>0.135628954331798</v>
      </c>
      <c r="D1180" s="17">
        <v>0.141451022500649</v>
      </c>
      <c r="E1180" s="17">
        <v>0.127238389345287</v>
      </c>
      <c r="F1180" s="17"/>
      <c r="G1180" s="17">
        <v>0.177659050432497</v>
      </c>
      <c r="H1180" s="17">
        <v>0.10055874999321</v>
      </c>
      <c r="I1180" s="17">
        <v>5.2179795068307999E-2</v>
      </c>
      <c r="J1180" s="17">
        <v>0.165231914781788</v>
      </c>
      <c r="K1180" s="17">
        <v>0.14366318348224499</v>
      </c>
      <c r="L1180" s="17">
        <v>0.178730213007151</v>
      </c>
      <c r="M1180" s="17"/>
      <c r="N1180" s="17">
        <v>0.17629383735199999</v>
      </c>
      <c r="O1180" s="17">
        <v>0.10057884245676001</v>
      </c>
      <c r="P1180" s="17">
        <v>0.105049964883816</v>
      </c>
      <c r="Q1180" s="17">
        <v>0.13671218837913801</v>
      </c>
      <c r="R1180" s="17"/>
      <c r="S1180" s="17">
        <v>0.104939478911298</v>
      </c>
      <c r="T1180" s="17">
        <v>0.112426494193896</v>
      </c>
      <c r="U1180" s="17">
        <v>9.7310855469073601E-2</v>
      </c>
      <c r="V1180" s="17">
        <v>0.14903243781938799</v>
      </c>
      <c r="W1180" s="17">
        <v>5.7088335598167499E-2</v>
      </c>
      <c r="X1180" s="17">
        <v>0.14976913430490099</v>
      </c>
      <c r="Y1180" s="17">
        <v>0.25502277472958401</v>
      </c>
      <c r="Z1180" s="17">
        <v>0.21301136211924199</v>
      </c>
      <c r="AA1180" s="17">
        <v>0.11870198119093001</v>
      </c>
      <c r="AB1180" s="17">
        <v>0.216761798964656</v>
      </c>
      <c r="AC1180" s="17">
        <v>7.7773339319921406E-2</v>
      </c>
      <c r="AD1180" s="17">
        <v>7.8763232094323593E-2</v>
      </c>
      <c r="AE1180" s="17"/>
      <c r="AF1180" s="17">
        <v>0.14518038277529999</v>
      </c>
      <c r="AG1180" s="17">
        <v>0.13823511413772799</v>
      </c>
      <c r="AH1180" s="17">
        <v>0.10314870271446799</v>
      </c>
      <c r="AI1180" s="17"/>
      <c r="AJ1180" s="17">
        <v>0.169051994298311</v>
      </c>
      <c r="AK1180" s="17">
        <v>0.122912252974544</v>
      </c>
      <c r="AL1180" s="17">
        <v>0.164738016379294</v>
      </c>
      <c r="AM1180" s="17">
        <v>0.26705907506141702</v>
      </c>
      <c r="AN1180" s="17">
        <v>0.10125654616416099</v>
      </c>
      <c r="AO1180" s="17"/>
      <c r="AP1180" s="17">
        <v>0.159365903568609</v>
      </c>
      <c r="AQ1180" s="17">
        <v>0.141131478622358</v>
      </c>
      <c r="AR1180" s="17">
        <v>8.8552710698404299E-2</v>
      </c>
      <c r="AS1180" s="17"/>
      <c r="AT1180" s="17">
        <v>0.17410078771739501</v>
      </c>
      <c r="AU1180" s="17">
        <v>0.115341417446414</v>
      </c>
      <c r="AV1180" s="17" t="s">
        <v>74</v>
      </c>
      <c r="AW1180" s="17">
        <v>0.173916763166238</v>
      </c>
      <c r="AX1180" s="17">
        <v>0.14565917872249801</v>
      </c>
      <c r="AY1180" s="17">
        <v>9.4604226822703197E-2</v>
      </c>
      <c r="AZ1180" s="17">
        <v>6.0944771071525301E-2</v>
      </c>
    </row>
    <row r="1181" spans="2:52" x14ac:dyDescent="0.35">
      <c r="B1181" t="s">
        <v>86</v>
      </c>
      <c r="C1181" s="17">
        <v>0.441577374467089</v>
      </c>
      <c r="D1181" s="17">
        <v>0.42232100114635701</v>
      </c>
      <c r="E1181" s="17">
        <v>0.46426103629156201</v>
      </c>
      <c r="F1181" s="17"/>
      <c r="G1181" s="17">
        <v>0.38421580588717702</v>
      </c>
      <c r="H1181" s="17">
        <v>0.50352145531233705</v>
      </c>
      <c r="I1181" s="17">
        <v>0.64060372076718997</v>
      </c>
      <c r="J1181" s="17">
        <v>0.433443173627786</v>
      </c>
      <c r="K1181" s="17">
        <v>0.35356159214981497</v>
      </c>
      <c r="L1181" s="17">
        <v>0.33466703874598802</v>
      </c>
      <c r="M1181" s="17"/>
      <c r="N1181" s="17">
        <v>0.43270563808833901</v>
      </c>
      <c r="O1181" s="17">
        <v>0.45712763282065699</v>
      </c>
      <c r="P1181" s="17">
        <v>0.52114669863075502</v>
      </c>
      <c r="Q1181" s="17">
        <v>0.38756990698654598</v>
      </c>
      <c r="R1181" s="17"/>
      <c r="S1181" s="17">
        <v>0.52299502890313099</v>
      </c>
      <c r="T1181" s="17">
        <v>0.47014819861759699</v>
      </c>
      <c r="U1181" s="17">
        <v>0.54571724227904805</v>
      </c>
      <c r="V1181" s="17">
        <v>0.34320039794818302</v>
      </c>
      <c r="W1181" s="17">
        <v>0.59311035688235803</v>
      </c>
      <c r="X1181" s="17">
        <v>0.47538167123648301</v>
      </c>
      <c r="Y1181" s="17">
        <v>0.21253767078437699</v>
      </c>
      <c r="Z1181" s="17">
        <v>0.17071925120039599</v>
      </c>
      <c r="AA1181" s="17">
        <v>0.53414923983476903</v>
      </c>
      <c r="AB1181" s="17">
        <v>0.24124295574343901</v>
      </c>
      <c r="AC1181" s="17">
        <v>0.60617685181563097</v>
      </c>
      <c r="AD1181" s="17">
        <v>0.46400898294542098</v>
      </c>
      <c r="AE1181" s="17"/>
      <c r="AF1181" s="17">
        <v>0.42529242131338202</v>
      </c>
      <c r="AG1181" s="17">
        <v>0.45532715719674499</v>
      </c>
      <c r="AH1181" s="17">
        <v>0.46240854787239</v>
      </c>
      <c r="AI1181" s="17"/>
      <c r="AJ1181" s="17">
        <v>0.37497100430490299</v>
      </c>
      <c r="AK1181" s="17">
        <v>0.466709839053917</v>
      </c>
      <c r="AL1181" s="17">
        <v>0.42152389919234501</v>
      </c>
      <c r="AM1181" s="17">
        <v>0.20714260197229201</v>
      </c>
      <c r="AN1181" s="17">
        <v>0.54244708249338203</v>
      </c>
      <c r="AO1181" s="17"/>
      <c r="AP1181" s="17">
        <v>0.42257948846231702</v>
      </c>
      <c r="AQ1181" s="17">
        <v>0.45238243787645499</v>
      </c>
      <c r="AR1181" s="17">
        <v>0.57772062124252499</v>
      </c>
      <c r="AS1181" s="17"/>
      <c r="AT1181" s="17">
        <v>0.34849535188839897</v>
      </c>
      <c r="AU1181" s="17">
        <v>0.518512947777649</v>
      </c>
      <c r="AV1181" s="17" t="s">
        <v>74</v>
      </c>
      <c r="AW1181" s="17">
        <v>0.35222345326779803</v>
      </c>
      <c r="AX1181" s="17">
        <v>0.38495334880274501</v>
      </c>
      <c r="AY1181" s="17">
        <v>0.53447520626373002</v>
      </c>
      <c r="AZ1181" s="17">
        <v>0.55019891970911405</v>
      </c>
    </row>
    <row r="1182" spans="2:52" x14ac:dyDescent="0.35">
      <c r="C1182" s="17"/>
      <c r="D1182" s="17"/>
      <c r="E1182" s="17"/>
      <c r="F1182" s="17"/>
      <c r="G1182" s="17"/>
      <c r="H1182" s="17"/>
      <c r="I1182" s="17"/>
      <c r="J1182" s="17"/>
      <c r="K1182" s="17"/>
      <c r="L1182" s="17"/>
      <c r="M1182" s="17"/>
      <c r="N1182" s="17"/>
      <c r="O1182" s="17"/>
      <c r="P1182" s="17"/>
      <c r="Q1182" s="17"/>
      <c r="R1182" s="17"/>
      <c r="S1182" s="17"/>
      <c r="T1182" s="17"/>
      <c r="U1182" s="17"/>
      <c r="V1182" s="17"/>
      <c r="W1182" s="17"/>
      <c r="X1182" s="17"/>
      <c r="Y1182" s="17"/>
      <c r="Z1182" s="17"/>
      <c r="AA1182" s="17"/>
      <c r="AB1182" s="17"/>
      <c r="AC1182" s="17"/>
      <c r="AD1182" s="17"/>
      <c r="AE1182" s="17"/>
      <c r="AF1182" s="17"/>
      <c r="AG1182" s="17"/>
      <c r="AH1182" s="17"/>
      <c r="AI1182" s="17"/>
      <c r="AJ1182" s="17"/>
      <c r="AK1182" s="17"/>
      <c r="AL1182" s="17"/>
      <c r="AM1182" s="17"/>
      <c r="AN1182" s="17"/>
      <c r="AO1182" s="17"/>
      <c r="AP1182" s="17"/>
      <c r="AQ1182" s="17"/>
      <c r="AR1182" s="17"/>
      <c r="AS1182" s="17"/>
      <c r="AT1182" s="17"/>
      <c r="AU1182" s="17"/>
      <c r="AV1182" s="17"/>
      <c r="AW1182" s="17"/>
      <c r="AX1182" s="17"/>
      <c r="AY1182" s="17"/>
      <c r="AZ1182" s="17"/>
    </row>
    <row r="1183" spans="2:52" x14ac:dyDescent="0.35">
      <c r="B1183" s="6" t="s">
        <v>498</v>
      </c>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row>
    <row r="1184" spans="2:52" x14ac:dyDescent="0.35">
      <c r="B1184" s="24" t="s">
        <v>156</v>
      </c>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row>
    <row r="1185" spans="2:52" x14ac:dyDescent="0.35">
      <c r="B1185" t="s">
        <v>382</v>
      </c>
      <c r="C1185" s="17">
        <v>4.5208375092101301E-2</v>
      </c>
      <c r="D1185" s="17">
        <v>5.57216058536259E-2</v>
      </c>
      <c r="E1185" s="17">
        <v>3.3735805300339497E-2</v>
      </c>
      <c r="F1185" s="17"/>
      <c r="G1185" s="17">
        <v>5.7005303048587898E-2</v>
      </c>
      <c r="H1185" s="17">
        <v>7.7726472910876906E-2</v>
      </c>
      <c r="I1185" s="17">
        <v>3.3290487967515901E-2</v>
      </c>
      <c r="J1185" s="17">
        <v>5.3139424044462202E-2</v>
      </c>
      <c r="K1185" s="17">
        <v>3.2303737140406297E-2</v>
      </c>
      <c r="L1185" s="17">
        <v>2.4269331878278299E-2</v>
      </c>
      <c r="M1185" s="17"/>
      <c r="N1185" s="17">
        <v>4.4402700253094798E-2</v>
      </c>
      <c r="O1185" s="17">
        <v>4.17495292913019E-2</v>
      </c>
      <c r="P1185" s="17">
        <v>5.9005198542369297E-2</v>
      </c>
      <c r="Q1185" s="17">
        <v>3.7530396664727302E-2</v>
      </c>
      <c r="R1185" s="17"/>
      <c r="S1185" s="17">
        <v>0.13315496980980901</v>
      </c>
      <c r="T1185" s="17">
        <v>2.4320308191263199E-2</v>
      </c>
      <c r="U1185" s="17">
        <v>2.1830632222349902E-2</v>
      </c>
      <c r="V1185" s="17">
        <v>2.9494346051101301E-2</v>
      </c>
      <c r="W1185" s="17">
        <v>2.3185437749460899E-2</v>
      </c>
      <c r="X1185" s="17">
        <v>2.7029735131174501E-2</v>
      </c>
      <c r="Y1185" s="17">
        <v>2.8878351612271501E-2</v>
      </c>
      <c r="Z1185" s="17">
        <v>7.0198470610694605E-2</v>
      </c>
      <c r="AA1185" s="17">
        <v>3.3939199135109697E-2</v>
      </c>
      <c r="AB1185" s="17">
        <v>0</v>
      </c>
      <c r="AC1185" s="17">
        <v>6.6651394011519094E-2</v>
      </c>
      <c r="AD1185" s="17">
        <v>8.1109466134619501E-2</v>
      </c>
      <c r="AE1185" s="17"/>
      <c r="AF1185" s="17">
        <v>2.7776527487757802E-2</v>
      </c>
      <c r="AG1185" s="17">
        <v>5.9612644973740601E-2</v>
      </c>
      <c r="AH1185" s="17">
        <v>5.5702283963267998E-2</v>
      </c>
      <c r="AI1185" s="17"/>
      <c r="AJ1185" s="17">
        <v>2.7157046527727699E-2</v>
      </c>
      <c r="AK1185" s="17">
        <v>7.7513754715470395E-2</v>
      </c>
      <c r="AL1185" s="17">
        <v>6.7592176276471697E-2</v>
      </c>
      <c r="AM1185" s="17">
        <v>0</v>
      </c>
      <c r="AN1185" s="17">
        <v>5.0777480190397899E-2</v>
      </c>
      <c r="AO1185" s="17"/>
      <c r="AP1185" s="17">
        <v>4.0832098707806401E-2</v>
      </c>
      <c r="AQ1185" s="17">
        <v>5.93024893300328E-2</v>
      </c>
      <c r="AR1185" s="17">
        <v>3.2369265065547499E-2</v>
      </c>
      <c r="AS1185" s="17"/>
      <c r="AT1185" s="17">
        <v>3.9393290515927298E-2</v>
      </c>
      <c r="AU1185" s="17">
        <v>3.2643573289443298E-2</v>
      </c>
      <c r="AV1185" s="17" t="s">
        <v>74</v>
      </c>
      <c r="AW1185" s="17">
        <v>8.6765530508068803E-2</v>
      </c>
      <c r="AX1185" s="17">
        <v>3.3141613146538698E-2</v>
      </c>
      <c r="AY1185" s="17">
        <v>6.43993595737192E-2</v>
      </c>
      <c r="AZ1185" s="17">
        <v>3.94465658088657E-2</v>
      </c>
    </row>
    <row r="1186" spans="2:52" x14ac:dyDescent="0.35">
      <c r="B1186" t="s">
        <v>383</v>
      </c>
      <c r="C1186" s="17">
        <v>0.20069437631165199</v>
      </c>
      <c r="D1186" s="17">
        <v>0.19895857270383299</v>
      </c>
      <c r="E1186" s="17">
        <v>0.20173808881928701</v>
      </c>
      <c r="F1186" s="17"/>
      <c r="G1186" s="17">
        <v>0.22675364180216701</v>
      </c>
      <c r="H1186" s="17">
        <v>0.23747956560542399</v>
      </c>
      <c r="I1186" s="17">
        <v>0.27597999560026398</v>
      </c>
      <c r="J1186" s="17">
        <v>0.164063999601645</v>
      </c>
      <c r="K1186" s="17">
        <v>0.218520834015343</v>
      </c>
      <c r="L1186" s="17">
        <v>0.11058070583900401</v>
      </c>
      <c r="M1186" s="17"/>
      <c r="N1186" s="17">
        <v>0.23033561694643401</v>
      </c>
      <c r="O1186" s="17">
        <v>0.214971283680227</v>
      </c>
      <c r="P1186" s="17">
        <v>0.193196851898112</v>
      </c>
      <c r="Q1186" s="17">
        <v>0.161587218654064</v>
      </c>
      <c r="R1186" s="17"/>
      <c r="S1186" s="17">
        <v>0.19975161982725101</v>
      </c>
      <c r="T1186" s="17">
        <v>0.14242792301080101</v>
      </c>
      <c r="U1186" s="17">
        <v>0.25775748116578701</v>
      </c>
      <c r="V1186" s="17">
        <v>0.185955475448812</v>
      </c>
      <c r="W1186" s="17">
        <v>0.169610726877339</v>
      </c>
      <c r="X1186" s="17">
        <v>0.22894610314154101</v>
      </c>
      <c r="Y1186" s="17">
        <v>0.27058635114414598</v>
      </c>
      <c r="Z1186" s="17">
        <v>0.210386997570192</v>
      </c>
      <c r="AA1186" s="17">
        <v>0.21990235468178801</v>
      </c>
      <c r="AB1186" s="17">
        <v>0.13707788955801101</v>
      </c>
      <c r="AC1186" s="17">
        <v>0.23847745838856299</v>
      </c>
      <c r="AD1186" s="17">
        <v>0.20499852613339201</v>
      </c>
      <c r="AE1186" s="17"/>
      <c r="AF1186" s="17">
        <v>0.194442829367034</v>
      </c>
      <c r="AG1186" s="17">
        <v>0.19321981896618301</v>
      </c>
      <c r="AH1186" s="17">
        <v>0.20769514133366099</v>
      </c>
      <c r="AI1186" s="17"/>
      <c r="AJ1186" s="17">
        <v>0.19801594915597701</v>
      </c>
      <c r="AK1186" s="17">
        <v>0.26277558649476901</v>
      </c>
      <c r="AL1186" s="17">
        <v>0.117497254236354</v>
      </c>
      <c r="AM1186" s="17">
        <v>8.6671947490118001E-2</v>
      </c>
      <c r="AN1186" s="17">
        <v>0.17386596190429399</v>
      </c>
      <c r="AO1186" s="17"/>
      <c r="AP1186" s="17">
        <v>0.20772875197745599</v>
      </c>
      <c r="AQ1186" s="17">
        <v>0.272377023213701</v>
      </c>
      <c r="AR1186" s="17">
        <v>0.175978522181893</v>
      </c>
      <c r="AS1186" s="17"/>
      <c r="AT1186" s="17">
        <v>0.15422577717447999</v>
      </c>
      <c r="AU1186" s="17">
        <v>0.231547485722993</v>
      </c>
      <c r="AV1186" s="17" t="s">
        <v>74</v>
      </c>
      <c r="AW1186" s="17">
        <v>0.25435240074129201</v>
      </c>
      <c r="AX1186" s="17">
        <v>0.185391017047809</v>
      </c>
      <c r="AY1186" s="17">
        <v>0.265554539238406</v>
      </c>
      <c r="AZ1186" s="17">
        <v>3.3568217309837098E-2</v>
      </c>
    </row>
    <row r="1187" spans="2:52" x14ac:dyDescent="0.35">
      <c r="B1187" t="s">
        <v>384</v>
      </c>
      <c r="C1187" s="17">
        <v>0.29171567535329701</v>
      </c>
      <c r="D1187" s="17">
        <v>0.27982968778503797</v>
      </c>
      <c r="E1187" s="17">
        <v>0.30792592023908599</v>
      </c>
      <c r="F1187" s="17"/>
      <c r="G1187" s="17">
        <v>0.32023844506661497</v>
      </c>
      <c r="H1187" s="17">
        <v>0.30831387530271098</v>
      </c>
      <c r="I1187" s="17">
        <v>0.32935750878709702</v>
      </c>
      <c r="J1187" s="17">
        <v>0.27650443099602701</v>
      </c>
      <c r="K1187" s="17">
        <v>0.22846827576932299</v>
      </c>
      <c r="L1187" s="17">
        <v>0.28901018105920501</v>
      </c>
      <c r="M1187" s="17"/>
      <c r="N1187" s="17">
        <v>0.30680195840226498</v>
      </c>
      <c r="O1187" s="17">
        <v>0.27347472852093402</v>
      </c>
      <c r="P1187" s="17">
        <v>0.31579826624365798</v>
      </c>
      <c r="Q1187" s="17">
        <v>0.27535525740605798</v>
      </c>
      <c r="R1187" s="17"/>
      <c r="S1187" s="17">
        <v>0.31405021747661799</v>
      </c>
      <c r="T1187" s="17">
        <v>0.325541719968923</v>
      </c>
      <c r="U1187" s="17">
        <v>0.21216059840652601</v>
      </c>
      <c r="V1187" s="17">
        <v>0.42237873823157901</v>
      </c>
      <c r="W1187" s="17">
        <v>0.249376749114749</v>
      </c>
      <c r="X1187" s="17">
        <v>0.288851303090502</v>
      </c>
      <c r="Y1187" s="17">
        <v>0.25755084230925201</v>
      </c>
      <c r="Z1187" s="17">
        <v>0.199125522926066</v>
      </c>
      <c r="AA1187" s="17">
        <v>0.24532690775268801</v>
      </c>
      <c r="AB1187" s="17">
        <v>0.31304315228530799</v>
      </c>
      <c r="AC1187" s="17">
        <v>0.22410621869859301</v>
      </c>
      <c r="AD1187" s="17">
        <v>0.34091181732519399</v>
      </c>
      <c r="AE1187" s="17"/>
      <c r="AF1187" s="17">
        <v>0.25188219510933002</v>
      </c>
      <c r="AG1187" s="17">
        <v>0.30732988154846602</v>
      </c>
      <c r="AH1187" s="17">
        <v>0.31160869570035399</v>
      </c>
      <c r="AI1187" s="17"/>
      <c r="AJ1187" s="17">
        <v>0.26310956984662598</v>
      </c>
      <c r="AK1187" s="17">
        <v>0.27479995414422898</v>
      </c>
      <c r="AL1187" s="17">
        <v>0.297236506365258</v>
      </c>
      <c r="AM1187" s="17">
        <v>0.190009355202062</v>
      </c>
      <c r="AN1187" s="17">
        <v>0.38231302116160598</v>
      </c>
      <c r="AO1187" s="17"/>
      <c r="AP1187" s="17">
        <v>0.30754165293066699</v>
      </c>
      <c r="AQ1187" s="17">
        <v>0.27795928885167098</v>
      </c>
      <c r="AR1187" s="17">
        <v>0.41898408318180402</v>
      </c>
      <c r="AS1187" s="17"/>
      <c r="AT1187" s="17">
        <v>0.27701123496034702</v>
      </c>
      <c r="AU1187" s="17">
        <v>0.310338822382138</v>
      </c>
      <c r="AV1187" s="17" t="s">
        <v>74</v>
      </c>
      <c r="AW1187" s="17">
        <v>0.25790636936149802</v>
      </c>
      <c r="AX1187" s="17">
        <v>0.20159457377114301</v>
      </c>
      <c r="AY1187" s="17">
        <v>0.31375701951232099</v>
      </c>
      <c r="AZ1187" s="17">
        <v>0.43235101995751901</v>
      </c>
    </row>
    <row r="1188" spans="2:52" x14ac:dyDescent="0.35">
      <c r="B1188" t="s">
        <v>385</v>
      </c>
      <c r="C1188" s="17">
        <v>0.21573276446615799</v>
      </c>
      <c r="D1188" s="17">
        <v>0.20826943358849101</v>
      </c>
      <c r="E1188" s="17">
        <v>0.22266908371737501</v>
      </c>
      <c r="F1188" s="17"/>
      <c r="G1188" s="17">
        <v>0.23644123838331699</v>
      </c>
      <c r="H1188" s="17">
        <v>0.22112315750064199</v>
      </c>
      <c r="I1188" s="17">
        <v>0.21251740555590001</v>
      </c>
      <c r="J1188" s="17">
        <v>0.224299056697114</v>
      </c>
      <c r="K1188" s="17">
        <v>0.15737087769977101</v>
      </c>
      <c r="L1188" s="17">
        <v>0.237616085752442</v>
      </c>
      <c r="M1188" s="17"/>
      <c r="N1188" s="17">
        <v>0.20263733484228</v>
      </c>
      <c r="O1188" s="17">
        <v>0.21050884331321801</v>
      </c>
      <c r="P1188" s="17">
        <v>0.23670091250248099</v>
      </c>
      <c r="Q1188" s="17">
        <v>0.21008968158767599</v>
      </c>
      <c r="R1188" s="17"/>
      <c r="S1188" s="17">
        <v>0.14081086899079101</v>
      </c>
      <c r="T1188" s="17">
        <v>0.20246246987920399</v>
      </c>
      <c r="U1188" s="17">
        <v>0.29710804538416802</v>
      </c>
      <c r="V1188" s="17">
        <v>0.114437790169199</v>
      </c>
      <c r="W1188" s="17">
        <v>0.32332138683283501</v>
      </c>
      <c r="X1188" s="17">
        <v>0.209680828848953</v>
      </c>
      <c r="Y1188" s="17">
        <v>0.21635496354175701</v>
      </c>
      <c r="Z1188" s="17">
        <v>0.24368699046582101</v>
      </c>
      <c r="AA1188" s="17">
        <v>0.31123561844539899</v>
      </c>
      <c r="AB1188" s="17">
        <v>0.22388888675763699</v>
      </c>
      <c r="AC1188" s="17">
        <v>0.22704897380835401</v>
      </c>
      <c r="AD1188" s="17">
        <v>0.111795408677296</v>
      </c>
      <c r="AE1188" s="17"/>
      <c r="AF1188" s="17">
        <v>0.227534220035609</v>
      </c>
      <c r="AG1188" s="17">
        <v>0.19451261003329101</v>
      </c>
      <c r="AH1188" s="17">
        <v>0.254577990075122</v>
      </c>
      <c r="AI1188" s="17"/>
      <c r="AJ1188" s="17">
        <v>0.216277953497924</v>
      </c>
      <c r="AK1188" s="17">
        <v>0.20943408934569599</v>
      </c>
      <c r="AL1188" s="17">
        <v>0.20637495495764299</v>
      </c>
      <c r="AM1188" s="17">
        <v>0.309453535970802</v>
      </c>
      <c r="AN1188" s="17">
        <v>0.203729950440589</v>
      </c>
      <c r="AO1188" s="17"/>
      <c r="AP1188" s="17">
        <v>0.215176313255216</v>
      </c>
      <c r="AQ1188" s="17">
        <v>0.18889915032309201</v>
      </c>
      <c r="AR1188" s="17">
        <v>0.230908596582314</v>
      </c>
      <c r="AS1188" s="17"/>
      <c r="AT1188" s="17">
        <v>0.201766294831486</v>
      </c>
      <c r="AU1188" s="17">
        <v>0.1979728011089</v>
      </c>
      <c r="AV1188" s="17" t="s">
        <v>74</v>
      </c>
      <c r="AW1188" s="17">
        <v>0.16706193870863201</v>
      </c>
      <c r="AX1188" s="17">
        <v>0.32480226815982199</v>
      </c>
      <c r="AY1188" s="17">
        <v>0.224269449637017</v>
      </c>
      <c r="AZ1188" s="17">
        <v>0.222046067059818</v>
      </c>
    </row>
    <row r="1189" spans="2:52" x14ac:dyDescent="0.35">
      <c r="B1189" t="s">
        <v>386</v>
      </c>
      <c r="C1189" s="17">
        <v>0.211963505800769</v>
      </c>
      <c r="D1189" s="17">
        <v>0.23279398893922601</v>
      </c>
      <c r="E1189" s="17">
        <v>0.18730647078736501</v>
      </c>
      <c r="F1189" s="17"/>
      <c r="G1189" s="17">
        <v>0.12576065924758301</v>
      </c>
      <c r="H1189" s="17">
        <v>0.133110351983522</v>
      </c>
      <c r="I1189" s="17">
        <v>0.120180114774925</v>
      </c>
      <c r="J1189" s="17">
        <v>0.233661557350958</v>
      </c>
      <c r="K1189" s="17">
        <v>0.34757032552293898</v>
      </c>
      <c r="L1189" s="17">
        <v>0.28495647020264497</v>
      </c>
      <c r="M1189" s="17"/>
      <c r="N1189" s="17">
        <v>0.19659276877343801</v>
      </c>
      <c r="O1189" s="17">
        <v>0.22744314040845001</v>
      </c>
      <c r="P1189" s="17">
        <v>0.16235744897624299</v>
      </c>
      <c r="Q1189" s="17">
        <v>0.261881107546518</v>
      </c>
      <c r="R1189" s="17"/>
      <c r="S1189" s="17">
        <v>0.136993002951526</v>
      </c>
      <c r="T1189" s="17">
        <v>0.24762975544855101</v>
      </c>
      <c r="U1189" s="17">
        <v>0.192167470720814</v>
      </c>
      <c r="V1189" s="17">
        <v>0.23308175665897499</v>
      </c>
      <c r="W1189" s="17">
        <v>0.19706799986412599</v>
      </c>
      <c r="X1189" s="17">
        <v>0.21858707790808399</v>
      </c>
      <c r="Y1189" s="17">
        <v>0.211998900978045</v>
      </c>
      <c r="Z1189" s="17">
        <v>0.24187105815705401</v>
      </c>
      <c r="AA1189" s="17">
        <v>0.14562327492184099</v>
      </c>
      <c r="AB1189" s="17">
        <v>0.30962252968510701</v>
      </c>
      <c r="AC1189" s="17">
        <v>0.24371595509297</v>
      </c>
      <c r="AD1189" s="17">
        <v>0.26118478172949899</v>
      </c>
      <c r="AE1189" s="17"/>
      <c r="AF1189" s="17">
        <v>0.26104151929562303</v>
      </c>
      <c r="AG1189" s="17">
        <v>0.208487988177535</v>
      </c>
      <c r="AH1189" s="17">
        <v>0.146108933863597</v>
      </c>
      <c r="AI1189" s="17"/>
      <c r="AJ1189" s="17">
        <v>0.25790627340864403</v>
      </c>
      <c r="AK1189" s="17">
        <v>0.14219127932690301</v>
      </c>
      <c r="AL1189" s="17">
        <v>0.24610247587824199</v>
      </c>
      <c r="AM1189" s="17">
        <v>0.32755461127939001</v>
      </c>
      <c r="AN1189" s="17">
        <v>0.16882620190653899</v>
      </c>
      <c r="AO1189" s="17"/>
      <c r="AP1189" s="17">
        <v>0.20168799161631201</v>
      </c>
      <c r="AQ1189" s="17">
        <v>0.17742892909489999</v>
      </c>
      <c r="AR1189" s="17">
        <v>0.10598442388253</v>
      </c>
      <c r="AS1189" s="17"/>
      <c r="AT1189" s="17">
        <v>0.29583701405497997</v>
      </c>
      <c r="AU1189" s="17">
        <v>0.183453982138441</v>
      </c>
      <c r="AV1189" s="17" t="s">
        <v>74</v>
      </c>
      <c r="AW1189" s="17">
        <v>0.23391376068050901</v>
      </c>
      <c r="AX1189" s="17">
        <v>0.18445251357082401</v>
      </c>
      <c r="AY1189" s="17">
        <v>0.10617804827281099</v>
      </c>
      <c r="AZ1189" s="17">
        <v>0.27258812986395897</v>
      </c>
    </row>
    <row r="1190" spans="2:52" x14ac:dyDescent="0.35">
      <c r="B1190" t="s">
        <v>72</v>
      </c>
      <c r="C1190" s="17">
        <v>3.4685302976023201E-2</v>
      </c>
      <c r="D1190" s="17">
        <v>2.4426711129786401E-2</v>
      </c>
      <c r="E1190" s="17">
        <v>4.6624631136546697E-2</v>
      </c>
      <c r="F1190" s="17"/>
      <c r="G1190" s="17">
        <v>3.3800712451729699E-2</v>
      </c>
      <c r="H1190" s="17">
        <v>2.22465766968248E-2</v>
      </c>
      <c r="I1190" s="17">
        <v>2.8674487314297999E-2</v>
      </c>
      <c r="J1190" s="17">
        <v>4.8331531309793202E-2</v>
      </c>
      <c r="K1190" s="17">
        <v>1.5765949852218498E-2</v>
      </c>
      <c r="L1190" s="17">
        <v>5.3567225268424903E-2</v>
      </c>
      <c r="M1190" s="17"/>
      <c r="N1190" s="17">
        <v>1.92296207824885E-2</v>
      </c>
      <c r="O1190" s="17">
        <v>3.1852474785868203E-2</v>
      </c>
      <c r="P1190" s="17">
        <v>3.29413218371363E-2</v>
      </c>
      <c r="Q1190" s="17">
        <v>5.3556338140956498E-2</v>
      </c>
      <c r="R1190" s="17"/>
      <c r="S1190" s="17">
        <v>7.5239320944004998E-2</v>
      </c>
      <c r="T1190" s="17">
        <v>5.7617823501257298E-2</v>
      </c>
      <c r="U1190" s="17">
        <v>1.8975772100355299E-2</v>
      </c>
      <c r="V1190" s="17">
        <v>1.46518934403335E-2</v>
      </c>
      <c r="W1190" s="17">
        <v>3.7437699561489297E-2</v>
      </c>
      <c r="X1190" s="17">
        <v>2.6904951879744499E-2</v>
      </c>
      <c r="Y1190" s="17">
        <v>1.4630590414529901E-2</v>
      </c>
      <c r="Z1190" s="17">
        <v>3.4730960270172903E-2</v>
      </c>
      <c r="AA1190" s="17">
        <v>4.3972645063174103E-2</v>
      </c>
      <c r="AB1190" s="17">
        <v>1.6367541713936201E-2</v>
      </c>
      <c r="AC1190" s="17">
        <v>0</v>
      </c>
      <c r="AD1190" s="17">
        <v>0</v>
      </c>
      <c r="AE1190" s="17"/>
      <c r="AF1190" s="17">
        <v>3.7322708704646497E-2</v>
      </c>
      <c r="AG1190" s="17">
        <v>3.6837056300783398E-2</v>
      </c>
      <c r="AH1190" s="17">
        <v>2.43069550639986E-2</v>
      </c>
      <c r="AI1190" s="17"/>
      <c r="AJ1190" s="17">
        <v>3.7533207563101099E-2</v>
      </c>
      <c r="AK1190" s="17">
        <v>3.3285335972932498E-2</v>
      </c>
      <c r="AL1190" s="17">
        <v>6.5196632286031397E-2</v>
      </c>
      <c r="AM1190" s="17">
        <v>8.6310550057627597E-2</v>
      </c>
      <c r="AN1190" s="17">
        <v>2.04873843965746E-2</v>
      </c>
      <c r="AO1190" s="17"/>
      <c r="AP1190" s="17">
        <v>2.7033191512542298E-2</v>
      </c>
      <c r="AQ1190" s="17">
        <v>2.4033119186603301E-2</v>
      </c>
      <c r="AR1190" s="17">
        <v>3.5775109105911002E-2</v>
      </c>
      <c r="AS1190" s="17"/>
      <c r="AT1190" s="17">
        <v>3.17663884627803E-2</v>
      </c>
      <c r="AU1190" s="17">
        <v>4.4043335358084801E-2</v>
      </c>
      <c r="AV1190" s="17" t="s">
        <v>74</v>
      </c>
      <c r="AW1190" s="17">
        <v>0</v>
      </c>
      <c r="AX1190" s="17">
        <v>7.0618014303864302E-2</v>
      </c>
      <c r="AY1190" s="17">
        <v>2.58415837657258E-2</v>
      </c>
      <c r="AZ1190" s="17">
        <v>0</v>
      </c>
    </row>
    <row r="1191" spans="2:52" x14ac:dyDescent="0.35">
      <c r="B1191" t="s">
        <v>387</v>
      </c>
      <c r="C1191" s="17">
        <v>0.24590275140375301</v>
      </c>
      <c r="D1191" s="17">
        <v>0.254680178557459</v>
      </c>
      <c r="E1191" s="17">
        <v>0.23547389411962699</v>
      </c>
      <c r="F1191" s="17"/>
      <c r="G1191" s="17">
        <v>0.28375894485075498</v>
      </c>
      <c r="H1191" s="17">
        <v>0.31520603851630102</v>
      </c>
      <c r="I1191" s="17">
        <v>0.30927048356777997</v>
      </c>
      <c r="J1191" s="17">
        <v>0.21720342364610701</v>
      </c>
      <c r="K1191" s="17">
        <v>0.25082457115574902</v>
      </c>
      <c r="L1191" s="17">
        <v>0.13485003771728299</v>
      </c>
      <c r="M1191" s="17"/>
      <c r="N1191" s="17">
        <v>0.27473831719952901</v>
      </c>
      <c r="O1191" s="17">
        <v>0.25672081297152899</v>
      </c>
      <c r="P1191" s="17">
        <v>0.252202050440482</v>
      </c>
      <c r="Q1191" s="17">
        <v>0.19911761531879099</v>
      </c>
      <c r="R1191" s="17"/>
      <c r="S1191" s="17">
        <v>0.33290658963705999</v>
      </c>
      <c r="T1191" s="17">
        <v>0.166748231202064</v>
      </c>
      <c r="U1191" s="17">
        <v>0.27958811338813699</v>
      </c>
      <c r="V1191" s="17">
        <v>0.21544982149991301</v>
      </c>
      <c r="W1191" s="17">
        <v>0.19279616462679999</v>
      </c>
      <c r="X1191" s="17">
        <v>0.25597583827271603</v>
      </c>
      <c r="Y1191" s="17">
        <v>0.29946470275641701</v>
      </c>
      <c r="Z1191" s="17">
        <v>0.28058546818088598</v>
      </c>
      <c r="AA1191" s="17">
        <v>0.25384155381689799</v>
      </c>
      <c r="AB1191" s="17">
        <v>0.13707788955801101</v>
      </c>
      <c r="AC1191" s="17">
        <v>0.30512885240008197</v>
      </c>
      <c r="AD1191" s="17">
        <v>0.28610799226801098</v>
      </c>
      <c r="AE1191" s="17"/>
      <c r="AF1191" s="17">
        <v>0.22221935685479099</v>
      </c>
      <c r="AG1191" s="17">
        <v>0.25283246393992398</v>
      </c>
      <c r="AH1191" s="17">
        <v>0.263397425296929</v>
      </c>
      <c r="AI1191" s="17"/>
      <c r="AJ1191" s="17">
        <v>0.225172995683705</v>
      </c>
      <c r="AK1191" s="17">
        <v>0.34028934121023902</v>
      </c>
      <c r="AL1191" s="17">
        <v>0.185089430512825</v>
      </c>
      <c r="AM1191" s="17">
        <v>8.6671947490118001E-2</v>
      </c>
      <c r="AN1191" s="17">
        <v>0.224643442094692</v>
      </c>
      <c r="AO1191" s="17"/>
      <c r="AP1191" s="17">
        <v>0.24856085068526201</v>
      </c>
      <c r="AQ1191" s="17">
        <v>0.33167951254373401</v>
      </c>
      <c r="AR1191" s="17">
        <v>0.20834778724743999</v>
      </c>
      <c r="AS1191" s="17"/>
      <c r="AT1191" s="17">
        <v>0.19361906769040699</v>
      </c>
      <c r="AU1191" s="17">
        <v>0.264191059012437</v>
      </c>
      <c r="AV1191" s="17" t="s">
        <v>74</v>
      </c>
      <c r="AW1191" s="17">
        <v>0.34111793124936102</v>
      </c>
      <c r="AX1191" s="17">
        <v>0.21853263019434699</v>
      </c>
      <c r="AY1191" s="17">
        <v>0.329953898812125</v>
      </c>
      <c r="AZ1191" s="17">
        <v>7.3014783118702895E-2</v>
      </c>
    </row>
    <row r="1192" spans="2:52" x14ac:dyDescent="0.35">
      <c r="B1192" t="s">
        <v>388</v>
      </c>
      <c r="C1192" s="17">
        <v>0.42769627026692703</v>
      </c>
      <c r="D1192" s="17">
        <v>0.44106342252771702</v>
      </c>
      <c r="E1192" s="17">
        <v>0.40997555450474099</v>
      </c>
      <c r="F1192" s="17"/>
      <c r="G1192" s="17">
        <v>0.36220189763090099</v>
      </c>
      <c r="H1192" s="17">
        <v>0.35423350948416399</v>
      </c>
      <c r="I1192" s="17">
        <v>0.332697520330825</v>
      </c>
      <c r="J1192" s="17">
        <v>0.45796061404807298</v>
      </c>
      <c r="K1192" s="17">
        <v>0.50494120322270897</v>
      </c>
      <c r="L1192" s="17">
        <v>0.522572555955087</v>
      </c>
      <c r="M1192" s="17"/>
      <c r="N1192" s="17">
        <v>0.39923010361571798</v>
      </c>
      <c r="O1192" s="17">
        <v>0.43795198372166899</v>
      </c>
      <c r="P1192" s="17">
        <v>0.39905836147872398</v>
      </c>
      <c r="Q1192" s="17">
        <v>0.47197078913419399</v>
      </c>
      <c r="R1192" s="17"/>
      <c r="S1192" s="17">
        <v>0.27780387194231698</v>
      </c>
      <c r="T1192" s="17">
        <v>0.450092225327756</v>
      </c>
      <c r="U1192" s="17">
        <v>0.48927551610498199</v>
      </c>
      <c r="V1192" s="17">
        <v>0.34751954682817399</v>
      </c>
      <c r="W1192" s="17">
        <v>0.520389386696962</v>
      </c>
      <c r="X1192" s="17">
        <v>0.42826790675703702</v>
      </c>
      <c r="Y1192" s="17">
        <v>0.42835386451980101</v>
      </c>
      <c r="Z1192" s="17">
        <v>0.48555804862287499</v>
      </c>
      <c r="AA1192" s="17">
        <v>0.45685889336724</v>
      </c>
      <c r="AB1192" s="17">
        <v>0.53351141644274402</v>
      </c>
      <c r="AC1192" s="17">
        <v>0.47076492890132499</v>
      </c>
      <c r="AD1192" s="17">
        <v>0.37298019040679498</v>
      </c>
      <c r="AE1192" s="17"/>
      <c r="AF1192" s="17">
        <v>0.488575739331232</v>
      </c>
      <c r="AG1192" s="17">
        <v>0.40300059821082701</v>
      </c>
      <c r="AH1192" s="17">
        <v>0.40068692393871902</v>
      </c>
      <c r="AI1192" s="17"/>
      <c r="AJ1192" s="17">
        <v>0.47418422690656797</v>
      </c>
      <c r="AK1192" s="17">
        <v>0.35162536867259903</v>
      </c>
      <c r="AL1192" s="17">
        <v>0.45247743083588499</v>
      </c>
      <c r="AM1192" s="17">
        <v>0.63700814725019195</v>
      </c>
      <c r="AN1192" s="17">
        <v>0.37255615234712802</v>
      </c>
      <c r="AO1192" s="17"/>
      <c r="AP1192" s="17">
        <v>0.41686430487152798</v>
      </c>
      <c r="AQ1192" s="17">
        <v>0.366328079417992</v>
      </c>
      <c r="AR1192" s="17">
        <v>0.33689302046484398</v>
      </c>
      <c r="AS1192" s="17"/>
      <c r="AT1192" s="17">
        <v>0.49760330888646598</v>
      </c>
      <c r="AU1192" s="17">
        <v>0.38142678324734097</v>
      </c>
      <c r="AV1192" s="17" t="s">
        <v>74</v>
      </c>
      <c r="AW1192" s="17">
        <v>0.40097569938914102</v>
      </c>
      <c r="AX1192" s="17">
        <v>0.50925478173064598</v>
      </c>
      <c r="AY1192" s="17">
        <v>0.33044749790982803</v>
      </c>
      <c r="AZ1192" s="17">
        <v>0.49463419692377802</v>
      </c>
    </row>
    <row r="1193" spans="2:52" x14ac:dyDescent="0.35">
      <c r="B1193" t="s">
        <v>86</v>
      </c>
      <c r="C1193" s="17">
        <v>-0.18179351886317399</v>
      </c>
      <c r="D1193" s="17">
        <v>-0.18638324397025799</v>
      </c>
      <c r="E1193" s="17">
        <v>-0.174501660385114</v>
      </c>
      <c r="F1193" s="17"/>
      <c r="G1193" s="17">
        <v>-7.8442952780146305E-2</v>
      </c>
      <c r="H1193" s="17">
        <v>-3.9027470967863402E-2</v>
      </c>
      <c r="I1193" s="17">
        <v>-2.3427036763045299E-2</v>
      </c>
      <c r="J1193" s="17">
        <v>-0.240757190401965</v>
      </c>
      <c r="K1193" s="17">
        <v>-0.25411663206696</v>
      </c>
      <c r="L1193" s="17">
        <v>-0.38772251823780401</v>
      </c>
      <c r="M1193" s="17"/>
      <c r="N1193" s="17">
        <v>-0.12449178641618899</v>
      </c>
      <c r="O1193" s="17">
        <v>-0.18123117075014</v>
      </c>
      <c r="P1193" s="17">
        <v>-0.14685631103824301</v>
      </c>
      <c r="Q1193" s="17">
        <v>-0.27285317381540303</v>
      </c>
      <c r="R1193" s="17"/>
      <c r="S1193" s="17">
        <v>5.5102717694742703E-2</v>
      </c>
      <c r="T1193" s="17">
        <v>-0.283343994125691</v>
      </c>
      <c r="U1193" s="17">
        <v>-0.20968740271684499</v>
      </c>
      <c r="V1193" s="17">
        <v>-0.132069725328261</v>
      </c>
      <c r="W1193" s="17">
        <v>-0.327593222070162</v>
      </c>
      <c r="X1193" s="17">
        <v>-0.17229206848432199</v>
      </c>
      <c r="Y1193" s="17">
        <v>-0.128889161763384</v>
      </c>
      <c r="Z1193" s="17">
        <v>-0.20497258044198899</v>
      </c>
      <c r="AA1193" s="17">
        <v>-0.20301733955034201</v>
      </c>
      <c r="AB1193" s="17">
        <v>-0.39643352688473299</v>
      </c>
      <c r="AC1193" s="17">
        <v>-0.16563607650124301</v>
      </c>
      <c r="AD1193" s="17">
        <v>-8.6872198138784107E-2</v>
      </c>
      <c r="AE1193" s="17"/>
      <c r="AF1193" s="17">
        <v>-0.266356382476441</v>
      </c>
      <c r="AG1193" s="17">
        <v>-0.150168134270903</v>
      </c>
      <c r="AH1193" s="17">
        <v>-0.13728949864178999</v>
      </c>
      <c r="AI1193" s="17"/>
      <c r="AJ1193" s="17">
        <v>-0.24901123122286301</v>
      </c>
      <c r="AK1193" s="17">
        <v>-1.13360274623598E-2</v>
      </c>
      <c r="AL1193" s="17">
        <v>-0.26738800032305998</v>
      </c>
      <c r="AM1193" s="17">
        <v>-0.55033619976007397</v>
      </c>
      <c r="AN1193" s="17">
        <v>-0.14791271025243599</v>
      </c>
      <c r="AO1193" s="17"/>
      <c r="AP1193" s="17">
        <v>-0.16830345418626599</v>
      </c>
      <c r="AQ1193" s="17">
        <v>-3.4648566874257901E-2</v>
      </c>
      <c r="AR1193" s="17">
        <v>-0.12854523321740399</v>
      </c>
      <c r="AS1193" s="17"/>
      <c r="AT1193" s="17">
        <v>-0.30398424119605899</v>
      </c>
      <c r="AU1193" s="17">
        <v>-0.117235724234904</v>
      </c>
      <c r="AV1193" s="17" t="s">
        <v>74</v>
      </c>
      <c r="AW1193" s="17">
        <v>-5.9857768139780103E-2</v>
      </c>
      <c r="AX1193" s="17">
        <v>-0.29072215153629899</v>
      </c>
      <c r="AY1193" s="17">
        <v>-4.93599097703024E-4</v>
      </c>
      <c r="AZ1193" s="17">
        <v>-0.42161941380507501</v>
      </c>
    </row>
    <row r="1194" spans="2:52" x14ac:dyDescent="0.35">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row>
    <row r="1195" spans="2:52" x14ac:dyDescent="0.35">
      <c r="B1195" s="6" t="s">
        <v>499</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row>
    <row r="1196" spans="2:52" x14ac:dyDescent="0.35">
      <c r="B1196" s="24" t="s">
        <v>156</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row>
    <row r="1197" spans="2:52" x14ac:dyDescent="0.35">
      <c r="B1197" t="s">
        <v>382</v>
      </c>
      <c r="C1197" s="17">
        <v>5.0525698935610902E-2</v>
      </c>
      <c r="D1197" s="17">
        <v>6.3652314794514706E-2</v>
      </c>
      <c r="E1197" s="17">
        <v>3.33277776408352E-2</v>
      </c>
      <c r="F1197" s="17"/>
      <c r="G1197" s="17">
        <v>5.40509485297637E-2</v>
      </c>
      <c r="H1197" s="17">
        <v>5.6412033592824699E-2</v>
      </c>
      <c r="I1197" s="17">
        <v>9.7362704122993193E-2</v>
      </c>
      <c r="J1197" s="17">
        <v>6.9481112113713606E-2</v>
      </c>
      <c r="K1197" s="17">
        <v>3.9612879925003203E-2</v>
      </c>
      <c r="L1197" s="17">
        <v>0</v>
      </c>
      <c r="M1197" s="17"/>
      <c r="N1197" s="17">
        <v>4.1468979011603797E-2</v>
      </c>
      <c r="O1197" s="17">
        <v>5.0949539739645701E-2</v>
      </c>
      <c r="P1197" s="17">
        <v>5.9817779533546299E-2</v>
      </c>
      <c r="Q1197" s="17">
        <v>5.3423776353705703E-2</v>
      </c>
      <c r="R1197" s="17"/>
      <c r="S1197" s="17">
        <v>0.105044157515786</v>
      </c>
      <c r="T1197" s="17">
        <v>5.0213388764175401E-2</v>
      </c>
      <c r="U1197" s="17">
        <v>0.108866580133565</v>
      </c>
      <c r="V1197" s="17">
        <v>3.1885036459332702E-2</v>
      </c>
      <c r="W1197" s="17">
        <v>4.99264161880024E-2</v>
      </c>
      <c r="X1197" s="17">
        <v>1.2589473873193299E-2</v>
      </c>
      <c r="Y1197" s="17">
        <v>4.52806194088358E-2</v>
      </c>
      <c r="Z1197" s="17">
        <v>0</v>
      </c>
      <c r="AA1197" s="17">
        <v>5.8370302441947103E-2</v>
      </c>
      <c r="AB1197" s="17">
        <v>3.15285333853823E-2</v>
      </c>
      <c r="AC1197" s="17">
        <v>0</v>
      </c>
      <c r="AD1197" s="17">
        <v>3.08345439782442E-2</v>
      </c>
      <c r="AE1197" s="17"/>
      <c r="AF1197" s="17">
        <v>2.6751024639763098E-2</v>
      </c>
      <c r="AG1197" s="17">
        <v>6.28538634458818E-2</v>
      </c>
      <c r="AH1197" s="17">
        <v>9.3841726020519795E-2</v>
      </c>
      <c r="AI1197" s="17"/>
      <c r="AJ1197" s="17">
        <v>3.3077171702218397E-2</v>
      </c>
      <c r="AK1197" s="17">
        <v>7.8658279383938698E-2</v>
      </c>
      <c r="AL1197" s="17">
        <v>4.9631736787292498E-2</v>
      </c>
      <c r="AM1197" s="17">
        <v>0</v>
      </c>
      <c r="AN1197" s="17">
        <v>5.1634327106120897E-2</v>
      </c>
      <c r="AO1197" s="17"/>
      <c r="AP1197" s="17">
        <v>4.5143735233145299E-2</v>
      </c>
      <c r="AQ1197" s="17">
        <v>5.47764457268545E-2</v>
      </c>
      <c r="AR1197" s="17">
        <v>6.7683021284458703E-2</v>
      </c>
      <c r="AS1197" s="17"/>
      <c r="AT1197" s="17">
        <v>1.17329965612519E-2</v>
      </c>
      <c r="AU1197" s="17">
        <v>6.7302747357927795E-2</v>
      </c>
      <c r="AV1197" s="17" t="s">
        <v>74</v>
      </c>
      <c r="AW1197" s="17">
        <v>0.11541364243477301</v>
      </c>
      <c r="AX1197" s="17">
        <v>1.3029915834393399E-2</v>
      </c>
      <c r="AY1197" s="17">
        <v>8.4680578632310294E-2</v>
      </c>
      <c r="AZ1197" s="17">
        <v>5.7792801920817899E-2</v>
      </c>
    </row>
    <row r="1198" spans="2:52" x14ac:dyDescent="0.35">
      <c r="B1198" t="s">
        <v>383</v>
      </c>
      <c r="C1198" s="17">
        <v>0.22576421167383101</v>
      </c>
      <c r="D1198" s="17">
        <v>0.228954993051809</v>
      </c>
      <c r="E1198" s="17">
        <v>0.220736083784248</v>
      </c>
      <c r="F1198" s="17"/>
      <c r="G1198" s="17">
        <v>0.412111477276494</v>
      </c>
      <c r="H1198" s="17">
        <v>0.377984681582059</v>
      </c>
      <c r="I1198" s="17">
        <v>0.25327800985441701</v>
      </c>
      <c r="J1198" s="17">
        <v>0.18746041300319</v>
      </c>
      <c r="K1198" s="17">
        <v>0.149597061171341</v>
      </c>
      <c r="L1198" s="17">
        <v>5.5630487710149001E-2</v>
      </c>
      <c r="M1198" s="17"/>
      <c r="N1198" s="17">
        <v>0.27796607885977698</v>
      </c>
      <c r="O1198" s="17">
        <v>0.200538077043805</v>
      </c>
      <c r="P1198" s="17">
        <v>0.23074593870083199</v>
      </c>
      <c r="Q1198" s="17">
        <v>0.18788805988507601</v>
      </c>
      <c r="R1198" s="17"/>
      <c r="S1198" s="17">
        <v>0.26127545777544697</v>
      </c>
      <c r="T1198" s="17">
        <v>0.18137589019202199</v>
      </c>
      <c r="U1198" s="17">
        <v>0.20237860882609399</v>
      </c>
      <c r="V1198" s="17">
        <v>0.18649397880288801</v>
      </c>
      <c r="W1198" s="17">
        <v>0.38579828208713401</v>
      </c>
      <c r="X1198" s="17">
        <v>0.216666582332814</v>
      </c>
      <c r="Y1198" s="17">
        <v>0.220521701210667</v>
      </c>
      <c r="Z1198" s="17">
        <v>0.108379116499609</v>
      </c>
      <c r="AA1198" s="17">
        <v>0.26864798737288997</v>
      </c>
      <c r="AB1198" s="17">
        <v>0.171916549525329</v>
      </c>
      <c r="AC1198" s="17">
        <v>0.236276864125292</v>
      </c>
      <c r="AD1198" s="17">
        <v>0.217902981146811</v>
      </c>
      <c r="AE1198" s="17"/>
      <c r="AF1198" s="17">
        <v>0.17573482935613999</v>
      </c>
      <c r="AG1198" s="17">
        <v>0.20770980109450901</v>
      </c>
      <c r="AH1198" s="17">
        <v>0.27620831629717801</v>
      </c>
      <c r="AI1198" s="17"/>
      <c r="AJ1198" s="17">
        <v>0.15988648330729899</v>
      </c>
      <c r="AK1198" s="17">
        <v>0.27146158770821999</v>
      </c>
      <c r="AL1198" s="17">
        <v>0.18466870975796401</v>
      </c>
      <c r="AM1198" s="17">
        <v>0</v>
      </c>
      <c r="AN1198" s="17">
        <v>0.23839764989864301</v>
      </c>
      <c r="AO1198" s="17"/>
      <c r="AP1198" s="17">
        <v>0.14892670859013701</v>
      </c>
      <c r="AQ1198" s="17">
        <v>0.26144118365411201</v>
      </c>
      <c r="AR1198" s="17">
        <v>0.25380229220523098</v>
      </c>
      <c r="AS1198" s="17"/>
      <c r="AT1198" s="17">
        <v>0.16389624656761301</v>
      </c>
      <c r="AU1198" s="17">
        <v>0.22126300057847301</v>
      </c>
      <c r="AV1198" s="17" t="s">
        <v>74</v>
      </c>
      <c r="AW1198" s="17">
        <v>0.28409271582864498</v>
      </c>
      <c r="AX1198" s="17">
        <v>0.217508108635695</v>
      </c>
      <c r="AY1198" s="17">
        <v>0.32818152666337502</v>
      </c>
      <c r="AZ1198" s="17">
        <v>0.20592548696585899</v>
      </c>
    </row>
    <row r="1199" spans="2:52" x14ac:dyDescent="0.35">
      <c r="B1199" t="s">
        <v>384</v>
      </c>
      <c r="C1199" s="17">
        <v>0.259073556978759</v>
      </c>
      <c r="D1199" s="17">
        <v>0.25727038604199398</v>
      </c>
      <c r="E1199" s="17">
        <v>0.26356273896198601</v>
      </c>
      <c r="F1199" s="17"/>
      <c r="G1199" s="17">
        <v>0.25777797974377598</v>
      </c>
      <c r="H1199" s="17">
        <v>0.31538425469903603</v>
      </c>
      <c r="I1199" s="17">
        <v>0.3843728449055</v>
      </c>
      <c r="J1199" s="17">
        <v>0.25711859062762599</v>
      </c>
      <c r="K1199" s="17">
        <v>0.16240889527240701</v>
      </c>
      <c r="L1199" s="17">
        <v>0.184942739645238</v>
      </c>
      <c r="M1199" s="17"/>
      <c r="N1199" s="17">
        <v>0.222364726061069</v>
      </c>
      <c r="O1199" s="17">
        <v>0.31994067590464698</v>
      </c>
      <c r="P1199" s="17">
        <v>0.27312357881635102</v>
      </c>
      <c r="Q1199" s="17">
        <v>0.23442340314587801</v>
      </c>
      <c r="R1199" s="17"/>
      <c r="S1199" s="17">
        <v>0.31774148679784497</v>
      </c>
      <c r="T1199" s="17">
        <v>0.22133990167086801</v>
      </c>
      <c r="U1199" s="17">
        <v>0.21602166067544401</v>
      </c>
      <c r="V1199" s="17">
        <v>0.20954263793672701</v>
      </c>
      <c r="W1199" s="17">
        <v>0.26068715663984099</v>
      </c>
      <c r="X1199" s="17">
        <v>0.21555347206855799</v>
      </c>
      <c r="Y1199" s="17">
        <v>0.201970751825575</v>
      </c>
      <c r="Z1199" s="17">
        <v>0.23796462395769899</v>
      </c>
      <c r="AA1199" s="17">
        <v>0.27580185602276802</v>
      </c>
      <c r="AB1199" s="17">
        <v>0.29032404789746002</v>
      </c>
      <c r="AC1199" s="17">
        <v>0.28222992354323401</v>
      </c>
      <c r="AD1199" s="17">
        <v>0.41751941253638702</v>
      </c>
      <c r="AE1199" s="17"/>
      <c r="AF1199" s="17">
        <v>0.21351533665873301</v>
      </c>
      <c r="AG1199" s="17">
        <v>0.27017294655541801</v>
      </c>
      <c r="AH1199" s="17">
        <v>0.35431655698745301</v>
      </c>
      <c r="AI1199" s="17"/>
      <c r="AJ1199" s="17">
        <v>0.19363670457333099</v>
      </c>
      <c r="AK1199" s="17">
        <v>0.33012565326905402</v>
      </c>
      <c r="AL1199" s="17">
        <v>0.24705399005294901</v>
      </c>
      <c r="AM1199" s="17">
        <v>0.487439212998942</v>
      </c>
      <c r="AN1199" s="17">
        <v>0.32872797485470401</v>
      </c>
      <c r="AO1199" s="17"/>
      <c r="AP1199" s="17">
        <v>0.25522148731107602</v>
      </c>
      <c r="AQ1199" s="17">
        <v>0.29652637488893302</v>
      </c>
      <c r="AR1199" s="17">
        <v>0.30807476365534903</v>
      </c>
      <c r="AS1199" s="17"/>
      <c r="AT1199" s="17">
        <v>0.19966465787110699</v>
      </c>
      <c r="AU1199" s="17">
        <v>0.30615351249367001</v>
      </c>
      <c r="AV1199" s="17" t="s">
        <v>74</v>
      </c>
      <c r="AW1199" s="17">
        <v>0.27294056816831702</v>
      </c>
      <c r="AX1199" s="17">
        <v>0.28242232842367998</v>
      </c>
      <c r="AY1199" s="17">
        <v>0.27425644302036001</v>
      </c>
      <c r="AZ1199" s="17">
        <v>0.29035590200211298</v>
      </c>
    </row>
    <row r="1200" spans="2:52" x14ac:dyDescent="0.35">
      <c r="B1200" t="s">
        <v>385</v>
      </c>
      <c r="C1200" s="17">
        <v>0.18245345877246399</v>
      </c>
      <c r="D1200" s="17">
        <v>0.18280449822193301</v>
      </c>
      <c r="E1200" s="17">
        <v>0.18069795861344501</v>
      </c>
      <c r="F1200" s="17"/>
      <c r="G1200" s="17">
        <v>0.175678922631155</v>
      </c>
      <c r="H1200" s="17">
        <v>0.16572165859295901</v>
      </c>
      <c r="I1200" s="17">
        <v>0.114196827897007</v>
      </c>
      <c r="J1200" s="17">
        <v>0.19384956908613801</v>
      </c>
      <c r="K1200" s="17">
        <v>0.22025649490094501</v>
      </c>
      <c r="L1200" s="17">
        <v>0.21840789438303099</v>
      </c>
      <c r="M1200" s="17"/>
      <c r="N1200" s="17">
        <v>0.18282460376833101</v>
      </c>
      <c r="O1200" s="17">
        <v>0.182063674230624</v>
      </c>
      <c r="P1200" s="17">
        <v>0.19039334247699899</v>
      </c>
      <c r="Q1200" s="17">
        <v>0.167127288690403</v>
      </c>
      <c r="R1200" s="17"/>
      <c r="S1200" s="17">
        <v>0.12994736934373399</v>
      </c>
      <c r="T1200" s="17">
        <v>0.263927063677037</v>
      </c>
      <c r="U1200" s="17">
        <v>0.125359333035889</v>
      </c>
      <c r="V1200" s="17">
        <v>0.18962721624703499</v>
      </c>
      <c r="W1200" s="17">
        <v>0.153271889875713</v>
      </c>
      <c r="X1200" s="17">
        <v>0.20092821081753401</v>
      </c>
      <c r="Y1200" s="17">
        <v>0.27472120997576999</v>
      </c>
      <c r="Z1200" s="17">
        <v>0.17473475168962599</v>
      </c>
      <c r="AA1200" s="17">
        <v>0.13933230096709101</v>
      </c>
      <c r="AB1200" s="17">
        <v>0.19020864338087001</v>
      </c>
      <c r="AC1200" s="17">
        <v>0.17429950885227699</v>
      </c>
      <c r="AD1200" s="17">
        <v>0.129515348910232</v>
      </c>
      <c r="AE1200" s="17"/>
      <c r="AF1200" s="17">
        <v>0.21604564605391299</v>
      </c>
      <c r="AG1200" s="17">
        <v>0.17026930528372</v>
      </c>
      <c r="AH1200" s="17">
        <v>0.114691262388</v>
      </c>
      <c r="AI1200" s="17"/>
      <c r="AJ1200" s="17">
        <v>0.20065477134097201</v>
      </c>
      <c r="AK1200" s="17">
        <v>0.13372681077348</v>
      </c>
      <c r="AL1200" s="17">
        <v>0.222309559873901</v>
      </c>
      <c r="AM1200" s="17">
        <v>0.261183038027471</v>
      </c>
      <c r="AN1200" s="17">
        <v>0.20617346812628901</v>
      </c>
      <c r="AO1200" s="17"/>
      <c r="AP1200" s="17">
        <v>0.19099465613180899</v>
      </c>
      <c r="AQ1200" s="17">
        <v>0.164809838983969</v>
      </c>
      <c r="AR1200" s="17">
        <v>0.14142039402670301</v>
      </c>
      <c r="AS1200" s="17"/>
      <c r="AT1200" s="17">
        <v>0.18720114692262599</v>
      </c>
      <c r="AU1200" s="17">
        <v>0.184590041159018</v>
      </c>
      <c r="AV1200" s="17" t="s">
        <v>74</v>
      </c>
      <c r="AW1200" s="17">
        <v>0.12773574136867</v>
      </c>
      <c r="AX1200" s="17">
        <v>0.19315454387078701</v>
      </c>
      <c r="AY1200" s="17">
        <v>0.16122479145636601</v>
      </c>
      <c r="AZ1200" s="17">
        <v>0.27218619251868997</v>
      </c>
    </row>
    <row r="1201" spans="2:52" x14ac:dyDescent="0.35">
      <c r="B1201" t="s">
        <v>386</v>
      </c>
      <c r="C1201" s="17">
        <v>0.23577891290222999</v>
      </c>
      <c r="D1201" s="17">
        <v>0.24052790321423301</v>
      </c>
      <c r="E1201" s="17">
        <v>0.23263166395830001</v>
      </c>
      <c r="F1201" s="17"/>
      <c r="G1201" s="17">
        <v>6.6123839787026906E-2</v>
      </c>
      <c r="H1201" s="17">
        <v>5.4811943858141497E-2</v>
      </c>
      <c r="I1201" s="17">
        <v>0.10581698301230399</v>
      </c>
      <c r="J1201" s="17">
        <v>0.22923868334390601</v>
      </c>
      <c r="K1201" s="17">
        <v>0.38676977351605701</v>
      </c>
      <c r="L1201" s="17">
        <v>0.48153007071148302</v>
      </c>
      <c r="M1201" s="17"/>
      <c r="N1201" s="17">
        <v>0.26094578631869603</v>
      </c>
      <c r="O1201" s="17">
        <v>0.19803963586206599</v>
      </c>
      <c r="P1201" s="17">
        <v>0.179302590474645</v>
      </c>
      <c r="Q1201" s="17">
        <v>0.29738362576253002</v>
      </c>
      <c r="R1201" s="17"/>
      <c r="S1201" s="17">
        <v>0.12063185993504</v>
      </c>
      <c r="T1201" s="17">
        <v>0.23620250618854599</v>
      </c>
      <c r="U1201" s="17">
        <v>0.30859197602159599</v>
      </c>
      <c r="V1201" s="17">
        <v>0.33897077596014002</v>
      </c>
      <c r="W1201" s="17">
        <v>0.11287855564782</v>
      </c>
      <c r="X1201" s="17">
        <v>0.27560309082012602</v>
      </c>
      <c r="Y1201" s="17">
        <v>0.22761981040023499</v>
      </c>
      <c r="Z1201" s="17">
        <v>0.37506421629940201</v>
      </c>
      <c r="AA1201" s="17">
        <v>0.22400948669193499</v>
      </c>
      <c r="AB1201" s="17">
        <v>0.28287557843244698</v>
      </c>
      <c r="AC1201" s="17">
        <v>0.307193703479197</v>
      </c>
      <c r="AD1201" s="17">
        <v>0.17264467493851299</v>
      </c>
      <c r="AE1201" s="17"/>
      <c r="AF1201" s="17">
        <v>0.319595764124596</v>
      </c>
      <c r="AG1201" s="17">
        <v>0.23951013042217301</v>
      </c>
      <c r="AH1201" s="17">
        <v>0.119258493068364</v>
      </c>
      <c r="AI1201" s="17"/>
      <c r="AJ1201" s="17">
        <v>0.36321184408673601</v>
      </c>
      <c r="AK1201" s="17">
        <v>0.139865402932876</v>
      </c>
      <c r="AL1201" s="17">
        <v>0.23113937124186301</v>
      </c>
      <c r="AM1201" s="17">
        <v>0.165067198915959</v>
      </c>
      <c r="AN1201" s="17">
        <v>0.141710393445488</v>
      </c>
      <c r="AO1201" s="17"/>
      <c r="AP1201" s="17">
        <v>0.33235138068783199</v>
      </c>
      <c r="AQ1201" s="17">
        <v>0.18556781059652999</v>
      </c>
      <c r="AR1201" s="17">
        <v>0.173807234752788</v>
      </c>
      <c r="AS1201" s="17"/>
      <c r="AT1201" s="17">
        <v>0.38603301859803302</v>
      </c>
      <c r="AU1201" s="17">
        <v>0.17657458099350201</v>
      </c>
      <c r="AV1201" s="17" t="s">
        <v>74</v>
      </c>
      <c r="AW1201" s="17">
        <v>0.183899353473442</v>
      </c>
      <c r="AX1201" s="17">
        <v>0.20935142452292799</v>
      </c>
      <c r="AY1201" s="17">
        <v>0.111191009361155</v>
      </c>
      <c r="AZ1201" s="17">
        <v>0.17373961659252099</v>
      </c>
    </row>
    <row r="1202" spans="2:52" x14ac:dyDescent="0.35">
      <c r="B1202" t="s">
        <v>72</v>
      </c>
      <c r="C1202" s="17">
        <v>4.6404160737104599E-2</v>
      </c>
      <c r="D1202" s="17">
        <v>2.67899046755171E-2</v>
      </c>
      <c r="E1202" s="17">
        <v>6.9043777041185E-2</v>
      </c>
      <c r="F1202" s="17"/>
      <c r="G1202" s="17">
        <v>3.4256832031784201E-2</v>
      </c>
      <c r="H1202" s="17">
        <v>2.96854276749806E-2</v>
      </c>
      <c r="I1202" s="17">
        <v>4.4972630207779203E-2</v>
      </c>
      <c r="J1202" s="17">
        <v>6.2851631825425899E-2</v>
      </c>
      <c r="K1202" s="17">
        <v>4.1354895214248302E-2</v>
      </c>
      <c r="L1202" s="17">
        <v>5.9488807550099103E-2</v>
      </c>
      <c r="M1202" s="17"/>
      <c r="N1202" s="17">
        <v>1.4429825980522899E-2</v>
      </c>
      <c r="O1202" s="17">
        <v>4.84683972192127E-2</v>
      </c>
      <c r="P1202" s="17">
        <v>6.6616769997627195E-2</v>
      </c>
      <c r="Q1202" s="17">
        <v>5.9753846162408003E-2</v>
      </c>
      <c r="R1202" s="17"/>
      <c r="S1202" s="17">
        <v>6.5359668632148996E-2</v>
      </c>
      <c r="T1202" s="17">
        <v>4.6941249507350999E-2</v>
      </c>
      <c r="U1202" s="17">
        <v>3.8781841307412898E-2</v>
      </c>
      <c r="V1202" s="17">
        <v>4.3480354593877502E-2</v>
      </c>
      <c r="W1202" s="17">
        <v>3.7437699561489297E-2</v>
      </c>
      <c r="X1202" s="17">
        <v>7.8659170087774399E-2</v>
      </c>
      <c r="Y1202" s="17">
        <v>2.9885907178917901E-2</v>
      </c>
      <c r="Z1202" s="17">
        <v>0.10385729155366399</v>
      </c>
      <c r="AA1202" s="17">
        <v>3.3838066503368798E-2</v>
      </c>
      <c r="AB1202" s="17">
        <v>3.3146647378511002E-2</v>
      </c>
      <c r="AC1202" s="17">
        <v>0</v>
      </c>
      <c r="AD1202" s="17">
        <v>3.15830384898119E-2</v>
      </c>
      <c r="AE1202" s="17"/>
      <c r="AF1202" s="17">
        <v>4.8357399166855303E-2</v>
      </c>
      <c r="AG1202" s="17">
        <v>4.9483953198298701E-2</v>
      </c>
      <c r="AH1202" s="17">
        <v>4.1683645238485903E-2</v>
      </c>
      <c r="AI1202" s="17"/>
      <c r="AJ1202" s="17">
        <v>4.9533024989444001E-2</v>
      </c>
      <c r="AK1202" s="17">
        <v>4.61622659324313E-2</v>
      </c>
      <c r="AL1202" s="17">
        <v>6.5196632286031397E-2</v>
      </c>
      <c r="AM1202" s="17">
        <v>8.6310550057627597E-2</v>
      </c>
      <c r="AN1202" s="17">
        <v>3.3356186568755102E-2</v>
      </c>
      <c r="AO1202" s="17"/>
      <c r="AP1202" s="17">
        <v>2.7362032046000601E-2</v>
      </c>
      <c r="AQ1202" s="17">
        <v>3.6878346149600803E-2</v>
      </c>
      <c r="AR1202" s="17">
        <v>5.5212294075470299E-2</v>
      </c>
      <c r="AS1202" s="17"/>
      <c r="AT1202" s="17">
        <v>5.1471933479369E-2</v>
      </c>
      <c r="AU1202" s="17">
        <v>4.4116117417409499E-2</v>
      </c>
      <c r="AV1202" s="17" t="s">
        <v>74</v>
      </c>
      <c r="AW1202" s="17">
        <v>1.5917978726152301E-2</v>
      </c>
      <c r="AX1202" s="17">
        <v>8.4533678712516394E-2</v>
      </c>
      <c r="AY1202" s="17">
        <v>4.0465650866433701E-2</v>
      </c>
      <c r="AZ1202" s="17">
        <v>0</v>
      </c>
    </row>
    <row r="1203" spans="2:52" x14ac:dyDescent="0.35">
      <c r="B1203" t="s">
        <v>387</v>
      </c>
      <c r="C1203" s="17">
        <v>0.27628991060944202</v>
      </c>
      <c r="D1203" s="17">
        <v>0.29260730784632299</v>
      </c>
      <c r="E1203" s="17">
        <v>0.25406386142508303</v>
      </c>
      <c r="F1203" s="17"/>
      <c r="G1203" s="17">
        <v>0.466162425806258</v>
      </c>
      <c r="H1203" s="17">
        <v>0.43439671517488299</v>
      </c>
      <c r="I1203" s="17">
        <v>0.35064071397740998</v>
      </c>
      <c r="J1203" s="17">
        <v>0.25694152511690399</v>
      </c>
      <c r="K1203" s="17">
        <v>0.18920994109634401</v>
      </c>
      <c r="L1203" s="17">
        <v>5.5630487710149001E-2</v>
      </c>
      <c r="M1203" s="17"/>
      <c r="N1203" s="17">
        <v>0.31943505787138099</v>
      </c>
      <c r="O1203" s="17">
        <v>0.25148761678345</v>
      </c>
      <c r="P1203" s="17">
        <v>0.29056371823437799</v>
      </c>
      <c r="Q1203" s="17">
        <v>0.241311836238782</v>
      </c>
      <c r="R1203" s="17"/>
      <c r="S1203" s="17">
        <v>0.36631961529123203</v>
      </c>
      <c r="T1203" s="17">
        <v>0.23158927895619799</v>
      </c>
      <c r="U1203" s="17">
        <v>0.31124518895965902</v>
      </c>
      <c r="V1203" s="17">
        <v>0.218379015262221</v>
      </c>
      <c r="W1203" s="17">
        <v>0.43572469827513699</v>
      </c>
      <c r="X1203" s="17">
        <v>0.229256056206007</v>
      </c>
      <c r="Y1203" s="17">
        <v>0.26580232061950199</v>
      </c>
      <c r="Z1203" s="17">
        <v>0.108379116499609</v>
      </c>
      <c r="AA1203" s="17">
        <v>0.32701828981483699</v>
      </c>
      <c r="AB1203" s="17">
        <v>0.20344508291071101</v>
      </c>
      <c r="AC1203" s="17">
        <v>0.236276864125292</v>
      </c>
      <c r="AD1203" s="17">
        <v>0.24873752512505501</v>
      </c>
      <c r="AE1203" s="17"/>
      <c r="AF1203" s="17">
        <v>0.20248585399590299</v>
      </c>
      <c r="AG1203" s="17">
        <v>0.27056366454039099</v>
      </c>
      <c r="AH1203" s="17">
        <v>0.370050042317697</v>
      </c>
      <c r="AI1203" s="17"/>
      <c r="AJ1203" s="17">
        <v>0.19296365500951701</v>
      </c>
      <c r="AK1203" s="17">
        <v>0.35011986709215898</v>
      </c>
      <c r="AL1203" s="17">
        <v>0.234300446545256</v>
      </c>
      <c r="AM1203" s="17">
        <v>0</v>
      </c>
      <c r="AN1203" s="17">
        <v>0.29003197700476402</v>
      </c>
      <c r="AO1203" s="17"/>
      <c r="AP1203" s="17">
        <v>0.19407044382328201</v>
      </c>
      <c r="AQ1203" s="17">
        <v>0.31621762938096698</v>
      </c>
      <c r="AR1203" s="17">
        <v>0.32148531348969001</v>
      </c>
      <c r="AS1203" s="17"/>
      <c r="AT1203" s="17">
        <v>0.17562924312886499</v>
      </c>
      <c r="AU1203" s="17">
        <v>0.288565747936401</v>
      </c>
      <c r="AV1203" s="17" t="s">
        <v>74</v>
      </c>
      <c r="AW1203" s="17">
        <v>0.39950635826341802</v>
      </c>
      <c r="AX1203" s="17">
        <v>0.230538024470088</v>
      </c>
      <c r="AY1203" s="17">
        <v>0.41286210529568501</v>
      </c>
      <c r="AZ1203" s="17">
        <v>0.26371828888667598</v>
      </c>
    </row>
    <row r="1204" spans="2:52" x14ac:dyDescent="0.35">
      <c r="B1204" t="s">
        <v>388</v>
      </c>
      <c r="C1204" s="17">
        <v>0.41823237167469401</v>
      </c>
      <c r="D1204" s="17">
        <v>0.42333240143616502</v>
      </c>
      <c r="E1204" s="17">
        <v>0.41332962257174499</v>
      </c>
      <c r="F1204" s="17"/>
      <c r="G1204" s="17">
        <v>0.24180276241818099</v>
      </c>
      <c r="H1204" s="17">
        <v>0.22053360245110001</v>
      </c>
      <c r="I1204" s="17">
        <v>0.22001381090931099</v>
      </c>
      <c r="J1204" s="17">
        <v>0.423088252430044</v>
      </c>
      <c r="K1204" s="17">
        <v>0.60702626841700102</v>
      </c>
      <c r="L1204" s="17">
        <v>0.699937965094513</v>
      </c>
      <c r="M1204" s="17"/>
      <c r="N1204" s="17">
        <v>0.44377039008702701</v>
      </c>
      <c r="O1204" s="17">
        <v>0.38010331009268999</v>
      </c>
      <c r="P1204" s="17">
        <v>0.36969593295164399</v>
      </c>
      <c r="Q1204" s="17">
        <v>0.46451091445293302</v>
      </c>
      <c r="R1204" s="17"/>
      <c r="S1204" s="17">
        <v>0.25057922927877402</v>
      </c>
      <c r="T1204" s="17">
        <v>0.50012956986558299</v>
      </c>
      <c r="U1204" s="17">
        <v>0.43395130905748502</v>
      </c>
      <c r="V1204" s="17">
        <v>0.52859799220717496</v>
      </c>
      <c r="W1204" s="17">
        <v>0.26615044552353301</v>
      </c>
      <c r="X1204" s="17">
        <v>0.47653130163766</v>
      </c>
      <c r="Y1204" s="17">
        <v>0.50234102037600503</v>
      </c>
      <c r="Z1204" s="17">
        <v>0.54979896798902805</v>
      </c>
      <c r="AA1204" s="17">
        <v>0.36334178765902603</v>
      </c>
      <c r="AB1204" s="17">
        <v>0.473084221813317</v>
      </c>
      <c r="AC1204" s="17">
        <v>0.48149321233147402</v>
      </c>
      <c r="AD1204" s="17">
        <v>0.30216002384874502</v>
      </c>
      <c r="AE1204" s="17"/>
      <c r="AF1204" s="17">
        <v>0.53564141017850897</v>
      </c>
      <c r="AG1204" s="17">
        <v>0.40977943570589198</v>
      </c>
      <c r="AH1204" s="17">
        <v>0.23394975545636301</v>
      </c>
      <c r="AI1204" s="17"/>
      <c r="AJ1204" s="17">
        <v>0.563866615427708</v>
      </c>
      <c r="AK1204" s="17">
        <v>0.273592213706356</v>
      </c>
      <c r="AL1204" s="17">
        <v>0.45344893111576401</v>
      </c>
      <c r="AM1204" s="17">
        <v>0.426250236943431</v>
      </c>
      <c r="AN1204" s="17">
        <v>0.34788386157177698</v>
      </c>
      <c r="AO1204" s="17"/>
      <c r="AP1204" s="17">
        <v>0.52334603681964098</v>
      </c>
      <c r="AQ1204" s="17">
        <v>0.35037764958049999</v>
      </c>
      <c r="AR1204" s="17">
        <v>0.31522762877949101</v>
      </c>
      <c r="AS1204" s="17"/>
      <c r="AT1204" s="17">
        <v>0.57323416552065898</v>
      </c>
      <c r="AU1204" s="17">
        <v>0.36116462215251999</v>
      </c>
      <c r="AV1204" s="17" t="s">
        <v>74</v>
      </c>
      <c r="AW1204" s="17">
        <v>0.31163509484211199</v>
      </c>
      <c r="AX1204" s="17">
        <v>0.402505968393715</v>
      </c>
      <c r="AY1204" s="17">
        <v>0.27241580081752098</v>
      </c>
      <c r="AZ1204" s="17">
        <v>0.44592580911121099</v>
      </c>
    </row>
    <row r="1205" spans="2:52" x14ac:dyDescent="0.35">
      <c r="B1205" t="s">
        <v>86</v>
      </c>
      <c r="C1205" s="17">
        <v>-0.14194246106525199</v>
      </c>
      <c r="D1205" s="17">
        <v>-0.130725093589842</v>
      </c>
      <c r="E1205" s="17">
        <v>-0.15926576114666199</v>
      </c>
      <c r="F1205" s="17"/>
      <c r="G1205" s="17">
        <v>0.224359663388077</v>
      </c>
      <c r="H1205" s="17">
        <v>0.213863112723783</v>
      </c>
      <c r="I1205" s="17">
        <v>0.13062690306809899</v>
      </c>
      <c r="J1205" s="17">
        <v>-0.16614672731314101</v>
      </c>
      <c r="K1205" s="17">
        <v>-0.41781632732065699</v>
      </c>
      <c r="L1205" s="17">
        <v>-0.644307477384364</v>
      </c>
      <c r="M1205" s="17"/>
      <c r="N1205" s="17">
        <v>-0.12433533221564599</v>
      </c>
      <c r="O1205" s="17">
        <v>-0.12861569330924</v>
      </c>
      <c r="P1205" s="17">
        <v>-7.9132214717266003E-2</v>
      </c>
      <c r="Q1205" s="17">
        <v>-0.223199078214151</v>
      </c>
      <c r="R1205" s="17"/>
      <c r="S1205" s="17">
        <v>0.11574038601245799</v>
      </c>
      <c r="T1205" s="17">
        <v>-0.26854029090938503</v>
      </c>
      <c r="U1205" s="17">
        <v>-0.122706120097826</v>
      </c>
      <c r="V1205" s="17">
        <v>-0.31021897694495398</v>
      </c>
      <c r="W1205" s="17">
        <v>0.16957425275160401</v>
      </c>
      <c r="X1205" s="17">
        <v>-0.247275245431653</v>
      </c>
      <c r="Y1205" s="17">
        <v>-0.23653869975650199</v>
      </c>
      <c r="Z1205" s="17">
        <v>-0.44141985148941898</v>
      </c>
      <c r="AA1205" s="17">
        <v>-3.6323497844189298E-2</v>
      </c>
      <c r="AB1205" s="17">
        <v>-0.26963913890260599</v>
      </c>
      <c r="AC1205" s="17">
        <v>-0.24521634820618199</v>
      </c>
      <c r="AD1205" s="17">
        <v>-5.3422498723690003E-2</v>
      </c>
      <c r="AE1205" s="17"/>
      <c r="AF1205" s="17">
        <v>-0.33315555618260501</v>
      </c>
      <c r="AG1205" s="17">
        <v>-0.13921577116550099</v>
      </c>
      <c r="AH1205" s="17">
        <v>0.13610028686133399</v>
      </c>
      <c r="AI1205" s="17"/>
      <c r="AJ1205" s="17">
        <v>-0.37090296041818999</v>
      </c>
      <c r="AK1205" s="17">
        <v>7.6527653385802405E-2</v>
      </c>
      <c r="AL1205" s="17">
        <v>-0.21914848457050801</v>
      </c>
      <c r="AM1205" s="17">
        <v>-0.426250236943431</v>
      </c>
      <c r="AN1205" s="17">
        <v>-5.7851884567013498E-2</v>
      </c>
      <c r="AO1205" s="17"/>
      <c r="AP1205" s="17">
        <v>-0.329275592996359</v>
      </c>
      <c r="AQ1205" s="17">
        <v>-3.4160020199532799E-2</v>
      </c>
      <c r="AR1205" s="17">
        <v>6.2576847101987196E-3</v>
      </c>
      <c r="AS1205" s="17"/>
      <c r="AT1205" s="17">
        <v>-0.39760492239179301</v>
      </c>
      <c r="AU1205" s="17">
        <v>-7.2598874216119394E-2</v>
      </c>
      <c r="AV1205" s="17" t="s">
        <v>74</v>
      </c>
      <c r="AW1205" s="17">
        <v>8.7871263421306203E-2</v>
      </c>
      <c r="AX1205" s="17">
        <v>-0.17196794392362699</v>
      </c>
      <c r="AY1205" s="17">
        <v>0.140446304478164</v>
      </c>
      <c r="AZ1205" s="17">
        <v>-0.18220752022453501</v>
      </c>
    </row>
    <row r="1206" spans="2:52" x14ac:dyDescent="0.35">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row>
    <row r="1207" spans="2:52" x14ac:dyDescent="0.35">
      <c r="B1207" s="6" t="s">
        <v>500</v>
      </c>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row>
    <row r="1208" spans="2:52" x14ac:dyDescent="0.35">
      <c r="B1208" s="24" t="s">
        <v>156</v>
      </c>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row>
    <row r="1209" spans="2:52" x14ac:dyDescent="0.35">
      <c r="B1209" t="s">
        <v>382</v>
      </c>
      <c r="C1209" s="17">
        <v>3.9614887872737599E-2</v>
      </c>
      <c r="D1209" s="17">
        <v>4.3031036262571501E-2</v>
      </c>
      <c r="E1209" s="17">
        <v>3.61225501444132E-2</v>
      </c>
      <c r="F1209" s="17"/>
      <c r="G1209" s="17">
        <v>4.4527985348482603E-2</v>
      </c>
      <c r="H1209" s="17">
        <v>7.9165275924852299E-2</v>
      </c>
      <c r="I1209" s="17">
        <v>3.1907691814263499E-2</v>
      </c>
      <c r="J1209" s="17">
        <v>6.0135497436720503E-2</v>
      </c>
      <c r="K1209" s="17">
        <v>1.61881190614576E-2</v>
      </c>
      <c r="L1209" s="17">
        <v>1.14649942048159E-2</v>
      </c>
      <c r="M1209" s="17"/>
      <c r="N1209" s="17">
        <v>4.3546085875074601E-2</v>
      </c>
      <c r="O1209" s="17">
        <v>4.4815156693356499E-2</v>
      </c>
      <c r="P1209" s="17">
        <v>4.4006458820478198E-2</v>
      </c>
      <c r="Q1209" s="17">
        <v>2.6199696493827401E-2</v>
      </c>
      <c r="R1209" s="17"/>
      <c r="S1209" s="17">
        <v>0.102684641505786</v>
      </c>
      <c r="T1209" s="17">
        <v>1.03507346497454E-2</v>
      </c>
      <c r="U1209" s="17">
        <v>4.0342666313077702E-2</v>
      </c>
      <c r="V1209" s="17">
        <v>1.55546738783876E-2</v>
      </c>
      <c r="W1209" s="17">
        <v>6.4417134899074205E-2</v>
      </c>
      <c r="X1209" s="17">
        <v>3.8875157053090199E-2</v>
      </c>
      <c r="Y1209" s="17">
        <v>1.4502689890516901E-2</v>
      </c>
      <c r="Z1209" s="17">
        <v>3.5151821753205602E-2</v>
      </c>
      <c r="AA1209" s="17">
        <v>4.5710791557640199E-2</v>
      </c>
      <c r="AB1209" s="17">
        <v>0</v>
      </c>
      <c r="AC1209" s="17">
        <v>0</v>
      </c>
      <c r="AD1209" s="17">
        <v>8.1109466134619501E-2</v>
      </c>
      <c r="AE1209" s="17"/>
      <c r="AF1209" s="17">
        <v>2.5257091334238101E-2</v>
      </c>
      <c r="AG1209" s="17">
        <v>3.9452336513338002E-2</v>
      </c>
      <c r="AH1209" s="17">
        <v>5.1995409739547298E-2</v>
      </c>
      <c r="AI1209" s="17"/>
      <c r="AJ1209" s="17">
        <v>1.76877823658547E-2</v>
      </c>
      <c r="AK1209" s="17">
        <v>7.1016939046623206E-2</v>
      </c>
      <c r="AL1209" s="17">
        <v>3.01365946573229E-2</v>
      </c>
      <c r="AM1209" s="17">
        <v>0</v>
      </c>
      <c r="AN1209" s="17">
        <v>5.0624812904892597E-2</v>
      </c>
      <c r="AO1209" s="17"/>
      <c r="AP1209" s="17">
        <v>2.8228042446138302E-2</v>
      </c>
      <c r="AQ1209" s="17">
        <v>6.8600565191533694E-2</v>
      </c>
      <c r="AR1209" s="17">
        <v>1.5595073854278199E-2</v>
      </c>
      <c r="AS1209" s="17"/>
      <c r="AT1209" s="17">
        <v>1.3521059605497999E-2</v>
      </c>
      <c r="AU1209" s="17">
        <v>3.80633553014528E-2</v>
      </c>
      <c r="AV1209" s="17" t="s">
        <v>74</v>
      </c>
      <c r="AW1209" s="17">
        <v>0.102044530368889</v>
      </c>
      <c r="AX1209" s="17">
        <v>2.8561129452801599E-2</v>
      </c>
      <c r="AY1209" s="17">
        <v>6.0843433458386803E-2</v>
      </c>
      <c r="AZ1209" s="17">
        <v>6.9895925658878005E-2</v>
      </c>
    </row>
    <row r="1210" spans="2:52" x14ac:dyDescent="0.35">
      <c r="B1210" t="s">
        <v>383</v>
      </c>
      <c r="C1210" s="17">
        <v>0.17533821505525601</v>
      </c>
      <c r="D1210" s="17">
        <v>0.17008454698023601</v>
      </c>
      <c r="E1210" s="17">
        <v>0.17657418165349301</v>
      </c>
      <c r="F1210" s="17"/>
      <c r="G1210" s="17">
        <v>0.29163598588607098</v>
      </c>
      <c r="H1210" s="17">
        <v>0.22333092816370301</v>
      </c>
      <c r="I1210" s="17">
        <v>0.22496103781902199</v>
      </c>
      <c r="J1210" s="17">
        <v>0.14893182748303599</v>
      </c>
      <c r="K1210" s="17">
        <v>0.12558349196848201</v>
      </c>
      <c r="L1210" s="17">
        <v>8.5909508582313901E-2</v>
      </c>
      <c r="M1210" s="17"/>
      <c r="N1210" s="17">
        <v>0.233094569223776</v>
      </c>
      <c r="O1210" s="17">
        <v>0.12552303940870799</v>
      </c>
      <c r="P1210" s="17">
        <v>0.19046269718313799</v>
      </c>
      <c r="Q1210" s="17">
        <v>0.14485395517632399</v>
      </c>
      <c r="R1210" s="17"/>
      <c r="S1210" s="17">
        <v>0.15523994466663299</v>
      </c>
      <c r="T1210" s="17">
        <v>0.15407985158064899</v>
      </c>
      <c r="U1210" s="17">
        <v>0.25026723722267102</v>
      </c>
      <c r="V1210" s="17">
        <v>0.122996444993105</v>
      </c>
      <c r="W1210" s="17">
        <v>0.21362557723814601</v>
      </c>
      <c r="X1210" s="17">
        <v>0.16736133492637001</v>
      </c>
      <c r="Y1210" s="17">
        <v>0.14530503610437401</v>
      </c>
      <c r="Z1210" s="17">
        <v>0.14035924460195701</v>
      </c>
      <c r="AA1210" s="17">
        <v>0.231334911955173</v>
      </c>
      <c r="AB1210" s="17">
        <v>0.13837595691894999</v>
      </c>
      <c r="AC1210" s="17">
        <v>0.30955815434142497</v>
      </c>
      <c r="AD1210" s="17">
        <v>0.13729338166003499</v>
      </c>
      <c r="AE1210" s="17"/>
      <c r="AF1210" s="17">
        <v>0.12554907907715801</v>
      </c>
      <c r="AG1210" s="17">
        <v>0.199552360802291</v>
      </c>
      <c r="AH1210" s="17">
        <v>0.18460843319409101</v>
      </c>
      <c r="AI1210" s="17"/>
      <c r="AJ1210" s="17">
        <v>0.138537810148395</v>
      </c>
      <c r="AK1210" s="17">
        <v>0.22417405477531499</v>
      </c>
      <c r="AL1210" s="17">
        <v>0.144327080719581</v>
      </c>
      <c r="AM1210" s="17">
        <v>0</v>
      </c>
      <c r="AN1210" s="17">
        <v>9.1139809469796093E-2</v>
      </c>
      <c r="AO1210" s="17"/>
      <c r="AP1210" s="17">
        <v>0.23122308565375199</v>
      </c>
      <c r="AQ1210" s="17">
        <v>0.196599589512649</v>
      </c>
      <c r="AR1210" s="17">
        <v>0.26768924677275502</v>
      </c>
      <c r="AS1210" s="17"/>
      <c r="AT1210" s="17">
        <v>0.11669810296008901</v>
      </c>
      <c r="AU1210" s="17">
        <v>0.23371045806221</v>
      </c>
      <c r="AV1210" s="17" t="s">
        <v>74</v>
      </c>
      <c r="AW1210" s="17">
        <v>0.17709679742564599</v>
      </c>
      <c r="AX1210" s="17">
        <v>0.14321733066269701</v>
      </c>
      <c r="AY1210" s="17">
        <v>0.22930831375111899</v>
      </c>
      <c r="AZ1210" s="17">
        <v>0.105448916528447</v>
      </c>
    </row>
    <row r="1211" spans="2:52" x14ac:dyDescent="0.35">
      <c r="B1211" t="s">
        <v>384</v>
      </c>
      <c r="C1211" s="17">
        <v>0.30254083776789198</v>
      </c>
      <c r="D1211" s="17">
        <v>0.27165088780833302</v>
      </c>
      <c r="E1211" s="17">
        <v>0.34036370095912</v>
      </c>
      <c r="F1211" s="17"/>
      <c r="G1211" s="17">
        <v>0.28242711286081201</v>
      </c>
      <c r="H1211" s="17">
        <v>0.38733956362414801</v>
      </c>
      <c r="I1211" s="17">
        <v>0.37310774584579598</v>
      </c>
      <c r="J1211" s="17">
        <v>0.32104975330784902</v>
      </c>
      <c r="K1211" s="17">
        <v>0.21105476356008601</v>
      </c>
      <c r="L1211" s="17">
        <v>0.23964112353512401</v>
      </c>
      <c r="M1211" s="17"/>
      <c r="N1211" s="17">
        <v>0.24243677898639501</v>
      </c>
      <c r="O1211" s="17">
        <v>0.32133555472498498</v>
      </c>
      <c r="P1211" s="17">
        <v>0.32346592524169399</v>
      </c>
      <c r="Q1211" s="17">
        <v>0.343757041882714</v>
      </c>
      <c r="R1211" s="17"/>
      <c r="S1211" s="17">
        <v>0.36312576591830398</v>
      </c>
      <c r="T1211" s="17">
        <v>0.36572835516156499</v>
      </c>
      <c r="U1211" s="17">
        <v>0.222414102905196</v>
      </c>
      <c r="V1211" s="17">
        <v>0.26880474116167102</v>
      </c>
      <c r="W1211" s="17">
        <v>0.34287640449812001</v>
      </c>
      <c r="X1211" s="17">
        <v>0.26995934158240698</v>
      </c>
      <c r="Y1211" s="17">
        <v>0.36119461759114802</v>
      </c>
      <c r="Z1211" s="17">
        <v>0.10103500877287699</v>
      </c>
      <c r="AA1211" s="17">
        <v>0.27888698058542899</v>
      </c>
      <c r="AB1211" s="17">
        <v>0.26612960843620098</v>
      </c>
      <c r="AC1211" s="17">
        <v>0.27386487194696302</v>
      </c>
      <c r="AD1211" s="17">
        <v>0.33310864039677501</v>
      </c>
      <c r="AE1211" s="17"/>
      <c r="AF1211" s="17">
        <v>0.290667529181377</v>
      </c>
      <c r="AG1211" s="17">
        <v>0.27020464863549098</v>
      </c>
      <c r="AH1211" s="17">
        <v>0.42407750992473597</v>
      </c>
      <c r="AI1211" s="17"/>
      <c r="AJ1211" s="17">
        <v>0.27910459919931102</v>
      </c>
      <c r="AK1211" s="17">
        <v>0.33273765872366501</v>
      </c>
      <c r="AL1211" s="17">
        <v>0.28002149287931299</v>
      </c>
      <c r="AM1211" s="17">
        <v>0.25092425492923198</v>
      </c>
      <c r="AN1211" s="17">
        <v>0.39814353160388199</v>
      </c>
      <c r="AO1211" s="17"/>
      <c r="AP1211" s="17">
        <v>0.29466017681380602</v>
      </c>
      <c r="AQ1211" s="17">
        <v>0.323142803793599</v>
      </c>
      <c r="AR1211" s="17">
        <v>0.300750923074589</v>
      </c>
      <c r="AS1211" s="17"/>
      <c r="AT1211" s="17">
        <v>0.265348592614431</v>
      </c>
      <c r="AU1211" s="17">
        <v>0.30709782663278101</v>
      </c>
      <c r="AV1211" s="17" t="s">
        <v>74</v>
      </c>
      <c r="AW1211" s="17">
        <v>0.314563148838711</v>
      </c>
      <c r="AX1211" s="17">
        <v>0.33766264465311802</v>
      </c>
      <c r="AY1211" s="17">
        <v>0.33625472641412402</v>
      </c>
      <c r="AZ1211" s="17">
        <v>0.226795305250058</v>
      </c>
    </row>
    <row r="1212" spans="2:52" x14ac:dyDescent="0.35">
      <c r="B1212" t="s">
        <v>385</v>
      </c>
      <c r="C1212" s="17">
        <v>0.200481344735814</v>
      </c>
      <c r="D1212" s="17">
        <v>0.22887900449825699</v>
      </c>
      <c r="E1212" s="17">
        <v>0.17023293797375599</v>
      </c>
      <c r="F1212" s="17"/>
      <c r="G1212" s="17">
        <v>0.22143898341524701</v>
      </c>
      <c r="H1212" s="17">
        <v>0.18017113748149599</v>
      </c>
      <c r="I1212" s="17">
        <v>0.212776419412779</v>
      </c>
      <c r="J1212" s="17">
        <v>0.15405181062974099</v>
      </c>
      <c r="K1212" s="17">
        <v>0.21513838274271399</v>
      </c>
      <c r="L1212" s="17">
        <v>0.220280799589574</v>
      </c>
      <c r="M1212" s="17"/>
      <c r="N1212" s="17">
        <v>0.23020187340625001</v>
      </c>
      <c r="O1212" s="17">
        <v>0.21364350986087</v>
      </c>
      <c r="P1212" s="17">
        <v>0.18235515361184901</v>
      </c>
      <c r="Q1212" s="17">
        <v>0.167118588642508</v>
      </c>
      <c r="R1212" s="17"/>
      <c r="S1212" s="17">
        <v>0.12778458527115</v>
      </c>
      <c r="T1212" s="17">
        <v>0.16926348933653401</v>
      </c>
      <c r="U1212" s="17">
        <v>0.21471136322874501</v>
      </c>
      <c r="V1212" s="17">
        <v>0.26790713747606598</v>
      </c>
      <c r="W1212" s="17">
        <v>0.213392293844337</v>
      </c>
      <c r="X1212" s="17">
        <v>0.22233334626613299</v>
      </c>
      <c r="Y1212" s="17">
        <v>0.16888228336946401</v>
      </c>
      <c r="Z1212" s="17">
        <v>0.37374024709392401</v>
      </c>
      <c r="AA1212" s="17">
        <v>0.25097265115531597</v>
      </c>
      <c r="AB1212" s="17">
        <v>0.14980678475901599</v>
      </c>
      <c r="AC1212" s="17">
        <v>0.21344060172167401</v>
      </c>
      <c r="AD1212" s="17">
        <v>0.181260438096153</v>
      </c>
      <c r="AE1212" s="17"/>
      <c r="AF1212" s="17">
        <v>0.200990602349919</v>
      </c>
      <c r="AG1212" s="17">
        <v>0.22372332450016</v>
      </c>
      <c r="AH1212" s="17">
        <v>0.15464839231556499</v>
      </c>
      <c r="AI1212" s="17"/>
      <c r="AJ1212" s="17">
        <v>0.22564209065504301</v>
      </c>
      <c r="AK1212" s="17">
        <v>0.181548397027158</v>
      </c>
      <c r="AL1212" s="17">
        <v>0.227284345401426</v>
      </c>
      <c r="AM1212" s="17">
        <v>0.32115815629167199</v>
      </c>
      <c r="AN1212" s="17">
        <v>0.147781057367501</v>
      </c>
      <c r="AO1212" s="17"/>
      <c r="AP1212" s="17">
        <v>0.18514147184179</v>
      </c>
      <c r="AQ1212" s="17">
        <v>0.182523452768312</v>
      </c>
      <c r="AR1212" s="17">
        <v>0.218010157785477</v>
      </c>
      <c r="AS1212" s="17"/>
      <c r="AT1212" s="17">
        <v>0.19530085486618101</v>
      </c>
      <c r="AU1212" s="17">
        <v>0.220217653624214</v>
      </c>
      <c r="AV1212" s="17" t="s">
        <v>74</v>
      </c>
      <c r="AW1212" s="17">
        <v>0.18159570371917699</v>
      </c>
      <c r="AX1212" s="17">
        <v>0.23354040537999299</v>
      </c>
      <c r="AY1212" s="17">
        <v>0.169344987751681</v>
      </c>
      <c r="AZ1212" s="17">
        <v>0.23222295310001201</v>
      </c>
    </row>
    <row r="1213" spans="2:52" x14ac:dyDescent="0.35">
      <c r="B1213" t="s">
        <v>386</v>
      </c>
      <c r="C1213" s="17">
        <v>0.22990099097279201</v>
      </c>
      <c r="D1213" s="17">
        <v>0.25103320645093202</v>
      </c>
      <c r="E1213" s="17">
        <v>0.20507193524515099</v>
      </c>
      <c r="F1213" s="17"/>
      <c r="G1213" s="17">
        <v>0.104056210453215</v>
      </c>
      <c r="H1213" s="17">
        <v>8.8445741832938199E-2</v>
      </c>
      <c r="I1213" s="17">
        <v>0.111994162201173</v>
      </c>
      <c r="J1213" s="17">
        <v>0.25171022532023801</v>
      </c>
      <c r="K1213" s="17">
        <v>0.385646842841116</v>
      </c>
      <c r="L1213" s="17">
        <v>0.38347665216978799</v>
      </c>
      <c r="M1213" s="17"/>
      <c r="N1213" s="17">
        <v>0.22422490779750001</v>
      </c>
      <c r="O1213" s="17">
        <v>0.241052127404072</v>
      </c>
      <c r="P1213" s="17">
        <v>0.19893103479511601</v>
      </c>
      <c r="Q1213" s="17">
        <v>0.24322604223097799</v>
      </c>
      <c r="R1213" s="17"/>
      <c r="S1213" s="17">
        <v>0.14274405350960401</v>
      </c>
      <c r="T1213" s="17">
        <v>0.25248411356052097</v>
      </c>
      <c r="U1213" s="17">
        <v>0.194435820895898</v>
      </c>
      <c r="V1213" s="17">
        <v>0.26707165211392098</v>
      </c>
      <c r="W1213" s="17">
        <v>0.126392690953191</v>
      </c>
      <c r="X1213" s="17">
        <v>0.24978176085416501</v>
      </c>
      <c r="Y1213" s="17">
        <v>0.29548478262996802</v>
      </c>
      <c r="Z1213" s="17">
        <v>0.28185949724863402</v>
      </c>
      <c r="AA1213" s="17">
        <v>0.138448001993381</v>
      </c>
      <c r="AB1213" s="17">
        <v>0.42932010817189598</v>
      </c>
      <c r="AC1213" s="17">
        <v>0.203136371989938</v>
      </c>
      <c r="AD1213" s="17">
        <v>0.23564503522260499</v>
      </c>
      <c r="AE1213" s="17"/>
      <c r="AF1213" s="17">
        <v>0.309901643139255</v>
      </c>
      <c r="AG1213" s="17">
        <v>0.212105506165226</v>
      </c>
      <c r="AH1213" s="17">
        <v>0.13544656484065201</v>
      </c>
      <c r="AI1213" s="17"/>
      <c r="AJ1213" s="17">
        <v>0.29397040246189998</v>
      </c>
      <c r="AK1213" s="17">
        <v>0.123032878858903</v>
      </c>
      <c r="AL1213" s="17">
        <v>0.268520810426705</v>
      </c>
      <c r="AM1213" s="17">
        <v>0.34160703872146903</v>
      </c>
      <c r="AN1213" s="17">
        <v>0.24838727483702</v>
      </c>
      <c r="AO1213" s="17"/>
      <c r="AP1213" s="17">
        <v>0.23357381889741799</v>
      </c>
      <c r="AQ1213" s="17">
        <v>0.176577950051861</v>
      </c>
      <c r="AR1213" s="17">
        <v>0.179282506168913</v>
      </c>
      <c r="AS1213" s="17"/>
      <c r="AT1213" s="17">
        <v>0.36633580234198299</v>
      </c>
      <c r="AU1213" s="17">
        <v>0.14877464942076399</v>
      </c>
      <c r="AV1213" s="17" t="s">
        <v>74</v>
      </c>
      <c r="AW1213" s="17">
        <v>0.20869274196055601</v>
      </c>
      <c r="AX1213" s="17">
        <v>0.17205190907281601</v>
      </c>
      <c r="AY1213" s="17">
        <v>0.13810164637880101</v>
      </c>
      <c r="AZ1213" s="17">
        <v>0.30451961957971502</v>
      </c>
    </row>
    <row r="1214" spans="2:52" x14ac:dyDescent="0.35">
      <c r="B1214" t="s">
        <v>72</v>
      </c>
      <c r="C1214" s="17">
        <v>5.2123723595508299E-2</v>
      </c>
      <c r="D1214" s="17">
        <v>3.5321317999670102E-2</v>
      </c>
      <c r="E1214" s="17">
        <v>7.1634694024067094E-2</v>
      </c>
      <c r="F1214" s="17"/>
      <c r="G1214" s="17">
        <v>5.5913722036171398E-2</v>
      </c>
      <c r="H1214" s="17">
        <v>4.1547352972862703E-2</v>
      </c>
      <c r="I1214" s="17">
        <v>4.5252942906966499E-2</v>
      </c>
      <c r="J1214" s="17">
        <v>6.4120885822415902E-2</v>
      </c>
      <c r="K1214" s="17">
        <v>4.63883998261439E-2</v>
      </c>
      <c r="L1214" s="17">
        <v>5.9226921918384197E-2</v>
      </c>
      <c r="M1214" s="17"/>
      <c r="N1214" s="17">
        <v>2.6495784711004298E-2</v>
      </c>
      <c r="O1214" s="17">
        <v>5.3630611908008399E-2</v>
      </c>
      <c r="P1214" s="17">
        <v>6.0778730347724297E-2</v>
      </c>
      <c r="Q1214" s="17">
        <v>7.4844675573647906E-2</v>
      </c>
      <c r="R1214" s="17"/>
      <c r="S1214" s="17">
        <v>0.108421009128523</v>
      </c>
      <c r="T1214" s="17">
        <v>4.8093455710985701E-2</v>
      </c>
      <c r="U1214" s="17">
        <v>7.7828809434412005E-2</v>
      </c>
      <c r="V1214" s="17">
        <v>5.7665350376849903E-2</v>
      </c>
      <c r="W1214" s="17">
        <v>3.9295898567130998E-2</v>
      </c>
      <c r="X1214" s="17">
        <v>5.1689059317834699E-2</v>
      </c>
      <c r="Y1214" s="17">
        <v>1.4630590414529901E-2</v>
      </c>
      <c r="Z1214" s="17">
        <v>6.7854180529401897E-2</v>
      </c>
      <c r="AA1214" s="17">
        <v>5.46466627530608E-2</v>
      </c>
      <c r="AB1214" s="17">
        <v>1.6367541713936201E-2</v>
      </c>
      <c r="AC1214" s="17">
        <v>0</v>
      </c>
      <c r="AD1214" s="17">
        <v>3.15830384898119E-2</v>
      </c>
      <c r="AE1214" s="17"/>
      <c r="AF1214" s="17">
        <v>4.7634054918052601E-2</v>
      </c>
      <c r="AG1214" s="17">
        <v>5.4961823383494098E-2</v>
      </c>
      <c r="AH1214" s="17">
        <v>4.9223689985408901E-2</v>
      </c>
      <c r="AI1214" s="17"/>
      <c r="AJ1214" s="17">
        <v>4.5057315169496501E-2</v>
      </c>
      <c r="AK1214" s="17">
        <v>6.7490071568335405E-2</v>
      </c>
      <c r="AL1214" s="17">
        <v>4.9709675915652202E-2</v>
      </c>
      <c r="AM1214" s="17">
        <v>8.6310550057627597E-2</v>
      </c>
      <c r="AN1214" s="17">
        <v>6.3923513816907099E-2</v>
      </c>
      <c r="AO1214" s="17"/>
      <c r="AP1214" s="17">
        <v>2.7173404347097498E-2</v>
      </c>
      <c r="AQ1214" s="17">
        <v>5.2555638682043902E-2</v>
      </c>
      <c r="AR1214" s="17">
        <v>1.8672092343987399E-2</v>
      </c>
      <c r="AS1214" s="17"/>
      <c r="AT1214" s="17">
        <v>4.2795587611819001E-2</v>
      </c>
      <c r="AU1214" s="17">
        <v>5.2136056958578099E-2</v>
      </c>
      <c r="AV1214" s="17" t="s">
        <v>74</v>
      </c>
      <c r="AW1214" s="17">
        <v>1.6007077687021001E-2</v>
      </c>
      <c r="AX1214" s="17">
        <v>8.4966580778574094E-2</v>
      </c>
      <c r="AY1214" s="17">
        <v>6.6146892245887698E-2</v>
      </c>
      <c r="AZ1214" s="17">
        <v>6.1117279882888599E-2</v>
      </c>
    </row>
    <row r="1215" spans="2:52" x14ac:dyDescent="0.35">
      <c r="B1215" t="s">
        <v>387</v>
      </c>
      <c r="C1215" s="17">
        <v>0.21495310292799399</v>
      </c>
      <c r="D1215" s="17">
        <v>0.21311558324280799</v>
      </c>
      <c r="E1215" s="17">
        <v>0.21269673179790599</v>
      </c>
      <c r="F1215" s="17"/>
      <c r="G1215" s="17">
        <v>0.33616397123455399</v>
      </c>
      <c r="H1215" s="17">
        <v>0.30249620408855499</v>
      </c>
      <c r="I1215" s="17">
        <v>0.256868729633285</v>
      </c>
      <c r="J1215" s="17">
        <v>0.20906732491975599</v>
      </c>
      <c r="K1215" s="17">
        <v>0.14177161102993999</v>
      </c>
      <c r="L1215" s="17">
        <v>9.7374502787129794E-2</v>
      </c>
      <c r="M1215" s="17"/>
      <c r="N1215" s="17">
        <v>0.27664065509885</v>
      </c>
      <c r="O1215" s="17">
        <v>0.17033819610206399</v>
      </c>
      <c r="P1215" s="17">
        <v>0.23446915600361601</v>
      </c>
      <c r="Q1215" s="17">
        <v>0.17105365167015099</v>
      </c>
      <c r="R1215" s="17"/>
      <c r="S1215" s="17">
        <v>0.25792458617241898</v>
      </c>
      <c r="T1215" s="17">
        <v>0.164430586230394</v>
      </c>
      <c r="U1215" s="17">
        <v>0.290609903535749</v>
      </c>
      <c r="V1215" s="17">
        <v>0.13855111887149199</v>
      </c>
      <c r="W1215" s="17">
        <v>0.27804271213722098</v>
      </c>
      <c r="X1215" s="17">
        <v>0.20623649197946001</v>
      </c>
      <c r="Y1215" s="17">
        <v>0.15980772599489099</v>
      </c>
      <c r="Z1215" s="17">
        <v>0.175511066355163</v>
      </c>
      <c r="AA1215" s="17">
        <v>0.27704570351281299</v>
      </c>
      <c r="AB1215" s="17">
        <v>0.13837595691894999</v>
      </c>
      <c r="AC1215" s="17">
        <v>0.30955815434142497</v>
      </c>
      <c r="AD1215" s="17">
        <v>0.21840284779465499</v>
      </c>
      <c r="AE1215" s="17"/>
      <c r="AF1215" s="17">
        <v>0.15080617041139599</v>
      </c>
      <c r="AG1215" s="17">
        <v>0.23900469731562901</v>
      </c>
      <c r="AH1215" s="17">
        <v>0.23660384293363801</v>
      </c>
      <c r="AI1215" s="17"/>
      <c r="AJ1215" s="17">
        <v>0.15622559251425</v>
      </c>
      <c r="AK1215" s="17">
        <v>0.29519099382193797</v>
      </c>
      <c r="AL1215" s="17">
        <v>0.17446367537690399</v>
      </c>
      <c r="AM1215" s="17">
        <v>0</v>
      </c>
      <c r="AN1215" s="17">
        <v>0.14176462237468901</v>
      </c>
      <c r="AO1215" s="17"/>
      <c r="AP1215" s="17">
        <v>0.25945112809989002</v>
      </c>
      <c r="AQ1215" s="17">
        <v>0.26520015470418301</v>
      </c>
      <c r="AR1215" s="17">
        <v>0.28328432062703301</v>
      </c>
      <c r="AS1215" s="17"/>
      <c r="AT1215" s="17">
        <v>0.13021916256558699</v>
      </c>
      <c r="AU1215" s="17">
        <v>0.27177381336366302</v>
      </c>
      <c r="AV1215" s="17" t="s">
        <v>74</v>
      </c>
      <c r="AW1215" s="17">
        <v>0.27914132779453499</v>
      </c>
      <c r="AX1215" s="17">
        <v>0.17177846011549899</v>
      </c>
      <c r="AY1215" s="17">
        <v>0.29015174720950598</v>
      </c>
      <c r="AZ1215" s="17">
        <v>0.17534484218732499</v>
      </c>
    </row>
    <row r="1216" spans="2:52" x14ac:dyDescent="0.35">
      <c r="B1216" t="s">
        <v>388</v>
      </c>
      <c r="C1216" s="17">
        <v>0.43038233570860601</v>
      </c>
      <c r="D1216" s="17">
        <v>0.47991221094918901</v>
      </c>
      <c r="E1216" s="17">
        <v>0.37530487321890699</v>
      </c>
      <c r="F1216" s="17"/>
      <c r="G1216" s="17">
        <v>0.32549519386846298</v>
      </c>
      <c r="H1216" s="17">
        <v>0.26861687931443401</v>
      </c>
      <c r="I1216" s="17">
        <v>0.324770581613952</v>
      </c>
      <c r="J1216" s="17">
        <v>0.40576203594997901</v>
      </c>
      <c r="K1216" s="17">
        <v>0.60078522558382996</v>
      </c>
      <c r="L1216" s="17">
        <v>0.60375745175936202</v>
      </c>
      <c r="M1216" s="17"/>
      <c r="N1216" s="17">
        <v>0.45442678120375002</v>
      </c>
      <c r="O1216" s="17">
        <v>0.454695637264942</v>
      </c>
      <c r="P1216" s="17">
        <v>0.38128618840696499</v>
      </c>
      <c r="Q1216" s="17">
        <v>0.41034463087348699</v>
      </c>
      <c r="R1216" s="17"/>
      <c r="S1216" s="17">
        <v>0.270528638780754</v>
      </c>
      <c r="T1216" s="17">
        <v>0.42174760289705499</v>
      </c>
      <c r="U1216" s="17">
        <v>0.40914718412464302</v>
      </c>
      <c r="V1216" s="17">
        <v>0.53497878958998701</v>
      </c>
      <c r="W1216" s="17">
        <v>0.339784984797529</v>
      </c>
      <c r="X1216" s="17">
        <v>0.47211510712029803</v>
      </c>
      <c r="Y1216" s="17">
        <v>0.46436706599943101</v>
      </c>
      <c r="Z1216" s="17">
        <v>0.65559974434255897</v>
      </c>
      <c r="AA1216" s="17">
        <v>0.389420653148697</v>
      </c>
      <c r="AB1216" s="17">
        <v>0.57912689293091202</v>
      </c>
      <c r="AC1216" s="17">
        <v>0.41657697371161201</v>
      </c>
      <c r="AD1216" s="17">
        <v>0.41690547331875799</v>
      </c>
      <c r="AE1216" s="17"/>
      <c r="AF1216" s="17">
        <v>0.510892245489174</v>
      </c>
      <c r="AG1216" s="17">
        <v>0.43582883066538602</v>
      </c>
      <c r="AH1216" s="17">
        <v>0.29009495715621703</v>
      </c>
      <c r="AI1216" s="17"/>
      <c r="AJ1216" s="17">
        <v>0.51961249311694302</v>
      </c>
      <c r="AK1216" s="17">
        <v>0.30458127588606199</v>
      </c>
      <c r="AL1216" s="17">
        <v>0.49580515582813101</v>
      </c>
      <c r="AM1216" s="17">
        <v>0.66276519501314102</v>
      </c>
      <c r="AN1216" s="17">
        <v>0.39616833220452202</v>
      </c>
      <c r="AO1216" s="17"/>
      <c r="AP1216" s="17">
        <v>0.41871529073920699</v>
      </c>
      <c r="AQ1216" s="17">
        <v>0.359101402820174</v>
      </c>
      <c r="AR1216" s="17">
        <v>0.39729266395439</v>
      </c>
      <c r="AS1216" s="17"/>
      <c r="AT1216" s="17">
        <v>0.56163665720816403</v>
      </c>
      <c r="AU1216" s="17">
        <v>0.36899230304497799</v>
      </c>
      <c r="AV1216" s="17" t="s">
        <v>74</v>
      </c>
      <c r="AW1216" s="17">
        <v>0.39028844567973298</v>
      </c>
      <c r="AX1216" s="17">
        <v>0.40559231445280902</v>
      </c>
      <c r="AY1216" s="17">
        <v>0.30744663413048201</v>
      </c>
      <c r="AZ1216" s="17">
        <v>0.53674257267972802</v>
      </c>
    </row>
    <row r="1217" spans="2:52" x14ac:dyDescent="0.35">
      <c r="B1217" t="s">
        <v>86</v>
      </c>
      <c r="C1217" s="17">
        <v>-0.21542923278061299</v>
      </c>
      <c r="D1217" s="17">
        <v>-0.26679662770638202</v>
      </c>
      <c r="E1217" s="17">
        <v>-0.16260814142100199</v>
      </c>
      <c r="F1217" s="17"/>
      <c r="G1217" s="17">
        <v>1.06687773660913E-2</v>
      </c>
      <c r="H1217" s="17">
        <v>3.3879324774121103E-2</v>
      </c>
      <c r="I1217" s="17">
        <v>-6.7901851980667297E-2</v>
      </c>
      <c r="J1217" s="17">
        <v>-0.19669471103022301</v>
      </c>
      <c r="K1217" s="17">
        <v>-0.459013614553891</v>
      </c>
      <c r="L1217" s="17">
        <v>-0.50638294897223202</v>
      </c>
      <c r="M1217" s="17"/>
      <c r="N1217" s="17">
        <v>-0.17778612610489999</v>
      </c>
      <c r="O1217" s="17">
        <v>-0.28435744116287798</v>
      </c>
      <c r="P1217" s="17">
        <v>-0.14681703240334901</v>
      </c>
      <c r="Q1217" s="17">
        <v>-0.239290979203336</v>
      </c>
      <c r="R1217" s="17"/>
      <c r="S1217" s="17">
        <v>-1.2604052608334399E-2</v>
      </c>
      <c r="T1217" s="17">
        <v>-0.25731701666666001</v>
      </c>
      <c r="U1217" s="17">
        <v>-0.118537280588895</v>
      </c>
      <c r="V1217" s="17">
        <v>-0.396427670718495</v>
      </c>
      <c r="W1217" s="17">
        <v>-6.1742272660308302E-2</v>
      </c>
      <c r="X1217" s="17">
        <v>-0.26587861514083699</v>
      </c>
      <c r="Y1217" s="17">
        <v>-0.30455934000453999</v>
      </c>
      <c r="Z1217" s="17">
        <v>-0.48008867798739602</v>
      </c>
      <c r="AA1217" s="17">
        <v>-0.112374949635884</v>
      </c>
      <c r="AB1217" s="17">
        <v>-0.44075093601196202</v>
      </c>
      <c r="AC1217" s="17">
        <v>-0.10701881937018599</v>
      </c>
      <c r="AD1217" s="17">
        <v>-0.198502625524103</v>
      </c>
      <c r="AE1217" s="17"/>
      <c r="AF1217" s="17">
        <v>-0.36008607507777801</v>
      </c>
      <c r="AG1217" s="17">
        <v>-0.19682413334975701</v>
      </c>
      <c r="AH1217" s="17">
        <v>-5.3491114222579302E-2</v>
      </c>
      <c r="AI1217" s="17"/>
      <c r="AJ1217" s="17">
        <v>-0.36338690060269302</v>
      </c>
      <c r="AK1217" s="17">
        <v>-9.3902820641233505E-3</v>
      </c>
      <c r="AL1217" s="17">
        <v>-0.32134148045122801</v>
      </c>
      <c r="AM1217" s="17">
        <v>-0.66276519501314102</v>
      </c>
      <c r="AN1217" s="17">
        <v>-0.25440370982983301</v>
      </c>
      <c r="AO1217" s="17"/>
      <c r="AP1217" s="17">
        <v>-0.159264162639317</v>
      </c>
      <c r="AQ1217" s="17">
        <v>-9.3901248115990502E-2</v>
      </c>
      <c r="AR1217" s="17">
        <v>-0.114008343327356</v>
      </c>
      <c r="AS1217" s="17"/>
      <c r="AT1217" s="17">
        <v>-0.431417494642577</v>
      </c>
      <c r="AU1217" s="17">
        <v>-9.7218489681315301E-2</v>
      </c>
      <c r="AV1217" s="17" t="s">
        <v>74</v>
      </c>
      <c r="AW1217" s="17">
        <v>-0.111147117885198</v>
      </c>
      <c r="AX1217" s="17">
        <v>-0.23381385433731</v>
      </c>
      <c r="AY1217" s="17">
        <v>-1.7294886920976402E-2</v>
      </c>
      <c r="AZ1217" s="17">
        <v>-0.36139773049240198</v>
      </c>
    </row>
    <row r="1218" spans="2:52" x14ac:dyDescent="0.35">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row>
    <row r="1219" spans="2:52" x14ac:dyDescent="0.35">
      <c r="B1219" s="6" t="s">
        <v>501</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row>
    <row r="1220" spans="2:52" x14ac:dyDescent="0.35">
      <c r="B1220" s="24" t="s">
        <v>156</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row>
    <row r="1221" spans="2:52" x14ac:dyDescent="0.35">
      <c r="B1221" t="s">
        <v>382</v>
      </c>
      <c r="C1221" s="17">
        <v>4.2406584587459398E-2</v>
      </c>
      <c r="D1221" s="17">
        <v>4.9023343946900097E-2</v>
      </c>
      <c r="E1221" s="17">
        <v>3.53179005404766E-2</v>
      </c>
      <c r="F1221" s="17"/>
      <c r="G1221" s="17">
        <v>6.6895197656478694E-2</v>
      </c>
      <c r="H1221" s="17">
        <v>8.1216745929940395E-2</v>
      </c>
      <c r="I1221" s="17">
        <v>4.3010293489341003E-2</v>
      </c>
      <c r="J1221" s="17">
        <v>3.7575196379608197E-2</v>
      </c>
      <c r="K1221" s="17">
        <v>2.4460557754255399E-2</v>
      </c>
      <c r="L1221" s="17">
        <v>1.2409397385125099E-2</v>
      </c>
      <c r="M1221" s="17"/>
      <c r="N1221" s="17">
        <v>5.11657594974122E-2</v>
      </c>
      <c r="O1221" s="17">
        <v>4.3247966220843197E-2</v>
      </c>
      <c r="P1221" s="17">
        <v>3.5674005089000198E-2</v>
      </c>
      <c r="Q1221" s="17">
        <v>3.8231076769386897E-2</v>
      </c>
      <c r="R1221" s="17"/>
      <c r="S1221" s="17">
        <v>0.11360617572062801</v>
      </c>
      <c r="T1221" s="17">
        <v>2.9763947095146102E-2</v>
      </c>
      <c r="U1221" s="17">
        <v>0</v>
      </c>
      <c r="V1221" s="17">
        <v>3.01042853680458E-2</v>
      </c>
      <c r="W1221" s="17">
        <v>7.6835140125967497E-2</v>
      </c>
      <c r="X1221" s="17">
        <v>5.9277886731216901E-2</v>
      </c>
      <c r="Y1221" s="17">
        <v>2.8878351612271501E-2</v>
      </c>
      <c r="Z1221" s="17">
        <v>3.5151821753205602E-2</v>
      </c>
      <c r="AA1221" s="17">
        <v>2.7085024166157899E-2</v>
      </c>
      <c r="AB1221" s="17">
        <v>0</v>
      </c>
      <c r="AC1221" s="17">
        <v>0</v>
      </c>
      <c r="AD1221" s="17">
        <v>4.79286881160794E-2</v>
      </c>
      <c r="AE1221" s="17"/>
      <c r="AF1221" s="17">
        <v>2.7873450798241901E-2</v>
      </c>
      <c r="AG1221" s="17">
        <v>4.36945163316729E-2</v>
      </c>
      <c r="AH1221" s="17">
        <v>6.7542782484853695E-2</v>
      </c>
      <c r="AI1221" s="17"/>
      <c r="AJ1221" s="17">
        <v>2.0463476068181299E-2</v>
      </c>
      <c r="AK1221" s="17">
        <v>8.4164025578109397E-2</v>
      </c>
      <c r="AL1221" s="17">
        <v>1.445334917949E-2</v>
      </c>
      <c r="AM1221" s="17">
        <v>0</v>
      </c>
      <c r="AN1221" s="17">
        <v>6.7036763115581502E-2</v>
      </c>
      <c r="AO1221" s="17"/>
      <c r="AP1221" s="17">
        <v>2.8409211003045901E-2</v>
      </c>
      <c r="AQ1221" s="17">
        <v>6.6956327339209296E-2</v>
      </c>
      <c r="AR1221" s="17">
        <v>5.4232749435057702E-2</v>
      </c>
      <c r="AS1221" s="17"/>
      <c r="AT1221" s="17">
        <v>4.21362658483476E-2</v>
      </c>
      <c r="AU1221" s="17">
        <v>2.5160930048959401E-2</v>
      </c>
      <c r="AV1221" s="17" t="s">
        <v>74</v>
      </c>
      <c r="AW1221" s="17">
        <v>6.0714170057322103E-2</v>
      </c>
      <c r="AX1221" s="17">
        <v>3.9985619192876402E-2</v>
      </c>
      <c r="AY1221" s="17">
        <v>6.3776687287673606E-2</v>
      </c>
      <c r="AZ1221" s="17">
        <v>3.3568217309837098E-2</v>
      </c>
    </row>
    <row r="1222" spans="2:52" x14ac:dyDescent="0.35">
      <c r="B1222" t="s">
        <v>383</v>
      </c>
      <c r="C1222" s="17">
        <v>0.16119066266739601</v>
      </c>
      <c r="D1222" s="17">
        <v>0.15706529023841501</v>
      </c>
      <c r="E1222" s="17">
        <v>0.16456579224733101</v>
      </c>
      <c r="F1222" s="17"/>
      <c r="G1222" s="17">
        <v>0.23841434907752601</v>
      </c>
      <c r="H1222" s="17">
        <v>0.25662295558424097</v>
      </c>
      <c r="I1222" s="17">
        <v>0.20641596459078901</v>
      </c>
      <c r="J1222" s="17">
        <v>0.10104960724192701</v>
      </c>
      <c r="K1222" s="17">
        <v>0.10686990428647899</v>
      </c>
      <c r="L1222" s="17">
        <v>8.7004947515105999E-2</v>
      </c>
      <c r="M1222" s="17"/>
      <c r="N1222" s="17">
        <v>0.19192157743145899</v>
      </c>
      <c r="O1222" s="17">
        <v>0.144912221486201</v>
      </c>
      <c r="P1222" s="17">
        <v>0.19680048912023199</v>
      </c>
      <c r="Q1222" s="17">
        <v>0.109708932008271</v>
      </c>
      <c r="R1222" s="17"/>
      <c r="S1222" s="17">
        <v>0.17895099049160601</v>
      </c>
      <c r="T1222" s="17">
        <v>0.13293727040358999</v>
      </c>
      <c r="U1222" s="17">
        <v>0.20530768917581799</v>
      </c>
      <c r="V1222" s="17">
        <v>9.4202489526393304E-2</v>
      </c>
      <c r="W1222" s="17">
        <v>0.17460849603543099</v>
      </c>
      <c r="X1222" s="17">
        <v>0.17205160330713701</v>
      </c>
      <c r="Y1222" s="17">
        <v>0.142440871240259</v>
      </c>
      <c r="Z1222" s="17">
        <v>0.108379116499609</v>
      </c>
      <c r="AA1222" s="17">
        <v>0.19805008923292999</v>
      </c>
      <c r="AB1222" s="17">
        <v>0.11917191266595201</v>
      </c>
      <c r="AC1222" s="17">
        <v>0.19743195045095399</v>
      </c>
      <c r="AD1222" s="17">
        <v>0.22481329452715401</v>
      </c>
      <c r="AE1222" s="17"/>
      <c r="AF1222" s="17">
        <v>0.14060033966945601</v>
      </c>
      <c r="AG1222" s="17">
        <v>0.16446226436966099</v>
      </c>
      <c r="AH1222" s="17">
        <v>0.11916282003019001</v>
      </c>
      <c r="AI1222" s="17"/>
      <c r="AJ1222" s="17">
        <v>0.13745279647609501</v>
      </c>
      <c r="AK1222" s="17">
        <v>0.21844256383364699</v>
      </c>
      <c r="AL1222" s="17">
        <v>9.1298586092537201E-2</v>
      </c>
      <c r="AM1222" s="17">
        <v>0.21305826368094899</v>
      </c>
      <c r="AN1222" s="17">
        <v>9.2215252184390695E-2</v>
      </c>
      <c r="AO1222" s="17"/>
      <c r="AP1222" s="17">
        <v>0.16305732712703699</v>
      </c>
      <c r="AQ1222" s="17">
        <v>0.22649706075111301</v>
      </c>
      <c r="AR1222" s="17">
        <v>0.142996164668557</v>
      </c>
      <c r="AS1222" s="17"/>
      <c r="AT1222" s="17">
        <v>0.11998333440227001</v>
      </c>
      <c r="AU1222" s="17">
        <v>0.15306644804571201</v>
      </c>
      <c r="AV1222" s="17" t="s">
        <v>74</v>
      </c>
      <c r="AW1222" s="17">
        <v>0.12666116606748801</v>
      </c>
      <c r="AX1222" s="17">
        <v>0.15314414606423599</v>
      </c>
      <c r="AY1222" s="17">
        <v>0.25545221843895399</v>
      </c>
      <c r="AZ1222" s="17">
        <v>0.19870840204623799</v>
      </c>
    </row>
    <row r="1223" spans="2:52" x14ac:dyDescent="0.35">
      <c r="B1223" t="s">
        <v>384</v>
      </c>
      <c r="C1223" s="17">
        <v>0.28529711312564299</v>
      </c>
      <c r="D1223" s="17">
        <v>0.27758722929266599</v>
      </c>
      <c r="E1223" s="17">
        <v>0.29671982964543903</v>
      </c>
      <c r="F1223" s="17"/>
      <c r="G1223" s="17">
        <v>0.29565965575743303</v>
      </c>
      <c r="H1223" s="17">
        <v>0.283106608724984</v>
      </c>
      <c r="I1223" s="17">
        <v>0.32863781224613797</v>
      </c>
      <c r="J1223" s="17">
        <v>0.33277595110380898</v>
      </c>
      <c r="K1223" s="17">
        <v>0.230232063436214</v>
      </c>
      <c r="L1223" s="17">
        <v>0.25056416135030801</v>
      </c>
      <c r="M1223" s="17"/>
      <c r="N1223" s="17">
        <v>0.23018191827937901</v>
      </c>
      <c r="O1223" s="17">
        <v>0.32002877851239098</v>
      </c>
      <c r="P1223" s="17">
        <v>0.30599714174571802</v>
      </c>
      <c r="Q1223" s="17">
        <v>0.30400850384176598</v>
      </c>
      <c r="R1223" s="17"/>
      <c r="S1223" s="17">
        <v>0.289128419997986</v>
      </c>
      <c r="T1223" s="17">
        <v>0.30356097276942101</v>
      </c>
      <c r="U1223" s="17">
        <v>0.26892782564326501</v>
      </c>
      <c r="V1223" s="17">
        <v>0.34826304525461899</v>
      </c>
      <c r="W1223" s="17">
        <v>0.25581334583791299</v>
      </c>
      <c r="X1223" s="17">
        <v>0.24420179186997801</v>
      </c>
      <c r="Y1223" s="17">
        <v>0.28730823371562703</v>
      </c>
      <c r="Z1223" s="17">
        <v>0.26710154779490902</v>
      </c>
      <c r="AA1223" s="17">
        <v>0.27235798191527</v>
      </c>
      <c r="AB1223" s="17">
        <v>0.25473527615301</v>
      </c>
      <c r="AC1223" s="17">
        <v>0.35216517820528098</v>
      </c>
      <c r="AD1223" s="17">
        <v>0.30952244204170698</v>
      </c>
      <c r="AE1223" s="17"/>
      <c r="AF1223" s="17">
        <v>0.24185267246908501</v>
      </c>
      <c r="AG1223" s="17">
        <v>0.27984406035061798</v>
      </c>
      <c r="AH1223" s="17">
        <v>0.38877352192951597</v>
      </c>
      <c r="AI1223" s="17"/>
      <c r="AJ1223" s="17">
        <v>0.26992941920514202</v>
      </c>
      <c r="AK1223" s="17">
        <v>0.30021071180763198</v>
      </c>
      <c r="AL1223" s="17">
        <v>0.21638738873386301</v>
      </c>
      <c r="AM1223" s="17">
        <v>8.5756750357128694E-2</v>
      </c>
      <c r="AN1223" s="17">
        <v>0.34865270198366499</v>
      </c>
      <c r="AO1223" s="17"/>
      <c r="AP1223" s="17">
        <v>0.29606744305657501</v>
      </c>
      <c r="AQ1223" s="17">
        <v>0.27676124951936598</v>
      </c>
      <c r="AR1223" s="17">
        <v>0.28886232050928001</v>
      </c>
      <c r="AS1223" s="17"/>
      <c r="AT1223" s="17">
        <v>0.247091980831012</v>
      </c>
      <c r="AU1223" s="17">
        <v>0.287390859400801</v>
      </c>
      <c r="AV1223" s="17" t="s">
        <v>74</v>
      </c>
      <c r="AW1223" s="17">
        <v>0.386130403782042</v>
      </c>
      <c r="AX1223" s="17">
        <v>0.30532563508628602</v>
      </c>
      <c r="AY1223" s="17">
        <v>0.27591412231302598</v>
      </c>
      <c r="AZ1223" s="17">
        <v>0.34169557413879298</v>
      </c>
    </row>
    <row r="1224" spans="2:52" x14ac:dyDescent="0.35">
      <c r="B1224" t="s">
        <v>385</v>
      </c>
      <c r="C1224" s="17">
        <v>0.24364758049629601</v>
      </c>
      <c r="D1224" s="17">
        <v>0.244555630320196</v>
      </c>
      <c r="E1224" s="17">
        <v>0.238289924224517</v>
      </c>
      <c r="F1224" s="17"/>
      <c r="G1224" s="17">
        <v>0.24022553729377799</v>
      </c>
      <c r="H1224" s="17">
        <v>0.26487816293570998</v>
      </c>
      <c r="I1224" s="17">
        <v>0.23280405123692499</v>
      </c>
      <c r="J1224" s="17">
        <v>0.24629720437779901</v>
      </c>
      <c r="K1224" s="17">
        <v>0.21911363677461701</v>
      </c>
      <c r="L1224" s="17">
        <v>0.252266674797962</v>
      </c>
      <c r="M1224" s="17"/>
      <c r="N1224" s="17">
        <v>0.28299041373212003</v>
      </c>
      <c r="O1224" s="17">
        <v>0.21881910446692601</v>
      </c>
      <c r="P1224" s="17">
        <v>0.26708980291804901</v>
      </c>
      <c r="Q1224" s="17">
        <v>0.192052595880497</v>
      </c>
      <c r="R1224" s="17"/>
      <c r="S1224" s="17">
        <v>0.202289554768247</v>
      </c>
      <c r="T1224" s="17">
        <v>0.26077217011669901</v>
      </c>
      <c r="U1224" s="17">
        <v>0.287922697860439</v>
      </c>
      <c r="V1224" s="17">
        <v>0.20554110836932299</v>
      </c>
      <c r="W1224" s="17">
        <v>0.24329939364341099</v>
      </c>
      <c r="X1224" s="17">
        <v>0.25682871385839101</v>
      </c>
      <c r="Y1224" s="17">
        <v>0.222827295853809</v>
      </c>
      <c r="Z1224" s="17">
        <v>0.28461733238964798</v>
      </c>
      <c r="AA1224" s="17">
        <v>0.244564467416794</v>
      </c>
      <c r="AB1224" s="17">
        <v>0.314178285436717</v>
      </c>
      <c r="AC1224" s="17">
        <v>0.248153879631869</v>
      </c>
      <c r="AD1224" s="17">
        <v>0.16424790144305201</v>
      </c>
      <c r="AE1224" s="17"/>
      <c r="AF1224" s="17">
        <v>0.25036557191098802</v>
      </c>
      <c r="AG1224" s="17">
        <v>0.24994165565116699</v>
      </c>
      <c r="AH1224" s="17">
        <v>0.229464887699075</v>
      </c>
      <c r="AI1224" s="17"/>
      <c r="AJ1224" s="17">
        <v>0.242024450235478</v>
      </c>
      <c r="AK1224" s="17">
        <v>0.19134723603487799</v>
      </c>
      <c r="AL1224" s="17">
        <v>0.42539283663489402</v>
      </c>
      <c r="AM1224" s="17">
        <v>0.104252604844934</v>
      </c>
      <c r="AN1224" s="17">
        <v>0.28463834622838502</v>
      </c>
      <c r="AO1224" s="17"/>
      <c r="AP1224" s="17">
        <v>0.241707457665501</v>
      </c>
      <c r="AQ1224" s="17">
        <v>0.211757855318224</v>
      </c>
      <c r="AR1224" s="17">
        <v>0.40653775607166798</v>
      </c>
      <c r="AS1224" s="17"/>
      <c r="AT1224" s="17">
        <v>0.20558103479319201</v>
      </c>
      <c r="AU1224" s="17">
        <v>0.29006634603700798</v>
      </c>
      <c r="AV1224" s="17" t="s">
        <v>74</v>
      </c>
      <c r="AW1224" s="17">
        <v>0.26755863080333098</v>
      </c>
      <c r="AX1224" s="17">
        <v>0.188938337429578</v>
      </c>
      <c r="AY1224" s="17">
        <v>0.26953218683816599</v>
      </c>
      <c r="AZ1224" s="17">
        <v>0.18273956026212401</v>
      </c>
    </row>
    <row r="1225" spans="2:52" x14ac:dyDescent="0.35">
      <c r="B1225" t="s">
        <v>386</v>
      </c>
      <c r="C1225" s="17">
        <v>0.226217658616329</v>
      </c>
      <c r="D1225" s="17">
        <v>0.23762439500829899</v>
      </c>
      <c r="E1225" s="17">
        <v>0.21544424675407201</v>
      </c>
      <c r="F1225" s="17"/>
      <c r="G1225" s="17">
        <v>0.113513143761913</v>
      </c>
      <c r="H1225" s="17">
        <v>9.1492514130791902E-2</v>
      </c>
      <c r="I1225" s="17">
        <v>0.15200293315188301</v>
      </c>
      <c r="J1225" s="17">
        <v>0.219937696395717</v>
      </c>
      <c r="K1225" s="17">
        <v>0.38638944620663201</v>
      </c>
      <c r="L1225" s="17">
        <v>0.35019433888877399</v>
      </c>
      <c r="M1225" s="17"/>
      <c r="N1225" s="17">
        <v>0.22441675615244999</v>
      </c>
      <c r="O1225" s="17">
        <v>0.235805572161989</v>
      </c>
      <c r="P1225" s="17">
        <v>0.144237542737574</v>
      </c>
      <c r="Q1225" s="17">
        <v>0.291455433808815</v>
      </c>
      <c r="R1225" s="17"/>
      <c r="S1225" s="17">
        <v>0.132276563926436</v>
      </c>
      <c r="T1225" s="17">
        <v>0.24509004786664099</v>
      </c>
      <c r="U1225" s="17">
        <v>0.15833661909084801</v>
      </c>
      <c r="V1225" s="17">
        <v>0.27810308198688299</v>
      </c>
      <c r="W1225" s="17">
        <v>0.21014772579014601</v>
      </c>
      <c r="X1225" s="17">
        <v>0.227849483852653</v>
      </c>
      <c r="Y1225" s="17">
        <v>0.30391465716350402</v>
      </c>
      <c r="Z1225" s="17">
        <v>0.27001922129245498</v>
      </c>
      <c r="AA1225" s="17">
        <v>0.213790072140324</v>
      </c>
      <c r="AB1225" s="17">
        <v>0.28035386532930301</v>
      </c>
      <c r="AC1225" s="17">
        <v>0.202248991711896</v>
      </c>
      <c r="AD1225" s="17">
        <v>0.25348767387200799</v>
      </c>
      <c r="AE1225" s="17"/>
      <c r="AF1225" s="17">
        <v>0.29513838209965398</v>
      </c>
      <c r="AG1225" s="17">
        <v>0.22193450541412299</v>
      </c>
      <c r="AH1225" s="17">
        <v>0.16172626842330301</v>
      </c>
      <c r="AI1225" s="17"/>
      <c r="AJ1225" s="17">
        <v>0.28480964081876903</v>
      </c>
      <c r="AK1225" s="17">
        <v>0.167819597597543</v>
      </c>
      <c r="AL1225" s="17">
        <v>0.202433538131049</v>
      </c>
      <c r="AM1225" s="17">
        <v>0.51062183105936099</v>
      </c>
      <c r="AN1225" s="17">
        <v>0.18682065958593</v>
      </c>
      <c r="AO1225" s="17"/>
      <c r="AP1225" s="17">
        <v>0.25688790458430699</v>
      </c>
      <c r="AQ1225" s="17">
        <v>0.18723564251896399</v>
      </c>
      <c r="AR1225" s="17">
        <v>8.8698916971450298E-2</v>
      </c>
      <c r="AS1225" s="17"/>
      <c r="AT1225" s="17">
        <v>0.34962136612148698</v>
      </c>
      <c r="AU1225" s="17">
        <v>0.195308774388324</v>
      </c>
      <c r="AV1225" s="17" t="s">
        <v>74</v>
      </c>
      <c r="AW1225" s="17">
        <v>0.158935629289816</v>
      </c>
      <c r="AX1225" s="17">
        <v>0.24134813398399399</v>
      </c>
      <c r="AY1225" s="17">
        <v>8.3022663948803893E-2</v>
      </c>
      <c r="AZ1225" s="17">
        <v>0.24328824624300799</v>
      </c>
    </row>
    <row r="1226" spans="2:52" x14ac:dyDescent="0.35">
      <c r="B1226" t="s">
        <v>72</v>
      </c>
      <c r="C1226" s="17">
        <v>4.12404005068761E-2</v>
      </c>
      <c r="D1226" s="17">
        <v>3.4144111193524299E-2</v>
      </c>
      <c r="E1226" s="17">
        <v>4.9662306588164597E-2</v>
      </c>
      <c r="F1226" s="17"/>
      <c r="G1226" s="17">
        <v>4.5292116452871498E-2</v>
      </c>
      <c r="H1226" s="17">
        <v>2.2683012694333302E-2</v>
      </c>
      <c r="I1226" s="17">
        <v>3.7128945284925198E-2</v>
      </c>
      <c r="J1226" s="17">
        <v>6.2364344501140201E-2</v>
      </c>
      <c r="K1226" s="17">
        <v>3.2934391541802402E-2</v>
      </c>
      <c r="L1226" s="17">
        <v>4.7560480062724501E-2</v>
      </c>
      <c r="M1226" s="17"/>
      <c r="N1226" s="17">
        <v>1.9323574907181E-2</v>
      </c>
      <c r="O1226" s="17">
        <v>3.7186357151649398E-2</v>
      </c>
      <c r="P1226" s="17">
        <v>5.0201018389426699E-2</v>
      </c>
      <c r="Q1226" s="17">
        <v>6.45434576912641E-2</v>
      </c>
      <c r="R1226" s="17"/>
      <c r="S1226" s="17">
        <v>8.37482950950975E-2</v>
      </c>
      <c r="T1226" s="17">
        <v>2.7875591748502199E-2</v>
      </c>
      <c r="U1226" s="17">
        <v>7.9505168229629705E-2</v>
      </c>
      <c r="V1226" s="17">
        <v>4.3785989494735902E-2</v>
      </c>
      <c r="W1226" s="17">
        <v>3.9295898567130998E-2</v>
      </c>
      <c r="X1226" s="17">
        <v>3.9790520380623799E-2</v>
      </c>
      <c r="Y1226" s="17">
        <v>1.4630590414529901E-2</v>
      </c>
      <c r="Z1226" s="17">
        <v>3.4730960270172903E-2</v>
      </c>
      <c r="AA1226" s="17">
        <v>4.4152365128523899E-2</v>
      </c>
      <c r="AB1226" s="17">
        <v>3.1560660415018503E-2</v>
      </c>
      <c r="AC1226" s="17">
        <v>0</v>
      </c>
      <c r="AD1226" s="17">
        <v>0</v>
      </c>
      <c r="AE1226" s="17"/>
      <c r="AF1226" s="17">
        <v>4.41695830525752E-2</v>
      </c>
      <c r="AG1226" s="17">
        <v>4.01229978827575E-2</v>
      </c>
      <c r="AH1226" s="17">
        <v>3.3329719433062802E-2</v>
      </c>
      <c r="AI1226" s="17"/>
      <c r="AJ1226" s="17">
        <v>4.5320217196335499E-2</v>
      </c>
      <c r="AK1226" s="17">
        <v>3.80158651481904E-2</v>
      </c>
      <c r="AL1226" s="17">
        <v>5.0034301228167197E-2</v>
      </c>
      <c r="AM1226" s="17">
        <v>8.6310550057627597E-2</v>
      </c>
      <c r="AN1226" s="17">
        <v>2.0636276902046499E-2</v>
      </c>
      <c r="AO1226" s="17"/>
      <c r="AP1226" s="17">
        <v>1.3870656563535E-2</v>
      </c>
      <c r="AQ1226" s="17">
        <v>3.07918645531239E-2</v>
      </c>
      <c r="AR1226" s="17">
        <v>1.8672092343987399E-2</v>
      </c>
      <c r="AS1226" s="17"/>
      <c r="AT1226" s="17">
        <v>3.5586018003690302E-2</v>
      </c>
      <c r="AU1226" s="17">
        <v>4.9006642079194897E-2</v>
      </c>
      <c r="AV1226" s="17" t="s">
        <v>74</v>
      </c>
      <c r="AW1226" s="17">
        <v>0</v>
      </c>
      <c r="AX1226" s="17">
        <v>7.1258128243029503E-2</v>
      </c>
      <c r="AY1226" s="17">
        <v>5.2302121173376299E-2</v>
      </c>
      <c r="AZ1226" s="17">
        <v>0</v>
      </c>
    </row>
    <row r="1227" spans="2:52" x14ac:dyDescent="0.35">
      <c r="B1227" t="s">
        <v>387</v>
      </c>
      <c r="C1227" s="17">
        <v>0.20359724725485601</v>
      </c>
      <c r="D1227" s="17">
        <v>0.20608863418531501</v>
      </c>
      <c r="E1227" s="17">
        <v>0.19988369278780799</v>
      </c>
      <c r="F1227" s="17"/>
      <c r="G1227" s="17">
        <v>0.30530954673400501</v>
      </c>
      <c r="H1227" s="17">
        <v>0.33783970151418102</v>
      </c>
      <c r="I1227" s="17">
        <v>0.24942625808013</v>
      </c>
      <c r="J1227" s="17">
        <v>0.13862480362153501</v>
      </c>
      <c r="K1227" s="17">
        <v>0.13133046204073401</v>
      </c>
      <c r="L1227" s="17">
        <v>9.94143449002311E-2</v>
      </c>
      <c r="M1227" s="17"/>
      <c r="N1227" s="17">
        <v>0.243087336928871</v>
      </c>
      <c r="O1227" s="17">
        <v>0.18816018770704401</v>
      </c>
      <c r="P1227" s="17">
        <v>0.232474494209232</v>
      </c>
      <c r="Q1227" s="17">
        <v>0.14794000877765801</v>
      </c>
      <c r="R1227" s="17"/>
      <c r="S1227" s="17">
        <v>0.29255716621223399</v>
      </c>
      <c r="T1227" s="17">
        <v>0.16270121749873601</v>
      </c>
      <c r="U1227" s="17">
        <v>0.20530768917581799</v>
      </c>
      <c r="V1227" s="17">
        <v>0.124306774894439</v>
      </c>
      <c r="W1227" s="17">
        <v>0.25144363616139798</v>
      </c>
      <c r="X1227" s="17">
        <v>0.23132949003835401</v>
      </c>
      <c r="Y1227" s="17">
        <v>0.17131922285253101</v>
      </c>
      <c r="Z1227" s="17">
        <v>0.14353093825281399</v>
      </c>
      <c r="AA1227" s="17">
        <v>0.22513511339908801</v>
      </c>
      <c r="AB1227" s="17">
        <v>0.11917191266595201</v>
      </c>
      <c r="AC1227" s="17">
        <v>0.19743195045095399</v>
      </c>
      <c r="AD1227" s="17">
        <v>0.27274198264323302</v>
      </c>
      <c r="AE1227" s="17"/>
      <c r="AF1227" s="17">
        <v>0.168473790467698</v>
      </c>
      <c r="AG1227" s="17">
        <v>0.208156780701334</v>
      </c>
      <c r="AH1227" s="17">
        <v>0.18670560251504401</v>
      </c>
      <c r="AI1227" s="17"/>
      <c r="AJ1227" s="17">
        <v>0.15791627254427601</v>
      </c>
      <c r="AK1227" s="17">
        <v>0.302606589411756</v>
      </c>
      <c r="AL1227" s="17">
        <v>0.105751935272027</v>
      </c>
      <c r="AM1227" s="17">
        <v>0.21305826368094899</v>
      </c>
      <c r="AN1227" s="17">
        <v>0.15925201529997199</v>
      </c>
      <c r="AO1227" s="17"/>
      <c r="AP1227" s="17">
        <v>0.19146653813008299</v>
      </c>
      <c r="AQ1227" s="17">
        <v>0.29345338809032201</v>
      </c>
      <c r="AR1227" s="17">
        <v>0.19722891410361401</v>
      </c>
      <c r="AS1227" s="17"/>
      <c r="AT1227" s="17">
        <v>0.162119600250618</v>
      </c>
      <c r="AU1227" s="17">
        <v>0.17822737809467201</v>
      </c>
      <c r="AV1227" s="17" t="s">
        <v>74</v>
      </c>
      <c r="AW1227" s="17">
        <v>0.187375336124811</v>
      </c>
      <c r="AX1227" s="17">
        <v>0.19312976525711301</v>
      </c>
      <c r="AY1227" s="17">
        <v>0.31922890572662699</v>
      </c>
      <c r="AZ1227" s="17">
        <v>0.23227661935607499</v>
      </c>
    </row>
    <row r="1228" spans="2:52" x14ac:dyDescent="0.35">
      <c r="B1228" t="s">
        <v>388</v>
      </c>
      <c r="C1228" s="17">
        <v>0.46986523911262501</v>
      </c>
      <c r="D1228" s="17">
        <v>0.48218002532849502</v>
      </c>
      <c r="E1228" s="17">
        <v>0.45373417097858898</v>
      </c>
      <c r="F1228" s="17"/>
      <c r="G1228" s="17">
        <v>0.35373868105569101</v>
      </c>
      <c r="H1228" s="17">
        <v>0.356370677066502</v>
      </c>
      <c r="I1228" s="17">
        <v>0.384806984388808</v>
      </c>
      <c r="J1228" s="17">
        <v>0.46623490077351598</v>
      </c>
      <c r="K1228" s="17">
        <v>0.605503082981249</v>
      </c>
      <c r="L1228" s="17">
        <v>0.60246101368673699</v>
      </c>
      <c r="M1228" s="17"/>
      <c r="N1228" s="17">
        <v>0.50740716988456902</v>
      </c>
      <c r="O1228" s="17">
        <v>0.45462467662891498</v>
      </c>
      <c r="P1228" s="17">
        <v>0.41132734565562301</v>
      </c>
      <c r="Q1228" s="17">
        <v>0.483508029689312</v>
      </c>
      <c r="R1228" s="17"/>
      <c r="S1228" s="17">
        <v>0.334566118694683</v>
      </c>
      <c r="T1228" s="17">
        <v>0.50586221798333997</v>
      </c>
      <c r="U1228" s="17">
        <v>0.44625931695128701</v>
      </c>
      <c r="V1228" s="17">
        <v>0.48364419035620598</v>
      </c>
      <c r="W1228" s="17">
        <v>0.45344711943355698</v>
      </c>
      <c r="X1228" s="17">
        <v>0.48467819771104398</v>
      </c>
      <c r="Y1228" s="17">
        <v>0.52674195301731297</v>
      </c>
      <c r="Z1228" s="17">
        <v>0.55463655368210296</v>
      </c>
      <c r="AA1228" s="17">
        <v>0.45835453955711802</v>
      </c>
      <c r="AB1228" s="17">
        <v>0.59453215076601995</v>
      </c>
      <c r="AC1228" s="17">
        <v>0.450402871343765</v>
      </c>
      <c r="AD1228" s="17">
        <v>0.41773557531506</v>
      </c>
      <c r="AE1228" s="17"/>
      <c r="AF1228" s="17">
        <v>0.545503954010642</v>
      </c>
      <c r="AG1228" s="17">
        <v>0.47187616106529101</v>
      </c>
      <c r="AH1228" s="17">
        <v>0.39119115612237798</v>
      </c>
      <c r="AI1228" s="17"/>
      <c r="AJ1228" s="17">
        <v>0.52683409105424694</v>
      </c>
      <c r="AK1228" s="17">
        <v>0.35916683363242102</v>
      </c>
      <c r="AL1228" s="17">
        <v>0.62782637476594305</v>
      </c>
      <c r="AM1228" s="17">
        <v>0.61487443590429502</v>
      </c>
      <c r="AN1228" s="17">
        <v>0.47145900581431599</v>
      </c>
      <c r="AO1228" s="17"/>
      <c r="AP1228" s="17">
        <v>0.49859536224980799</v>
      </c>
      <c r="AQ1228" s="17">
        <v>0.39899349783718802</v>
      </c>
      <c r="AR1228" s="17">
        <v>0.49523667304311803</v>
      </c>
      <c r="AS1228" s="17"/>
      <c r="AT1228" s="17">
        <v>0.55520240091467998</v>
      </c>
      <c r="AU1228" s="17">
        <v>0.48537512042533199</v>
      </c>
      <c r="AV1228" s="17" t="s">
        <v>74</v>
      </c>
      <c r="AW1228" s="17">
        <v>0.426494260093147</v>
      </c>
      <c r="AX1228" s="17">
        <v>0.43028647141357201</v>
      </c>
      <c r="AY1228" s="17">
        <v>0.35255485078697002</v>
      </c>
      <c r="AZ1228" s="17">
        <v>0.426027806505132</v>
      </c>
    </row>
    <row r="1229" spans="2:52" x14ac:dyDescent="0.35">
      <c r="B1229" t="s">
        <v>86</v>
      </c>
      <c r="C1229" s="17">
        <v>-0.266267991857769</v>
      </c>
      <c r="D1229" s="17">
        <v>-0.27609139114317999</v>
      </c>
      <c r="E1229" s="17">
        <v>-0.25385047819078099</v>
      </c>
      <c r="F1229" s="17"/>
      <c r="G1229" s="17">
        <v>-4.84291343216866E-2</v>
      </c>
      <c r="H1229" s="17">
        <v>-1.8530975552320399E-2</v>
      </c>
      <c r="I1229" s="17">
        <v>-0.13538072630867801</v>
      </c>
      <c r="J1229" s="17">
        <v>-0.32761009715198097</v>
      </c>
      <c r="K1229" s="17">
        <v>-0.47417262094051499</v>
      </c>
      <c r="L1229" s="17">
        <v>-0.50304666878650595</v>
      </c>
      <c r="M1229" s="17"/>
      <c r="N1229" s="17">
        <v>-0.264319832955699</v>
      </c>
      <c r="O1229" s="17">
        <v>-0.26646448892187102</v>
      </c>
      <c r="P1229" s="17">
        <v>-0.17885285144639099</v>
      </c>
      <c r="Q1229" s="17">
        <v>-0.335568020911654</v>
      </c>
      <c r="R1229" s="17"/>
      <c r="S1229" s="17">
        <v>-4.2008952482448701E-2</v>
      </c>
      <c r="T1229" s="17">
        <v>-0.34316100048460402</v>
      </c>
      <c r="U1229" s="17">
        <v>-0.240951627775469</v>
      </c>
      <c r="V1229" s="17">
        <v>-0.35933741546176701</v>
      </c>
      <c r="W1229" s="17">
        <v>-0.202003483272159</v>
      </c>
      <c r="X1229" s="17">
        <v>-0.25334870767268902</v>
      </c>
      <c r="Y1229" s="17">
        <v>-0.35542273016478199</v>
      </c>
      <c r="Z1229" s="17">
        <v>-0.41110561542928897</v>
      </c>
      <c r="AA1229" s="17">
        <v>-0.23321942615803101</v>
      </c>
      <c r="AB1229" s="17">
        <v>-0.475360238100068</v>
      </c>
      <c r="AC1229" s="17">
        <v>-0.25297092089281098</v>
      </c>
      <c r="AD1229" s="17">
        <v>-0.14499359267182699</v>
      </c>
      <c r="AE1229" s="17"/>
      <c r="AF1229" s="17">
        <v>-0.377030163542944</v>
      </c>
      <c r="AG1229" s="17">
        <v>-0.26371938036395598</v>
      </c>
      <c r="AH1229" s="17">
        <v>-0.204485553607334</v>
      </c>
      <c r="AI1229" s="17"/>
      <c r="AJ1229" s="17">
        <v>-0.36891781850997102</v>
      </c>
      <c r="AK1229" s="17">
        <v>-5.6560244220664899E-2</v>
      </c>
      <c r="AL1229" s="17">
        <v>-0.52207443949391596</v>
      </c>
      <c r="AM1229" s="17">
        <v>-0.40181617222334598</v>
      </c>
      <c r="AN1229" s="17">
        <v>-0.31220699051434397</v>
      </c>
      <c r="AO1229" s="17"/>
      <c r="AP1229" s="17">
        <v>-0.30712882411972497</v>
      </c>
      <c r="AQ1229" s="17">
        <v>-0.10554010974686601</v>
      </c>
      <c r="AR1229" s="17">
        <v>-0.29800775893950399</v>
      </c>
      <c r="AS1229" s="17"/>
      <c r="AT1229" s="17">
        <v>-0.39308280066406198</v>
      </c>
      <c r="AU1229" s="17">
        <v>-0.307147742330661</v>
      </c>
      <c r="AV1229" s="17" t="s">
        <v>74</v>
      </c>
      <c r="AW1229" s="17">
        <v>-0.23911892396833601</v>
      </c>
      <c r="AX1229" s="17">
        <v>-0.23715670615645901</v>
      </c>
      <c r="AY1229" s="17">
        <v>-3.3325945060342602E-2</v>
      </c>
      <c r="AZ1229" s="17">
        <v>-0.19375118714905701</v>
      </c>
    </row>
    <row r="1230" spans="2:52" x14ac:dyDescent="0.3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row>
    <row r="1231" spans="2:52" x14ac:dyDescent="0.35">
      <c r="B1231" s="6" t="s">
        <v>503</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row>
    <row r="1232" spans="2:52" x14ac:dyDescent="0.35">
      <c r="B1232" s="24" t="s">
        <v>156</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row>
    <row r="1233" spans="2:52" x14ac:dyDescent="0.35">
      <c r="B1233" t="s">
        <v>382</v>
      </c>
      <c r="C1233" s="17">
        <v>3.9299451562934497E-2</v>
      </c>
      <c r="D1233" s="17">
        <v>4.9686938864100597E-2</v>
      </c>
      <c r="E1233" s="17">
        <v>2.9238609529383099E-2</v>
      </c>
      <c r="F1233" s="17"/>
      <c r="G1233" s="17">
        <v>7.9228247626354595E-2</v>
      </c>
      <c r="H1233" s="17">
        <v>5.7907076926769198E-2</v>
      </c>
      <c r="I1233" s="17">
        <v>6.0688112589856603E-2</v>
      </c>
      <c r="J1233" s="17">
        <v>4.5411628562090897E-2</v>
      </c>
      <c r="K1233" s="17">
        <v>0</v>
      </c>
      <c r="L1233" s="17">
        <v>0</v>
      </c>
      <c r="M1233" s="17"/>
      <c r="N1233" s="17">
        <v>6.5429231734866394E-2</v>
      </c>
      <c r="O1233" s="17">
        <v>2.71030822961216E-2</v>
      </c>
      <c r="P1233" s="17">
        <v>5.0666267560722698E-2</v>
      </c>
      <c r="Q1233" s="17">
        <v>1.7234127916657599E-2</v>
      </c>
      <c r="R1233" s="17"/>
      <c r="S1233" s="17">
        <v>4.8865333095162201E-2</v>
      </c>
      <c r="T1233" s="17">
        <v>2.20274706838181E-2</v>
      </c>
      <c r="U1233" s="17">
        <v>4.4552530560216602E-2</v>
      </c>
      <c r="V1233" s="17">
        <v>3.8254683122404397E-2</v>
      </c>
      <c r="W1233" s="17">
        <v>0</v>
      </c>
      <c r="X1233" s="17">
        <v>9.6031446486985694E-2</v>
      </c>
      <c r="Y1233" s="17">
        <v>3.1933540417393803E-2</v>
      </c>
      <c r="Z1233" s="17">
        <v>0</v>
      </c>
      <c r="AA1233" s="17">
        <v>2.56870131755145E-2</v>
      </c>
      <c r="AB1233" s="17">
        <v>4.6347469708535899E-2</v>
      </c>
      <c r="AC1233" s="17">
        <v>3.1566407245458103E-2</v>
      </c>
      <c r="AD1233" s="17">
        <v>0.111133656276906</v>
      </c>
      <c r="AE1233" s="17"/>
      <c r="AF1233" s="17">
        <v>4.9269813512592402E-2</v>
      </c>
      <c r="AG1233" s="17">
        <v>3.5792779814242497E-2</v>
      </c>
      <c r="AH1233" s="17">
        <v>2.2317987589300599E-2</v>
      </c>
      <c r="AI1233" s="17"/>
      <c r="AJ1233" s="17">
        <v>3.2095415685033497E-2</v>
      </c>
      <c r="AK1233" s="17">
        <v>5.6302471389517397E-2</v>
      </c>
      <c r="AL1233" s="17">
        <v>7.2772909988800497E-2</v>
      </c>
      <c r="AM1233" s="17">
        <v>7.3741242455352199E-2</v>
      </c>
      <c r="AN1233" s="17">
        <v>2.6144884519888899E-2</v>
      </c>
      <c r="AO1233" s="17"/>
      <c r="AP1233" s="17">
        <v>3.3223137042067197E-2</v>
      </c>
      <c r="AQ1233" s="17">
        <v>6.03767069730059E-2</v>
      </c>
      <c r="AR1233" s="17">
        <v>4.13502401439442E-2</v>
      </c>
      <c r="AS1233" s="17"/>
      <c r="AT1233" s="17">
        <v>2.1304852059488E-2</v>
      </c>
      <c r="AU1233" s="17">
        <v>3.1740604066463902E-2</v>
      </c>
      <c r="AV1233" s="17" t="s">
        <v>74</v>
      </c>
      <c r="AW1233" s="17">
        <v>5.9639251905406997E-2</v>
      </c>
      <c r="AX1233" s="17">
        <v>7.3673218426529199E-2</v>
      </c>
      <c r="AY1233" s="17">
        <v>5.9794601668300203E-2</v>
      </c>
      <c r="AZ1233" s="17">
        <v>0</v>
      </c>
    </row>
    <row r="1234" spans="2:52" x14ac:dyDescent="0.35">
      <c r="B1234" t="s">
        <v>383</v>
      </c>
      <c r="C1234" s="17">
        <v>0.17206816810931799</v>
      </c>
      <c r="D1234" s="17">
        <v>0.19613583661720499</v>
      </c>
      <c r="E1234" s="17">
        <v>0.14897182417180399</v>
      </c>
      <c r="F1234" s="17"/>
      <c r="G1234" s="17">
        <v>0.26973057687649499</v>
      </c>
      <c r="H1234" s="17">
        <v>0.25270026465777901</v>
      </c>
      <c r="I1234" s="17">
        <v>0.19717775829848599</v>
      </c>
      <c r="J1234" s="17">
        <v>0.18099707937988699</v>
      </c>
      <c r="K1234" s="17">
        <v>0.100773677143527</v>
      </c>
      <c r="L1234" s="17">
        <v>6.0005565320552699E-2</v>
      </c>
      <c r="M1234" s="17"/>
      <c r="N1234" s="17">
        <v>0.20570243086697801</v>
      </c>
      <c r="O1234" s="17">
        <v>0.14022893932083899</v>
      </c>
      <c r="P1234" s="17">
        <v>0.19641924143498601</v>
      </c>
      <c r="Q1234" s="17">
        <v>0.15207191615583601</v>
      </c>
      <c r="R1234" s="17"/>
      <c r="S1234" s="17">
        <v>0.244367325030488</v>
      </c>
      <c r="T1234" s="17">
        <v>0.153633605183182</v>
      </c>
      <c r="U1234" s="17">
        <v>0.19333982231913999</v>
      </c>
      <c r="V1234" s="17">
        <v>9.5080034716520406E-2</v>
      </c>
      <c r="W1234" s="17">
        <v>0.19718168659519</v>
      </c>
      <c r="X1234" s="17">
        <v>0.22412169182015801</v>
      </c>
      <c r="Y1234" s="17">
        <v>0.174817440399053</v>
      </c>
      <c r="Z1234" s="17">
        <v>0.15615164188878899</v>
      </c>
      <c r="AA1234" s="17">
        <v>0.14720262862446501</v>
      </c>
      <c r="AB1234" s="17">
        <v>0.158439354813947</v>
      </c>
      <c r="AC1234" s="17">
        <v>0.118429298971473</v>
      </c>
      <c r="AD1234" s="17">
        <v>0</v>
      </c>
      <c r="AE1234" s="17"/>
      <c r="AF1234" s="17">
        <v>0.14117425510732101</v>
      </c>
      <c r="AG1234" s="17">
        <v>0.178777184284719</v>
      </c>
      <c r="AH1234" s="17">
        <v>0.168083279679589</v>
      </c>
      <c r="AI1234" s="17"/>
      <c r="AJ1234" s="17">
        <v>0.149058224873546</v>
      </c>
      <c r="AK1234" s="17">
        <v>0.22247973823756401</v>
      </c>
      <c r="AL1234" s="17">
        <v>0.12592105143333901</v>
      </c>
      <c r="AM1234" s="17">
        <v>0.17372024664410399</v>
      </c>
      <c r="AN1234" s="17">
        <v>0.16253131387973699</v>
      </c>
      <c r="AO1234" s="17"/>
      <c r="AP1234" s="17">
        <v>0.212856784298496</v>
      </c>
      <c r="AQ1234" s="17">
        <v>0.20852774288766299</v>
      </c>
      <c r="AR1234" s="17">
        <v>0.14321453696822301</v>
      </c>
      <c r="AS1234" s="17"/>
      <c r="AT1234" s="17">
        <v>0.109901659122216</v>
      </c>
      <c r="AU1234" s="17">
        <v>0.182029387062071</v>
      </c>
      <c r="AV1234" s="17" t="s">
        <v>74</v>
      </c>
      <c r="AW1234" s="17">
        <v>0.124070217749537</v>
      </c>
      <c r="AX1234" s="17">
        <v>0.14735667511231401</v>
      </c>
      <c r="AY1234" s="17">
        <v>0.312159306379936</v>
      </c>
      <c r="AZ1234" s="17">
        <v>0.183511632489397</v>
      </c>
    </row>
    <row r="1235" spans="2:52" x14ac:dyDescent="0.35">
      <c r="B1235" t="s">
        <v>384</v>
      </c>
      <c r="C1235" s="17">
        <v>0.30905811022041202</v>
      </c>
      <c r="D1235" s="17">
        <v>0.299881686556975</v>
      </c>
      <c r="E1235" s="17">
        <v>0.31885617288388901</v>
      </c>
      <c r="F1235" s="17"/>
      <c r="G1235" s="17">
        <v>0.30772669719092299</v>
      </c>
      <c r="H1235" s="17">
        <v>0.30483410773438102</v>
      </c>
      <c r="I1235" s="17">
        <v>0.28930555812647302</v>
      </c>
      <c r="J1235" s="17">
        <v>0.330403612387066</v>
      </c>
      <c r="K1235" s="17">
        <v>0.30717383750648403</v>
      </c>
      <c r="L1235" s="17">
        <v>0.31560710468952902</v>
      </c>
      <c r="M1235" s="17"/>
      <c r="N1235" s="17">
        <v>0.28714601384028698</v>
      </c>
      <c r="O1235" s="17">
        <v>0.31966543307184803</v>
      </c>
      <c r="P1235" s="17">
        <v>0.27988145328553199</v>
      </c>
      <c r="Q1235" s="17">
        <v>0.34035528109583901</v>
      </c>
      <c r="R1235" s="17"/>
      <c r="S1235" s="17">
        <v>0.25573897222592601</v>
      </c>
      <c r="T1235" s="17">
        <v>0.32965213773454999</v>
      </c>
      <c r="U1235" s="17">
        <v>0.333477009721658</v>
      </c>
      <c r="V1235" s="17">
        <v>0.29423331725617102</v>
      </c>
      <c r="W1235" s="17">
        <v>0.30440858888535299</v>
      </c>
      <c r="X1235" s="17">
        <v>0.29142174463911402</v>
      </c>
      <c r="Y1235" s="17">
        <v>0.235868708689975</v>
      </c>
      <c r="Z1235" s="17">
        <v>0.37332686925727798</v>
      </c>
      <c r="AA1235" s="17">
        <v>0.25966971001084299</v>
      </c>
      <c r="AB1235" s="17">
        <v>0.344614975328215</v>
      </c>
      <c r="AC1235" s="17">
        <v>0.41046132738193702</v>
      </c>
      <c r="AD1235" s="17">
        <v>0.676019726289947</v>
      </c>
      <c r="AE1235" s="17"/>
      <c r="AF1235" s="17">
        <v>0.29143917026057198</v>
      </c>
      <c r="AG1235" s="17">
        <v>0.32248657160446698</v>
      </c>
      <c r="AH1235" s="17">
        <v>0.30899214927997998</v>
      </c>
      <c r="AI1235" s="17"/>
      <c r="AJ1235" s="17">
        <v>0.30467478276724702</v>
      </c>
      <c r="AK1235" s="17">
        <v>0.32953055250899899</v>
      </c>
      <c r="AL1235" s="17">
        <v>0.27252781778261198</v>
      </c>
      <c r="AM1235" s="17">
        <v>0.276177875696695</v>
      </c>
      <c r="AN1235" s="17">
        <v>0.24306578709622201</v>
      </c>
      <c r="AO1235" s="17"/>
      <c r="AP1235" s="17">
        <v>0.31698349980406798</v>
      </c>
      <c r="AQ1235" s="17">
        <v>0.302895960653847</v>
      </c>
      <c r="AR1235" s="17">
        <v>0.275635424170045</v>
      </c>
      <c r="AS1235" s="17"/>
      <c r="AT1235" s="17">
        <v>0.271786156460399</v>
      </c>
      <c r="AU1235" s="17">
        <v>0.31879898914913202</v>
      </c>
      <c r="AV1235" s="17" t="s">
        <v>74</v>
      </c>
      <c r="AW1235" s="17">
        <v>0.36050754459634698</v>
      </c>
      <c r="AX1235" s="17">
        <v>0.37821871830444098</v>
      </c>
      <c r="AY1235" s="17">
        <v>0.299068694384654</v>
      </c>
      <c r="AZ1235" s="17">
        <v>0.35730160540564598</v>
      </c>
    </row>
    <row r="1236" spans="2:52" x14ac:dyDescent="0.35">
      <c r="B1236" t="s">
        <v>385</v>
      </c>
      <c r="C1236" s="17">
        <v>0.22462880303983099</v>
      </c>
      <c r="D1236" s="17">
        <v>0.21002186464671499</v>
      </c>
      <c r="E1236" s="17">
        <v>0.23951746972444901</v>
      </c>
      <c r="F1236" s="17"/>
      <c r="G1236" s="17">
        <v>0.21213517387126399</v>
      </c>
      <c r="H1236" s="17">
        <v>0.17728805170792999</v>
      </c>
      <c r="I1236" s="17">
        <v>0.25379298027118702</v>
      </c>
      <c r="J1236" s="17">
        <v>0.18689814454902801</v>
      </c>
      <c r="K1236" s="17">
        <v>0.24496630746484499</v>
      </c>
      <c r="L1236" s="17">
        <v>0.26208896752437399</v>
      </c>
      <c r="M1236" s="17"/>
      <c r="N1236" s="17">
        <v>0.217950626967165</v>
      </c>
      <c r="O1236" s="17">
        <v>0.25566855788474802</v>
      </c>
      <c r="P1236" s="17">
        <v>0.21749112365370499</v>
      </c>
      <c r="Q1236" s="17">
        <v>0.20741197838679501</v>
      </c>
      <c r="R1236" s="17"/>
      <c r="S1236" s="17">
        <v>0.21712700509622901</v>
      </c>
      <c r="T1236" s="17">
        <v>0.24512710096489801</v>
      </c>
      <c r="U1236" s="17">
        <v>0.142795511981471</v>
      </c>
      <c r="V1236" s="17">
        <v>0.30402441952874099</v>
      </c>
      <c r="W1236" s="17">
        <v>0.28153998782193801</v>
      </c>
      <c r="X1236" s="17">
        <v>0.114041582761606</v>
      </c>
      <c r="Y1236" s="17">
        <v>0.18147229396245501</v>
      </c>
      <c r="Z1236" s="17">
        <v>0.27025666619987199</v>
      </c>
      <c r="AA1236" s="17">
        <v>0.26136937387923398</v>
      </c>
      <c r="AB1236" s="17">
        <v>0.209409400260467</v>
      </c>
      <c r="AC1236" s="17">
        <v>0.34863656104805102</v>
      </c>
      <c r="AD1236" s="17">
        <v>0.104679983259898</v>
      </c>
      <c r="AE1236" s="17"/>
      <c r="AF1236" s="17">
        <v>0.21143759841464899</v>
      </c>
      <c r="AG1236" s="17">
        <v>0.21723091773313599</v>
      </c>
      <c r="AH1236" s="17">
        <v>0.29699721205938701</v>
      </c>
      <c r="AI1236" s="17"/>
      <c r="AJ1236" s="17">
        <v>0.23118590232924199</v>
      </c>
      <c r="AK1236" s="17">
        <v>0.187031693669995</v>
      </c>
      <c r="AL1236" s="17">
        <v>0.23596571115152701</v>
      </c>
      <c r="AM1236" s="17">
        <v>0.24041314508021899</v>
      </c>
      <c r="AN1236" s="17">
        <v>0.329845363358931</v>
      </c>
      <c r="AO1236" s="17"/>
      <c r="AP1236" s="17">
        <v>0.20891953248852499</v>
      </c>
      <c r="AQ1236" s="17">
        <v>0.18986159965486599</v>
      </c>
      <c r="AR1236" s="17">
        <v>0.212972132379559</v>
      </c>
      <c r="AS1236" s="17"/>
      <c r="AT1236" s="17">
        <v>0.26292725088492103</v>
      </c>
      <c r="AU1236" s="17">
        <v>0.22366560102105101</v>
      </c>
      <c r="AV1236" s="17" t="s">
        <v>74</v>
      </c>
      <c r="AW1236" s="17">
        <v>0.20158731882978101</v>
      </c>
      <c r="AX1236" s="17">
        <v>0.16254720403706399</v>
      </c>
      <c r="AY1236" s="17">
        <v>0.178773905008203</v>
      </c>
      <c r="AZ1236" s="17">
        <v>0.329397742624854</v>
      </c>
    </row>
    <row r="1237" spans="2:52" x14ac:dyDescent="0.35">
      <c r="B1237" t="s">
        <v>386</v>
      </c>
      <c r="C1237" s="17">
        <v>0.210529508189674</v>
      </c>
      <c r="D1237" s="17">
        <v>0.20389456152563301</v>
      </c>
      <c r="E1237" s="17">
        <v>0.217579684985858</v>
      </c>
      <c r="F1237" s="17"/>
      <c r="G1237" s="17">
        <v>8.88944943579211E-2</v>
      </c>
      <c r="H1237" s="17">
        <v>0.13734456116206001</v>
      </c>
      <c r="I1237" s="17">
        <v>0.15242645153610199</v>
      </c>
      <c r="J1237" s="17">
        <v>0.22021199957182799</v>
      </c>
      <c r="K1237" s="17">
        <v>0.31581819528153399</v>
      </c>
      <c r="L1237" s="17">
        <v>0.326335975140569</v>
      </c>
      <c r="M1237" s="17"/>
      <c r="N1237" s="17">
        <v>0.21765775774208801</v>
      </c>
      <c r="O1237" s="17">
        <v>0.20012500452599999</v>
      </c>
      <c r="P1237" s="17">
        <v>0.21201943714992399</v>
      </c>
      <c r="Q1237" s="17">
        <v>0.213924555391167</v>
      </c>
      <c r="R1237" s="17"/>
      <c r="S1237" s="17">
        <v>0.18489659720180601</v>
      </c>
      <c r="T1237" s="17">
        <v>0.18437595560115699</v>
      </c>
      <c r="U1237" s="17">
        <v>0.24488045953043899</v>
      </c>
      <c r="V1237" s="17">
        <v>0.23472078808191599</v>
      </c>
      <c r="W1237" s="17">
        <v>0.21686973669751899</v>
      </c>
      <c r="X1237" s="17">
        <v>0.22915345977500801</v>
      </c>
      <c r="Y1237" s="17">
        <v>0.235762587594192</v>
      </c>
      <c r="Z1237" s="17">
        <v>0.14389852242679901</v>
      </c>
      <c r="AA1237" s="17">
        <v>0.263274956877452</v>
      </c>
      <c r="AB1237" s="17">
        <v>0.24118879988883499</v>
      </c>
      <c r="AC1237" s="17">
        <v>9.09064053530802E-2</v>
      </c>
      <c r="AD1237" s="17">
        <v>0.108166634173249</v>
      </c>
      <c r="AE1237" s="17"/>
      <c r="AF1237" s="17">
        <v>0.27190062901893403</v>
      </c>
      <c r="AG1237" s="17">
        <v>0.220027290010684</v>
      </c>
      <c r="AH1237" s="17">
        <v>0.111966967820959</v>
      </c>
      <c r="AI1237" s="17"/>
      <c r="AJ1237" s="17">
        <v>0.25609523462814998</v>
      </c>
      <c r="AK1237" s="17">
        <v>0.159722103566421</v>
      </c>
      <c r="AL1237" s="17">
        <v>0.21191135881491899</v>
      </c>
      <c r="AM1237" s="17">
        <v>0.23594749012363</v>
      </c>
      <c r="AN1237" s="17">
        <v>0.164950071794987</v>
      </c>
      <c r="AO1237" s="17"/>
      <c r="AP1237" s="17">
        <v>0.19168020659761401</v>
      </c>
      <c r="AQ1237" s="17">
        <v>0.19682569238368899</v>
      </c>
      <c r="AR1237" s="17">
        <v>0.252137923225352</v>
      </c>
      <c r="AS1237" s="17"/>
      <c r="AT1237" s="17">
        <v>0.30460001043694901</v>
      </c>
      <c r="AU1237" s="17">
        <v>0.20095673451946799</v>
      </c>
      <c r="AV1237" s="17" t="s">
        <v>74</v>
      </c>
      <c r="AW1237" s="17">
        <v>0.161074805693696</v>
      </c>
      <c r="AX1237" s="17">
        <v>0.16246512113404199</v>
      </c>
      <c r="AY1237" s="17">
        <v>0.10848954183937599</v>
      </c>
      <c r="AZ1237" s="17">
        <v>8.6290551732159895E-2</v>
      </c>
    </row>
    <row r="1238" spans="2:52" x14ac:dyDescent="0.35">
      <c r="B1238" t="s">
        <v>72</v>
      </c>
      <c r="C1238" s="17">
        <v>4.4415958877831903E-2</v>
      </c>
      <c r="D1238" s="17">
        <v>4.0379111789371501E-2</v>
      </c>
      <c r="E1238" s="17">
        <v>4.5836238704617699E-2</v>
      </c>
      <c r="F1238" s="17"/>
      <c r="G1238" s="17">
        <v>4.2284810077042802E-2</v>
      </c>
      <c r="H1238" s="17">
        <v>6.9925937811080793E-2</v>
      </c>
      <c r="I1238" s="17">
        <v>4.6609139177896601E-2</v>
      </c>
      <c r="J1238" s="17">
        <v>3.6077535550099897E-2</v>
      </c>
      <c r="K1238" s="17">
        <v>3.1267982603610002E-2</v>
      </c>
      <c r="L1238" s="17">
        <v>3.5962387324975101E-2</v>
      </c>
      <c r="M1238" s="17"/>
      <c r="N1238" s="17">
        <v>6.1139388486151297E-3</v>
      </c>
      <c r="O1238" s="17">
        <v>5.72089829004419E-2</v>
      </c>
      <c r="P1238" s="17">
        <v>4.3522476915129803E-2</v>
      </c>
      <c r="Q1238" s="17">
        <v>6.9002141053704794E-2</v>
      </c>
      <c r="R1238" s="17"/>
      <c r="S1238" s="17">
        <v>4.9004767350388702E-2</v>
      </c>
      <c r="T1238" s="17">
        <v>6.5183729832395301E-2</v>
      </c>
      <c r="U1238" s="17">
        <v>4.0954665887075102E-2</v>
      </c>
      <c r="V1238" s="17">
        <v>3.3686757294247097E-2</v>
      </c>
      <c r="W1238" s="17">
        <v>0</v>
      </c>
      <c r="X1238" s="17">
        <v>4.5230074517127898E-2</v>
      </c>
      <c r="Y1238" s="17">
        <v>0.14014542893693299</v>
      </c>
      <c r="Z1238" s="17">
        <v>5.6366300227262099E-2</v>
      </c>
      <c r="AA1238" s="17">
        <v>4.2796317432492202E-2</v>
      </c>
      <c r="AB1238" s="17">
        <v>0</v>
      </c>
      <c r="AC1238" s="17">
        <v>0</v>
      </c>
      <c r="AD1238" s="17">
        <v>0</v>
      </c>
      <c r="AE1238" s="17"/>
      <c r="AF1238" s="17">
        <v>3.4778533685931597E-2</v>
      </c>
      <c r="AG1238" s="17">
        <v>2.5685256552751799E-2</v>
      </c>
      <c r="AH1238" s="17">
        <v>9.1642403570784306E-2</v>
      </c>
      <c r="AI1238" s="17"/>
      <c r="AJ1238" s="17">
        <v>2.6890439716781799E-2</v>
      </c>
      <c r="AK1238" s="17">
        <v>4.4933440627503499E-2</v>
      </c>
      <c r="AL1238" s="17">
        <v>8.0901150828802504E-2</v>
      </c>
      <c r="AM1238" s="17">
        <v>0</v>
      </c>
      <c r="AN1238" s="17">
        <v>7.3462579350234994E-2</v>
      </c>
      <c r="AO1238" s="17"/>
      <c r="AP1238" s="17">
        <v>3.6336839769230099E-2</v>
      </c>
      <c r="AQ1238" s="17">
        <v>4.1512297446929997E-2</v>
      </c>
      <c r="AR1238" s="17">
        <v>7.4689743112876295E-2</v>
      </c>
      <c r="AS1238" s="17"/>
      <c r="AT1238" s="17">
        <v>2.9480071036026002E-2</v>
      </c>
      <c r="AU1238" s="17">
        <v>4.2808684181813099E-2</v>
      </c>
      <c r="AV1238" s="17" t="s">
        <v>74</v>
      </c>
      <c r="AW1238" s="17">
        <v>9.3120861225232804E-2</v>
      </c>
      <c r="AX1238" s="17">
        <v>7.5739062985609604E-2</v>
      </c>
      <c r="AY1238" s="17">
        <v>4.1713950719529901E-2</v>
      </c>
      <c r="AZ1238" s="17">
        <v>4.3498467747943297E-2</v>
      </c>
    </row>
    <row r="1239" spans="2:52" x14ac:dyDescent="0.35">
      <c r="B1239" t="s">
        <v>387</v>
      </c>
      <c r="C1239" s="17">
        <v>0.21136761967225201</v>
      </c>
      <c r="D1239" s="17">
        <v>0.24582277548130599</v>
      </c>
      <c r="E1239" s="17">
        <v>0.178210433701187</v>
      </c>
      <c r="F1239" s="17"/>
      <c r="G1239" s="17">
        <v>0.34895882450284998</v>
      </c>
      <c r="H1239" s="17">
        <v>0.310607341584548</v>
      </c>
      <c r="I1239" s="17">
        <v>0.25786587088834201</v>
      </c>
      <c r="J1239" s="17">
        <v>0.22640870794197801</v>
      </c>
      <c r="K1239" s="17">
        <v>0.100773677143527</v>
      </c>
      <c r="L1239" s="17">
        <v>6.0005565320552699E-2</v>
      </c>
      <c r="M1239" s="17"/>
      <c r="N1239" s="17">
        <v>0.27113166260184501</v>
      </c>
      <c r="O1239" s="17">
        <v>0.16733202161696101</v>
      </c>
      <c r="P1239" s="17">
        <v>0.247085508995709</v>
      </c>
      <c r="Q1239" s="17">
        <v>0.169306044072494</v>
      </c>
      <c r="R1239" s="17"/>
      <c r="S1239" s="17">
        <v>0.29323265812565003</v>
      </c>
      <c r="T1239" s="17">
        <v>0.175661075867</v>
      </c>
      <c r="U1239" s="17">
        <v>0.23789235287935701</v>
      </c>
      <c r="V1239" s="17">
        <v>0.133334717838925</v>
      </c>
      <c r="W1239" s="17">
        <v>0.19718168659519</v>
      </c>
      <c r="X1239" s="17">
        <v>0.32015313830714398</v>
      </c>
      <c r="Y1239" s="17">
        <v>0.20675098081644699</v>
      </c>
      <c r="Z1239" s="17">
        <v>0.15615164188878899</v>
      </c>
      <c r="AA1239" s="17">
        <v>0.17288964179997901</v>
      </c>
      <c r="AB1239" s="17">
        <v>0.20478682452248301</v>
      </c>
      <c r="AC1239" s="17">
        <v>0.14999570621693101</v>
      </c>
      <c r="AD1239" s="17">
        <v>0.111133656276906</v>
      </c>
      <c r="AE1239" s="17"/>
      <c r="AF1239" s="17">
        <v>0.190444068619913</v>
      </c>
      <c r="AG1239" s="17">
        <v>0.21456996409896101</v>
      </c>
      <c r="AH1239" s="17">
        <v>0.19040126726889001</v>
      </c>
      <c r="AI1239" s="17"/>
      <c r="AJ1239" s="17">
        <v>0.18115364055857899</v>
      </c>
      <c r="AK1239" s="17">
        <v>0.278782209627082</v>
      </c>
      <c r="AL1239" s="17">
        <v>0.19869396142213999</v>
      </c>
      <c r="AM1239" s="17">
        <v>0.24746148909945601</v>
      </c>
      <c r="AN1239" s="17">
        <v>0.18867619839962599</v>
      </c>
      <c r="AO1239" s="17"/>
      <c r="AP1239" s="17">
        <v>0.246079921340564</v>
      </c>
      <c r="AQ1239" s="17">
        <v>0.26890444986066903</v>
      </c>
      <c r="AR1239" s="17">
        <v>0.18456477711216701</v>
      </c>
      <c r="AS1239" s="17"/>
      <c r="AT1239" s="17">
        <v>0.13120651118170401</v>
      </c>
      <c r="AU1239" s="17">
        <v>0.21376999112853501</v>
      </c>
      <c r="AV1239" s="17" t="s">
        <v>74</v>
      </c>
      <c r="AW1239" s="17">
        <v>0.183709469654944</v>
      </c>
      <c r="AX1239" s="17">
        <v>0.221029893538843</v>
      </c>
      <c r="AY1239" s="17">
        <v>0.37195390804823703</v>
      </c>
      <c r="AZ1239" s="17">
        <v>0.183511632489397</v>
      </c>
    </row>
    <row r="1240" spans="2:52" x14ac:dyDescent="0.35">
      <c r="B1240" t="s">
        <v>388</v>
      </c>
      <c r="C1240" s="17">
        <v>0.43515831122950399</v>
      </c>
      <c r="D1240" s="17">
        <v>0.41391642617234797</v>
      </c>
      <c r="E1240" s="17">
        <v>0.45709715471030699</v>
      </c>
      <c r="F1240" s="17"/>
      <c r="G1240" s="17">
        <v>0.30102966822918498</v>
      </c>
      <c r="H1240" s="17">
        <v>0.31463261286999</v>
      </c>
      <c r="I1240" s="17">
        <v>0.40621943180728798</v>
      </c>
      <c r="J1240" s="17">
        <v>0.407110144120855</v>
      </c>
      <c r="K1240" s="17">
        <v>0.56078450274637903</v>
      </c>
      <c r="L1240" s="17">
        <v>0.58842494266494305</v>
      </c>
      <c r="M1240" s="17"/>
      <c r="N1240" s="17">
        <v>0.435608384709253</v>
      </c>
      <c r="O1240" s="17">
        <v>0.45579356241074898</v>
      </c>
      <c r="P1240" s="17">
        <v>0.42951056080362898</v>
      </c>
      <c r="Q1240" s="17">
        <v>0.42133653377796199</v>
      </c>
      <c r="R1240" s="17"/>
      <c r="S1240" s="17">
        <v>0.40202360229803502</v>
      </c>
      <c r="T1240" s="17">
        <v>0.42950305656605398</v>
      </c>
      <c r="U1240" s="17">
        <v>0.38767597151191002</v>
      </c>
      <c r="V1240" s="17">
        <v>0.53874520761065803</v>
      </c>
      <c r="W1240" s="17">
        <v>0.49840972451945598</v>
      </c>
      <c r="X1240" s="17">
        <v>0.34319504253661398</v>
      </c>
      <c r="Y1240" s="17">
        <v>0.41723488155664601</v>
      </c>
      <c r="Z1240" s="17">
        <v>0.414155188626671</v>
      </c>
      <c r="AA1240" s="17">
        <v>0.52464433075668504</v>
      </c>
      <c r="AB1240" s="17">
        <v>0.45059820014930302</v>
      </c>
      <c r="AC1240" s="17">
        <v>0.439542966401132</v>
      </c>
      <c r="AD1240" s="17">
        <v>0.21284661743314701</v>
      </c>
      <c r="AE1240" s="17"/>
      <c r="AF1240" s="17">
        <v>0.48333822743358301</v>
      </c>
      <c r="AG1240" s="17">
        <v>0.43725820774382002</v>
      </c>
      <c r="AH1240" s="17">
        <v>0.408964179880346</v>
      </c>
      <c r="AI1240" s="17"/>
      <c r="AJ1240" s="17">
        <v>0.487281136957392</v>
      </c>
      <c r="AK1240" s="17">
        <v>0.34675379723641597</v>
      </c>
      <c r="AL1240" s="17">
        <v>0.447877069966446</v>
      </c>
      <c r="AM1240" s="17">
        <v>0.47636063520384903</v>
      </c>
      <c r="AN1240" s="17">
        <v>0.494795435153918</v>
      </c>
      <c r="AO1240" s="17"/>
      <c r="AP1240" s="17">
        <v>0.400599739086139</v>
      </c>
      <c r="AQ1240" s="17">
        <v>0.38668729203855501</v>
      </c>
      <c r="AR1240" s="17">
        <v>0.46511005560491098</v>
      </c>
      <c r="AS1240" s="17"/>
      <c r="AT1240" s="17">
        <v>0.56752726132187004</v>
      </c>
      <c r="AU1240" s="17">
        <v>0.42462233554051898</v>
      </c>
      <c r="AV1240" s="17" t="s">
        <v>74</v>
      </c>
      <c r="AW1240" s="17">
        <v>0.36266212452347601</v>
      </c>
      <c r="AX1240" s="17">
        <v>0.32501232517110601</v>
      </c>
      <c r="AY1240" s="17">
        <v>0.28726344684757898</v>
      </c>
      <c r="AZ1240" s="17">
        <v>0.41568829435701399</v>
      </c>
    </row>
    <row r="1241" spans="2:52" x14ac:dyDescent="0.35">
      <c r="B1241" t="s">
        <v>86</v>
      </c>
      <c r="C1241" s="17">
        <v>-0.22379069155725201</v>
      </c>
      <c r="D1241" s="17">
        <v>-0.16809365069104201</v>
      </c>
      <c r="E1241" s="17">
        <v>-0.27888672100911999</v>
      </c>
      <c r="F1241" s="17"/>
      <c r="G1241" s="17">
        <v>4.7929156273665403E-2</v>
      </c>
      <c r="H1241" s="17">
        <v>-4.0252712854416698E-3</v>
      </c>
      <c r="I1241" s="17">
        <v>-0.148353560918946</v>
      </c>
      <c r="J1241" s="17">
        <v>-0.18070143617887699</v>
      </c>
      <c r="K1241" s="17">
        <v>-0.460010825602852</v>
      </c>
      <c r="L1241" s="17">
        <v>-0.52841937734439004</v>
      </c>
      <c r="M1241" s="17"/>
      <c r="N1241" s="17">
        <v>-0.16447672210740799</v>
      </c>
      <c r="O1241" s="17">
        <v>-0.288461540793788</v>
      </c>
      <c r="P1241" s="17">
        <v>-0.18242505180792001</v>
      </c>
      <c r="Q1241" s="17">
        <v>-0.25203048970546899</v>
      </c>
      <c r="R1241" s="17"/>
      <c r="S1241" s="17">
        <v>-0.108790944172385</v>
      </c>
      <c r="T1241" s="17">
        <v>-0.253841980699054</v>
      </c>
      <c r="U1241" s="17">
        <v>-0.14978361863255299</v>
      </c>
      <c r="V1241" s="17">
        <v>-0.405410489771733</v>
      </c>
      <c r="W1241" s="17">
        <v>-0.301228037924266</v>
      </c>
      <c r="X1241" s="17">
        <v>-2.3041904229470701E-2</v>
      </c>
      <c r="Y1241" s="17">
        <v>-0.21048390074019999</v>
      </c>
      <c r="Z1241" s="17">
        <v>-0.258003546737883</v>
      </c>
      <c r="AA1241" s="17">
        <v>-0.35175468895670597</v>
      </c>
      <c r="AB1241" s="17">
        <v>-0.24581137562682001</v>
      </c>
      <c r="AC1241" s="17">
        <v>-0.28954726018420102</v>
      </c>
      <c r="AD1241" s="17">
        <v>-0.101712961156241</v>
      </c>
      <c r="AE1241" s="17"/>
      <c r="AF1241" s="17">
        <v>-0.29289415881366998</v>
      </c>
      <c r="AG1241" s="17">
        <v>-0.22268824364485801</v>
      </c>
      <c r="AH1241" s="17">
        <v>-0.218562912611456</v>
      </c>
      <c r="AI1241" s="17"/>
      <c r="AJ1241" s="17">
        <v>-0.30612749639881298</v>
      </c>
      <c r="AK1241" s="17">
        <v>-6.79715876093345E-2</v>
      </c>
      <c r="AL1241" s="17">
        <v>-0.249183108544306</v>
      </c>
      <c r="AM1241" s="17">
        <v>-0.22889914610439299</v>
      </c>
      <c r="AN1241" s="17">
        <v>-0.30611923675429198</v>
      </c>
      <c r="AO1241" s="17"/>
      <c r="AP1241" s="17">
        <v>-0.15451981774557499</v>
      </c>
      <c r="AQ1241" s="17">
        <v>-0.117782842177886</v>
      </c>
      <c r="AR1241" s="17">
        <v>-0.28054527849274402</v>
      </c>
      <c r="AS1241" s="17"/>
      <c r="AT1241" s="17">
        <v>-0.43632075014016602</v>
      </c>
      <c r="AU1241" s="17">
        <v>-0.210852344411984</v>
      </c>
      <c r="AV1241" s="17" t="s">
        <v>74</v>
      </c>
      <c r="AW1241" s="17">
        <v>-0.17895265486853301</v>
      </c>
      <c r="AX1241" s="17">
        <v>-0.10398243163226301</v>
      </c>
      <c r="AY1241" s="17">
        <v>8.4690461200657305E-2</v>
      </c>
      <c r="AZ1241" s="17">
        <v>-0.23217666186761801</v>
      </c>
    </row>
    <row r="1242" spans="2:52" x14ac:dyDescent="0.35">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row>
    <row r="1243" spans="2:52" x14ac:dyDescent="0.35">
      <c r="B1243" s="6" t="s">
        <v>504</v>
      </c>
      <c r="C1243" s="17"/>
      <c r="D1243" s="17"/>
      <c r="E1243" s="17"/>
      <c r="F1243" s="17"/>
      <c r="G1243" s="17"/>
      <c r="H1243" s="17"/>
      <c r="I1243" s="17"/>
      <c r="J1243" s="17"/>
      <c r="K1243" s="17"/>
      <c r="L1243" s="17"/>
      <c r="M1243" s="17"/>
      <c r="N1243" s="17"/>
      <c r="O1243" s="17"/>
      <c r="P1243" s="17"/>
      <c r="Q1243" s="17"/>
      <c r="R1243" s="17"/>
      <c r="S1243" s="17"/>
      <c r="T1243" s="17"/>
      <c r="U1243" s="17"/>
      <c r="V1243" s="17"/>
      <c r="W1243" s="17"/>
      <c r="X1243" s="17"/>
      <c r="Y1243" s="17"/>
      <c r="Z1243" s="17"/>
      <c r="AA1243" s="17"/>
      <c r="AB1243" s="17"/>
      <c r="AC1243" s="17"/>
      <c r="AD1243" s="17"/>
      <c r="AE1243" s="17"/>
      <c r="AF1243" s="17"/>
      <c r="AG1243" s="17"/>
      <c r="AH1243" s="17"/>
      <c r="AI1243" s="17"/>
      <c r="AJ1243" s="17"/>
      <c r="AK1243" s="17"/>
      <c r="AL1243" s="17"/>
      <c r="AM1243" s="17"/>
      <c r="AN1243" s="17"/>
      <c r="AO1243" s="17"/>
      <c r="AP1243" s="17"/>
      <c r="AQ1243" s="17"/>
      <c r="AR1243" s="17"/>
      <c r="AS1243" s="17"/>
      <c r="AT1243" s="17"/>
      <c r="AU1243" s="17"/>
      <c r="AV1243" s="17"/>
      <c r="AW1243" s="17"/>
      <c r="AX1243" s="17"/>
      <c r="AY1243" s="17"/>
      <c r="AZ1243" s="17"/>
    </row>
    <row r="1244" spans="2:52" x14ac:dyDescent="0.35">
      <c r="B1244" s="24" t="s">
        <v>156</v>
      </c>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row>
    <row r="1245" spans="2:52" x14ac:dyDescent="0.35">
      <c r="B1245" t="s">
        <v>382</v>
      </c>
      <c r="C1245" s="17">
        <v>0.15988008758901301</v>
      </c>
      <c r="D1245" s="17">
        <v>0.14041837657349299</v>
      </c>
      <c r="E1245" s="17">
        <v>0.17934806129146899</v>
      </c>
      <c r="F1245" s="17"/>
      <c r="G1245" s="17">
        <v>0.24769807322690199</v>
      </c>
      <c r="H1245" s="17">
        <v>0.217409604211559</v>
      </c>
      <c r="I1245" s="17">
        <v>0.173962628344279</v>
      </c>
      <c r="J1245" s="17">
        <v>0.118283059952469</v>
      </c>
      <c r="K1245" s="17">
        <v>0.12037982416379001</v>
      </c>
      <c r="L1245" s="17">
        <v>9.9032888074962702E-2</v>
      </c>
      <c r="M1245" s="17"/>
      <c r="N1245" s="17">
        <v>0.159810882794508</v>
      </c>
      <c r="O1245" s="17">
        <v>0.14783315285825299</v>
      </c>
      <c r="P1245" s="17">
        <v>0.174663102950635</v>
      </c>
      <c r="Q1245" s="17">
        <v>0.160218500278449</v>
      </c>
      <c r="R1245" s="17"/>
      <c r="S1245" s="17">
        <v>0.252989023664414</v>
      </c>
      <c r="T1245" s="17">
        <v>0.18808657468871001</v>
      </c>
      <c r="U1245" s="17">
        <v>0.104721048556926</v>
      </c>
      <c r="V1245" s="17">
        <v>0.14025086767396699</v>
      </c>
      <c r="W1245" s="17">
        <v>0.17016993609801201</v>
      </c>
      <c r="X1245" s="17">
        <v>0.15853496022725799</v>
      </c>
      <c r="Y1245" s="17">
        <v>0.15735187991119701</v>
      </c>
      <c r="Z1245" s="17">
        <v>6.3717029550925799E-2</v>
      </c>
      <c r="AA1245" s="17">
        <v>8.3717417195480606E-2</v>
      </c>
      <c r="AB1245" s="17">
        <v>0.17730797236493201</v>
      </c>
      <c r="AC1245" s="17">
        <v>0.121518032969574</v>
      </c>
      <c r="AD1245" s="17">
        <v>0.21930029045015501</v>
      </c>
      <c r="AE1245" s="17"/>
      <c r="AF1245" s="17">
        <v>0.175483193968687</v>
      </c>
      <c r="AG1245" s="17">
        <v>0.13565702797357701</v>
      </c>
      <c r="AH1245" s="17">
        <v>0.117280104667288</v>
      </c>
      <c r="AI1245" s="17"/>
      <c r="AJ1245" s="17">
        <v>0.146598981793337</v>
      </c>
      <c r="AK1245" s="17">
        <v>0.21450611019089699</v>
      </c>
      <c r="AL1245" s="17">
        <v>0.16371384681116499</v>
      </c>
      <c r="AM1245" s="17">
        <v>0.16741110426095901</v>
      </c>
      <c r="AN1245" s="17">
        <v>0.104448411685493</v>
      </c>
      <c r="AO1245" s="17"/>
      <c r="AP1245" s="17">
        <v>0.116814226079928</v>
      </c>
      <c r="AQ1245" s="17">
        <v>0.23821507467025199</v>
      </c>
      <c r="AR1245" s="17">
        <v>0.21865236074048799</v>
      </c>
      <c r="AS1245" s="17"/>
      <c r="AT1245" s="17">
        <v>0.12635600429482199</v>
      </c>
      <c r="AU1245" s="17">
        <v>0.10588138129821401</v>
      </c>
      <c r="AV1245" s="17" t="s">
        <v>74</v>
      </c>
      <c r="AW1245" s="17">
        <v>0.218373323988863</v>
      </c>
      <c r="AX1245" s="17">
        <v>0.16300499802151999</v>
      </c>
      <c r="AY1245" s="17">
        <v>0.234247473517156</v>
      </c>
      <c r="AZ1245" s="17">
        <v>0.38055232562178798</v>
      </c>
    </row>
    <row r="1246" spans="2:52" x14ac:dyDescent="0.35">
      <c r="B1246" t="s">
        <v>383</v>
      </c>
      <c r="C1246" s="17">
        <v>0.37834089267315901</v>
      </c>
      <c r="D1246" s="17">
        <v>0.385121348319865</v>
      </c>
      <c r="E1246" s="17">
        <v>0.37270745357673302</v>
      </c>
      <c r="F1246" s="17"/>
      <c r="G1246" s="17">
        <v>0.36338801671315502</v>
      </c>
      <c r="H1246" s="17">
        <v>0.42828609738881801</v>
      </c>
      <c r="I1246" s="17">
        <v>0.48783014021689203</v>
      </c>
      <c r="J1246" s="17">
        <v>0.37639881334958702</v>
      </c>
      <c r="K1246" s="17">
        <v>0.32975450550139801</v>
      </c>
      <c r="L1246" s="17">
        <v>0.28562041940710697</v>
      </c>
      <c r="M1246" s="17"/>
      <c r="N1246" s="17">
        <v>0.46364369525931598</v>
      </c>
      <c r="O1246" s="17">
        <v>0.39371159400900102</v>
      </c>
      <c r="P1246" s="17">
        <v>0.32317642423196902</v>
      </c>
      <c r="Q1246" s="17">
        <v>0.32571574766336298</v>
      </c>
      <c r="R1246" s="17"/>
      <c r="S1246" s="17">
        <v>0.27728935424746298</v>
      </c>
      <c r="T1246" s="17">
        <v>0.36686662188439401</v>
      </c>
      <c r="U1246" s="17">
        <v>0.38183770476846801</v>
      </c>
      <c r="V1246" s="17">
        <v>0.42739608497479697</v>
      </c>
      <c r="W1246" s="17">
        <v>0.31303935248235398</v>
      </c>
      <c r="X1246" s="17">
        <v>0.33357499470999602</v>
      </c>
      <c r="Y1246" s="17">
        <v>0.42417612921319697</v>
      </c>
      <c r="Z1246" s="17">
        <v>0.51486958797465598</v>
      </c>
      <c r="AA1246" s="17">
        <v>0.48489161736058101</v>
      </c>
      <c r="AB1246" s="17">
        <v>0.36021705335847798</v>
      </c>
      <c r="AC1246" s="17">
        <v>0.37119089794401799</v>
      </c>
      <c r="AD1246" s="17">
        <v>0.450407604159133</v>
      </c>
      <c r="AE1246" s="17"/>
      <c r="AF1246" s="17">
        <v>0.35595950346489103</v>
      </c>
      <c r="AG1246" s="17">
        <v>0.40932977194399101</v>
      </c>
      <c r="AH1246" s="17">
        <v>0.344241269869206</v>
      </c>
      <c r="AI1246" s="17"/>
      <c r="AJ1246" s="17">
        <v>0.38753109222354698</v>
      </c>
      <c r="AK1246" s="17">
        <v>0.38756343774016699</v>
      </c>
      <c r="AL1246" s="17">
        <v>0.22136831842433199</v>
      </c>
      <c r="AM1246" s="17">
        <v>0.22736929506589701</v>
      </c>
      <c r="AN1246" s="17">
        <v>0.39124132501540798</v>
      </c>
      <c r="AO1246" s="17"/>
      <c r="AP1246" s="17">
        <v>0.37698953009740799</v>
      </c>
      <c r="AQ1246" s="17">
        <v>0.36074035716356401</v>
      </c>
      <c r="AR1246" s="17">
        <v>0.30135758951445302</v>
      </c>
      <c r="AS1246" s="17"/>
      <c r="AT1246" s="17">
        <v>0.32303157839663699</v>
      </c>
      <c r="AU1246" s="17">
        <v>0.45395060397548798</v>
      </c>
      <c r="AV1246" s="17" t="s">
        <v>74</v>
      </c>
      <c r="AW1246" s="17">
        <v>0.26073528199170798</v>
      </c>
      <c r="AX1246" s="17">
        <v>0.317349085649963</v>
      </c>
      <c r="AY1246" s="17">
        <v>0.47780356084660303</v>
      </c>
      <c r="AZ1246" s="17">
        <v>0.37349312026273401</v>
      </c>
    </row>
    <row r="1247" spans="2:52" x14ac:dyDescent="0.35">
      <c r="B1247" t="s">
        <v>384</v>
      </c>
      <c r="C1247" s="17">
        <v>0.28760360187704198</v>
      </c>
      <c r="D1247" s="17">
        <v>0.26534372780812598</v>
      </c>
      <c r="E1247" s="17">
        <v>0.31014794516942601</v>
      </c>
      <c r="F1247" s="17"/>
      <c r="G1247" s="17">
        <v>0.16479684704033801</v>
      </c>
      <c r="H1247" s="17">
        <v>0.218557562639562</v>
      </c>
      <c r="I1247" s="17">
        <v>0.23411534396358399</v>
      </c>
      <c r="J1247" s="17">
        <v>0.33055080496351102</v>
      </c>
      <c r="K1247" s="17">
        <v>0.35165967313398999</v>
      </c>
      <c r="L1247" s="17">
        <v>0.39642818107269701</v>
      </c>
      <c r="M1247" s="17"/>
      <c r="N1247" s="17">
        <v>0.20380037595108799</v>
      </c>
      <c r="O1247" s="17">
        <v>0.31156785405413001</v>
      </c>
      <c r="P1247" s="17">
        <v>0.31434233110572002</v>
      </c>
      <c r="Q1247" s="17">
        <v>0.32212787762470402</v>
      </c>
      <c r="R1247" s="17"/>
      <c r="S1247" s="17">
        <v>0.27015112211167502</v>
      </c>
      <c r="T1247" s="17">
        <v>0.26435166210278699</v>
      </c>
      <c r="U1247" s="17">
        <v>0.35136726732803603</v>
      </c>
      <c r="V1247" s="17">
        <v>0.26689871479092597</v>
      </c>
      <c r="W1247" s="17">
        <v>0.29461223602417203</v>
      </c>
      <c r="X1247" s="17">
        <v>0.34499416425229501</v>
      </c>
      <c r="Y1247" s="17">
        <v>0.24762873067569699</v>
      </c>
      <c r="Z1247" s="17">
        <v>0.22659881419255901</v>
      </c>
      <c r="AA1247" s="17">
        <v>0.21517598456182499</v>
      </c>
      <c r="AB1247" s="17">
        <v>0.34266218924046798</v>
      </c>
      <c r="AC1247" s="17">
        <v>0.36858379508928801</v>
      </c>
      <c r="AD1247" s="17">
        <v>0.33029210539071202</v>
      </c>
      <c r="AE1247" s="17"/>
      <c r="AF1247" s="17">
        <v>0.31070334187167498</v>
      </c>
      <c r="AG1247" s="17">
        <v>0.29040320300418898</v>
      </c>
      <c r="AH1247" s="17">
        <v>0.33586956212408198</v>
      </c>
      <c r="AI1247" s="17"/>
      <c r="AJ1247" s="17">
        <v>0.31189790296824998</v>
      </c>
      <c r="AK1247" s="17">
        <v>0.242789601022737</v>
      </c>
      <c r="AL1247" s="17">
        <v>0.32679996658070498</v>
      </c>
      <c r="AM1247" s="17">
        <v>0.35702422501508302</v>
      </c>
      <c r="AN1247" s="17">
        <v>0.32359753157585402</v>
      </c>
      <c r="AO1247" s="17"/>
      <c r="AP1247" s="17">
        <v>0.34598140940368599</v>
      </c>
      <c r="AQ1247" s="17">
        <v>0.26292604350191701</v>
      </c>
      <c r="AR1247" s="17">
        <v>0.22451792059004699</v>
      </c>
      <c r="AS1247" s="17"/>
      <c r="AT1247" s="17">
        <v>0.35541096198619698</v>
      </c>
      <c r="AU1247" s="17">
        <v>0.27376343501289702</v>
      </c>
      <c r="AV1247" s="17" t="s">
        <v>74</v>
      </c>
      <c r="AW1247" s="17">
        <v>0.29230164554566102</v>
      </c>
      <c r="AX1247" s="17">
        <v>0.26141889106490002</v>
      </c>
      <c r="AY1247" s="17">
        <v>0.20313746413020001</v>
      </c>
      <c r="AZ1247" s="17">
        <v>0.152917868703555</v>
      </c>
    </row>
    <row r="1248" spans="2:52" x14ac:dyDescent="0.35">
      <c r="B1248" t="s">
        <v>385</v>
      </c>
      <c r="C1248" s="17">
        <v>9.1386755046758306E-2</v>
      </c>
      <c r="D1248" s="17">
        <v>0.113435139437047</v>
      </c>
      <c r="E1248" s="17">
        <v>7.0052807000063097E-2</v>
      </c>
      <c r="F1248" s="17"/>
      <c r="G1248" s="17">
        <v>0.123982921287019</v>
      </c>
      <c r="H1248" s="17">
        <v>7.6315180439896102E-2</v>
      </c>
      <c r="I1248" s="17">
        <v>5.6721214580779999E-2</v>
      </c>
      <c r="J1248" s="17">
        <v>6.9603506328490702E-2</v>
      </c>
      <c r="K1248" s="17">
        <v>0.14191238740088399</v>
      </c>
      <c r="L1248" s="17">
        <v>9.9862786637995193E-2</v>
      </c>
      <c r="M1248" s="17"/>
      <c r="N1248" s="17">
        <v>0.100292156967562</v>
      </c>
      <c r="O1248" s="17">
        <v>6.5861139808809394E-2</v>
      </c>
      <c r="P1248" s="17">
        <v>9.4937148962334503E-2</v>
      </c>
      <c r="Q1248" s="17">
        <v>0.105713551479597</v>
      </c>
      <c r="R1248" s="17"/>
      <c r="S1248" s="17">
        <v>0.118341781156367</v>
      </c>
      <c r="T1248" s="17">
        <v>0.113871797018612</v>
      </c>
      <c r="U1248" s="17">
        <v>2.0045465612077901E-2</v>
      </c>
      <c r="V1248" s="17">
        <v>9.8984292438970098E-2</v>
      </c>
      <c r="W1248" s="17">
        <v>0.122507780867788</v>
      </c>
      <c r="X1248" s="17">
        <v>5.9259404408474901E-2</v>
      </c>
      <c r="Y1248" s="17">
        <v>3.4350658039290098E-2</v>
      </c>
      <c r="Z1248" s="17">
        <v>0.16714721389195999</v>
      </c>
      <c r="AA1248" s="17">
        <v>0.12541486546382799</v>
      </c>
      <c r="AB1248" s="17">
        <v>6.04872266775602E-2</v>
      </c>
      <c r="AC1248" s="17">
        <v>0.109862232292762</v>
      </c>
      <c r="AD1248" s="17">
        <v>0</v>
      </c>
      <c r="AE1248" s="17"/>
      <c r="AF1248" s="17">
        <v>7.7418507940535702E-2</v>
      </c>
      <c r="AG1248" s="17">
        <v>9.3485791432714294E-2</v>
      </c>
      <c r="AH1248" s="17">
        <v>0.115072974783429</v>
      </c>
      <c r="AI1248" s="17"/>
      <c r="AJ1248" s="17">
        <v>6.8324436086484003E-2</v>
      </c>
      <c r="AK1248" s="17">
        <v>8.9108091572721204E-2</v>
      </c>
      <c r="AL1248" s="17">
        <v>0.221457456954989</v>
      </c>
      <c r="AM1248" s="17">
        <v>0.24819537565805999</v>
      </c>
      <c r="AN1248" s="17">
        <v>7.4130765863622605E-2</v>
      </c>
      <c r="AO1248" s="17"/>
      <c r="AP1248" s="17">
        <v>8.9089006903237303E-2</v>
      </c>
      <c r="AQ1248" s="17">
        <v>7.7133714699633399E-2</v>
      </c>
      <c r="AR1248" s="17">
        <v>0.19692485746180199</v>
      </c>
      <c r="AS1248" s="17"/>
      <c r="AT1248" s="17">
        <v>0.10631559455937099</v>
      </c>
      <c r="AU1248" s="17">
        <v>9.7678302057506203E-2</v>
      </c>
      <c r="AV1248" s="17" t="s">
        <v>74</v>
      </c>
      <c r="AW1248" s="17">
        <v>6.4879685682396895E-2</v>
      </c>
      <c r="AX1248" s="17">
        <v>0.129688484441911</v>
      </c>
      <c r="AY1248" s="17">
        <v>4.3292248038332003E-2</v>
      </c>
      <c r="AZ1248" s="17">
        <v>9.3036685411923406E-2</v>
      </c>
    </row>
    <row r="1249" spans="2:52" x14ac:dyDescent="0.35">
      <c r="B1249" t="s">
        <v>386</v>
      </c>
      <c r="C1249" s="17">
        <v>4.8855847205794001E-2</v>
      </c>
      <c r="D1249" s="17">
        <v>6.2866386071480804E-2</v>
      </c>
      <c r="E1249" s="17">
        <v>3.5274894141902602E-2</v>
      </c>
      <c r="F1249" s="17"/>
      <c r="G1249" s="17">
        <v>6.8244273908437403E-2</v>
      </c>
      <c r="H1249" s="17">
        <v>1.8208245342502101E-2</v>
      </c>
      <c r="I1249" s="17">
        <v>1.56207416759312E-2</v>
      </c>
      <c r="J1249" s="17">
        <v>4.3350480718317902E-2</v>
      </c>
      <c r="K1249" s="17">
        <v>3.3061927335099099E-2</v>
      </c>
      <c r="L1249" s="17">
        <v>0.101476923365971</v>
      </c>
      <c r="M1249" s="17"/>
      <c r="N1249" s="17">
        <v>6.1144989448843598E-2</v>
      </c>
      <c r="O1249" s="17">
        <v>4.9251214258470802E-2</v>
      </c>
      <c r="P1249" s="17">
        <v>4.3033618266110601E-2</v>
      </c>
      <c r="Q1249" s="17">
        <v>4.2002471445313098E-2</v>
      </c>
      <c r="R1249" s="17"/>
      <c r="S1249" s="17">
        <v>4.1882198282164801E-2</v>
      </c>
      <c r="T1249" s="17">
        <v>2.5809520092053999E-2</v>
      </c>
      <c r="U1249" s="17">
        <v>8.2749130338565305E-2</v>
      </c>
      <c r="V1249" s="17">
        <v>6.6470040121339502E-2</v>
      </c>
      <c r="W1249" s="17">
        <v>9.9670694527674006E-2</v>
      </c>
      <c r="X1249" s="17">
        <v>4.5583885192109597E-2</v>
      </c>
      <c r="Y1249" s="17">
        <v>8.5722639795482003E-2</v>
      </c>
      <c r="Z1249" s="17">
        <v>0</v>
      </c>
      <c r="AA1249" s="17">
        <v>3.6268849353119199E-2</v>
      </c>
      <c r="AB1249" s="17">
        <v>4.4877668857761899E-2</v>
      </c>
      <c r="AC1249" s="17">
        <v>2.8845041704356401E-2</v>
      </c>
      <c r="AD1249" s="17">
        <v>0</v>
      </c>
      <c r="AE1249" s="17"/>
      <c r="AF1249" s="17">
        <v>5.9277564918076897E-2</v>
      </c>
      <c r="AG1249" s="17">
        <v>4.5702194089395298E-2</v>
      </c>
      <c r="AH1249" s="17">
        <v>1.5936498916997499E-2</v>
      </c>
      <c r="AI1249" s="17"/>
      <c r="AJ1249" s="17">
        <v>5.39122546328464E-2</v>
      </c>
      <c r="AK1249" s="17">
        <v>4.6029918349348803E-2</v>
      </c>
      <c r="AL1249" s="17">
        <v>1.71456420943716E-2</v>
      </c>
      <c r="AM1249" s="17">
        <v>0</v>
      </c>
      <c r="AN1249" s="17">
        <v>4.7908120536975303E-2</v>
      </c>
      <c r="AO1249" s="17"/>
      <c r="AP1249" s="17">
        <v>3.9606407345023298E-2</v>
      </c>
      <c r="AQ1249" s="17">
        <v>4.0480792558741603E-2</v>
      </c>
      <c r="AR1249" s="17">
        <v>1.99595473302332E-2</v>
      </c>
      <c r="AS1249" s="17"/>
      <c r="AT1249" s="17">
        <v>6.6436307328540806E-2</v>
      </c>
      <c r="AU1249" s="17">
        <v>2.8918925035690501E-2</v>
      </c>
      <c r="AV1249" s="17" t="s">
        <v>74</v>
      </c>
      <c r="AW1249" s="17">
        <v>7.0589201566137905E-2</v>
      </c>
      <c r="AX1249" s="17">
        <v>6.5395745874487099E-2</v>
      </c>
      <c r="AY1249" s="17">
        <v>2.5572707594537E-2</v>
      </c>
      <c r="AZ1249" s="17">
        <v>0</v>
      </c>
    </row>
    <row r="1250" spans="2:52" x14ac:dyDescent="0.35">
      <c r="B1250" t="s">
        <v>72</v>
      </c>
      <c r="C1250" s="17">
        <v>3.3932815608233698E-2</v>
      </c>
      <c r="D1250" s="17">
        <v>3.2815021789987901E-2</v>
      </c>
      <c r="E1250" s="17">
        <v>3.2468838820406402E-2</v>
      </c>
      <c r="F1250" s="17"/>
      <c r="G1250" s="17">
        <v>3.1889867824148599E-2</v>
      </c>
      <c r="H1250" s="17">
        <v>4.1223309977662097E-2</v>
      </c>
      <c r="I1250" s="17">
        <v>3.1749931218534498E-2</v>
      </c>
      <c r="J1250" s="17">
        <v>6.1813334687624899E-2</v>
      </c>
      <c r="K1250" s="17">
        <v>2.32316824648389E-2</v>
      </c>
      <c r="L1250" s="17">
        <v>1.7578801441266698E-2</v>
      </c>
      <c r="M1250" s="17"/>
      <c r="N1250" s="17">
        <v>1.13078995786832E-2</v>
      </c>
      <c r="O1250" s="17">
        <v>3.1775045011336399E-2</v>
      </c>
      <c r="P1250" s="17">
        <v>4.98473744832309E-2</v>
      </c>
      <c r="Q1250" s="17">
        <v>4.4221851508573697E-2</v>
      </c>
      <c r="R1250" s="17"/>
      <c r="S1250" s="17">
        <v>3.9346520537917297E-2</v>
      </c>
      <c r="T1250" s="17">
        <v>4.1013824213443698E-2</v>
      </c>
      <c r="U1250" s="17">
        <v>5.9279383395926803E-2</v>
      </c>
      <c r="V1250" s="17">
        <v>0</v>
      </c>
      <c r="W1250" s="17">
        <v>0</v>
      </c>
      <c r="X1250" s="17">
        <v>5.8052591209866201E-2</v>
      </c>
      <c r="Y1250" s="17">
        <v>5.0769962365136603E-2</v>
      </c>
      <c r="Z1250" s="17">
        <v>2.7667354389899201E-2</v>
      </c>
      <c r="AA1250" s="17">
        <v>5.4531266065165701E-2</v>
      </c>
      <c r="AB1250" s="17">
        <v>1.4447889500799499E-2</v>
      </c>
      <c r="AC1250" s="17">
        <v>0</v>
      </c>
      <c r="AD1250" s="17">
        <v>0</v>
      </c>
      <c r="AE1250" s="17"/>
      <c r="AF1250" s="17">
        <v>2.11578878361347E-2</v>
      </c>
      <c r="AG1250" s="17">
        <v>2.5422011556133401E-2</v>
      </c>
      <c r="AH1250" s="17">
        <v>7.1599589638997901E-2</v>
      </c>
      <c r="AI1250" s="17"/>
      <c r="AJ1250" s="17">
        <v>3.1735332295535899E-2</v>
      </c>
      <c r="AK1250" s="17">
        <v>2.0002841124128801E-2</v>
      </c>
      <c r="AL1250" s="17">
        <v>4.9514769134437697E-2</v>
      </c>
      <c r="AM1250" s="17">
        <v>0</v>
      </c>
      <c r="AN1250" s="17">
        <v>5.8673845322646002E-2</v>
      </c>
      <c r="AO1250" s="17"/>
      <c r="AP1250" s="17">
        <v>3.1519420170718002E-2</v>
      </c>
      <c r="AQ1250" s="17">
        <v>2.0504017405892801E-2</v>
      </c>
      <c r="AR1250" s="17">
        <v>3.8587724362977298E-2</v>
      </c>
      <c r="AS1250" s="17"/>
      <c r="AT1250" s="17">
        <v>2.2449553434432001E-2</v>
      </c>
      <c r="AU1250" s="17">
        <v>3.9807352620204503E-2</v>
      </c>
      <c r="AV1250" s="17" t="s">
        <v>74</v>
      </c>
      <c r="AW1250" s="17">
        <v>9.3120861225232804E-2</v>
      </c>
      <c r="AX1250" s="17">
        <v>6.3142794947218098E-2</v>
      </c>
      <c r="AY1250" s="17">
        <v>1.5946545873172398E-2</v>
      </c>
      <c r="AZ1250" s="17">
        <v>0</v>
      </c>
    </row>
    <row r="1251" spans="2:52" x14ac:dyDescent="0.35">
      <c r="B1251" t="s">
        <v>387</v>
      </c>
      <c r="C1251" s="17">
        <v>0.53822098026217202</v>
      </c>
      <c r="D1251" s="17">
        <v>0.52553972489335798</v>
      </c>
      <c r="E1251" s="17">
        <v>0.55205551486820204</v>
      </c>
      <c r="F1251" s="17"/>
      <c r="G1251" s="17">
        <v>0.61108608994005698</v>
      </c>
      <c r="H1251" s="17">
        <v>0.64569570160037704</v>
      </c>
      <c r="I1251" s="17">
        <v>0.66179276856117097</v>
      </c>
      <c r="J1251" s="17">
        <v>0.49468187330205599</v>
      </c>
      <c r="K1251" s="17">
        <v>0.45013432966518802</v>
      </c>
      <c r="L1251" s="17">
        <v>0.38465330748206999</v>
      </c>
      <c r="M1251" s="17"/>
      <c r="N1251" s="17">
        <v>0.62345457805382398</v>
      </c>
      <c r="O1251" s="17">
        <v>0.54154474686725396</v>
      </c>
      <c r="P1251" s="17">
        <v>0.49783952718260399</v>
      </c>
      <c r="Q1251" s="17">
        <v>0.485934247941812</v>
      </c>
      <c r="R1251" s="17"/>
      <c r="S1251" s="17">
        <v>0.53027837791187604</v>
      </c>
      <c r="T1251" s="17">
        <v>0.55495319657310305</v>
      </c>
      <c r="U1251" s="17">
        <v>0.486558753325394</v>
      </c>
      <c r="V1251" s="17">
        <v>0.56764695264876397</v>
      </c>
      <c r="W1251" s="17">
        <v>0.48320928858036599</v>
      </c>
      <c r="X1251" s="17">
        <v>0.49210995493725401</v>
      </c>
      <c r="Y1251" s="17">
        <v>0.58152800912439395</v>
      </c>
      <c r="Z1251" s="17">
        <v>0.57858661752558205</v>
      </c>
      <c r="AA1251" s="17">
        <v>0.56860903455606204</v>
      </c>
      <c r="AB1251" s="17">
        <v>0.53752502572340999</v>
      </c>
      <c r="AC1251" s="17">
        <v>0.49270893091359302</v>
      </c>
      <c r="AD1251" s="17">
        <v>0.66970789460928803</v>
      </c>
      <c r="AE1251" s="17"/>
      <c r="AF1251" s="17">
        <v>0.53144269743357797</v>
      </c>
      <c r="AG1251" s="17">
        <v>0.54498679991756804</v>
      </c>
      <c r="AH1251" s="17">
        <v>0.461521374536493</v>
      </c>
      <c r="AI1251" s="17"/>
      <c r="AJ1251" s="17">
        <v>0.53413007401688395</v>
      </c>
      <c r="AK1251" s="17">
        <v>0.60206954793106404</v>
      </c>
      <c r="AL1251" s="17">
        <v>0.38508216523549699</v>
      </c>
      <c r="AM1251" s="17">
        <v>0.39478039932685699</v>
      </c>
      <c r="AN1251" s="17">
        <v>0.495689736700902</v>
      </c>
      <c r="AO1251" s="17"/>
      <c r="AP1251" s="17">
        <v>0.49380375617733502</v>
      </c>
      <c r="AQ1251" s="17">
        <v>0.59895543183381506</v>
      </c>
      <c r="AR1251" s="17">
        <v>0.52000995025494101</v>
      </c>
      <c r="AS1251" s="17"/>
      <c r="AT1251" s="17">
        <v>0.44938758269145901</v>
      </c>
      <c r="AU1251" s="17">
        <v>0.55983198527370204</v>
      </c>
      <c r="AV1251" s="17" t="s">
        <v>74</v>
      </c>
      <c r="AW1251" s="17">
        <v>0.47910860598057198</v>
      </c>
      <c r="AX1251" s="17">
        <v>0.48035408367148402</v>
      </c>
      <c r="AY1251" s="17">
        <v>0.71205103436375905</v>
      </c>
      <c r="AZ1251" s="17">
        <v>0.75404544588452205</v>
      </c>
    </row>
    <row r="1252" spans="2:52" x14ac:dyDescent="0.35">
      <c r="B1252" t="s">
        <v>388</v>
      </c>
      <c r="C1252" s="17">
        <v>0.140242602252552</v>
      </c>
      <c r="D1252" s="17">
        <v>0.17630152550852801</v>
      </c>
      <c r="E1252" s="17">
        <v>0.105327701141966</v>
      </c>
      <c r="F1252" s="17"/>
      <c r="G1252" s="17">
        <v>0.192227195195456</v>
      </c>
      <c r="H1252" s="17">
        <v>9.4523425782398196E-2</v>
      </c>
      <c r="I1252" s="17">
        <v>7.2341956256711304E-2</v>
      </c>
      <c r="J1252" s="17">
        <v>0.11295398704680901</v>
      </c>
      <c r="K1252" s="17">
        <v>0.17497431473598299</v>
      </c>
      <c r="L1252" s="17">
        <v>0.201339710003966</v>
      </c>
      <c r="M1252" s="17"/>
      <c r="N1252" s="17">
        <v>0.161437146416405</v>
      </c>
      <c r="O1252" s="17">
        <v>0.11511235406728</v>
      </c>
      <c r="P1252" s="17">
        <v>0.13797076722844501</v>
      </c>
      <c r="Q1252" s="17">
        <v>0.14771602292491101</v>
      </c>
      <c r="R1252" s="17"/>
      <c r="S1252" s="17">
        <v>0.160223979438532</v>
      </c>
      <c r="T1252" s="17">
        <v>0.139681317110666</v>
      </c>
      <c r="U1252" s="17">
        <v>0.102794595950643</v>
      </c>
      <c r="V1252" s="17">
        <v>0.16545433256031</v>
      </c>
      <c r="W1252" s="17">
        <v>0.22217847539546201</v>
      </c>
      <c r="X1252" s="17">
        <v>0.10484328960058401</v>
      </c>
      <c r="Y1252" s="17">
        <v>0.120073297834772</v>
      </c>
      <c r="Z1252" s="17">
        <v>0.16714721389195999</v>
      </c>
      <c r="AA1252" s="17">
        <v>0.16168371481694699</v>
      </c>
      <c r="AB1252" s="17">
        <v>0.105364895535322</v>
      </c>
      <c r="AC1252" s="17">
        <v>0.13870727399711899</v>
      </c>
      <c r="AD1252" s="17">
        <v>0</v>
      </c>
      <c r="AE1252" s="17"/>
      <c r="AF1252" s="17">
        <v>0.13669607285861299</v>
      </c>
      <c r="AG1252" s="17">
        <v>0.13918798552211001</v>
      </c>
      <c r="AH1252" s="17">
        <v>0.13100947370042701</v>
      </c>
      <c r="AI1252" s="17"/>
      <c r="AJ1252" s="17">
        <v>0.12223669071932999</v>
      </c>
      <c r="AK1252" s="17">
        <v>0.13513800992207001</v>
      </c>
      <c r="AL1252" s="17">
        <v>0.238603099049361</v>
      </c>
      <c r="AM1252" s="17">
        <v>0.24819537565805999</v>
      </c>
      <c r="AN1252" s="17">
        <v>0.122038886400598</v>
      </c>
      <c r="AO1252" s="17"/>
      <c r="AP1252" s="17">
        <v>0.128695414248261</v>
      </c>
      <c r="AQ1252" s="17">
        <v>0.117614507258375</v>
      </c>
      <c r="AR1252" s="17">
        <v>0.216884404792035</v>
      </c>
      <c r="AS1252" s="17"/>
      <c r="AT1252" s="17">
        <v>0.17275190188791101</v>
      </c>
      <c r="AU1252" s="17">
        <v>0.12659722709319701</v>
      </c>
      <c r="AV1252" s="17" t="s">
        <v>74</v>
      </c>
      <c r="AW1252" s="17">
        <v>0.13546888724853501</v>
      </c>
      <c r="AX1252" s="17">
        <v>0.19508423031639799</v>
      </c>
      <c r="AY1252" s="17">
        <v>6.8864955632868999E-2</v>
      </c>
      <c r="AZ1252" s="17">
        <v>9.3036685411923406E-2</v>
      </c>
    </row>
    <row r="1253" spans="2:52" x14ac:dyDescent="0.35">
      <c r="B1253" t="s">
        <v>86</v>
      </c>
      <c r="C1253" s="17">
        <v>0.39797837800961999</v>
      </c>
      <c r="D1253" s="17">
        <v>0.34923819938482997</v>
      </c>
      <c r="E1253" s="17">
        <v>0.44672781372623599</v>
      </c>
      <c r="F1253" s="17"/>
      <c r="G1253" s="17">
        <v>0.41885889474460097</v>
      </c>
      <c r="H1253" s="17">
        <v>0.55117227581797901</v>
      </c>
      <c r="I1253" s="17">
        <v>0.58945081230445895</v>
      </c>
      <c r="J1253" s="17">
        <v>0.38172788625524701</v>
      </c>
      <c r="K1253" s="17">
        <v>0.275160014929204</v>
      </c>
      <c r="L1253" s="17">
        <v>0.183313597478103</v>
      </c>
      <c r="M1253" s="17"/>
      <c r="N1253" s="17">
        <v>0.46201743163741898</v>
      </c>
      <c r="O1253" s="17">
        <v>0.42643239279997303</v>
      </c>
      <c r="P1253" s="17">
        <v>0.35986875995415901</v>
      </c>
      <c r="Q1253" s="17">
        <v>0.33821822501690202</v>
      </c>
      <c r="R1253" s="17"/>
      <c r="S1253" s="17">
        <v>0.37005439847334498</v>
      </c>
      <c r="T1253" s="17">
        <v>0.41527187946243799</v>
      </c>
      <c r="U1253" s="17">
        <v>0.38376415737475</v>
      </c>
      <c r="V1253" s="17">
        <v>0.40219262008845402</v>
      </c>
      <c r="W1253" s="17">
        <v>0.26103081318490401</v>
      </c>
      <c r="X1253" s="17">
        <v>0.38726666533666998</v>
      </c>
      <c r="Y1253" s="17">
        <v>0.46145471128962201</v>
      </c>
      <c r="Z1253" s="17">
        <v>0.41143940363362203</v>
      </c>
      <c r="AA1253" s="17">
        <v>0.406925319739114</v>
      </c>
      <c r="AB1253" s="17">
        <v>0.43216013018808802</v>
      </c>
      <c r="AC1253" s="17">
        <v>0.35400165691647401</v>
      </c>
      <c r="AD1253" s="17">
        <v>0.66970789460928803</v>
      </c>
      <c r="AE1253" s="17"/>
      <c r="AF1253" s="17">
        <v>0.39474662457496501</v>
      </c>
      <c r="AG1253" s="17">
        <v>0.40579881439545801</v>
      </c>
      <c r="AH1253" s="17">
        <v>0.33051190083606702</v>
      </c>
      <c r="AI1253" s="17"/>
      <c r="AJ1253" s="17">
        <v>0.41189338329755398</v>
      </c>
      <c r="AK1253" s="17">
        <v>0.46693153800899401</v>
      </c>
      <c r="AL1253" s="17">
        <v>0.14647906618613599</v>
      </c>
      <c r="AM1253" s="17">
        <v>0.146585023668796</v>
      </c>
      <c r="AN1253" s="17">
        <v>0.37365085030030398</v>
      </c>
      <c r="AO1253" s="17"/>
      <c r="AP1253" s="17">
        <v>0.36510834192907499</v>
      </c>
      <c r="AQ1253" s="17">
        <v>0.48134092457543998</v>
      </c>
      <c r="AR1253" s="17">
        <v>0.30312554546290499</v>
      </c>
      <c r="AS1253" s="17"/>
      <c r="AT1253" s="17">
        <v>0.276635680803548</v>
      </c>
      <c r="AU1253" s="17">
        <v>0.433234758180505</v>
      </c>
      <c r="AV1253" s="17" t="s">
        <v>74</v>
      </c>
      <c r="AW1253" s="17">
        <v>0.34363971873203703</v>
      </c>
      <c r="AX1253" s="17">
        <v>0.28526985335508598</v>
      </c>
      <c r="AY1253" s="17">
        <v>0.64318607873088995</v>
      </c>
      <c r="AZ1253" s="17">
        <v>0.66100876047259904</v>
      </c>
    </row>
    <row r="1254" spans="2:52" x14ac:dyDescent="0.35">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row>
    <row r="1255" spans="2:52" x14ac:dyDescent="0.35">
      <c r="B1255" s="6" t="s">
        <v>505</v>
      </c>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row>
    <row r="1256" spans="2:52" x14ac:dyDescent="0.35">
      <c r="B1256" s="24" t="s">
        <v>156</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row>
    <row r="1257" spans="2:52" x14ac:dyDescent="0.35">
      <c r="B1257" t="s">
        <v>382</v>
      </c>
      <c r="C1257" s="17">
        <v>4.5885127509380598E-2</v>
      </c>
      <c r="D1257" s="17">
        <v>5.0558139799424598E-2</v>
      </c>
      <c r="E1257" s="17">
        <v>4.1433741511885301E-2</v>
      </c>
      <c r="F1257" s="17"/>
      <c r="G1257" s="17">
        <v>5.7718653959546701E-2</v>
      </c>
      <c r="H1257" s="17">
        <v>9.6088416413953506E-2</v>
      </c>
      <c r="I1257" s="17">
        <v>6.0643768125453801E-2</v>
      </c>
      <c r="J1257" s="17">
        <v>5.3963067922815099E-2</v>
      </c>
      <c r="K1257" s="17">
        <v>9.5946055373447598E-3</v>
      </c>
      <c r="L1257" s="17">
        <v>0</v>
      </c>
      <c r="M1257" s="17"/>
      <c r="N1257" s="17">
        <v>8.8328465409224705E-2</v>
      </c>
      <c r="O1257" s="17">
        <v>2.82498396101909E-2</v>
      </c>
      <c r="P1257" s="17">
        <v>4.5840474510179301E-2</v>
      </c>
      <c r="Q1257" s="17">
        <v>2.3437732828618298E-2</v>
      </c>
      <c r="R1257" s="17"/>
      <c r="S1257" s="17">
        <v>6.9322745704935407E-2</v>
      </c>
      <c r="T1257" s="17">
        <v>3.2768786245274698E-2</v>
      </c>
      <c r="U1257" s="17">
        <v>2.5313767436198401E-2</v>
      </c>
      <c r="V1257" s="17">
        <v>3.3953624354124801E-2</v>
      </c>
      <c r="W1257" s="17">
        <v>5.1427346641812102E-2</v>
      </c>
      <c r="X1257" s="17">
        <v>8.3824871296321005E-2</v>
      </c>
      <c r="Y1257" s="17">
        <v>3.1933540417393803E-2</v>
      </c>
      <c r="Z1257" s="17">
        <v>0</v>
      </c>
      <c r="AA1257" s="17">
        <v>2.60522804817611E-2</v>
      </c>
      <c r="AB1257" s="17">
        <v>7.6232280315789394E-2</v>
      </c>
      <c r="AC1257" s="17">
        <v>0</v>
      </c>
      <c r="AD1257" s="17">
        <v>0.111133656276906</v>
      </c>
      <c r="AE1257" s="17"/>
      <c r="AF1257" s="17">
        <v>5.96787465281114E-2</v>
      </c>
      <c r="AG1257" s="17">
        <v>4.8737196719364197E-2</v>
      </c>
      <c r="AH1257" s="17">
        <v>2.49937972881389E-2</v>
      </c>
      <c r="AI1257" s="17"/>
      <c r="AJ1257" s="17">
        <v>2.1481643844770301E-2</v>
      </c>
      <c r="AK1257" s="17">
        <v>7.2572137393119004E-2</v>
      </c>
      <c r="AL1257" s="17">
        <v>0.10643609734715601</v>
      </c>
      <c r="AM1257" s="17">
        <v>0.16741110426095901</v>
      </c>
      <c r="AN1257" s="17">
        <v>3.1876281828305701E-2</v>
      </c>
      <c r="AO1257" s="17"/>
      <c r="AP1257" s="17">
        <v>5.9046369583946899E-2</v>
      </c>
      <c r="AQ1257" s="17">
        <v>5.7682223787945797E-2</v>
      </c>
      <c r="AR1257" s="17">
        <v>3.2553330631378802E-2</v>
      </c>
      <c r="AS1257" s="17"/>
      <c r="AT1257" s="17">
        <v>4.1267577731480001E-2</v>
      </c>
      <c r="AU1257" s="17">
        <v>3.99710705970166E-2</v>
      </c>
      <c r="AV1257" s="17" t="s">
        <v>74</v>
      </c>
      <c r="AW1257" s="17">
        <v>1.96880592529661E-2</v>
      </c>
      <c r="AX1257" s="17">
        <v>6.8259906592901404E-2</v>
      </c>
      <c r="AY1257" s="17">
        <v>6.6358725396290105E-2</v>
      </c>
      <c r="AZ1257" s="17">
        <v>4.5726074225328497E-2</v>
      </c>
    </row>
    <row r="1258" spans="2:52" x14ac:dyDescent="0.35">
      <c r="B1258" t="s">
        <v>383</v>
      </c>
      <c r="C1258" s="17">
        <v>0.179708465453052</v>
      </c>
      <c r="D1258" s="17">
        <v>0.20407496442154099</v>
      </c>
      <c r="E1258" s="17">
        <v>0.15633992360834201</v>
      </c>
      <c r="F1258" s="17"/>
      <c r="G1258" s="17">
        <v>0.23836947550105</v>
      </c>
      <c r="H1258" s="17">
        <v>0.25370852254989401</v>
      </c>
      <c r="I1258" s="17">
        <v>0.199418461458437</v>
      </c>
      <c r="J1258" s="17">
        <v>0.114346897725361</v>
      </c>
      <c r="K1258" s="17">
        <v>0.160177139395176</v>
      </c>
      <c r="L1258" s="17">
        <v>0.12386175980811399</v>
      </c>
      <c r="M1258" s="17"/>
      <c r="N1258" s="17">
        <v>0.192746062887268</v>
      </c>
      <c r="O1258" s="17">
        <v>0.18898207437985201</v>
      </c>
      <c r="P1258" s="17">
        <v>0.19472234441196701</v>
      </c>
      <c r="Q1258" s="17">
        <v>0.146424834848292</v>
      </c>
      <c r="R1258" s="17"/>
      <c r="S1258" s="17">
        <v>0.224839405131737</v>
      </c>
      <c r="T1258" s="17">
        <v>0.18184500690047001</v>
      </c>
      <c r="U1258" s="17">
        <v>0.214477515449743</v>
      </c>
      <c r="V1258" s="17">
        <v>0.118782610609938</v>
      </c>
      <c r="W1258" s="17">
        <v>0.16501919158915199</v>
      </c>
      <c r="X1258" s="17">
        <v>0.256194695062195</v>
      </c>
      <c r="Y1258" s="17">
        <v>0.228270053062541</v>
      </c>
      <c r="Z1258" s="17">
        <v>3.1882345672806497E-2</v>
      </c>
      <c r="AA1258" s="17">
        <v>0.14962009308454499</v>
      </c>
      <c r="AB1258" s="17">
        <v>0.16839153592054401</v>
      </c>
      <c r="AC1258" s="17">
        <v>0.12527859971782801</v>
      </c>
      <c r="AD1258" s="17">
        <v>0.118391079953479</v>
      </c>
      <c r="AE1258" s="17"/>
      <c r="AF1258" s="17">
        <v>0.12755772042888799</v>
      </c>
      <c r="AG1258" s="17">
        <v>0.21817899938622201</v>
      </c>
      <c r="AH1258" s="17">
        <v>0.14737037474747799</v>
      </c>
      <c r="AI1258" s="17"/>
      <c r="AJ1258" s="17">
        <v>0.18126792470832601</v>
      </c>
      <c r="AK1258" s="17">
        <v>0.199052349044442</v>
      </c>
      <c r="AL1258" s="17">
        <v>0.20232720460086301</v>
      </c>
      <c r="AM1258" s="17">
        <v>7.0236238013691901E-2</v>
      </c>
      <c r="AN1258" s="17">
        <v>0.118117401559302</v>
      </c>
      <c r="AO1258" s="17"/>
      <c r="AP1258" s="17">
        <v>0.19765334689118699</v>
      </c>
      <c r="AQ1258" s="17">
        <v>0.22575763770360899</v>
      </c>
      <c r="AR1258" s="17">
        <v>0.26194031452129002</v>
      </c>
      <c r="AS1258" s="17"/>
      <c r="AT1258" s="17">
        <v>0.13882732051624599</v>
      </c>
      <c r="AU1258" s="17">
        <v>0.173638805879747</v>
      </c>
      <c r="AV1258" s="17" t="s">
        <v>74</v>
      </c>
      <c r="AW1258" s="17">
        <v>0.18983046889354399</v>
      </c>
      <c r="AX1258" s="17">
        <v>0.16650907540114501</v>
      </c>
      <c r="AY1258" s="17">
        <v>0.249194587737189</v>
      </c>
      <c r="AZ1258" s="17">
        <v>0.24842605258404299</v>
      </c>
    </row>
    <row r="1259" spans="2:52" x14ac:dyDescent="0.35">
      <c r="B1259" t="s">
        <v>384</v>
      </c>
      <c r="C1259" s="17">
        <v>0.32379227513588099</v>
      </c>
      <c r="D1259" s="17">
        <v>0.31931285486163502</v>
      </c>
      <c r="E1259" s="17">
        <v>0.32903299765288402</v>
      </c>
      <c r="F1259" s="17"/>
      <c r="G1259" s="17">
        <v>0.35976667817044899</v>
      </c>
      <c r="H1259" s="17">
        <v>0.27037653553852498</v>
      </c>
      <c r="I1259" s="17">
        <v>0.33841935549528901</v>
      </c>
      <c r="J1259" s="17">
        <v>0.35627092218865197</v>
      </c>
      <c r="K1259" s="17">
        <v>0.27844615796837902</v>
      </c>
      <c r="L1259" s="17">
        <v>0.33620783267096999</v>
      </c>
      <c r="M1259" s="17"/>
      <c r="N1259" s="17">
        <v>0.37292033406710401</v>
      </c>
      <c r="O1259" s="17">
        <v>0.29000673828906998</v>
      </c>
      <c r="P1259" s="17">
        <v>0.32173423298482501</v>
      </c>
      <c r="Q1259" s="17">
        <v>0.30894532780418998</v>
      </c>
      <c r="R1259" s="17"/>
      <c r="S1259" s="17">
        <v>0.309375347333669</v>
      </c>
      <c r="T1259" s="17">
        <v>0.318734545014004</v>
      </c>
      <c r="U1259" s="17">
        <v>0.29530344537199099</v>
      </c>
      <c r="V1259" s="17">
        <v>0.25876829204542001</v>
      </c>
      <c r="W1259" s="17">
        <v>0.32840034625840803</v>
      </c>
      <c r="X1259" s="17">
        <v>0.27165743145816801</v>
      </c>
      <c r="Y1259" s="17">
        <v>0.24007811801735601</v>
      </c>
      <c r="Z1259" s="17">
        <v>0.46868318493941902</v>
      </c>
      <c r="AA1259" s="17">
        <v>0.365495328597289</v>
      </c>
      <c r="AB1259" s="17">
        <v>0.32818969497884898</v>
      </c>
      <c r="AC1259" s="17">
        <v>0.48660973111470801</v>
      </c>
      <c r="AD1259" s="17">
        <v>0.44110473830549701</v>
      </c>
      <c r="AE1259" s="17"/>
      <c r="AF1259" s="17">
        <v>0.29838918258052899</v>
      </c>
      <c r="AG1259" s="17">
        <v>0.33971939822244501</v>
      </c>
      <c r="AH1259" s="17">
        <v>0.359203550351548</v>
      </c>
      <c r="AI1259" s="17"/>
      <c r="AJ1259" s="17">
        <v>0.33424784440885702</v>
      </c>
      <c r="AK1259" s="17">
        <v>0.33777092060934899</v>
      </c>
      <c r="AL1259" s="17">
        <v>0.20174037422337701</v>
      </c>
      <c r="AM1259" s="17">
        <v>0.35790202018260697</v>
      </c>
      <c r="AN1259" s="17">
        <v>0.371772329456381</v>
      </c>
      <c r="AO1259" s="17"/>
      <c r="AP1259" s="17">
        <v>0.36966074446999198</v>
      </c>
      <c r="AQ1259" s="17">
        <v>0.31591431214930699</v>
      </c>
      <c r="AR1259" s="17">
        <v>0.20419663106802899</v>
      </c>
      <c r="AS1259" s="17"/>
      <c r="AT1259" s="17">
        <v>0.32479379574549599</v>
      </c>
      <c r="AU1259" s="17">
        <v>0.31238975528820001</v>
      </c>
      <c r="AV1259" s="17" t="s">
        <v>74</v>
      </c>
      <c r="AW1259" s="17">
        <v>0.272620276334683</v>
      </c>
      <c r="AX1259" s="17">
        <v>0.298483912979086</v>
      </c>
      <c r="AY1259" s="17">
        <v>0.36600989764821001</v>
      </c>
      <c r="AZ1259" s="17">
        <v>0.29567649008173302</v>
      </c>
    </row>
    <row r="1260" spans="2:52" x14ac:dyDescent="0.35">
      <c r="B1260" t="s">
        <v>385</v>
      </c>
      <c r="C1260" s="17">
        <v>0.196252912892496</v>
      </c>
      <c r="D1260" s="17">
        <v>0.21367912122698199</v>
      </c>
      <c r="E1260" s="17">
        <v>0.17971974211819899</v>
      </c>
      <c r="F1260" s="17"/>
      <c r="G1260" s="17">
        <v>0.18684608737538499</v>
      </c>
      <c r="H1260" s="17">
        <v>0.14998099774762699</v>
      </c>
      <c r="I1260" s="17">
        <v>0.223437184461865</v>
      </c>
      <c r="J1260" s="17">
        <v>0.18072597245279501</v>
      </c>
      <c r="K1260" s="17">
        <v>0.219315332556001</v>
      </c>
      <c r="L1260" s="17">
        <v>0.215840935295458</v>
      </c>
      <c r="M1260" s="17"/>
      <c r="N1260" s="17">
        <v>0.18325245808573401</v>
      </c>
      <c r="O1260" s="17">
        <v>0.25603962563923499</v>
      </c>
      <c r="P1260" s="17">
        <v>0.192699437676462</v>
      </c>
      <c r="Q1260" s="17">
        <v>0.153371132165493</v>
      </c>
      <c r="R1260" s="17"/>
      <c r="S1260" s="17">
        <v>0.16608264944880699</v>
      </c>
      <c r="T1260" s="17">
        <v>0.234556584912021</v>
      </c>
      <c r="U1260" s="17">
        <v>4.2709931024387297E-2</v>
      </c>
      <c r="V1260" s="17">
        <v>0.32086253874045201</v>
      </c>
      <c r="W1260" s="17">
        <v>0.23900176872158099</v>
      </c>
      <c r="X1260" s="17">
        <v>0.185042786173994</v>
      </c>
      <c r="Y1260" s="17">
        <v>0.180800568848726</v>
      </c>
      <c r="Z1260" s="17">
        <v>0.24226130967450801</v>
      </c>
      <c r="AA1260" s="17">
        <v>0.15494067358958599</v>
      </c>
      <c r="AB1260" s="17">
        <v>0.20457950032924599</v>
      </c>
      <c r="AC1260" s="17">
        <v>0.206956152233324</v>
      </c>
      <c r="AD1260" s="17">
        <v>0.22469054220422099</v>
      </c>
      <c r="AE1260" s="17"/>
      <c r="AF1260" s="17">
        <v>0.20845647394185499</v>
      </c>
      <c r="AG1260" s="17">
        <v>0.184322132675411</v>
      </c>
      <c r="AH1260" s="17">
        <v>0.19924130004621901</v>
      </c>
      <c r="AI1260" s="17"/>
      <c r="AJ1260" s="17">
        <v>0.19273968613900699</v>
      </c>
      <c r="AK1260" s="17">
        <v>0.17962816910919599</v>
      </c>
      <c r="AL1260" s="17">
        <v>0.23716090751885699</v>
      </c>
      <c r="AM1260" s="17">
        <v>0.15861328375582301</v>
      </c>
      <c r="AN1260" s="17">
        <v>0.202374275814726</v>
      </c>
      <c r="AO1260" s="17"/>
      <c r="AP1260" s="17">
        <v>0.17416723728737399</v>
      </c>
      <c r="AQ1260" s="17">
        <v>0.18711451891721601</v>
      </c>
      <c r="AR1260" s="17">
        <v>0.19299492413916999</v>
      </c>
      <c r="AS1260" s="17"/>
      <c r="AT1260" s="17">
        <v>0.21299667173928699</v>
      </c>
      <c r="AU1260" s="17">
        <v>0.239798760248149</v>
      </c>
      <c r="AV1260" s="17" t="s">
        <v>74</v>
      </c>
      <c r="AW1260" s="17">
        <v>0.215402088076072</v>
      </c>
      <c r="AX1260" s="17">
        <v>0.12108317441121599</v>
      </c>
      <c r="AY1260" s="17">
        <v>0.139137214105926</v>
      </c>
      <c r="AZ1260" s="17">
        <v>0.23075513996723401</v>
      </c>
    </row>
    <row r="1261" spans="2:52" x14ac:dyDescent="0.35">
      <c r="B1261" t="s">
        <v>386</v>
      </c>
      <c r="C1261" s="17">
        <v>0.21649318636626799</v>
      </c>
      <c r="D1261" s="17">
        <v>0.188353380350647</v>
      </c>
      <c r="E1261" s="17">
        <v>0.244603184221661</v>
      </c>
      <c r="F1261" s="17"/>
      <c r="G1261" s="17">
        <v>0.136336516350337</v>
      </c>
      <c r="H1261" s="17">
        <v>0.18081057872521</v>
      </c>
      <c r="I1261" s="17">
        <v>0.13176184097569199</v>
      </c>
      <c r="J1261" s="17">
        <v>0.249890461302095</v>
      </c>
      <c r="K1261" s="17">
        <v>0.31148565016402802</v>
      </c>
      <c r="L1261" s="17">
        <v>0.287685165354996</v>
      </c>
      <c r="M1261" s="17"/>
      <c r="N1261" s="17">
        <v>0.156638740702055</v>
      </c>
      <c r="O1261" s="17">
        <v>0.22045584540934601</v>
      </c>
      <c r="P1261" s="17">
        <v>0.19497383744031299</v>
      </c>
      <c r="Q1261" s="17">
        <v>0.288566190909192</v>
      </c>
      <c r="R1261" s="17"/>
      <c r="S1261" s="17">
        <v>0.19188670282381501</v>
      </c>
      <c r="T1261" s="17">
        <v>0.180925478899266</v>
      </c>
      <c r="U1261" s="17">
        <v>0.36060886302951201</v>
      </c>
      <c r="V1261" s="17">
        <v>0.23394617695581901</v>
      </c>
      <c r="W1261" s="17">
        <v>0.21615134678904599</v>
      </c>
      <c r="X1261" s="17">
        <v>0.14399341138164601</v>
      </c>
      <c r="Y1261" s="17">
        <v>0.25279242307841099</v>
      </c>
      <c r="Z1261" s="17">
        <v>0.22950580532336701</v>
      </c>
      <c r="AA1261" s="17">
        <v>0.24893219310530099</v>
      </c>
      <c r="AB1261" s="17">
        <v>0.222606988455571</v>
      </c>
      <c r="AC1261" s="17">
        <v>0.18115551693414</v>
      </c>
      <c r="AD1261" s="17">
        <v>0.104679983259898</v>
      </c>
      <c r="AE1261" s="17"/>
      <c r="AF1261" s="17">
        <v>0.28488485736686903</v>
      </c>
      <c r="AG1261" s="17">
        <v>0.18336819504980001</v>
      </c>
      <c r="AH1261" s="17">
        <v>0.17317896023288201</v>
      </c>
      <c r="AI1261" s="17"/>
      <c r="AJ1261" s="17">
        <v>0.25138422437670099</v>
      </c>
      <c r="AK1261" s="17">
        <v>0.17302716963615999</v>
      </c>
      <c r="AL1261" s="17">
        <v>0.18642562339198801</v>
      </c>
      <c r="AM1261" s="17">
        <v>0.24583735378691901</v>
      </c>
      <c r="AN1261" s="17">
        <v>0.197189665037794</v>
      </c>
      <c r="AO1261" s="17"/>
      <c r="AP1261" s="17">
        <v>0.17487085843206401</v>
      </c>
      <c r="AQ1261" s="17">
        <v>0.18179770932160599</v>
      </c>
      <c r="AR1261" s="17">
        <v>0.25107676327133499</v>
      </c>
      <c r="AS1261" s="17"/>
      <c r="AT1261" s="17">
        <v>0.252087641946524</v>
      </c>
      <c r="AU1261" s="17">
        <v>0.19915157182473101</v>
      </c>
      <c r="AV1261" s="17" t="s">
        <v>74</v>
      </c>
      <c r="AW1261" s="17">
        <v>0.21102157690456799</v>
      </c>
      <c r="AX1261" s="17">
        <v>0.26992486763004098</v>
      </c>
      <c r="AY1261" s="17">
        <v>0.15587015730031301</v>
      </c>
      <c r="AZ1261" s="17">
        <v>0.17941624314166199</v>
      </c>
    </row>
    <row r="1262" spans="2:52" x14ac:dyDescent="0.35">
      <c r="B1262" t="s">
        <v>72</v>
      </c>
      <c r="C1262" s="17">
        <v>3.78680326429221E-2</v>
      </c>
      <c r="D1262" s="17">
        <v>2.40215393397703E-2</v>
      </c>
      <c r="E1262" s="17">
        <v>4.88704108870281E-2</v>
      </c>
      <c r="F1262" s="17"/>
      <c r="G1262" s="17">
        <v>2.0962588643232801E-2</v>
      </c>
      <c r="H1262" s="17">
        <v>4.9034949024789803E-2</v>
      </c>
      <c r="I1262" s="17">
        <v>4.6319389483263897E-2</v>
      </c>
      <c r="J1262" s="17">
        <v>4.4802678408281699E-2</v>
      </c>
      <c r="K1262" s="17">
        <v>2.09811143790706E-2</v>
      </c>
      <c r="L1262" s="17">
        <v>3.64043068704617E-2</v>
      </c>
      <c r="M1262" s="17"/>
      <c r="N1262" s="17">
        <v>6.1139388486151297E-3</v>
      </c>
      <c r="O1262" s="17">
        <v>1.6265876672305501E-2</v>
      </c>
      <c r="P1262" s="17">
        <v>5.0029672976253298E-2</v>
      </c>
      <c r="Q1262" s="17">
        <v>7.92547814442148E-2</v>
      </c>
      <c r="R1262" s="17"/>
      <c r="S1262" s="17">
        <v>3.8493149557035901E-2</v>
      </c>
      <c r="T1262" s="17">
        <v>5.1169598028965001E-2</v>
      </c>
      <c r="U1262" s="17">
        <v>6.1586477688168099E-2</v>
      </c>
      <c r="V1262" s="17">
        <v>3.3686757294247097E-2</v>
      </c>
      <c r="W1262" s="17">
        <v>0</v>
      </c>
      <c r="X1262" s="17">
        <v>5.9286804627675403E-2</v>
      </c>
      <c r="Y1262" s="17">
        <v>6.6125296575572506E-2</v>
      </c>
      <c r="Z1262" s="17">
        <v>2.7667354389899201E-2</v>
      </c>
      <c r="AA1262" s="17">
        <v>5.4959431141517502E-2</v>
      </c>
      <c r="AB1262" s="17">
        <v>0</v>
      </c>
      <c r="AC1262" s="17">
        <v>0</v>
      </c>
      <c r="AD1262" s="17">
        <v>0</v>
      </c>
      <c r="AE1262" s="17"/>
      <c r="AF1262" s="17">
        <v>2.10330191537474E-2</v>
      </c>
      <c r="AG1262" s="17">
        <v>2.5674077946757599E-2</v>
      </c>
      <c r="AH1262" s="17">
        <v>9.6012017333734406E-2</v>
      </c>
      <c r="AI1262" s="17"/>
      <c r="AJ1262" s="17">
        <v>1.8878676522338801E-2</v>
      </c>
      <c r="AK1262" s="17">
        <v>3.7949254207733499E-2</v>
      </c>
      <c r="AL1262" s="17">
        <v>6.5909792917759599E-2</v>
      </c>
      <c r="AM1262" s="17">
        <v>0</v>
      </c>
      <c r="AN1262" s="17">
        <v>7.8670046303490199E-2</v>
      </c>
      <c r="AO1262" s="17"/>
      <c r="AP1262" s="17">
        <v>2.46014433354362E-2</v>
      </c>
      <c r="AQ1262" s="17">
        <v>3.1733598120316599E-2</v>
      </c>
      <c r="AR1262" s="17">
        <v>5.7238036368796201E-2</v>
      </c>
      <c r="AS1262" s="17"/>
      <c r="AT1262" s="17">
        <v>3.0026992320966499E-2</v>
      </c>
      <c r="AU1262" s="17">
        <v>3.5050036162156503E-2</v>
      </c>
      <c r="AV1262" s="17" t="s">
        <v>74</v>
      </c>
      <c r="AW1262" s="17">
        <v>9.1437530538166598E-2</v>
      </c>
      <c r="AX1262" s="17">
        <v>7.5739062985609604E-2</v>
      </c>
      <c r="AY1262" s="17">
        <v>2.3429417812072299E-2</v>
      </c>
      <c r="AZ1262" s="17">
        <v>0</v>
      </c>
    </row>
    <row r="1263" spans="2:52" x14ac:dyDescent="0.35">
      <c r="B1263" t="s">
        <v>387</v>
      </c>
      <c r="C1263" s="17">
        <v>0.225593592962432</v>
      </c>
      <c r="D1263" s="17">
        <v>0.25463310422096602</v>
      </c>
      <c r="E1263" s="17">
        <v>0.19777366512022701</v>
      </c>
      <c r="F1263" s="17"/>
      <c r="G1263" s="17">
        <v>0.29608812946059698</v>
      </c>
      <c r="H1263" s="17">
        <v>0.349796938963848</v>
      </c>
      <c r="I1263" s="17">
        <v>0.26006222958389003</v>
      </c>
      <c r="J1263" s="17">
        <v>0.16830996564817599</v>
      </c>
      <c r="K1263" s="17">
        <v>0.16977174493252101</v>
      </c>
      <c r="L1263" s="17">
        <v>0.12386175980811399</v>
      </c>
      <c r="M1263" s="17"/>
      <c r="N1263" s="17">
        <v>0.28107452829649299</v>
      </c>
      <c r="O1263" s="17">
        <v>0.21723191399004299</v>
      </c>
      <c r="P1263" s="17">
        <v>0.24056281892214601</v>
      </c>
      <c r="Q1263" s="17">
        <v>0.16986256767691099</v>
      </c>
      <c r="R1263" s="17"/>
      <c r="S1263" s="17">
        <v>0.29416215083667202</v>
      </c>
      <c r="T1263" s="17">
        <v>0.214613793145745</v>
      </c>
      <c r="U1263" s="17">
        <v>0.23979128288594101</v>
      </c>
      <c r="V1263" s="17">
        <v>0.152736234964062</v>
      </c>
      <c r="W1263" s="17">
        <v>0.21644653823096399</v>
      </c>
      <c r="X1263" s="17">
        <v>0.34001956635851599</v>
      </c>
      <c r="Y1263" s="17">
        <v>0.26020359347993499</v>
      </c>
      <c r="Z1263" s="17">
        <v>3.1882345672806497E-2</v>
      </c>
      <c r="AA1263" s="17">
        <v>0.17567237356630599</v>
      </c>
      <c r="AB1263" s="17">
        <v>0.244623816236334</v>
      </c>
      <c r="AC1263" s="17">
        <v>0.12527859971782801</v>
      </c>
      <c r="AD1263" s="17">
        <v>0.229524736230385</v>
      </c>
      <c r="AE1263" s="17"/>
      <c r="AF1263" s="17">
        <v>0.187236466956999</v>
      </c>
      <c r="AG1263" s="17">
        <v>0.26691619610558598</v>
      </c>
      <c r="AH1263" s="17">
        <v>0.17236417203561699</v>
      </c>
      <c r="AI1263" s="17"/>
      <c r="AJ1263" s="17">
        <v>0.202749568553097</v>
      </c>
      <c r="AK1263" s="17">
        <v>0.27162448643756099</v>
      </c>
      <c r="AL1263" s="17">
        <v>0.30876330194801899</v>
      </c>
      <c r="AM1263" s="17">
        <v>0.23764734227465101</v>
      </c>
      <c r="AN1263" s="17">
        <v>0.14999368338760799</v>
      </c>
      <c r="AO1263" s="17"/>
      <c r="AP1263" s="17">
        <v>0.25669971647513401</v>
      </c>
      <c r="AQ1263" s="17">
        <v>0.28343986149155398</v>
      </c>
      <c r="AR1263" s="17">
        <v>0.29449364515266901</v>
      </c>
      <c r="AS1263" s="17"/>
      <c r="AT1263" s="17">
        <v>0.18009489824772601</v>
      </c>
      <c r="AU1263" s="17">
        <v>0.21360987647676399</v>
      </c>
      <c r="AV1263" s="17" t="s">
        <v>74</v>
      </c>
      <c r="AW1263" s="17">
        <v>0.20951852814651001</v>
      </c>
      <c r="AX1263" s="17">
        <v>0.234768981994046</v>
      </c>
      <c r="AY1263" s="17">
        <v>0.31555331313347901</v>
      </c>
      <c r="AZ1263" s="17">
        <v>0.29415212680937203</v>
      </c>
    </row>
    <row r="1264" spans="2:52" x14ac:dyDescent="0.35">
      <c r="B1264" t="s">
        <v>388</v>
      </c>
      <c r="C1264" s="17">
        <v>0.41274609925876399</v>
      </c>
      <c r="D1264" s="17">
        <v>0.40203250157762899</v>
      </c>
      <c r="E1264" s="17">
        <v>0.42432292633986102</v>
      </c>
      <c r="F1264" s="17"/>
      <c r="G1264" s="17">
        <v>0.323182603725721</v>
      </c>
      <c r="H1264" s="17">
        <v>0.33079157647283802</v>
      </c>
      <c r="I1264" s="17">
        <v>0.35519902543755699</v>
      </c>
      <c r="J1264" s="17">
        <v>0.43061643375489</v>
      </c>
      <c r="K1264" s="17">
        <v>0.53080098272002896</v>
      </c>
      <c r="L1264" s="17">
        <v>0.503526100650454</v>
      </c>
      <c r="M1264" s="17"/>
      <c r="N1264" s="17">
        <v>0.33989119878778901</v>
      </c>
      <c r="O1264" s="17">
        <v>0.47649547104858098</v>
      </c>
      <c r="P1264" s="17">
        <v>0.38767327511677502</v>
      </c>
      <c r="Q1264" s="17">
        <v>0.44193732307468497</v>
      </c>
      <c r="R1264" s="17"/>
      <c r="S1264" s="17">
        <v>0.357969352272623</v>
      </c>
      <c r="T1264" s="17">
        <v>0.415482063811286</v>
      </c>
      <c r="U1264" s="17">
        <v>0.40331879405389998</v>
      </c>
      <c r="V1264" s="17">
        <v>0.55480871569626999</v>
      </c>
      <c r="W1264" s="17">
        <v>0.45515311551062698</v>
      </c>
      <c r="X1264" s="17">
        <v>0.32903619755564101</v>
      </c>
      <c r="Y1264" s="17">
        <v>0.43359299192713702</v>
      </c>
      <c r="Z1264" s="17">
        <v>0.47176711499787499</v>
      </c>
      <c r="AA1264" s="17">
        <v>0.40387286669488698</v>
      </c>
      <c r="AB1264" s="17">
        <v>0.42718648878481702</v>
      </c>
      <c r="AC1264" s="17">
        <v>0.38811166916746398</v>
      </c>
      <c r="AD1264" s="17">
        <v>0.32937052546411799</v>
      </c>
      <c r="AE1264" s="17"/>
      <c r="AF1264" s="17">
        <v>0.49334133130872498</v>
      </c>
      <c r="AG1264" s="17">
        <v>0.36769032772521099</v>
      </c>
      <c r="AH1264" s="17">
        <v>0.37242026027910102</v>
      </c>
      <c r="AI1264" s="17"/>
      <c r="AJ1264" s="17">
        <v>0.44412391051570799</v>
      </c>
      <c r="AK1264" s="17">
        <v>0.35265533874535698</v>
      </c>
      <c r="AL1264" s="17">
        <v>0.42358653091084503</v>
      </c>
      <c r="AM1264" s="17">
        <v>0.40445063754274202</v>
      </c>
      <c r="AN1264" s="17">
        <v>0.399563940852521</v>
      </c>
      <c r="AO1264" s="17"/>
      <c r="AP1264" s="17">
        <v>0.349038095719437</v>
      </c>
      <c r="AQ1264" s="17">
        <v>0.36891222823882303</v>
      </c>
      <c r="AR1264" s="17">
        <v>0.44407168741050601</v>
      </c>
      <c r="AS1264" s="17"/>
      <c r="AT1264" s="17">
        <v>0.46508431368581099</v>
      </c>
      <c r="AU1264" s="17">
        <v>0.43895033207287898</v>
      </c>
      <c r="AV1264" s="17" t="s">
        <v>74</v>
      </c>
      <c r="AW1264" s="17">
        <v>0.42642366498064099</v>
      </c>
      <c r="AX1264" s="17">
        <v>0.391008042041258</v>
      </c>
      <c r="AY1264" s="17">
        <v>0.29500737140623901</v>
      </c>
      <c r="AZ1264" s="17">
        <v>0.410171383108895</v>
      </c>
    </row>
    <row r="1265" spans="2:52" x14ac:dyDescent="0.35">
      <c r="B1265" t="s">
        <v>86</v>
      </c>
      <c r="C1265" s="17">
        <v>-0.18715250629633201</v>
      </c>
      <c r="D1265" s="17">
        <v>-0.14739939735666299</v>
      </c>
      <c r="E1265" s="17">
        <v>-0.22654926121963301</v>
      </c>
      <c r="F1265" s="17"/>
      <c r="G1265" s="17">
        <v>-2.70944742651247E-2</v>
      </c>
      <c r="H1265" s="17">
        <v>1.9005362491010001E-2</v>
      </c>
      <c r="I1265" s="17">
        <v>-9.51367958536668E-2</v>
      </c>
      <c r="J1265" s="17">
        <v>-0.26230646810671399</v>
      </c>
      <c r="K1265" s="17">
        <v>-0.36102923778750801</v>
      </c>
      <c r="L1265" s="17">
        <v>-0.37966434084234002</v>
      </c>
      <c r="M1265" s="17"/>
      <c r="N1265" s="17">
        <v>-5.8816670491295901E-2</v>
      </c>
      <c r="O1265" s="17">
        <v>-0.25926355705853799</v>
      </c>
      <c r="P1265" s="17">
        <v>-0.14711045619462901</v>
      </c>
      <c r="Q1265" s="17">
        <v>-0.27207475539777398</v>
      </c>
      <c r="R1265" s="17"/>
      <c r="S1265" s="17">
        <v>-6.3807201435950298E-2</v>
      </c>
      <c r="T1265" s="17">
        <v>-0.200868270665541</v>
      </c>
      <c r="U1265" s="17">
        <v>-0.16352751116795899</v>
      </c>
      <c r="V1265" s="17">
        <v>-0.40207248073220803</v>
      </c>
      <c r="W1265" s="17">
        <v>-0.23870657727966299</v>
      </c>
      <c r="X1265" s="17">
        <v>1.09833688028754E-2</v>
      </c>
      <c r="Y1265" s="17">
        <v>-0.173389398447202</v>
      </c>
      <c r="Z1265" s="17">
        <v>-0.43988476932506898</v>
      </c>
      <c r="AA1265" s="17">
        <v>-0.22820049312858101</v>
      </c>
      <c r="AB1265" s="17">
        <v>-0.18256267254848299</v>
      </c>
      <c r="AC1265" s="17">
        <v>-0.26283306944963603</v>
      </c>
      <c r="AD1265" s="17">
        <v>-9.9845789233733204E-2</v>
      </c>
      <c r="AE1265" s="17"/>
      <c r="AF1265" s="17">
        <v>-0.30610486435172601</v>
      </c>
      <c r="AG1265" s="17">
        <v>-0.10077413161962499</v>
      </c>
      <c r="AH1265" s="17">
        <v>-0.200056088243484</v>
      </c>
      <c r="AI1265" s="17"/>
      <c r="AJ1265" s="17">
        <v>-0.24137434196261101</v>
      </c>
      <c r="AK1265" s="17">
        <v>-8.1030852307795595E-2</v>
      </c>
      <c r="AL1265" s="17">
        <v>-0.114823228962826</v>
      </c>
      <c r="AM1265" s="17">
        <v>-0.16680329526809101</v>
      </c>
      <c r="AN1265" s="17">
        <v>-0.24957025746491299</v>
      </c>
      <c r="AO1265" s="17"/>
      <c r="AP1265" s="17">
        <v>-9.2338379244303007E-2</v>
      </c>
      <c r="AQ1265" s="17">
        <v>-8.54723667472682E-2</v>
      </c>
      <c r="AR1265" s="17">
        <v>-0.149578042257837</v>
      </c>
      <c r="AS1265" s="17"/>
      <c r="AT1265" s="17">
        <v>-0.28498941543808498</v>
      </c>
      <c r="AU1265" s="17">
        <v>-0.22534045559611501</v>
      </c>
      <c r="AV1265" s="17" t="s">
        <v>74</v>
      </c>
      <c r="AW1265" s="17">
        <v>-0.21690513683413101</v>
      </c>
      <c r="AX1265" s="17">
        <v>-0.156239060047212</v>
      </c>
      <c r="AY1265" s="17">
        <v>2.0545941727239701E-2</v>
      </c>
      <c r="AZ1265" s="17">
        <v>-0.116019256299524</v>
      </c>
    </row>
    <row r="1266" spans="2:52" x14ac:dyDescent="0.35">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c r="AX1266" s="17"/>
      <c r="AY1266" s="17"/>
      <c r="AZ1266" s="17"/>
    </row>
    <row r="1267" spans="2:52" x14ac:dyDescent="0.35">
      <c r="B1267" s="6" t="s">
        <v>506</v>
      </c>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row>
    <row r="1268" spans="2:52" x14ac:dyDescent="0.35">
      <c r="B1268" s="24" t="s">
        <v>156</v>
      </c>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row>
    <row r="1269" spans="2:52" x14ac:dyDescent="0.35">
      <c r="B1269" t="s">
        <v>382</v>
      </c>
      <c r="C1269" s="17">
        <v>0.18601785386153599</v>
      </c>
      <c r="D1269" s="17">
        <v>0.167024028206334</v>
      </c>
      <c r="E1269" s="17">
        <v>0.20509717244547401</v>
      </c>
      <c r="F1269" s="17"/>
      <c r="G1269" s="17">
        <v>0.15491181139827201</v>
      </c>
      <c r="H1269" s="17">
        <v>0.221058569117251</v>
      </c>
      <c r="I1269" s="17">
        <v>0.19135753908320699</v>
      </c>
      <c r="J1269" s="17">
        <v>0.15701916686582701</v>
      </c>
      <c r="K1269" s="17">
        <v>0.22718657052148</v>
      </c>
      <c r="L1269" s="17">
        <v>0.169395771057265</v>
      </c>
      <c r="M1269" s="17"/>
      <c r="N1269" s="17">
        <v>0.219521218243693</v>
      </c>
      <c r="O1269" s="17">
        <v>0.19671228107861</v>
      </c>
      <c r="P1269" s="17">
        <v>0.15975222498723801</v>
      </c>
      <c r="Q1269" s="17">
        <v>0.16686769138527099</v>
      </c>
      <c r="R1269" s="17"/>
      <c r="S1269" s="17">
        <v>0.1953502599775</v>
      </c>
      <c r="T1269" s="17">
        <v>0.18212179893581701</v>
      </c>
      <c r="U1269" s="17">
        <v>0.10329485489137701</v>
      </c>
      <c r="V1269" s="17">
        <v>0.13084639104273099</v>
      </c>
      <c r="W1269" s="17">
        <v>0.24165571134531699</v>
      </c>
      <c r="X1269" s="17">
        <v>0.29417697750819799</v>
      </c>
      <c r="Y1269" s="17">
        <v>0.135710963352493</v>
      </c>
      <c r="Z1269" s="17">
        <v>0.15050882871535601</v>
      </c>
      <c r="AA1269" s="17">
        <v>0.20516734911482601</v>
      </c>
      <c r="AB1269" s="17">
        <v>0.16247938430904699</v>
      </c>
      <c r="AC1269" s="17">
        <v>0.14593466645806799</v>
      </c>
      <c r="AD1269" s="17">
        <v>0.34604864426135601</v>
      </c>
      <c r="AE1269" s="17"/>
      <c r="AF1269" s="17">
        <v>0.17821422691410799</v>
      </c>
      <c r="AG1269" s="17">
        <v>0.21662482423299301</v>
      </c>
      <c r="AH1269" s="17">
        <v>0.123227635143908</v>
      </c>
      <c r="AI1269" s="17"/>
      <c r="AJ1269" s="17">
        <v>0.17029887716004999</v>
      </c>
      <c r="AK1269" s="17">
        <v>0.23689740795280401</v>
      </c>
      <c r="AL1269" s="17">
        <v>0.20775439065346901</v>
      </c>
      <c r="AM1269" s="17">
        <v>0.15379162729384899</v>
      </c>
      <c r="AN1269" s="17">
        <v>0.15727058511675801</v>
      </c>
      <c r="AO1269" s="17"/>
      <c r="AP1269" s="17">
        <v>0.12972600520477501</v>
      </c>
      <c r="AQ1269" s="17">
        <v>0.24022609966440001</v>
      </c>
      <c r="AR1269" s="17">
        <v>0.24212243623608801</v>
      </c>
      <c r="AS1269" s="17"/>
      <c r="AT1269" s="17">
        <v>0.16653396050461899</v>
      </c>
      <c r="AU1269" s="17">
        <v>0.18394845021259801</v>
      </c>
      <c r="AV1269" s="17" t="s">
        <v>74</v>
      </c>
      <c r="AW1269" s="17">
        <v>0.14147932700791699</v>
      </c>
      <c r="AX1269" s="17">
        <v>0.23813363373384999</v>
      </c>
      <c r="AY1269" s="17">
        <v>0.20467407234354101</v>
      </c>
      <c r="AZ1269" s="17">
        <v>0.30412435772555002</v>
      </c>
    </row>
    <row r="1270" spans="2:52" x14ac:dyDescent="0.35">
      <c r="B1270" t="s">
        <v>383</v>
      </c>
      <c r="C1270" s="17">
        <v>0.42046247227177602</v>
      </c>
      <c r="D1270" s="17">
        <v>0.442405717503356</v>
      </c>
      <c r="E1270" s="17">
        <v>0.400102690946674</v>
      </c>
      <c r="F1270" s="17"/>
      <c r="G1270" s="17">
        <v>0.407701840873398</v>
      </c>
      <c r="H1270" s="17">
        <v>0.36030348654153999</v>
      </c>
      <c r="I1270" s="17">
        <v>0.40624354910084498</v>
      </c>
      <c r="J1270" s="17">
        <v>0.46426405834078099</v>
      </c>
      <c r="K1270" s="17">
        <v>0.44327656357675199</v>
      </c>
      <c r="L1270" s="17">
        <v>0.446178935945232</v>
      </c>
      <c r="M1270" s="17"/>
      <c r="N1270" s="17">
        <v>0.481580332088902</v>
      </c>
      <c r="O1270" s="17">
        <v>0.41663438772788602</v>
      </c>
      <c r="P1270" s="17">
        <v>0.424819792867142</v>
      </c>
      <c r="Q1270" s="17">
        <v>0.364888621020662</v>
      </c>
      <c r="R1270" s="17"/>
      <c r="S1270" s="17">
        <v>0.40417865186390101</v>
      </c>
      <c r="T1270" s="17">
        <v>0.34861370378314399</v>
      </c>
      <c r="U1270" s="17">
        <v>0.44470300734245899</v>
      </c>
      <c r="V1270" s="17">
        <v>0.38343659267265501</v>
      </c>
      <c r="W1270" s="17">
        <v>0.37236590505932698</v>
      </c>
      <c r="X1270" s="17">
        <v>0.368033648956969</v>
      </c>
      <c r="Y1270" s="17">
        <v>0.56470655299634698</v>
      </c>
      <c r="Z1270" s="17">
        <v>0.514195518763225</v>
      </c>
      <c r="AA1270" s="17">
        <v>0.39934981493078398</v>
      </c>
      <c r="AB1270" s="17">
        <v>0.47602870778247203</v>
      </c>
      <c r="AC1270" s="17">
        <v>0.420929257331075</v>
      </c>
      <c r="AD1270" s="17">
        <v>0.54281769946173797</v>
      </c>
      <c r="AE1270" s="17"/>
      <c r="AF1270" s="17">
        <v>0.43069445323022898</v>
      </c>
      <c r="AG1270" s="17">
        <v>0.43835166413985599</v>
      </c>
      <c r="AH1270" s="17">
        <v>0.36039240228985298</v>
      </c>
      <c r="AI1270" s="17"/>
      <c r="AJ1270" s="17">
        <v>0.47329529656389302</v>
      </c>
      <c r="AK1270" s="17">
        <v>0.39791442306392999</v>
      </c>
      <c r="AL1270" s="17">
        <v>0.48083304935080201</v>
      </c>
      <c r="AM1270" s="17">
        <v>0.41727415002996099</v>
      </c>
      <c r="AN1270" s="17">
        <v>0.279103651796555</v>
      </c>
      <c r="AO1270" s="17"/>
      <c r="AP1270" s="17">
        <v>0.47071988316823499</v>
      </c>
      <c r="AQ1270" s="17">
        <v>0.44221280976364102</v>
      </c>
      <c r="AR1270" s="17">
        <v>0.40178500417020702</v>
      </c>
      <c r="AS1270" s="17"/>
      <c r="AT1270" s="17">
        <v>0.44952458870085898</v>
      </c>
      <c r="AU1270" s="17">
        <v>0.46974612578903002</v>
      </c>
      <c r="AV1270" s="17" t="s">
        <v>74</v>
      </c>
      <c r="AW1270" s="17">
        <v>0.31287936740885702</v>
      </c>
      <c r="AX1270" s="17">
        <v>0.25455363281584897</v>
      </c>
      <c r="AY1270" s="17">
        <v>0.43020421816029902</v>
      </c>
      <c r="AZ1270" s="17">
        <v>0.406988112001961</v>
      </c>
    </row>
    <row r="1271" spans="2:52" x14ac:dyDescent="0.35">
      <c r="B1271" t="s">
        <v>384</v>
      </c>
      <c r="C1271" s="17">
        <v>0.22778247293699599</v>
      </c>
      <c r="D1271" s="17">
        <v>0.23590594014108099</v>
      </c>
      <c r="E1271" s="17">
        <v>0.220436174210314</v>
      </c>
      <c r="F1271" s="17"/>
      <c r="G1271" s="17">
        <v>0.236827820213246</v>
      </c>
      <c r="H1271" s="17">
        <v>0.26630420040615299</v>
      </c>
      <c r="I1271" s="17">
        <v>0.23399479698081399</v>
      </c>
      <c r="J1271" s="17">
        <v>0.19326651077033699</v>
      </c>
      <c r="K1271" s="17">
        <v>0.20728420779743301</v>
      </c>
      <c r="L1271" s="17">
        <v>0.220771266368221</v>
      </c>
      <c r="M1271" s="17"/>
      <c r="N1271" s="17">
        <v>0.19423170306943499</v>
      </c>
      <c r="O1271" s="17">
        <v>0.218831195262463</v>
      </c>
      <c r="P1271" s="17">
        <v>0.22167779101556201</v>
      </c>
      <c r="Q1271" s="17">
        <v>0.27476892877273601</v>
      </c>
      <c r="R1271" s="17"/>
      <c r="S1271" s="17">
        <v>0.216194711378002</v>
      </c>
      <c r="T1271" s="17">
        <v>0.23804406230244901</v>
      </c>
      <c r="U1271" s="17">
        <v>0.23212826552639701</v>
      </c>
      <c r="V1271" s="17">
        <v>0.261931333586856</v>
      </c>
      <c r="W1271" s="17">
        <v>0.24700612905844499</v>
      </c>
      <c r="X1271" s="17">
        <v>0.22105568239694101</v>
      </c>
      <c r="Y1271" s="17">
        <v>0.119718180539151</v>
      </c>
      <c r="Z1271" s="17">
        <v>0.220331040687683</v>
      </c>
      <c r="AA1271" s="17">
        <v>0.233006503850584</v>
      </c>
      <c r="AB1271" s="17">
        <v>0.24253810706920101</v>
      </c>
      <c r="AC1271" s="17">
        <v>0.34258449375439598</v>
      </c>
      <c r="AD1271" s="17">
        <v>0.111133656276906</v>
      </c>
      <c r="AE1271" s="17"/>
      <c r="AF1271" s="17">
        <v>0.22403371377140999</v>
      </c>
      <c r="AG1271" s="17">
        <v>0.218063507929775</v>
      </c>
      <c r="AH1271" s="17">
        <v>0.291766917913933</v>
      </c>
      <c r="AI1271" s="17"/>
      <c r="AJ1271" s="17">
        <v>0.19916198977633801</v>
      </c>
      <c r="AK1271" s="17">
        <v>0.22383095736386299</v>
      </c>
      <c r="AL1271" s="17">
        <v>0.161389501638005</v>
      </c>
      <c r="AM1271" s="17">
        <v>0.35326716193310098</v>
      </c>
      <c r="AN1271" s="17">
        <v>0.30487456854616801</v>
      </c>
      <c r="AO1271" s="17"/>
      <c r="AP1271" s="17">
        <v>0.23373678318108301</v>
      </c>
      <c r="AQ1271" s="17">
        <v>0.206282202120431</v>
      </c>
      <c r="AR1271" s="17">
        <v>0.147023622026759</v>
      </c>
      <c r="AS1271" s="17"/>
      <c r="AT1271" s="17">
        <v>0.22575510025294801</v>
      </c>
      <c r="AU1271" s="17">
        <v>0.18322603421779801</v>
      </c>
      <c r="AV1271" s="17" t="s">
        <v>74</v>
      </c>
      <c r="AW1271" s="17">
        <v>0.22241535196867099</v>
      </c>
      <c r="AX1271" s="17">
        <v>0.27792006532504299</v>
      </c>
      <c r="AY1271" s="17">
        <v>0.27522324766217998</v>
      </c>
      <c r="AZ1271" s="17">
        <v>0.20212490896962801</v>
      </c>
    </row>
    <row r="1272" spans="2:52" x14ac:dyDescent="0.35">
      <c r="B1272" t="s">
        <v>385</v>
      </c>
      <c r="C1272" s="17">
        <v>7.8378995908138197E-2</v>
      </c>
      <c r="D1272" s="17">
        <v>8.1334174929957995E-2</v>
      </c>
      <c r="E1272" s="17">
        <v>7.5694664407066001E-2</v>
      </c>
      <c r="F1272" s="17"/>
      <c r="G1272" s="17">
        <v>0.123021998424353</v>
      </c>
      <c r="H1272" s="17">
        <v>8.0007526967896703E-2</v>
      </c>
      <c r="I1272" s="17">
        <v>7.3836954778432606E-2</v>
      </c>
      <c r="J1272" s="17">
        <v>5.2549976369753199E-2</v>
      </c>
      <c r="K1272" s="17">
        <v>4.2876745465001698E-2</v>
      </c>
      <c r="L1272" s="17">
        <v>9.1009465647566595E-2</v>
      </c>
      <c r="M1272" s="17"/>
      <c r="N1272" s="17">
        <v>5.88530370937154E-2</v>
      </c>
      <c r="O1272" s="17">
        <v>8.0831003241800106E-2</v>
      </c>
      <c r="P1272" s="17">
        <v>9.9679655830578098E-2</v>
      </c>
      <c r="Q1272" s="17">
        <v>7.1628560805555394E-2</v>
      </c>
      <c r="R1272" s="17"/>
      <c r="S1272" s="17">
        <v>9.5049942545041594E-2</v>
      </c>
      <c r="T1272" s="17">
        <v>0.13785345702783999</v>
      </c>
      <c r="U1272" s="17">
        <v>7.9013954084346402E-2</v>
      </c>
      <c r="V1272" s="17">
        <v>0.124141984271661</v>
      </c>
      <c r="W1272" s="17">
        <v>0.12150023520504501</v>
      </c>
      <c r="X1272" s="17">
        <v>2.7778177045912001E-2</v>
      </c>
      <c r="Y1272" s="17">
        <v>6.3886014876649605E-2</v>
      </c>
      <c r="Z1272" s="17">
        <v>8.5110713275760905E-2</v>
      </c>
      <c r="AA1272" s="17">
        <v>4.7993402839149199E-2</v>
      </c>
      <c r="AB1272" s="17">
        <v>2.8718304186537699E-2</v>
      </c>
      <c r="AC1272" s="17">
        <v>5.7537429110159799E-2</v>
      </c>
      <c r="AD1272" s="17">
        <v>0</v>
      </c>
      <c r="AE1272" s="17"/>
      <c r="AF1272" s="17">
        <v>7.3114163668683896E-2</v>
      </c>
      <c r="AG1272" s="17">
        <v>7.1473681592686397E-2</v>
      </c>
      <c r="AH1272" s="17">
        <v>0.100897669764878</v>
      </c>
      <c r="AI1272" s="17"/>
      <c r="AJ1272" s="17">
        <v>6.2834630045273399E-2</v>
      </c>
      <c r="AK1272" s="17">
        <v>8.5678053764284903E-2</v>
      </c>
      <c r="AL1272" s="17">
        <v>4.8974266998024603E-2</v>
      </c>
      <c r="AM1272" s="17">
        <v>0</v>
      </c>
      <c r="AN1272" s="17">
        <v>0.10711675159668201</v>
      </c>
      <c r="AO1272" s="17"/>
      <c r="AP1272" s="17">
        <v>9.6083038873157806E-2</v>
      </c>
      <c r="AQ1272" s="17">
        <v>5.6724459590905801E-2</v>
      </c>
      <c r="AR1272" s="17">
        <v>9.2095119056303201E-2</v>
      </c>
      <c r="AS1272" s="17"/>
      <c r="AT1272" s="17">
        <v>8.5058055205412403E-2</v>
      </c>
      <c r="AU1272" s="17">
        <v>6.5216208213022098E-2</v>
      </c>
      <c r="AV1272" s="17" t="s">
        <v>74</v>
      </c>
      <c r="AW1272" s="17">
        <v>0.14088726642441199</v>
      </c>
      <c r="AX1272" s="17">
        <v>9.7249352156421595E-2</v>
      </c>
      <c r="AY1272" s="17">
        <v>4.94394325444278E-2</v>
      </c>
      <c r="AZ1272" s="17">
        <v>3.9252449303538099E-2</v>
      </c>
    </row>
    <row r="1273" spans="2:52" x14ac:dyDescent="0.35">
      <c r="B1273" t="s">
        <v>386</v>
      </c>
      <c r="C1273" s="17">
        <v>5.0098305769622799E-2</v>
      </c>
      <c r="D1273" s="17">
        <v>4.8290032712778E-2</v>
      </c>
      <c r="E1273" s="17">
        <v>5.20004725820385E-2</v>
      </c>
      <c r="F1273" s="17"/>
      <c r="G1273" s="17">
        <v>3.2352173147846497E-2</v>
      </c>
      <c r="H1273" s="17">
        <v>3.1102906989497199E-2</v>
      </c>
      <c r="I1273" s="17">
        <v>4.0630002034076997E-2</v>
      </c>
      <c r="J1273" s="17">
        <v>7.7878552785520902E-2</v>
      </c>
      <c r="K1273" s="17">
        <v>6.8732575524918502E-2</v>
      </c>
      <c r="L1273" s="17">
        <v>5.46638994196154E-2</v>
      </c>
      <c r="M1273" s="17"/>
      <c r="N1273" s="17">
        <v>3.33797943020607E-2</v>
      </c>
      <c r="O1273" s="17">
        <v>5.5378284721627903E-2</v>
      </c>
      <c r="P1273" s="17">
        <v>3.6715349949556497E-2</v>
      </c>
      <c r="Q1273" s="17">
        <v>7.2272770213326301E-2</v>
      </c>
      <c r="R1273" s="17"/>
      <c r="S1273" s="17">
        <v>5.8706213755478097E-2</v>
      </c>
      <c r="T1273" s="17">
        <v>6.2387507264700902E-2</v>
      </c>
      <c r="U1273" s="17">
        <v>0.100363353512855</v>
      </c>
      <c r="V1273" s="17">
        <v>6.59569411318498E-2</v>
      </c>
      <c r="W1273" s="17">
        <v>1.7472019331865801E-2</v>
      </c>
      <c r="X1273" s="17">
        <v>1.35179365067329E-2</v>
      </c>
      <c r="Y1273" s="17">
        <v>3.2344065230709602E-2</v>
      </c>
      <c r="Z1273" s="17">
        <v>2.9853898557974799E-2</v>
      </c>
      <c r="AA1273" s="17">
        <v>4.7788549490465397E-2</v>
      </c>
      <c r="AB1273" s="17">
        <v>7.5113131597562097E-2</v>
      </c>
      <c r="AC1273" s="17">
        <v>3.30141533463017E-2</v>
      </c>
      <c r="AD1273" s="17">
        <v>0</v>
      </c>
      <c r="AE1273" s="17"/>
      <c r="AF1273" s="17">
        <v>7.7378563533534603E-2</v>
      </c>
      <c r="AG1273" s="17">
        <v>2.58036775483713E-2</v>
      </c>
      <c r="AH1273" s="17">
        <v>5.1769591861053801E-2</v>
      </c>
      <c r="AI1273" s="17"/>
      <c r="AJ1273" s="17">
        <v>7.5316034351203404E-2</v>
      </c>
      <c r="AK1273" s="17">
        <v>2.5308711303959799E-2</v>
      </c>
      <c r="AL1273" s="17">
        <v>1.7946008798519899E-2</v>
      </c>
      <c r="AM1273" s="17">
        <v>7.5667060743089404E-2</v>
      </c>
      <c r="AN1273" s="17">
        <v>7.1831026253088195E-2</v>
      </c>
      <c r="AO1273" s="17"/>
      <c r="AP1273" s="17">
        <v>5.0951348265871499E-2</v>
      </c>
      <c r="AQ1273" s="17">
        <v>2.48948248119387E-2</v>
      </c>
      <c r="AR1273" s="17">
        <v>3.9285689506673299E-2</v>
      </c>
      <c r="AS1273" s="17"/>
      <c r="AT1273" s="17">
        <v>5.41672046725259E-2</v>
      </c>
      <c r="AU1273" s="17">
        <v>5.7722851209923799E-2</v>
      </c>
      <c r="AV1273" s="17" t="s">
        <v>74</v>
      </c>
      <c r="AW1273" s="17">
        <v>7.2740134291242098E-2</v>
      </c>
      <c r="AX1273" s="17">
        <v>8.6769470617929806E-2</v>
      </c>
      <c r="AY1273" s="17">
        <v>7.02057576508003E-3</v>
      </c>
      <c r="AZ1273" s="17">
        <v>4.7510171999322497E-2</v>
      </c>
    </row>
    <row r="1274" spans="2:52" x14ac:dyDescent="0.35">
      <c r="B1274" t="s">
        <v>72</v>
      </c>
      <c r="C1274" s="17">
        <v>3.7259899251930899E-2</v>
      </c>
      <c r="D1274" s="17">
        <v>2.5040106506492799E-2</v>
      </c>
      <c r="E1274" s="17">
        <v>4.6668825408434103E-2</v>
      </c>
      <c r="F1274" s="17"/>
      <c r="G1274" s="17">
        <v>4.5184355942885203E-2</v>
      </c>
      <c r="H1274" s="17">
        <v>4.1223309977662097E-2</v>
      </c>
      <c r="I1274" s="17">
        <v>5.3937158022624797E-2</v>
      </c>
      <c r="J1274" s="17">
        <v>5.5021734867780399E-2</v>
      </c>
      <c r="K1274" s="17">
        <v>1.06433371144146E-2</v>
      </c>
      <c r="L1274" s="17">
        <v>1.7980661562099601E-2</v>
      </c>
      <c r="M1274" s="17"/>
      <c r="N1274" s="17">
        <v>1.24339152021943E-2</v>
      </c>
      <c r="O1274" s="17">
        <v>3.1612847967613801E-2</v>
      </c>
      <c r="P1274" s="17">
        <v>5.7355185349922899E-2</v>
      </c>
      <c r="Q1274" s="17">
        <v>4.9573427802449103E-2</v>
      </c>
      <c r="R1274" s="17"/>
      <c r="S1274" s="17">
        <v>3.05202204800771E-2</v>
      </c>
      <c r="T1274" s="17">
        <v>3.0979470686049001E-2</v>
      </c>
      <c r="U1274" s="17">
        <v>4.0496564642565798E-2</v>
      </c>
      <c r="V1274" s="17">
        <v>3.3686757294247097E-2</v>
      </c>
      <c r="W1274" s="17">
        <v>0</v>
      </c>
      <c r="X1274" s="17">
        <v>7.5437577585247204E-2</v>
      </c>
      <c r="Y1274" s="17">
        <v>8.3634223004649802E-2</v>
      </c>
      <c r="Z1274" s="17">
        <v>0</v>
      </c>
      <c r="AA1274" s="17">
        <v>6.6694379774191001E-2</v>
      </c>
      <c r="AB1274" s="17">
        <v>1.512236505518E-2</v>
      </c>
      <c r="AC1274" s="17">
        <v>0</v>
      </c>
      <c r="AD1274" s="17">
        <v>0</v>
      </c>
      <c r="AE1274" s="17"/>
      <c r="AF1274" s="17">
        <v>1.6564878882034399E-2</v>
      </c>
      <c r="AG1274" s="17">
        <v>2.9682644556318801E-2</v>
      </c>
      <c r="AH1274" s="17">
        <v>7.1945783026373902E-2</v>
      </c>
      <c r="AI1274" s="17"/>
      <c r="AJ1274" s="17">
        <v>1.9093172103242899E-2</v>
      </c>
      <c r="AK1274" s="17">
        <v>3.0370446551157702E-2</v>
      </c>
      <c r="AL1274" s="17">
        <v>8.3102782561178701E-2</v>
      </c>
      <c r="AM1274" s="17">
        <v>0</v>
      </c>
      <c r="AN1274" s="17">
        <v>7.9803416690749002E-2</v>
      </c>
      <c r="AO1274" s="17"/>
      <c r="AP1274" s="17">
        <v>1.8782941306876501E-2</v>
      </c>
      <c r="AQ1274" s="17">
        <v>2.96596040486839E-2</v>
      </c>
      <c r="AR1274" s="17">
        <v>7.7688129003968598E-2</v>
      </c>
      <c r="AS1274" s="17"/>
      <c r="AT1274" s="17">
        <v>1.8961090663635299E-2</v>
      </c>
      <c r="AU1274" s="17">
        <v>4.0140330357627999E-2</v>
      </c>
      <c r="AV1274" s="17" t="s">
        <v>74</v>
      </c>
      <c r="AW1274" s="17">
        <v>0.109598552898901</v>
      </c>
      <c r="AX1274" s="17">
        <v>4.5373845350906501E-2</v>
      </c>
      <c r="AY1274" s="17">
        <v>3.3438453524472098E-2</v>
      </c>
      <c r="AZ1274" s="17">
        <v>0</v>
      </c>
    </row>
    <row r="1275" spans="2:52" x14ac:dyDescent="0.35">
      <c r="B1275" t="s">
        <v>387</v>
      </c>
      <c r="C1275" s="17">
        <v>0.60648032613331204</v>
      </c>
      <c r="D1275" s="17">
        <v>0.60942974570969</v>
      </c>
      <c r="E1275" s="17">
        <v>0.60519986339214804</v>
      </c>
      <c r="F1275" s="17"/>
      <c r="G1275" s="17">
        <v>0.56261365227167004</v>
      </c>
      <c r="H1275" s="17">
        <v>0.58136205565879095</v>
      </c>
      <c r="I1275" s="17">
        <v>0.597601088184052</v>
      </c>
      <c r="J1275" s="17">
        <v>0.62128322520660895</v>
      </c>
      <c r="K1275" s="17">
        <v>0.67046313409823199</v>
      </c>
      <c r="L1275" s="17">
        <v>0.61557470700249695</v>
      </c>
      <c r="M1275" s="17"/>
      <c r="N1275" s="17">
        <v>0.70110155033259502</v>
      </c>
      <c r="O1275" s="17">
        <v>0.61334666880649502</v>
      </c>
      <c r="P1275" s="17">
        <v>0.58457201785437996</v>
      </c>
      <c r="Q1275" s="17">
        <v>0.53175631240593302</v>
      </c>
      <c r="R1275" s="17"/>
      <c r="S1275" s="17">
        <v>0.599528911841401</v>
      </c>
      <c r="T1275" s="17">
        <v>0.53073550271896097</v>
      </c>
      <c r="U1275" s="17">
        <v>0.54799786223383595</v>
      </c>
      <c r="V1275" s="17">
        <v>0.51428298371538606</v>
      </c>
      <c r="W1275" s="17">
        <v>0.61402161640464403</v>
      </c>
      <c r="X1275" s="17">
        <v>0.66221062646516704</v>
      </c>
      <c r="Y1275" s="17">
        <v>0.70041751634883997</v>
      </c>
      <c r="Z1275" s="17">
        <v>0.66470434747858098</v>
      </c>
      <c r="AA1275" s="17">
        <v>0.60451716404560996</v>
      </c>
      <c r="AB1275" s="17">
        <v>0.63850809209151904</v>
      </c>
      <c r="AC1275" s="17">
        <v>0.56686392378914296</v>
      </c>
      <c r="AD1275" s="17">
        <v>0.88886634372309403</v>
      </c>
      <c r="AE1275" s="17"/>
      <c r="AF1275" s="17">
        <v>0.60890868014433697</v>
      </c>
      <c r="AG1275" s="17">
        <v>0.65497648837284905</v>
      </c>
      <c r="AH1275" s="17">
        <v>0.48362003743376097</v>
      </c>
      <c r="AI1275" s="17"/>
      <c r="AJ1275" s="17">
        <v>0.64359417372394301</v>
      </c>
      <c r="AK1275" s="17">
        <v>0.634811831016735</v>
      </c>
      <c r="AL1275" s="17">
        <v>0.68858744000427197</v>
      </c>
      <c r="AM1275" s="17">
        <v>0.57106577732380903</v>
      </c>
      <c r="AN1275" s="17">
        <v>0.43637423691331301</v>
      </c>
      <c r="AO1275" s="17"/>
      <c r="AP1275" s="17">
        <v>0.60044588837301105</v>
      </c>
      <c r="AQ1275" s="17">
        <v>0.68243890942804097</v>
      </c>
      <c r="AR1275" s="17">
        <v>0.64390744040629599</v>
      </c>
      <c r="AS1275" s="17"/>
      <c r="AT1275" s="17">
        <v>0.61605854920547798</v>
      </c>
      <c r="AU1275" s="17">
        <v>0.65369457600162795</v>
      </c>
      <c r="AV1275" s="17" t="s">
        <v>74</v>
      </c>
      <c r="AW1275" s="17">
        <v>0.45435869441677401</v>
      </c>
      <c r="AX1275" s="17">
        <v>0.49268726654969902</v>
      </c>
      <c r="AY1275" s="17">
        <v>0.63487829050384004</v>
      </c>
      <c r="AZ1275" s="17">
        <v>0.71111246972751097</v>
      </c>
    </row>
    <row r="1276" spans="2:52" x14ac:dyDescent="0.35">
      <c r="B1276" t="s">
        <v>388</v>
      </c>
      <c r="C1276" s="17">
        <v>0.128477301677761</v>
      </c>
      <c r="D1276" s="17">
        <v>0.12962420764273599</v>
      </c>
      <c r="E1276" s="17">
        <v>0.12769513698910501</v>
      </c>
      <c r="F1276" s="17"/>
      <c r="G1276" s="17">
        <v>0.15537417157219999</v>
      </c>
      <c r="H1276" s="17">
        <v>0.11111043395739401</v>
      </c>
      <c r="I1276" s="17">
        <v>0.11446695681251</v>
      </c>
      <c r="J1276" s="17">
        <v>0.130428529155274</v>
      </c>
      <c r="K1276" s="17">
        <v>0.11160932098992001</v>
      </c>
      <c r="L1276" s="17">
        <v>0.14567336506718201</v>
      </c>
      <c r="M1276" s="17"/>
      <c r="N1276" s="17">
        <v>9.2232831395776094E-2</v>
      </c>
      <c r="O1276" s="17">
        <v>0.13620928796342799</v>
      </c>
      <c r="P1276" s="17">
        <v>0.136395005780135</v>
      </c>
      <c r="Q1276" s="17">
        <v>0.143901331018882</v>
      </c>
      <c r="R1276" s="17"/>
      <c r="S1276" s="17">
        <v>0.15375615630052</v>
      </c>
      <c r="T1276" s="17">
        <v>0.20024096429254101</v>
      </c>
      <c r="U1276" s="17">
        <v>0.179377307597201</v>
      </c>
      <c r="V1276" s="17">
        <v>0.190098925403511</v>
      </c>
      <c r="W1276" s="17">
        <v>0.13897225453691101</v>
      </c>
      <c r="X1276" s="17">
        <v>4.12961135526448E-2</v>
      </c>
      <c r="Y1276" s="17">
        <v>9.62300801073592E-2</v>
      </c>
      <c r="Z1276" s="17">
        <v>0.11496461183373601</v>
      </c>
      <c r="AA1276" s="17">
        <v>9.5781952329614603E-2</v>
      </c>
      <c r="AB1276" s="17">
        <v>0.10383143578410001</v>
      </c>
      <c r="AC1276" s="17">
        <v>9.0551582456461402E-2</v>
      </c>
      <c r="AD1276" s="17">
        <v>0</v>
      </c>
      <c r="AE1276" s="17"/>
      <c r="AF1276" s="17">
        <v>0.15049272720221901</v>
      </c>
      <c r="AG1276" s="17">
        <v>9.7277359141057701E-2</v>
      </c>
      <c r="AH1276" s="17">
        <v>0.152667261625932</v>
      </c>
      <c r="AI1276" s="17"/>
      <c r="AJ1276" s="17">
        <v>0.138150664396477</v>
      </c>
      <c r="AK1276" s="17">
        <v>0.11098676506824499</v>
      </c>
      <c r="AL1276" s="17">
        <v>6.6920275796544498E-2</v>
      </c>
      <c r="AM1276" s="17">
        <v>7.5667060743089404E-2</v>
      </c>
      <c r="AN1276" s="17">
        <v>0.17894777784977101</v>
      </c>
      <c r="AO1276" s="17"/>
      <c r="AP1276" s="17">
        <v>0.147034387139029</v>
      </c>
      <c r="AQ1276" s="17">
        <v>8.1619284402844494E-2</v>
      </c>
      <c r="AR1276" s="17">
        <v>0.13138080856297599</v>
      </c>
      <c r="AS1276" s="17"/>
      <c r="AT1276" s="17">
        <v>0.13922525987793799</v>
      </c>
      <c r="AU1276" s="17">
        <v>0.122939059422946</v>
      </c>
      <c r="AV1276" s="17" t="s">
        <v>74</v>
      </c>
      <c r="AW1276" s="17">
        <v>0.213627400715654</v>
      </c>
      <c r="AX1276" s="17">
        <v>0.184018822774351</v>
      </c>
      <c r="AY1276" s="17">
        <v>5.64600083095078E-2</v>
      </c>
      <c r="AZ1276" s="17">
        <v>8.6762621302860596E-2</v>
      </c>
    </row>
    <row r="1277" spans="2:52" x14ac:dyDescent="0.35">
      <c r="B1277" t="s">
        <v>86</v>
      </c>
      <c r="C1277" s="17">
        <v>0.47800302445555098</v>
      </c>
      <c r="D1277" s="17">
        <v>0.47980553806695397</v>
      </c>
      <c r="E1277" s="17">
        <v>0.47750472640304298</v>
      </c>
      <c r="F1277" s="17"/>
      <c r="G1277" s="17">
        <v>0.40723948069947002</v>
      </c>
      <c r="H1277" s="17">
        <v>0.470251621701397</v>
      </c>
      <c r="I1277" s="17">
        <v>0.48313413137154199</v>
      </c>
      <c r="J1277" s="17">
        <v>0.49085469605133503</v>
      </c>
      <c r="K1277" s="17">
        <v>0.55885381310831195</v>
      </c>
      <c r="L1277" s="17">
        <v>0.46990134193531502</v>
      </c>
      <c r="M1277" s="17"/>
      <c r="N1277" s="17">
        <v>0.60886871893681904</v>
      </c>
      <c r="O1277" s="17">
        <v>0.477137380843067</v>
      </c>
      <c r="P1277" s="17">
        <v>0.44817701207424498</v>
      </c>
      <c r="Q1277" s="17">
        <v>0.38785498138705099</v>
      </c>
      <c r="R1277" s="17"/>
      <c r="S1277" s="17">
        <v>0.44577275554088103</v>
      </c>
      <c r="T1277" s="17">
        <v>0.33049453842642001</v>
      </c>
      <c r="U1277" s="17">
        <v>0.36862055463663501</v>
      </c>
      <c r="V1277" s="17">
        <v>0.32418405831187502</v>
      </c>
      <c r="W1277" s="17">
        <v>0.475049361867733</v>
      </c>
      <c r="X1277" s="17">
        <v>0.62091451291252198</v>
      </c>
      <c r="Y1277" s="17">
        <v>0.60418743624148097</v>
      </c>
      <c r="Z1277" s="17">
        <v>0.54973973564484502</v>
      </c>
      <c r="AA1277" s="17">
        <v>0.50873521171599601</v>
      </c>
      <c r="AB1277" s="17">
        <v>0.53467665630741901</v>
      </c>
      <c r="AC1277" s="17">
        <v>0.47631234133268102</v>
      </c>
      <c r="AD1277" s="17">
        <v>0.88886634372309403</v>
      </c>
      <c r="AE1277" s="17"/>
      <c r="AF1277" s="17">
        <v>0.45841595294211901</v>
      </c>
      <c r="AG1277" s="17">
        <v>0.55769912923179099</v>
      </c>
      <c r="AH1277" s="17">
        <v>0.330952775807829</v>
      </c>
      <c r="AI1277" s="17"/>
      <c r="AJ1277" s="17">
        <v>0.50544350932746596</v>
      </c>
      <c r="AK1277" s="17">
        <v>0.52382506594848999</v>
      </c>
      <c r="AL1277" s="17">
        <v>0.62166716420772705</v>
      </c>
      <c r="AM1277" s="17">
        <v>0.49539871658071999</v>
      </c>
      <c r="AN1277" s="17">
        <v>0.257426459063542</v>
      </c>
      <c r="AO1277" s="17"/>
      <c r="AP1277" s="17">
        <v>0.453411501233982</v>
      </c>
      <c r="AQ1277" s="17">
        <v>0.60081962502519604</v>
      </c>
      <c r="AR1277" s="17">
        <v>0.51252663184331904</v>
      </c>
      <c r="AS1277" s="17"/>
      <c r="AT1277" s="17">
        <v>0.47683328932753999</v>
      </c>
      <c r="AU1277" s="17">
        <v>0.53075551657868203</v>
      </c>
      <c r="AV1277" s="17" t="s">
        <v>74</v>
      </c>
      <c r="AW1277" s="17">
        <v>0.24073129370112001</v>
      </c>
      <c r="AX1277" s="17">
        <v>0.30866844377534802</v>
      </c>
      <c r="AY1277" s="17">
        <v>0.578418282194332</v>
      </c>
      <c r="AZ1277" s="17">
        <v>0.62434984842465002</v>
      </c>
    </row>
    <row r="1278" spans="2:52" x14ac:dyDescent="0.35">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row>
    <row r="1279" spans="2:52" x14ac:dyDescent="0.35">
      <c r="B1279" s="6" t="s">
        <v>507</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row>
    <row r="1280" spans="2:52" x14ac:dyDescent="0.35">
      <c r="B1280" s="24" t="s">
        <v>156</v>
      </c>
      <c r="C1280" s="17"/>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row>
    <row r="1281" spans="2:52" x14ac:dyDescent="0.35">
      <c r="B1281" t="s">
        <v>382</v>
      </c>
      <c r="C1281" s="17">
        <v>0.139207960657146</v>
      </c>
      <c r="D1281" s="17">
        <v>0.14719894344871601</v>
      </c>
      <c r="E1281" s="17">
        <v>0.13175679214427199</v>
      </c>
      <c r="F1281" s="17"/>
      <c r="G1281" s="17">
        <v>0.179490627802535</v>
      </c>
      <c r="H1281" s="17">
        <v>0.186546893349508</v>
      </c>
      <c r="I1281" s="17">
        <v>0.117866639811274</v>
      </c>
      <c r="J1281" s="17">
        <v>0.14545989374287999</v>
      </c>
      <c r="K1281" s="17">
        <v>0.119220527456421</v>
      </c>
      <c r="L1281" s="17">
        <v>0.10027155088633601</v>
      </c>
      <c r="M1281" s="17"/>
      <c r="N1281" s="17">
        <v>0.15638774846692399</v>
      </c>
      <c r="O1281" s="17">
        <v>0.13331601330043799</v>
      </c>
      <c r="P1281" s="17">
        <v>0.14412661485353501</v>
      </c>
      <c r="Q1281" s="17">
        <v>0.12534456867309901</v>
      </c>
      <c r="R1281" s="17"/>
      <c r="S1281" s="17">
        <v>0.12868201769368101</v>
      </c>
      <c r="T1281" s="17">
        <v>0.104324104771907</v>
      </c>
      <c r="U1281" s="17">
        <v>0.204719689208616</v>
      </c>
      <c r="V1281" s="17">
        <v>8.7465331284607997E-2</v>
      </c>
      <c r="W1281" s="17">
        <v>0.15971156061615799</v>
      </c>
      <c r="X1281" s="17">
        <v>0.16580380769438599</v>
      </c>
      <c r="Y1281" s="17">
        <v>0.17244963087498</v>
      </c>
      <c r="Z1281" s="17">
        <v>0.120463829925187</v>
      </c>
      <c r="AA1281" s="17">
        <v>0.14220452537915901</v>
      </c>
      <c r="AB1281" s="17">
        <v>0.121557023619531</v>
      </c>
      <c r="AC1281" s="17">
        <v>0.139117058340092</v>
      </c>
      <c r="AD1281" s="17">
        <v>0.21549261617468199</v>
      </c>
      <c r="AE1281" s="17"/>
      <c r="AF1281" s="17">
        <v>0.12065120657785899</v>
      </c>
      <c r="AG1281" s="17">
        <v>0.15917882852241699</v>
      </c>
      <c r="AH1281" s="17">
        <v>0.103378293392658</v>
      </c>
      <c r="AI1281" s="17"/>
      <c r="AJ1281" s="17">
        <v>0.105416348008254</v>
      </c>
      <c r="AK1281" s="17">
        <v>0.17451815875530299</v>
      </c>
      <c r="AL1281" s="17">
        <v>0.186843403165769</v>
      </c>
      <c r="AM1281" s="17">
        <v>7.3741242455352199E-2</v>
      </c>
      <c r="AN1281" s="17">
        <v>0.11162426426587101</v>
      </c>
      <c r="AO1281" s="17"/>
      <c r="AP1281" s="17">
        <v>6.7005014626907902E-2</v>
      </c>
      <c r="AQ1281" s="17">
        <v>0.19533391641584</v>
      </c>
      <c r="AR1281" s="17">
        <v>0.20373131729260999</v>
      </c>
      <c r="AS1281" s="17"/>
      <c r="AT1281" s="17">
        <v>0.138796541047227</v>
      </c>
      <c r="AU1281" s="17">
        <v>0.142526491751676</v>
      </c>
      <c r="AV1281" s="17" t="s">
        <v>74</v>
      </c>
      <c r="AW1281" s="17">
        <v>7.6158139875820305E-2</v>
      </c>
      <c r="AX1281" s="17">
        <v>0.11190877323951599</v>
      </c>
      <c r="AY1281" s="17">
        <v>0.17466695043620101</v>
      </c>
      <c r="AZ1281" s="17">
        <v>0.20123769910415601</v>
      </c>
    </row>
    <row r="1282" spans="2:52" x14ac:dyDescent="0.35">
      <c r="B1282" t="s">
        <v>383</v>
      </c>
      <c r="C1282" s="17">
        <v>0.41564351324492299</v>
      </c>
      <c r="D1282" s="17">
        <v>0.407224950264713</v>
      </c>
      <c r="E1282" s="17">
        <v>0.42498215733898298</v>
      </c>
      <c r="F1282" s="17"/>
      <c r="G1282" s="17">
        <v>0.32277295735287198</v>
      </c>
      <c r="H1282" s="17">
        <v>0.40845950853737101</v>
      </c>
      <c r="I1282" s="17">
        <v>0.57634218908955104</v>
      </c>
      <c r="J1282" s="17">
        <v>0.39310155483429599</v>
      </c>
      <c r="K1282" s="17">
        <v>0.46814606077015403</v>
      </c>
      <c r="L1282" s="17">
        <v>0.33417736277109999</v>
      </c>
      <c r="M1282" s="17"/>
      <c r="N1282" s="17">
        <v>0.51480327495137701</v>
      </c>
      <c r="O1282" s="17">
        <v>0.35316765695680402</v>
      </c>
      <c r="P1282" s="17">
        <v>0.395969915110292</v>
      </c>
      <c r="Q1282" s="17">
        <v>0.402422330462753</v>
      </c>
      <c r="R1282" s="17"/>
      <c r="S1282" s="17">
        <v>0.405155787895077</v>
      </c>
      <c r="T1282" s="17">
        <v>0.427040229229318</v>
      </c>
      <c r="U1282" s="17">
        <v>0.38333284467482598</v>
      </c>
      <c r="V1282" s="17">
        <v>0.34290297138296999</v>
      </c>
      <c r="W1282" s="17">
        <v>0.452505494488739</v>
      </c>
      <c r="X1282" s="17">
        <v>0.46431516689588398</v>
      </c>
      <c r="Y1282" s="17">
        <v>0.40898378333220398</v>
      </c>
      <c r="Z1282" s="17">
        <v>0.44397822313677898</v>
      </c>
      <c r="AA1282" s="17">
        <v>0.42071740814230102</v>
      </c>
      <c r="AB1282" s="17">
        <v>0.415447875843797</v>
      </c>
      <c r="AC1282" s="17">
        <v>0.424444724293848</v>
      </c>
      <c r="AD1282" s="17">
        <v>0.33582419848112599</v>
      </c>
      <c r="AE1282" s="17"/>
      <c r="AF1282" s="17">
        <v>0.40631941264343502</v>
      </c>
      <c r="AG1282" s="17">
        <v>0.42825477668831302</v>
      </c>
      <c r="AH1282" s="17">
        <v>0.42476053021259802</v>
      </c>
      <c r="AI1282" s="17"/>
      <c r="AJ1282" s="17">
        <v>0.42857070701734401</v>
      </c>
      <c r="AK1282" s="17">
        <v>0.41570241972591798</v>
      </c>
      <c r="AL1282" s="17">
        <v>0.43737067427598703</v>
      </c>
      <c r="AM1282" s="17">
        <v>0.322130675543434</v>
      </c>
      <c r="AN1282" s="17">
        <v>0.42399523460414001</v>
      </c>
      <c r="AO1282" s="17"/>
      <c r="AP1282" s="17">
        <v>0.43632041270359201</v>
      </c>
      <c r="AQ1282" s="17">
        <v>0.42234339276447203</v>
      </c>
      <c r="AR1282" s="17">
        <v>0.456245110322817</v>
      </c>
      <c r="AS1282" s="17"/>
      <c r="AT1282" s="17">
        <v>0.376967010952384</v>
      </c>
      <c r="AU1282" s="17">
        <v>0.45425274036834401</v>
      </c>
      <c r="AV1282" s="17" t="s">
        <v>74</v>
      </c>
      <c r="AW1282" s="17">
        <v>0.34833266485147102</v>
      </c>
      <c r="AX1282" s="17">
        <v>0.41849567239747298</v>
      </c>
      <c r="AY1282" s="17">
        <v>0.48290321767900302</v>
      </c>
      <c r="AZ1282" s="17">
        <v>0.326389989347389</v>
      </c>
    </row>
    <row r="1283" spans="2:52" x14ac:dyDescent="0.35">
      <c r="B1283" t="s">
        <v>384</v>
      </c>
      <c r="C1283" s="17">
        <v>0.26660472199732899</v>
      </c>
      <c r="D1283" s="17">
        <v>0.265563180700986</v>
      </c>
      <c r="E1283" s="17">
        <v>0.26832982272424599</v>
      </c>
      <c r="F1283" s="17"/>
      <c r="G1283" s="17">
        <v>0.26556033396851703</v>
      </c>
      <c r="H1283" s="17">
        <v>0.28165491331445802</v>
      </c>
      <c r="I1283" s="17">
        <v>0.18745974054167899</v>
      </c>
      <c r="J1283" s="17">
        <v>0.29031646371872</v>
      </c>
      <c r="K1283" s="17">
        <v>0.238548230105882</v>
      </c>
      <c r="L1283" s="17">
        <v>0.31783558947764201</v>
      </c>
      <c r="M1283" s="17"/>
      <c r="N1283" s="17">
        <v>0.25106660246442197</v>
      </c>
      <c r="O1283" s="17">
        <v>0.338813515233366</v>
      </c>
      <c r="P1283" s="17">
        <v>0.185150186823447</v>
      </c>
      <c r="Q1283" s="17">
        <v>0.27481049042804301</v>
      </c>
      <c r="R1283" s="17"/>
      <c r="S1283" s="17">
        <v>0.26908349721052199</v>
      </c>
      <c r="T1283" s="17">
        <v>0.282772237136525</v>
      </c>
      <c r="U1283" s="17">
        <v>0.190421499419168</v>
      </c>
      <c r="V1283" s="17">
        <v>0.34291239687705299</v>
      </c>
      <c r="W1283" s="17">
        <v>0.28779609794931499</v>
      </c>
      <c r="X1283" s="17">
        <v>0.238725068467324</v>
      </c>
      <c r="Y1283" s="17">
        <v>0.27046110333842299</v>
      </c>
      <c r="Z1283" s="17">
        <v>0.26688622439659898</v>
      </c>
      <c r="AA1283" s="17">
        <v>0.23616969553523201</v>
      </c>
      <c r="AB1283" s="17">
        <v>0.28570533795811398</v>
      </c>
      <c r="AC1283" s="17">
        <v>0.22330649915418699</v>
      </c>
      <c r="AD1283" s="17">
        <v>0.34400320208429402</v>
      </c>
      <c r="AE1283" s="17"/>
      <c r="AF1283" s="17">
        <v>0.289123629707981</v>
      </c>
      <c r="AG1283" s="17">
        <v>0.26329210491167299</v>
      </c>
      <c r="AH1283" s="17">
        <v>0.242041987652407</v>
      </c>
      <c r="AI1283" s="17"/>
      <c r="AJ1283" s="17">
        <v>0.29066602440664002</v>
      </c>
      <c r="AK1283" s="17">
        <v>0.24467347952599</v>
      </c>
      <c r="AL1283" s="17">
        <v>0.21037540182533401</v>
      </c>
      <c r="AM1283" s="17">
        <v>0.53389184398752199</v>
      </c>
      <c r="AN1283" s="17">
        <v>0.241945246652472</v>
      </c>
      <c r="AO1283" s="17"/>
      <c r="AP1283" s="17">
        <v>0.31451654145375602</v>
      </c>
      <c r="AQ1283" s="17">
        <v>0.24433923662851101</v>
      </c>
      <c r="AR1283" s="17">
        <v>0.22604689304949299</v>
      </c>
      <c r="AS1283" s="17"/>
      <c r="AT1283" s="17">
        <v>0.25918544264294902</v>
      </c>
      <c r="AU1283" s="17">
        <v>0.28922571525836699</v>
      </c>
      <c r="AV1283" s="17" t="s">
        <v>74</v>
      </c>
      <c r="AW1283" s="17">
        <v>0.25853226807155399</v>
      </c>
      <c r="AX1283" s="17">
        <v>0.27976158606701301</v>
      </c>
      <c r="AY1283" s="17">
        <v>0.21196170036097201</v>
      </c>
      <c r="AZ1283" s="17">
        <v>0.42664623732312701</v>
      </c>
    </row>
    <row r="1284" spans="2:52" x14ac:dyDescent="0.35">
      <c r="B1284" t="s">
        <v>385</v>
      </c>
      <c r="C1284" s="17">
        <v>8.1804684406207598E-2</v>
      </c>
      <c r="D1284" s="17">
        <v>9.5270616176760095E-2</v>
      </c>
      <c r="E1284" s="17">
        <v>6.8843905356700097E-2</v>
      </c>
      <c r="F1284" s="17"/>
      <c r="G1284" s="17">
        <v>0.156578147466504</v>
      </c>
      <c r="H1284" s="17">
        <v>6.3214709348480502E-2</v>
      </c>
      <c r="I1284" s="17">
        <v>6.4799988168682099E-2</v>
      </c>
      <c r="J1284" s="17">
        <v>3.6928722260980401E-2</v>
      </c>
      <c r="K1284" s="17">
        <v>8.5862205420042095E-2</v>
      </c>
      <c r="L1284" s="17">
        <v>9.4678872194175007E-2</v>
      </c>
      <c r="M1284" s="17"/>
      <c r="N1284" s="17">
        <v>3.0663926070842E-2</v>
      </c>
      <c r="O1284" s="17">
        <v>9.6057432284014393E-2</v>
      </c>
      <c r="P1284" s="17">
        <v>0.12990250665631101</v>
      </c>
      <c r="Q1284" s="17">
        <v>7.5891737371939494E-2</v>
      </c>
      <c r="R1284" s="17"/>
      <c r="S1284" s="17">
        <v>0.102910175796466</v>
      </c>
      <c r="T1284" s="17">
        <v>0.124747238068609</v>
      </c>
      <c r="U1284" s="17">
        <v>7.8105657771263395E-2</v>
      </c>
      <c r="V1284" s="17">
        <v>7.6878373026141006E-2</v>
      </c>
      <c r="W1284" s="17">
        <v>6.1040431957690003E-2</v>
      </c>
      <c r="X1284" s="17">
        <v>4.3273587672025202E-2</v>
      </c>
      <c r="Y1284" s="17">
        <v>6.5404748528571796E-2</v>
      </c>
      <c r="Z1284" s="17">
        <v>5.5161214839934199E-2</v>
      </c>
      <c r="AA1284" s="17">
        <v>5.0001505146409303E-2</v>
      </c>
      <c r="AB1284" s="17">
        <v>9.0319549319908696E-2</v>
      </c>
      <c r="AC1284" s="17">
        <v>0.123393565673136</v>
      </c>
      <c r="AD1284" s="17">
        <v>0.104679983259898</v>
      </c>
      <c r="AE1284" s="17"/>
      <c r="AF1284" s="17">
        <v>8.6534291395248195E-2</v>
      </c>
      <c r="AG1284" s="17">
        <v>5.3957016017809202E-2</v>
      </c>
      <c r="AH1284" s="17">
        <v>0.14169233438909001</v>
      </c>
      <c r="AI1284" s="17"/>
      <c r="AJ1284" s="17">
        <v>6.6479696145737399E-2</v>
      </c>
      <c r="AK1284" s="17">
        <v>9.3659661975378797E-2</v>
      </c>
      <c r="AL1284" s="17">
        <v>5.01951320444044E-2</v>
      </c>
      <c r="AM1284" s="17">
        <v>7.0236238013691901E-2</v>
      </c>
      <c r="AN1284" s="17">
        <v>0.115488468216376</v>
      </c>
      <c r="AO1284" s="17"/>
      <c r="AP1284" s="17">
        <v>8.5149247315787602E-2</v>
      </c>
      <c r="AQ1284" s="17">
        <v>7.3127052916987997E-2</v>
      </c>
      <c r="AR1284" s="17">
        <v>0</v>
      </c>
      <c r="AS1284" s="17"/>
      <c r="AT1284" s="17">
        <v>8.83475676171077E-2</v>
      </c>
      <c r="AU1284" s="17">
        <v>4.6603763583108797E-2</v>
      </c>
      <c r="AV1284" s="17" t="s">
        <v>74</v>
      </c>
      <c r="AW1284" s="17">
        <v>0.209184421940183</v>
      </c>
      <c r="AX1284" s="17">
        <v>4.8431064356972302E-2</v>
      </c>
      <c r="AY1284" s="17">
        <v>8.6653761023868403E-2</v>
      </c>
      <c r="AZ1284" s="17">
        <v>4.5726074225328497E-2</v>
      </c>
    </row>
    <row r="1285" spans="2:52" x14ac:dyDescent="0.35">
      <c r="B1285" t="s">
        <v>386</v>
      </c>
      <c r="C1285" s="17">
        <v>6.0063051292441903E-2</v>
      </c>
      <c r="D1285" s="17">
        <v>5.4472230976787599E-2</v>
      </c>
      <c r="E1285" s="17">
        <v>6.5693092336245901E-2</v>
      </c>
      <c r="F1285" s="17"/>
      <c r="G1285" s="17">
        <v>4.2050203992030702E-2</v>
      </c>
      <c r="H1285" s="17">
        <v>1.89006654725212E-2</v>
      </c>
      <c r="I1285" s="17">
        <v>1.46150597413573E-2</v>
      </c>
      <c r="J1285" s="17">
        <v>8.1093341943382094E-2</v>
      </c>
      <c r="K1285" s="17">
        <v>6.7227687420077106E-2</v>
      </c>
      <c r="L1285" s="17">
        <v>0.122825576199106</v>
      </c>
      <c r="M1285" s="17"/>
      <c r="N1285" s="17">
        <v>3.4200593820544301E-2</v>
      </c>
      <c r="O1285" s="17">
        <v>5.7467785840202797E-2</v>
      </c>
      <c r="P1285" s="17">
        <v>9.50816770641668E-2</v>
      </c>
      <c r="Q1285" s="17">
        <v>5.7841354308193101E-2</v>
      </c>
      <c r="R1285" s="17"/>
      <c r="S1285" s="17">
        <v>5.3232413801152498E-2</v>
      </c>
      <c r="T1285" s="17">
        <v>3.0136720107591899E-2</v>
      </c>
      <c r="U1285" s="17">
        <v>8.2698744586760103E-2</v>
      </c>
      <c r="V1285" s="17">
        <v>0.11615417013498</v>
      </c>
      <c r="W1285" s="17">
        <v>1.9276043526758199E-2</v>
      </c>
      <c r="X1285" s="17">
        <v>4.26522947532533E-2</v>
      </c>
      <c r="Y1285" s="17">
        <v>3.19307715606846E-2</v>
      </c>
      <c r="Z1285" s="17">
        <v>0.11351050770150201</v>
      </c>
      <c r="AA1285" s="17">
        <v>6.0846023479542197E-2</v>
      </c>
      <c r="AB1285" s="17">
        <v>8.6970213258649301E-2</v>
      </c>
      <c r="AC1285" s="17">
        <v>8.9738152538736696E-2</v>
      </c>
      <c r="AD1285" s="17">
        <v>0</v>
      </c>
      <c r="AE1285" s="17"/>
      <c r="AF1285" s="17">
        <v>8.0773662709229199E-2</v>
      </c>
      <c r="AG1285" s="17">
        <v>6.6804791155014004E-2</v>
      </c>
      <c r="AH1285" s="17">
        <v>8.4301503274453304E-3</v>
      </c>
      <c r="AI1285" s="17"/>
      <c r="AJ1285" s="17">
        <v>8.5778116497380999E-2</v>
      </c>
      <c r="AK1285" s="17">
        <v>3.7085466593384603E-2</v>
      </c>
      <c r="AL1285" s="17">
        <v>6.5326579078106697E-2</v>
      </c>
      <c r="AM1285" s="17">
        <v>0</v>
      </c>
      <c r="AN1285" s="17">
        <v>3.8623242389956902E-2</v>
      </c>
      <c r="AO1285" s="17"/>
      <c r="AP1285" s="17">
        <v>7.8225842593079797E-2</v>
      </c>
      <c r="AQ1285" s="17">
        <v>4.10228454773355E-2</v>
      </c>
      <c r="AR1285" s="17">
        <v>7.53889549721031E-2</v>
      </c>
      <c r="AS1285" s="17"/>
      <c r="AT1285" s="17">
        <v>0.106754497681919</v>
      </c>
      <c r="AU1285" s="17">
        <v>3.2937852629338703E-2</v>
      </c>
      <c r="AV1285" s="17" t="s">
        <v>74</v>
      </c>
      <c r="AW1285" s="17">
        <v>1.63549747228043E-2</v>
      </c>
      <c r="AX1285" s="17">
        <v>6.1860396089969398E-2</v>
      </c>
      <c r="AY1285" s="17">
        <v>2.7867824626783201E-2</v>
      </c>
      <c r="AZ1285" s="17">
        <v>0</v>
      </c>
    </row>
    <row r="1286" spans="2:52" x14ac:dyDescent="0.35">
      <c r="B1286" t="s">
        <v>72</v>
      </c>
      <c r="C1286" s="17">
        <v>3.6676068401952699E-2</v>
      </c>
      <c r="D1286" s="17">
        <v>3.02700784320377E-2</v>
      </c>
      <c r="E1286" s="17">
        <v>4.0394230099553903E-2</v>
      </c>
      <c r="F1286" s="17"/>
      <c r="G1286" s="17">
        <v>3.3547729417540702E-2</v>
      </c>
      <c r="H1286" s="17">
        <v>4.1223309977662097E-2</v>
      </c>
      <c r="I1286" s="17">
        <v>3.8916382647457302E-2</v>
      </c>
      <c r="J1286" s="17">
        <v>5.3100023499742299E-2</v>
      </c>
      <c r="K1286" s="17">
        <v>2.0995288827424401E-2</v>
      </c>
      <c r="L1286" s="17">
        <v>3.02110484716408E-2</v>
      </c>
      <c r="M1286" s="17"/>
      <c r="N1286" s="17">
        <v>1.2877854225890901E-2</v>
      </c>
      <c r="O1286" s="17">
        <v>2.11775963851739E-2</v>
      </c>
      <c r="P1286" s="17">
        <v>4.9769099492249197E-2</v>
      </c>
      <c r="Q1286" s="17">
        <v>6.3689518755973701E-2</v>
      </c>
      <c r="R1286" s="17"/>
      <c r="S1286" s="17">
        <v>4.0936107603101603E-2</v>
      </c>
      <c r="T1286" s="17">
        <v>3.0979470686049001E-2</v>
      </c>
      <c r="U1286" s="17">
        <v>6.0721564339366298E-2</v>
      </c>
      <c r="V1286" s="17">
        <v>3.3686757294247097E-2</v>
      </c>
      <c r="W1286" s="17">
        <v>1.9670371461340101E-2</v>
      </c>
      <c r="X1286" s="17">
        <v>4.5230074517127898E-2</v>
      </c>
      <c r="Y1286" s="17">
        <v>5.0769962365136603E-2</v>
      </c>
      <c r="Z1286" s="17">
        <v>0</v>
      </c>
      <c r="AA1286" s="17">
        <v>9.0060842317357101E-2</v>
      </c>
      <c r="AB1286" s="17">
        <v>0</v>
      </c>
      <c r="AC1286" s="17">
        <v>0</v>
      </c>
      <c r="AD1286" s="17">
        <v>0</v>
      </c>
      <c r="AE1286" s="17"/>
      <c r="AF1286" s="17">
        <v>1.65977969662474E-2</v>
      </c>
      <c r="AG1286" s="17">
        <v>2.8512482704774599E-2</v>
      </c>
      <c r="AH1286" s="17">
        <v>7.9696704025801895E-2</v>
      </c>
      <c r="AI1286" s="17"/>
      <c r="AJ1286" s="17">
        <v>2.30891079246444E-2</v>
      </c>
      <c r="AK1286" s="17">
        <v>3.4360813424026297E-2</v>
      </c>
      <c r="AL1286" s="17">
        <v>4.98888096103993E-2</v>
      </c>
      <c r="AM1286" s="17">
        <v>0</v>
      </c>
      <c r="AN1286" s="17">
        <v>6.8323543871183695E-2</v>
      </c>
      <c r="AO1286" s="17"/>
      <c r="AP1286" s="17">
        <v>1.8782941306876501E-2</v>
      </c>
      <c r="AQ1286" s="17">
        <v>2.38335557968542E-2</v>
      </c>
      <c r="AR1286" s="17">
        <v>3.8587724362977298E-2</v>
      </c>
      <c r="AS1286" s="17"/>
      <c r="AT1286" s="17">
        <v>2.9948940058412601E-2</v>
      </c>
      <c r="AU1286" s="17">
        <v>3.4453436409165601E-2</v>
      </c>
      <c r="AV1286" s="17" t="s">
        <v>74</v>
      </c>
      <c r="AW1286" s="17">
        <v>9.1437530538166598E-2</v>
      </c>
      <c r="AX1286" s="17">
        <v>7.9542507849056004E-2</v>
      </c>
      <c r="AY1286" s="17">
        <v>1.5946545873172398E-2</v>
      </c>
      <c r="AZ1286" s="17">
        <v>0</v>
      </c>
    </row>
    <row r="1287" spans="2:52" x14ac:dyDescent="0.35">
      <c r="B1287" t="s">
        <v>387</v>
      </c>
      <c r="C1287" s="17">
        <v>0.55485147390206901</v>
      </c>
      <c r="D1287" s="17">
        <v>0.55442389371342804</v>
      </c>
      <c r="E1287" s="17">
        <v>0.55673894948325398</v>
      </c>
      <c r="F1287" s="17"/>
      <c r="G1287" s="17">
        <v>0.50226358515540703</v>
      </c>
      <c r="H1287" s="17">
        <v>0.59500640188687803</v>
      </c>
      <c r="I1287" s="17">
        <v>0.69420882890082403</v>
      </c>
      <c r="J1287" s="17">
        <v>0.53856144857717503</v>
      </c>
      <c r="K1287" s="17">
        <v>0.58736658822657495</v>
      </c>
      <c r="L1287" s="17">
        <v>0.43444891365743599</v>
      </c>
      <c r="M1287" s="17"/>
      <c r="N1287" s="17">
        <v>0.67119102341830095</v>
      </c>
      <c r="O1287" s="17">
        <v>0.48648367025724198</v>
      </c>
      <c r="P1287" s="17">
        <v>0.54009652996382695</v>
      </c>
      <c r="Q1287" s="17">
        <v>0.52776689913585095</v>
      </c>
      <c r="R1287" s="17"/>
      <c r="S1287" s="17">
        <v>0.53383780558875804</v>
      </c>
      <c r="T1287" s="17">
        <v>0.53136433400122496</v>
      </c>
      <c r="U1287" s="17">
        <v>0.58805253388344203</v>
      </c>
      <c r="V1287" s="17">
        <v>0.43036830266757797</v>
      </c>
      <c r="W1287" s="17">
        <v>0.61221705510489699</v>
      </c>
      <c r="X1287" s="17">
        <v>0.63011897459027</v>
      </c>
      <c r="Y1287" s="17">
        <v>0.58143341420718397</v>
      </c>
      <c r="Z1287" s="17">
        <v>0.56444205306196504</v>
      </c>
      <c r="AA1287" s="17">
        <v>0.56292193352145903</v>
      </c>
      <c r="AB1287" s="17">
        <v>0.53700489946332797</v>
      </c>
      <c r="AC1287" s="17">
        <v>0.56356178263393997</v>
      </c>
      <c r="AD1287" s="17">
        <v>0.55131681465580895</v>
      </c>
      <c r="AE1287" s="17"/>
      <c r="AF1287" s="17">
        <v>0.52697061922129396</v>
      </c>
      <c r="AG1287" s="17">
        <v>0.58743360521072896</v>
      </c>
      <c r="AH1287" s="17">
        <v>0.52813882360525599</v>
      </c>
      <c r="AI1287" s="17"/>
      <c r="AJ1287" s="17">
        <v>0.53398705502559696</v>
      </c>
      <c r="AK1287" s="17">
        <v>0.59022057848122</v>
      </c>
      <c r="AL1287" s="17">
        <v>0.62421407744175605</v>
      </c>
      <c r="AM1287" s="17">
        <v>0.39587191799878602</v>
      </c>
      <c r="AN1287" s="17">
        <v>0.53561949887001103</v>
      </c>
      <c r="AO1287" s="17"/>
      <c r="AP1287" s="17">
        <v>0.50332542733050001</v>
      </c>
      <c r="AQ1287" s="17">
        <v>0.61767730918031105</v>
      </c>
      <c r="AR1287" s="17">
        <v>0.65997642761542696</v>
      </c>
      <c r="AS1287" s="17"/>
      <c r="AT1287" s="17">
        <v>0.51576355199961199</v>
      </c>
      <c r="AU1287" s="17">
        <v>0.59677923212002004</v>
      </c>
      <c r="AV1287" s="17" t="s">
        <v>74</v>
      </c>
      <c r="AW1287" s="17">
        <v>0.424490804727292</v>
      </c>
      <c r="AX1287" s="17">
        <v>0.53040444563698996</v>
      </c>
      <c r="AY1287" s="17">
        <v>0.65757016811520397</v>
      </c>
      <c r="AZ1287" s="17">
        <v>0.52762768845154495</v>
      </c>
    </row>
    <row r="1288" spans="2:52" x14ac:dyDescent="0.35">
      <c r="B1288" t="s">
        <v>388</v>
      </c>
      <c r="C1288" s="17">
        <v>0.14186773569864899</v>
      </c>
      <c r="D1288" s="17">
        <v>0.14974284715354799</v>
      </c>
      <c r="E1288" s="17">
        <v>0.134536997692946</v>
      </c>
      <c r="F1288" s="17"/>
      <c r="G1288" s="17">
        <v>0.198628351458535</v>
      </c>
      <c r="H1288" s="17">
        <v>8.2115374821001702E-2</v>
      </c>
      <c r="I1288" s="17">
        <v>7.9415047910039394E-2</v>
      </c>
      <c r="J1288" s="17">
        <v>0.118022064204362</v>
      </c>
      <c r="K1288" s="17">
        <v>0.15308989284011901</v>
      </c>
      <c r="L1288" s="17">
        <v>0.21750444839328101</v>
      </c>
      <c r="M1288" s="17"/>
      <c r="N1288" s="17">
        <v>6.4864519891386196E-2</v>
      </c>
      <c r="O1288" s="17">
        <v>0.15352521812421699</v>
      </c>
      <c r="P1288" s="17">
        <v>0.22498418372047799</v>
      </c>
      <c r="Q1288" s="17">
        <v>0.133733091680133</v>
      </c>
      <c r="R1288" s="17"/>
      <c r="S1288" s="17">
        <v>0.15614258959761801</v>
      </c>
      <c r="T1288" s="17">
        <v>0.15488395817620099</v>
      </c>
      <c r="U1288" s="17">
        <v>0.16080440235802301</v>
      </c>
      <c r="V1288" s="17">
        <v>0.19303254316112101</v>
      </c>
      <c r="W1288" s="17">
        <v>8.0316475484448202E-2</v>
      </c>
      <c r="X1288" s="17">
        <v>8.5925882425278502E-2</v>
      </c>
      <c r="Y1288" s="17">
        <v>9.7335520089256403E-2</v>
      </c>
      <c r="Z1288" s="17">
        <v>0.168671722541436</v>
      </c>
      <c r="AA1288" s="17">
        <v>0.110847528625952</v>
      </c>
      <c r="AB1288" s="17">
        <v>0.177289762578558</v>
      </c>
      <c r="AC1288" s="17">
        <v>0.21313171821187199</v>
      </c>
      <c r="AD1288" s="17">
        <v>0.104679983259898</v>
      </c>
      <c r="AE1288" s="17"/>
      <c r="AF1288" s="17">
        <v>0.16730795410447699</v>
      </c>
      <c r="AG1288" s="17">
        <v>0.120761807172823</v>
      </c>
      <c r="AH1288" s="17">
        <v>0.150122484716535</v>
      </c>
      <c r="AI1288" s="17"/>
      <c r="AJ1288" s="17">
        <v>0.152257812643118</v>
      </c>
      <c r="AK1288" s="17">
        <v>0.130745128568763</v>
      </c>
      <c r="AL1288" s="17">
        <v>0.115521711122511</v>
      </c>
      <c r="AM1288" s="17">
        <v>7.0236238013691901E-2</v>
      </c>
      <c r="AN1288" s="17">
        <v>0.154111710606333</v>
      </c>
      <c r="AO1288" s="17"/>
      <c r="AP1288" s="17">
        <v>0.16337508990886701</v>
      </c>
      <c r="AQ1288" s="17">
        <v>0.114149898394324</v>
      </c>
      <c r="AR1288" s="17">
        <v>7.53889549721031E-2</v>
      </c>
      <c r="AS1288" s="17"/>
      <c r="AT1288" s="17">
        <v>0.19510206529902699</v>
      </c>
      <c r="AU1288" s="17">
        <v>7.95416162124475E-2</v>
      </c>
      <c r="AV1288" s="17" t="s">
        <v>74</v>
      </c>
      <c r="AW1288" s="17">
        <v>0.225539396662988</v>
      </c>
      <c r="AX1288" s="17">
        <v>0.11029146044694201</v>
      </c>
      <c r="AY1288" s="17">
        <v>0.114521585650652</v>
      </c>
      <c r="AZ1288" s="17">
        <v>4.5726074225328497E-2</v>
      </c>
    </row>
    <row r="1289" spans="2:52" x14ac:dyDescent="0.35">
      <c r="B1289" t="s">
        <v>86</v>
      </c>
      <c r="C1289" s="17">
        <v>0.41298373820341899</v>
      </c>
      <c r="D1289" s="17">
        <v>0.40468104655988102</v>
      </c>
      <c r="E1289" s="17">
        <v>0.422201951790309</v>
      </c>
      <c r="F1289" s="17"/>
      <c r="G1289" s="17">
        <v>0.30363523369687201</v>
      </c>
      <c r="H1289" s="17">
        <v>0.51289102706587697</v>
      </c>
      <c r="I1289" s="17">
        <v>0.61479378099078497</v>
      </c>
      <c r="J1289" s="17">
        <v>0.42053938437281302</v>
      </c>
      <c r="K1289" s="17">
        <v>0.43427669538645503</v>
      </c>
      <c r="L1289" s="17">
        <v>0.21694446526415501</v>
      </c>
      <c r="M1289" s="17"/>
      <c r="N1289" s="17">
        <v>0.60632650352691497</v>
      </c>
      <c r="O1289" s="17">
        <v>0.332958452133025</v>
      </c>
      <c r="P1289" s="17">
        <v>0.315112346243349</v>
      </c>
      <c r="Q1289" s="17">
        <v>0.39403380745571798</v>
      </c>
      <c r="R1289" s="17"/>
      <c r="S1289" s="17">
        <v>0.37769521599113898</v>
      </c>
      <c r="T1289" s="17">
        <v>0.37648037582502403</v>
      </c>
      <c r="U1289" s="17">
        <v>0.42724813152541902</v>
      </c>
      <c r="V1289" s="17">
        <v>0.23733575950645699</v>
      </c>
      <c r="W1289" s="17">
        <v>0.53190057962044801</v>
      </c>
      <c r="X1289" s="17">
        <v>0.54419309216499101</v>
      </c>
      <c r="Y1289" s="17">
        <v>0.48409789411792697</v>
      </c>
      <c r="Z1289" s="17">
        <v>0.39577033052053001</v>
      </c>
      <c r="AA1289" s="17">
        <v>0.45207440489550799</v>
      </c>
      <c r="AB1289" s="17">
        <v>0.35971513688477003</v>
      </c>
      <c r="AC1289" s="17">
        <v>0.35043006442206798</v>
      </c>
      <c r="AD1289" s="17">
        <v>0.44663683139591098</v>
      </c>
      <c r="AE1289" s="17"/>
      <c r="AF1289" s="17">
        <v>0.35966266511681699</v>
      </c>
      <c r="AG1289" s="17">
        <v>0.46667179803790598</v>
      </c>
      <c r="AH1289" s="17">
        <v>0.37801633888871999</v>
      </c>
      <c r="AI1289" s="17"/>
      <c r="AJ1289" s="17">
        <v>0.38172924238247902</v>
      </c>
      <c r="AK1289" s="17">
        <v>0.45947544991245698</v>
      </c>
      <c r="AL1289" s="17">
        <v>0.50869236631924497</v>
      </c>
      <c r="AM1289" s="17">
        <v>0.32563567998509402</v>
      </c>
      <c r="AN1289" s="17">
        <v>0.38150778826367798</v>
      </c>
      <c r="AO1289" s="17"/>
      <c r="AP1289" s="17">
        <v>0.339950337421632</v>
      </c>
      <c r="AQ1289" s="17">
        <v>0.50352741078598795</v>
      </c>
      <c r="AR1289" s="17">
        <v>0.584587472643324</v>
      </c>
      <c r="AS1289" s="17"/>
      <c r="AT1289" s="17">
        <v>0.32066148670058398</v>
      </c>
      <c r="AU1289" s="17">
        <v>0.517237615907573</v>
      </c>
      <c r="AV1289" s="17" t="s">
        <v>74</v>
      </c>
      <c r="AW1289" s="17">
        <v>0.198951408064304</v>
      </c>
      <c r="AX1289" s="17">
        <v>0.42011298519004803</v>
      </c>
      <c r="AY1289" s="17">
        <v>0.54304858246455201</v>
      </c>
      <c r="AZ1289" s="17">
        <v>0.48190161422621602</v>
      </c>
    </row>
    <row r="1290" spans="2:52" x14ac:dyDescent="0.35">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row>
    <row r="1291" spans="2:52" x14ac:dyDescent="0.35">
      <c r="B1291" s="6" t="s">
        <v>508</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row>
    <row r="1292" spans="2:52" x14ac:dyDescent="0.35">
      <c r="B1292" s="24" t="s">
        <v>156</v>
      </c>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row>
    <row r="1293" spans="2:52" x14ac:dyDescent="0.35">
      <c r="B1293" t="s">
        <v>382</v>
      </c>
      <c r="C1293" s="17">
        <v>4.2254147194174398E-2</v>
      </c>
      <c r="D1293" s="17">
        <v>3.4951465620217503E-2</v>
      </c>
      <c r="E1293" s="17">
        <v>4.9512214063438503E-2</v>
      </c>
      <c r="F1293" s="17"/>
      <c r="G1293" s="17">
        <v>7.4540464849800495E-2</v>
      </c>
      <c r="H1293" s="17">
        <v>6.3437642690322496E-2</v>
      </c>
      <c r="I1293" s="17">
        <v>4.97561589408239E-2</v>
      </c>
      <c r="J1293" s="17">
        <v>4.7491161655744199E-2</v>
      </c>
      <c r="K1293" s="17">
        <v>3.4841590861014703E-2</v>
      </c>
      <c r="L1293" s="17">
        <v>0</v>
      </c>
      <c r="M1293" s="17"/>
      <c r="N1293" s="17">
        <v>5.2008764352585897E-2</v>
      </c>
      <c r="O1293" s="17">
        <v>3.7607579440305003E-2</v>
      </c>
      <c r="P1293" s="17">
        <v>4.78168217481783E-2</v>
      </c>
      <c r="Q1293" s="17">
        <v>3.3138369246417998E-2</v>
      </c>
      <c r="R1293" s="17"/>
      <c r="S1293" s="17">
        <v>4.8133633621773003E-2</v>
      </c>
      <c r="T1293" s="17">
        <v>3.2545516937863998E-2</v>
      </c>
      <c r="U1293" s="17">
        <v>4.4552530560216602E-2</v>
      </c>
      <c r="V1293" s="17">
        <v>3.4788562351766202E-2</v>
      </c>
      <c r="W1293" s="17">
        <v>0</v>
      </c>
      <c r="X1293" s="17">
        <v>4.4654879931932102E-2</v>
      </c>
      <c r="Y1293" s="17">
        <v>3.2963085853241397E-2</v>
      </c>
      <c r="Z1293" s="17">
        <v>0</v>
      </c>
      <c r="AA1293" s="17">
        <v>5.1851239938607699E-2</v>
      </c>
      <c r="AB1293" s="17">
        <v>4.50391166991762E-2</v>
      </c>
      <c r="AC1293" s="17">
        <v>0.119945893154267</v>
      </c>
      <c r="AD1293" s="17">
        <v>0.111133656276906</v>
      </c>
      <c r="AE1293" s="17"/>
      <c r="AF1293" s="17">
        <v>5.7589882936685398E-2</v>
      </c>
      <c r="AG1293" s="17">
        <v>4.4985193352422202E-2</v>
      </c>
      <c r="AH1293" s="17">
        <v>1.8943929859432999E-2</v>
      </c>
      <c r="AI1293" s="17"/>
      <c r="AJ1293" s="17">
        <v>3.1540032833757801E-2</v>
      </c>
      <c r="AK1293" s="17">
        <v>6.3842924496121195E-2</v>
      </c>
      <c r="AL1293" s="17">
        <v>3.6377219961242699E-2</v>
      </c>
      <c r="AM1293" s="17">
        <v>0.16741110426095901</v>
      </c>
      <c r="AN1293" s="17">
        <v>2.1723706633823801E-2</v>
      </c>
      <c r="AO1293" s="17"/>
      <c r="AP1293" s="17">
        <v>5.4031610143545801E-2</v>
      </c>
      <c r="AQ1293" s="17">
        <v>5.3949647240174897E-2</v>
      </c>
      <c r="AR1293" s="17">
        <v>3.6646228159324501E-2</v>
      </c>
      <c r="AS1293" s="17"/>
      <c r="AT1293" s="17">
        <v>3.8053779502502598E-2</v>
      </c>
      <c r="AU1293" s="17">
        <v>3.1659131183360799E-2</v>
      </c>
      <c r="AV1293" s="17" t="s">
        <v>74</v>
      </c>
      <c r="AW1293" s="17">
        <v>3.56642440719988E-2</v>
      </c>
      <c r="AX1293" s="17">
        <v>6.28959087719312E-2</v>
      </c>
      <c r="AY1293" s="17">
        <v>6.7455436291640705E-2</v>
      </c>
      <c r="AZ1293" s="17">
        <v>0</v>
      </c>
    </row>
    <row r="1294" spans="2:52" x14ac:dyDescent="0.35">
      <c r="B1294" t="s">
        <v>383</v>
      </c>
      <c r="C1294" s="17">
        <v>0.202757594486556</v>
      </c>
      <c r="D1294" s="17">
        <v>0.21607215753602399</v>
      </c>
      <c r="E1294" s="17">
        <v>0.190265182648682</v>
      </c>
      <c r="F1294" s="17"/>
      <c r="G1294" s="17">
        <v>0.397900389191993</v>
      </c>
      <c r="H1294" s="17">
        <v>0.224933209700934</v>
      </c>
      <c r="I1294" s="17">
        <v>0.27179404499194498</v>
      </c>
      <c r="J1294" s="17">
        <v>0.195023716256227</v>
      </c>
      <c r="K1294" s="17">
        <v>0.113149754919374</v>
      </c>
      <c r="L1294" s="17">
        <v>6.5915971817032099E-2</v>
      </c>
      <c r="M1294" s="17"/>
      <c r="N1294" s="17">
        <v>0.22841917775672799</v>
      </c>
      <c r="O1294" s="17">
        <v>0.196006226797489</v>
      </c>
      <c r="P1294" s="17">
        <v>0.24875930332045801</v>
      </c>
      <c r="Q1294" s="17">
        <v>0.142104152368839</v>
      </c>
      <c r="R1294" s="17"/>
      <c r="S1294" s="17">
        <v>0.277937658127142</v>
      </c>
      <c r="T1294" s="17">
        <v>0.15255104565577199</v>
      </c>
      <c r="U1294" s="17">
        <v>0.153368435169495</v>
      </c>
      <c r="V1294" s="17">
        <v>0.17130497582923601</v>
      </c>
      <c r="W1294" s="17">
        <v>0.240487788935276</v>
      </c>
      <c r="X1294" s="17">
        <v>0.31754224705135797</v>
      </c>
      <c r="Y1294" s="17">
        <v>0.246174087377698</v>
      </c>
      <c r="Z1294" s="17">
        <v>0.15250542178989701</v>
      </c>
      <c r="AA1294" s="17">
        <v>0.16557599986562599</v>
      </c>
      <c r="AB1294" s="17">
        <v>0.166970869212896</v>
      </c>
      <c r="AC1294" s="17">
        <v>0.157938871675318</v>
      </c>
      <c r="AD1294" s="17">
        <v>0</v>
      </c>
      <c r="AE1294" s="17"/>
      <c r="AF1294" s="17">
        <v>0.15273185387445301</v>
      </c>
      <c r="AG1294" s="17">
        <v>0.196448653934925</v>
      </c>
      <c r="AH1294" s="17">
        <v>0.22176779467187999</v>
      </c>
      <c r="AI1294" s="17"/>
      <c r="AJ1294" s="17">
        <v>0.17159784471054801</v>
      </c>
      <c r="AK1294" s="17">
        <v>0.234426026031403</v>
      </c>
      <c r="AL1294" s="17">
        <v>0.28790574637788502</v>
      </c>
      <c r="AM1294" s="17">
        <v>8.0050384838496705E-2</v>
      </c>
      <c r="AN1294" s="17">
        <v>0.205524374737662</v>
      </c>
      <c r="AO1294" s="17"/>
      <c r="AP1294" s="17">
        <v>0.19909241749605</v>
      </c>
      <c r="AQ1294" s="17">
        <v>0.263490073179388</v>
      </c>
      <c r="AR1294" s="17">
        <v>0.24443383048452499</v>
      </c>
      <c r="AS1294" s="17"/>
      <c r="AT1294" s="17">
        <v>0.122428659937034</v>
      </c>
      <c r="AU1294" s="17">
        <v>0.26881429040181598</v>
      </c>
      <c r="AV1294" s="17" t="s">
        <v>74</v>
      </c>
      <c r="AW1294" s="17">
        <v>0.15792273831295101</v>
      </c>
      <c r="AX1294" s="17">
        <v>0.16957254397466401</v>
      </c>
      <c r="AY1294" s="17">
        <v>0.26857051941018101</v>
      </c>
      <c r="AZ1294" s="17">
        <v>0.37218656386007298</v>
      </c>
    </row>
    <row r="1295" spans="2:52" x14ac:dyDescent="0.35">
      <c r="B1295" t="s">
        <v>384</v>
      </c>
      <c r="C1295" s="17">
        <v>0.28663595602842101</v>
      </c>
      <c r="D1295" s="17">
        <v>0.29008496994934302</v>
      </c>
      <c r="E1295" s="17">
        <v>0.28401976563623399</v>
      </c>
      <c r="F1295" s="17"/>
      <c r="G1295" s="17">
        <v>0.17936597609628099</v>
      </c>
      <c r="H1295" s="17">
        <v>0.35832177173990598</v>
      </c>
      <c r="I1295" s="17">
        <v>0.25984674195309099</v>
      </c>
      <c r="J1295" s="17">
        <v>0.33743048095213701</v>
      </c>
      <c r="K1295" s="17">
        <v>0.25566701511454198</v>
      </c>
      <c r="L1295" s="17">
        <v>0.29580455711327103</v>
      </c>
      <c r="M1295" s="17"/>
      <c r="N1295" s="17">
        <v>0.28793633959315201</v>
      </c>
      <c r="O1295" s="17">
        <v>0.28698035571613301</v>
      </c>
      <c r="P1295" s="17">
        <v>0.27428603890615999</v>
      </c>
      <c r="Q1295" s="17">
        <v>0.29699704920570902</v>
      </c>
      <c r="R1295" s="17"/>
      <c r="S1295" s="17">
        <v>0.27748702534467801</v>
      </c>
      <c r="T1295" s="17">
        <v>0.28745928280917199</v>
      </c>
      <c r="U1295" s="17">
        <v>0.249686052864316</v>
      </c>
      <c r="V1295" s="17">
        <v>0.35003185469950199</v>
      </c>
      <c r="W1295" s="17">
        <v>0.34498014545140898</v>
      </c>
      <c r="X1295" s="17">
        <v>0.25507180616370501</v>
      </c>
      <c r="Y1295" s="17">
        <v>0.206638652414213</v>
      </c>
      <c r="Z1295" s="17">
        <v>0.34844813061653401</v>
      </c>
      <c r="AA1295" s="17">
        <v>0.23688306189626901</v>
      </c>
      <c r="AB1295" s="17">
        <v>0.263886212181978</v>
      </c>
      <c r="AC1295" s="17">
        <v>0.39135703107466602</v>
      </c>
      <c r="AD1295" s="17">
        <v>0.55695475934153904</v>
      </c>
      <c r="AE1295" s="17"/>
      <c r="AF1295" s="17">
        <v>0.28269235337765702</v>
      </c>
      <c r="AG1295" s="17">
        <v>0.31978339901474501</v>
      </c>
      <c r="AH1295" s="17">
        <v>0.25875994068621899</v>
      </c>
      <c r="AI1295" s="17"/>
      <c r="AJ1295" s="17">
        <v>0.27800048446379699</v>
      </c>
      <c r="AK1295" s="17">
        <v>0.29361293893740797</v>
      </c>
      <c r="AL1295" s="17">
        <v>0.25111105227310498</v>
      </c>
      <c r="AM1295" s="17">
        <v>0.348087873357802</v>
      </c>
      <c r="AN1295" s="17">
        <v>0.25826851224520198</v>
      </c>
      <c r="AO1295" s="17"/>
      <c r="AP1295" s="17">
        <v>0.31504514256166799</v>
      </c>
      <c r="AQ1295" s="17">
        <v>0.28539709763147803</v>
      </c>
      <c r="AR1295" s="17">
        <v>0.27883897559992599</v>
      </c>
      <c r="AS1295" s="17"/>
      <c r="AT1295" s="17">
        <v>0.25571275048553999</v>
      </c>
      <c r="AU1295" s="17">
        <v>0.32641281557473401</v>
      </c>
      <c r="AV1295" s="17" t="s">
        <v>74</v>
      </c>
      <c r="AW1295" s="17">
        <v>0.31845549770994103</v>
      </c>
      <c r="AX1295" s="17">
        <v>0.24771513405564799</v>
      </c>
      <c r="AY1295" s="17">
        <v>0.29456177922947402</v>
      </c>
      <c r="AZ1295" s="17">
        <v>0.30030596614953398</v>
      </c>
    </row>
    <row r="1296" spans="2:52" x14ac:dyDescent="0.35">
      <c r="B1296" t="s">
        <v>385</v>
      </c>
      <c r="C1296" s="17">
        <v>0.19714108086484899</v>
      </c>
      <c r="D1296" s="17">
        <v>0.19669868380514399</v>
      </c>
      <c r="E1296" s="17">
        <v>0.198095960330021</v>
      </c>
      <c r="F1296" s="17"/>
      <c r="G1296" s="17">
        <v>0.16810225447149801</v>
      </c>
      <c r="H1296" s="17">
        <v>0.17222012450316501</v>
      </c>
      <c r="I1296" s="17">
        <v>0.182194652616325</v>
      </c>
      <c r="J1296" s="17">
        <v>0.155546508212343</v>
      </c>
      <c r="K1296" s="17">
        <v>0.229825237603861</v>
      </c>
      <c r="L1296" s="17">
        <v>0.25786427832945702</v>
      </c>
      <c r="M1296" s="17"/>
      <c r="N1296" s="17">
        <v>0.19802396219524099</v>
      </c>
      <c r="O1296" s="17">
        <v>0.221881135990662</v>
      </c>
      <c r="P1296" s="17">
        <v>0.19118337052142401</v>
      </c>
      <c r="Q1296" s="17">
        <v>0.177863414378403</v>
      </c>
      <c r="R1296" s="17"/>
      <c r="S1296" s="17">
        <v>0.16372056422335399</v>
      </c>
      <c r="T1296" s="17">
        <v>0.25302959203298703</v>
      </c>
      <c r="U1296" s="17">
        <v>0.29204501179021702</v>
      </c>
      <c r="V1296" s="17">
        <v>0.15130329314584501</v>
      </c>
      <c r="W1296" s="17">
        <v>9.8484209056914504E-2</v>
      </c>
      <c r="X1296" s="17">
        <v>0.13809183983019199</v>
      </c>
      <c r="Y1296" s="17">
        <v>0.166064121151693</v>
      </c>
      <c r="Z1296" s="17">
        <v>0.24305501925239301</v>
      </c>
      <c r="AA1296" s="17">
        <v>0.22470313720336099</v>
      </c>
      <c r="AB1296" s="17">
        <v>0.228068483854935</v>
      </c>
      <c r="AC1296" s="17">
        <v>0.209988993840733</v>
      </c>
      <c r="AD1296" s="17">
        <v>0.22374495020830601</v>
      </c>
      <c r="AE1296" s="17"/>
      <c r="AF1296" s="17">
        <v>0.19334740406616599</v>
      </c>
      <c r="AG1296" s="17">
        <v>0.19716644655007601</v>
      </c>
      <c r="AH1296" s="17">
        <v>0.231027077440804</v>
      </c>
      <c r="AI1296" s="17"/>
      <c r="AJ1296" s="17">
        <v>0.22575422774129</v>
      </c>
      <c r="AK1296" s="17">
        <v>0.19304374395118001</v>
      </c>
      <c r="AL1296" s="17">
        <v>0.11236321405555</v>
      </c>
      <c r="AM1296" s="17">
        <v>0.16850314741911199</v>
      </c>
      <c r="AN1296" s="17">
        <v>0.21277025723967999</v>
      </c>
      <c r="AO1296" s="17"/>
      <c r="AP1296" s="17">
        <v>0.19081739589380101</v>
      </c>
      <c r="AQ1296" s="17">
        <v>0.168512472005452</v>
      </c>
      <c r="AR1296" s="17">
        <v>0.11249990324583101</v>
      </c>
      <c r="AS1296" s="17"/>
      <c r="AT1296" s="17">
        <v>0.243957556586992</v>
      </c>
      <c r="AU1296" s="17">
        <v>0.146990177141156</v>
      </c>
      <c r="AV1296" s="17" t="s">
        <v>74</v>
      </c>
      <c r="AW1296" s="17">
        <v>0.152072375719496</v>
      </c>
      <c r="AX1296" s="17">
        <v>0.182080181877951</v>
      </c>
      <c r="AY1296" s="17">
        <v>0.22658602918915899</v>
      </c>
      <c r="AZ1296" s="17">
        <v>0.107097750479035</v>
      </c>
    </row>
    <row r="1297" spans="2:52" x14ac:dyDescent="0.35">
      <c r="B1297" t="s">
        <v>386</v>
      </c>
      <c r="C1297" s="17">
        <v>0.21835699763987301</v>
      </c>
      <c r="D1297" s="17">
        <v>0.22549391501317501</v>
      </c>
      <c r="E1297" s="17">
        <v>0.21195115249355001</v>
      </c>
      <c r="F1297" s="17"/>
      <c r="G1297" s="17">
        <v>0.13696379398464201</v>
      </c>
      <c r="H1297" s="17">
        <v>0.113478184723937</v>
      </c>
      <c r="I1297" s="17">
        <v>0.166407540694883</v>
      </c>
      <c r="J1297" s="17">
        <v>0.21970545451526799</v>
      </c>
      <c r="K1297" s="17">
        <v>0.32293715262744099</v>
      </c>
      <c r="L1297" s="17">
        <v>0.33708568322027699</v>
      </c>
      <c r="M1297" s="17"/>
      <c r="N1297" s="17">
        <v>0.22749781725367799</v>
      </c>
      <c r="O1297" s="17">
        <v>0.208325305922654</v>
      </c>
      <c r="P1297" s="17">
        <v>0.181221372327553</v>
      </c>
      <c r="Q1297" s="17">
        <v>0.25216318317112502</v>
      </c>
      <c r="R1297" s="17"/>
      <c r="S1297" s="17">
        <v>0.194227969126017</v>
      </c>
      <c r="T1297" s="17">
        <v>0.233400738350761</v>
      </c>
      <c r="U1297" s="17">
        <v>0.21975056528463099</v>
      </c>
      <c r="V1297" s="17">
        <v>0.24277381474941401</v>
      </c>
      <c r="W1297" s="17">
        <v>0.29788422794147401</v>
      </c>
      <c r="X1297" s="17">
        <v>0.169736197596386</v>
      </c>
      <c r="Y1297" s="17">
        <v>0.20935315803309901</v>
      </c>
      <c r="Z1297" s="17">
        <v>0.22832407395127699</v>
      </c>
      <c r="AA1297" s="17">
        <v>0.25394892452052198</v>
      </c>
      <c r="AB1297" s="17">
        <v>0.25186169887862803</v>
      </c>
      <c r="AC1297" s="17">
        <v>0.120769210255016</v>
      </c>
      <c r="AD1297" s="17">
        <v>0</v>
      </c>
      <c r="AE1297" s="17"/>
      <c r="AF1297" s="17">
        <v>0.27222368993683199</v>
      </c>
      <c r="AG1297" s="17">
        <v>0.200691036072392</v>
      </c>
      <c r="AH1297" s="17">
        <v>0.17044248379000199</v>
      </c>
      <c r="AI1297" s="17"/>
      <c r="AJ1297" s="17">
        <v>0.25714478354514603</v>
      </c>
      <c r="AK1297" s="17">
        <v>0.17166317149056401</v>
      </c>
      <c r="AL1297" s="17">
        <v>0.22672924028271499</v>
      </c>
      <c r="AM1297" s="17">
        <v>0.23594749012363</v>
      </c>
      <c r="AN1297" s="17">
        <v>0.20072016737251799</v>
      </c>
      <c r="AO1297" s="17"/>
      <c r="AP1297" s="17">
        <v>0.20955833298485399</v>
      </c>
      <c r="AQ1297" s="17">
        <v>0.17758884399503</v>
      </c>
      <c r="AR1297" s="17">
        <v>0.24989895551552099</v>
      </c>
      <c r="AS1297" s="17"/>
      <c r="AT1297" s="17">
        <v>0.29799309851071698</v>
      </c>
      <c r="AU1297" s="17">
        <v>0.17726881978398801</v>
      </c>
      <c r="AV1297" s="17" t="s">
        <v>74</v>
      </c>
      <c r="AW1297" s="17">
        <v>0.222715976221664</v>
      </c>
      <c r="AX1297" s="17">
        <v>0.24647007278803301</v>
      </c>
      <c r="AY1297" s="17">
        <v>0.119612261582353</v>
      </c>
      <c r="AZ1297" s="17">
        <v>0.137658802459876</v>
      </c>
    </row>
    <row r="1298" spans="2:52" x14ac:dyDescent="0.35">
      <c r="B1298" t="s">
        <v>72</v>
      </c>
      <c r="C1298" s="17">
        <v>5.2854223786125698E-2</v>
      </c>
      <c r="D1298" s="17">
        <v>3.6698808076096101E-2</v>
      </c>
      <c r="E1298" s="17">
        <v>6.6155724828074802E-2</v>
      </c>
      <c r="F1298" s="17"/>
      <c r="G1298" s="17">
        <v>4.3127121405785E-2</v>
      </c>
      <c r="H1298" s="17">
        <v>6.7609066641734897E-2</v>
      </c>
      <c r="I1298" s="17">
        <v>7.0000860802932996E-2</v>
      </c>
      <c r="J1298" s="17">
        <v>4.4802678408281699E-2</v>
      </c>
      <c r="K1298" s="17">
        <v>4.3579248873767198E-2</v>
      </c>
      <c r="L1298" s="17">
        <v>4.3329509519963103E-2</v>
      </c>
      <c r="M1298" s="17"/>
      <c r="N1298" s="17">
        <v>6.1139388486151297E-3</v>
      </c>
      <c r="O1298" s="17">
        <v>4.9199396132756999E-2</v>
      </c>
      <c r="P1298" s="17">
        <v>5.6733093176226497E-2</v>
      </c>
      <c r="Q1298" s="17">
        <v>9.7733831629506496E-2</v>
      </c>
      <c r="R1298" s="17"/>
      <c r="S1298" s="17">
        <v>3.8493149557035901E-2</v>
      </c>
      <c r="T1298" s="17">
        <v>4.1013824213443698E-2</v>
      </c>
      <c r="U1298" s="17">
        <v>4.0597404331123903E-2</v>
      </c>
      <c r="V1298" s="17">
        <v>4.9797499224236298E-2</v>
      </c>
      <c r="W1298" s="17">
        <v>1.81636286149259E-2</v>
      </c>
      <c r="X1298" s="17">
        <v>7.4903029426427001E-2</v>
      </c>
      <c r="Y1298" s="17">
        <v>0.13880689517005601</v>
      </c>
      <c r="Z1298" s="17">
        <v>2.7667354389899201E-2</v>
      </c>
      <c r="AA1298" s="17">
        <v>6.7037636575614998E-2</v>
      </c>
      <c r="AB1298" s="17">
        <v>4.4173619172386901E-2</v>
      </c>
      <c r="AC1298" s="17">
        <v>0</v>
      </c>
      <c r="AD1298" s="17">
        <v>0.108166634173249</v>
      </c>
      <c r="AE1298" s="17"/>
      <c r="AF1298" s="17">
        <v>4.1414815808206697E-2</v>
      </c>
      <c r="AG1298" s="17">
        <v>4.0925271075439001E-2</v>
      </c>
      <c r="AH1298" s="17">
        <v>9.90587735516609E-2</v>
      </c>
      <c r="AI1298" s="17"/>
      <c r="AJ1298" s="17">
        <v>3.5962626705460903E-2</v>
      </c>
      <c r="AK1298" s="17">
        <v>4.3411195093323397E-2</v>
      </c>
      <c r="AL1298" s="17">
        <v>8.5513527049501395E-2</v>
      </c>
      <c r="AM1298" s="17">
        <v>0</v>
      </c>
      <c r="AN1298" s="17">
        <v>0.100992981771113</v>
      </c>
      <c r="AO1298" s="17"/>
      <c r="AP1298" s="17">
        <v>3.1455100920079901E-2</v>
      </c>
      <c r="AQ1298" s="17">
        <v>5.1061865948477003E-2</v>
      </c>
      <c r="AR1298" s="17">
        <v>7.7682106994872199E-2</v>
      </c>
      <c r="AS1298" s="17"/>
      <c r="AT1298" s="17">
        <v>4.1854154977213197E-2</v>
      </c>
      <c r="AU1298" s="17">
        <v>4.8854765914944399E-2</v>
      </c>
      <c r="AV1298" s="17" t="s">
        <v>74</v>
      </c>
      <c r="AW1298" s="17">
        <v>0.11316916796394901</v>
      </c>
      <c r="AX1298" s="17">
        <v>9.1266158531772903E-2</v>
      </c>
      <c r="AY1298" s="17">
        <v>2.3213974297191999E-2</v>
      </c>
      <c r="AZ1298" s="17">
        <v>8.2750917051481507E-2</v>
      </c>
    </row>
    <row r="1299" spans="2:52" x14ac:dyDescent="0.35">
      <c r="B1299" t="s">
        <v>387</v>
      </c>
      <c r="C1299" s="17">
        <v>0.245011741680731</v>
      </c>
      <c r="D1299" s="17">
        <v>0.25102362315624099</v>
      </c>
      <c r="E1299" s="17">
        <v>0.23977739671212001</v>
      </c>
      <c r="F1299" s="17"/>
      <c r="G1299" s="17">
        <v>0.47244085404179398</v>
      </c>
      <c r="H1299" s="17">
        <v>0.28837085239125598</v>
      </c>
      <c r="I1299" s="17">
        <v>0.32155020393276901</v>
      </c>
      <c r="J1299" s="17">
        <v>0.24251487791197099</v>
      </c>
      <c r="K1299" s="17">
        <v>0.147991345780389</v>
      </c>
      <c r="L1299" s="17">
        <v>6.5915971817032099E-2</v>
      </c>
      <c r="M1299" s="17"/>
      <c r="N1299" s="17">
        <v>0.28042794210931399</v>
      </c>
      <c r="O1299" s="17">
        <v>0.23361380623779399</v>
      </c>
      <c r="P1299" s="17">
        <v>0.29657612506863701</v>
      </c>
      <c r="Q1299" s="17">
        <v>0.175242521615257</v>
      </c>
      <c r="R1299" s="17"/>
      <c r="S1299" s="17">
        <v>0.32607129174891503</v>
      </c>
      <c r="T1299" s="17">
        <v>0.18509656259363599</v>
      </c>
      <c r="U1299" s="17">
        <v>0.19792096572971099</v>
      </c>
      <c r="V1299" s="17">
        <v>0.20609353818100301</v>
      </c>
      <c r="W1299" s="17">
        <v>0.240487788935276</v>
      </c>
      <c r="X1299" s="17">
        <v>0.36219712698328999</v>
      </c>
      <c r="Y1299" s="17">
        <v>0.27913717323093901</v>
      </c>
      <c r="Z1299" s="17">
        <v>0.15250542178989701</v>
      </c>
      <c r="AA1299" s="17">
        <v>0.21742723980423401</v>
      </c>
      <c r="AB1299" s="17">
        <v>0.21200998591207201</v>
      </c>
      <c r="AC1299" s="17">
        <v>0.27788476482958502</v>
      </c>
      <c r="AD1299" s="17">
        <v>0.111133656276906</v>
      </c>
      <c r="AE1299" s="17"/>
      <c r="AF1299" s="17">
        <v>0.210321736811139</v>
      </c>
      <c r="AG1299" s="17">
        <v>0.24143384728734699</v>
      </c>
      <c r="AH1299" s="17">
        <v>0.24071172453131301</v>
      </c>
      <c r="AI1299" s="17"/>
      <c r="AJ1299" s="17">
        <v>0.20313787754430601</v>
      </c>
      <c r="AK1299" s="17">
        <v>0.298268950527525</v>
      </c>
      <c r="AL1299" s="17">
        <v>0.32428296633912801</v>
      </c>
      <c r="AM1299" s="17">
        <v>0.24746148909945601</v>
      </c>
      <c r="AN1299" s="17">
        <v>0.227248081371486</v>
      </c>
      <c r="AO1299" s="17"/>
      <c r="AP1299" s="17">
        <v>0.25312402763959602</v>
      </c>
      <c r="AQ1299" s="17">
        <v>0.31743972041956298</v>
      </c>
      <c r="AR1299" s="17">
        <v>0.281080058643849</v>
      </c>
      <c r="AS1299" s="17"/>
      <c r="AT1299" s="17">
        <v>0.16048243943953699</v>
      </c>
      <c r="AU1299" s="17">
        <v>0.30047342158517598</v>
      </c>
      <c r="AV1299" s="17" t="s">
        <v>74</v>
      </c>
      <c r="AW1299" s="17">
        <v>0.19358698238495001</v>
      </c>
      <c r="AX1299" s="17">
        <v>0.232468452746595</v>
      </c>
      <c r="AY1299" s="17">
        <v>0.33602595570182198</v>
      </c>
      <c r="AZ1299" s="17">
        <v>0.37218656386007298</v>
      </c>
    </row>
    <row r="1300" spans="2:52" x14ac:dyDescent="0.35">
      <c r="B1300" t="s">
        <v>388</v>
      </c>
      <c r="C1300" s="17">
        <v>0.41549807850472198</v>
      </c>
      <c r="D1300" s="17">
        <v>0.42219259881832</v>
      </c>
      <c r="E1300" s="17">
        <v>0.41004711282357098</v>
      </c>
      <c r="F1300" s="17"/>
      <c r="G1300" s="17">
        <v>0.30506604845613999</v>
      </c>
      <c r="H1300" s="17">
        <v>0.28569830922710199</v>
      </c>
      <c r="I1300" s="17">
        <v>0.34860219331120701</v>
      </c>
      <c r="J1300" s="17">
        <v>0.37525196272761102</v>
      </c>
      <c r="K1300" s="17">
        <v>0.55276239023130302</v>
      </c>
      <c r="L1300" s="17">
        <v>0.59494996154973401</v>
      </c>
      <c r="M1300" s="17"/>
      <c r="N1300" s="17">
        <v>0.425521779448919</v>
      </c>
      <c r="O1300" s="17">
        <v>0.43020644191331597</v>
      </c>
      <c r="P1300" s="17">
        <v>0.37240474284897701</v>
      </c>
      <c r="Q1300" s="17">
        <v>0.43002659754952799</v>
      </c>
      <c r="R1300" s="17"/>
      <c r="S1300" s="17">
        <v>0.35794853334937099</v>
      </c>
      <c r="T1300" s="17">
        <v>0.486430330383748</v>
      </c>
      <c r="U1300" s="17">
        <v>0.51179557707484802</v>
      </c>
      <c r="V1300" s="17">
        <v>0.39407710789526001</v>
      </c>
      <c r="W1300" s="17">
        <v>0.39636843699838897</v>
      </c>
      <c r="X1300" s="17">
        <v>0.30782803742657799</v>
      </c>
      <c r="Y1300" s="17">
        <v>0.37541727918479201</v>
      </c>
      <c r="Z1300" s="17">
        <v>0.47137909320367</v>
      </c>
      <c r="AA1300" s="17">
        <v>0.47865206172388203</v>
      </c>
      <c r="AB1300" s="17">
        <v>0.47993018273356303</v>
      </c>
      <c r="AC1300" s="17">
        <v>0.33075820409574902</v>
      </c>
      <c r="AD1300" s="17">
        <v>0.22374495020830601</v>
      </c>
      <c r="AE1300" s="17"/>
      <c r="AF1300" s="17">
        <v>0.46557109400299801</v>
      </c>
      <c r="AG1300" s="17">
        <v>0.39785748262246801</v>
      </c>
      <c r="AH1300" s="17">
        <v>0.40146956123080602</v>
      </c>
      <c r="AI1300" s="17"/>
      <c r="AJ1300" s="17">
        <v>0.48289901128643697</v>
      </c>
      <c r="AK1300" s="17">
        <v>0.364706915441744</v>
      </c>
      <c r="AL1300" s="17">
        <v>0.33909245433826501</v>
      </c>
      <c r="AM1300" s="17">
        <v>0.40445063754274202</v>
      </c>
      <c r="AN1300" s="17">
        <v>0.41349042461219798</v>
      </c>
      <c r="AO1300" s="17"/>
      <c r="AP1300" s="17">
        <v>0.40037572887865602</v>
      </c>
      <c r="AQ1300" s="17">
        <v>0.346101316000482</v>
      </c>
      <c r="AR1300" s="17">
        <v>0.36239885876135203</v>
      </c>
      <c r="AS1300" s="17"/>
      <c r="AT1300" s="17">
        <v>0.54195065509771001</v>
      </c>
      <c r="AU1300" s="17">
        <v>0.32425899692514498</v>
      </c>
      <c r="AV1300" s="17" t="s">
        <v>74</v>
      </c>
      <c r="AW1300" s="17">
        <v>0.37478835194116</v>
      </c>
      <c r="AX1300" s="17">
        <v>0.42855025466598401</v>
      </c>
      <c r="AY1300" s="17">
        <v>0.34619829077151199</v>
      </c>
      <c r="AZ1300" s="17">
        <v>0.24475655293891099</v>
      </c>
    </row>
    <row r="1301" spans="2:52" x14ac:dyDescent="0.35">
      <c r="B1301" t="s">
        <v>86</v>
      </c>
      <c r="C1301" s="17">
        <v>-0.170486336823992</v>
      </c>
      <c r="D1301" s="17">
        <v>-0.171168975662078</v>
      </c>
      <c r="E1301" s="17">
        <v>-0.170269716111451</v>
      </c>
      <c r="F1301" s="17"/>
      <c r="G1301" s="17">
        <v>0.16737480558565401</v>
      </c>
      <c r="H1301" s="17">
        <v>2.67254316415405E-3</v>
      </c>
      <c r="I1301" s="17">
        <v>-2.70519893784389E-2</v>
      </c>
      <c r="J1301" s="17">
        <v>-0.13273708481564001</v>
      </c>
      <c r="K1301" s="17">
        <v>-0.404771044450914</v>
      </c>
      <c r="L1301" s="17">
        <v>-0.52903398973270199</v>
      </c>
      <c r="M1301" s="17"/>
      <c r="N1301" s="17">
        <v>-0.14509383733960499</v>
      </c>
      <c r="O1301" s="17">
        <v>-0.19659263567552199</v>
      </c>
      <c r="P1301" s="17">
        <v>-7.5828617780340196E-2</v>
      </c>
      <c r="Q1301" s="17">
        <v>-0.25478407593426999</v>
      </c>
      <c r="R1301" s="17"/>
      <c r="S1301" s="17">
        <v>-3.1877241600456803E-2</v>
      </c>
      <c r="T1301" s="17">
        <v>-0.30133376779011201</v>
      </c>
      <c r="U1301" s="17">
        <v>-0.313874611345137</v>
      </c>
      <c r="V1301" s="17">
        <v>-0.187983569714257</v>
      </c>
      <c r="W1301" s="17">
        <v>-0.155880648063113</v>
      </c>
      <c r="X1301" s="17">
        <v>5.43690895567117E-2</v>
      </c>
      <c r="Y1301" s="17">
        <v>-9.6280105953852904E-2</v>
      </c>
      <c r="Z1301" s="17">
        <v>-0.31887367141377299</v>
      </c>
      <c r="AA1301" s="17">
        <v>-0.26122482191964902</v>
      </c>
      <c r="AB1301" s="17">
        <v>-0.26792019682149099</v>
      </c>
      <c r="AC1301" s="17">
        <v>-5.2873439266163398E-2</v>
      </c>
      <c r="AD1301" s="17">
        <v>-0.112611293931401</v>
      </c>
      <c r="AE1301" s="17"/>
      <c r="AF1301" s="17">
        <v>-0.25524935719185898</v>
      </c>
      <c r="AG1301" s="17">
        <v>-0.15642363533512099</v>
      </c>
      <c r="AH1301" s="17">
        <v>-0.16075783669949301</v>
      </c>
      <c r="AI1301" s="17"/>
      <c r="AJ1301" s="17">
        <v>-0.27976113374213102</v>
      </c>
      <c r="AK1301" s="17">
        <v>-6.6437964914219494E-2</v>
      </c>
      <c r="AL1301" s="17">
        <v>-1.4809487999137101E-2</v>
      </c>
      <c r="AM1301" s="17">
        <v>-0.15698914844328599</v>
      </c>
      <c r="AN1301" s="17">
        <v>-0.18624234324071201</v>
      </c>
      <c r="AO1301" s="17"/>
      <c r="AP1301" s="17">
        <v>-0.14725170123906001</v>
      </c>
      <c r="AQ1301" s="17">
        <v>-2.8661595580919502E-2</v>
      </c>
      <c r="AR1301" s="17">
        <v>-8.1318800117503101E-2</v>
      </c>
      <c r="AS1301" s="17"/>
      <c r="AT1301" s="17">
        <v>-0.38146821565817302</v>
      </c>
      <c r="AU1301" s="17">
        <v>-2.37855753399683E-2</v>
      </c>
      <c r="AV1301" s="17" t="s">
        <v>74</v>
      </c>
      <c r="AW1301" s="17">
        <v>-0.18120136955621099</v>
      </c>
      <c r="AX1301" s="17">
        <v>-0.19608180191938801</v>
      </c>
      <c r="AY1301" s="17">
        <v>-1.017233506969E-2</v>
      </c>
      <c r="AZ1301" s="17">
        <v>0.12743001092116199</v>
      </c>
    </row>
    <row r="1302" spans="2:52" x14ac:dyDescent="0.35">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row>
    <row r="1303" spans="2:52" x14ac:dyDescent="0.35">
      <c r="B1303" s="6" t="s">
        <v>509</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row>
    <row r="1304" spans="2:52" x14ac:dyDescent="0.35">
      <c r="B1304" s="24" t="s">
        <v>156</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row>
    <row r="1305" spans="2:52" x14ac:dyDescent="0.35">
      <c r="B1305" t="s">
        <v>382</v>
      </c>
      <c r="C1305" s="17">
        <v>4.9941747729483302E-2</v>
      </c>
      <c r="D1305" s="17">
        <v>5.0167298398222503E-2</v>
      </c>
      <c r="E1305" s="17">
        <v>4.9853259155332202E-2</v>
      </c>
      <c r="F1305" s="17"/>
      <c r="G1305" s="17">
        <v>7.7883643684857395E-2</v>
      </c>
      <c r="H1305" s="17">
        <v>9.0654171499348193E-2</v>
      </c>
      <c r="I1305" s="17">
        <v>7.1415435055196305E-2</v>
      </c>
      <c r="J1305" s="17">
        <v>5.5301463676854401E-2</v>
      </c>
      <c r="K1305" s="17">
        <v>0</v>
      </c>
      <c r="L1305" s="17">
        <v>5.99073316094304E-3</v>
      </c>
      <c r="M1305" s="17"/>
      <c r="N1305" s="17">
        <v>6.0128479642420997E-2</v>
      </c>
      <c r="O1305" s="17">
        <v>4.6468552931406497E-2</v>
      </c>
      <c r="P1305" s="17">
        <v>3.9416810194421698E-2</v>
      </c>
      <c r="Q1305" s="17">
        <v>5.2891505609771801E-2</v>
      </c>
      <c r="R1305" s="17"/>
      <c r="S1305" s="17">
        <v>6.24091312157714E-2</v>
      </c>
      <c r="T1305" s="17">
        <v>2.1052625085649701E-2</v>
      </c>
      <c r="U1305" s="17">
        <v>2.5313767436198401E-2</v>
      </c>
      <c r="V1305" s="17">
        <v>1.92113141514164E-2</v>
      </c>
      <c r="W1305" s="17">
        <v>2.2512052518142599E-2</v>
      </c>
      <c r="X1305" s="17">
        <v>0.106530343978222</v>
      </c>
      <c r="Y1305" s="17">
        <v>5.6269486382483497E-2</v>
      </c>
      <c r="Z1305" s="17">
        <v>2.9133132583471302E-2</v>
      </c>
      <c r="AA1305" s="17">
        <v>6.3614041450998193E-2</v>
      </c>
      <c r="AB1305" s="17">
        <v>4.5786910811642503E-2</v>
      </c>
      <c r="AC1305" s="17">
        <v>2.9494595397953599E-2</v>
      </c>
      <c r="AD1305" s="17">
        <v>0.21930029045015501</v>
      </c>
      <c r="AE1305" s="17"/>
      <c r="AF1305" s="17">
        <v>5.8951154239635803E-2</v>
      </c>
      <c r="AG1305" s="17">
        <v>5.7776076195245503E-2</v>
      </c>
      <c r="AH1305" s="17">
        <v>2.8702838400467098E-2</v>
      </c>
      <c r="AI1305" s="17"/>
      <c r="AJ1305" s="17">
        <v>4.1442772455037601E-2</v>
      </c>
      <c r="AK1305" s="17">
        <v>7.4973204117359402E-2</v>
      </c>
      <c r="AL1305" s="17">
        <v>7.8472148728946103E-2</v>
      </c>
      <c r="AM1305" s="17">
        <v>0</v>
      </c>
      <c r="AN1305" s="17">
        <v>3.5314033663985799E-2</v>
      </c>
      <c r="AO1305" s="17"/>
      <c r="AP1305" s="17">
        <v>4.0990627754960103E-2</v>
      </c>
      <c r="AQ1305" s="17">
        <v>9.4767259509271104E-2</v>
      </c>
      <c r="AR1305" s="17">
        <v>0</v>
      </c>
      <c r="AS1305" s="17"/>
      <c r="AT1305" s="17">
        <v>2.7845715804414299E-2</v>
      </c>
      <c r="AU1305" s="17">
        <v>6.2571001470600504E-2</v>
      </c>
      <c r="AV1305" s="17" t="s">
        <v>74</v>
      </c>
      <c r="AW1305" s="17">
        <v>5.9580719039483102E-2</v>
      </c>
      <c r="AX1305" s="17">
        <v>3.98057794377112E-2</v>
      </c>
      <c r="AY1305" s="17">
        <v>7.4473508807476094E-2</v>
      </c>
      <c r="AZ1305" s="17">
        <v>8.4506453958166E-2</v>
      </c>
    </row>
    <row r="1306" spans="2:52" x14ac:dyDescent="0.35">
      <c r="B1306" t="s">
        <v>383</v>
      </c>
      <c r="C1306" s="17">
        <v>0.225301410903926</v>
      </c>
      <c r="D1306" s="17">
        <v>0.24642462670703799</v>
      </c>
      <c r="E1306" s="17">
        <v>0.20522736645630499</v>
      </c>
      <c r="F1306" s="17"/>
      <c r="G1306" s="17">
        <v>0.35807127894784002</v>
      </c>
      <c r="H1306" s="17">
        <v>0.284817162320262</v>
      </c>
      <c r="I1306" s="17">
        <v>0.32522224533625599</v>
      </c>
      <c r="J1306" s="17">
        <v>0.21505418115387401</v>
      </c>
      <c r="K1306" s="17">
        <v>0.145906629375706</v>
      </c>
      <c r="L1306" s="17">
        <v>6.6533867310866496E-2</v>
      </c>
      <c r="M1306" s="17"/>
      <c r="N1306" s="17">
        <v>0.28868172390811198</v>
      </c>
      <c r="O1306" s="17">
        <v>0.208161004701237</v>
      </c>
      <c r="P1306" s="17">
        <v>0.25053883159518697</v>
      </c>
      <c r="Q1306" s="17">
        <v>0.162105466531234</v>
      </c>
      <c r="R1306" s="17"/>
      <c r="S1306" s="17">
        <v>0.32664765460460399</v>
      </c>
      <c r="T1306" s="17">
        <v>0.136997470645178</v>
      </c>
      <c r="U1306" s="17">
        <v>0.173981772065542</v>
      </c>
      <c r="V1306" s="17">
        <v>0.147721376851947</v>
      </c>
      <c r="W1306" s="17">
        <v>0.264681170443409</v>
      </c>
      <c r="X1306" s="17">
        <v>0.24288841829753099</v>
      </c>
      <c r="Y1306" s="17">
        <v>0.26350288218774098</v>
      </c>
      <c r="Z1306" s="17">
        <v>0.28415799563844202</v>
      </c>
      <c r="AA1306" s="17">
        <v>0.197936350425782</v>
      </c>
      <c r="AB1306" s="17">
        <v>0.26765100347922099</v>
      </c>
      <c r="AC1306" s="17">
        <v>0.131297182142422</v>
      </c>
      <c r="AD1306" s="17">
        <v>0.22765756430787701</v>
      </c>
      <c r="AE1306" s="17"/>
      <c r="AF1306" s="17">
        <v>0.16975441975488201</v>
      </c>
      <c r="AG1306" s="17">
        <v>0.23758307698624001</v>
      </c>
      <c r="AH1306" s="17">
        <v>0.237526028761463</v>
      </c>
      <c r="AI1306" s="17"/>
      <c r="AJ1306" s="17">
        <v>0.19104181253435501</v>
      </c>
      <c r="AK1306" s="17">
        <v>0.25206183663794002</v>
      </c>
      <c r="AL1306" s="17">
        <v>0.19613423342111699</v>
      </c>
      <c r="AM1306" s="17">
        <v>0.17372024664410399</v>
      </c>
      <c r="AN1306" s="17">
        <v>0.26937321691506</v>
      </c>
      <c r="AO1306" s="17"/>
      <c r="AP1306" s="17">
        <v>0.21315515730597001</v>
      </c>
      <c r="AQ1306" s="17">
        <v>0.225379808486559</v>
      </c>
      <c r="AR1306" s="17">
        <v>0.229507898021236</v>
      </c>
      <c r="AS1306" s="17"/>
      <c r="AT1306" s="17">
        <v>0.13572547798426801</v>
      </c>
      <c r="AU1306" s="17">
        <v>0.26384641375706303</v>
      </c>
      <c r="AV1306" s="17" t="s">
        <v>74</v>
      </c>
      <c r="AW1306" s="17">
        <v>0.17299587400968899</v>
      </c>
      <c r="AX1306" s="17">
        <v>0.27189221683790599</v>
      </c>
      <c r="AY1306" s="17">
        <v>0.35583487367913302</v>
      </c>
      <c r="AZ1306" s="17">
        <v>0.238111919265065</v>
      </c>
    </row>
    <row r="1307" spans="2:52" x14ac:dyDescent="0.35">
      <c r="B1307" t="s">
        <v>384</v>
      </c>
      <c r="C1307" s="17">
        <v>0.264172454716186</v>
      </c>
      <c r="D1307" s="17">
        <v>0.26996333502117498</v>
      </c>
      <c r="E1307" s="17">
        <v>0.25920510613159098</v>
      </c>
      <c r="F1307" s="17"/>
      <c r="G1307" s="17">
        <v>0.27955834690022802</v>
      </c>
      <c r="H1307" s="17">
        <v>0.34420085201647899</v>
      </c>
      <c r="I1307" s="17">
        <v>0.30364321497951502</v>
      </c>
      <c r="J1307" s="17">
        <v>0.27913465548979099</v>
      </c>
      <c r="K1307" s="17">
        <v>0.21180140914589601</v>
      </c>
      <c r="L1307" s="17">
        <v>0.17581111251655901</v>
      </c>
      <c r="M1307" s="17"/>
      <c r="N1307" s="17">
        <v>0.270491738372724</v>
      </c>
      <c r="O1307" s="17">
        <v>0.26281241109335401</v>
      </c>
      <c r="P1307" s="17">
        <v>0.213820546092892</v>
      </c>
      <c r="Q1307" s="17">
        <v>0.29825179195363299</v>
      </c>
      <c r="R1307" s="17"/>
      <c r="S1307" s="17">
        <v>0.22705177023006101</v>
      </c>
      <c r="T1307" s="17">
        <v>0.33672622292641602</v>
      </c>
      <c r="U1307" s="17">
        <v>0.24811091851355099</v>
      </c>
      <c r="V1307" s="17">
        <v>0.24688410907701999</v>
      </c>
      <c r="W1307" s="17">
        <v>0.22769175959416199</v>
      </c>
      <c r="X1307" s="17">
        <v>0.25356443389988798</v>
      </c>
      <c r="Y1307" s="17">
        <v>0.167074615595042</v>
      </c>
      <c r="Z1307" s="17">
        <v>0.22789511869821999</v>
      </c>
      <c r="AA1307" s="17">
        <v>0.25285662774156398</v>
      </c>
      <c r="AB1307" s="17">
        <v>0.26677725257764601</v>
      </c>
      <c r="AC1307" s="17">
        <v>0.450464425447757</v>
      </c>
      <c r="AD1307" s="17">
        <v>0.44836216198207102</v>
      </c>
      <c r="AE1307" s="17"/>
      <c r="AF1307" s="17">
        <v>0.208375955194778</v>
      </c>
      <c r="AG1307" s="17">
        <v>0.26606318103207699</v>
      </c>
      <c r="AH1307" s="17">
        <v>0.37103570626703503</v>
      </c>
      <c r="AI1307" s="17"/>
      <c r="AJ1307" s="17">
        <v>0.23894708039026899</v>
      </c>
      <c r="AK1307" s="17">
        <v>0.29985481535538699</v>
      </c>
      <c r="AL1307" s="17">
        <v>0.22096349016772199</v>
      </c>
      <c r="AM1307" s="17">
        <v>0.205941637683003</v>
      </c>
      <c r="AN1307" s="17">
        <v>0.25947132634041398</v>
      </c>
      <c r="AO1307" s="17"/>
      <c r="AP1307" s="17">
        <v>0.28268918360697098</v>
      </c>
      <c r="AQ1307" s="17">
        <v>0.28022104962122502</v>
      </c>
      <c r="AR1307" s="17">
        <v>0.23114952069884701</v>
      </c>
      <c r="AS1307" s="17"/>
      <c r="AT1307" s="17">
        <v>0.20573264196281199</v>
      </c>
      <c r="AU1307" s="17">
        <v>0.30531755607627198</v>
      </c>
      <c r="AV1307" s="17" t="s">
        <v>74</v>
      </c>
      <c r="AW1307" s="17">
        <v>0.28224958177939502</v>
      </c>
      <c r="AX1307" s="17">
        <v>0.25977665492292401</v>
      </c>
      <c r="AY1307" s="17">
        <v>0.27431571149647699</v>
      </c>
      <c r="AZ1307" s="17">
        <v>0.40523062169910001</v>
      </c>
    </row>
    <row r="1308" spans="2:52" x14ac:dyDescent="0.35">
      <c r="B1308" t="s">
        <v>385</v>
      </c>
      <c r="C1308" s="17">
        <v>0.172290937959412</v>
      </c>
      <c r="D1308" s="17">
        <v>0.15811966662423901</v>
      </c>
      <c r="E1308" s="17">
        <v>0.18661470063618699</v>
      </c>
      <c r="F1308" s="17"/>
      <c r="G1308" s="17">
        <v>0.15290869794409701</v>
      </c>
      <c r="H1308" s="17">
        <v>0.13799861734341001</v>
      </c>
      <c r="I1308" s="17">
        <v>0.15071829796582301</v>
      </c>
      <c r="J1308" s="17">
        <v>0.15691832883899201</v>
      </c>
      <c r="K1308" s="17">
        <v>0.217180533761407</v>
      </c>
      <c r="L1308" s="17">
        <v>0.21558957266843601</v>
      </c>
      <c r="M1308" s="17"/>
      <c r="N1308" s="17">
        <v>0.147059564464121</v>
      </c>
      <c r="O1308" s="17">
        <v>0.17657177259715801</v>
      </c>
      <c r="P1308" s="17">
        <v>0.22003033975498101</v>
      </c>
      <c r="Q1308" s="17">
        <v>0.152495007839522</v>
      </c>
      <c r="R1308" s="17"/>
      <c r="S1308" s="17">
        <v>0.14183835069162901</v>
      </c>
      <c r="T1308" s="17">
        <v>0.19697548183042299</v>
      </c>
      <c r="U1308" s="17">
        <v>0.206091301908743</v>
      </c>
      <c r="V1308" s="17">
        <v>0.26485905344187</v>
      </c>
      <c r="W1308" s="17">
        <v>0.166803312859368</v>
      </c>
      <c r="X1308" s="17">
        <v>0.14384081797022899</v>
      </c>
      <c r="Y1308" s="17">
        <v>0.130712885602287</v>
      </c>
      <c r="Z1308" s="17">
        <v>0.145657982162396</v>
      </c>
      <c r="AA1308" s="17">
        <v>0.16452773602183701</v>
      </c>
      <c r="AB1308" s="17">
        <v>0.17969449894388001</v>
      </c>
      <c r="AC1308" s="17">
        <v>0.18114319498662901</v>
      </c>
      <c r="AD1308" s="17">
        <v>0.104679983259898</v>
      </c>
      <c r="AE1308" s="17"/>
      <c r="AF1308" s="17">
        <v>0.16605942262943801</v>
      </c>
      <c r="AG1308" s="17">
        <v>0.19444104097931</v>
      </c>
      <c r="AH1308" s="17">
        <v>0.13628548446727301</v>
      </c>
      <c r="AI1308" s="17"/>
      <c r="AJ1308" s="17">
        <v>0.161692153652186</v>
      </c>
      <c r="AK1308" s="17">
        <v>0.159572587772883</v>
      </c>
      <c r="AL1308" s="17">
        <v>0.201996512703219</v>
      </c>
      <c r="AM1308" s="17">
        <v>0.14732552425009801</v>
      </c>
      <c r="AN1308" s="17">
        <v>0.19902138732072699</v>
      </c>
      <c r="AO1308" s="17"/>
      <c r="AP1308" s="17">
        <v>0.153318309120449</v>
      </c>
      <c r="AQ1308" s="17">
        <v>0.15565834937793899</v>
      </c>
      <c r="AR1308" s="17">
        <v>0.15750145439875801</v>
      </c>
      <c r="AS1308" s="17"/>
      <c r="AT1308" s="17">
        <v>0.205741452493621</v>
      </c>
      <c r="AU1308" s="17">
        <v>0.13771929117189799</v>
      </c>
      <c r="AV1308" s="17" t="s">
        <v>74</v>
      </c>
      <c r="AW1308" s="17">
        <v>0.208881379492006</v>
      </c>
      <c r="AX1308" s="17">
        <v>0.16171244481116701</v>
      </c>
      <c r="AY1308" s="17">
        <v>0.141587041099133</v>
      </c>
      <c r="AZ1308" s="17">
        <v>0.18114236533040301</v>
      </c>
    </row>
    <row r="1309" spans="2:52" x14ac:dyDescent="0.35">
      <c r="B1309" t="s">
        <v>386</v>
      </c>
      <c r="C1309" s="17">
        <v>0.24987104576343</v>
      </c>
      <c r="D1309" s="17">
        <v>0.24141799486198101</v>
      </c>
      <c r="E1309" s="17">
        <v>0.258804529615835</v>
      </c>
      <c r="F1309" s="17"/>
      <c r="G1309" s="17">
        <v>8.9293222445934795E-2</v>
      </c>
      <c r="H1309" s="17">
        <v>9.0784390135843801E-2</v>
      </c>
      <c r="I1309" s="17">
        <v>0.10183815151547</v>
      </c>
      <c r="J1309" s="17">
        <v>0.248788692432207</v>
      </c>
      <c r="K1309" s="17">
        <v>0.39357380213388499</v>
      </c>
      <c r="L1309" s="17">
        <v>0.51840096703071203</v>
      </c>
      <c r="M1309" s="17"/>
      <c r="N1309" s="17">
        <v>0.22752455476400599</v>
      </c>
      <c r="O1309" s="17">
        <v>0.261283822671462</v>
      </c>
      <c r="P1309" s="17">
        <v>0.22655084917360899</v>
      </c>
      <c r="Q1309" s="17">
        <v>0.28074160057797798</v>
      </c>
      <c r="R1309" s="17"/>
      <c r="S1309" s="17">
        <v>0.193082674842705</v>
      </c>
      <c r="T1309" s="17">
        <v>0.24248244233428401</v>
      </c>
      <c r="U1309" s="17">
        <v>0.326051141045477</v>
      </c>
      <c r="V1309" s="17">
        <v>0.28702375369868</v>
      </c>
      <c r="W1309" s="17">
        <v>0.30014807596999199</v>
      </c>
      <c r="X1309" s="17">
        <v>0.22221530591063501</v>
      </c>
      <c r="Y1309" s="17">
        <v>0.280985642259306</v>
      </c>
      <c r="Z1309" s="17">
        <v>0.28548841652757201</v>
      </c>
      <c r="AA1309" s="17">
        <v>0.27826892692732702</v>
      </c>
      <c r="AB1309" s="17">
        <v>0.240090334187611</v>
      </c>
      <c r="AC1309" s="17">
        <v>0.207600602025238</v>
      </c>
      <c r="AD1309" s="17">
        <v>0</v>
      </c>
      <c r="AE1309" s="17"/>
      <c r="AF1309" s="17">
        <v>0.36196622648137</v>
      </c>
      <c r="AG1309" s="17">
        <v>0.22828272057624399</v>
      </c>
      <c r="AH1309" s="17">
        <v>0.13773047474837299</v>
      </c>
      <c r="AI1309" s="17"/>
      <c r="AJ1309" s="17">
        <v>0.34458978949507901</v>
      </c>
      <c r="AK1309" s="17">
        <v>0.17750523145356301</v>
      </c>
      <c r="AL1309" s="17">
        <v>0.26928600395268198</v>
      </c>
      <c r="AM1309" s="17">
        <v>0.39592991920908599</v>
      </c>
      <c r="AN1309" s="17">
        <v>0.157743655501977</v>
      </c>
      <c r="AO1309" s="17"/>
      <c r="AP1309" s="17">
        <v>0.29782715732523501</v>
      </c>
      <c r="AQ1309" s="17">
        <v>0.20781368031080399</v>
      </c>
      <c r="AR1309" s="17">
        <v>0.34325340251818198</v>
      </c>
      <c r="AS1309" s="17"/>
      <c r="AT1309" s="17">
        <v>0.40326494798720902</v>
      </c>
      <c r="AU1309" s="17">
        <v>0.18986352168103701</v>
      </c>
      <c r="AV1309" s="17" t="s">
        <v>74</v>
      </c>
      <c r="AW1309" s="17">
        <v>0.18317158445419501</v>
      </c>
      <c r="AX1309" s="17">
        <v>0.20568955319538201</v>
      </c>
      <c r="AY1309" s="17">
        <v>0.11950230893247001</v>
      </c>
      <c r="AZ1309" s="17">
        <v>4.7510171999322497E-2</v>
      </c>
    </row>
    <row r="1310" spans="2:52" x14ac:dyDescent="0.35">
      <c r="B1310" t="s">
        <v>72</v>
      </c>
      <c r="C1310" s="17">
        <v>3.8422402927561897E-2</v>
      </c>
      <c r="D1310" s="17">
        <v>3.3907078387345302E-2</v>
      </c>
      <c r="E1310" s="17">
        <v>4.0295038004750101E-2</v>
      </c>
      <c r="F1310" s="17"/>
      <c r="G1310" s="17">
        <v>4.2284810077042802E-2</v>
      </c>
      <c r="H1310" s="17">
        <v>5.1544806684656802E-2</v>
      </c>
      <c r="I1310" s="17">
        <v>4.7162655147738597E-2</v>
      </c>
      <c r="J1310" s="17">
        <v>4.4802678408281699E-2</v>
      </c>
      <c r="K1310" s="17">
        <v>3.1537625583106799E-2</v>
      </c>
      <c r="L1310" s="17">
        <v>1.7673747312484001E-2</v>
      </c>
      <c r="M1310" s="17"/>
      <c r="N1310" s="17">
        <v>6.1139388486151297E-3</v>
      </c>
      <c r="O1310" s="17">
        <v>4.4702436005382401E-2</v>
      </c>
      <c r="P1310" s="17">
        <v>4.9642623188909697E-2</v>
      </c>
      <c r="Q1310" s="17">
        <v>5.3514627487862197E-2</v>
      </c>
      <c r="R1310" s="17"/>
      <c r="S1310" s="17">
        <v>4.8970418415229297E-2</v>
      </c>
      <c r="T1310" s="17">
        <v>6.5765757178049E-2</v>
      </c>
      <c r="U1310" s="17">
        <v>2.0451099030487901E-2</v>
      </c>
      <c r="V1310" s="17">
        <v>3.4300392779066803E-2</v>
      </c>
      <c r="W1310" s="17">
        <v>1.81636286149259E-2</v>
      </c>
      <c r="X1310" s="17">
        <v>3.0960679943494902E-2</v>
      </c>
      <c r="Y1310" s="17">
        <v>0.10145448797314099</v>
      </c>
      <c r="Z1310" s="17">
        <v>2.7667354389899201E-2</v>
      </c>
      <c r="AA1310" s="17">
        <v>4.2796317432492202E-2</v>
      </c>
      <c r="AB1310" s="17">
        <v>0</v>
      </c>
      <c r="AC1310" s="17">
        <v>0</v>
      </c>
      <c r="AD1310" s="17">
        <v>0</v>
      </c>
      <c r="AE1310" s="17"/>
      <c r="AF1310" s="17">
        <v>3.4892821699896499E-2</v>
      </c>
      <c r="AG1310" s="17">
        <v>1.5853904230883498E-2</v>
      </c>
      <c r="AH1310" s="17">
        <v>8.8719467355388895E-2</v>
      </c>
      <c r="AI1310" s="17"/>
      <c r="AJ1310" s="17">
        <v>2.2286391473073201E-2</v>
      </c>
      <c r="AK1310" s="17">
        <v>3.6032324662867002E-2</v>
      </c>
      <c r="AL1310" s="17">
        <v>3.3147611026313903E-2</v>
      </c>
      <c r="AM1310" s="17">
        <v>7.7082672213708694E-2</v>
      </c>
      <c r="AN1310" s="17">
        <v>7.9076380257836296E-2</v>
      </c>
      <c r="AO1310" s="17"/>
      <c r="AP1310" s="17">
        <v>1.20195648864153E-2</v>
      </c>
      <c r="AQ1310" s="17">
        <v>3.6159852694202702E-2</v>
      </c>
      <c r="AR1310" s="17">
        <v>3.8587724362977298E-2</v>
      </c>
      <c r="AS1310" s="17"/>
      <c r="AT1310" s="17">
        <v>2.16897637676754E-2</v>
      </c>
      <c r="AU1310" s="17">
        <v>4.0682215843129803E-2</v>
      </c>
      <c r="AV1310" s="17" t="s">
        <v>74</v>
      </c>
      <c r="AW1310" s="17">
        <v>9.3120861225232804E-2</v>
      </c>
      <c r="AX1310" s="17">
        <v>6.11233507949107E-2</v>
      </c>
      <c r="AY1310" s="17">
        <v>3.4286555985311398E-2</v>
      </c>
      <c r="AZ1310" s="17">
        <v>4.3498467747943297E-2</v>
      </c>
    </row>
    <row r="1311" spans="2:52" x14ac:dyDescent="0.35">
      <c r="B1311" t="s">
        <v>387</v>
      </c>
      <c r="C1311" s="17">
        <v>0.27524315863340898</v>
      </c>
      <c r="D1311" s="17">
        <v>0.29659192510526</v>
      </c>
      <c r="E1311" s="17">
        <v>0.25508062561163702</v>
      </c>
      <c r="F1311" s="17"/>
      <c r="G1311" s="17">
        <v>0.43595492263269697</v>
      </c>
      <c r="H1311" s="17">
        <v>0.37547133381961101</v>
      </c>
      <c r="I1311" s="17">
        <v>0.39663768039145297</v>
      </c>
      <c r="J1311" s="17">
        <v>0.27035564483072799</v>
      </c>
      <c r="K1311" s="17">
        <v>0.145906629375706</v>
      </c>
      <c r="L1311" s="17">
        <v>7.25246004718096E-2</v>
      </c>
      <c r="M1311" s="17"/>
      <c r="N1311" s="17">
        <v>0.34881020355053299</v>
      </c>
      <c r="O1311" s="17">
        <v>0.254629557632644</v>
      </c>
      <c r="P1311" s="17">
        <v>0.28995564178960898</v>
      </c>
      <c r="Q1311" s="17">
        <v>0.21499697214100599</v>
      </c>
      <c r="R1311" s="17"/>
      <c r="S1311" s="17">
        <v>0.38905678582037601</v>
      </c>
      <c r="T1311" s="17">
        <v>0.15805009573082801</v>
      </c>
      <c r="U1311" s="17">
        <v>0.199295539501741</v>
      </c>
      <c r="V1311" s="17">
        <v>0.166932691003363</v>
      </c>
      <c r="W1311" s="17">
        <v>0.28719322296155197</v>
      </c>
      <c r="X1311" s="17">
        <v>0.34941876227575203</v>
      </c>
      <c r="Y1311" s="17">
        <v>0.31977236857022501</v>
      </c>
      <c r="Z1311" s="17">
        <v>0.31329112822191302</v>
      </c>
      <c r="AA1311" s="17">
        <v>0.26155039187677998</v>
      </c>
      <c r="AB1311" s="17">
        <v>0.31343791429086398</v>
      </c>
      <c r="AC1311" s="17">
        <v>0.16079177754037599</v>
      </c>
      <c r="AD1311" s="17">
        <v>0.44695785475803201</v>
      </c>
      <c r="AE1311" s="17"/>
      <c r="AF1311" s="17">
        <v>0.22870557399451799</v>
      </c>
      <c r="AG1311" s="17">
        <v>0.29535915318148598</v>
      </c>
      <c r="AH1311" s="17">
        <v>0.26622886716193001</v>
      </c>
      <c r="AI1311" s="17"/>
      <c r="AJ1311" s="17">
        <v>0.23248458498939301</v>
      </c>
      <c r="AK1311" s="17">
        <v>0.32703504075529899</v>
      </c>
      <c r="AL1311" s="17">
        <v>0.274606382150063</v>
      </c>
      <c r="AM1311" s="17">
        <v>0.17372024664410399</v>
      </c>
      <c r="AN1311" s="17">
        <v>0.304687250579046</v>
      </c>
      <c r="AO1311" s="17"/>
      <c r="AP1311" s="17">
        <v>0.25414578506093</v>
      </c>
      <c r="AQ1311" s="17">
        <v>0.32014706799582998</v>
      </c>
      <c r="AR1311" s="17">
        <v>0.229507898021236</v>
      </c>
      <c r="AS1311" s="17"/>
      <c r="AT1311" s="17">
        <v>0.16357119378868201</v>
      </c>
      <c r="AU1311" s="17">
        <v>0.32641741522766399</v>
      </c>
      <c r="AV1311" s="17" t="s">
        <v>74</v>
      </c>
      <c r="AW1311" s="17">
        <v>0.232576593049172</v>
      </c>
      <c r="AX1311" s="17">
        <v>0.31169799627561701</v>
      </c>
      <c r="AY1311" s="17">
        <v>0.43030838248660902</v>
      </c>
      <c r="AZ1311" s="17">
        <v>0.322618373223231</v>
      </c>
    </row>
    <row r="1312" spans="2:52" x14ac:dyDescent="0.35">
      <c r="B1312" t="s">
        <v>388</v>
      </c>
      <c r="C1312" s="17">
        <v>0.42216198372284203</v>
      </c>
      <c r="D1312" s="17">
        <v>0.39953766148622</v>
      </c>
      <c r="E1312" s="17">
        <v>0.44541923025202201</v>
      </c>
      <c r="F1312" s="17"/>
      <c r="G1312" s="17">
        <v>0.24220192039003199</v>
      </c>
      <c r="H1312" s="17">
        <v>0.22878300747925401</v>
      </c>
      <c r="I1312" s="17">
        <v>0.25255644948129302</v>
      </c>
      <c r="J1312" s="17">
        <v>0.40570702127119901</v>
      </c>
      <c r="K1312" s="17">
        <v>0.61075433589529204</v>
      </c>
      <c r="L1312" s="17">
        <v>0.73399053969914696</v>
      </c>
      <c r="M1312" s="17"/>
      <c r="N1312" s="17">
        <v>0.37458411922812801</v>
      </c>
      <c r="O1312" s="17">
        <v>0.43785559526862</v>
      </c>
      <c r="P1312" s="17">
        <v>0.44658118892859</v>
      </c>
      <c r="Q1312" s="17">
        <v>0.433236608417499</v>
      </c>
      <c r="R1312" s="17"/>
      <c r="S1312" s="17">
        <v>0.33492102553433301</v>
      </c>
      <c r="T1312" s="17">
        <v>0.43945792416470703</v>
      </c>
      <c r="U1312" s="17">
        <v>0.53214244295421997</v>
      </c>
      <c r="V1312" s="17">
        <v>0.55188280714055005</v>
      </c>
      <c r="W1312" s="17">
        <v>0.46695138882935999</v>
      </c>
      <c r="X1312" s="17">
        <v>0.366056123880865</v>
      </c>
      <c r="Y1312" s="17">
        <v>0.411698527861593</v>
      </c>
      <c r="Z1312" s="17">
        <v>0.43114639868996801</v>
      </c>
      <c r="AA1312" s="17">
        <v>0.44279666294916398</v>
      </c>
      <c r="AB1312" s="17">
        <v>0.41978483313149001</v>
      </c>
      <c r="AC1312" s="17">
        <v>0.38874379701186701</v>
      </c>
      <c r="AD1312" s="17">
        <v>0.104679983259898</v>
      </c>
      <c r="AE1312" s="17"/>
      <c r="AF1312" s="17">
        <v>0.52802564911080796</v>
      </c>
      <c r="AG1312" s="17">
        <v>0.42272376155555402</v>
      </c>
      <c r="AH1312" s="17">
        <v>0.27401595921564598</v>
      </c>
      <c r="AI1312" s="17"/>
      <c r="AJ1312" s="17">
        <v>0.50628194314726505</v>
      </c>
      <c r="AK1312" s="17">
        <v>0.33707781922644697</v>
      </c>
      <c r="AL1312" s="17">
        <v>0.47128251665590198</v>
      </c>
      <c r="AM1312" s="17">
        <v>0.54325544345918497</v>
      </c>
      <c r="AN1312" s="17">
        <v>0.35676504282270399</v>
      </c>
      <c r="AO1312" s="17"/>
      <c r="AP1312" s="17">
        <v>0.45114546644568398</v>
      </c>
      <c r="AQ1312" s="17">
        <v>0.36347202968874298</v>
      </c>
      <c r="AR1312" s="17">
        <v>0.50075485691693999</v>
      </c>
      <c r="AS1312" s="17"/>
      <c r="AT1312" s="17">
        <v>0.60900640048082999</v>
      </c>
      <c r="AU1312" s="17">
        <v>0.327582812852935</v>
      </c>
      <c r="AV1312" s="17" t="s">
        <v>74</v>
      </c>
      <c r="AW1312" s="17">
        <v>0.39205296394620098</v>
      </c>
      <c r="AX1312" s="17">
        <v>0.36740199800654899</v>
      </c>
      <c r="AY1312" s="17">
        <v>0.261089350031603</v>
      </c>
      <c r="AZ1312" s="17">
        <v>0.22865253732972499</v>
      </c>
    </row>
    <row r="1313" spans="2:52" x14ac:dyDescent="0.35">
      <c r="B1313" t="s">
        <v>86</v>
      </c>
      <c r="C1313" s="17">
        <v>-0.14691882508943299</v>
      </c>
      <c r="D1313" s="17">
        <v>-0.10294573638096</v>
      </c>
      <c r="E1313" s="17">
        <v>-0.19033860464038499</v>
      </c>
      <c r="F1313" s="17"/>
      <c r="G1313" s="17">
        <v>0.19375300224266501</v>
      </c>
      <c r="H1313" s="17">
        <v>0.146688326340357</v>
      </c>
      <c r="I1313" s="17">
        <v>0.14408123091015901</v>
      </c>
      <c r="J1313" s="17">
        <v>-0.13535137644047099</v>
      </c>
      <c r="K1313" s="17">
        <v>-0.46484770651958601</v>
      </c>
      <c r="L1313" s="17">
        <v>-0.66146593922733798</v>
      </c>
      <c r="M1313" s="17"/>
      <c r="N1313" s="17">
        <v>-2.5773915677594201E-2</v>
      </c>
      <c r="O1313" s="17">
        <v>-0.183226037635976</v>
      </c>
      <c r="P1313" s="17">
        <v>-0.156625547138981</v>
      </c>
      <c r="Q1313" s="17">
        <v>-0.21823963627649401</v>
      </c>
      <c r="R1313" s="17"/>
      <c r="S1313" s="17">
        <v>5.4135760286042403E-2</v>
      </c>
      <c r="T1313" s="17">
        <v>-0.28140782843387901</v>
      </c>
      <c r="U1313" s="17">
        <v>-0.33284690345247903</v>
      </c>
      <c r="V1313" s="17">
        <v>-0.38495011613718699</v>
      </c>
      <c r="W1313" s="17">
        <v>-0.17975816586780799</v>
      </c>
      <c r="X1313" s="17">
        <v>-1.6637361605112099E-2</v>
      </c>
      <c r="Y1313" s="17">
        <v>-9.1926159291368395E-2</v>
      </c>
      <c r="Z1313" s="17">
        <v>-0.117855270468055</v>
      </c>
      <c r="AA1313" s="17">
        <v>-0.181246271072384</v>
      </c>
      <c r="AB1313" s="17">
        <v>-0.106346918840627</v>
      </c>
      <c r="AC1313" s="17">
        <v>-0.22795201947149199</v>
      </c>
      <c r="AD1313" s="17">
        <v>0.34227787149813399</v>
      </c>
      <c r="AE1313" s="17"/>
      <c r="AF1313" s="17">
        <v>-0.29932007511629</v>
      </c>
      <c r="AG1313" s="17">
        <v>-0.12736460837406899</v>
      </c>
      <c r="AH1313" s="17">
        <v>-7.7870920537163003E-3</v>
      </c>
      <c r="AI1313" s="17"/>
      <c r="AJ1313" s="17">
        <v>-0.27379735815787198</v>
      </c>
      <c r="AK1313" s="17">
        <v>-1.0042778471147699E-2</v>
      </c>
      <c r="AL1313" s="17">
        <v>-0.19667613450583901</v>
      </c>
      <c r="AM1313" s="17">
        <v>-0.36953519681508101</v>
      </c>
      <c r="AN1313" s="17">
        <v>-5.2077792243657897E-2</v>
      </c>
      <c r="AO1313" s="17"/>
      <c r="AP1313" s="17">
        <v>-0.19699968138475499</v>
      </c>
      <c r="AQ1313" s="17">
        <v>-4.3324961692913097E-2</v>
      </c>
      <c r="AR1313" s="17">
        <v>-0.27124695889570299</v>
      </c>
      <c r="AS1313" s="17"/>
      <c r="AT1313" s="17">
        <v>-0.44543520669214798</v>
      </c>
      <c r="AU1313" s="17">
        <v>-1.1653976252714599E-3</v>
      </c>
      <c r="AV1313" s="17" t="s">
        <v>74</v>
      </c>
      <c r="AW1313" s="17">
        <v>-0.15947637089702901</v>
      </c>
      <c r="AX1313" s="17">
        <v>-5.5704001730931901E-2</v>
      </c>
      <c r="AY1313" s="17">
        <v>0.169219032455006</v>
      </c>
      <c r="AZ1313" s="17">
        <v>9.3965835893506197E-2</v>
      </c>
    </row>
    <row r="1314" spans="2:52" x14ac:dyDescent="0.35">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row>
    <row r="1315" spans="2:52" x14ac:dyDescent="0.35">
      <c r="B1315" s="6" t="s">
        <v>510</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row>
    <row r="1316" spans="2:52" x14ac:dyDescent="0.35">
      <c r="B1316" s="24" t="s">
        <v>156</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row>
    <row r="1317" spans="2:52" x14ac:dyDescent="0.35">
      <c r="B1317" t="s">
        <v>382</v>
      </c>
      <c r="C1317" s="17">
        <v>0.108280931852216</v>
      </c>
      <c r="D1317" s="17">
        <v>0.125490374136696</v>
      </c>
      <c r="E1317" s="17">
        <v>9.1726962154054695E-2</v>
      </c>
      <c r="F1317" s="17"/>
      <c r="G1317" s="17">
        <v>0.146591704967141</v>
      </c>
      <c r="H1317" s="17">
        <v>0.17144409503328001</v>
      </c>
      <c r="I1317" s="17">
        <v>0.13044340408958299</v>
      </c>
      <c r="J1317" s="17">
        <v>0.10161294514394099</v>
      </c>
      <c r="K1317" s="17">
        <v>5.3296880839789097E-2</v>
      </c>
      <c r="L1317" s="17">
        <v>5.0262453867514503E-2</v>
      </c>
      <c r="M1317" s="17"/>
      <c r="N1317" s="17">
        <v>0.14267643398237401</v>
      </c>
      <c r="O1317" s="17">
        <v>0.118695878828844</v>
      </c>
      <c r="P1317" s="17">
        <v>0.130667917711705</v>
      </c>
      <c r="Q1317" s="17">
        <v>4.7037036417435701E-2</v>
      </c>
      <c r="R1317" s="17"/>
      <c r="S1317" s="17">
        <v>0.13160777849634001</v>
      </c>
      <c r="T1317" s="17">
        <v>7.1080290246774397E-2</v>
      </c>
      <c r="U1317" s="17">
        <v>6.3062521259001594E-2</v>
      </c>
      <c r="V1317" s="17">
        <v>5.1551235050695698E-2</v>
      </c>
      <c r="W1317" s="17">
        <v>0.14499618445637999</v>
      </c>
      <c r="X1317" s="17">
        <v>0.199123027138282</v>
      </c>
      <c r="Y1317" s="17">
        <v>0.14432089812704299</v>
      </c>
      <c r="Z1317" s="17">
        <v>6.1958750770324901E-2</v>
      </c>
      <c r="AA1317" s="17">
        <v>7.8958840163452101E-2</v>
      </c>
      <c r="AB1317" s="17">
        <v>0.124219785965667</v>
      </c>
      <c r="AC1317" s="17">
        <v>3.2561183790816503E-2</v>
      </c>
      <c r="AD1317" s="17">
        <v>0.229524736230385</v>
      </c>
      <c r="AE1317" s="17"/>
      <c r="AF1317" s="17">
        <v>8.5742076572929399E-2</v>
      </c>
      <c r="AG1317" s="17">
        <v>0.16035749663590401</v>
      </c>
      <c r="AH1317" s="17">
        <v>2.7111508297591201E-2</v>
      </c>
      <c r="AI1317" s="17"/>
      <c r="AJ1317" s="17">
        <v>5.2952439697833698E-2</v>
      </c>
      <c r="AK1317" s="17">
        <v>0.16736179937457801</v>
      </c>
      <c r="AL1317" s="17">
        <v>0.183059525661977</v>
      </c>
      <c r="AM1317" s="17">
        <v>0.24746148909945601</v>
      </c>
      <c r="AN1317" s="17">
        <v>2.2326131591392701E-2</v>
      </c>
      <c r="AO1317" s="17"/>
      <c r="AP1317" s="17">
        <v>8.2843441231963397E-2</v>
      </c>
      <c r="AQ1317" s="17">
        <v>0.1687127023378</v>
      </c>
      <c r="AR1317" s="17">
        <v>0.13875920078654799</v>
      </c>
      <c r="AS1317" s="17"/>
      <c r="AT1317" s="17">
        <v>7.0056500419530404E-2</v>
      </c>
      <c r="AU1317" s="17">
        <v>0.113512806547371</v>
      </c>
      <c r="AV1317" s="17" t="s">
        <v>74</v>
      </c>
      <c r="AW1317" s="17">
        <v>0.10891674672154</v>
      </c>
      <c r="AX1317" s="17">
        <v>0.118380062944325</v>
      </c>
      <c r="AY1317" s="17">
        <v>0.17419123615538601</v>
      </c>
      <c r="AZ1317" s="17">
        <v>8.6842965411418296E-2</v>
      </c>
    </row>
    <row r="1318" spans="2:52" x14ac:dyDescent="0.35">
      <c r="B1318" t="s">
        <v>383</v>
      </c>
      <c r="C1318" s="17">
        <v>0.28580631217542701</v>
      </c>
      <c r="D1318" s="17">
        <v>0.27983256328867601</v>
      </c>
      <c r="E1318" s="17">
        <v>0.29240876739338301</v>
      </c>
      <c r="F1318" s="17"/>
      <c r="G1318" s="17">
        <v>0.432070157057515</v>
      </c>
      <c r="H1318" s="17">
        <v>0.240143660029775</v>
      </c>
      <c r="I1318" s="17">
        <v>0.33022030422874599</v>
      </c>
      <c r="J1318" s="17">
        <v>0.23854110620238</v>
      </c>
      <c r="K1318" s="17">
        <v>0.26960441806254298</v>
      </c>
      <c r="L1318" s="17">
        <v>0.24093077784549999</v>
      </c>
      <c r="M1318" s="17"/>
      <c r="N1318" s="17">
        <v>0.32022564732263897</v>
      </c>
      <c r="O1318" s="17">
        <v>0.281690509958827</v>
      </c>
      <c r="P1318" s="17">
        <v>0.28651237477717001</v>
      </c>
      <c r="Q1318" s="17">
        <v>0.25818356976680601</v>
      </c>
      <c r="R1318" s="17"/>
      <c r="S1318" s="17">
        <v>0.27985048134674101</v>
      </c>
      <c r="T1318" s="17">
        <v>0.28186628723733598</v>
      </c>
      <c r="U1318" s="17">
        <v>0.270194948871948</v>
      </c>
      <c r="V1318" s="17">
        <v>0.32564247474853703</v>
      </c>
      <c r="W1318" s="17">
        <v>0.28341160966579498</v>
      </c>
      <c r="X1318" s="17">
        <v>0.210908301721176</v>
      </c>
      <c r="Y1318" s="17">
        <v>0.24378768382878299</v>
      </c>
      <c r="Z1318" s="17">
        <v>0.33045104855313701</v>
      </c>
      <c r="AA1318" s="17">
        <v>0.340812249596257</v>
      </c>
      <c r="AB1318" s="17">
        <v>0.24173290686995699</v>
      </c>
      <c r="AC1318" s="17">
        <v>0.45028822929824802</v>
      </c>
      <c r="AD1318" s="17">
        <v>0.229524736230385</v>
      </c>
      <c r="AE1318" s="17"/>
      <c r="AF1318" s="17">
        <v>0.214436375517362</v>
      </c>
      <c r="AG1318" s="17">
        <v>0.31583059648935102</v>
      </c>
      <c r="AH1318" s="17">
        <v>0.25966079593874303</v>
      </c>
      <c r="AI1318" s="17"/>
      <c r="AJ1318" s="17">
        <v>0.19002872211794</v>
      </c>
      <c r="AK1318" s="17">
        <v>0.39849423965452202</v>
      </c>
      <c r="AL1318" s="17">
        <v>0.27996406431577098</v>
      </c>
      <c r="AM1318" s="17">
        <v>0.14731891022740101</v>
      </c>
      <c r="AN1318" s="17">
        <v>0.28051732243662603</v>
      </c>
      <c r="AO1318" s="17"/>
      <c r="AP1318" s="17">
        <v>0.193786395215061</v>
      </c>
      <c r="AQ1318" s="17">
        <v>0.36566179892416201</v>
      </c>
      <c r="AR1318" s="17">
        <v>0.36934180803808297</v>
      </c>
      <c r="AS1318" s="17"/>
      <c r="AT1318" s="17">
        <v>0.25645665390135902</v>
      </c>
      <c r="AU1318" s="17">
        <v>0.28024576314460797</v>
      </c>
      <c r="AV1318" s="17" t="s">
        <v>74</v>
      </c>
      <c r="AW1318" s="17">
        <v>0.23969931373467401</v>
      </c>
      <c r="AX1318" s="17">
        <v>0.23709250811832899</v>
      </c>
      <c r="AY1318" s="17">
        <v>0.37755018586379002</v>
      </c>
      <c r="AZ1318" s="17">
        <v>0.44178541308165398</v>
      </c>
    </row>
    <row r="1319" spans="2:52" x14ac:dyDescent="0.35">
      <c r="B1319" t="s">
        <v>384</v>
      </c>
      <c r="C1319" s="17">
        <v>0.32152574219029101</v>
      </c>
      <c r="D1319" s="17">
        <v>0.31998444075490701</v>
      </c>
      <c r="E1319" s="17">
        <v>0.32123764593529802</v>
      </c>
      <c r="F1319" s="17"/>
      <c r="G1319" s="17">
        <v>0.24346479512209099</v>
      </c>
      <c r="H1319" s="17">
        <v>0.36606406014227999</v>
      </c>
      <c r="I1319" s="17">
        <v>0.298419785639848</v>
      </c>
      <c r="J1319" s="17">
        <v>0.35691506053190297</v>
      </c>
      <c r="K1319" s="17">
        <v>0.35341462535991602</v>
      </c>
      <c r="L1319" s="17">
        <v>0.30896544704624201</v>
      </c>
      <c r="M1319" s="17"/>
      <c r="N1319" s="17">
        <v>0.300624490078085</v>
      </c>
      <c r="O1319" s="17">
        <v>0.314025372138937</v>
      </c>
      <c r="P1319" s="17">
        <v>0.301748883331034</v>
      </c>
      <c r="Q1319" s="17">
        <v>0.36192239499210099</v>
      </c>
      <c r="R1319" s="17"/>
      <c r="S1319" s="17">
        <v>0.347917651974468</v>
      </c>
      <c r="T1319" s="17">
        <v>0.34468505562924501</v>
      </c>
      <c r="U1319" s="17">
        <v>0.29710605168412801</v>
      </c>
      <c r="V1319" s="17">
        <v>0.33758493556083402</v>
      </c>
      <c r="W1319" s="17">
        <v>0.334106019879502</v>
      </c>
      <c r="X1319" s="17">
        <v>0.25799212431605401</v>
      </c>
      <c r="Y1319" s="17">
        <v>0.26536555387642902</v>
      </c>
      <c r="Z1319" s="17">
        <v>0.38296670989213499</v>
      </c>
      <c r="AA1319" s="17">
        <v>0.28183953828504799</v>
      </c>
      <c r="AB1319" s="17">
        <v>0.36458139897574598</v>
      </c>
      <c r="AC1319" s="17">
        <v>0.334742117793772</v>
      </c>
      <c r="AD1319" s="17">
        <v>0.32810391010608297</v>
      </c>
      <c r="AE1319" s="17"/>
      <c r="AF1319" s="17">
        <v>0.32643905130517797</v>
      </c>
      <c r="AG1319" s="17">
        <v>0.31906875632856202</v>
      </c>
      <c r="AH1319" s="17">
        <v>0.37256772196886001</v>
      </c>
      <c r="AI1319" s="17"/>
      <c r="AJ1319" s="17">
        <v>0.38045606501842499</v>
      </c>
      <c r="AK1319" s="17">
        <v>0.27176716181723198</v>
      </c>
      <c r="AL1319" s="17">
        <v>0.29883514701889702</v>
      </c>
      <c r="AM1319" s="17">
        <v>0.36104939251094198</v>
      </c>
      <c r="AN1319" s="17">
        <v>0.32568347878998599</v>
      </c>
      <c r="AO1319" s="17"/>
      <c r="AP1319" s="17">
        <v>0.40060572043496701</v>
      </c>
      <c r="AQ1319" s="17">
        <v>0.28572549286740101</v>
      </c>
      <c r="AR1319" s="17">
        <v>0.24226971073714201</v>
      </c>
      <c r="AS1319" s="17"/>
      <c r="AT1319" s="17">
        <v>0.32659179139202599</v>
      </c>
      <c r="AU1319" s="17">
        <v>0.32047297893655002</v>
      </c>
      <c r="AV1319" s="17" t="s">
        <v>74</v>
      </c>
      <c r="AW1319" s="17">
        <v>0.32361444821771301</v>
      </c>
      <c r="AX1319" s="17">
        <v>0.36086061784867801</v>
      </c>
      <c r="AY1319" s="17">
        <v>0.27372007000245302</v>
      </c>
      <c r="AZ1319" s="17">
        <v>0.33826832413837699</v>
      </c>
    </row>
    <row r="1320" spans="2:52" x14ac:dyDescent="0.35">
      <c r="B1320" t="s">
        <v>385</v>
      </c>
      <c r="C1320" s="17">
        <v>0.121444333334182</v>
      </c>
      <c r="D1320" s="17">
        <v>0.12830023894647399</v>
      </c>
      <c r="E1320" s="17">
        <v>0.11505688636343001</v>
      </c>
      <c r="F1320" s="17"/>
      <c r="G1320" s="17">
        <v>9.0011704143896601E-2</v>
      </c>
      <c r="H1320" s="17">
        <v>0.100883436399426</v>
      </c>
      <c r="I1320" s="17">
        <v>0.105772231349382</v>
      </c>
      <c r="J1320" s="17">
        <v>9.7521211485247103E-2</v>
      </c>
      <c r="K1320" s="17">
        <v>0.13035605549791801</v>
      </c>
      <c r="L1320" s="17">
        <v>0.18133606871765201</v>
      </c>
      <c r="M1320" s="17"/>
      <c r="N1320" s="17">
        <v>0.123394394256616</v>
      </c>
      <c r="O1320" s="17">
        <v>0.12949452284509</v>
      </c>
      <c r="P1320" s="17">
        <v>0.115690237148557</v>
      </c>
      <c r="Q1320" s="17">
        <v>0.117120724692485</v>
      </c>
      <c r="R1320" s="17"/>
      <c r="S1320" s="17">
        <v>0.14008985200681301</v>
      </c>
      <c r="T1320" s="17">
        <v>0.166817983447892</v>
      </c>
      <c r="U1320" s="17">
        <v>0.14563381925841901</v>
      </c>
      <c r="V1320" s="17">
        <v>0.128150403060214</v>
      </c>
      <c r="W1320" s="17">
        <v>0.101878733985048</v>
      </c>
      <c r="X1320" s="17">
        <v>0.15707991679189501</v>
      </c>
      <c r="Y1320" s="17">
        <v>0.129263982668885</v>
      </c>
      <c r="Z1320" s="17">
        <v>0.13995200761905599</v>
      </c>
      <c r="AA1320" s="17">
        <v>6.1524201427476999E-2</v>
      </c>
      <c r="AB1320" s="17">
        <v>7.7112371164673801E-2</v>
      </c>
      <c r="AC1320" s="17">
        <v>9.2326830459875095E-2</v>
      </c>
      <c r="AD1320" s="17">
        <v>0</v>
      </c>
      <c r="AE1320" s="17"/>
      <c r="AF1320" s="17">
        <v>0.178975859449647</v>
      </c>
      <c r="AG1320" s="17">
        <v>8.9294785540219496E-2</v>
      </c>
      <c r="AH1320" s="17">
        <v>0.118327845581383</v>
      </c>
      <c r="AI1320" s="17"/>
      <c r="AJ1320" s="17">
        <v>0.17355649120121999</v>
      </c>
      <c r="AK1320" s="17">
        <v>6.8251863657284695E-2</v>
      </c>
      <c r="AL1320" s="17">
        <v>0.103347992389518</v>
      </c>
      <c r="AM1320" s="17">
        <v>0.15108258733207999</v>
      </c>
      <c r="AN1320" s="17">
        <v>0.122882164329181</v>
      </c>
      <c r="AO1320" s="17"/>
      <c r="AP1320" s="17">
        <v>0.174015277436148</v>
      </c>
      <c r="AQ1320" s="17">
        <v>8.3570024941994003E-2</v>
      </c>
      <c r="AR1320" s="17">
        <v>9.5754171264212096E-2</v>
      </c>
      <c r="AS1320" s="17"/>
      <c r="AT1320" s="17">
        <v>0.157779628674659</v>
      </c>
      <c r="AU1320" s="17">
        <v>0.13253634168605</v>
      </c>
      <c r="AV1320" s="17" t="s">
        <v>74</v>
      </c>
      <c r="AW1320" s="17">
        <v>7.1561743046405502E-2</v>
      </c>
      <c r="AX1320" s="17">
        <v>8.5404296479976202E-2</v>
      </c>
      <c r="AY1320" s="17">
        <v>9.5977407790389394E-2</v>
      </c>
      <c r="AZ1320" s="17">
        <v>4.2094657621284497E-2</v>
      </c>
    </row>
    <row r="1321" spans="2:52" x14ac:dyDescent="0.35">
      <c r="B1321" t="s">
        <v>386</v>
      </c>
      <c r="C1321" s="17">
        <v>0.1175284442642</v>
      </c>
      <c r="D1321" s="17">
        <v>0.10941535830374401</v>
      </c>
      <c r="E1321" s="17">
        <v>0.12577885008779</v>
      </c>
      <c r="F1321" s="17"/>
      <c r="G1321" s="17">
        <v>5.5880898369229201E-2</v>
      </c>
      <c r="H1321" s="17">
        <v>6.1638947101133601E-2</v>
      </c>
      <c r="I1321" s="17">
        <v>7.3804109834009299E-2</v>
      </c>
      <c r="J1321" s="17">
        <v>0.16102257189345801</v>
      </c>
      <c r="K1321" s="17">
        <v>0.160138747112406</v>
      </c>
      <c r="L1321" s="17">
        <v>0.18236843665143601</v>
      </c>
      <c r="M1321" s="17"/>
      <c r="N1321" s="17">
        <v>0.10696509551167099</v>
      </c>
      <c r="O1321" s="17">
        <v>0.10582943630132099</v>
      </c>
      <c r="P1321" s="17">
        <v>0.10959055292422699</v>
      </c>
      <c r="Q1321" s="17">
        <v>0.146442101138543</v>
      </c>
      <c r="R1321" s="17"/>
      <c r="S1321" s="17">
        <v>7.07241315731926E-2</v>
      </c>
      <c r="T1321" s="17">
        <v>9.4536559225308806E-2</v>
      </c>
      <c r="U1321" s="17">
        <v>0.18291974809492201</v>
      </c>
      <c r="V1321" s="17">
        <v>0.123846900336691</v>
      </c>
      <c r="W1321" s="17">
        <v>0.13560745201327501</v>
      </c>
      <c r="X1321" s="17">
        <v>0.11540335544894501</v>
      </c>
      <c r="Y1321" s="17">
        <v>8.38857722995765E-2</v>
      </c>
      <c r="Z1321" s="17">
        <v>2.8305182938085101E-2</v>
      </c>
      <c r="AA1321" s="17">
        <v>0.152486873839105</v>
      </c>
      <c r="AB1321" s="17">
        <v>0.17806676327198601</v>
      </c>
      <c r="AC1321" s="17">
        <v>9.0081638657288896E-2</v>
      </c>
      <c r="AD1321" s="17">
        <v>0.21284661743314701</v>
      </c>
      <c r="AE1321" s="17"/>
      <c r="AF1321" s="17">
        <v>0.15704268507841199</v>
      </c>
      <c r="AG1321" s="17">
        <v>8.8378287616808299E-2</v>
      </c>
      <c r="AH1321" s="17">
        <v>0.133272149175891</v>
      </c>
      <c r="AI1321" s="17"/>
      <c r="AJ1321" s="17">
        <v>0.16729164077370601</v>
      </c>
      <c r="AK1321" s="17">
        <v>5.84599258809025E-2</v>
      </c>
      <c r="AL1321" s="17">
        <v>8.6654301676481693E-2</v>
      </c>
      <c r="AM1321" s="17">
        <v>9.3087620830120704E-2</v>
      </c>
      <c r="AN1321" s="17">
        <v>0.15908723857964599</v>
      </c>
      <c r="AO1321" s="17"/>
      <c r="AP1321" s="17">
        <v>0.11811227449625999</v>
      </c>
      <c r="AQ1321" s="17">
        <v>7.1784132615999793E-2</v>
      </c>
      <c r="AR1321" s="17">
        <v>9.7835678066956505E-2</v>
      </c>
      <c r="AS1321" s="17"/>
      <c r="AT1321" s="17">
        <v>0.15374428933821399</v>
      </c>
      <c r="AU1321" s="17">
        <v>9.5725004102969899E-2</v>
      </c>
      <c r="AV1321" s="17" t="s">
        <v>74</v>
      </c>
      <c r="AW1321" s="17">
        <v>0.14672451948165599</v>
      </c>
      <c r="AX1321" s="17">
        <v>0.152752468497863</v>
      </c>
      <c r="AY1321" s="17">
        <v>5.5039362580728099E-2</v>
      </c>
      <c r="AZ1321" s="17">
        <v>4.7510171999322497E-2</v>
      </c>
    </row>
    <row r="1322" spans="2:52" x14ac:dyDescent="0.35">
      <c r="B1322" t="s">
        <v>72</v>
      </c>
      <c r="C1322" s="17">
        <v>4.5414236183683898E-2</v>
      </c>
      <c r="D1322" s="17">
        <v>3.6977024569504198E-2</v>
      </c>
      <c r="E1322" s="17">
        <v>5.3790888066043603E-2</v>
      </c>
      <c r="F1322" s="17"/>
      <c r="G1322" s="17">
        <v>3.1980740340127899E-2</v>
      </c>
      <c r="H1322" s="17">
        <v>5.9825801294105398E-2</v>
      </c>
      <c r="I1322" s="17">
        <v>6.1340164858431398E-2</v>
      </c>
      <c r="J1322" s="17">
        <v>4.43871047430704E-2</v>
      </c>
      <c r="K1322" s="17">
        <v>3.3189273127428399E-2</v>
      </c>
      <c r="L1322" s="17">
        <v>3.6136815871655598E-2</v>
      </c>
      <c r="M1322" s="17"/>
      <c r="N1322" s="17">
        <v>6.1139388486151297E-3</v>
      </c>
      <c r="O1322" s="17">
        <v>5.0264279926981001E-2</v>
      </c>
      <c r="P1322" s="17">
        <v>5.5790034107306402E-2</v>
      </c>
      <c r="Q1322" s="17">
        <v>6.9294172992629494E-2</v>
      </c>
      <c r="R1322" s="17"/>
      <c r="S1322" s="17">
        <v>2.9810104602445101E-2</v>
      </c>
      <c r="T1322" s="17">
        <v>4.1013824213443698E-2</v>
      </c>
      <c r="U1322" s="17">
        <v>4.1082910831580902E-2</v>
      </c>
      <c r="V1322" s="17">
        <v>3.32240512430284E-2</v>
      </c>
      <c r="W1322" s="17">
        <v>0</v>
      </c>
      <c r="X1322" s="17">
        <v>5.9493274583647601E-2</v>
      </c>
      <c r="Y1322" s="17">
        <v>0.133376109199284</v>
      </c>
      <c r="Z1322" s="17">
        <v>5.6366300227262099E-2</v>
      </c>
      <c r="AA1322" s="17">
        <v>8.4378296688660898E-2</v>
      </c>
      <c r="AB1322" s="17">
        <v>1.42867737519695E-2</v>
      </c>
      <c r="AC1322" s="17">
        <v>0</v>
      </c>
      <c r="AD1322" s="17">
        <v>0</v>
      </c>
      <c r="AE1322" s="17"/>
      <c r="AF1322" s="17">
        <v>3.7363952076471398E-2</v>
      </c>
      <c r="AG1322" s="17">
        <v>2.7070077389155799E-2</v>
      </c>
      <c r="AH1322" s="17">
        <v>8.9059979037530906E-2</v>
      </c>
      <c r="AI1322" s="17"/>
      <c r="AJ1322" s="17">
        <v>3.5714641190875099E-2</v>
      </c>
      <c r="AK1322" s="17">
        <v>3.5665009615481899E-2</v>
      </c>
      <c r="AL1322" s="17">
        <v>4.8138968937356801E-2</v>
      </c>
      <c r="AM1322" s="17">
        <v>0</v>
      </c>
      <c r="AN1322" s="17">
        <v>8.9503664273168304E-2</v>
      </c>
      <c r="AO1322" s="17"/>
      <c r="AP1322" s="17">
        <v>3.06368911855995E-2</v>
      </c>
      <c r="AQ1322" s="17">
        <v>2.4545848312643399E-2</v>
      </c>
      <c r="AR1322" s="17">
        <v>5.6039431107057301E-2</v>
      </c>
      <c r="AS1322" s="17"/>
      <c r="AT1322" s="17">
        <v>3.5371136274211297E-2</v>
      </c>
      <c r="AU1322" s="17">
        <v>5.7507105582450403E-2</v>
      </c>
      <c r="AV1322" s="17" t="s">
        <v>74</v>
      </c>
      <c r="AW1322" s="17">
        <v>0.10948322879801201</v>
      </c>
      <c r="AX1322" s="17">
        <v>4.5510046110829802E-2</v>
      </c>
      <c r="AY1322" s="17">
        <v>2.3521737607253498E-2</v>
      </c>
      <c r="AZ1322" s="17">
        <v>4.3498467747943297E-2</v>
      </c>
    </row>
    <row r="1323" spans="2:52" x14ac:dyDescent="0.35">
      <c r="B1323" t="s">
        <v>387</v>
      </c>
      <c r="C1323" s="17">
        <v>0.394087244027643</v>
      </c>
      <c r="D1323" s="17">
        <v>0.40532293742537201</v>
      </c>
      <c r="E1323" s="17">
        <v>0.38413572954743802</v>
      </c>
      <c r="F1323" s="17"/>
      <c r="G1323" s="17">
        <v>0.57866186202465497</v>
      </c>
      <c r="H1323" s="17">
        <v>0.411587755063056</v>
      </c>
      <c r="I1323" s="17">
        <v>0.46066370831832898</v>
      </c>
      <c r="J1323" s="17">
        <v>0.34015405134632098</v>
      </c>
      <c r="K1323" s="17">
        <v>0.32290129890233199</v>
      </c>
      <c r="L1323" s="17">
        <v>0.29119323171301398</v>
      </c>
      <c r="M1323" s="17"/>
      <c r="N1323" s="17">
        <v>0.46290208130501298</v>
      </c>
      <c r="O1323" s="17">
        <v>0.40038638878767002</v>
      </c>
      <c r="P1323" s="17">
        <v>0.417180292488875</v>
      </c>
      <c r="Q1323" s="17">
        <v>0.30522060618424202</v>
      </c>
      <c r="R1323" s="17"/>
      <c r="S1323" s="17">
        <v>0.41145825984308099</v>
      </c>
      <c r="T1323" s="17">
        <v>0.35294657748411101</v>
      </c>
      <c r="U1323" s="17">
        <v>0.33325747013094997</v>
      </c>
      <c r="V1323" s="17">
        <v>0.377193709799233</v>
      </c>
      <c r="W1323" s="17">
        <v>0.428407794122175</v>
      </c>
      <c r="X1323" s="17">
        <v>0.41003132885945798</v>
      </c>
      <c r="Y1323" s="17">
        <v>0.38810858195582598</v>
      </c>
      <c r="Z1323" s="17">
        <v>0.39240979932346198</v>
      </c>
      <c r="AA1323" s="17">
        <v>0.419771089759709</v>
      </c>
      <c r="AB1323" s="17">
        <v>0.36595269283562398</v>
      </c>
      <c r="AC1323" s="17">
        <v>0.48284941308906398</v>
      </c>
      <c r="AD1323" s="17">
        <v>0.45904947246076999</v>
      </c>
      <c r="AE1323" s="17"/>
      <c r="AF1323" s="17">
        <v>0.30017845209029198</v>
      </c>
      <c r="AG1323" s="17">
        <v>0.47618809312525401</v>
      </c>
      <c r="AH1323" s="17">
        <v>0.28677230423633499</v>
      </c>
      <c r="AI1323" s="17"/>
      <c r="AJ1323" s="17">
        <v>0.242981161815774</v>
      </c>
      <c r="AK1323" s="17">
        <v>0.56585603902909898</v>
      </c>
      <c r="AL1323" s="17">
        <v>0.46302358997774701</v>
      </c>
      <c r="AM1323" s="17">
        <v>0.39478039932685699</v>
      </c>
      <c r="AN1323" s="17">
        <v>0.30284345402801899</v>
      </c>
      <c r="AO1323" s="17"/>
      <c r="AP1323" s="17">
        <v>0.27662983644702499</v>
      </c>
      <c r="AQ1323" s="17">
        <v>0.53437450126196195</v>
      </c>
      <c r="AR1323" s="17">
        <v>0.50810100882463205</v>
      </c>
      <c r="AS1323" s="17"/>
      <c r="AT1323" s="17">
        <v>0.32651315432088901</v>
      </c>
      <c r="AU1323" s="17">
        <v>0.39375856969197898</v>
      </c>
      <c r="AV1323" s="17" t="s">
        <v>74</v>
      </c>
      <c r="AW1323" s="17">
        <v>0.34861606045621402</v>
      </c>
      <c r="AX1323" s="17">
        <v>0.35547257106265401</v>
      </c>
      <c r="AY1323" s="17">
        <v>0.55174142201917598</v>
      </c>
      <c r="AZ1323" s="17">
        <v>0.52862837849307198</v>
      </c>
    </row>
    <row r="1324" spans="2:52" x14ac:dyDescent="0.35">
      <c r="B1324" t="s">
        <v>388</v>
      </c>
      <c r="C1324" s="17">
        <v>0.23897277759838301</v>
      </c>
      <c r="D1324" s="17">
        <v>0.23771559725021801</v>
      </c>
      <c r="E1324" s="17">
        <v>0.24083573645122</v>
      </c>
      <c r="F1324" s="17"/>
      <c r="G1324" s="17">
        <v>0.145892602513126</v>
      </c>
      <c r="H1324" s="17">
        <v>0.162522383500559</v>
      </c>
      <c r="I1324" s="17">
        <v>0.179576341183392</v>
      </c>
      <c r="J1324" s="17">
        <v>0.25854378337870498</v>
      </c>
      <c r="K1324" s="17">
        <v>0.29049480261032301</v>
      </c>
      <c r="L1324" s="17">
        <v>0.36370450536908799</v>
      </c>
      <c r="M1324" s="17"/>
      <c r="N1324" s="17">
        <v>0.23035948976828699</v>
      </c>
      <c r="O1324" s="17">
        <v>0.23532395914641199</v>
      </c>
      <c r="P1324" s="17">
        <v>0.22528079007278401</v>
      </c>
      <c r="Q1324" s="17">
        <v>0.26356282583102703</v>
      </c>
      <c r="R1324" s="17"/>
      <c r="S1324" s="17">
        <v>0.210813983580006</v>
      </c>
      <c r="T1324" s="17">
        <v>0.26135454267320002</v>
      </c>
      <c r="U1324" s="17">
        <v>0.32855356735334201</v>
      </c>
      <c r="V1324" s="17">
        <v>0.25199730339690501</v>
      </c>
      <c r="W1324" s="17">
        <v>0.237486185998323</v>
      </c>
      <c r="X1324" s="17">
        <v>0.27248327224084001</v>
      </c>
      <c r="Y1324" s="17">
        <v>0.213149754968462</v>
      </c>
      <c r="Z1324" s="17">
        <v>0.168257190557141</v>
      </c>
      <c r="AA1324" s="17">
        <v>0.214011075266582</v>
      </c>
      <c r="AB1324" s="17">
        <v>0.25517913443666002</v>
      </c>
      <c r="AC1324" s="17">
        <v>0.18240846911716399</v>
      </c>
      <c r="AD1324" s="17">
        <v>0.21284661743314701</v>
      </c>
      <c r="AE1324" s="17"/>
      <c r="AF1324" s="17">
        <v>0.33601854452805902</v>
      </c>
      <c r="AG1324" s="17">
        <v>0.17767307315702799</v>
      </c>
      <c r="AH1324" s="17">
        <v>0.25159999475727501</v>
      </c>
      <c r="AI1324" s="17"/>
      <c r="AJ1324" s="17">
        <v>0.34084813197492603</v>
      </c>
      <c r="AK1324" s="17">
        <v>0.12671178953818699</v>
      </c>
      <c r="AL1324" s="17">
        <v>0.190002294065999</v>
      </c>
      <c r="AM1324" s="17">
        <v>0.244170208162201</v>
      </c>
      <c r="AN1324" s="17">
        <v>0.28196940290882599</v>
      </c>
      <c r="AO1324" s="17"/>
      <c r="AP1324" s="17">
        <v>0.29212755193240902</v>
      </c>
      <c r="AQ1324" s="17">
        <v>0.155354157557994</v>
      </c>
      <c r="AR1324" s="17">
        <v>0.19358984933116899</v>
      </c>
      <c r="AS1324" s="17"/>
      <c r="AT1324" s="17">
        <v>0.31152391801287399</v>
      </c>
      <c r="AU1324" s="17">
        <v>0.22826134578901999</v>
      </c>
      <c r="AV1324" s="17" t="s">
        <v>74</v>
      </c>
      <c r="AW1324" s="17">
        <v>0.21828626252806099</v>
      </c>
      <c r="AX1324" s="17">
        <v>0.238156764977839</v>
      </c>
      <c r="AY1324" s="17">
        <v>0.15101677037111699</v>
      </c>
      <c r="AZ1324" s="17">
        <v>8.9604829620606993E-2</v>
      </c>
    </row>
    <row r="1325" spans="2:52" x14ac:dyDescent="0.35">
      <c r="B1325" t="s">
        <v>86</v>
      </c>
      <c r="C1325" s="17">
        <v>0.15511446642926099</v>
      </c>
      <c r="D1325" s="17">
        <v>0.167607340175154</v>
      </c>
      <c r="E1325" s="17">
        <v>0.14329999309621699</v>
      </c>
      <c r="F1325" s="17"/>
      <c r="G1325" s="17">
        <v>0.43276925951153</v>
      </c>
      <c r="H1325" s="17">
        <v>0.249065371562496</v>
      </c>
      <c r="I1325" s="17">
        <v>0.28108736713493798</v>
      </c>
      <c r="J1325" s="17">
        <v>8.1610267967615793E-2</v>
      </c>
      <c r="K1325" s="17">
        <v>3.2406496292008501E-2</v>
      </c>
      <c r="L1325" s="17">
        <v>-7.2511273656073794E-2</v>
      </c>
      <c r="M1325" s="17"/>
      <c r="N1325" s="17">
        <v>0.23254259153672599</v>
      </c>
      <c r="O1325" s="17">
        <v>0.165062429641259</v>
      </c>
      <c r="P1325" s="17">
        <v>0.19189950241609099</v>
      </c>
      <c r="Q1325" s="17">
        <v>4.1657780353214699E-2</v>
      </c>
      <c r="R1325" s="17"/>
      <c r="S1325" s="17">
        <v>0.20064427626307499</v>
      </c>
      <c r="T1325" s="17">
        <v>9.15920348109103E-2</v>
      </c>
      <c r="U1325" s="17">
        <v>4.7039027776076799E-3</v>
      </c>
      <c r="V1325" s="17">
        <v>0.12519640640232799</v>
      </c>
      <c r="W1325" s="17">
        <v>0.190921608123852</v>
      </c>
      <c r="X1325" s="17">
        <v>0.13754805661861799</v>
      </c>
      <c r="Y1325" s="17">
        <v>0.17495882698736401</v>
      </c>
      <c r="Z1325" s="17">
        <v>0.22415260876632101</v>
      </c>
      <c r="AA1325" s="17">
        <v>0.205760014493127</v>
      </c>
      <c r="AB1325" s="17">
        <v>0.11077355839896399</v>
      </c>
      <c r="AC1325" s="17">
        <v>0.30044094397190002</v>
      </c>
      <c r="AD1325" s="17">
        <v>0.24620285502762301</v>
      </c>
      <c r="AE1325" s="17"/>
      <c r="AF1325" s="17">
        <v>-3.5840092437767403E-2</v>
      </c>
      <c r="AG1325" s="17">
        <v>0.29851501996822599</v>
      </c>
      <c r="AH1325" s="17">
        <v>3.51723094790602E-2</v>
      </c>
      <c r="AI1325" s="17"/>
      <c r="AJ1325" s="17">
        <v>-9.78669701591528E-2</v>
      </c>
      <c r="AK1325" s="17">
        <v>0.43914424949091202</v>
      </c>
      <c r="AL1325" s="17">
        <v>0.27302129591174801</v>
      </c>
      <c r="AM1325" s="17">
        <v>0.15061019116465599</v>
      </c>
      <c r="AN1325" s="17">
        <v>2.0874051119192698E-2</v>
      </c>
      <c r="AO1325" s="17"/>
      <c r="AP1325" s="17">
        <v>-1.54977154853838E-2</v>
      </c>
      <c r="AQ1325" s="17">
        <v>0.37902034370396798</v>
      </c>
      <c r="AR1325" s="17">
        <v>0.31451115949346298</v>
      </c>
      <c r="AS1325" s="17"/>
      <c r="AT1325" s="17">
        <v>1.4989236308015699E-2</v>
      </c>
      <c r="AU1325" s="17">
        <v>0.16549722390296001</v>
      </c>
      <c r="AV1325" s="17" t="s">
        <v>74</v>
      </c>
      <c r="AW1325" s="17">
        <v>0.130329797928152</v>
      </c>
      <c r="AX1325" s="17">
        <v>0.117315806084815</v>
      </c>
      <c r="AY1325" s="17">
        <v>0.40072465164805898</v>
      </c>
      <c r="AZ1325" s="17">
        <v>0.43902354887246497</v>
      </c>
    </row>
    <row r="1326" spans="2:52" x14ac:dyDescent="0.35">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row>
    <row r="1327" spans="2:52" x14ac:dyDescent="0.35">
      <c r="B1327" s="6" t="s">
        <v>511</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row>
    <row r="1328" spans="2:52" x14ac:dyDescent="0.35">
      <c r="B1328" s="24" t="s">
        <v>156</v>
      </c>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row>
    <row r="1329" spans="2:52" x14ac:dyDescent="0.35">
      <c r="B1329" t="s">
        <v>382</v>
      </c>
      <c r="C1329" s="17">
        <v>0.14020593983480201</v>
      </c>
      <c r="D1329" s="17">
        <v>0.13132974913244699</v>
      </c>
      <c r="E1329" s="17">
        <v>0.14926314010915001</v>
      </c>
      <c r="F1329" s="17"/>
      <c r="G1329" s="17">
        <v>0.168530028789903</v>
      </c>
      <c r="H1329" s="17">
        <v>0.22626955017839601</v>
      </c>
      <c r="I1329" s="17">
        <v>0.139218582495577</v>
      </c>
      <c r="J1329" s="17">
        <v>0.11071756221224401</v>
      </c>
      <c r="K1329" s="17">
        <v>0.107195501484979</v>
      </c>
      <c r="L1329" s="17">
        <v>9.2015920520990099E-2</v>
      </c>
      <c r="M1329" s="17"/>
      <c r="N1329" s="17">
        <v>0.160971685443031</v>
      </c>
      <c r="O1329" s="17">
        <v>0.157338538189113</v>
      </c>
      <c r="P1329" s="17">
        <v>0.137257370165209</v>
      </c>
      <c r="Q1329" s="17">
        <v>0.10679470419166601</v>
      </c>
      <c r="R1329" s="17"/>
      <c r="S1329" s="17">
        <v>0.149004574610035</v>
      </c>
      <c r="T1329" s="17">
        <v>9.2967203586931002E-2</v>
      </c>
      <c r="U1329" s="17">
        <v>0.103013398062589</v>
      </c>
      <c r="V1329" s="17">
        <v>0.18027296914354399</v>
      </c>
      <c r="W1329" s="17">
        <v>0.121568826447899</v>
      </c>
      <c r="X1329" s="17">
        <v>0.23539217707375101</v>
      </c>
      <c r="Y1329" s="17">
        <v>0.154752006003049</v>
      </c>
      <c r="Z1329" s="17">
        <v>0.11968956687891</v>
      </c>
      <c r="AA1329" s="17">
        <v>0.13299563033767101</v>
      </c>
      <c r="AB1329" s="17">
        <v>0.130241648285913</v>
      </c>
      <c r="AC1329" s="17">
        <v>0.10447602130787501</v>
      </c>
      <c r="AD1329" s="17">
        <v>0.111133656276906</v>
      </c>
      <c r="AE1329" s="17"/>
      <c r="AF1329" s="17">
        <v>0.153807127303938</v>
      </c>
      <c r="AG1329" s="17">
        <v>0.132923802507498</v>
      </c>
      <c r="AH1329" s="17">
        <v>0.132817423747213</v>
      </c>
      <c r="AI1329" s="17"/>
      <c r="AJ1329" s="17">
        <v>0.13753042959919701</v>
      </c>
      <c r="AK1329" s="17">
        <v>0.147620834271493</v>
      </c>
      <c r="AL1329" s="17">
        <v>0.115099060605193</v>
      </c>
      <c r="AM1329" s="17">
        <v>0.28654913612629601</v>
      </c>
      <c r="AN1329" s="17">
        <v>0.116284810670417</v>
      </c>
      <c r="AO1329" s="17"/>
      <c r="AP1329" s="17">
        <v>0.120234254699966</v>
      </c>
      <c r="AQ1329" s="17">
        <v>0.179558333360642</v>
      </c>
      <c r="AR1329" s="17">
        <v>0.18456594199328999</v>
      </c>
      <c r="AS1329" s="17"/>
      <c r="AT1329" s="17">
        <v>0.13117088153687101</v>
      </c>
      <c r="AU1329" s="17">
        <v>9.0396615711480596E-2</v>
      </c>
      <c r="AV1329" s="17" t="s">
        <v>74</v>
      </c>
      <c r="AW1329" s="17">
        <v>0.16540356055421701</v>
      </c>
      <c r="AX1329" s="17">
        <v>0.103741726063863</v>
      </c>
      <c r="AY1329" s="17">
        <v>0.21464505645645299</v>
      </c>
      <c r="AZ1329" s="17">
        <v>0.23660220319091199</v>
      </c>
    </row>
    <row r="1330" spans="2:52" x14ac:dyDescent="0.35">
      <c r="B1330" t="s">
        <v>383</v>
      </c>
      <c r="C1330" s="17">
        <v>0.43898568609198502</v>
      </c>
      <c r="D1330" s="17">
        <v>0.45172242492530701</v>
      </c>
      <c r="E1330" s="17">
        <v>0.42768416791665798</v>
      </c>
      <c r="F1330" s="17"/>
      <c r="G1330" s="17">
        <v>0.38789448280827898</v>
      </c>
      <c r="H1330" s="17">
        <v>0.39013491810009399</v>
      </c>
      <c r="I1330" s="17">
        <v>0.380837211428597</v>
      </c>
      <c r="J1330" s="17">
        <v>0.457964202931959</v>
      </c>
      <c r="K1330" s="17">
        <v>0.54397700487521505</v>
      </c>
      <c r="L1330" s="17">
        <v>0.48654153897607599</v>
      </c>
      <c r="M1330" s="17"/>
      <c r="N1330" s="17">
        <v>0.488495173070363</v>
      </c>
      <c r="O1330" s="17">
        <v>0.42401241431192599</v>
      </c>
      <c r="P1330" s="17">
        <v>0.41615075883033198</v>
      </c>
      <c r="Q1330" s="17">
        <v>0.42330475581962301</v>
      </c>
      <c r="R1330" s="17"/>
      <c r="S1330" s="17">
        <v>0.40952498599860199</v>
      </c>
      <c r="T1330" s="17">
        <v>0.51747935916057197</v>
      </c>
      <c r="U1330" s="17">
        <v>0.50697103792368103</v>
      </c>
      <c r="V1330" s="17">
        <v>0.325235613310003</v>
      </c>
      <c r="W1330" s="17">
        <v>0.44476597903320902</v>
      </c>
      <c r="X1330" s="17">
        <v>0.33619807636451199</v>
      </c>
      <c r="Y1330" s="17">
        <v>0.41191794488068301</v>
      </c>
      <c r="Z1330" s="17">
        <v>0.50219095931075597</v>
      </c>
      <c r="AA1330" s="17">
        <v>0.435833995615999</v>
      </c>
      <c r="AB1330" s="17">
        <v>0.47365692101540602</v>
      </c>
      <c r="AC1330" s="17">
        <v>0.51353083084138196</v>
      </c>
      <c r="AD1330" s="17">
        <v>0.44744058205547699</v>
      </c>
      <c r="AE1330" s="17"/>
      <c r="AF1330" s="17">
        <v>0.40309525784533001</v>
      </c>
      <c r="AG1330" s="17">
        <v>0.491311819297513</v>
      </c>
      <c r="AH1330" s="17">
        <v>0.366964588609343</v>
      </c>
      <c r="AI1330" s="17"/>
      <c r="AJ1330" s="17">
        <v>0.43440702913934498</v>
      </c>
      <c r="AK1330" s="17">
        <v>0.404887349538819</v>
      </c>
      <c r="AL1330" s="17">
        <v>0.62990796410125105</v>
      </c>
      <c r="AM1330" s="17">
        <v>0.30303635580898702</v>
      </c>
      <c r="AN1330" s="17">
        <v>0.39899314075307402</v>
      </c>
      <c r="AO1330" s="17"/>
      <c r="AP1330" s="17">
        <v>0.40703733524829799</v>
      </c>
      <c r="AQ1330" s="17">
        <v>0.44061625033229002</v>
      </c>
      <c r="AR1330" s="17">
        <v>0.54493147861985902</v>
      </c>
      <c r="AS1330" s="17"/>
      <c r="AT1330" s="17">
        <v>0.49981136406483401</v>
      </c>
      <c r="AU1330" s="17">
        <v>0.431774137523669</v>
      </c>
      <c r="AV1330" s="17" t="s">
        <v>74</v>
      </c>
      <c r="AW1330" s="17">
        <v>0.25351127979545202</v>
      </c>
      <c r="AX1330" s="17">
        <v>0.33966928051297601</v>
      </c>
      <c r="AY1330" s="17">
        <v>0.46360305981653899</v>
      </c>
      <c r="AZ1330" s="17">
        <v>0.43974159105514099</v>
      </c>
    </row>
    <row r="1331" spans="2:52" x14ac:dyDescent="0.35">
      <c r="B1331" t="s">
        <v>384</v>
      </c>
      <c r="C1331" s="17">
        <v>0.26370899941279202</v>
      </c>
      <c r="D1331" s="17">
        <v>0.24756962270069</v>
      </c>
      <c r="E1331" s="17">
        <v>0.280200736833566</v>
      </c>
      <c r="F1331" s="17"/>
      <c r="G1331" s="17">
        <v>0.25380761574076699</v>
      </c>
      <c r="H1331" s="17">
        <v>0.25468731309944298</v>
      </c>
      <c r="I1331" s="17">
        <v>0.29434749761377799</v>
      </c>
      <c r="J1331" s="17">
        <v>0.227615127638638</v>
      </c>
      <c r="K1331" s="17">
        <v>0.223653517296203</v>
      </c>
      <c r="L1331" s="17">
        <v>0.29873024613478899</v>
      </c>
      <c r="M1331" s="17"/>
      <c r="N1331" s="17">
        <v>0.24068485273321599</v>
      </c>
      <c r="O1331" s="17">
        <v>0.24805167584362101</v>
      </c>
      <c r="P1331" s="17">
        <v>0.29201053304006902</v>
      </c>
      <c r="Q1331" s="17">
        <v>0.27847765989301598</v>
      </c>
      <c r="R1331" s="17"/>
      <c r="S1331" s="17">
        <v>0.247543383377612</v>
      </c>
      <c r="T1331" s="17">
        <v>0.27605937650388201</v>
      </c>
      <c r="U1331" s="17">
        <v>0.24906051896615899</v>
      </c>
      <c r="V1331" s="17">
        <v>0.353629756688699</v>
      </c>
      <c r="W1331" s="17">
        <v>0.27353666464222498</v>
      </c>
      <c r="X1331" s="17">
        <v>0.27445714330812199</v>
      </c>
      <c r="Y1331" s="17">
        <v>0.24782129822340501</v>
      </c>
      <c r="Z1331" s="17">
        <v>0.233671316575571</v>
      </c>
      <c r="AA1331" s="17">
        <v>0.24420136481756599</v>
      </c>
      <c r="AB1331" s="17">
        <v>0.21453999803672499</v>
      </c>
      <c r="AC1331" s="17">
        <v>0.297860134969402</v>
      </c>
      <c r="AD1331" s="17">
        <v>0.33674577840772002</v>
      </c>
      <c r="AE1331" s="17"/>
      <c r="AF1331" s="17">
        <v>0.30863228830398598</v>
      </c>
      <c r="AG1331" s="17">
        <v>0.22514568296885301</v>
      </c>
      <c r="AH1331" s="17">
        <v>0.31567745094107902</v>
      </c>
      <c r="AI1331" s="17"/>
      <c r="AJ1331" s="17">
        <v>0.29654340546164998</v>
      </c>
      <c r="AK1331" s="17">
        <v>0.28658437845044699</v>
      </c>
      <c r="AL1331" s="17">
        <v>0.16811002000446501</v>
      </c>
      <c r="AM1331" s="17">
        <v>0.41041450806471702</v>
      </c>
      <c r="AN1331" s="17">
        <v>0.28543134523978198</v>
      </c>
      <c r="AO1331" s="17"/>
      <c r="AP1331" s="17">
        <v>0.34200605705054898</v>
      </c>
      <c r="AQ1331" s="17">
        <v>0.236883388415802</v>
      </c>
      <c r="AR1331" s="17">
        <v>0.19182830928761199</v>
      </c>
      <c r="AS1331" s="17"/>
      <c r="AT1331" s="17">
        <v>0.23455172838365701</v>
      </c>
      <c r="AU1331" s="17">
        <v>0.29985470061008401</v>
      </c>
      <c r="AV1331" s="17" t="s">
        <v>74</v>
      </c>
      <c r="AW1331" s="17">
        <v>0.263493900988296</v>
      </c>
      <c r="AX1331" s="17">
        <v>0.39167748570880101</v>
      </c>
      <c r="AY1331" s="17">
        <v>0.229931557138772</v>
      </c>
      <c r="AZ1331" s="17">
        <v>0.192170318007093</v>
      </c>
    </row>
    <row r="1332" spans="2:52" x14ac:dyDescent="0.35">
      <c r="B1332" t="s">
        <v>385</v>
      </c>
      <c r="C1332" s="17">
        <v>6.3130909445411804E-2</v>
      </c>
      <c r="D1332" s="17">
        <v>7.72002279987552E-2</v>
      </c>
      <c r="E1332" s="17">
        <v>4.9530231795392898E-2</v>
      </c>
      <c r="F1332" s="17"/>
      <c r="G1332" s="17">
        <v>0.103091332854148</v>
      </c>
      <c r="H1332" s="17">
        <v>7.8686418901871696E-2</v>
      </c>
      <c r="I1332" s="17">
        <v>8.7149326230189603E-2</v>
      </c>
      <c r="J1332" s="17">
        <v>3.4212841141156101E-2</v>
      </c>
      <c r="K1332" s="17">
        <v>2.3213065475649702E-2</v>
      </c>
      <c r="L1332" s="17">
        <v>4.86170743807251E-2</v>
      </c>
      <c r="M1332" s="17"/>
      <c r="N1332" s="17">
        <v>4.3164437311681798E-2</v>
      </c>
      <c r="O1332" s="17">
        <v>8.0777601288182996E-2</v>
      </c>
      <c r="P1332" s="17">
        <v>6.02690226158668E-2</v>
      </c>
      <c r="Q1332" s="17">
        <v>6.7307397397684002E-2</v>
      </c>
      <c r="R1332" s="17"/>
      <c r="S1332" s="17">
        <v>8.31566833896666E-2</v>
      </c>
      <c r="T1332" s="17">
        <v>7.1768020648649899E-2</v>
      </c>
      <c r="U1332" s="17">
        <v>4.1025789494421198E-2</v>
      </c>
      <c r="V1332" s="17">
        <v>7.0274299699409098E-2</v>
      </c>
      <c r="W1332" s="17">
        <v>0.10196710428009199</v>
      </c>
      <c r="X1332" s="17">
        <v>7.9159852360515898E-2</v>
      </c>
      <c r="Y1332" s="17">
        <v>3.3927448801877903E-2</v>
      </c>
      <c r="Z1332" s="17">
        <v>6.0889528488039503E-2</v>
      </c>
      <c r="AA1332" s="17">
        <v>4.8311994625802997E-2</v>
      </c>
      <c r="AB1332" s="17">
        <v>4.6692643542135898E-2</v>
      </c>
      <c r="AC1332" s="17">
        <v>5.5287971176984703E-2</v>
      </c>
      <c r="AD1332" s="17">
        <v>0</v>
      </c>
      <c r="AE1332" s="17"/>
      <c r="AF1332" s="17">
        <v>5.8919177311142497E-2</v>
      </c>
      <c r="AG1332" s="17">
        <v>6.0032997405666699E-2</v>
      </c>
      <c r="AH1332" s="17">
        <v>4.22012248410253E-2</v>
      </c>
      <c r="AI1332" s="17"/>
      <c r="AJ1332" s="17">
        <v>4.7373080951369599E-2</v>
      </c>
      <c r="AK1332" s="17">
        <v>8.2533806716695995E-2</v>
      </c>
      <c r="AL1332" s="17">
        <v>1.71456420943716E-2</v>
      </c>
      <c r="AM1332" s="17">
        <v>0</v>
      </c>
      <c r="AN1332" s="17">
        <v>6.9321555984976996E-2</v>
      </c>
      <c r="AO1332" s="17"/>
      <c r="AP1332" s="17">
        <v>5.32731897982592E-2</v>
      </c>
      <c r="AQ1332" s="17">
        <v>6.84229307551594E-2</v>
      </c>
      <c r="AR1332" s="17">
        <v>1.99595473302332E-2</v>
      </c>
      <c r="AS1332" s="17"/>
      <c r="AT1332" s="17">
        <v>5.0162534197730903E-2</v>
      </c>
      <c r="AU1332" s="17">
        <v>7.8293765740354002E-2</v>
      </c>
      <c r="AV1332" s="17" t="s">
        <v>74</v>
      </c>
      <c r="AW1332" s="17">
        <v>0.103620007056669</v>
      </c>
      <c r="AX1332" s="17">
        <v>4.9097750751249697E-2</v>
      </c>
      <c r="AY1332" s="17">
        <v>4.3123462586713901E-2</v>
      </c>
      <c r="AZ1332" s="17">
        <v>4.9207040266073601E-2</v>
      </c>
    </row>
    <row r="1333" spans="2:52" x14ac:dyDescent="0.35">
      <c r="B1333" t="s">
        <v>386</v>
      </c>
      <c r="C1333" s="17">
        <v>5.3296684353620699E-2</v>
      </c>
      <c r="D1333" s="17">
        <v>5.6682345555316802E-2</v>
      </c>
      <c r="E1333" s="17">
        <v>5.01246860529906E-2</v>
      </c>
      <c r="F1333" s="17"/>
      <c r="G1333" s="17">
        <v>4.4067005238307498E-2</v>
      </c>
      <c r="H1333" s="17">
        <v>1.6885238378039999E-2</v>
      </c>
      <c r="I1333" s="17">
        <v>5.8762721911004803E-2</v>
      </c>
      <c r="J1333" s="17">
        <v>0.116402074246561</v>
      </c>
      <c r="K1333" s="17">
        <v>5.9943032188577702E-2</v>
      </c>
      <c r="L1333" s="17">
        <v>3.7073915400357697E-2</v>
      </c>
      <c r="M1333" s="17"/>
      <c r="N1333" s="17">
        <v>5.47430555804495E-2</v>
      </c>
      <c r="O1333" s="17">
        <v>4.2060547357888702E-2</v>
      </c>
      <c r="P1333" s="17">
        <v>5.0666940508873201E-2</v>
      </c>
      <c r="Q1333" s="17">
        <v>6.5557427283482197E-2</v>
      </c>
      <c r="R1333" s="17"/>
      <c r="S1333" s="17">
        <v>8.1047749963479104E-2</v>
      </c>
      <c r="T1333" s="17">
        <v>1.07465694139167E-2</v>
      </c>
      <c r="U1333" s="17">
        <v>0</v>
      </c>
      <c r="V1333" s="17">
        <v>5.3716633895421403E-2</v>
      </c>
      <c r="W1333" s="17">
        <v>5.8161425596574001E-2</v>
      </c>
      <c r="X1333" s="17">
        <v>2.97294868473592E-2</v>
      </c>
      <c r="Y1333" s="17">
        <v>3.2804600210786301E-2</v>
      </c>
      <c r="Z1333" s="17">
        <v>5.6752756473988697E-2</v>
      </c>
      <c r="AA1333" s="17">
        <v>6.0260264974168698E-2</v>
      </c>
      <c r="AB1333" s="17">
        <v>0.13486878911982</v>
      </c>
      <c r="AC1333" s="17">
        <v>2.8845041704356401E-2</v>
      </c>
      <c r="AD1333" s="17">
        <v>0.104679983259898</v>
      </c>
      <c r="AE1333" s="17"/>
      <c r="AF1333" s="17">
        <v>3.7508006374189697E-2</v>
      </c>
      <c r="AG1333" s="17">
        <v>6.54313207111063E-2</v>
      </c>
      <c r="AH1333" s="17">
        <v>7.0393528834966496E-2</v>
      </c>
      <c r="AI1333" s="17"/>
      <c r="AJ1333" s="17">
        <v>4.03012985314199E-2</v>
      </c>
      <c r="AK1333" s="17">
        <v>5.8470335123606901E-2</v>
      </c>
      <c r="AL1333" s="17">
        <v>2.02225440602809E-2</v>
      </c>
      <c r="AM1333" s="17">
        <v>0</v>
      </c>
      <c r="AN1333" s="17">
        <v>6.08612468678877E-2</v>
      </c>
      <c r="AO1333" s="17"/>
      <c r="AP1333" s="17">
        <v>4.0686033912790798E-2</v>
      </c>
      <c r="AQ1333" s="17">
        <v>5.0056653586037898E-2</v>
      </c>
      <c r="AR1333" s="17">
        <v>2.0126998406028499E-2</v>
      </c>
      <c r="AS1333" s="17"/>
      <c r="AT1333" s="17">
        <v>5.0792950069579602E-2</v>
      </c>
      <c r="AU1333" s="17">
        <v>5.3543410027017201E-2</v>
      </c>
      <c r="AV1333" s="17" t="s">
        <v>74</v>
      </c>
      <c r="AW1333" s="17">
        <v>0.104488022807355</v>
      </c>
      <c r="AX1333" s="17">
        <v>6.9528528256739497E-2</v>
      </c>
      <c r="AY1333" s="17">
        <v>3.2750318128349797E-2</v>
      </c>
      <c r="AZ1333" s="17">
        <v>3.8780379732837503E-2</v>
      </c>
    </row>
    <row r="1334" spans="2:52" x14ac:dyDescent="0.35">
      <c r="B1334" t="s">
        <v>72</v>
      </c>
      <c r="C1334" s="17">
        <v>4.0671780861388902E-2</v>
      </c>
      <c r="D1334" s="17">
        <v>3.5495629687484397E-2</v>
      </c>
      <c r="E1334" s="17">
        <v>4.31970372922428E-2</v>
      </c>
      <c r="F1334" s="17"/>
      <c r="G1334" s="17">
        <v>4.2609534568595897E-2</v>
      </c>
      <c r="H1334" s="17">
        <v>3.3336561342154701E-2</v>
      </c>
      <c r="I1334" s="17">
        <v>3.9684660320853701E-2</v>
      </c>
      <c r="J1334" s="17">
        <v>5.3088191829443097E-2</v>
      </c>
      <c r="K1334" s="17">
        <v>4.2017878679374697E-2</v>
      </c>
      <c r="L1334" s="17">
        <v>3.7021304587061897E-2</v>
      </c>
      <c r="M1334" s="17"/>
      <c r="N1334" s="17">
        <v>1.19407958612586E-2</v>
      </c>
      <c r="O1334" s="17">
        <v>4.7759223009268E-2</v>
      </c>
      <c r="P1334" s="17">
        <v>4.3645374839649503E-2</v>
      </c>
      <c r="Q1334" s="17">
        <v>5.8558055414528701E-2</v>
      </c>
      <c r="R1334" s="17"/>
      <c r="S1334" s="17">
        <v>2.97226226606053E-2</v>
      </c>
      <c r="T1334" s="17">
        <v>3.0979470686049001E-2</v>
      </c>
      <c r="U1334" s="17">
        <v>9.9929255553150007E-2</v>
      </c>
      <c r="V1334" s="17">
        <v>1.68707272629244E-2</v>
      </c>
      <c r="W1334" s="17">
        <v>0</v>
      </c>
      <c r="X1334" s="17">
        <v>4.5063264045739203E-2</v>
      </c>
      <c r="Y1334" s="17">
        <v>0.118776701880199</v>
      </c>
      <c r="Z1334" s="17">
        <v>2.6805872272734298E-2</v>
      </c>
      <c r="AA1334" s="17">
        <v>7.8396749628792103E-2</v>
      </c>
      <c r="AB1334" s="17">
        <v>0</v>
      </c>
      <c r="AC1334" s="17">
        <v>0</v>
      </c>
      <c r="AD1334" s="17">
        <v>0</v>
      </c>
      <c r="AE1334" s="17"/>
      <c r="AF1334" s="17">
        <v>3.8038142861414201E-2</v>
      </c>
      <c r="AG1334" s="17">
        <v>2.5154377109362101E-2</v>
      </c>
      <c r="AH1334" s="17">
        <v>7.1945783026373902E-2</v>
      </c>
      <c r="AI1334" s="17"/>
      <c r="AJ1334" s="17">
        <v>4.3844756317018403E-2</v>
      </c>
      <c r="AK1334" s="17">
        <v>1.9903295898939299E-2</v>
      </c>
      <c r="AL1334" s="17">
        <v>4.9514769134437697E-2</v>
      </c>
      <c r="AM1334" s="17">
        <v>0</v>
      </c>
      <c r="AN1334" s="17">
        <v>6.9107900483861701E-2</v>
      </c>
      <c r="AO1334" s="17"/>
      <c r="AP1334" s="17">
        <v>3.6763129290137801E-2</v>
      </c>
      <c r="AQ1334" s="17">
        <v>2.44624435500682E-2</v>
      </c>
      <c r="AR1334" s="17">
        <v>3.8587724362977298E-2</v>
      </c>
      <c r="AS1334" s="17"/>
      <c r="AT1334" s="17">
        <v>3.3510541747327302E-2</v>
      </c>
      <c r="AU1334" s="17">
        <v>4.6137370387394801E-2</v>
      </c>
      <c r="AV1334" s="17" t="s">
        <v>74</v>
      </c>
      <c r="AW1334" s="17">
        <v>0.10948322879801201</v>
      </c>
      <c r="AX1334" s="17">
        <v>4.6285228706371001E-2</v>
      </c>
      <c r="AY1334" s="17">
        <v>1.5946545873172398E-2</v>
      </c>
      <c r="AZ1334" s="17">
        <v>4.3498467747943297E-2</v>
      </c>
    </row>
    <row r="1335" spans="2:52" x14ac:dyDescent="0.35">
      <c r="B1335" t="s">
        <v>387</v>
      </c>
      <c r="C1335" s="17">
        <v>0.57919162592678697</v>
      </c>
      <c r="D1335" s="17">
        <v>0.583052174057754</v>
      </c>
      <c r="E1335" s="17">
        <v>0.57694730802580796</v>
      </c>
      <c r="F1335" s="17"/>
      <c r="G1335" s="17">
        <v>0.55642451159818196</v>
      </c>
      <c r="H1335" s="17">
        <v>0.61640446827849105</v>
      </c>
      <c r="I1335" s="17">
        <v>0.520055793924174</v>
      </c>
      <c r="J1335" s="17">
        <v>0.56868176514420199</v>
      </c>
      <c r="K1335" s="17">
        <v>0.65117250636019497</v>
      </c>
      <c r="L1335" s="17">
        <v>0.57855745949706605</v>
      </c>
      <c r="M1335" s="17"/>
      <c r="N1335" s="17">
        <v>0.64946685851339403</v>
      </c>
      <c r="O1335" s="17">
        <v>0.58135095250103896</v>
      </c>
      <c r="P1335" s="17">
        <v>0.55340812899554204</v>
      </c>
      <c r="Q1335" s="17">
        <v>0.53009946001128905</v>
      </c>
      <c r="R1335" s="17"/>
      <c r="S1335" s="17">
        <v>0.55852956060863701</v>
      </c>
      <c r="T1335" s="17">
        <v>0.61044656274750297</v>
      </c>
      <c r="U1335" s="17">
        <v>0.60998443598626995</v>
      </c>
      <c r="V1335" s="17">
        <v>0.50550858245354702</v>
      </c>
      <c r="W1335" s="17">
        <v>0.56633480548110904</v>
      </c>
      <c r="X1335" s="17">
        <v>0.57159025343826297</v>
      </c>
      <c r="Y1335" s="17">
        <v>0.56666995088373195</v>
      </c>
      <c r="Z1335" s="17">
        <v>0.62188052618966605</v>
      </c>
      <c r="AA1335" s="17">
        <v>0.56882962595367004</v>
      </c>
      <c r="AB1335" s="17">
        <v>0.60389856930131902</v>
      </c>
      <c r="AC1335" s="17">
        <v>0.61800685214925699</v>
      </c>
      <c r="AD1335" s="17">
        <v>0.55857423833238196</v>
      </c>
      <c r="AE1335" s="17"/>
      <c r="AF1335" s="17">
        <v>0.55690238514926804</v>
      </c>
      <c r="AG1335" s="17">
        <v>0.62423562180501202</v>
      </c>
      <c r="AH1335" s="17">
        <v>0.499782012356556</v>
      </c>
      <c r="AI1335" s="17"/>
      <c r="AJ1335" s="17">
        <v>0.57193745873854196</v>
      </c>
      <c r="AK1335" s="17">
        <v>0.55250818381031097</v>
      </c>
      <c r="AL1335" s="17">
        <v>0.74500702470644498</v>
      </c>
      <c r="AM1335" s="17">
        <v>0.58958549193528298</v>
      </c>
      <c r="AN1335" s="17">
        <v>0.51527795142349098</v>
      </c>
      <c r="AO1335" s="17"/>
      <c r="AP1335" s="17">
        <v>0.52727158994826295</v>
      </c>
      <c r="AQ1335" s="17">
        <v>0.62017458369293199</v>
      </c>
      <c r="AR1335" s="17">
        <v>0.72949742061314904</v>
      </c>
      <c r="AS1335" s="17"/>
      <c r="AT1335" s="17">
        <v>0.63098224560170502</v>
      </c>
      <c r="AU1335" s="17">
        <v>0.52217075323515005</v>
      </c>
      <c r="AV1335" s="17" t="s">
        <v>74</v>
      </c>
      <c r="AW1335" s="17">
        <v>0.41891484034966903</v>
      </c>
      <c r="AX1335" s="17">
        <v>0.44341100657683902</v>
      </c>
      <c r="AY1335" s="17">
        <v>0.67824811627299197</v>
      </c>
      <c r="AZ1335" s="17">
        <v>0.67634379424605295</v>
      </c>
    </row>
    <row r="1336" spans="2:52" x14ac:dyDescent="0.35">
      <c r="B1336" t="s">
        <v>388</v>
      </c>
      <c r="C1336" s="17">
        <v>0.116427593799032</v>
      </c>
      <c r="D1336" s="17">
        <v>0.13388257355407199</v>
      </c>
      <c r="E1336" s="17">
        <v>9.9654917848383595E-2</v>
      </c>
      <c r="F1336" s="17"/>
      <c r="G1336" s="17">
        <v>0.14715833809245499</v>
      </c>
      <c r="H1336" s="17">
        <v>9.5571657279911695E-2</v>
      </c>
      <c r="I1336" s="17">
        <v>0.14591204814119399</v>
      </c>
      <c r="J1336" s="17">
        <v>0.15061491538771701</v>
      </c>
      <c r="K1336" s="17">
        <v>8.3156097664227394E-2</v>
      </c>
      <c r="L1336" s="17">
        <v>8.5690989781082805E-2</v>
      </c>
      <c r="M1336" s="17"/>
      <c r="N1336" s="17">
        <v>9.7907492892131201E-2</v>
      </c>
      <c r="O1336" s="17">
        <v>0.122838148646072</v>
      </c>
      <c r="P1336" s="17">
        <v>0.11093596312473999</v>
      </c>
      <c r="Q1336" s="17">
        <v>0.132864824681166</v>
      </c>
      <c r="R1336" s="17"/>
      <c r="S1336" s="17">
        <v>0.164204433353146</v>
      </c>
      <c r="T1336" s="17">
        <v>8.2514590062566506E-2</v>
      </c>
      <c r="U1336" s="17">
        <v>4.1025789494421198E-2</v>
      </c>
      <c r="V1336" s="17">
        <v>0.12399093359483</v>
      </c>
      <c r="W1336" s="17">
        <v>0.16012852987666601</v>
      </c>
      <c r="X1336" s="17">
        <v>0.108889339207875</v>
      </c>
      <c r="Y1336" s="17">
        <v>6.6732049012664205E-2</v>
      </c>
      <c r="Z1336" s="17">
        <v>0.117642284962028</v>
      </c>
      <c r="AA1336" s="17">
        <v>0.10857225959997201</v>
      </c>
      <c r="AB1336" s="17">
        <v>0.18156143266195601</v>
      </c>
      <c r="AC1336" s="17">
        <v>8.4133012881341104E-2</v>
      </c>
      <c r="AD1336" s="17">
        <v>0.104679983259898</v>
      </c>
      <c r="AE1336" s="17"/>
      <c r="AF1336" s="17">
        <v>9.6427183685332193E-2</v>
      </c>
      <c r="AG1336" s="17">
        <v>0.125464318116773</v>
      </c>
      <c r="AH1336" s="17">
        <v>0.112594753675992</v>
      </c>
      <c r="AI1336" s="17"/>
      <c r="AJ1336" s="17">
        <v>8.7674379482789597E-2</v>
      </c>
      <c r="AK1336" s="17">
        <v>0.14100414184030299</v>
      </c>
      <c r="AL1336" s="17">
        <v>3.7368186154652497E-2</v>
      </c>
      <c r="AM1336" s="17">
        <v>0</v>
      </c>
      <c r="AN1336" s="17">
        <v>0.13018280285286499</v>
      </c>
      <c r="AO1336" s="17"/>
      <c r="AP1336" s="17">
        <v>9.3959223711050005E-2</v>
      </c>
      <c r="AQ1336" s="17">
        <v>0.118479584341197</v>
      </c>
      <c r="AR1336" s="17">
        <v>4.0086545736261699E-2</v>
      </c>
      <c r="AS1336" s="17"/>
      <c r="AT1336" s="17">
        <v>0.100955484267311</v>
      </c>
      <c r="AU1336" s="17">
        <v>0.131837175767371</v>
      </c>
      <c r="AV1336" s="17" t="s">
        <v>74</v>
      </c>
      <c r="AW1336" s="17">
        <v>0.20810802986402299</v>
      </c>
      <c r="AX1336" s="17">
        <v>0.118626279007989</v>
      </c>
      <c r="AY1336" s="17">
        <v>7.5873780715063704E-2</v>
      </c>
      <c r="AZ1336" s="17">
        <v>8.7987419998911007E-2</v>
      </c>
    </row>
    <row r="1337" spans="2:52" x14ac:dyDescent="0.35">
      <c r="B1337" t="s">
        <v>86</v>
      </c>
      <c r="C1337" s="17">
        <v>0.46276403212775402</v>
      </c>
      <c r="D1337" s="17">
        <v>0.44916960050368199</v>
      </c>
      <c r="E1337" s="17">
        <v>0.47729239017742398</v>
      </c>
      <c r="F1337" s="17"/>
      <c r="G1337" s="17">
        <v>0.40926617350572703</v>
      </c>
      <c r="H1337" s="17">
        <v>0.52083281099857903</v>
      </c>
      <c r="I1337" s="17">
        <v>0.37414374578297999</v>
      </c>
      <c r="J1337" s="17">
        <v>0.418066849756485</v>
      </c>
      <c r="K1337" s="17">
        <v>0.56801640869596703</v>
      </c>
      <c r="L1337" s="17">
        <v>0.49286646971598302</v>
      </c>
      <c r="M1337" s="17"/>
      <c r="N1337" s="17">
        <v>0.55155936562126295</v>
      </c>
      <c r="O1337" s="17">
        <v>0.45851280385496701</v>
      </c>
      <c r="P1337" s="17">
        <v>0.44247216587080201</v>
      </c>
      <c r="Q1337" s="17">
        <v>0.39723463533012299</v>
      </c>
      <c r="R1337" s="17"/>
      <c r="S1337" s="17">
        <v>0.39432512725549101</v>
      </c>
      <c r="T1337" s="17">
        <v>0.52793197268493597</v>
      </c>
      <c r="U1337" s="17">
        <v>0.56895864649184902</v>
      </c>
      <c r="V1337" s="17">
        <v>0.38151764885871597</v>
      </c>
      <c r="W1337" s="17">
        <v>0.406206275604442</v>
      </c>
      <c r="X1337" s="17">
        <v>0.46270091423038801</v>
      </c>
      <c r="Y1337" s="17">
        <v>0.49993790187106801</v>
      </c>
      <c r="Z1337" s="17">
        <v>0.50423824122763805</v>
      </c>
      <c r="AA1337" s="17">
        <v>0.46025736635369802</v>
      </c>
      <c r="AB1337" s="17">
        <v>0.42233713663936301</v>
      </c>
      <c r="AC1337" s="17">
        <v>0.53387383926791498</v>
      </c>
      <c r="AD1337" s="17">
        <v>0.45389425507248499</v>
      </c>
      <c r="AE1337" s="17"/>
      <c r="AF1337" s="17">
        <v>0.460475201463936</v>
      </c>
      <c r="AG1337" s="17">
        <v>0.49877130368823902</v>
      </c>
      <c r="AH1337" s="17">
        <v>0.38718725868056397</v>
      </c>
      <c r="AI1337" s="17"/>
      <c r="AJ1337" s="17">
        <v>0.48426307925575202</v>
      </c>
      <c r="AK1337" s="17">
        <v>0.41150404197000801</v>
      </c>
      <c r="AL1337" s="17">
        <v>0.70763883855179199</v>
      </c>
      <c r="AM1337" s="17">
        <v>0.58958549193528298</v>
      </c>
      <c r="AN1337" s="17">
        <v>0.38509514857062599</v>
      </c>
      <c r="AO1337" s="17"/>
      <c r="AP1337" s="17">
        <v>0.43331236623721298</v>
      </c>
      <c r="AQ1337" s="17">
        <v>0.501694999351735</v>
      </c>
      <c r="AR1337" s="17">
        <v>0.68941087487688701</v>
      </c>
      <c r="AS1337" s="17"/>
      <c r="AT1337" s="17">
        <v>0.53002676133439497</v>
      </c>
      <c r="AU1337" s="17">
        <v>0.39033357746777902</v>
      </c>
      <c r="AV1337" s="17" t="s">
        <v>74</v>
      </c>
      <c r="AW1337" s="17">
        <v>0.21080681048564601</v>
      </c>
      <c r="AX1337" s="17">
        <v>0.32478472756884902</v>
      </c>
      <c r="AY1337" s="17">
        <v>0.60237433555792796</v>
      </c>
      <c r="AZ1337" s="17">
        <v>0.58835637424714204</v>
      </c>
    </row>
    <row r="1338" spans="2:52" x14ac:dyDescent="0.35">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row>
    <row r="1339" spans="2:52" x14ac:dyDescent="0.35">
      <c r="B1339" s="6" t="s">
        <v>512</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row>
    <row r="1340" spans="2:52" x14ac:dyDescent="0.35">
      <c r="B1340" s="24" t="s">
        <v>156</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row>
    <row r="1341" spans="2:52" x14ac:dyDescent="0.35">
      <c r="B1341" t="s">
        <v>382</v>
      </c>
      <c r="C1341" s="17">
        <v>0.128429318179902</v>
      </c>
      <c r="D1341" s="17">
        <v>0.129992583398263</v>
      </c>
      <c r="E1341" s="17">
        <v>0.127239589365088</v>
      </c>
      <c r="F1341" s="17"/>
      <c r="G1341" s="17">
        <v>0.13654832836238601</v>
      </c>
      <c r="H1341" s="17">
        <v>0.21011979255709101</v>
      </c>
      <c r="I1341" s="17">
        <v>0.14918136961391701</v>
      </c>
      <c r="J1341" s="17">
        <v>8.1625139536886895E-2</v>
      </c>
      <c r="K1341" s="17">
        <v>7.8139493686737393E-2</v>
      </c>
      <c r="L1341" s="17">
        <v>9.9579454421515098E-2</v>
      </c>
      <c r="M1341" s="17"/>
      <c r="N1341" s="17">
        <v>0.172457196349801</v>
      </c>
      <c r="O1341" s="17">
        <v>0.12840130224035801</v>
      </c>
      <c r="P1341" s="17">
        <v>0.100369494324934</v>
      </c>
      <c r="Q1341" s="17">
        <v>0.111149453941635</v>
      </c>
      <c r="R1341" s="17"/>
      <c r="S1341" s="17">
        <v>0.14474568131870999</v>
      </c>
      <c r="T1341" s="17">
        <v>0.10220203847288099</v>
      </c>
      <c r="U1341" s="17">
        <v>0.16328400669638099</v>
      </c>
      <c r="V1341" s="17">
        <v>5.2110857850551702E-2</v>
      </c>
      <c r="W1341" s="17">
        <v>0.16352532298658701</v>
      </c>
      <c r="X1341" s="17">
        <v>0.193455489809644</v>
      </c>
      <c r="Y1341" s="17">
        <v>0.11096429882000899</v>
      </c>
      <c r="Z1341" s="17">
        <v>9.5663092410297898E-2</v>
      </c>
      <c r="AA1341" s="17">
        <v>0.16164100795382699</v>
      </c>
      <c r="AB1341" s="17">
        <v>9.9847318594839002E-2</v>
      </c>
      <c r="AC1341" s="17">
        <v>9.5841366304188796E-2</v>
      </c>
      <c r="AD1341" s="17">
        <v>0.111133656276906</v>
      </c>
      <c r="AE1341" s="17"/>
      <c r="AF1341" s="17">
        <v>0.12497334979887</v>
      </c>
      <c r="AG1341" s="17">
        <v>0.148441662071604</v>
      </c>
      <c r="AH1341" s="17">
        <v>0.101910391759524</v>
      </c>
      <c r="AI1341" s="17"/>
      <c r="AJ1341" s="17">
        <v>0.113715329744719</v>
      </c>
      <c r="AK1341" s="17">
        <v>0.15696487269984299</v>
      </c>
      <c r="AL1341" s="17">
        <v>0.196065582385546</v>
      </c>
      <c r="AM1341" s="17">
        <v>7.3741242455352199E-2</v>
      </c>
      <c r="AN1341" s="17">
        <v>9.5211493277836901E-2</v>
      </c>
      <c r="AO1341" s="17"/>
      <c r="AP1341" s="17">
        <v>8.2341301885799204E-2</v>
      </c>
      <c r="AQ1341" s="17">
        <v>0.150146779482493</v>
      </c>
      <c r="AR1341" s="17">
        <v>0.27761809101201601</v>
      </c>
      <c r="AS1341" s="17"/>
      <c r="AT1341" s="17">
        <v>0.107738700715512</v>
      </c>
      <c r="AU1341" s="17">
        <v>0.12553003957860501</v>
      </c>
      <c r="AV1341" s="17" t="s">
        <v>74</v>
      </c>
      <c r="AW1341" s="17">
        <v>0.152189358567343</v>
      </c>
      <c r="AX1341" s="17">
        <v>0.113335886362251</v>
      </c>
      <c r="AY1341" s="17">
        <v>0.18364748569690201</v>
      </c>
      <c r="AZ1341" s="17">
        <v>9.5572757677903297E-2</v>
      </c>
    </row>
    <row r="1342" spans="2:52" x14ac:dyDescent="0.35">
      <c r="B1342" t="s">
        <v>383</v>
      </c>
      <c r="C1342" s="17">
        <v>0.37780898719703299</v>
      </c>
      <c r="D1342" s="17">
        <v>0.37416341972018302</v>
      </c>
      <c r="E1342" s="17">
        <v>0.38237674345015599</v>
      </c>
      <c r="F1342" s="17"/>
      <c r="G1342" s="17">
        <v>0.31233807889792697</v>
      </c>
      <c r="H1342" s="17">
        <v>0.34583752182628202</v>
      </c>
      <c r="I1342" s="17">
        <v>0.31370745557616198</v>
      </c>
      <c r="J1342" s="17">
        <v>0.39970858581267998</v>
      </c>
      <c r="K1342" s="17">
        <v>0.48002658829514699</v>
      </c>
      <c r="L1342" s="17">
        <v>0.42450402133502402</v>
      </c>
      <c r="M1342" s="17"/>
      <c r="N1342" s="17">
        <v>0.31959904727129101</v>
      </c>
      <c r="O1342" s="17">
        <v>0.44791082314923197</v>
      </c>
      <c r="P1342" s="17">
        <v>0.39022594526545101</v>
      </c>
      <c r="Q1342" s="17">
        <v>0.34975322931841102</v>
      </c>
      <c r="R1342" s="17"/>
      <c r="S1342" s="17">
        <v>0.33728267794574801</v>
      </c>
      <c r="T1342" s="17">
        <v>0.41053603264573302</v>
      </c>
      <c r="U1342" s="17">
        <v>0.28113939435008301</v>
      </c>
      <c r="V1342" s="17">
        <v>0.37819848380018101</v>
      </c>
      <c r="W1342" s="17">
        <v>0.39134439817939598</v>
      </c>
      <c r="X1342" s="17">
        <v>0.41243682959918998</v>
      </c>
      <c r="Y1342" s="17">
        <v>0.419627045056716</v>
      </c>
      <c r="Z1342" s="17">
        <v>0.43689654236274</v>
      </c>
      <c r="AA1342" s="17">
        <v>0.31980881243716303</v>
      </c>
      <c r="AB1342" s="17">
        <v>0.37480733507814501</v>
      </c>
      <c r="AC1342" s="17">
        <v>0.43784793268012101</v>
      </c>
      <c r="AD1342" s="17">
        <v>0.446494990059562</v>
      </c>
      <c r="AE1342" s="17"/>
      <c r="AF1342" s="17">
        <v>0.419909121105914</v>
      </c>
      <c r="AG1342" s="17">
        <v>0.37619138219477299</v>
      </c>
      <c r="AH1342" s="17">
        <v>0.32633782257872102</v>
      </c>
      <c r="AI1342" s="17"/>
      <c r="AJ1342" s="17">
        <v>0.42528586183525702</v>
      </c>
      <c r="AK1342" s="17">
        <v>0.31875728413175802</v>
      </c>
      <c r="AL1342" s="17">
        <v>0.47646303279990598</v>
      </c>
      <c r="AM1342" s="17">
        <v>0.46861621527570202</v>
      </c>
      <c r="AN1342" s="17">
        <v>0.336064441297382</v>
      </c>
      <c r="AO1342" s="17"/>
      <c r="AP1342" s="17">
        <v>0.443839788636328</v>
      </c>
      <c r="AQ1342" s="17">
        <v>0.37495514628545301</v>
      </c>
      <c r="AR1342" s="17">
        <v>0.40908048060681601</v>
      </c>
      <c r="AS1342" s="17"/>
      <c r="AT1342" s="17">
        <v>0.43061539480128203</v>
      </c>
      <c r="AU1342" s="17">
        <v>0.373448096817669</v>
      </c>
      <c r="AV1342" s="17" t="s">
        <v>74</v>
      </c>
      <c r="AW1342" s="17">
        <v>0.20830519453940499</v>
      </c>
      <c r="AX1342" s="17">
        <v>0.37641334194007198</v>
      </c>
      <c r="AY1342" s="17">
        <v>0.36464434802794499</v>
      </c>
      <c r="AZ1342" s="17">
        <v>0.32545564144881201</v>
      </c>
    </row>
    <row r="1343" spans="2:52" x14ac:dyDescent="0.35">
      <c r="B1343" t="s">
        <v>384</v>
      </c>
      <c r="C1343" s="17">
        <v>0.28164555092114901</v>
      </c>
      <c r="D1343" s="17">
        <v>0.27837444912276299</v>
      </c>
      <c r="E1343" s="17">
        <v>0.28294459791610299</v>
      </c>
      <c r="F1343" s="17"/>
      <c r="G1343" s="17">
        <v>0.313331446371234</v>
      </c>
      <c r="H1343" s="17">
        <v>0.298330113302331</v>
      </c>
      <c r="I1343" s="17">
        <v>0.26263343102922299</v>
      </c>
      <c r="J1343" s="17">
        <v>0.26757147899900502</v>
      </c>
      <c r="K1343" s="17">
        <v>0.22644544722121901</v>
      </c>
      <c r="L1343" s="17">
        <v>0.30402161991962701</v>
      </c>
      <c r="M1343" s="17"/>
      <c r="N1343" s="17">
        <v>0.32251339962119702</v>
      </c>
      <c r="O1343" s="17">
        <v>0.23991564208230801</v>
      </c>
      <c r="P1343" s="17">
        <v>0.291691424054218</v>
      </c>
      <c r="Q1343" s="17">
        <v>0.27725850301961602</v>
      </c>
      <c r="R1343" s="17"/>
      <c r="S1343" s="17">
        <v>0.26081678402099301</v>
      </c>
      <c r="T1343" s="17">
        <v>0.33129432013250598</v>
      </c>
      <c r="U1343" s="17">
        <v>0.43203175326031301</v>
      </c>
      <c r="V1343" s="17">
        <v>0.36218114047319799</v>
      </c>
      <c r="W1343" s="17">
        <v>0.26769078679605501</v>
      </c>
      <c r="X1343" s="17">
        <v>0.17953884962436401</v>
      </c>
      <c r="Y1343" s="17">
        <v>0.269858009462008</v>
      </c>
      <c r="Z1343" s="17">
        <v>0.20092195798079401</v>
      </c>
      <c r="AA1343" s="17">
        <v>0.21850387737125199</v>
      </c>
      <c r="AB1343" s="17">
        <v>0.31553314348841699</v>
      </c>
      <c r="AC1343" s="17">
        <v>0.27528945003361699</v>
      </c>
      <c r="AD1343" s="17">
        <v>0.229524736230385</v>
      </c>
      <c r="AE1343" s="17"/>
      <c r="AF1343" s="17">
        <v>0.27414059704282301</v>
      </c>
      <c r="AG1343" s="17">
        <v>0.27784617727873601</v>
      </c>
      <c r="AH1343" s="17">
        <v>0.30782054950666199</v>
      </c>
      <c r="AI1343" s="17"/>
      <c r="AJ1343" s="17">
        <v>0.28860121279801798</v>
      </c>
      <c r="AK1343" s="17">
        <v>0.30900636719910002</v>
      </c>
      <c r="AL1343" s="17">
        <v>0.19377909183325201</v>
      </c>
      <c r="AM1343" s="17">
        <v>0.33850451040361001</v>
      </c>
      <c r="AN1343" s="17">
        <v>0.30596282645331702</v>
      </c>
      <c r="AO1343" s="17"/>
      <c r="AP1343" s="17">
        <v>0.32244756198581798</v>
      </c>
      <c r="AQ1343" s="17">
        <v>0.26137182289392602</v>
      </c>
      <c r="AR1343" s="17">
        <v>0.13968545928165599</v>
      </c>
      <c r="AS1343" s="17"/>
      <c r="AT1343" s="17">
        <v>0.270649899853318</v>
      </c>
      <c r="AU1343" s="17">
        <v>0.29469578184310902</v>
      </c>
      <c r="AV1343" s="17" t="s">
        <v>74</v>
      </c>
      <c r="AW1343" s="17">
        <v>0.272735929120341</v>
      </c>
      <c r="AX1343" s="17">
        <v>0.33015583392551801</v>
      </c>
      <c r="AY1343" s="17">
        <v>0.21716063422833001</v>
      </c>
      <c r="AZ1343" s="17">
        <v>0.49240854038315102</v>
      </c>
    </row>
    <row r="1344" spans="2:52" x14ac:dyDescent="0.35">
      <c r="B1344" t="s">
        <v>385</v>
      </c>
      <c r="C1344" s="17">
        <v>9.7421473294403302E-2</v>
      </c>
      <c r="D1344" s="17">
        <v>0.10445551351650301</v>
      </c>
      <c r="E1344" s="17">
        <v>9.0796104600094296E-2</v>
      </c>
      <c r="F1344" s="17"/>
      <c r="G1344" s="17">
        <v>0.13522038722160501</v>
      </c>
      <c r="H1344" s="17">
        <v>4.1702642579949899E-2</v>
      </c>
      <c r="I1344" s="17">
        <v>0.12117065446653801</v>
      </c>
      <c r="J1344" s="17">
        <v>6.9715432809510106E-2</v>
      </c>
      <c r="K1344" s="17">
        <v>0.12680820147164401</v>
      </c>
      <c r="L1344" s="17">
        <v>0.104213043151099</v>
      </c>
      <c r="M1344" s="17"/>
      <c r="N1344" s="17">
        <v>0.111019982715135</v>
      </c>
      <c r="O1344" s="17">
        <v>8.3678271784161401E-2</v>
      </c>
      <c r="P1344" s="17">
        <v>7.1866170704207102E-2</v>
      </c>
      <c r="Q1344" s="17">
        <v>0.12026416701900999</v>
      </c>
      <c r="R1344" s="17"/>
      <c r="S1344" s="17">
        <v>0.110495532956949</v>
      </c>
      <c r="T1344" s="17">
        <v>7.3989129733594894E-2</v>
      </c>
      <c r="U1344" s="17">
        <v>5.9802842775559903E-2</v>
      </c>
      <c r="V1344" s="17">
        <v>0.156612592078757</v>
      </c>
      <c r="W1344" s="17">
        <v>3.96583665270481E-2</v>
      </c>
      <c r="X1344" s="17">
        <v>7.3858134515881996E-2</v>
      </c>
      <c r="Y1344" s="17">
        <v>9.8118510817798502E-2</v>
      </c>
      <c r="Z1344" s="17">
        <v>0.15121280637684201</v>
      </c>
      <c r="AA1344" s="17">
        <v>0.16582727662157101</v>
      </c>
      <c r="AB1344" s="17">
        <v>7.4490206306335904E-2</v>
      </c>
      <c r="AC1344" s="17">
        <v>8.9711466671887605E-2</v>
      </c>
      <c r="AD1344" s="17">
        <v>0</v>
      </c>
      <c r="AE1344" s="17"/>
      <c r="AF1344" s="17">
        <v>8.50540505093174E-2</v>
      </c>
      <c r="AG1344" s="17">
        <v>0.10181227192910899</v>
      </c>
      <c r="AH1344" s="17">
        <v>8.7386802228101995E-2</v>
      </c>
      <c r="AI1344" s="17"/>
      <c r="AJ1344" s="17">
        <v>8.0905820022059899E-2</v>
      </c>
      <c r="AK1344" s="17">
        <v>0.11695476460972901</v>
      </c>
      <c r="AL1344" s="17">
        <v>5.3091779842523799E-2</v>
      </c>
      <c r="AM1344" s="17">
        <v>0</v>
      </c>
      <c r="AN1344" s="17">
        <v>0.121648559599351</v>
      </c>
      <c r="AO1344" s="17"/>
      <c r="AP1344" s="17">
        <v>8.9010674884476698E-2</v>
      </c>
      <c r="AQ1344" s="17">
        <v>9.7547340731506907E-2</v>
      </c>
      <c r="AR1344" s="17">
        <v>8.0446355454800694E-2</v>
      </c>
      <c r="AS1344" s="17"/>
      <c r="AT1344" s="17">
        <v>0.100403102134569</v>
      </c>
      <c r="AU1344" s="17">
        <v>0.10712219386091699</v>
      </c>
      <c r="AV1344" s="17" t="s">
        <v>74</v>
      </c>
      <c r="AW1344" s="17">
        <v>8.6037081374458396E-2</v>
      </c>
      <c r="AX1344" s="17">
        <v>0.113363765979185</v>
      </c>
      <c r="AY1344" s="17">
        <v>8.3489429789795094E-2</v>
      </c>
      <c r="AZ1344" s="17">
        <v>8.6563060490133001E-2</v>
      </c>
    </row>
    <row r="1345" spans="2:52" x14ac:dyDescent="0.35">
      <c r="B1345" t="s">
        <v>386</v>
      </c>
      <c r="C1345" s="17">
        <v>7.9237886465618607E-2</v>
      </c>
      <c r="D1345" s="17">
        <v>7.5593770125013005E-2</v>
      </c>
      <c r="E1345" s="17">
        <v>8.30137079377231E-2</v>
      </c>
      <c r="F1345" s="17"/>
      <c r="G1345" s="17">
        <v>8.0975961059613799E-2</v>
      </c>
      <c r="H1345" s="17">
        <v>7.3958527406090699E-2</v>
      </c>
      <c r="I1345" s="17">
        <v>0.111217758001152</v>
      </c>
      <c r="J1345" s="17">
        <v>0.117512278851365</v>
      </c>
      <c r="K1345" s="17">
        <v>6.7584980497828406E-2</v>
      </c>
      <c r="L1345" s="17">
        <v>3.6606186141251801E-2</v>
      </c>
      <c r="M1345" s="17"/>
      <c r="N1345" s="17">
        <v>6.8296435193960503E-2</v>
      </c>
      <c r="O1345" s="17">
        <v>6.6989397807094397E-2</v>
      </c>
      <c r="P1345" s="17">
        <v>9.6266732386377299E-2</v>
      </c>
      <c r="Q1345" s="17">
        <v>8.7752745458578599E-2</v>
      </c>
      <c r="R1345" s="17"/>
      <c r="S1345" s="17">
        <v>0.116849219155155</v>
      </c>
      <c r="T1345" s="17">
        <v>5.0999008329235901E-2</v>
      </c>
      <c r="U1345" s="17">
        <v>2.4913718552223799E-2</v>
      </c>
      <c r="V1345" s="17">
        <v>5.0896925797312698E-2</v>
      </c>
      <c r="W1345" s="17">
        <v>0.13778112551091301</v>
      </c>
      <c r="X1345" s="17">
        <v>7.4430723641105201E-2</v>
      </c>
      <c r="Y1345" s="17">
        <v>3.3359586176433899E-2</v>
      </c>
      <c r="Z1345" s="17">
        <v>8.6606655031963506E-2</v>
      </c>
      <c r="AA1345" s="17">
        <v>7.9924244648994003E-2</v>
      </c>
      <c r="AB1345" s="17">
        <v>0.105912857725114</v>
      </c>
      <c r="AC1345" s="17">
        <v>0.101309784310185</v>
      </c>
      <c r="AD1345" s="17">
        <v>0.104679983259898</v>
      </c>
      <c r="AE1345" s="17"/>
      <c r="AF1345" s="17">
        <v>6.6654201322220302E-2</v>
      </c>
      <c r="AG1345" s="17">
        <v>6.8416404473575596E-2</v>
      </c>
      <c r="AH1345" s="17">
        <v>0.11634032635267</v>
      </c>
      <c r="AI1345" s="17"/>
      <c r="AJ1345" s="17">
        <v>6.4804151513536995E-2</v>
      </c>
      <c r="AK1345" s="17">
        <v>6.7864809470187498E-2</v>
      </c>
      <c r="AL1345" s="17">
        <v>3.1085744004335E-2</v>
      </c>
      <c r="AM1345" s="17">
        <v>0.119138031865337</v>
      </c>
      <c r="AN1345" s="17">
        <v>0.101583483876449</v>
      </c>
      <c r="AO1345" s="17"/>
      <c r="AP1345" s="17">
        <v>4.4185496210115E-2</v>
      </c>
      <c r="AQ1345" s="17">
        <v>7.5372411830039204E-2</v>
      </c>
      <c r="AR1345" s="17">
        <v>5.4581889281733902E-2</v>
      </c>
      <c r="AS1345" s="17"/>
      <c r="AT1345" s="17">
        <v>6.3995193500286596E-2</v>
      </c>
      <c r="AU1345" s="17">
        <v>6.4228111081815406E-2</v>
      </c>
      <c r="AV1345" s="17" t="s">
        <v>74</v>
      </c>
      <c r="AW1345" s="17">
        <v>0.18331710578340699</v>
      </c>
      <c r="AX1345" s="17">
        <v>3.5836837872842899E-2</v>
      </c>
      <c r="AY1345" s="17">
        <v>0.114468589638944</v>
      </c>
      <c r="AZ1345" s="17">
        <v>0</v>
      </c>
    </row>
    <row r="1346" spans="2:52" x14ac:dyDescent="0.35">
      <c r="B1346" t="s">
        <v>72</v>
      </c>
      <c r="C1346" s="17">
        <v>3.5456783941894797E-2</v>
      </c>
      <c r="D1346" s="17">
        <v>3.7420264117275399E-2</v>
      </c>
      <c r="E1346" s="17">
        <v>3.3629256730834903E-2</v>
      </c>
      <c r="F1346" s="17"/>
      <c r="G1346" s="17">
        <v>2.1585798087233699E-2</v>
      </c>
      <c r="H1346" s="17">
        <v>3.0051402328255799E-2</v>
      </c>
      <c r="I1346" s="17">
        <v>4.2089331313008703E-2</v>
      </c>
      <c r="J1346" s="17">
        <v>6.3867083990552201E-2</v>
      </c>
      <c r="K1346" s="17">
        <v>2.0995288827424401E-2</v>
      </c>
      <c r="L1346" s="17">
        <v>3.10756750314829E-2</v>
      </c>
      <c r="M1346" s="17"/>
      <c r="N1346" s="17">
        <v>6.1139388486151297E-3</v>
      </c>
      <c r="O1346" s="17">
        <v>3.3104562936846299E-2</v>
      </c>
      <c r="P1346" s="17">
        <v>4.95802332648125E-2</v>
      </c>
      <c r="Q1346" s="17">
        <v>5.3821901242749798E-2</v>
      </c>
      <c r="R1346" s="17"/>
      <c r="S1346" s="17">
        <v>2.9810104602445101E-2</v>
      </c>
      <c r="T1346" s="17">
        <v>3.0979470686049001E-2</v>
      </c>
      <c r="U1346" s="17">
        <v>3.8828284365438899E-2</v>
      </c>
      <c r="V1346" s="17">
        <v>0</v>
      </c>
      <c r="W1346" s="17">
        <v>0</v>
      </c>
      <c r="X1346" s="17">
        <v>6.6279972809814194E-2</v>
      </c>
      <c r="Y1346" s="17">
        <v>6.8072549667034493E-2</v>
      </c>
      <c r="Z1346" s="17">
        <v>2.8698945837362901E-2</v>
      </c>
      <c r="AA1346" s="17">
        <v>5.4294780967192202E-2</v>
      </c>
      <c r="AB1346" s="17">
        <v>2.9409138807149501E-2</v>
      </c>
      <c r="AC1346" s="17">
        <v>0</v>
      </c>
      <c r="AD1346" s="17">
        <v>0.108166634173249</v>
      </c>
      <c r="AE1346" s="17"/>
      <c r="AF1346" s="17">
        <v>2.9268680220854899E-2</v>
      </c>
      <c r="AG1346" s="17">
        <v>2.7292102052202099E-2</v>
      </c>
      <c r="AH1346" s="17">
        <v>6.0204107574320299E-2</v>
      </c>
      <c r="AI1346" s="17"/>
      <c r="AJ1346" s="17">
        <v>2.6687624086410001E-2</v>
      </c>
      <c r="AK1346" s="17">
        <v>3.04519018893817E-2</v>
      </c>
      <c r="AL1346" s="17">
        <v>4.9514769134437697E-2</v>
      </c>
      <c r="AM1346" s="17">
        <v>0</v>
      </c>
      <c r="AN1346" s="17">
        <v>3.95291954956642E-2</v>
      </c>
      <c r="AO1346" s="17"/>
      <c r="AP1346" s="17">
        <v>1.8175176397463098E-2</v>
      </c>
      <c r="AQ1346" s="17">
        <v>4.06064987765829E-2</v>
      </c>
      <c r="AR1346" s="17">
        <v>3.8587724362977298E-2</v>
      </c>
      <c r="AS1346" s="17"/>
      <c r="AT1346" s="17">
        <v>2.6597708995031201E-2</v>
      </c>
      <c r="AU1346" s="17">
        <v>3.4975776817885003E-2</v>
      </c>
      <c r="AV1346" s="17" t="s">
        <v>74</v>
      </c>
      <c r="AW1346" s="17">
        <v>9.7415330615045606E-2</v>
      </c>
      <c r="AX1346" s="17">
        <v>3.0894333920130999E-2</v>
      </c>
      <c r="AY1346" s="17">
        <v>3.6589512618083402E-2</v>
      </c>
      <c r="AZ1346" s="17">
        <v>0</v>
      </c>
    </row>
    <row r="1347" spans="2:52" x14ac:dyDescent="0.35">
      <c r="B1347" t="s">
        <v>387</v>
      </c>
      <c r="C1347" s="17">
        <v>0.50623830537693504</v>
      </c>
      <c r="D1347" s="17">
        <v>0.50415600311844599</v>
      </c>
      <c r="E1347" s="17">
        <v>0.50961633281524399</v>
      </c>
      <c r="F1347" s="17"/>
      <c r="G1347" s="17">
        <v>0.44888640726031298</v>
      </c>
      <c r="H1347" s="17">
        <v>0.55595731438337304</v>
      </c>
      <c r="I1347" s="17">
        <v>0.46288882519007901</v>
      </c>
      <c r="J1347" s="17">
        <v>0.48133372534956698</v>
      </c>
      <c r="K1347" s="17">
        <v>0.558166081981885</v>
      </c>
      <c r="L1347" s="17">
        <v>0.52408347575653902</v>
      </c>
      <c r="M1347" s="17"/>
      <c r="N1347" s="17">
        <v>0.49205624362109202</v>
      </c>
      <c r="O1347" s="17">
        <v>0.57631212538958998</v>
      </c>
      <c r="P1347" s="17">
        <v>0.49059543959038499</v>
      </c>
      <c r="Q1347" s="17">
        <v>0.46090268326004602</v>
      </c>
      <c r="R1347" s="17"/>
      <c r="S1347" s="17">
        <v>0.48202835926445797</v>
      </c>
      <c r="T1347" s="17">
        <v>0.51273807111861502</v>
      </c>
      <c r="U1347" s="17">
        <v>0.444423401046464</v>
      </c>
      <c r="V1347" s="17">
        <v>0.43030934165073298</v>
      </c>
      <c r="W1347" s="17">
        <v>0.55486972116598299</v>
      </c>
      <c r="X1347" s="17">
        <v>0.60589231940883503</v>
      </c>
      <c r="Y1347" s="17">
        <v>0.53059134387672502</v>
      </c>
      <c r="Z1347" s="17">
        <v>0.53255963477303803</v>
      </c>
      <c r="AA1347" s="17">
        <v>0.48144982039098999</v>
      </c>
      <c r="AB1347" s="17">
        <v>0.47465465367298398</v>
      </c>
      <c r="AC1347" s="17">
        <v>0.53368929898430995</v>
      </c>
      <c r="AD1347" s="17">
        <v>0.55762864633646803</v>
      </c>
      <c r="AE1347" s="17"/>
      <c r="AF1347" s="17">
        <v>0.54488247090478403</v>
      </c>
      <c r="AG1347" s="17">
        <v>0.52463304426637702</v>
      </c>
      <c r="AH1347" s="17">
        <v>0.428248214338245</v>
      </c>
      <c r="AI1347" s="17"/>
      <c r="AJ1347" s="17">
        <v>0.53900119157997495</v>
      </c>
      <c r="AK1347" s="17">
        <v>0.47572215683160202</v>
      </c>
      <c r="AL1347" s="17">
        <v>0.67252861518545204</v>
      </c>
      <c r="AM1347" s="17">
        <v>0.54235745773105404</v>
      </c>
      <c r="AN1347" s="17">
        <v>0.43127593457521901</v>
      </c>
      <c r="AO1347" s="17"/>
      <c r="AP1347" s="17">
        <v>0.52618109052212703</v>
      </c>
      <c r="AQ1347" s="17">
        <v>0.52510192576794501</v>
      </c>
      <c r="AR1347" s="17">
        <v>0.68669857161883197</v>
      </c>
      <c r="AS1347" s="17"/>
      <c r="AT1347" s="17">
        <v>0.53835409551679503</v>
      </c>
      <c r="AU1347" s="17">
        <v>0.49897813639627397</v>
      </c>
      <c r="AV1347" s="17" t="s">
        <v>74</v>
      </c>
      <c r="AW1347" s="17">
        <v>0.36049455310674799</v>
      </c>
      <c r="AX1347" s="17">
        <v>0.48974922830232298</v>
      </c>
      <c r="AY1347" s="17">
        <v>0.54829183372484702</v>
      </c>
      <c r="AZ1347" s="17">
        <v>0.42102839912671602</v>
      </c>
    </row>
    <row r="1348" spans="2:52" x14ac:dyDescent="0.35">
      <c r="B1348" t="s">
        <v>388</v>
      </c>
      <c r="C1348" s="17">
        <v>0.17665935976002201</v>
      </c>
      <c r="D1348" s="17">
        <v>0.18004928364151601</v>
      </c>
      <c r="E1348" s="17">
        <v>0.17380981253781699</v>
      </c>
      <c r="F1348" s="17"/>
      <c r="G1348" s="17">
        <v>0.216196348281219</v>
      </c>
      <c r="H1348" s="17">
        <v>0.11566116998604099</v>
      </c>
      <c r="I1348" s="17">
        <v>0.23238841246768899</v>
      </c>
      <c r="J1348" s="17">
        <v>0.18722771166087601</v>
      </c>
      <c r="K1348" s="17">
        <v>0.194393181969472</v>
      </c>
      <c r="L1348" s="17">
        <v>0.14081922929235099</v>
      </c>
      <c r="M1348" s="17"/>
      <c r="N1348" s="17">
        <v>0.179316417909096</v>
      </c>
      <c r="O1348" s="17">
        <v>0.15066766959125599</v>
      </c>
      <c r="P1348" s="17">
        <v>0.16813290309058401</v>
      </c>
      <c r="Q1348" s="17">
        <v>0.208016912477588</v>
      </c>
      <c r="R1348" s="17"/>
      <c r="S1348" s="17">
        <v>0.227344752112104</v>
      </c>
      <c r="T1348" s="17">
        <v>0.124988138062831</v>
      </c>
      <c r="U1348" s="17">
        <v>8.4716561327783699E-2</v>
      </c>
      <c r="V1348" s="17">
        <v>0.20750951787607</v>
      </c>
      <c r="W1348" s="17">
        <v>0.177439492037961</v>
      </c>
      <c r="X1348" s="17">
        <v>0.148288858156987</v>
      </c>
      <c r="Y1348" s="17">
        <v>0.13147809699423199</v>
      </c>
      <c r="Z1348" s="17">
        <v>0.237819461408805</v>
      </c>
      <c r="AA1348" s="17">
        <v>0.24575152127056499</v>
      </c>
      <c r="AB1348" s="17">
        <v>0.18040306403144901</v>
      </c>
      <c r="AC1348" s="17">
        <v>0.19102125098207301</v>
      </c>
      <c r="AD1348" s="17">
        <v>0.104679983259898</v>
      </c>
      <c r="AE1348" s="17"/>
      <c r="AF1348" s="17">
        <v>0.15170825183153799</v>
      </c>
      <c r="AG1348" s="17">
        <v>0.17022867640268499</v>
      </c>
      <c r="AH1348" s="17">
        <v>0.20372712858077199</v>
      </c>
      <c r="AI1348" s="17"/>
      <c r="AJ1348" s="17">
        <v>0.145709971535597</v>
      </c>
      <c r="AK1348" s="17">
        <v>0.184819574079916</v>
      </c>
      <c r="AL1348" s="17">
        <v>8.4177523846858698E-2</v>
      </c>
      <c r="AM1348" s="17">
        <v>0.119138031865337</v>
      </c>
      <c r="AN1348" s="17">
        <v>0.223232043475799</v>
      </c>
      <c r="AO1348" s="17"/>
      <c r="AP1348" s="17">
        <v>0.133196171094592</v>
      </c>
      <c r="AQ1348" s="17">
        <v>0.17291975256154599</v>
      </c>
      <c r="AR1348" s="17">
        <v>0.13502824473653499</v>
      </c>
      <c r="AS1348" s="17"/>
      <c r="AT1348" s="17">
        <v>0.164398295634856</v>
      </c>
      <c r="AU1348" s="17">
        <v>0.17135030494273301</v>
      </c>
      <c r="AV1348" s="17" t="s">
        <v>74</v>
      </c>
      <c r="AW1348" s="17">
        <v>0.26935418715786502</v>
      </c>
      <c r="AX1348" s="17">
        <v>0.14920060385202799</v>
      </c>
      <c r="AY1348" s="17">
        <v>0.19795801942874</v>
      </c>
      <c r="AZ1348" s="17">
        <v>8.6563060490133001E-2</v>
      </c>
    </row>
    <row r="1349" spans="2:52" x14ac:dyDescent="0.35">
      <c r="B1349" t="s">
        <v>86</v>
      </c>
      <c r="C1349" s="17">
        <v>0.32957894561691298</v>
      </c>
      <c r="D1349" s="17">
        <v>0.32410671947692998</v>
      </c>
      <c r="E1349" s="17">
        <v>0.33580652027742702</v>
      </c>
      <c r="F1349" s="17"/>
      <c r="G1349" s="17">
        <v>0.23269005897909401</v>
      </c>
      <c r="H1349" s="17">
        <v>0.440296144397332</v>
      </c>
      <c r="I1349" s="17">
        <v>0.23050041272239</v>
      </c>
      <c r="J1349" s="17">
        <v>0.29410601368869199</v>
      </c>
      <c r="K1349" s="17">
        <v>0.36377290001241303</v>
      </c>
      <c r="L1349" s="17">
        <v>0.383264246464188</v>
      </c>
      <c r="M1349" s="17"/>
      <c r="N1349" s="17">
        <v>0.31273982571199599</v>
      </c>
      <c r="O1349" s="17">
        <v>0.42564445579833399</v>
      </c>
      <c r="P1349" s="17">
        <v>0.322462536499801</v>
      </c>
      <c r="Q1349" s="17">
        <v>0.252885770782458</v>
      </c>
      <c r="R1349" s="17"/>
      <c r="S1349" s="17">
        <v>0.254683607152354</v>
      </c>
      <c r="T1349" s="17">
        <v>0.38774993305578398</v>
      </c>
      <c r="U1349" s="17">
        <v>0.359706839718681</v>
      </c>
      <c r="V1349" s="17">
        <v>0.22279982377466301</v>
      </c>
      <c r="W1349" s="17">
        <v>0.37743022912802199</v>
      </c>
      <c r="X1349" s="17">
        <v>0.45760346125184698</v>
      </c>
      <c r="Y1349" s="17">
        <v>0.399113246882493</v>
      </c>
      <c r="Z1349" s="17">
        <v>0.29474017336423203</v>
      </c>
      <c r="AA1349" s="17">
        <v>0.235698299120425</v>
      </c>
      <c r="AB1349" s="17">
        <v>0.29425158964153397</v>
      </c>
      <c r="AC1349" s="17">
        <v>0.34266804800223699</v>
      </c>
      <c r="AD1349" s="17">
        <v>0.45294866307657</v>
      </c>
      <c r="AE1349" s="17"/>
      <c r="AF1349" s="17">
        <v>0.39317421907324701</v>
      </c>
      <c r="AG1349" s="17">
        <v>0.354404367863692</v>
      </c>
      <c r="AH1349" s="17">
        <v>0.22452108575747301</v>
      </c>
      <c r="AI1349" s="17"/>
      <c r="AJ1349" s="17">
        <v>0.393291220044378</v>
      </c>
      <c r="AK1349" s="17">
        <v>0.29090258275168501</v>
      </c>
      <c r="AL1349" s="17">
        <v>0.58835109133859298</v>
      </c>
      <c r="AM1349" s="17">
        <v>0.42321942586571698</v>
      </c>
      <c r="AN1349" s="17">
        <v>0.20804389109942001</v>
      </c>
      <c r="AO1349" s="17"/>
      <c r="AP1349" s="17">
        <v>0.392984919427535</v>
      </c>
      <c r="AQ1349" s="17">
        <v>0.352182173206399</v>
      </c>
      <c r="AR1349" s="17">
        <v>0.551670326882297</v>
      </c>
      <c r="AS1349" s="17"/>
      <c r="AT1349" s="17">
        <v>0.373955799881939</v>
      </c>
      <c r="AU1349" s="17">
        <v>0.32762783145354102</v>
      </c>
      <c r="AV1349" s="17" t="s">
        <v>74</v>
      </c>
      <c r="AW1349" s="17">
        <v>9.1140365948882598E-2</v>
      </c>
      <c r="AX1349" s="17">
        <v>0.34054862445029599</v>
      </c>
      <c r="AY1349" s="17">
        <v>0.35033381429610699</v>
      </c>
      <c r="AZ1349" s="17">
        <v>0.33446533863658301</v>
      </c>
    </row>
    <row r="1350" spans="2:52" x14ac:dyDescent="0.35">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row>
    <row r="1351" spans="2:52" x14ac:dyDescent="0.35">
      <c r="B1351" s="6" t="s">
        <v>513</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row>
    <row r="1352" spans="2:52" x14ac:dyDescent="0.35">
      <c r="B1352" s="24" t="s">
        <v>156</v>
      </c>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row>
    <row r="1353" spans="2:52" x14ac:dyDescent="0.35">
      <c r="B1353" t="s">
        <v>382</v>
      </c>
      <c r="C1353" s="17">
        <v>9.6749874496633304E-2</v>
      </c>
      <c r="D1353" s="17">
        <v>9.03586456611013E-2</v>
      </c>
      <c r="E1353" s="17">
        <v>0.103260306321224</v>
      </c>
      <c r="F1353" s="17"/>
      <c r="G1353" s="17">
        <v>7.8061508805581395E-2</v>
      </c>
      <c r="H1353" s="17">
        <v>0.21122654786148701</v>
      </c>
      <c r="I1353" s="17">
        <v>9.0638690081927598E-2</v>
      </c>
      <c r="J1353" s="17">
        <v>7.2168126013110998E-2</v>
      </c>
      <c r="K1353" s="17">
        <v>5.5204978474906498E-2</v>
      </c>
      <c r="L1353" s="17">
        <v>5.8892989654511597E-2</v>
      </c>
      <c r="M1353" s="17"/>
      <c r="N1353" s="17">
        <v>0.12709132763307099</v>
      </c>
      <c r="O1353" s="17">
        <v>0.115807576244847</v>
      </c>
      <c r="P1353" s="17">
        <v>5.9801530697888898E-2</v>
      </c>
      <c r="Q1353" s="17">
        <v>8.0872859466621302E-2</v>
      </c>
      <c r="R1353" s="17"/>
      <c r="S1353" s="17">
        <v>0.12338688480629301</v>
      </c>
      <c r="T1353" s="17">
        <v>7.2397551319993397E-2</v>
      </c>
      <c r="U1353" s="17">
        <v>0.10844284816028001</v>
      </c>
      <c r="V1353" s="17">
        <v>3.6473034487130303E-2</v>
      </c>
      <c r="W1353" s="17">
        <v>0.15767127783253801</v>
      </c>
      <c r="X1353" s="17">
        <v>0.130040027295485</v>
      </c>
      <c r="Y1353" s="17">
        <v>0.10088933576728</v>
      </c>
      <c r="Z1353" s="17">
        <v>6.3233717126752104E-2</v>
      </c>
      <c r="AA1353" s="17">
        <v>4.5925234634729799E-2</v>
      </c>
      <c r="AB1353" s="17">
        <v>0.111981679531154</v>
      </c>
      <c r="AC1353" s="17">
        <v>0.113459247672687</v>
      </c>
      <c r="AD1353" s="17">
        <v>0.111133656276906</v>
      </c>
      <c r="AE1353" s="17"/>
      <c r="AF1353" s="17">
        <v>9.9844062934953001E-2</v>
      </c>
      <c r="AG1353" s="17">
        <v>0.11395038120310499</v>
      </c>
      <c r="AH1353" s="17">
        <v>7.7361250214609698E-2</v>
      </c>
      <c r="AI1353" s="17"/>
      <c r="AJ1353" s="17">
        <v>8.1761692713956904E-2</v>
      </c>
      <c r="AK1353" s="17">
        <v>0.127005159133596</v>
      </c>
      <c r="AL1353" s="17">
        <v>0.13972903275030099</v>
      </c>
      <c r="AM1353" s="17">
        <v>7.3741242455352199E-2</v>
      </c>
      <c r="AN1353" s="17">
        <v>8.43991956805282E-2</v>
      </c>
      <c r="AO1353" s="17"/>
      <c r="AP1353" s="17">
        <v>0.100269905015894</v>
      </c>
      <c r="AQ1353" s="17">
        <v>0.112831151977063</v>
      </c>
      <c r="AR1353" s="17">
        <v>0.107667830750246</v>
      </c>
      <c r="AS1353" s="17"/>
      <c r="AT1353" s="17">
        <v>7.42788919485705E-2</v>
      </c>
      <c r="AU1353" s="17">
        <v>9.6114931715135202E-2</v>
      </c>
      <c r="AV1353" s="17" t="s">
        <v>74</v>
      </c>
      <c r="AW1353" s="17">
        <v>0.13207759781902201</v>
      </c>
      <c r="AX1353" s="17">
        <v>9.6068764319751504E-2</v>
      </c>
      <c r="AY1353" s="17">
        <v>0.13391423308169301</v>
      </c>
      <c r="AZ1353" s="17">
        <v>4.3996898360158798E-2</v>
      </c>
    </row>
    <row r="1354" spans="2:52" x14ac:dyDescent="0.35">
      <c r="B1354" t="s">
        <v>383</v>
      </c>
      <c r="C1354" s="17">
        <v>0.34837717465548301</v>
      </c>
      <c r="D1354" s="17">
        <v>0.35344928529980402</v>
      </c>
      <c r="E1354" s="17">
        <v>0.34433613866468699</v>
      </c>
      <c r="F1354" s="17"/>
      <c r="G1354" s="17">
        <v>0.29718708414418099</v>
      </c>
      <c r="H1354" s="17">
        <v>0.239494824686216</v>
      </c>
      <c r="I1354" s="17">
        <v>0.33253806115838602</v>
      </c>
      <c r="J1354" s="17">
        <v>0.35398004258857702</v>
      </c>
      <c r="K1354" s="17">
        <v>0.45438808596480701</v>
      </c>
      <c r="L1354" s="17">
        <v>0.41939429231134501</v>
      </c>
      <c r="M1354" s="17"/>
      <c r="N1354" s="17">
        <v>0.34100942643548199</v>
      </c>
      <c r="O1354" s="17">
        <v>0.35394826484717201</v>
      </c>
      <c r="P1354" s="17">
        <v>0.40090623602909797</v>
      </c>
      <c r="Q1354" s="17">
        <v>0.30725758067915798</v>
      </c>
      <c r="R1354" s="17"/>
      <c r="S1354" s="17">
        <v>0.33432642285508801</v>
      </c>
      <c r="T1354" s="17">
        <v>0.34547572667002802</v>
      </c>
      <c r="U1354" s="17">
        <v>0.18546603097718001</v>
      </c>
      <c r="V1354" s="17">
        <v>0.34022678211531199</v>
      </c>
      <c r="W1354" s="17">
        <v>0.416921966895336</v>
      </c>
      <c r="X1354" s="17">
        <v>0.39853966690505499</v>
      </c>
      <c r="Y1354" s="17">
        <v>0.39180512888715202</v>
      </c>
      <c r="Z1354" s="17">
        <v>0.42032391885429998</v>
      </c>
      <c r="AA1354" s="17">
        <v>0.30272470100855198</v>
      </c>
      <c r="AB1354" s="17">
        <v>0.35696028429431198</v>
      </c>
      <c r="AC1354" s="17">
        <v>0.42443156927485298</v>
      </c>
      <c r="AD1354" s="17">
        <v>0.22765756430787701</v>
      </c>
      <c r="AE1354" s="17"/>
      <c r="AF1354" s="17">
        <v>0.33453711520433999</v>
      </c>
      <c r="AG1354" s="17">
        <v>0.39188219573636301</v>
      </c>
      <c r="AH1354" s="17">
        <v>0.284269900428612</v>
      </c>
      <c r="AI1354" s="17"/>
      <c r="AJ1354" s="17">
        <v>0.41618820601842998</v>
      </c>
      <c r="AK1354" s="17">
        <v>0.34948577336339898</v>
      </c>
      <c r="AL1354" s="17">
        <v>0.35011609618385697</v>
      </c>
      <c r="AM1354" s="17">
        <v>0.170752534019316</v>
      </c>
      <c r="AN1354" s="17">
        <v>0.27580576974931398</v>
      </c>
      <c r="AO1354" s="17"/>
      <c r="AP1354" s="17">
        <v>0.39905907464075102</v>
      </c>
      <c r="AQ1354" s="17">
        <v>0.39057905791626202</v>
      </c>
      <c r="AR1354" s="17">
        <v>0.33917204430104397</v>
      </c>
      <c r="AS1354" s="17"/>
      <c r="AT1354" s="17">
        <v>0.365588581639467</v>
      </c>
      <c r="AU1354" s="17">
        <v>0.310251086590008</v>
      </c>
      <c r="AV1354" s="17" t="s">
        <v>74</v>
      </c>
      <c r="AW1354" s="17">
        <v>0.23399154955232601</v>
      </c>
      <c r="AX1354" s="17">
        <v>0.29388643775800399</v>
      </c>
      <c r="AY1354" s="17">
        <v>0.43337800796686499</v>
      </c>
      <c r="AZ1354" s="17">
        <v>0.42836915128363701</v>
      </c>
    </row>
    <row r="1355" spans="2:52" x14ac:dyDescent="0.35">
      <c r="B1355" t="s">
        <v>384</v>
      </c>
      <c r="C1355" s="17">
        <v>0.26967540521246097</v>
      </c>
      <c r="D1355" s="17">
        <v>0.30767065482864397</v>
      </c>
      <c r="E1355" s="17">
        <v>0.23320836536673101</v>
      </c>
      <c r="F1355" s="17"/>
      <c r="G1355" s="17">
        <v>0.30239545749656199</v>
      </c>
      <c r="H1355" s="17">
        <v>0.27544883196735298</v>
      </c>
      <c r="I1355" s="17">
        <v>0.286505197720472</v>
      </c>
      <c r="J1355" s="17">
        <v>0.25874302996272303</v>
      </c>
      <c r="K1355" s="17">
        <v>0.26694778538497699</v>
      </c>
      <c r="L1355" s="17">
        <v>0.240779439980667</v>
      </c>
      <c r="M1355" s="17"/>
      <c r="N1355" s="17">
        <v>0.28818191571072799</v>
      </c>
      <c r="O1355" s="17">
        <v>0.25464913483252</v>
      </c>
      <c r="P1355" s="17">
        <v>0.26745636275542001</v>
      </c>
      <c r="Q1355" s="17">
        <v>0.27031688695620998</v>
      </c>
      <c r="R1355" s="17"/>
      <c r="S1355" s="17">
        <v>0.29251856895777301</v>
      </c>
      <c r="T1355" s="17">
        <v>0.26435782225876903</v>
      </c>
      <c r="U1355" s="17">
        <v>0.322313813922814</v>
      </c>
      <c r="V1355" s="17">
        <v>0.31946572695736403</v>
      </c>
      <c r="W1355" s="17">
        <v>0.22392550375779499</v>
      </c>
      <c r="X1355" s="17">
        <v>0.282213281841804</v>
      </c>
      <c r="Y1355" s="17">
        <v>0.19267689293816501</v>
      </c>
      <c r="Z1355" s="17">
        <v>0.16918764912657799</v>
      </c>
      <c r="AA1355" s="17">
        <v>0.367794334167731</v>
      </c>
      <c r="AB1355" s="17">
        <v>0.26467432510579098</v>
      </c>
      <c r="AC1355" s="17">
        <v>9.31760511454644E-2</v>
      </c>
      <c r="AD1355" s="17">
        <v>0.34114111980473599</v>
      </c>
      <c r="AE1355" s="17"/>
      <c r="AF1355" s="17">
        <v>0.24367187519275699</v>
      </c>
      <c r="AG1355" s="17">
        <v>0.26618580987445201</v>
      </c>
      <c r="AH1355" s="17">
        <v>0.30161686151065398</v>
      </c>
      <c r="AI1355" s="17"/>
      <c r="AJ1355" s="17">
        <v>0.24264126568223399</v>
      </c>
      <c r="AK1355" s="17">
        <v>0.25868456926372702</v>
      </c>
      <c r="AL1355" s="17">
        <v>0.274789111911587</v>
      </c>
      <c r="AM1355" s="17">
        <v>0.46786504424088399</v>
      </c>
      <c r="AN1355" s="17">
        <v>0.29202750160047802</v>
      </c>
      <c r="AO1355" s="17"/>
      <c r="AP1355" s="17">
        <v>0.28563976610865699</v>
      </c>
      <c r="AQ1355" s="17">
        <v>0.25491002050226602</v>
      </c>
      <c r="AR1355" s="17">
        <v>0.30288986402568502</v>
      </c>
      <c r="AS1355" s="17"/>
      <c r="AT1355" s="17">
        <v>0.283290209385754</v>
      </c>
      <c r="AU1355" s="17">
        <v>0.32061692307247602</v>
      </c>
      <c r="AV1355" s="17" t="s">
        <v>74</v>
      </c>
      <c r="AW1355" s="17">
        <v>0.21676174342504101</v>
      </c>
      <c r="AX1355" s="17">
        <v>0.23220671952081101</v>
      </c>
      <c r="AY1355" s="17">
        <v>0.21609907437312101</v>
      </c>
      <c r="AZ1355" s="17">
        <v>0.298013001534985</v>
      </c>
    </row>
    <row r="1356" spans="2:52" x14ac:dyDescent="0.35">
      <c r="B1356" t="s">
        <v>385</v>
      </c>
      <c r="C1356" s="17">
        <v>0.12797525493057599</v>
      </c>
      <c r="D1356" s="17">
        <v>0.127749082080576</v>
      </c>
      <c r="E1356" s="17">
        <v>0.128535416072981</v>
      </c>
      <c r="F1356" s="17"/>
      <c r="G1356" s="17">
        <v>0.15487047583875299</v>
      </c>
      <c r="H1356" s="17">
        <v>5.86059384213371E-2</v>
      </c>
      <c r="I1356" s="17">
        <v>0.12711782905784899</v>
      </c>
      <c r="J1356" s="17">
        <v>0.123323721349339</v>
      </c>
      <c r="K1356" s="17">
        <v>0.11307528062424201</v>
      </c>
      <c r="L1356" s="17">
        <v>0.18043301772050299</v>
      </c>
      <c r="M1356" s="17"/>
      <c r="N1356" s="17">
        <v>0.135833851829913</v>
      </c>
      <c r="O1356" s="17">
        <v>0.11379322120904301</v>
      </c>
      <c r="P1356" s="17">
        <v>0.111614048114009</v>
      </c>
      <c r="Q1356" s="17">
        <v>0.14385853107951199</v>
      </c>
      <c r="R1356" s="17"/>
      <c r="S1356" s="17">
        <v>7.29060091869001E-2</v>
      </c>
      <c r="T1356" s="17">
        <v>0.18948289940467899</v>
      </c>
      <c r="U1356" s="17">
        <v>0.18405465475646701</v>
      </c>
      <c r="V1356" s="17">
        <v>0.120616487434956</v>
      </c>
      <c r="W1356" s="17">
        <v>0.14109969537929401</v>
      </c>
      <c r="X1356" s="17">
        <v>4.2261268493767601E-2</v>
      </c>
      <c r="Y1356" s="17">
        <v>0.16396449949254499</v>
      </c>
      <c r="Z1356" s="17">
        <v>0.11405135839651299</v>
      </c>
      <c r="AA1356" s="17">
        <v>0.110609915266137</v>
      </c>
      <c r="AB1356" s="17">
        <v>0.114249752921392</v>
      </c>
      <c r="AC1356" s="17">
        <v>0.200994838233022</v>
      </c>
      <c r="AD1356" s="17">
        <v>0.21538767635058401</v>
      </c>
      <c r="AE1356" s="17"/>
      <c r="AF1356" s="17">
        <v>0.15767731831144499</v>
      </c>
      <c r="AG1356" s="17">
        <v>0.10555229227099799</v>
      </c>
      <c r="AH1356" s="17">
        <v>0.13926073029066399</v>
      </c>
      <c r="AI1356" s="17"/>
      <c r="AJ1356" s="17">
        <v>0.13361414275825101</v>
      </c>
      <c r="AK1356" s="17">
        <v>0.114442935526588</v>
      </c>
      <c r="AL1356" s="17">
        <v>0.11360842404469899</v>
      </c>
      <c r="AM1356" s="17">
        <v>0.16850314741911199</v>
      </c>
      <c r="AN1356" s="17">
        <v>0.135418964708718</v>
      </c>
      <c r="AO1356" s="17"/>
      <c r="AP1356" s="17">
        <v>0.116401827279262</v>
      </c>
      <c r="AQ1356" s="17">
        <v>0.1060701007211</v>
      </c>
      <c r="AR1356" s="17">
        <v>0.117180747526434</v>
      </c>
      <c r="AS1356" s="17"/>
      <c r="AT1356" s="17">
        <v>0.160640083446417</v>
      </c>
      <c r="AU1356" s="17">
        <v>0.108720420099231</v>
      </c>
      <c r="AV1356" s="17" t="s">
        <v>74</v>
      </c>
      <c r="AW1356" s="17">
        <v>0.14289314106588399</v>
      </c>
      <c r="AX1356" s="17">
        <v>0.132098485606649</v>
      </c>
      <c r="AY1356" s="17">
        <v>7.8690289934109106E-2</v>
      </c>
      <c r="AZ1356" s="17">
        <v>9.6517651452668496E-2</v>
      </c>
    </row>
    <row r="1357" spans="2:52" x14ac:dyDescent="0.35">
      <c r="B1357" t="s">
        <v>386</v>
      </c>
      <c r="C1357" s="17">
        <v>0.121047501999759</v>
      </c>
      <c r="D1357" s="17">
        <v>8.9064238072278895E-2</v>
      </c>
      <c r="E1357" s="17">
        <v>0.152665888511956</v>
      </c>
      <c r="F1357" s="17"/>
      <c r="G1357" s="17">
        <v>0.112496667468925</v>
      </c>
      <c r="H1357" s="17">
        <v>0.17112115115361001</v>
      </c>
      <c r="I1357" s="17">
        <v>0.116591082803468</v>
      </c>
      <c r="J1357" s="17">
        <v>0.13840152085618601</v>
      </c>
      <c r="K1357" s="17">
        <v>9.9740532436651597E-2</v>
      </c>
      <c r="L1357" s="17">
        <v>8.8510331931817704E-2</v>
      </c>
      <c r="M1357" s="17"/>
      <c r="N1357" s="17">
        <v>9.5140099081195403E-2</v>
      </c>
      <c r="O1357" s="17">
        <v>0.11154681354454</v>
      </c>
      <c r="P1357" s="17">
        <v>0.12260692635999899</v>
      </c>
      <c r="Q1357" s="17">
        <v>0.15430556349761501</v>
      </c>
      <c r="R1357" s="17"/>
      <c r="S1357" s="17">
        <v>0.137515593656028</v>
      </c>
      <c r="T1357" s="17">
        <v>8.2588950223271895E-2</v>
      </c>
      <c r="U1357" s="17">
        <v>0.15922608754069301</v>
      </c>
      <c r="V1357" s="17">
        <v>0.14953121171098999</v>
      </c>
      <c r="W1357" s="17">
        <v>6.03815561350372E-2</v>
      </c>
      <c r="X1357" s="17">
        <v>0.115985075520394</v>
      </c>
      <c r="Y1357" s="17">
        <v>6.64050420941074E-2</v>
      </c>
      <c r="Z1357" s="17">
        <v>0.23320335649585699</v>
      </c>
      <c r="AA1357" s="17">
        <v>0.10531210820622799</v>
      </c>
      <c r="AB1357" s="17">
        <v>0.15213395814735001</v>
      </c>
      <c r="AC1357" s="17">
        <v>0.133968846291977</v>
      </c>
      <c r="AD1357" s="17">
        <v>0.104679983259898</v>
      </c>
      <c r="AE1357" s="17"/>
      <c r="AF1357" s="17">
        <v>0.141529471759818</v>
      </c>
      <c r="AG1357" s="17">
        <v>0.103495175661282</v>
      </c>
      <c r="AH1357" s="17">
        <v>0.116930738341229</v>
      </c>
      <c r="AI1357" s="17"/>
      <c r="AJ1357" s="17">
        <v>0.115384574030787</v>
      </c>
      <c r="AK1357" s="17">
        <v>0.114463562454746</v>
      </c>
      <c r="AL1357" s="17">
        <v>5.72512080640755E-2</v>
      </c>
      <c r="AM1357" s="17">
        <v>0.119138031865337</v>
      </c>
      <c r="AN1357" s="17">
        <v>0.130499837554614</v>
      </c>
      <c r="AO1357" s="17"/>
      <c r="AP1357" s="17">
        <v>9.2428364097579596E-2</v>
      </c>
      <c r="AQ1357" s="17">
        <v>0.10724447278610801</v>
      </c>
      <c r="AR1357" s="17">
        <v>7.70500822895335E-2</v>
      </c>
      <c r="AS1357" s="17"/>
      <c r="AT1357" s="17">
        <v>0.104977118940837</v>
      </c>
      <c r="AU1357" s="17">
        <v>0.117336532051155</v>
      </c>
      <c r="AV1357" s="17" t="s">
        <v>74</v>
      </c>
      <c r="AW1357" s="17">
        <v>0.164986058216431</v>
      </c>
      <c r="AX1357" s="17">
        <v>0.18406530982014599</v>
      </c>
      <c r="AY1357" s="17">
        <v>0.111127794523699</v>
      </c>
      <c r="AZ1357" s="17">
        <v>8.9604829620606993E-2</v>
      </c>
    </row>
    <row r="1358" spans="2:52" x14ac:dyDescent="0.35">
      <c r="B1358" t="s">
        <v>72</v>
      </c>
      <c r="C1358" s="17">
        <v>3.6174788705087398E-2</v>
      </c>
      <c r="D1358" s="17">
        <v>3.1708094057595802E-2</v>
      </c>
      <c r="E1358" s="17">
        <v>3.7993885062419998E-2</v>
      </c>
      <c r="F1358" s="17"/>
      <c r="G1358" s="17">
        <v>5.4988806245997002E-2</v>
      </c>
      <c r="H1358" s="17">
        <v>4.4102705909996799E-2</v>
      </c>
      <c r="I1358" s="17">
        <v>4.6609139177896601E-2</v>
      </c>
      <c r="J1358" s="17">
        <v>5.3383559230064298E-2</v>
      </c>
      <c r="K1358" s="17">
        <v>1.06433371144146E-2</v>
      </c>
      <c r="L1358" s="17">
        <v>1.19899284011566E-2</v>
      </c>
      <c r="M1358" s="17"/>
      <c r="N1358" s="17">
        <v>1.27433793096105E-2</v>
      </c>
      <c r="O1358" s="17">
        <v>5.0254989321878898E-2</v>
      </c>
      <c r="P1358" s="17">
        <v>3.7614896043585998E-2</v>
      </c>
      <c r="Q1358" s="17">
        <v>4.3388578320883102E-2</v>
      </c>
      <c r="R1358" s="17"/>
      <c r="S1358" s="17">
        <v>3.9346520537917297E-2</v>
      </c>
      <c r="T1358" s="17">
        <v>4.5697050123259399E-2</v>
      </c>
      <c r="U1358" s="17">
        <v>4.0496564642565798E-2</v>
      </c>
      <c r="V1358" s="17">
        <v>3.3686757294247097E-2</v>
      </c>
      <c r="W1358" s="17">
        <v>0</v>
      </c>
      <c r="X1358" s="17">
        <v>3.0960679943494902E-2</v>
      </c>
      <c r="Y1358" s="17">
        <v>8.4259100820749597E-2</v>
      </c>
      <c r="Z1358" s="17">
        <v>0</v>
      </c>
      <c r="AA1358" s="17">
        <v>6.7633706716622805E-2</v>
      </c>
      <c r="AB1358" s="17">
        <v>0</v>
      </c>
      <c r="AC1358" s="17">
        <v>3.39694473819959E-2</v>
      </c>
      <c r="AD1358" s="17">
        <v>0</v>
      </c>
      <c r="AE1358" s="17"/>
      <c r="AF1358" s="17">
        <v>2.27401565966877E-2</v>
      </c>
      <c r="AG1358" s="17">
        <v>1.8934145253800199E-2</v>
      </c>
      <c r="AH1358" s="17">
        <v>8.0560519214231796E-2</v>
      </c>
      <c r="AI1358" s="17"/>
      <c r="AJ1358" s="17">
        <v>1.04101187963408E-2</v>
      </c>
      <c r="AK1358" s="17">
        <v>3.5918000257943901E-2</v>
      </c>
      <c r="AL1358" s="17">
        <v>6.4506127045480602E-2</v>
      </c>
      <c r="AM1358" s="17">
        <v>0</v>
      </c>
      <c r="AN1358" s="17">
        <v>8.1848730706347503E-2</v>
      </c>
      <c r="AO1358" s="17"/>
      <c r="AP1358" s="17">
        <v>6.20106285785549E-3</v>
      </c>
      <c r="AQ1358" s="17">
        <v>2.8365196097201398E-2</v>
      </c>
      <c r="AR1358" s="17">
        <v>5.6039431107057301E-2</v>
      </c>
      <c r="AS1358" s="17"/>
      <c r="AT1358" s="17">
        <v>1.12251146389548E-2</v>
      </c>
      <c r="AU1358" s="17">
        <v>4.6960106471995597E-2</v>
      </c>
      <c r="AV1358" s="17" t="s">
        <v>74</v>
      </c>
      <c r="AW1358" s="17">
        <v>0.109289909921295</v>
      </c>
      <c r="AX1358" s="17">
        <v>6.1674282974638603E-2</v>
      </c>
      <c r="AY1358" s="17">
        <v>2.6790600120512799E-2</v>
      </c>
      <c r="AZ1358" s="17">
        <v>4.3498467747943297E-2</v>
      </c>
    </row>
    <row r="1359" spans="2:52" x14ac:dyDescent="0.35">
      <c r="B1359" t="s">
        <v>387</v>
      </c>
      <c r="C1359" s="17">
        <v>0.44512704915211598</v>
      </c>
      <c r="D1359" s="17">
        <v>0.44380793096090598</v>
      </c>
      <c r="E1359" s="17">
        <v>0.447596444985912</v>
      </c>
      <c r="F1359" s="17"/>
      <c r="G1359" s="17">
        <v>0.37524859294976298</v>
      </c>
      <c r="H1359" s="17">
        <v>0.450721372547703</v>
      </c>
      <c r="I1359" s="17">
        <v>0.42317675124031401</v>
      </c>
      <c r="J1359" s="17">
        <v>0.42614816860168803</v>
      </c>
      <c r="K1359" s="17">
        <v>0.50959306443971397</v>
      </c>
      <c r="L1359" s="17">
        <v>0.47828728196585601</v>
      </c>
      <c r="M1359" s="17"/>
      <c r="N1359" s="17">
        <v>0.468100754068553</v>
      </c>
      <c r="O1359" s="17">
        <v>0.46975584109201801</v>
      </c>
      <c r="P1359" s="17">
        <v>0.46070776672698699</v>
      </c>
      <c r="Q1359" s="17">
        <v>0.38813044014578002</v>
      </c>
      <c r="R1359" s="17"/>
      <c r="S1359" s="17">
        <v>0.45771330766138102</v>
      </c>
      <c r="T1359" s="17">
        <v>0.417873277990021</v>
      </c>
      <c r="U1359" s="17">
        <v>0.29390887913746</v>
      </c>
      <c r="V1359" s="17">
        <v>0.37669981660244201</v>
      </c>
      <c r="W1359" s="17">
        <v>0.57459324472787399</v>
      </c>
      <c r="X1359" s="17">
        <v>0.52857969420053896</v>
      </c>
      <c r="Y1359" s="17">
        <v>0.49269446465443301</v>
      </c>
      <c r="Z1359" s="17">
        <v>0.483557635981052</v>
      </c>
      <c r="AA1359" s="17">
        <v>0.34864993564328101</v>
      </c>
      <c r="AB1359" s="17">
        <v>0.46894196382546599</v>
      </c>
      <c r="AC1359" s="17">
        <v>0.53789081694754004</v>
      </c>
      <c r="AD1359" s="17">
        <v>0.338791220584783</v>
      </c>
      <c r="AE1359" s="17"/>
      <c r="AF1359" s="17">
        <v>0.434381178139293</v>
      </c>
      <c r="AG1359" s="17">
        <v>0.50583257693946804</v>
      </c>
      <c r="AH1359" s="17">
        <v>0.36163115064322099</v>
      </c>
      <c r="AI1359" s="17"/>
      <c r="AJ1359" s="17">
        <v>0.49794989873238699</v>
      </c>
      <c r="AK1359" s="17">
        <v>0.47649093249699598</v>
      </c>
      <c r="AL1359" s="17">
        <v>0.48984512893415799</v>
      </c>
      <c r="AM1359" s="17">
        <v>0.244493776474668</v>
      </c>
      <c r="AN1359" s="17">
        <v>0.36020496542984298</v>
      </c>
      <c r="AO1359" s="17"/>
      <c r="AP1359" s="17">
        <v>0.49932897965664502</v>
      </c>
      <c r="AQ1359" s="17">
        <v>0.50341020989332497</v>
      </c>
      <c r="AR1359" s="17">
        <v>0.44683987505129003</v>
      </c>
      <c r="AS1359" s="17"/>
      <c r="AT1359" s="17">
        <v>0.43986747358803702</v>
      </c>
      <c r="AU1359" s="17">
        <v>0.40636601830514302</v>
      </c>
      <c r="AV1359" s="17" t="s">
        <v>74</v>
      </c>
      <c r="AW1359" s="17">
        <v>0.36606914737134799</v>
      </c>
      <c r="AX1359" s="17">
        <v>0.38995520207775503</v>
      </c>
      <c r="AY1359" s="17">
        <v>0.56729224104855802</v>
      </c>
      <c r="AZ1359" s="17">
        <v>0.47236604964379603</v>
      </c>
    </row>
    <row r="1360" spans="2:52" x14ac:dyDescent="0.35">
      <c r="B1360" t="s">
        <v>388</v>
      </c>
      <c r="C1360" s="17">
        <v>0.24902275693033499</v>
      </c>
      <c r="D1360" s="17">
        <v>0.21681332015285501</v>
      </c>
      <c r="E1360" s="17">
        <v>0.28120130458493697</v>
      </c>
      <c r="F1360" s="17"/>
      <c r="G1360" s="17">
        <v>0.26736714330767802</v>
      </c>
      <c r="H1360" s="17">
        <v>0.229727089574947</v>
      </c>
      <c r="I1360" s="17">
        <v>0.24370891186131699</v>
      </c>
      <c r="J1360" s="17">
        <v>0.26172524220552501</v>
      </c>
      <c r="K1360" s="17">
        <v>0.212815813060894</v>
      </c>
      <c r="L1360" s="17">
        <v>0.26894334965231997</v>
      </c>
      <c r="M1360" s="17"/>
      <c r="N1360" s="17">
        <v>0.23097395091110901</v>
      </c>
      <c r="O1360" s="17">
        <v>0.225340034753583</v>
      </c>
      <c r="P1360" s="17">
        <v>0.234220974474008</v>
      </c>
      <c r="Q1360" s="17">
        <v>0.298164094577127</v>
      </c>
      <c r="R1360" s="17"/>
      <c r="S1360" s="17">
        <v>0.21042160284292899</v>
      </c>
      <c r="T1360" s="17">
        <v>0.272071849627951</v>
      </c>
      <c r="U1360" s="17">
        <v>0.34328074229715999</v>
      </c>
      <c r="V1360" s="17">
        <v>0.270147699145946</v>
      </c>
      <c r="W1360" s="17">
        <v>0.20148125151433199</v>
      </c>
      <c r="X1360" s="17">
        <v>0.15824634401416199</v>
      </c>
      <c r="Y1360" s="17">
        <v>0.23036954158665199</v>
      </c>
      <c r="Z1360" s="17">
        <v>0.34725471489236998</v>
      </c>
      <c r="AA1360" s="17">
        <v>0.215922023472365</v>
      </c>
      <c r="AB1360" s="17">
        <v>0.26638371106874298</v>
      </c>
      <c r="AC1360" s="17">
        <v>0.33496368452499897</v>
      </c>
      <c r="AD1360" s="17">
        <v>0.320067659610482</v>
      </c>
      <c r="AE1360" s="17"/>
      <c r="AF1360" s="17">
        <v>0.299206790071263</v>
      </c>
      <c r="AG1360" s="17">
        <v>0.20904746793227999</v>
      </c>
      <c r="AH1360" s="17">
        <v>0.25619146863189302</v>
      </c>
      <c r="AI1360" s="17"/>
      <c r="AJ1360" s="17">
        <v>0.24899871678903801</v>
      </c>
      <c r="AK1360" s="17">
        <v>0.228906497981334</v>
      </c>
      <c r="AL1360" s="17">
        <v>0.170859632108774</v>
      </c>
      <c r="AM1360" s="17">
        <v>0.28764117928444799</v>
      </c>
      <c r="AN1360" s="17">
        <v>0.26591880226333198</v>
      </c>
      <c r="AO1360" s="17"/>
      <c r="AP1360" s="17">
        <v>0.208830191376842</v>
      </c>
      <c r="AQ1360" s="17">
        <v>0.21331457350720701</v>
      </c>
      <c r="AR1360" s="17">
        <v>0.19423082981596801</v>
      </c>
      <c r="AS1360" s="17"/>
      <c r="AT1360" s="17">
        <v>0.265617202387254</v>
      </c>
      <c r="AU1360" s="17">
        <v>0.22605695215038599</v>
      </c>
      <c r="AV1360" s="17" t="s">
        <v>74</v>
      </c>
      <c r="AW1360" s="17">
        <v>0.307879199282316</v>
      </c>
      <c r="AX1360" s="17">
        <v>0.31616379542679501</v>
      </c>
      <c r="AY1360" s="17">
        <v>0.18981808445780801</v>
      </c>
      <c r="AZ1360" s="17">
        <v>0.186122481073275</v>
      </c>
    </row>
    <row r="1361" spans="2:52" x14ac:dyDescent="0.35">
      <c r="B1361" t="s">
        <v>86</v>
      </c>
      <c r="C1361" s="17">
        <v>0.196104292221781</v>
      </c>
      <c r="D1361" s="17">
        <v>0.226994610808051</v>
      </c>
      <c r="E1361" s="17">
        <v>0.166395140400975</v>
      </c>
      <c r="F1361" s="17"/>
      <c r="G1361" s="17">
        <v>0.107881449642085</v>
      </c>
      <c r="H1361" s="17">
        <v>0.220994282972757</v>
      </c>
      <c r="I1361" s="17">
        <v>0.17946783937899699</v>
      </c>
      <c r="J1361" s="17">
        <v>0.16442292639616199</v>
      </c>
      <c r="K1361" s="17">
        <v>0.29677725137882</v>
      </c>
      <c r="L1361" s="17">
        <v>0.20934393231353601</v>
      </c>
      <c r="M1361" s="17"/>
      <c r="N1361" s="17">
        <v>0.237126803157444</v>
      </c>
      <c r="O1361" s="17">
        <v>0.24441580633843499</v>
      </c>
      <c r="P1361" s="17">
        <v>0.22648679225297899</v>
      </c>
      <c r="Q1361" s="17">
        <v>8.9966345568652697E-2</v>
      </c>
      <c r="R1361" s="17"/>
      <c r="S1361" s="17">
        <v>0.247291704818453</v>
      </c>
      <c r="T1361" s="17">
        <v>0.14580142836207</v>
      </c>
      <c r="U1361" s="17">
        <v>-4.9371863159700401E-2</v>
      </c>
      <c r="V1361" s="17">
        <v>0.106552117456496</v>
      </c>
      <c r="W1361" s="17">
        <v>0.37311199321354199</v>
      </c>
      <c r="X1361" s="17">
        <v>0.37033335018637697</v>
      </c>
      <c r="Y1361" s="17">
        <v>0.26232492306777999</v>
      </c>
      <c r="Z1361" s="17">
        <v>0.136302921088683</v>
      </c>
      <c r="AA1361" s="17">
        <v>0.13272791217091701</v>
      </c>
      <c r="AB1361" s="17">
        <v>0.20255825275672301</v>
      </c>
      <c r="AC1361" s="17">
        <v>0.20292713242254101</v>
      </c>
      <c r="AD1361" s="17">
        <v>1.8723560974300699E-2</v>
      </c>
      <c r="AE1361" s="17"/>
      <c r="AF1361" s="17">
        <v>0.13517438806803</v>
      </c>
      <c r="AG1361" s="17">
        <v>0.29678510900718802</v>
      </c>
      <c r="AH1361" s="17">
        <v>0.105439682011328</v>
      </c>
      <c r="AI1361" s="17"/>
      <c r="AJ1361" s="17">
        <v>0.248951181943349</v>
      </c>
      <c r="AK1361" s="17">
        <v>0.24758443451566201</v>
      </c>
      <c r="AL1361" s="17">
        <v>0.31898549682538402</v>
      </c>
      <c r="AM1361" s="17">
        <v>-4.3147402809780099E-2</v>
      </c>
      <c r="AN1361" s="17">
        <v>9.4286163166510506E-2</v>
      </c>
      <c r="AO1361" s="17"/>
      <c r="AP1361" s="17">
        <v>0.29049878827980302</v>
      </c>
      <c r="AQ1361" s="17">
        <v>0.29009563638611802</v>
      </c>
      <c r="AR1361" s="17">
        <v>0.25260904523532202</v>
      </c>
      <c r="AS1361" s="17"/>
      <c r="AT1361" s="17">
        <v>0.17425027120078401</v>
      </c>
      <c r="AU1361" s="17">
        <v>0.180309066154758</v>
      </c>
      <c r="AV1361" s="17" t="s">
        <v>74</v>
      </c>
      <c r="AW1361" s="17">
        <v>5.81899480890328E-2</v>
      </c>
      <c r="AX1361" s="17">
        <v>7.3791406650959901E-2</v>
      </c>
      <c r="AY1361" s="17">
        <v>0.37747415659075001</v>
      </c>
      <c r="AZ1361" s="17">
        <v>0.28624356857052002</v>
      </c>
    </row>
    <row r="1362" spans="2:52" x14ac:dyDescent="0.35">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row>
    <row r="1363" spans="2:52" x14ac:dyDescent="0.35">
      <c r="B1363" s="6" t="s">
        <v>514</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row>
    <row r="1364" spans="2:52" x14ac:dyDescent="0.35">
      <c r="B1364" s="24" t="s">
        <v>156</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row>
    <row r="1365" spans="2:52" x14ac:dyDescent="0.35">
      <c r="B1365" t="s">
        <v>382</v>
      </c>
      <c r="C1365" s="17">
        <v>0.111435180067453</v>
      </c>
      <c r="D1365" s="17">
        <v>0.114139185542403</v>
      </c>
      <c r="E1365" s="17">
        <v>0.10908416124443</v>
      </c>
      <c r="F1365" s="17"/>
      <c r="G1365" s="17">
        <v>0.122399176717177</v>
      </c>
      <c r="H1365" s="17">
        <v>0.19003991478885901</v>
      </c>
      <c r="I1365" s="17">
        <v>0.100046177400772</v>
      </c>
      <c r="J1365" s="17">
        <v>8.0347352056525198E-2</v>
      </c>
      <c r="K1365" s="17">
        <v>7.8628971153689595E-2</v>
      </c>
      <c r="L1365" s="17">
        <v>8.9118124111850605E-2</v>
      </c>
      <c r="M1365" s="17"/>
      <c r="N1365" s="17">
        <v>0.12356101538309</v>
      </c>
      <c r="O1365" s="17">
        <v>0.129463368989501</v>
      </c>
      <c r="P1365" s="17">
        <v>0.105248435918253</v>
      </c>
      <c r="Q1365" s="17">
        <v>8.7905314608700102E-2</v>
      </c>
      <c r="R1365" s="17"/>
      <c r="S1365" s="17">
        <v>0.143667538523193</v>
      </c>
      <c r="T1365" s="17">
        <v>6.3292954651863201E-2</v>
      </c>
      <c r="U1365" s="17">
        <v>0.108897284360213</v>
      </c>
      <c r="V1365" s="17">
        <v>8.8157442303097897E-2</v>
      </c>
      <c r="W1365" s="17">
        <v>0.10390799260035399</v>
      </c>
      <c r="X1365" s="17">
        <v>0.138822025220187</v>
      </c>
      <c r="Y1365" s="17">
        <v>0.13514724304129599</v>
      </c>
      <c r="Z1365" s="17">
        <v>3.1287654267380102E-2</v>
      </c>
      <c r="AA1365" s="17">
        <v>9.42898743761236E-2</v>
      </c>
      <c r="AB1365" s="17">
        <v>0.15934999079918699</v>
      </c>
      <c r="AC1365" s="17">
        <v>0.116315516073243</v>
      </c>
      <c r="AD1365" s="17">
        <v>0.111133656276906</v>
      </c>
      <c r="AE1365" s="17"/>
      <c r="AF1365" s="17">
        <v>0.101383810525758</v>
      </c>
      <c r="AG1365" s="17">
        <v>0.13817725020508301</v>
      </c>
      <c r="AH1365" s="17">
        <v>8.3456932598114694E-2</v>
      </c>
      <c r="AI1365" s="17"/>
      <c r="AJ1365" s="17">
        <v>0.114444977564181</v>
      </c>
      <c r="AK1365" s="17">
        <v>0.121465545724423</v>
      </c>
      <c r="AL1365" s="17">
        <v>0.13408519686141901</v>
      </c>
      <c r="AM1365" s="17">
        <v>0.16741110426095901</v>
      </c>
      <c r="AN1365" s="17">
        <v>8.6030559656841601E-2</v>
      </c>
      <c r="AO1365" s="17"/>
      <c r="AP1365" s="17">
        <v>0.14635237413610899</v>
      </c>
      <c r="AQ1365" s="17">
        <v>0.124702347254998</v>
      </c>
      <c r="AR1365" s="17">
        <v>0.15390749180937499</v>
      </c>
      <c r="AS1365" s="17"/>
      <c r="AT1365" s="17">
        <v>0.116771645790477</v>
      </c>
      <c r="AU1365" s="17">
        <v>9.3033445163884898E-2</v>
      </c>
      <c r="AV1365" s="17" t="s">
        <v>74</v>
      </c>
      <c r="AW1365" s="17">
        <v>8.3807763255254006E-2</v>
      </c>
      <c r="AX1365" s="17">
        <v>0.121770265130644</v>
      </c>
      <c r="AY1365" s="17">
        <v>0.144290018409541</v>
      </c>
      <c r="AZ1365" s="17">
        <v>3.8780379732837503E-2</v>
      </c>
    </row>
    <row r="1366" spans="2:52" x14ac:dyDescent="0.35">
      <c r="B1366" t="s">
        <v>383</v>
      </c>
      <c r="C1366" s="17">
        <v>0.37479968748415798</v>
      </c>
      <c r="D1366" s="17">
        <v>0.42298652594692998</v>
      </c>
      <c r="E1366" s="17">
        <v>0.328637787914349</v>
      </c>
      <c r="F1366" s="17"/>
      <c r="G1366" s="17">
        <v>0.26460756096909599</v>
      </c>
      <c r="H1366" s="17">
        <v>0.31316420111909199</v>
      </c>
      <c r="I1366" s="17">
        <v>0.36558928384077599</v>
      </c>
      <c r="J1366" s="17">
        <v>0.382908534036633</v>
      </c>
      <c r="K1366" s="17">
        <v>0.44838871336087799</v>
      </c>
      <c r="L1366" s="17">
        <v>0.45303472178621801</v>
      </c>
      <c r="M1366" s="17"/>
      <c r="N1366" s="17">
        <v>0.43728440525415602</v>
      </c>
      <c r="O1366" s="17">
        <v>0.38626239603566298</v>
      </c>
      <c r="P1366" s="17">
        <v>0.37395967514329198</v>
      </c>
      <c r="Q1366" s="17">
        <v>0.30693988915058101</v>
      </c>
      <c r="R1366" s="17"/>
      <c r="S1366" s="17">
        <v>0.29893352855146599</v>
      </c>
      <c r="T1366" s="17">
        <v>0.37835506589613899</v>
      </c>
      <c r="U1366" s="17">
        <v>0.27361546662894898</v>
      </c>
      <c r="V1366" s="17">
        <v>0.295817124304808</v>
      </c>
      <c r="W1366" s="17">
        <v>0.40897876097214397</v>
      </c>
      <c r="X1366" s="17">
        <v>0.42060406606213302</v>
      </c>
      <c r="Y1366" s="17">
        <v>0.47777652436706802</v>
      </c>
      <c r="Z1366" s="17">
        <v>0.48035592192073401</v>
      </c>
      <c r="AA1366" s="17">
        <v>0.296561009630464</v>
      </c>
      <c r="AB1366" s="17">
        <v>0.39884803822423498</v>
      </c>
      <c r="AC1366" s="17">
        <v>0.53580986097736605</v>
      </c>
      <c r="AD1366" s="17">
        <v>0.450407604159133</v>
      </c>
      <c r="AE1366" s="17"/>
      <c r="AF1366" s="17">
        <v>0.38705785770578399</v>
      </c>
      <c r="AG1366" s="17">
        <v>0.39347686783955399</v>
      </c>
      <c r="AH1366" s="17">
        <v>0.290572087525171</v>
      </c>
      <c r="AI1366" s="17"/>
      <c r="AJ1366" s="17">
        <v>0.42739002804749099</v>
      </c>
      <c r="AK1366" s="17">
        <v>0.36392967725558401</v>
      </c>
      <c r="AL1366" s="17">
        <v>0.44419116438380701</v>
      </c>
      <c r="AM1366" s="17">
        <v>0.22736929506589701</v>
      </c>
      <c r="AN1366" s="17">
        <v>0.28356150035723199</v>
      </c>
      <c r="AO1366" s="17"/>
      <c r="AP1366" s="17">
        <v>0.37188494958235802</v>
      </c>
      <c r="AQ1366" s="17">
        <v>0.39596107073786002</v>
      </c>
      <c r="AR1366" s="17">
        <v>0.41907478814000199</v>
      </c>
      <c r="AS1366" s="17"/>
      <c r="AT1366" s="17">
        <v>0.430244171847801</v>
      </c>
      <c r="AU1366" s="17">
        <v>0.37026646032647897</v>
      </c>
      <c r="AV1366" s="17" t="s">
        <v>74</v>
      </c>
      <c r="AW1366" s="17">
        <v>0.190407169849234</v>
      </c>
      <c r="AX1366" s="17">
        <v>0.29619598955506499</v>
      </c>
      <c r="AY1366" s="17">
        <v>0.418372049053364</v>
      </c>
      <c r="AZ1366" s="17">
        <v>0.35381728828800602</v>
      </c>
    </row>
    <row r="1367" spans="2:52" x14ac:dyDescent="0.35">
      <c r="B1367" t="s">
        <v>384</v>
      </c>
      <c r="C1367" s="17">
        <v>0.25342587014717999</v>
      </c>
      <c r="D1367" s="17">
        <v>0.24905670106215</v>
      </c>
      <c r="E1367" s="17">
        <v>0.25572473780358901</v>
      </c>
      <c r="F1367" s="17"/>
      <c r="G1367" s="17">
        <v>0.32306330445214398</v>
      </c>
      <c r="H1367" s="17">
        <v>0.269930012330446</v>
      </c>
      <c r="I1367" s="17">
        <v>0.23701607009328199</v>
      </c>
      <c r="J1367" s="17">
        <v>0.21081944516807499</v>
      </c>
      <c r="K1367" s="17">
        <v>0.28117933373455201</v>
      </c>
      <c r="L1367" s="17">
        <v>0.22587580201570501</v>
      </c>
      <c r="M1367" s="17"/>
      <c r="N1367" s="17">
        <v>0.25014376377164199</v>
      </c>
      <c r="O1367" s="17">
        <v>0.25707678451041499</v>
      </c>
      <c r="P1367" s="17">
        <v>0.240639239098318</v>
      </c>
      <c r="Q1367" s="17">
        <v>0.25982861661059697</v>
      </c>
      <c r="R1367" s="17"/>
      <c r="S1367" s="17">
        <v>0.33064574171813899</v>
      </c>
      <c r="T1367" s="17">
        <v>0.30439551960482197</v>
      </c>
      <c r="U1367" s="17">
        <v>0.29459749255245599</v>
      </c>
      <c r="V1367" s="17">
        <v>0.29613153132865599</v>
      </c>
      <c r="W1367" s="17">
        <v>0.21074172078843501</v>
      </c>
      <c r="X1367" s="17">
        <v>0.20028447807948299</v>
      </c>
      <c r="Y1367" s="17">
        <v>0.102900419230287</v>
      </c>
      <c r="Z1367" s="17">
        <v>0.26049241927952299</v>
      </c>
      <c r="AA1367" s="17">
        <v>0.33060176506672301</v>
      </c>
      <c r="AB1367" s="17">
        <v>0.22948571420410399</v>
      </c>
      <c r="AC1367" s="17">
        <v>0.104717684448475</v>
      </c>
      <c r="AD1367" s="17">
        <v>0.118391079953479</v>
      </c>
      <c r="AE1367" s="17"/>
      <c r="AF1367" s="17">
        <v>0.25369293585826103</v>
      </c>
      <c r="AG1367" s="17">
        <v>0.26461081442841999</v>
      </c>
      <c r="AH1367" s="17">
        <v>0.27126426175972101</v>
      </c>
      <c r="AI1367" s="17"/>
      <c r="AJ1367" s="17">
        <v>0.25113540249298</v>
      </c>
      <c r="AK1367" s="17">
        <v>0.246081440793635</v>
      </c>
      <c r="AL1367" s="17">
        <v>0.20659965383072701</v>
      </c>
      <c r="AM1367" s="17">
        <v>0.43646491909993301</v>
      </c>
      <c r="AN1367" s="17">
        <v>0.30376803031967198</v>
      </c>
      <c r="AO1367" s="17"/>
      <c r="AP1367" s="17">
        <v>0.286576995532145</v>
      </c>
      <c r="AQ1367" s="17">
        <v>0.227977151542303</v>
      </c>
      <c r="AR1367" s="17">
        <v>0.198277216046822</v>
      </c>
      <c r="AS1367" s="17"/>
      <c r="AT1367" s="17">
        <v>0.213009936974588</v>
      </c>
      <c r="AU1367" s="17">
        <v>0.289309431718768</v>
      </c>
      <c r="AV1367" s="17" t="s">
        <v>74</v>
      </c>
      <c r="AW1367" s="17">
        <v>0.32020226444798999</v>
      </c>
      <c r="AX1367" s="17">
        <v>0.30402665841878901</v>
      </c>
      <c r="AY1367" s="17">
        <v>0.217052477365688</v>
      </c>
      <c r="AZ1367" s="17">
        <v>0.32755758701771398</v>
      </c>
    </row>
    <row r="1368" spans="2:52" x14ac:dyDescent="0.35">
      <c r="B1368" t="s">
        <v>385</v>
      </c>
      <c r="C1368" s="17">
        <v>0.12566626485507101</v>
      </c>
      <c r="D1368" s="17">
        <v>0.111162890162675</v>
      </c>
      <c r="E1368" s="17">
        <v>0.140191567960261</v>
      </c>
      <c r="F1368" s="17"/>
      <c r="G1368" s="17">
        <v>0.15842256758675499</v>
      </c>
      <c r="H1368" s="17">
        <v>8.2012217266793502E-2</v>
      </c>
      <c r="I1368" s="17">
        <v>0.15112999308380001</v>
      </c>
      <c r="J1368" s="17">
        <v>0.12817515943914501</v>
      </c>
      <c r="K1368" s="17">
        <v>0.103737464435639</v>
      </c>
      <c r="L1368" s="17">
        <v>0.13122832902374201</v>
      </c>
      <c r="M1368" s="17"/>
      <c r="N1368" s="17">
        <v>0.105218915828802</v>
      </c>
      <c r="O1368" s="17">
        <v>0.12487763120682401</v>
      </c>
      <c r="P1368" s="17">
        <v>0.135237282689667</v>
      </c>
      <c r="Q1368" s="17">
        <v>0.138377152015558</v>
      </c>
      <c r="R1368" s="17"/>
      <c r="S1368" s="17">
        <v>9.6938288017924701E-2</v>
      </c>
      <c r="T1368" s="17">
        <v>0.12638132106411801</v>
      </c>
      <c r="U1368" s="17">
        <v>0.14082369051882901</v>
      </c>
      <c r="V1368" s="17">
        <v>0.108789182033475</v>
      </c>
      <c r="W1368" s="17">
        <v>0.17705756243270501</v>
      </c>
      <c r="X1368" s="17">
        <v>0.136576431729513</v>
      </c>
      <c r="Y1368" s="17">
        <v>8.5203242995434594E-2</v>
      </c>
      <c r="Z1368" s="17">
        <v>5.7399617952835498E-2</v>
      </c>
      <c r="AA1368" s="17">
        <v>0.14416526950306599</v>
      </c>
      <c r="AB1368" s="17">
        <v>0.10630573554613899</v>
      </c>
      <c r="AC1368" s="17">
        <v>0.18480634794092199</v>
      </c>
      <c r="AD1368" s="17">
        <v>0.320067659610482</v>
      </c>
      <c r="AE1368" s="17"/>
      <c r="AF1368" s="17">
        <v>0.111193578116987</v>
      </c>
      <c r="AG1368" s="17">
        <v>0.118131795534439</v>
      </c>
      <c r="AH1368" s="17">
        <v>0.14218308466215099</v>
      </c>
      <c r="AI1368" s="17"/>
      <c r="AJ1368" s="17">
        <v>0.102282483257245</v>
      </c>
      <c r="AK1368" s="17">
        <v>0.12612119382850701</v>
      </c>
      <c r="AL1368" s="17">
        <v>9.9949169356063697E-2</v>
      </c>
      <c r="AM1368" s="17">
        <v>9.3087620830120704E-2</v>
      </c>
      <c r="AN1368" s="17">
        <v>0.146176256734039</v>
      </c>
      <c r="AO1368" s="17"/>
      <c r="AP1368" s="17">
        <v>9.9437665602490996E-2</v>
      </c>
      <c r="AQ1368" s="17">
        <v>0.144399015310437</v>
      </c>
      <c r="AR1368" s="17">
        <v>9.5650990607209593E-2</v>
      </c>
      <c r="AS1368" s="17"/>
      <c r="AT1368" s="17">
        <v>0.13107148128500701</v>
      </c>
      <c r="AU1368" s="17">
        <v>0.11719964791060999</v>
      </c>
      <c r="AV1368" s="17" t="s">
        <v>74</v>
      </c>
      <c r="AW1368" s="17">
        <v>0.106367407875988</v>
      </c>
      <c r="AX1368" s="17">
        <v>0.149397833514432</v>
      </c>
      <c r="AY1368" s="17">
        <v>9.9486648701034297E-2</v>
      </c>
      <c r="AZ1368" s="17">
        <v>0.14674144759289201</v>
      </c>
    </row>
    <row r="1369" spans="2:52" x14ac:dyDescent="0.35">
      <c r="B1369" t="s">
        <v>386</v>
      </c>
      <c r="C1369" s="17">
        <v>9.22782351553431E-2</v>
      </c>
      <c r="D1369" s="17">
        <v>7.1612593994886897E-2</v>
      </c>
      <c r="E1369" s="17">
        <v>0.112745353242062</v>
      </c>
      <c r="F1369" s="17"/>
      <c r="G1369" s="17">
        <v>8.9222580197785104E-2</v>
      </c>
      <c r="H1369" s="17">
        <v>0.100479345079236</v>
      </c>
      <c r="I1369" s="17">
        <v>0.10029103465214199</v>
      </c>
      <c r="J1369" s="17">
        <v>0.135640807211376</v>
      </c>
      <c r="K1369" s="17">
        <v>7.7422180200827001E-2</v>
      </c>
      <c r="L1369" s="17">
        <v>5.9135149274442501E-2</v>
      </c>
      <c r="M1369" s="17"/>
      <c r="N1369" s="17">
        <v>7.7677960913695498E-2</v>
      </c>
      <c r="O1369" s="17">
        <v>6.82239217753315E-2</v>
      </c>
      <c r="P1369" s="17">
        <v>8.2917769158459304E-2</v>
      </c>
      <c r="Q1369" s="17">
        <v>0.13832358529882399</v>
      </c>
      <c r="R1369" s="17"/>
      <c r="S1369" s="17">
        <v>9.0380900709519804E-2</v>
      </c>
      <c r="T1369" s="17">
        <v>8.1878088659798107E-2</v>
      </c>
      <c r="U1369" s="17">
        <v>0.12106593444039999</v>
      </c>
      <c r="V1369" s="17">
        <v>0.16100994152400999</v>
      </c>
      <c r="W1369" s="17">
        <v>7.9068217365295901E-2</v>
      </c>
      <c r="X1369" s="17">
        <v>7.2752318965188703E-2</v>
      </c>
      <c r="Y1369" s="17">
        <v>9.9136551913499404E-2</v>
      </c>
      <c r="Z1369" s="17">
        <v>0.114098086352265</v>
      </c>
      <c r="AA1369" s="17">
        <v>6.7687701649433205E-2</v>
      </c>
      <c r="AB1369" s="17">
        <v>0.106010521226335</v>
      </c>
      <c r="AC1369" s="17">
        <v>5.83505905599934E-2</v>
      </c>
      <c r="AD1369" s="17">
        <v>0</v>
      </c>
      <c r="AE1369" s="17"/>
      <c r="AF1369" s="17">
        <v>0.10758433326549</v>
      </c>
      <c r="AG1369" s="17">
        <v>6.0233880695438599E-2</v>
      </c>
      <c r="AH1369" s="17">
        <v>0.13271424697473</v>
      </c>
      <c r="AI1369" s="17"/>
      <c r="AJ1369" s="17">
        <v>8.2057499222546904E-2</v>
      </c>
      <c r="AK1369" s="17">
        <v>9.7392686526936195E-2</v>
      </c>
      <c r="AL1369" s="17">
        <v>3.3927489938417203E-2</v>
      </c>
      <c r="AM1369" s="17">
        <v>7.5667060743089404E-2</v>
      </c>
      <c r="AN1369" s="17">
        <v>0.121528209423668</v>
      </c>
      <c r="AO1369" s="17"/>
      <c r="AP1369" s="17">
        <v>7.7693002410318499E-2</v>
      </c>
      <c r="AQ1369" s="17">
        <v>7.4692466510067904E-2</v>
      </c>
      <c r="AR1369" s="17">
        <v>7.70500822895335E-2</v>
      </c>
      <c r="AS1369" s="17"/>
      <c r="AT1369" s="17">
        <v>7.5497356859573803E-2</v>
      </c>
      <c r="AU1369" s="17">
        <v>9.6038224448703802E-2</v>
      </c>
      <c r="AV1369" s="17" t="s">
        <v>74</v>
      </c>
      <c r="AW1369" s="17">
        <v>0.15652628095660401</v>
      </c>
      <c r="AX1369" s="17">
        <v>8.2333162146705802E-2</v>
      </c>
      <c r="AY1369" s="17">
        <v>9.4008206349859902E-2</v>
      </c>
      <c r="AZ1369" s="17">
        <v>8.9604829620606993E-2</v>
      </c>
    </row>
    <row r="1370" spans="2:52" x14ac:dyDescent="0.35">
      <c r="B1370" t="s">
        <v>72</v>
      </c>
      <c r="C1370" s="17">
        <v>4.2394762290795397E-2</v>
      </c>
      <c r="D1370" s="17">
        <v>3.1042103290954699E-2</v>
      </c>
      <c r="E1370" s="17">
        <v>5.36163918353098E-2</v>
      </c>
      <c r="F1370" s="17"/>
      <c r="G1370" s="17">
        <v>4.2284810077042802E-2</v>
      </c>
      <c r="H1370" s="17">
        <v>4.4374309415573202E-2</v>
      </c>
      <c r="I1370" s="17">
        <v>4.5927440929227299E-2</v>
      </c>
      <c r="J1370" s="17">
        <v>6.21087020882461E-2</v>
      </c>
      <c r="K1370" s="17">
        <v>1.06433371144146E-2</v>
      </c>
      <c r="L1370" s="17">
        <v>4.1607873788042503E-2</v>
      </c>
      <c r="M1370" s="17"/>
      <c r="N1370" s="17">
        <v>6.1139388486151297E-3</v>
      </c>
      <c r="O1370" s="17">
        <v>3.40958974822664E-2</v>
      </c>
      <c r="P1370" s="17">
        <v>6.1997597992010101E-2</v>
      </c>
      <c r="Q1370" s="17">
        <v>6.8625442315739499E-2</v>
      </c>
      <c r="R1370" s="17"/>
      <c r="S1370" s="17">
        <v>3.9434002479757098E-2</v>
      </c>
      <c r="T1370" s="17">
        <v>4.5697050123259399E-2</v>
      </c>
      <c r="U1370" s="17">
        <v>6.1000131499153003E-2</v>
      </c>
      <c r="V1370" s="17">
        <v>5.00947785059528E-2</v>
      </c>
      <c r="W1370" s="17">
        <v>2.0245745841066101E-2</v>
      </c>
      <c r="X1370" s="17">
        <v>3.0960679943494902E-2</v>
      </c>
      <c r="Y1370" s="17">
        <v>9.9836018452413994E-2</v>
      </c>
      <c r="Z1370" s="17">
        <v>5.6366300227262099E-2</v>
      </c>
      <c r="AA1370" s="17">
        <v>6.6694379774191001E-2</v>
      </c>
      <c r="AB1370" s="17">
        <v>0</v>
      </c>
      <c r="AC1370" s="17">
        <v>0</v>
      </c>
      <c r="AD1370" s="17">
        <v>0</v>
      </c>
      <c r="AE1370" s="17"/>
      <c r="AF1370" s="17">
        <v>3.9087484527719298E-2</v>
      </c>
      <c r="AG1370" s="17">
        <v>2.5369391297065402E-2</v>
      </c>
      <c r="AH1370" s="17">
        <v>7.9809386480112099E-2</v>
      </c>
      <c r="AI1370" s="17"/>
      <c r="AJ1370" s="17">
        <v>2.2689609415555499E-2</v>
      </c>
      <c r="AK1370" s="17">
        <v>4.5009455870914497E-2</v>
      </c>
      <c r="AL1370" s="17">
        <v>8.1247325629566006E-2</v>
      </c>
      <c r="AM1370" s="17">
        <v>0</v>
      </c>
      <c r="AN1370" s="17">
        <v>5.8935443508547201E-2</v>
      </c>
      <c r="AO1370" s="17"/>
      <c r="AP1370" s="17">
        <v>1.8055012736578498E-2</v>
      </c>
      <c r="AQ1370" s="17">
        <v>3.2267948644334701E-2</v>
      </c>
      <c r="AR1370" s="17">
        <v>5.6039431107057301E-2</v>
      </c>
      <c r="AS1370" s="17"/>
      <c r="AT1370" s="17">
        <v>3.3405407242554197E-2</v>
      </c>
      <c r="AU1370" s="17">
        <v>3.4152790431553302E-2</v>
      </c>
      <c r="AV1370" s="17" t="s">
        <v>74</v>
      </c>
      <c r="AW1370" s="17">
        <v>0.14268911361493</v>
      </c>
      <c r="AX1370" s="17">
        <v>4.6276091234364901E-2</v>
      </c>
      <c r="AY1370" s="17">
        <v>2.6790600120512799E-2</v>
      </c>
      <c r="AZ1370" s="17">
        <v>4.3498467747943297E-2</v>
      </c>
    </row>
    <row r="1371" spans="2:52" x14ac:dyDescent="0.35">
      <c r="B1371" t="s">
        <v>387</v>
      </c>
      <c r="C1371" s="17">
        <v>0.48623486755161099</v>
      </c>
      <c r="D1371" s="17">
        <v>0.53712571148933397</v>
      </c>
      <c r="E1371" s="17">
        <v>0.43772194915877799</v>
      </c>
      <c r="F1371" s="17"/>
      <c r="G1371" s="17">
        <v>0.38700673768627297</v>
      </c>
      <c r="H1371" s="17">
        <v>0.503204115907951</v>
      </c>
      <c r="I1371" s="17">
        <v>0.46563546124154798</v>
      </c>
      <c r="J1371" s="17">
        <v>0.46325588609315799</v>
      </c>
      <c r="K1371" s="17">
        <v>0.52701768451456699</v>
      </c>
      <c r="L1371" s="17">
        <v>0.542152845898068</v>
      </c>
      <c r="M1371" s="17"/>
      <c r="N1371" s="17">
        <v>0.56084542063724596</v>
      </c>
      <c r="O1371" s="17">
        <v>0.51572576502516398</v>
      </c>
      <c r="P1371" s="17">
        <v>0.47920811106154498</v>
      </c>
      <c r="Q1371" s="17">
        <v>0.394845203759281</v>
      </c>
      <c r="R1371" s="17"/>
      <c r="S1371" s="17">
        <v>0.44260106707465902</v>
      </c>
      <c r="T1371" s="17">
        <v>0.44164802054800201</v>
      </c>
      <c r="U1371" s="17">
        <v>0.38251275098916199</v>
      </c>
      <c r="V1371" s="17">
        <v>0.38397456660790602</v>
      </c>
      <c r="W1371" s="17">
        <v>0.51288675357249802</v>
      </c>
      <c r="X1371" s="17">
        <v>0.55942609128232101</v>
      </c>
      <c r="Y1371" s="17">
        <v>0.61292376740836496</v>
      </c>
      <c r="Z1371" s="17">
        <v>0.51164357618811396</v>
      </c>
      <c r="AA1371" s="17">
        <v>0.39085088400658702</v>
      </c>
      <c r="AB1371" s="17">
        <v>0.55819802902342197</v>
      </c>
      <c r="AC1371" s="17">
        <v>0.65212537705060902</v>
      </c>
      <c r="AD1371" s="17">
        <v>0.56154126043603902</v>
      </c>
      <c r="AE1371" s="17"/>
      <c r="AF1371" s="17">
        <v>0.488441668231543</v>
      </c>
      <c r="AG1371" s="17">
        <v>0.53165411804463703</v>
      </c>
      <c r="AH1371" s="17">
        <v>0.37402902012328598</v>
      </c>
      <c r="AI1371" s="17"/>
      <c r="AJ1371" s="17">
        <v>0.54183500561167197</v>
      </c>
      <c r="AK1371" s="17">
        <v>0.48539522298000698</v>
      </c>
      <c r="AL1371" s="17">
        <v>0.57827636124522597</v>
      </c>
      <c r="AM1371" s="17">
        <v>0.39478039932685699</v>
      </c>
      <c r="AN1371" s="17">
        <v>0.36959206001407302</v>
      </c>
      <c r="AO1371" s="17"/>
      <c r="AP1371" s="17">
        <v>0.51823732371846698</v>
      </c>
      <c r="AQ1371" s="17">
        <v>0.52066341799285798</v>
      </c>
      <c r="AR1371" s="17">
        <v>0.572982279949377</v>
      </c>
      <c r="AS1371" s="17"/>
      <c r="AT1371" s="17">
        <v>0.547015817638277</v>
      </c>
      <c r="AU1371" s="17">
        <v>0.46329990549036398</v>
      </c>
      <c r="AV1371" s="17" t="s">
        <v>74</v>
      </c>
      <c r="AW1371" s="17">
        <v>0.27421493310448802</v>
      </c>
      <c r="AX1371" s="17">
        <v>0.41796625468570903</v>
      </c>
      <c r="AY1371" s="17">
        <v>0.56266206746290404</v>
      </c>
      <c r="AZ1371" s="17">
        <v>0.392597668020844</v>
      </c>
    </row>
    <row r="1372" spans="2:52" x14ac:dyDescent="0.35">
      <c r="B1372" t="s">
        <v>388</v>
      </c>
      <c r="C1372" s="17">
        <v>0.21794450001041399</v>
      </c>
      <c r="D1372" s="17">
        <v>0.18277548415756201</v>
      </c>
      <c r="E1372" s="17">
        <v>0.25293692120232297</v>
      </c>
      <c r="F1372" s="17"/>
      <c r="G1372" s="17">
        <v>0.24764514778454</v>
      </c>
      <c r="H1372" s="17">
        <v>0.18249156234602901</v>
      </c>
      <c r="I1372" s="17">
        <v>0.25142102773594199</v>
      </c>
      <c r="J1372" s="17">
        <v>0.26381596665051998</v>
      </c>
      <c r="K1372" s="17">
        <v>0.181159644636466</v>
      </c>
      <c r="L1372" s="17">
        <v>0.19036347829818501</v>
      </c>
      <c r="M1372" s="17"/>
      <c r="N1372" s="17">
        <v>0.18289687674249799</v>
      </c>
      <c r="O1372" s="17">
        <v>0.19310155298215501</v>
      </c>
      <c r="P1372" s="17">
        <v>0.218155051848126</v>
      </c>
      <c r="Q1372" s="17">
        <v>0.27670073731438199</v>
      </c>
      <c r="R1372" s="17"/>
      <c r="S1372" s="17">
        <v>0.18731918872744399</v>
      </c>
      <c r="T1372" s="17">
        <v>0.20825940972391599</v>
      </c>
      <c r="U1372" s="17">
        <v>0.26188962495922902</v>
      </c>
      <c r="V1372" s="17">
        <v>0.26979912355748498</v>
      </c>
      <c r="W1372" s="17">
        <v>0.256125779798</v>
      </c>
      <c r="X1372" s="17">
        <v>0.209328750694702</v>
      </c>
      <c r="Y1372" s="17">
        <v>0.18433979490893401</v>
      </c>
      <c r="Z1372" s="17">
        <v>0.171497704305101</v>
      </c>
      <c r="AA1372" s="17">
        <v>0.21185297115249899</v>
      </c>
      <c r="AB1372" s="17">
        <v>0.21231625677247301</v>
      </c>
      <c r="AC1372" s="17">
        <v>0.24315693850091599</v>
      </c>
      <c r="AD1372" s="17">
        <v>0.320067659610482</v>
      </c>
      <c r="AE1372" s="17"/>
      <c r="AF1372" s="17">
        <v>0.21877791138247701</v>
      </c>
      <c r="AG1372" s="17">
        <v>0.17836567622987701</v>
      </c>
      <c r="AH1372" s="17">
        <v>0.27489733163688101</v>
      </c>
      <c r="AI1372" s="17"/>
      <c r="AJ1372" s="17">
        <v>0.184339982479792</v>
      </c>
      <c r="AK1372" s="17">
        <v>0.22351388035544301</v>
      </c>
      <c r="AL1372" s="17">
        <v>0.133876659294481</v>
      </c>
      <c r="AM1372" s="17">
        <v>0.16875468157321</v>
      </c>
      <c r="AN1372" s="17">
        <v>0.26770446615770699</v>
      </c>
      <c r="AO1372" s="17"/>
      <c r="AP1372" s="17">
        <v>0.17713066801280999</v>
      </c>
      <c r="AQ1372" s="17">
        <v>0.219091481820505</v>
      </c>
      <c r="AR1372" s="17">
        <v>0.172701072896743</v>
      </c>
      <c r="AS1372" s="17"/>
      <c r="AT1372" s="17">
        <v>0.20656883814458099</v>
      </c>
      <c r="AU1372" s="17">
        <v>0.21323787235931399</v>
      </c>
      <c r="AV1372" s="17" t="s">
        <v>74</v>
      </c>
      <c r="AW1372" s="17">
        <v>0.26289368883259101</v>
      </c>
      <c r="AX1372" s="17">
        <v>0.231730995661137</v>
      </c>
      <c r="AY1372" s="17">
        <v>0.193494855050894</v>
      </c>
      <c r="AZ1372" s="17">
        <v>0.23634627721349899</v>
      </c>
    </row>
    <row r="1373" spans="2:52" x14ac:dyDescent="0.35">
      <c r="B1373" t="s">
        <v>86</v>
      </c>
      <c r="C1373" s="17">
        <v>0.26829036754119601</v>
      </c>
      <c r="D1373" s="17">
        <v>0.35435022733177202</v>
      </c>
      <c r="E1373" s="17">
        <v>0.18478502795645499</v>
      </c>
      <c r="F1373" s="17"/>
      <c r="G1373" s="17">
        <v>0.139361589901733</v>
      </c>
      <c r="H1373" s="17">
        <v>0.32071255356192202</v>
      </c>
      <c r="I1373" s="17">
        <v>0.21421443350560601</v>
      </c>
      <c r="J1373" s="17">
        <v>0.199439919442638</v>
      </c>
      <c r="K1373" s="17">
        <v>0.34585803987810099</v>
      </c>
      <c r="L1373" s="17">
        <v>0.351789367599883</v>
      </c>
      <c r="M1373" s="17"/>
      <c r="N1373" s="17">
        <v>0.37794854389474802</v>
      </c>
      <c r="O1373" s="17">
        <v>0.32262421204300901</v>
      </c>
      <c r="P1373" s="17">
        <v>0.26105305921341898</v>
      </c>
      <c r="Q1373" s="17">
        <v>0.118144466444899</v>
      </c>
      <c r="R1373" s="17"/>
      <c r="S1373" s="17">
        <v>0.255281878347215</v>
      </c>
      <c r="T1373" s="17">
        <v>0.23338861082408599</v>
      </c>
      <c r="U1373" s="17">
        <v>0.120623126029932</v>
      </c>
      <c r="V1373" s="17">
        <v>0.114175443050421</v>
      </c>
      <c r="W1373" s="17">
        <v>0.25676097377449703</v>
      </c>
      <c r="X1373" s="17">
        <v>0.35009734058761899</v>
      </c>
      <c r="Y1373" s="17">
        <v>0.42858397249943098</v>
      </c>
      <c r="Z1373" s="17">
        <v>0.34014587188301298</v>
      </c>
      <c r="AA1373" s="17">
        <v>0.178997912854089</v>
      </c>
      <c r="AB1373" s="17">
        <v>0.34588177225094902</v>
      </c>
      <c r="AC1373" s="17">
        <v>0.408968438549694</v>
      </c>
      <c r="AD1373" s="17">
        <v>0.24147360082555699</v>
      </c>
      <c r="AE1373" s="17"/>
      <c r="AF1373" s="17">
        <v>0.26966375684906602</v>
      </c>
      <c r="AG1373" s="17">
        <v>0.35328844181475899</v>
      </c>
      <c r="AH1373" s="17">
        <v>9.9131688486404607E-2</v>
      </c>
      <c r="AI1373" s="17"/>
      <c r="AJ1373" s="17">
        <v>0.35749502313188097</v>
      </c>
      <c r="AK1373" s="17">
        <v>0.26188134262456397</v>
      </c>
      <c r="AL1373" s="17">
        <v>0.44439970195074502</v>
      </c>
      <c r="AM1373" s="17">
        <v>0.22602571775364699</v>
      </c>
      <c r="AN1373" s="17">
        <v>0.101887593856366</v>
      </c>
      <c r="AO1373" s="17"/>
      <c r="AP1373" s="17">
        <v>0.34110665570565701</v>
      </c>
      <c r="AQ1373" s="17">
        <v>0.30157193617235301</v>
      </c>
      <c r="AR1373" s="17">
        <v>0.40028120705263398</v>
      </c>
      <c r="AS1373" s="17"/>
      <c r="AT1373" s="17">
        <v>0.34044697949369701</v>
      </c>
      <c r="AU1373" s="17">
        <v>0.25006203313105002</v>
      </c>
      <c r="AV1373" s="17" t="s">
        <v>74</v>
      </c>
      <c r="AW1373" s="17">
        <v>1.13212442718968E-2</v>
      </c>
      <c r="AX1373" s="17">
        <v>0.186235259024572</v>
      </c>
      <c r="AY1373" s="17">
        <v>0.36916721241201</v>
      </c>
      <c r="AZ1373" s="17">
        <v>0.15625139080734499</v>
      </c>
    </row>
    <row r="1374" spans="2:52" x14ac:dyDescent="0.3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row>
    <row r="1375" spans="2:52" x14ac:dyDescent="0.35">
      <c r="B1375" s="6" t="s">
        <v>516</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row>
    <row r="1376" spans="2:52" x14ac:dyDescent="0.35">
      <c r="B1376" s="24" t="s">
        <v>156</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row>
    <row r="1377" spans="2:52" x14ac:dyDescent="0.35">
      <c r="B1377" t="s">
        <v>382</v>
      </c>
      <c r="C1377" s="17">
        <v>9.6182878925848203E-2</v>
      </c>
      <c r="D1377" s="17">
        <v>9.3332523237656298E-2</v>
      </c>
      <c r="E1377" s="17">
        <v>9.9553484349500496E-2</v>
      </c>
      <c r="F1377" s="17"/>
      <c r="G1377" s="17">
        <v>0.16885280096233199</v>
      </c>
      <c r="H1377" s="17">
        <v>0.10409962824591</v>
      </c>
      <c r="I1377" s="17">
        <v>0.118450790765112</v>
      </c>
      <c r="J1377" s="17">
        <v>9.6077205093746704E-2</v>
      </c>
      <c r="K1377" s="17">
        <v>8.6107379063139505E-2</v>
      </c>
      <c r="L1377" s="17">
        <v>1.9410491215530599E-2</v>
      </c>
      <c r="M1377" s="17"/>
      <c r="N1377" s="17">
        <v>0.11480405585251401</v>
      </c>
      <c r="O1377" s="17">
        <v>9.0483454784385298E-2</v>
      </c>
      <c r="P1377" s="17">
        <v>8.8361526332097304E-2</v>
      </c>
      <c r="Q1377" s="17">
        <v>8.94105435777892E-2</v>
      </c>
      <c r="R1377" s="17"/>
      <c r="S1377" s="17">
        <v>0.10711706401476601</v>
      </c>
      <c r="T1377" s="17">
        <v>4.9872067268758001E-2</v>
      </c>
      <c r="U1377" s="17">
        <v>5.6396613032102201E-2</v>
      </c>
      <c r="V1377" s="17">
        <v>3.02429953927114E-2</v>
      </c>
      <c r="W1377" s="17">
        <v>4.81463926723672E-2</v>
      </c>
      <c r="X1377" s="17">
        <v>0.15742996195797801</v>
      </c>
      <c r="Y1377" s="17">
        <v>0.13138692270329899</v>
      </c>
      <c r="Z1377" s="17">
        <v>0.113895442894081</v>
      </c>
      <c r="AA1377" s="17">
        <v>0.14749680937211301</v>
      </c>
      <c r="AB1377" s="17">
        <v>6.7528476637011198E-2</v>
      </c>
      <c r="AC1377" s="17">
        <v>0.13210231845261799</v>
      </c>
      <c r="AD1377" s="17">
        <v>0.18659962891202</v>
      </c>
      <c r="AE1377" s="17"/>
      <c r="AF1377" s="17">
        <v>8.4275298407435806E-2</v>
      </c>
      <c r="AG1377" s="17">
        <v>0.112874724539334</v>
      </c>
      <c r="AH1377" s="17">
        <v>8.30797899394351E-2</v>
      </c>
      <c r="AI1377" s="17"/>
      <c r="AJ1377" s="17">
        <v>6.9396968611835502E-2</v>
      </c>
      <c r="AK1377" s="17">
        <v>0.12012262480533401</v>
      </c>
      <c r="AL1377" s="17">
        <v>6.2265900470947502E-2</v>
      </c>
      <c r="AM1377" s="17">
        <v>0.204284932099007</v>
      </c>
      <c r="AN1377" s="17">
        <v>7.3305133760044203E-2</v>
      </c>
      <c r="AO1377" s="17"/>
      <c r="AP1377" s="17">
        <v>9.3910121528761395E-2</v>
      </c>
      <c r="AQ1377" s="17">
        <v>0.12550757704156101</v>
      </c>
      <c r="AR1377" s="17">
        <v>8.7839896908038798E-2</v>
      </c>
      <c r="AS1377" s="17"/>
      <c r="AT1377" s="17">
        <v>5.9816417738850401E-2</v>
      </c>
      <c r="AU1377" s="17">
        <v>7.1893980367905994E-2</v>
      </c>
      <c r="AV1377" s="17" t="s">
        <v>74</v>
      </c>
      <c r="AW1377" s="17">
        <v>0.184926308998207</v>
      </c>
      <c r="AX1377" s="17">
        <v>0.108133314071152</v>
      </c>
      <c r="AY1377" s="17">
        <v>0.146043191792076</v>
      </c>
      <c r="AZ1377" s="17">
        <v>0.12930599422933201</v>
      </c>
    </row>
    <row r="1378" spans="2:52" x14ac:dyDescent="0.35">
      <c r="B1378" t="s">
        <v>383</v>
      </c>
      <c r="C1378" s="17">
        <v>0.289673965520448</v>
      </c>
      <c r="D1378" s="17">
        <v>0.28237271351562099</v>
      </c>
      <c r="E1378" s="17">
        <v>0.29858988335995201</v>
      </c>
      <c r="F1378" s="17"/>
      <c r="G1378" s="17">
        <v>0.37808919801669599</v>
      </c>
      <c r="H1378" s="17">
        <v>0.38225750358573202</v>
      </c>
      <c r="I1378" s="17">
        <v>0.27650580623695598</v>
      </c>
      <c r="J1378" s="17">
        <v>0.32381951022375599</v>
      </c>
      <c r="K1378" s="17">
        <v>0.17313342984885299</v>
      </c>
      <c r="L1378" s="17">
        <v>0.20831002212204899</v>
      </c>
      <c r="M1378" s="17"/>
      <c r="N1378" s="17">
        <v>0.310424252193234</v>
      </c>
      <c r="O1378" s="17">
        <v>0.309656227085225</v>
      </c>
      <c r="P1378" s="17">
        <v>0.23118183762225999</v>
      </c>
      <c r="Q1378" s="17">
        <v>0.29985818151349702</v>
      </c>
      <c r="R1378" s="17"/>
      <c r="S1378" s="17">
        <v>0.29514575610320698</v>
      </c>
      <c r="T1378" s="17">
        <v>0.30756889981889002</v>
      </c>
      <c r="U1378" s="17">
        <v>0.24324036602247501</v>
      </c>
      <c r="V1378" s="17">
        <v>0.217699318114358</v>
      </c>
      <c r="W1378" s="17">
        <v>0.45328745460168901</v>
      </c>
      <c r="X1378" s="17">
        <v>0.37200081578930699</v>
      </c>
      <c r="Y1378" s="17">
        <v>0.24208700579074599</v>
      </c>
      <c r="Z1378" s="17">
        <v>0.27659563673531301</v>
      </c>
      <c r="AA1378" s="17">
        <v>0.240842498128083</v>
      </c>
      <c r="AB1378" s="17">
        <v>0.28074728753796202</v>
      </c>
      <c r="AC1378" s="17">
        <v>0.33916266586782301</v>
      </c>
      <c r="AD1378" s="17">
        <v>0.171989137236887</v>
      </c>
      <c r="AE1378" s="17"/>
      <c r="AF1378" s="17">
        <v>0.24294877779224899</v>
      </c>
      <c r="AG1378" s="17">
        <v>0.29903023340242302</v>
      </c>
      <c r="AH1378" s="17">
        <v>0.28428755800168898</v>
      </c>
      <c r="AI1378" s="17"/>
      <c r="AJ1378" s="17">
        <v>0.208325004387649</v>
      </c>
      <c r="AK1378" s="17">
        <v>0.33727338530800899</v>
      </c>
      <c r="AL1378" s="17">
        <v>0.30370891804315597</v>
      </c>
      <c r="AM1378" s="17">
        <v>0.14009248343921499</v>
      </c>
      <c r="AN1378" s="17">
        <v>0.28140492669500899</v>
      </c>
      <c r="AO1378" s="17"/>
      <c r="AP1378" s="17">
        <v>0.188267271432041</v>
      </c>
      <c r="AQ1378" s="17">
        <v>0.36189139564119699</v>
      </c>
      <c r="AR1378" s="17">
        <v>0.37945340433861002</v>
      </c>
      <c r="AS1378" s="17"/>
      <c r="AT1378" s="17">
        <v>0.212446025284348</v>
      </c>
      <c r="AU1378" s="17">
        <v>0.35979785053374902</v>
      </c>
      <c r="AV1378" s="17" t="s">
        <v>74</v>
      </c>
      <c r="AW1378" s="17">
        <v>0.26120431388472298</v>
      </c>
      <c r="AX1378" s="17">
        <v>0.31441531462306199</v>
      </c>
      <c r="AY1378" s="17">
        <v>0.32907766159231699</v>
      </c>
      <c r="AZ1378" s="17">
        <v>0.40875041629098702</v>
      </c>
    </row>
    <row r="1379" spans="2:52" x14ac:dyDescent="0.35">
      <c r="B1379" t="s">
        <v>384</v>
      </c>
      <c r="C1379" s="17">
        <v>0.28392786328964098</v>
      </c>
      <c r="D1379" s="17">
        <v>0.31027866637135199</v>
      </c>
      <c r="E1379" s="17">
        <v>0.260408674185999</v>
      </c>
      <c r="F1379" s="17"/>
      <c r="G1379" s="17">
        <v>0.29916864910022201</v>
      </c>
      <c r="H1379" s="17">
        <v>0.25238949994989002</v>
      </c>
      <c r="I1379" s="17">
        <v>0.29500417595613398</v>
      </c>
      <c r="J1379" s="17">
        <v>0.25311813098587099</v>
      </c>
      <c r="K1379" s="17">
        <v>0.33559119589084802</v>
      </c>
      <c r="L1379" s="17">
        <v>0.28023641445964098</v>
      </c>
      <c r="M1379" s="17"/>
      <c r="N1379" s="17">
        <v>0.33523470414700601</v>
      </c>
      <c r="O1379" s="17">
        <v>0.30992312356470803</v>
      </c>
      <c r="P1379" s="17">
        <v>0.24185541195070201</v>
      </c>
      <c r="Q1379" s="17">
        <v>0.23757993582669101</v>
      </c>
      <c r="R1379" s="17"/>
      <c r="S1379" s="17">
        <v>0.335592990345915</v>
      </c>
      <c r="T1379" s="17">
        <v>0.27832054009825202</v>
      </c>
      <c r="U1379" s="17">
        <v>0.32948677307197599</v>
      </c>
      <c r="V1379" s="17">
        <v>0.34788365342640398</v>
      </c>
      <c r="W1379" s="17">
        <v>0.22993385975991101</v>
      </c>
      <c r="X1379" s="17">
        <v>0.26890726103099999</v>
      </c>
      <c r="Y1379" s="17">
        <v>0.249952101110269</v>
      </c>
      <c r="Z1379" s="17">
        <v>0.25314305712909002</v>
      </c>
      <c r="AA1379" s="17">
        <v>0.21366232543481101</v>
      </c>
      <c r="AB1379" s="17">
        <v>0.26085336310074098</v>
      </c>
      <c r="AC1379" s="17">
        <v>0.249736934638039</v>
      </c>
      <c r="AD1379" s="17">
        <v>0.401246739705794</v>
      </c>
      <c r="AE1379" s="17"/>
      <c r="AF1379" s="17">
        <v>0.265783717750532</v>
      </c>
      <c r="AG1379" s="17">
        <v>0.29416613923486901</v>
      </c>
      <c r="AH1379" s="17">
        <v>0.315581869510416</v>
      </c>
      <c r="AI1379" s="17"/>
      <c r="AJ1379" s="17">
        <v>0.29051350449992802</v>
      </c>
      <c r="AK1379" s="17">
        <v>0.29417441702963798</v>
      </c>
      <c r="AL1379" s="17">
        <v>0.40093140990186399</v>
      </c>
      <c r="AM1379" s="17">
        <v>0.200799008103693</v>
      </c>
      <c r="AN1379" s="17">
        <v>0.25001365221577199</v>
      </c>
      <c r="AO1379" s="17"/>
      <c r="AP1379" s="17">
        <v>0.30105069004375501</v>
      </c>
      <c r="AQ1379" s="17">
        <v>0.252756736307234</v>
      </c>
      <c r="AR1379" s="17">
        <v>0.35555260347437501</v>
      </c>
      <c r="AS1379" s="17"/>
      <c r="AT1379" s="17">
        <v>0.283456382416992</v>
      </c>
      <c r="AU1379" s="17">
        <v>0.29443358123546098</v>
      </c>
      <c r="AV1379" s="17" t="s">
        <v>74</v>
      </c>
      <c r="AW1379" s="17">
        <v>0.257150570273876</v>
      </c>
      <c r="AX1379" s="17">
        <v>0.239444886990371</v>
      </c>
      <c r="AY1379" s="17">
        <v>0.28975151114513897</v>
      </c>
      <c r="AZ1379" s="17">
        <v>0.28341318399344401</v>
      </c>
    </row>
    <row r="1380" spans="2:52" x14ac:dyDescent="0.35">
      <c r="B1380" t="s">
        <v>385</v>
      </c>
      <c r="C1380" s="17">
        <v>0.119145807022462</v>
      </c>
      <c r="D1380" s="17">
        <v>9.5443631995779404E-2</v>
      </c>
      <c r="E1380" s="17">
        <v>0.14274055418565701</v>
      </c>
      <c r="F1380" s="17"/>
      <c r="G1380" s="17">
        <v>8.0880629232022799E-2</v>
      </c>
      <c r="H1380" s="17">
        <v>7.2001819925691393E-2</v>
      </c>
      <c r="I1380" s="17">
        <v>0.132816264627207</v>
      </c>
      <c r="J1380" s="17">
        <v>0.12484120574195701</v>
      </c>
      <c r="K1380" s="17">
        <v>0.14203693480135901</v>
      </c>
      <c r="L1380" s="17">
        <v>0.150143956419935</v>
      </c>
      <c r="M1380" s="17"/>
      <c r="N1380" s="17">
        <v>0.111974936906913</v>
      </c>
      <c r="O1380" s="17">
        <v>0.123831170185319</v>
      </c>
      <c r="P1380" s="17">
        <v>0.12921898127461501</v>
      </c>
      <c r="Q1380" s="17">
        <v>0.113308102899632</v>
      </c>
      <c r="R1380" s="17"/>
      <c r="S1380" s="17">
        <v>8.1151410342406693E-2</v>
      </c>
      <c r="T1380" s="17">
        <v>0.14438724785345899</v>
      </c>
      <c r="U1380" s="17">
        <v>0.101541374536374</v>
      </c>
      <c r="V1380" s="17">
        <v>0.108320425991177</v>
      </c>
      <c r="W1380" s="17">
        <v>0.114689527078015</v>
      </c>
      <c r="X1380" s="17">
        <v>5.5811752859186298E-2</v>
      </c>
      <c r="Y1380" s="17">
        <v>0.214785433257562</v>
      </c>
      <c r="Z1380" s="17">
        <v>0.217994172844032</v>
      </c>
      <c r="AA1380" s="17">
        <v>0.19198866177917601</v>
      </c>
      <c r="AB1380" s="17">
        <v>9.0571455717096697E-2</v>
      </c>
      <c r="AC1380" s="17">
        <v>5.4847884389476298E-2</v>
      </c>
      <c r="AD1380" s="17">
        <v>6.3336813670956504E-2</v>
      </c>
      <c r="AE1380" s="17"/>
      <c r="AF1380" s="17">
        <v>0.14759951661147799</v>
      </c>
      <c r="AG1380" s="17">
        <v>0.10966446704631699</v>
      </c>
      <c r="AH1380" s="17">
        <v>8.4821869376100895E-2</v>
      </c>
      <c r="AI1380" s="17"/>
      <c r="AJ1380" s="17">
        <v>0.178917445005077</v>
      </c>
      <c r="AK1380" s="17">
        <v>9.9076278790062797E-2</v>
      </c>
      <c r="AL1380" s="17">
        <v>0.13458226531359699</v>
      </c>
      <c r="AM1380" s="17">
        <v>0</v>
      </c>
      <c r="AN1380" s="17">
        <v>8.9143825792986006E-2</v>
      </c>
      <c r="AO1380" s="17"/>
      <c r="AP1380" s="17">
        <v>0.15723113831157201</v>
      </c>
      <c r="AQ1380" s="17">
        <v>9.9161474970279606E-2</v>
      </c>
      <c r="AR1380" s="17">
        <v>0.100696909103778</v>
      </c>
      <c r="AS1380" s="17"/>
      <c r="AT1380" s="17">
        <v>0.17433499826128401</v>
      </c>
      <c r="AU1380" s="17">
        <v>0.108302702388251</v>
      </c>
      <c r="AV1380" s="17" t="s">
        <v>74</v>
      </c>
      <c r="AW1380" s="17">
        <v>9.8071900204662804E-2</v>
      </c>
      <c r="AX1380" s="17">
        <v>8.8505972565294605E-2</v>
      </c>
      <c r="AY1380" s="17">
        <v>7.4235402399447994E-2</v>
      </c>
      <c r="AZ1380" s="17">
        <v>4.1984360348795102E-2</v>
      </c>
    </row>
    <row r="1381" spans="2:52" x14ac:dyDescent="0.35">
      <c r="B1381" t="s">
        <v>386</v>
      </c>
      <c r="C1381" s="17">
        <v>0.145318759391979</v>
      </c>
      <c r="D1381" s="17">
        <v>0.16480019019022901</v>
      </c>
      <c r="E1381" s="17">
        <v>0.120996448468061</v>
      </c>
      <c r="F1381" s="17"/>
      <c r="G1381" s="17">
        <v>4.1682099212289603E-2</v>
      </c>
      <c r="H1381" s="17">
        <v>9.3960270884968902E-2</v>
      </c>
      <c r="I1381" s="17">
        <v>0.12193012866988499</v>
      </c>
      <c r="J1381" s="17">
        <v>0.110607549640043</v>
      </c>
      <c r="K1381" s="17">
        <v>0.21529482278623299</v>
      </c>
      <c r="L1381" s="17">
        <v>0.27273932089838698</v>
      </c>
      <c r="M1381" s="17"/>
      <c r="N1381" s="17">
        <v>0.1144697097209</v>
      </c>
      <c r="O1381" s="17">
        <v>0.12786566960039</v>
      </c>
      <c r="P1381" s="17">
        <v>0.197500903089567</v>
      </c>
      <c r="Q1381" s="17">
        <v>0.146236506891714</v>
      </c>
      <c r="R1381" s="17"/>
      <c r="S1381" s="17">
        <v>0.105844051872268</v>
      </c>
      <c r="T1381" s="17">
        <v>0.135114294030345</v>
      </c>
      <c r="U1381" s="17">
        <v>0.17642223140505001</v>
      </c>
      <c r="V1381" s="17">
        <v>0.212530105713155</v>
      </c>
      <c r="W1381" s="17">
        <v>0.132045481259812</v>
      </c>
      <c r="X1381" s="17">
        <v>9.2673298783708502E-2</v>
      </c>
      <c r="Y1381" s="17">
        <v>0.119520251668669</v>
      </c>
      <c r="Z1381" s="17">
        <v>0.104219138898793</v>
      </c>
      <c r="AA1381" s="17">
        <v>0.151258847978405</v>
      </c>
      <c r="AB1381" s="17">
        <v>0.220729474241533</v>
      </c>
      <c r="AC1381" s="17">
        <v>0.12987746001867201</v>
      </c>
      <c r="AD1381" s="17">
        <v>0.176827680474342</v>
      </c>
      <c r="AE1381" s="17"/>
      <c r="AF1381" s="17">
        <v>0.213373440140462</v>
      </c>
      <c r="AG1381" s="17">
        <v>0.11337107692975899</v>
      </c>
      <c r="AH1381" s="17">
        <v>0.14191224021210799</v>
      </c>
      <c r="AI1381" s="17"/>
      <c r="AJ1381" s="17">
        <v>0.188685136408479</v>
      </c>
      <c r="AK1381" s="17">
        <v>8.6925773161847505E-2</v>
      </c>
      <c r="AL1381" s="17">
        <v>6.6477688375116001E-2</v>
      </c>
      <c r="AM1381" s="17">
        <v>0.45482357635808501</v>
      </c>
      <c r="AN1381" s="17">
        <v>0.196232133299508</v>
      </c>
      <c r="AO1381" s="17"/>
      <c r="AP1381" s="17">
        <v>0.18714004746721</v>
      </c>
      <c r="AQ1381" s="17">
        <v>0.123439380480904</v>
      </c>
      <c r="AR1381" s="17">
        <v>7.6457186175197797E-2</v>
      </c>
      <c r="AS1381" s="17"/>
      <c r="AT1381" s="17">
        <v>0.21977413997912901</v>
      </c>
      <c r="AU1381" s="17">
        <v>0.11447755836267701</v>
      </c>
      <c r="AV1381" s="17" t="s">
        <v>74</v>
      </c>
      <c r="AW1381" s="17">
        <v>0.13504612818320799</v>
      </c>
      <c r="AX1381" s="17">
        <v>0.12145510427511801</v>
      </c>
      <c r="AY1381" s="17">
        <v>6.4410761575811507E-2</v>
      </c>
      <c r="AZ1381" s="17">
        <v>0.13654604513744201</v>
      </c>
    </row>
    <row r="1382" spans="2:52" x14ac:dyDescent="0.35">
      <c r="B1382" t="s">
        <v>72</v>
      </c>
      <c r="C1382" s="17">
        <v>6.5750725849621203E-2</v>
      </c>
      <c r="D1382" s="17">
        <v>5.3772274689362902E-2</v>
      </c>
      <c r="E1382" s="17">
        <v>7.7710955450830899E-2</v>
      </c>
      <c r="F1382" s="17"/>
      <c r="G1382" s="17">
        <v>3.1326623476436902E-2</v>
      </c>
      <c r="H1382" s="17">
        <v>9.5291277407808406E-2</v>
      </c>
      <c r="I1382" s="17">
        <v>5.5292833744706102E-2</v>
      </c>
      <c r="J1382" s="17">
        <v>9.1536398314626302E-2</v>
      </c>
      <c r="K1382" s="17">
        <v>4.7836237609567303E-2</v>
      </c>
      <c r="L1382" s="17">
        <v>6.9159794884458295E-2</v>
      </c>
      <c r="M1382" s="17"/>
      <c r="N1382" s="17">
        <v>1.3092341179432899E-2</v>
      </c>
      <c r="O1382" s="17">
        <v>3.8240354779973097E-2</v>
      </c>
      <c r="P1382" s="17">
        <v>0.11188133973075901</v>
      </c>
      <c r="Q1382" s="17">
        <v>0.113606729290677</v>
      </c>
      <c r="R1382" s="17"/>
      <c r="S1382" s="17">
        <v>7.5148727321437805E-2</v>
      </c>
      <c r="T1382" s="17">
        <v>8.4736950930296401E-2</v>
      </c>
      <c r="U1382" s="17">
        <v>9.2912641932023796E-2</v>
      </c>
      <c r="V1382" s="17">
        <v>8.3323501362195504E-2</v>
      </c>
      <c r="W1382" s="17">
        <v>2.1897284628205602E-2</v>
      </c>
      <c r="X1382" s="17">
        <v>5.3176909578819799E-2</v>
      </c>
      <c r="Y1382" s="17">
        <v>4.2268285469455498E-2</v>
      </c>
      <c r="Z1382" s="17">
        <v>3.4152551498690502E-2</v>
      </c>
      <c r="AA1382" s="17">
        <v>5.4750857307411298E-2</v>
      </c>
      <c r="AB1382" s="17">
        <v>7.9569942765656307E-2</v>
      </c>
      <c r="AC1382" s="17">
        <v>9.4272736633371101E-2</v>
      </c>
      <c r="AD1382" s="17">
        <v>0</v>
      </c>
      <c r="AE1382" s="17"/>
      <c r="AF1382" s="17">
        <v>4.60192492978432E-2</v>
      </c>
      <c r="AG1382" s="17">
        <v>7.0893358847297902E-2</v>
      </c>
      <c r="AH1382" s="17">
        <v>9.0316672960250297E-2</v>
      </c>
      <c r="AI1382" s="17"/>
      <c r="AJ1382" s="17">
        <v>6.4161941087031799E-2</v>
      </c>
      <c r="AK1382" s="17">
        <v>6.2427520905108599E-2</v>
      </c>
      <c r="AL1382" s="17">
        <v>3.2033817895319297E-2</v>
      </c>
      <c r="AM1382" s="17">
        <v>0</v>
      </c>
      <c r="AN1382" s="17">
        <v>0.109900328236681</v>
      </c>
      <c r="AO1382" s="17"/>
      <c r="AP1382" s="17">
        <v>7.24007312166602E-2</v>
      </c>
      <c r="AQ1382" s="17">
        <v>3.72434355588252E-2</v>
      </c>
      <c r="AR1382" s="17">
        <v>0</v>
      </c>
      <c r="AS1382" s="17"/>
      <c r="AT1382" s="17">
        <v>5.01720363193967E-2</v>
      </c>
      <c r="AU1382" s="17">
        <v>5.1094327111956002E-2</v>
      </c>
      <c r="AV1382" s="17" t="s">
        <v>74</v>
      </c>
      <c r="AW1382" s="17">
        <v>6.3600778455322804E-2</v>
      </c>
      <c r="AX1382" s="17">
        <v>0.12804540747500201</v>
      </c>
      <c r="AY1382" s="17">
        <v>9.6481471495209095E-2</v>
      </c>
      <c r="AZ1382" s="17">
        <v>0</v>
      </c>
    </row>
    <row r="1383" spans="2:52" x14ac:dyDescent="0.35">
      <c r="B1383" t="s">
        <v>387</v>
      </c>
      <c r="C1383" s="17">
        <v>0.38585684444629698</v>
      </c>
      <c r="D1383" s="17">
        <v>0.37570523675327699</v>
      </c>
      <c r="E1383" s="17">
        <v>0.39814336770945202</v>
      </c>
      <c r="F1383" s="17"/>
      <c r="G1383" s="17">
        <v>0.54694199897902895</v>
      </c>
      <c r="H1383" s="17">
        <v>0.48635713183164098</v>
      </c>
      <c r="I1383" s="17">
        <v>0.39495659700206698</v>
      </c>
      <c r="J1383" s="17">
        <v>0.419896715317503</v>
      </c>
      <c r="K1383" s="17">
        <v>0.25924080891199203</v>
      </c>
      <c r="L1383" s="17">
        <v>0.22772051333757901</v>
      </c>
      <c r="M1383" s="17"/>
      <c r="N1383" s="17">
        <v>0.42522830804574901</v>
      </c>
      <c r="O1383" s="17">
        <v>0.40013968186961002</v>
      </c>
      <c r="P1383" s="17">
        <v>0.31954336395435701</v>
      </c>
      <c r="Q1383" s="17">
        <v>0.38926872509128602</v>
      </c>
      <c r="R1383" s="17"/>
      <c r="S1383" s="17">
        <v>0.40226282011797299</v>
      </c>
      <c r="T1383" s="17">
        <v>0.357440967087648</v>
      </c>
      <c r="U1383" s="17">
        <v>0.29963697905457698</v>
      </c>
      <c r="V1383" s="17">
        <v>0.247942313507069</v>
      </c>
      <c r="W1383" s="17">
        <v>0.50143384727405604</v>
      </c>
      <c r="X1383" s="17">
        <v>0.52943077774728597</v>
      </c>
      <c r="Y1383" s="17">
        <v>0.37347392849404498</v>
      </c>
      <c r="Z1383" s="17">
        <v>0.390491079629394</v>
      </c>
      <c r="AA1383" s="17">
        <v>0.38833930750019702</v>
      </c>
      <c r="AB1383" s="17">
        <v>0.34827576417497302</v>
      </c>
      <c r="AC1383" s="17">
        <v>0.471264984320441</v>
      </c>
      <c r="AD1383" s="17">
        <v>0.358588766148907</v>
      </c>
      <c r="AE1383" s="17"/>
      <c r="AF1383" s="17">
        <v>0.32722407619968502</v>
      </c>
      <c r="AG1383" s="17">
        <v>0.41190495794175802</v>
      </c>
      <c r="AH1383" s="17">
        <v>0.36736734794112502</v>
      </c>
      <c r="AI1383" s="17"/>
      <c r="AJ1383" s="17">
        <v>0.27772197299948498</v>
      </c>
      <c r="AK1383" s="17">
        <v>0.45739601011334302</v>
      </c>
      <c r="AL1383" s="17">
        <v>0.36597481851410402</v>
      </c>
      <c r="AM1383" s="17">
        <v>0.34437741553822199</v>
      </c>
      <c r="AN1383" s="17">
        <v>0.35471006045505299</v>
      </c>
      <c r="AO1383" s="17"/>
      <c r="AP1383" s="17">
        <v>0.28217739296080302</v>
      </c>
      <c r="AQ1383" s="17">
        <v>0.487398972682758</v>
      </c>
      <c r="AR1383" s="17">
        <v>0.46729330124664897</v>
      </c>
      <c r="AS1383" s="17"/>
      <c r="AT1383" s="17">
        <v>0.27226244302319802</v>
      </c>
      <c r="AU1383" s="17">
        <v>0.43169183090165503</v>
      </c>
      <c r="AV1383" s="17" t="s">
        <v>74</v>
      </c>
      <c r="AW1383" s="17">
        <v>0.44613062288292998</v>
      </c>
      <c r="AX1383" s="17">
        <v>0.422548628694214</v>
      </c>
      <c r="AY1383" s="17">
        <v>0.47512085338439303</v>
      </c>
      <c r="AZ1383" s="17">
        <v>0.53805641052031805</v>
      </c>
    </row>
    <row r="1384" spans="2:52" x14ac:dyDescent="0.35">
      <c r="B1384" t="s">
        <v>388</v>
      </c>
      <c r="C1384" s="17">
        <v>0.26446456641444099</v>
      </c>
      <c r="D1384" s="17">
        <v>0.260243822186008</v>
      </c>
      <c r="E1384" s="17">
        <v>0.26373700265371802</v>
      </c>
      <c r="F1384" s="17"/>
      <c r="G1384" s="17">
        <v>0.122562728444312</v>
      </c>
      <c r="H1384" s="17">
        <v>0.16596209081065999</v>
      </c>
      <c r="I1384" s="17">
        <v>0.25474639329709198</v>
      </c>
      <c r="J1384" s="17">
        <v>0.235448755382</v>
      </c>
      <c r="K1384" s="17">
        <v>0.357331757587592</v>
      </c>
      <c r="L1384" s="17">
        <v>0.42288327731832198</v>
      </c>
      <c r="M1384" s="17"/>
      <c r="N1384" s="17">
        <v>0.226444646627813</v>
      </c>
      <c r="O1384" s="17">
        <v>0.251696839785709</v>
      </c>
      <c r="P1384" s="17">
        <v>0.32671988436418198</v>
      </c>
      <c r="Q1384" s="17">
        <v>0.25954460979134603</v>
      </c>
      <c r="R1384" s="17"/>
      <c r="S1384" s="17">
        <v>0.186995462214675</v>
      </c>
      <c r="T1384" s="17">
        <v>0.279501541883803</v>
      </c>
      <c r="U1384" s="17">
        <v>0.277963605941423</v>
      </c>
      <c r="V1384" s="17">
        <v>0.32085053170433098</v>
      </c>
      <c r="W1384" s="17">
        <v>0.24673500833782799</v>
      </c>
      <c r="X1384" s="17">
        <v>0.14848505164289499</v>
      </c>
      <c r="Y1384" s="17">
        <v>0.33430568492623097</v>
      </c>
      <c r="Z1384" s="17">
        <v>0.32221331174282503</v>
      </c>
      <c r="AA1384" s="17">
        <v>0.343247509757581</v>
      </c>
      <c r="AB1384" s="17">
        <v>0.31130092995862901</v>
      </c>
      <c r="AC1384" s="17">
        <v>0.184725344408149</v>
      </c>
      <c r="AD1384" s="17">
        <v>0.240164494145299</v>
      </c>
      <c r="AE1384" s="17"/>
      <c r="AF1384" s="17">
        <v>0.36097295675193902</v>
      </c>
      <c r="AG1384" s="17">
        <v>0.223035543976076</v>
      </c>
      <c r="AH1384" s="17">
        <v>0.226734109588209</v>
      </c>
      <c r="AI1384" s="17"/>
      <c r="AJ1384" s="17">
        <v>0.36760258141355601</v>
      </c>
      <c r="AK1384" s="17">
        <v>0.18600205195191</v>
      </c>
      <c r="AL1384" s="17">
        <v>0.20105995368871299</v>
      </c>
      <c r="AM1384" s="17">
        <v>0.45482357635808501</v>
      </c>
      <c r="AN1384" s="17">
        <v>0.28537595909249402</v>
      </c>
      <c r="AO1384" s="17"/>
      <c r="AP1384" s="17">
        <v>0.34437118577878201</v>
      </c>
      <c r="AQ1384" s="17">
        <v>0.22260085545118299</v>
      </c>
      <c r="AR1384" s="17">
        <v>0.17715409527897599</v>
      </c>
      <c r="AS1384" s="17"/>
      <c r="AT1384" s="17">
        <v>0.39410913824041299</v>
      </c>
      <c r="AU1384" s="17">
        <v>0.22278026075092799</v>
      </c>
      <c r="AV1384" s="17" t="s">
        <v>74</v>
      </c>
      <c r="AW1384" s="17">
        <v>0.23311802838787099</v>
      </c>
      <c r="AX1384" s="17">
        <v>0.20996107684041301</v>
      </c>
      <c r="AY1384" s="17">
        <v>0.13864616397526</v>
      </c>
      <c r="AZ1384" s="17">
        <v>0.178530405486237</v>
      </c>
    </row>
    <row r="1385" spans="2:52" x14ac:dyDescent="0.35">
      <c r="B1385" t="s">
        <v>86</v>
      </c>
      <c r="C1385" s="17">
        <v>0.121392278031856</v>
      </c>
      <c r="D1385" s="17">
        <v>0.11546141456726899</v>
      </c>
      <c r="E1385" s="17">
        <v>0.134406365055735</v>
      </c>
      <c r="F1385" s="17"/>
      <c r="G1385" s="17">
        <v>0.42437927053471602</v>
      </c>
      <c r="H1385" s="17">
        <v>0.32039504102098099</v>
      </c>
      <c r="I1385" s="17">
        <v>0.140210203704975</v>
      </c>
      <c r="J1385" s="17">
        <v>0.184447959935502</v>
      </c>
      <c r="K1385" s="17">
        <v>-9.8090948675600004E-2</v>
      </c>
      <c r="L1385" s="17">
        <v>-0.195162763980743</v>
      </c>
      <c r="M1385" s="17"/>
      <c r="N1385" s="17">
        <v>0.19878366141793599</v>
      </c>
      <c r="O1385" s="17">
        <v>0.14844284208390199</v>
      </c>
      <c r="P1385" s="17">
        <v>-7.1765204098248603E-3</v>
      </c>
      <c r="Q1385" s="17">
        <v>0.12972411529993999</v>
      </c>
      <c r="R1385" s="17"/>
      <c r="S1385" s="17">
        <v>0.21526735790329801</v>
      </c>
      <c r="T1385" s="17">
        <v>7.7939425203844698E-2</v>
      </c>
      <c r="U1385" s="17">
        <v>2.1673373113153999E-2</v>
      </c>
      <c r="V1385" s="17">
        <v>-7.2908218197261995E-2</v>
      </c>
      <c r="W1385" s="17">
        <v>0.25469883893622902</v>
      </c>
      <c r="X1385" s="17">
        <v>0.38094572610439098</v>
      </c>
      <c r="Y1385" s="17">
        <v>3.9168243567814003E-2</v>
      </c>
      <c r="Z1385" s="17">
        <v>6.8277767886569293E-2</v>
      </c>
      <c r="AA1385" s="17">
        <v>4.5091797742615403E-2</v>
      </c>
      <c r="AB1385" s="17">
        <v>3.6974834216343802E-2</v>
      </c>
      <c r="AC1385" s="17">
        <v>0.28653963991229198</v>
      </c>
      <c r="AD1385" s="17">
        <v>0.118424272003609</v>
      </c>
      <c r="AE1385" s="17"/>
      <c r="AF1385" s="17">
        <v>-3.3748880552254099E-2</v>
      </c>
      <c r="AG1385" s="17">
        <v>0.18886941396568199</v>
      </c>
      <c r="AH1385" s="17">
        <v>0.140633238352915</v>
      </c>
      <c r="AI1385" s="17"/>
      <c r="AJ1385" s="17">
        <v>-8.9880608414071E-2</v>
      </c>
      <c r="AK1385" s="17">
        <v>0.27139395816143302</v>
      </c>
      <c r="AL1385" s="17">
        <v>0.16491486482539</v>
      </c>
      <c r="AM1385" s="17">
        <v>-0.110446160819863</v>
      </c>
      <c r="AN1385" s="17">
        <v>6.9334101362559297E-2</v>
      </c>
      <c r="AO1385" s="17"/>
      <c r="AP1385" s="17">
        <v>-6.2193792817979002E-2</v>
      </c>
      <c r="AQ1385" s="17">
        <v>0.26479811723157498</v>
      </c>
      <c r="AR1385" s="17">
        <v>0.29013920596767301</v>
      </c>
      <c r="AS1385" s="17"/>
      <c r="AT1385" s="17">
        <v>-0.121846695217215</v>
      </c>
      <c r="AU1385" s="17">
        <v>0.20891157015072701</v>
      </c>
      <c r="AV1385" s="17" t="s">
        <v>74</v>
      </c>
      <c r="AW1385" s="17">
        <v>0.21301259449505899</v>
      </c>
      <c r="AX1385" s="17">
        <v>0.21258755185380099</v>
      </c>
      <c r="AY1385" s="17">
        <v>0.336474689409133</v>
      </c>
      <c r="AZ1385" s="17">
        <v>0.359526005034081</v>
      </c>
    </row>
    <row r="1386" spans="2:52" x14ac:dyDescent="0.35">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row>
    <row r="1387" spans="2:52" x14ac:dyDescent="0.35">
      <c r="B1387" s="6" t="s">
        <v>517</v>
      </c>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row>
    <row r="1388" spans="2:52" x14ac:dyDescent="0.35">
      <c r="B1388" s="24" t="s">
        <v>156</v>
      </c>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row>
    <row r="1389" spans="2:52" x14ac:dyDescent="0.35">
      <c r="B1389" t="s">
        <v>382</v>
      </c>
      <c r="C1389" s="17">
        <v>0.16801083612460099</v>
      </c>
      <c r="D1389" s="17">
        <v>0.157628435754644</v>
      </c>
      <c r="E1389" s="17">
        <v>0.17910058851476099</v>
      </c>
      <c r="F1389" s="17"/>
      <c r="G1389" s="17">
        <v>0.14144847727634599</v>
      </c>
      <c r="H1389" s="17">
        <v>0.107818946633886</v>
      </c>
      <c r="I1389" s="17">
        <v>0.182469079706296</v>
      </c>
      <c r="J1389" s="17">
        <v>0.21721880371368801</v>
      </c>
      <c r="K1389" s="17">
        <v>0.17461864948254699</v>
      </c>
      <c r="L1389" s="17">
        <v>0.169588414364711</v>
      </c>
      <c r="M1389" s="17"/>
      <c r="N1389" s="17">
        <v>0.174641487365336</v>
      </c>
      <c r="O1389" s="17">
        <v>0.145223710649246</v>
      </c>
      <c r="P1389" s="17">
        <v>0.17104148702063901</v>
      </c>
      <c r="Q1389" s="17">
        <v>0.18431193226765799</v>
      </c>
      <c r="R1389" s="17"/>
      <c r="S1389" s="17">
        <v>0.14492886077053799</v>
      </c>
      <c r="T1389" s="17">
        <v>0.11348673376797801</v>
      </c>
      <c r="U1389" s="17">
        <v>0.24278176669100601</v>
      </c>
      <c r="V1389" s="17">
        <v>0.18649690719633999</v>
      </c>
      <c r="W1389" s="17">
        <v>0.109739424014321</v>
      </c>
      <c r="X1389" s="17">
        <v>0.214476719534612</v>
      </c>
      <c r="Y1389" s="17">
        <v>0.172639937863382</v>
      </c>
      <c r="Z1389" s="17">
        <v>0.140251782524908</v>
      </c>
      <c r="AA1389" s="17">
        <v>0.189115067913878</v>
      </c>
      <c r="AB1389" s="17">
        <v>0.111800488831879</v>
      </c>
      <c r="AC1389" s="17">
        <v>0.21150005175144099</v>
      </c>
      <c r="AD1389" s="17">
        <v>0.23459449046353301</v>
      </c>
      <c r="AE1389" s="17"/>
      <c r="AF1389" s="17">
        <v>0.205336091015733</v>
      </c>
      <c r="AG1389" s="17">
        <v>0.14535721630725201</v>
      </c>
      <c r="AH1389" s="17">
        <v>0.14758906367174801</v>
      </c>
      <c r="AI1389" s="17"/>
      <c r="AJ1389" s="17">
        <v>0.18321940823108801</v>
      </c>
      <c r="AK1389" s="17">
        <v>0.16328479812962901</v>
      </c>
      <c r="AL1389" s="17">
        <v>0.29661832557944401</v>
      </c>
      <c r="AM1389" s="17">
        <v>0</v>
      </c>
      <c r="AN1389" s="17">
        <v>0.14278797022289999</v>
      </c>
      <c r="AO1389" s="17"/>
      <c r="AP1389" s="17">
        <v>0.191350614488593</v>
      </c>
      <c r="AQ1389" s="17">
        <v>0.1899705894017</v>
      </c>
      <c r="AR1389" s="17">
        <v>0.30388022217939198</v>
      </c>
      <c r="AS1389" s="17"/>
      <c r="AT1389" s="17">
        <v>0.17953280456288101</v>
      </c>
      <c r="AU1389" s="17">
        <v>0.15326751504644301</v>
      </c>
      <c r="AV1389" s="17" t="s">
        <v>74</v>
      </c>
      <c r="AW1389" s="17">
        <v>0.17388319254746301</v>
      </c>
      <c r="AX1389" s="17">
        <v>0.21320690772463299</v>
      </c>
      <c r="AY1389" s="17">
        <v>0.155317741366467</v>
      </c>
      <c r="AZ1389" s="17">
        <v>0.133181453760159</v>
      </c>
    </row>
    <row r="1390" spans="2:52" x14ac:dyDescent="0.35">
      <c r="B1390" t="s">
        <v>383</v>
      </c>
      <c r="C1390" s="17">
        <v>0.38015775568141702</v>
      </c>
      <c r="D1390" s="17">
        <v>0.39506900443688298</v>
      </c>
      <c r="E1390" s="17">
        <v>0.36529523292427502</v>
      </c>
      <c r="F1390" s="17"/>
      <c r="G1390" s="17">
        <v>0.32934504752571803</v>
      </c>
      <c r="H1390" s="17">
        <v>0.443406058134931</v>
      </c>
      <c r="I1390" s="17">
        <v>0.424210378938845</v>
      </c>
      <c r="J1390" s="17">
        <v>0.36623573079486299</v>
      </c>
      <c r="K1390" s="17">
        <v>0.40433968552961502</v>
      </c>
      <c r="L1390" s="17">
        <v>0.33000145794222802</v>
      </c>
      <c r="M1390" s="17"/>
      <c r="N1390" s="17">
        <v>0.43889702261311198</v>
      </c>
      <c r="O1390" s="17">
        <v>0.42835163906030299</v>
      </c>
      <c r="P1390" s="17">
        <v>0.30338111664212702</v>
      </c>
      <c r="Q1390" s="17">
        <v>0.33328799512518897</v>
      </c>
      <c r="R1390" s="17"/>
      <c r="S1390" s="17">
        <v>0.35428541988609502</v>
      </c>
      <c r="T1390" s="17">
        <v>0.40966590716211099</v>
      </c>
      <c r="U1390" s="17">
        <v>0.23849626494343501</v>
      </c>
      <c r="V1390" s="17">
        <v>0.37241432767675697</v>
      </c>
      <c r="W1390" s="17">
        <v>0.45912535997292497</v>
      </c>
      <c r="X1390" s="17">
        <v>0.37847031381961199</v>
      </c>
      <c r="Y1390" s="17">
        <v>0.34800266666504598</v>
      </c>
      <c r="Z1390" s="17">
        <v>0.56560420780992504</v>
      </c>
      <c r="AA1390" s="17">
        <v>0.344819612958911</v>
      </c>
      <c r="AB1390" s="17">
        <v>0.45051906028398597</v>
      </c>
      <c r="AC1390" s="17">
        <v>0.36478151041016399</v>
      </c>
      <c r="AD1390" s="17">
        <v>0.39969878622517802</v>
      </c>
      <c r="AE1390" s="17"/>
      <c r="AF1390" s="17">
        <v>0.34615365812444499</v>
      </c>
      <c r="AG1390" s="17">
        <v>0.46012967952738099</v>
      </c>
      <c r="AH1390" s="17">
        <v>0.311106493008871</v>
      </c>
      <c r="AI1390" s="17"/>
      <c r="AJ1390" s="17">
        <v>0.34462803765115302</v>
      </c>
      <c r="AK1390" s="17">
        <v>0.438827930631424</v>
      </c>
      <c r="AL1390" s="17">
        <v>0.40851228641849002</v>
      </c>
      <c r="AM1390" s="17">
        <v>0.54517642364191499</v>
      </c>
      <c r="AN1390" s="17">
        <v>0.32405428436037498</v>
      </c>
      <c r="AO1390" s="17"/>
      <c r="AP1390" s="17">
        <v>0.33754260669525699</v>
      </c>
      <c r="AQ1390" s="17">
        <v>0.44486637956590802</v>
      </c>
      <c r="AR1390" s="17">
        <v>0.358152129225488</v>
      </c>
      <c r="AS1390" s="17"/>
      <c r="AT1390" s="17">
        <v>0.39580074555075501</v>
      </c>
      <c r="AU1390" s="17">
        <v>0.39148986636039801</v>
      </c>
      <c r="AV1390" s="17" t="s">
        <v>74</v>
      </c>
      <c r="AW1390" s="17">
        <v>0.33738865673299201</v>
      </c>
      <c r="AX1390" s="17">
        <v>0.36825322789315501</v>
      </c>
      <c r="AY1390" s="17">
        <v>0.386913966945512</v>
      </c>
      <c r="AZ1390" s="17">
        <v>0.26928222616688702</v>
      </c>
    </row>
    <row r="1391" spans="2:52" x14ac:dyDescent="0.35">
      <c r="B1391" t="s">
        <v>384</v>
      </c>
      <c r="C1391" s="17">
        <v>0.239860577228064</v>
      </c>
      <c r="D1391" s="17">
        <v>0.23983717232557999</v>
      </c>
      <c r="E1391" s="17">
        <v>0.24144546449647</v>
      </c>
      <c r="F1391" s="17"/>
      <c r="G1391" s="17">
        <v>0.27997763495987898</v>
      </c>
      <c r="H1391" s="17">
        <v>0.27277636978613801</v>
      </c>
      <c r="I1391" s="17">
        <v>0.21359415739500101</v>
      </c>
      <c r="J1391" s="17">
        <v>0.224961811080997</v>
      </c>
      <c r="K1391" s="17">
        <v>0.26000392743344602</v>
      </c>
      <c r="L1391" s="17">
        <v>0.21183157351377399</v>
      </c>
      <c r="M1391" s="17"/>
      <c r="N1391" s="17">
        <v>0.25441616340121298</v>
      </c>
      <c r="O1391" s="17">
        <v>0.219524659788044</v>
      </c>
      <c r="P1391" s="17">
        <v>0.256328658970496</v>
      </c>
      <c r="Q1391" s="17">
        <v>0.22653060625611399</v>
      </c>
      <c r="R1391" s="17"/>
      <c r="S1391" s="17">
        <v>0.29712920742288301</v>
      </c>
      <c r="T1391" s="17">
        <v>0.269490705305927</v>
      </c>
      <c r="U1391" s="17">
        <v>0.25811669232789197</v>
      </c>
      <c r="V1391" s="17">
        <v>0.257293037372334</v>
      </c>
      <c r="W1391" s="17">
        <v>0.268699835933285</v>
      </c>
      <c r="X1391" s="17">
        <v>0.221864022467649</v>
      </c>
      <c r="Y1391" s="17">
        <v>0.197262751396511</v>
      </c>
      <c r="Z1391" s="17">
        <v>0.226625196766995</v>
      </c>
      <c r="AA1391" s="17">
        <v>0.217000854579427</v>
      </c>
      <c r="AB1391" s="17">
        <v>0.19840863971278</v>
      </c>
      <c r="AC1391" s="17">
        <v>0.17290868463849901</v>
      </c>
      <c r="AD1391" s="17">
        <v>0.191001576579579</v>
      </c>
      <c r="AE1391" s="17"/>
      <c r="AF1391" s="17">
        <v>0.23256831178735099</v>
      </c>
      <c r="AG1391" s="17">
        <v>0.21631562069468899</v>
      </c>
      <c r="AH1391" s="17">
        <v>0.30381876191649898</v>
      </c>
      <c r="AI1391" s="17"/>
      <c r="AJ1391" s="17">
        <v>0.25082015617326803</v>
      </c>
      <c r="AK1391" s="17">
        <v>0.228293142156822</v>
      </c>
      <c r="AL1391" s="17">
        <v>0.19635788173163099</v>
      </c>
      <c r="AM1391" s="17">
        <v>0.14384640223298201</v>
      </c>
      <c r="AN1391" s="17">
        <v>0.26828457797806199</v>
      </c>
      <c r="AO1391" s="17"/>
      <c r="AP1391" s="17">
        <v>0.23264316417179201</v>
      </c>
      <c r="AQ1391" s="17">
        <v>0.20170897742239</v>
      </c>
      <c r="AR1391" s="17">
        <v>0.21594553902345101</v>
      </c>
      <c r="AS1391" s="17"/>
      <c r="AT1391" s="17">
        <v>0.198487581804837</v>
      </c>
      <c r="AU1391" s="17">
        <v>0.27683905526836</v>
      </c>
      <c r="AV1391" s="17" t="s">
        <v>74</v>
      </c>
      <c r="AW1391" s="17">
        <v>0.224578589828101</v>
      </c>
      <c r="AX1391" s="17">
        <v>7.1680826192585603E-2</v>
      </c>
      <c r="AY1391" s="17">
        <v>0.33432010561950898</v>
      </c>
      <c r="AZ1391" s="17">
        <v>0.23377824602746999</v>
      </c>
    </row>
    <row r="1392" spans="2:52" x14ac:dyDescent="0.35">
      <c r="B1392" t="s">
        <v>385</v>
      </c>
      <c r="C1392" s="17">
        <v>8.6311223032974005E-2</v>
      </c>
      <c r="D1392" s="17">
        <v>9.3986328479439205E-2</v>
      </c>
      <c r="E1392" s="17">
        <v>7.9484402528413101E-2</v>
      </c>
      <c r="F1392" s="17"/>
      <c r="G1392" s="17">
        <v>0.16394256004398</v>
      </c>
      <c r="H1392" s="17">
        <v>5.48037721232442E-2</v>
      </c>
      <c r="I1392" s="17">
        <v>7.5432853023763694E-2</v>
      </c>
      <c r="J1392" s="17">
        <v>7.2964635775273304E-2</v>
      </c>
      <c r="K1392" s="17">
        <v>3.6267958900438997E-2</v>
      </c>
      <c r="L1392" s="17">
        <v>0.10136963870549801</v>
      </c>
      <c r="M1392" s="17"/>
      <c r="N1392" s="17">
        <v>4.5728966061854497E-2</v>
      </c>
      <c r="O1392" s="17">
        <v>0.125302154380275</v>
      </c>
      <c r="P1392" s="17">
        <v>8.1261845063250904E-2</v>
      </c>
      <c r="Q1392" s="17">
        <v>9.3474940554621494E-2</v>
      </c>
      <c r="R1392" s="17"/>
      <c r="S1392" s="17">
        <v>0.117184514660824</v>
      </c>
      <c r="T1392" s="17">
        <v>6.12450648966721E-2</v>
      </c>
      <c r="U1392" s="17">
        <v>0.12197149861097301</v>
      </c>
      <c r="V1392" s="17">
        <v>9.1353150138436201E-2</v>
      </c>
      <c r="W1392" s="17">
        <v>4.44345090508746E-2</v>
      </c>
      <c r="X1392" s="17">
        <v>9.2373935227083204E-2</v>
      </c>
      <c r="Y1392" s="17">
        <v>0.14703488391894001</v>
      </c>
      <c r="Z1392" s="17">
        <v>0</v>
      </c>
      <c r="AA1392" s="17">
        <v>9.8683054269271597E-2</v>
      </c>
      <c r="AB1392" s="17">
        <v>9.16790662868497E-2</v>
      </c>
      <c r="AC1392" s="17">
        <v>2.6296996370398E-2</v>
      </c>
      <c r="AD1392" s="17">
        <v>6.3336813670956504E-2</v>
      </c>
      <c r="AE1392" s="17"/>
      <c r="AF1392" s="17">
        <v>7.0559220537991005E-2</v>
      </c>
      <c r="AG1392" s="17">
        <v>6.7008048299499801E-2</v>
      </c>
      <c r="AH1392" s="17">
        <v>0.105118590270359</v>
      </c>
      <c r="AI1392" s="17"/>
      <c r="AJ1392" s="17">
        <v>8.5660635211421698E-2</v>
      </c>
      <c r="AK1392" s="17">
        <v>7.5644191363974295E-2</v>
      </c>
      <c r="AL1392" s="17">
        <v>0</v>
      </c>
      <c r="AM1392" s="17">
        <v>0</v>
      </c>
      <c r="AN1392" s="17">
        <v>0.109950934562955</v>
      </c>
      <c r="AO1392" s="17"/>
      <c r="AP1392" s="17">
        <v>9.6465081127740507E-2</v>
      </c>
      <c r="AQ1392" s="17">
        <v>7.3051747673856998E-2</v>
      </c>
      <c r="AR1392" s="17">
        <v>7.1467540076819505E-2</v>
      </c>
      <c r="AS1392" s="17"/>
      <c r="AT1392" s="17">
        <v>9.0856045834101798E-2</v>
      </c>
      <c r="AU1392" s="17">
        <v>7.3042720590007701E-2</v>
      </c>
      <c r="AV1392" s="17" t="s">
        <v>74</v>
      </c>
      <c r="AW1392" s="17">
        <v>8.3578842769752304E-2</v>
      </c>
      <c r="AX1392" s="17">
        <v>0.16591503457304799</v>
      </c>
      <c r="AY1392" s="17">
        <v>4.7477374673367198E-2</v>
      </c>
      <c r="AZ1392" s="17">
        <v>0.182962152539144</v>
      </c>
    </row>
    <row r="1393" spans="2:52" x14ac:dyDescent="0.35">
      <c r="B1393" t="s">
        <v>386</v>
      </c>
      <c r="C1393" s="17">
        <v>7.3391575810074605E-2</v>
      </c>
      <c r="D1393" s="17">
        <v>6.7726574515179397E-2</v>
      </c>
      <c r="E1393" s="17">
        <v>7.5793145140371498E-2</v>
      </c>
      <c r="F1393" s="17"/>
      <c r="G1393" s="17">
        <v>4.1812375094638102E-2</v>
      </c>
      <c r="H1393" s="17">
        <v>7.4981622235817405E-2</v>
      </c>
      <c r="I1393" s="17">
        <v>5.1819708796550797E-2</v>
      </c>
      <c r="J1393" s="17">
        <v>6.0261406217667297E-2</v>
      </c>
      <c r="K1393" s="17">
        <v>6.6387682929621897E-2</v>
      </c>
      <c r="L1393" s="17">
        <v>0.13317185120634001</v>
      </c>
      <c r="M1393" s="17"/>
      <c r="N1393" s="17">
        <v>7.91338926539365E-2</v>
      </c>
      <c r="O1393" s="17">
        <v>6.0344508148359802E-2</v>
      </c>
      <c r="P1393" s="17">
        <v>0.10055239697361799</v>
      </c>
      <c r="Q1393" s="17">
        <v>5.6765956034846903E-2</v>
      </c>
      <c r="R1393" s="17"/>
      <c r="S1393" s="17">
        <v>4.42137368060109E-2</v>
      </c>
      <c r="T1393" s="17">
        <v>6.3373482744569207E-2</v>
      </c>
      <c r="U1393" s="17">
        <v>8.3538383056141002E-2</v>
      </c>
      <c r="V1393" s="17">
        <v>4.7665718339337297E-2</v>
      </c>
      <c r="W1393" s="17">
        <v>7.1777368922972304E-2</v>
      </c>
      <c r="X1393" s="17">
        <v>5.7695819504908402E-2</v>
      </c>
      <c r="Y1393" s="17">
        <v>9.2791474686665307E-2</v>
      </c>
      <c r="Z1393" s="17">
        <v>6.7518812898172506E-2</v>
      </c>
      <c r="AA1393" s="17">
        <v>8.2470307635469101E-2</v>
      </c>
      <c r="AB1393" s="17">
        <v>9.0702154626646603E-2</v>
      </c>
      <c r="AC1393" s="17">
        <v>0.13068702951526101</v>
      </c>
      <c r="AD1393" s="17">
        <v>0.111368333060753</v>
      </c>
      <c r="AE1393" s="17"/>
      <c r="AF1393" s="17">
        <v>8.6461153438896099E-2</v>
      </c>
      <c r="AG1393" s="17">
        <v>7.13696700250913E-2</v>
      </c>
      <c r="AH1393" s="17">
        <v>5.1905409975378999E-2</v>
      </c>
      <c r="AI1393" s="17"/>
      <c r="AJ1393" s="17">
        <v>6.6312907344575095E-2</v>
      </c>
      <c r="AK1393" s="17">
        <v>6.2932865913654504E-2</v>
      </c>
      <c r="AL1393" s="17">
        <v>6.6477688375116001E-2</v>
      </c>
      <c r="AM1393" s="17">
        <v>0.31097717412510301</v>
      </c>
      <c r="AN1393" s="17">
        <v>5.9105064449302303E-2</v>
      </c>
      <c r="AO1393" s="17"/>
      <c r="AP1393" s="17">
        <v>6.8702463106291897E-2</v>
      </c>
      <c r="AQ1393" s="17">
        <v>7.2110216278651801E-2</v>
      </c>
      <c r="AR1393" s="17">
        <v>5.0554569494848899E-2</v>
      </c>
      <c r="AS1393" s="17"/>
      <c r="AT1393" s="17">
        <v>9.8028767630658195E-2</v>
      </c>
      <c r="AU1393" s="17">
        <v>6.1668111379296002E-2</v>
      </c>
      <c r="AV1393" s="17" t="s">
        <v>74</v>
      </c>
      <c r="AW1393" s="17">
        <v>5.0760710505815203E-2</v>
      </c>
      <c r="AX1393" s="17">
        <v>5.2881581492565499E-2</v>
      </c>
      <c r="AY1393" s="17">
        <v>3.8066887864018503E-2</v>
      </c>
      <c r="AZ1393" s="17">
        <v>0.18079592150634</v>
      </c>
    </row>
    <row r="1394" spans="2:52" x14ac:dyDescent="0.35">
      <c r="B1394" t="s">
        <v>72</v>
      </c>
      <c r="C1394" s="17">
        <v>5.2268032122868999E-2</v>
      </c>
      <c r="D1394" s="17">
        <v>4.5752484488274001E-2</v>
      </c>
      <c r="E1394" s="17">
        <v>5.8881166395709797E-2</v>
      </c>
      <c r="F1394" s="17"/>
      <c r="G1394" s="17">
        <v>4.3473905099438798E-2</v>
      </c>
      <c r="H1394" s="17">
        <v>4.6213231085983603E-2</v>
      </c>
      <c r="I1394" s="17">
        <v>5.2473822139543901E-2</v>
      </c>
      <c r="J1394" s="17">
        <v>5.8357612417511397E-2</v>
      </c>
      <c r="K1394" s="17">
        <v>5.8382095724331499E-2</v>
      </c>
      <c r="L1394" s="17">
        <v>5.4037064267449399E-2</v>
      </c>
      <c r="M1394" s="17"/>
      <c r="N1394" s="17">
        <v>7.1824679045482398E-3</v>
      </c>
      <c r="O1394" s="17">
        <v>2.12533279737721E-2</v>
      </c>
      <c r="P1394" s="17">
        <v>8.74344953298683E-2</v>
      </c>
      <c r="Q1394" s="17">
        <v>0.10562856976157101</v>
      </c>
      <c r="R1394" s="17"/>
      <c r="S1394" s="17">
        <v>4.2258260453648402E-2</v>
      </c>
      <c r="T1394" s="17">
        <v>8.2738106122743293E-2</v>
      </c>
      <c r="U1394" s="17">
        <v>5.5095394370553101E-2</v>
      </c>
      <c r="V1394" s="17">
        <v>4.4776859276795103E-2</v>
      </c>
      <c r="W1394" s="17">
        <v>4.62235021056219E-2</v>
      </c>
      <c r="X1394" s="17">
        <v>3.5119189446135103E-2</v>
      </c>
      <c r="Y1394" s="17">
        <v>4.2268285469455498E-2</v>
      </c>
      <c r="Z1394" s="17">
        <v>0</v>
      </c>
      <c r="AA1394" s="17">
        <v>6.7911102643043106E-2</v>
      </c>
      <c r="AB1394" s="17">
        <v>5.68905902578586E-2</v>
      </c>
      <c r="AC1394" s="17">
        <v>9.3825727314237106E-2</v>
      </c>
      <c r="AD1394" s="17">
        <v>0</v>
      </c>
      <c r="AE1394" s="17"/>
      <c r="AF1394" s="17">
        <v>5.8921565095583897E-2</v>
      </c>
      <c r="AG1394" s="17">
        <v>3.9819765146086303E-2</v>
      </c>
      <c r="AH1394" s="17">
        <v>8.0461681157143694E-2</v>
      </c>
      <c r="AI1394" s="17"/>
      <c r="AJ1394" s="17">
        <v>6.93588553884944E-2</v>
      </c>
      <c r="AK1394" s="17">
        <v>3.1017071804495901E-2</v>
      </c>
      <c r="AL1394" s="17">
        <v>3.2033817895319297E-2</v>
      </c>
      <c r="AM1394" s="17">
        <v>0</v>
      </c>
      <c r="AN1394" s="17">
        <v>9.5817168426405697E-2</v>
      </c>
      <c r="AO1394" s="17"/>
      <c r="AP1394" s="17">
        <v>7.3296070410325501E-2</v>
      </c>
      <c r="AQ1394" s="17">
        <v>1.82920896574938E-2</v>
      </c>
      <c r="AR1394" s="17">
        <v>0</v>
      </c>
      <c r="AS1394" s="17"/>
      <c r="AT1394" s="17">
        <v>3.7294054616767498E-2</v>
      </c>
      <c r="AU1394" s="17">
        <v>4.3692731355494799E-2</v>
      </c>
      <c r="AV1394" s="17" t="s">
        <v>74</v>
      </c>
      <c r="AW1394" s="17">
        <v>0.12981000761587699</v>
      </c>
      <c r="AX1394" s="17">
        <v>0.128062422124013</v>
      </c>
      <c r="AY1394" s="17">
        <v>3.7903923531126503E-2</v>
      </c>
      <c r="AZ1394" s="17">
        <v>0</v>
      </c>
    </row>
    <row r="1395" spans="2:52" x14ac:dyDescent="0.35">
      <c r="B1395" t="s">
        <v>387</v>
      </c>
      <c r="C1395" s="17">
        <v>0.54816859180601796</v>
      </c>
      <c r="D1395" s="17">
        <v>0.552697440191527</v>
      </c>
      <c r="E1395" s="17">
        <v>0.54439582143903598</v>
      </c>
      <c r="F1395" s="17"/>
      <c r="G1395" s="17">
        <v>0.47079352480206399</v>
      </c>
      <c r="H1395" s="17">
        <v>0.55122500476881597</v>
      </c>
      <c r="I1395" s="17">
        <v>0.60667945864514095</v>
      </c>
      <c r="J1395" s="17">
        <v>0.583454534508551</v>
      </c>
      <c r="K1395" s="17">
        <v>0.57895833501216198</v>
      </c>
      <c r="L1395" s="17">
        <v>0.49958987230693902</v>
      </c>
      <c r="M1395" s="17"/>
      <c r="N1395" s="17">
        <v>0.61353850997844805</v>
      </c>
      <c r="O1395" s="17">
        <v>0.57357534970954904</v>
      </c>
      <c r="P1395" s="17">
        <v>0.47442260366276701</v>
      </c>
      <c r="Q1395" s="17">
        <v>0.51759992739284699</v>
      </c>
      <c r="R1395" s="17"/>
      <c r="S1395" s="17">
        <v>0.49921428065663398</v>
      </c>
      <c r="T1395" s="17">
        <v>0.52315264093008895</v>
      </c>
      <c r="U1395" s="17">
        <v>0.48127803163444099</v>
      </c>
      <c r="V1395" s="17">
        <v>0.55891123487309702</v>
      </c>
      <c r="W1395" s="17">
        <v>0.56886478398724605</v>
      </c>
      <c r="X1395" s="17">
        <v>0.59294703335422405</v>
      </c>
      <c r="Y1395" s="17">
        <v>0.52064260452842803</v>
      </c>
      <c r="Z1395" s="17">
        <v>0.70585599033483204</v>
      </c>
      <c r="AA1395" s="17">
        <v>0.53393468087278995</v>
      </c>
      <c r="AB1395" s="17">
        <v>0.56231954911586501</v>
      </c>
      <c r="AC1395" s="17">
        <v>0.57628156216160598</v>
      </c>
      <c r="AD1395" s="17">
        <v>0.63429327668871105</v>
      </c>
      <c r="AE1395" s="17"/>
      <c r="AF1395" s="17">
        <v>0.55148974914017801</v>
      </c>
      <c r="AG1395" s="17">
        <v>0.605486895834633</v>
      </c>
      <c r="AH1395" s="17">
        <v>0.45869555668061901</v>
      </c>
      <c r="AI1395" s="17"/>
      <c r="AJ1395" s="17">
        <v>0.52784744588224097</v>
      </c>
      <c r="AK1395" s="17">
        <v>0.60211272876105304</v>
      </c>
      <c r="AL1395" s="17">
        <v>0.70513061199793303</v>
      </c>
      <c r="AM1395" s="17">
        <v>0.54517642364191499</v>
      </c>
      <c r="AN1395" s="17">
        <v>0.466842254583274</v>
      </c>
      <c r="AO1395" s="17"/>
      <c r="AP1395" s="17">
        <v>0.52889322118384996</v>
      </c>
      <c r="AQ1395" s="17">
        <v>0.634836968967608</v>
      </c>
      <c r="AR1395" s="17">
        <v>0.66203235140488004</v>
      </c>
      <c r="AS1395" s="17"/>
      <c r="AT1395" s="17">
        <v>0.57533355011363596</v>
      </c>
      <c r="AU1395" s="17">
        <v>0.54475738140684105</v>
      </c>
      <c r="AV1395" s="17" t="s">
        <v>74</v>
      </c>
      <c r="AW1395" s="17">
        <v>0.51127184928045399</v>
      </c>
      <c r="AX1395" s="17">
        <v>0.58146013561778798</v>
      </c>
      <c r="AY1395" s="17">
        <v>0.54223170831197898</v>
      </c>
      <c r="AZ1395" s="17">
        <v>0.40246367992704601</v>
      </c>
    </row>
    <row r="1396" spans="2:52" x14ac:dyDescent="0.35">
      <c r="B1396" t="s">
        <v>388</v>
      </c>
      <c r="C1396" s="17">
        <v>0.159702798843049</v>
      </c>
      <c r="D1396" s="17">
        <v>0.16171290299461899</v>
      </c>
      <c r="E1396" s="17">
        <v>0.15527754766878499</v>
      </c>
      <c r="F1396" s="17"/>
      <c r="G1396" s="17">
        <v>0.20575493513861801</v>
      </c>
      <c r="H1396" s="17">
        <v>0.129785394359062</v>
      </c>
      <c r="I1396" s="17">
        <v>0.127252561820315</v>
      </c>
      <c r="J1396" s="17">
        <v>0.133226041992941</v>
      </c>
      <c r="K1396" s="17">
        <v>0.102655641830061</v>
      </c>
      <c r="L1396" s="17">
        <v>0.23454148991183801</v>
      </c>
      <c r="M1396" s="17"/>
      <c r="N1396" s="17">
        <v>0.124862858715791</v>
      </c>
      <c r="O1396" s="17">
        <v>0.18564666252863499</v>
      </c>
      <c r="P1396" s="17">
        <v>0.18181424203686899</v>
      </c>
      <c r="Q1396" s="17">
        <v>0.15024089658946799</v>
      </c>
      <c r="R1396" s="17"/>
      <c r="S1396" s="17">
        <v>0.16139825146683501</v>
      </c>
      <c r="T1396" s="17">
        <v>0.124618547641241</v>
      </c>
      <c r="U1396" s="17">
        <v>0.20550988166711401</v>
      </c>
      <c r="V1396" s="17">
        <v>0.13901886847777301</v>
      </c>
      <c r="W1396" s="17">
        <v>0.11621187797384699</v>
      </c>
      <c r="X1396" s="17">
        <v>0.15006975473199199</v>
      </c>
      <c r="Y1396" s="17">
        <v>0.239826358605606</v>
      </c>
      <c r="Z1396" s="17">
        <v>6.7518812898172506E-2</v>
      </c>
      <c r="AA1396" s="17">
        <v>0.18115336190474099</v>
      </c>
      <c r="AB1396" s="17">
        <v>0.18238122091349601</v>
      </c>
      <c r="AC1396" s="17">
        <v>0.15698402588565899</v>
      </c>
      <c r="AD1396" s="17">
        <v>0.17470514673171</v>
      </c>
      <c r="AE1396" s="17"/>
      <c r="AF1396" s="17">
        <v>0.15702037397688701</v>
      </c>
      <c r="AG1396" s="17">
        <v>0.138377718324591</v>
      </c>
      <c r="AH1396" s="17">
        <v>0.15702400024573801</v>
      </c>
      <c r="AI1396" s="17"/>
      <c r="AJ1396" s="17">
        <v>0.15197354255599699</v>
      </c>
      <c r="AK1396" s="17">
        <v>0.13857705727762901</v>
      </c>
      <c r="AL1396" s="17">
        <v>6.6477688375116001E-2</v>
      </c>
      <c r="AM1396" s="17">
        <v>0.31097717412510301</v>
      </c>
      <c r="AN1396" s="17">
        <v>0.16905599901225801</v>
      </c>
      <c r="AO1396" s="17"/>
      <c r="AP1396" s="17">
        <v>0.16516754423403199</v>
      </c>
      <c r="AQ1396" s="17">
        <v>0.14516196395250899</v>
      </c>
      <c r="AR1396" s="17">
        <v>0.12202210957166799</v>
      </c>
      <c r="AS1396" s="17"/>
      <c r="AT1396" s="17">
        <v>0.18888481346475999</v>
      </c>
      <c r="AU1396" s="17">
        <v>0.134710831969304</v>
      </c>
      <c r="AV1396" s="17" t="s">
        <v>74</v>
      </c>
      <c r="AW1396" s="17">
        <v>0.13433955327556699</v>
      </c>
      <c r="AX1396" s="17">
        <v>0.21879661606561299</v>
      </c>
      <c r="AY1396" s="17">
        <v>8.5544262537385701E-2</v>
      </c>
      <c r="AZ1396" s="17">
        <v>0.36375807404548399</v>
      </c>
    </row>
    <row r="1397" spans="2:52" x14ac:dyDescent="0.35">
      <c r="B1397" t="s">
        <v>86</v>
      </c>
      <c r="C1397" s="17">
        <v>0.38846579296296901</v>
      </c>
      <c r="D1397" s="17">
        <v>0.39098453719690801</v>
      </c>
      <c r="E1397" s="17">
        <v>0.38911827377025099</v>
      </c>
      <c r="F1397" s="17"/>
      <c r="G1397" s="17">
        <v>0.26503858966344601</v>
      </c>
      <c r="H1397" s="17">
        <v>0.42143961040975503</v>
      </c>
      <c r="I1397" s="17">
        <v>0.47942689682482598</v>
      </c>
      <c r="J1397" s="17">
        <v>0.45022849251561098</v>
      </c>
      <c r="K1397" s="17">
        <v>0.476302693182101</v>
      </c>
      <c r="L1397" s="17">
        <v>0.26504838239509998</v>
      </c>
      <c r="M1397" s="17"/>
      <c r="N1397" s="17">
        <v>0.488675651262657</v>
      </c>
      <c r="O1397" s="17">
        <v>0.387928687180913</v>
      </c>
      <c r="P1397" s="17">
        <v>0.29260836162589698</v>
      </c>
      <c r="Q1397" s="17">
        <v>0.36735903080337901</v>
      </c>
      <c r="R1397" s="17"/>
      <c r="S1397" s="17">
        <v>0.33781602918979903</v>
      </c>
      <c r="T1397" s="17">
        <v>0.39853409328884698</v>
      </c>
      <c r="U1397" s="17">
        <v>0.27576814996732701</v>
      </c>
      <c r="V1397" s="17">
        <v>0.41989236639532401</v>
      </c>
      <c r="W1397" s="17">
        <v>0.45265290601339903</v>
      </c>
      <c r="X1397" s="17">
        <v>0.44287727862223297</v>
      </c>
      <c r="Y1397" s="17">
        <v>0.280816245922823</v>
      </c>
      <c r="Z1397" s="17">
        <v>0.63833717743665996</v>
      </c>
      <c r="AA1397" s="17">
        <v>0.35278131896804898</v>
      </c>
      <c r="AB1397" s="17">
        <v>0.379938328202369</v>
      </c>
      <c r="AC1397" s="17">
        <v>0.41929753627594701</v>
      </c>
      <c r="AD1397" s="17">
        <v>0.45958812995700099</v>
      </c>
      <c r="AE1397" s="17"/>
      <c r="AF1397" s="17">
        <v>0.394469375163291</v>
      </c>
      <c r="AG1397" s="17">
        <v>0.467109177510042</v>
      </c>
      <c r="AH1397" s="17">
        <v>0.30167155643487997</v>
      </c>
      <c r="AI1397" s="17"/>
      <c r="AJ1397" s="17">
        <v>0.37587390332624399</v>
      </c>
      <c r="AK1397" s="17">
        <v>0.46353567148342401</v>
      </c>
      <c r="AL1397" s="17">
        <v>0.638652923622817</v>
      </c>
      <c r="AM1397" s="17">
        <v>0.23419924951681201</v>
      </c>
      <c r="AN1397" s="17">
        <v>0.29778625557101701</v>
      </c>
      <c r="AO1397" s="17"/>
      <c r="AP1397" s="17">
        <v>0.363725676949818</v>
      </c>
      <c r="AQ1397" s="17">
        <v>0.48967500501509897</v>
      </c>
      <c r="AR1397" s="17">
        <v>0.540010241833212</v>
      </c>
      <c r="AS1397" s="17"/>
      <c r="AT1397" s="17">
        <v>0.38644873664887602</v>
      </c>
      <c r="AU1397" s="17">
        <v>0.41004654943753799</v>
      </c>
      <c r="AV1397" s="17" t="s">
        <v>74</v>
      </c>
      <c r="AW1397" s="17">
        <v>0.37693229600488698</v>
      </c>
      <c r="AX1397" s="17">
        <v>0.36266351955217402</v>
      </c>
      <c r="AY1397" s="17">
        <v>0.45668744577459303</v>
      </c>
      <c r="AZ1397" s="17">
        <v>3.8705605881562397E-2</v>
      </c>
    </row>
    <row r="1398" spans="2:52" x14ac:dyDescent="0.35">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row>
    <row r="1399" spans="2:52" x14ac:dyDescent="0.35">
      <c r="B1399" s="6" t="s">
        <v>518</v>
      </c>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row>
    <row r="1400" spans="2:52" x14ac:dyDescent="0.35">
      <c r="B1400" s="24" t="s">
        <v>156</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row>
    <row r="1401" spans="2:52" x14ac:dyDescent="0.35">
      <c r="B1401" t="s">
        <v>382</v>
      </c>
      <c r="C1401" s="17">
        <v>8.8258037919826796E-2</v>
      </c>
      <c r="D1401" s="17">
        <v>7.6004560206784103E-2</v>
      </c>
      <c r="E1401" s="17">
        <v>0.100629646022228</v>
      </c>
      <c r="F1401" s="17"/>
      <c r="G1401" s="17">
        <v>0.103568492072489</v>
      </c>
      <c r="H1401" s="17">
        <v>4.9819958408656898E-2</v>
      </c>
      <c r="I1401" s="17">
        <v>0.102542720761113</v>
      </c>
      <c r="J1401" s="17">
        <v>9.4889061451510201E-2</v>
      </c>
      <c r="K1401" s="17">
        <v>0.100359982036391</v>
      </c>
      <c r="L1401" s="17">
        <v>7.6877363442442795E-2</v>
      </c>
      <c r="M1401" s="17"/>
      <c r="N1401" s="17">
        <v>0.10239343254194699</v>
      </c>
      <c r="O1401" s="17">
        <v>6.8590765029466302E-2</v>
      </c>
      <c r="P1401" s="17">
        <v>7.8692522332264397E-2</v>
      </c>
      <c r="Q1401" s="17">
        <v>0.103822492366813</v>
      </c>
      <c r="R1401" s="17"/>
      <c r="S1401" s="17">
        <v>9.9669537851517997E-2</v>
      </c>
      <c r="T1401" s="17">
        <v>5.1179854833039599E-2</v>
      </c>
      <c r="U1401" s="17">
        <v>0.14661169260675599</v>
      </c>
      <c r="V1401" s="17">
        <v>6.3357421446714801E-2</v>
      </c>
      <c r="W1401" s="17">
        <v>8.5624324916209998E-2</v>
      </c>
      <c r="X1401" s="17">
        <v>0.115714671399423</v>
      </c>
      <c r="Y1401" s="17">
        <v>0.151139736933256</v>
      </c>
      <c r="Z1401" s="17">
        <v>4.2075789011952802E-2</v>
      </c>
      <c r="AA1401" s="17">
        <v>0.125691500880451</v>
      </c>
      <c r="AB1401" s="17">
        <v>4.9229715867257003E-2</v>
      </c>
      <c r="AC1401" s="17">
        <v>2.51399676381878E-2</v>
      </c>
      <c r="AD1401" s="17">
        <v>5.8209748509296097E-2</v>
      </c>
      <c r="AE1401" s="17"/>
      <c r="AF1401" s="17">
        <v>0.12125382733022901</v>
      </c>
      <c r="AG1401" s="17">
        <v>5.5376392144265499E-2</v>
      </c>
      <c r="AH1401" s="17">
        <v>8.5438524466369806E-2</v>
      </c>
      <c r="AI1401" s="17"/>
      <c r="AJ1401" s="17">
        <v>9.7845985499319305E-2</v>
      </c>
      <c r="AK1401" s="17">
        <v>7.50254973353357E-2</v>
      </c>
      <c r="AL1401" s="17">
        <v>3.4471354824018897E-2</v>
      </c>
      <c r="AM1401" s="17">
        <v>0</v>
      </c>
      <c r="AN1401" s="17">
        <v>9.2970720930677098E-2</v>
      </c>
      <c r="AO1401" s="17"/>
      <c r="AP1401" s="17">
        <v>0.127260407500637</v>
      </c>
      <c r="AQ1401" s="17">
        <v>9.9652502724607697E-2</v>
      </c>
      <c r="AR1401" s="17">
        <v>4.8613543968219403E-2</v>
      </c>
      <c r="AS1401" s="17"/>
      <c r="AT1401" s="17">
        <v>9.1957545932718293E-2</v>
      </c>
      <c r="AU1401" s="17">
        <v>6.09738165189571E-2</v>
      </c>
      <c r="AV1401" s="17" t="s">
        <v>74</v>
      </c>
      <c r="AW1401" s="17">
        <v>8.2978188646251505E-2</v>
      </c>
      <c r="AX1401" s="17">
        <v>0.106321566865167</v>
      </c>
      <c r="AY1401" s="17">
        <v>0.109198929707205</v>
      </c>
      <c r="AZ1401" s="17">
        <v>8.9251070266879798E-2</v>
      </c>
    </row>
    <row r="1402" spans="2:52" x14ac:dyDescent="0.35">
      <c r="B1402" t="s">
        <v>383</v>
      </c>
      <c r="C1402" s="17">
        <v>0.407227451289225</v>
      </c>
      <c r="D1402" s="17">
        <v>0.437262263656785</v>
      </c>
      <c r="E1402" s="17">
        <v>0.377981414813301</v>
      </c>
      <c r="F1402" s="17"/>
      <c r="G1402" s="17">
        <v>0.45120893781424898</v>
      </c>
      <c r="H1402" s="17">
        <v>0.38998344274254898</v>
      </c>
      <c r="I1402" s="17">
        <v>0.43760900172970102</v>
      </c>
      <c r="J1402" s="17">
        <v>0.44440446204074102</v>
      </c>
      <c r="K1402" s="17">
        <v>0.38734645454257599</v>
      </c>
      <c r="L1402" s="17">
        <v>0.33538528027613002</v>
      </c>
      <c r="M1402" s="17"/>
      <c r="N1402" s="17">
        <v>0.45791658730201601</v>
      </c>
      <c r="O1402" s="17">
        <v>0.42475241885189702</v>
      </c>
      <c r="P1402" s="17">
        <v>0.36705103918047899</v>
      </c>
      <c r="Q1402" s="17">
        <v>0.36419219898525801</v>
      </c>
      <c r="R1402" s="17"/>
      <c r="S1402" s="17">
        <v>0.43067835272022897</v>
      </c>
      <c r="T1402" s="17">
        <v>0.45605125917399503</v>
      </c>
      <c r="U1402" s="17">
        <v>0.36855896121015302</v>
      </c>
      <c r="V1402" s="17">
        <v>0.349741297990319</v>
      </c>
      <c r="W1402" s="17">
        <v>0.41942496535883</v>
      </c>
      <c r="X1402" s="17">
        <v>0.43228331265133602</v>
      </c>
      <c r="Y1402" s="17">
        <v>0.36703790404724101</v>
      </c>
      <c r="Z1402" s="17">
        <v>0.55822975791976903</v>
      </c>
      <c r="AA1402" s="17">
        <v>0.498203524320119</v>
      </c>
      <c r="AB1402" s="17">
        <v>0.24987745206326201</v>
      </c>
      <c r="AC1402" s="17">
        <v>0.387327901879087</v>
      </c>
      <c r="AD1402" s="17">
        <v>0.31142554869741501</v>
      </c>
      <c r="AE1402" s="17"/>
      <c r="AF1402" s="17">
        <v>0.39334653968069699</v>
      </c>
      <c r="AG1402" s="17">
        <v>0.43443769494532303</v>
      </c>
      <c r="AH1402" s="17">
        <v>0.338854071123182</v>
      </c>
      <c r="AI1402" s="17"/>
      <c r="AJ1402" s="17">
        <v>0.40947282877462099</v>
      </c>
      <c r="AK1402" s="17">
        <v>0.41617681918330901</v>
      </c>
      <c r="AL1402" s="17">
        <v>0.45698936599295198</v>
      </c>
      <c r="AM1402" s="17">
        <v>0.14009248343921499</v>
      </c>
      <c r="AN1402" s="17">
        <v>0.39965790221818298</v>
      </c>
      <c r="AO1402" s="17"/>
      <c r="AP1402" s="17">
        <v>0.44620762252697599</v>
      </c>
      <c r="AQ1402" s="17">
        <v>0.42157847279545502</v>
      </c>
      <c r="AR1402" s="17">
        <v>0.53051126179716701</v>
      </c>
      <c r="AS1402" s="17"/>
      <c r="AT1402" s="17">
        <v>0.42314308173232101</v>
      </c>
      <c r="AU1402" s="17">
        <v>0.398737292358745</v>
      </c>
      <c r="AV1402" s="17" t="s">
        <v>74</v>
      </c>
      <c r="AW1402" s="17">
        <v>0.40749721685125101</v>
      </c>
      <c r="AX1402" s="17">
        <v>0.36520580986483098</v>
      </c>
      <c r="AY1402" s="17">
        <v>0.39809768101688198</v>
      </c>
      <c r="AZ1402" s="17">
        <v>0.50690323089086498</v>
      </c>
    </row>
    <row r="1403" spans="2:52" x14ac:dyDescent="0.35">
      <c r="B1403" t="s">
        <v>384</v>
      </c>
      <c r="C1403" s="17">
        <v>0.23443456908625901</v>
      </c>
      <c r="D1403" s="17">
        <v>0.23350654097059101</v>
      </c>
      <c r="E1403" s="17">
        <v>0.23685501703419901</v>
      </c>
      <c r="F1403" s="17"/>
      <c r="G1403" s="17">
        <v>0.213977096533782</v>
      </c>
      <c r="H1403" s="17">
        <v>0.24276136735911699</v>
      </c>
      <c r="I1403" s="17">
        <v>0.18875687632701799</v>
      </c>
      <c r="J1403" s="17">
        <v>0.220406353305275</v>
      </c>
      <c r="K1403" s="17">
        <v>0.27200168459074298</v>
      </c>
      <c r="L1403" s="17">
        <v>0.27784957457392701</v>
      </c>
      <c r="M1403" s="17"/>
      <c r="N1403" s="17">
        <v>0.24915172015095599</v>
      </c>
      <c r="O1403" s="17">
        <v>0.23659421190514601</v>
      </c>
      <c r="P1403" s="17">
        <v>0.22399739569212501</v>
      </c>
      <c r="Q1403" s="17">
        <v>0.22647559604515699</v>
      </c>
      <c r="R1403" s="17"/>
      <c r="S1403" s="17">
        <v>0.2614904069733</v>
      </c>
      <c r="T1403" s="17">
        <v>0.27153529770958801</v>
      </c>
      <c r="U1403" s="17">
        <v>0.20849658747994201</v>
      </c>
      <c r="V1403" s="17">
        <v>0.25191448352113099</v>
      </c>
      <c r="W1403" s="17">
        <v>0.240631187438482</v>
      </c>
      <c r="X1403" s="17">
        <v>0.151791227035842</v>
      </c>
      <c r="Y1403" s="17">
        <v>0.23620343192156101</v>
      </c>
      <c r="Z1403" s="17">
        <v>0.24827522674904701</v>
      </c>
      <c r="AA1403" s="17">
        <v>0.15111098015109101</v>
      </c>
      <c r="AB1403" s="17">
        <v>0.264520619385746</v>
      </c>
      <c r="AC1403" s="17">
        <v>0.252260733285746</v>
      </c>
      <c r="AD1403" s="17">
        <v>0.34446756987403199</v>
      </c>
      <c r="AE1403" s="17"/>
      <c r="AF1403" s="17">
        <v>0.21057290425914399</v>
      </c>
      <c r="AG1403" s="17">
        <v>0.26581444864041398</v>
      </c>
      <c r="AH1403" s="17">
        <v>0.25243589454165699</v>
      </c>
      <c r="AI1403" s="17"/>
      <c r="AJ1403" s="17">
        <v>0.23998946647852301</v>
      </c>
      <c r="AK1403" s="17">
        <v>0.25030936487028899</v>
      </c>
      <c r="AL1403" s="17">
        <v>0.234609728000815</v>
      </c>
      <c r="AM1403" s="17">
        <v>0.200799008103693</v>
      </c>
      <c r="AN1403" s="17">
        <v>0.23291558759146599</v>
      </c>
      <c r="AO1403" s="17"/>
      <c r="AP1403" s="17">
        <v>0.227305514744127</v>
      </c>
      <c r="AQ1403" s="17">
        <v>0.243404913956311</v>
      </c>
      <c r="AR1403" s="17">
        <v>0.169846674917975</v>
      </c>
      <c r="AS1403" s="17"/>
      <c r="AT1403" s="17">
        <v>0.23133812995788799</v>
      </c>
      <c r="AU1403" s="17">
        <v>0.25198573948237801</v>
      </c>
      <c r="AV1403" s="17" t="s">
        <v>74</v>
      </c>
      <c r="AW1403" s="17">
        <v>0.194790840695724</v>
      </c>
      <c r="AX1403" s="17">
        <v>0.181216618760172</v>
      </c>
      <c r="AY1403" s="17">
        <v>0.26721025216170802</v>
      </c>
      <c r="AZ1403" s="17">
        <v>0.135418301889596</v>
      </c>
    </row>
    <row r="1404" spans="2:52" x14ac:dyDescent="0.35">
      <c r="B1404" t="s">
        <v>385</v>
      </c>
      <c r="C1404" s="17">
        <v>9.3036006320704995E-2</v>
      </c>
      <c r="D1404" s="17">
        <v>8.7734770476873503E-2</v>
      </c>
      <c r="E1404" s="17">
        <v>9.87456382091179E-2</v>
      </c>
      <c r="F1404" s="17"/>
      <c r="G1404" s="17">
        <v>0.135546422217831</v>
      </c>
      <c r="H1404" s="17">
        <v>9.3639174335013994E-2</v>
      </c>
      <c r="I1404" s="17">
        <v>9.4979226297205302E-2</v>
      </c>
      <c r="J1404" s="17">
        <v>7.9630217483243601E-2</v>
      </c>
      <c r="K1404" s="17">
        <v>6.1390593108674799E-2</v>
      </c>
      <c r="L1404" s="17">
        <v>8.9020745414334093E-2</v>
      </c>
      <c r="M1404" s="17"/>
      <c r="N1404" s="17">
        <v>3.6265256763354098E-2</v>
      </c>
      <c r="O1404" s="17">
        <v>0.127209630019955</v>
      </c>
      <c r="P1404" s="17">
        <v>0.11828829363985199</v>
      </c>
      <c r="Q1404" s="17">
        <v>9.5759803713747801E-2</v>
      </c>
      <c r="R1404" s="17"/>
      <c r="S1404" s="17">
        <v>7.6932891331360095E-2</v>
      </c>
      <c r="T1404" s="17">
        <v>7.3366165863268107E-2</v>
      </c>
      <c r="U1404" s="17">
        <v>9.9423898867515501E-2</v>
      </c>
      <c r="V1404" s="17">
        <v>0.13824556461565801</v>
      </c>
      <c r="W1404" s="17">
        <v>9.6081578138694806E-2</v>
      </c>
      <c r="X1404" s="17">
        <v>0.13354847079374099</v>
      </c>
      <c r="Y1404" s="17">
        <v>6.6885145296630505E-2</v>
      </c>
      <c r="Z1404" s="17">
        <v>0.10398924184290299</v>
      </c>
      <c r="AA1404" s="17">
        <v>4.0645544762181497E-2</v>
      </c>
      <c r="AB1404" s="17">
        <v>0.109849223158537</v>
      </c>
      <c r="AC1404" s="17">
        <v>7.71095035559764E-2</v>
      </c>
      <c r="AD1404" s="17">
        <v>0.174528799858504</v>
      </c>
      <c r="AE1404" s="17"/>
      <c r="AF1404" s="17">
        <v>9.0050130420628496E-2</v>
      </c>
      <c r="AG1404" s="17">
        <v>7.3821362632700893E-2</v>
      </c>
      <c r="AH1404" s="17">
        <v>9.88179761365406E-2</v>
      </c>
      <c r="AI1404" s="17"/>
      <c r="AJ1404" s="17">
        <v>7.6257290174441703E-2</v>
      </c>
      <c r="AK1404" s="17">
        <v>0.11425587706367001</v>
      </c>
      <c r="AL1404" s="17">
        <v>6.6379976391938295E-2</v>
      </c>
      <c r="AM1404" s="17">
        <v>0.34483586512257303</v>
      </c>
      <c r="AN1404" s="17">
        <v>6.2755191246602907E-2</v>
      </c>
      <c r="AO1404" s="17"/>
      <c r="AP1404" s="17">
        <v>6.5408897308076294E-2</v>
      </c>
      <c r="AQ1404" s="17">
        <v>9.9207450803567507E-2</v>
      </c>
      <c r="AR1404" s="17">
        <v>0.103218324247644</v>
      </c>
      <c r="AS1404" s="17"/>
      <c r="AT1404" s="17">
        <v>8.1901495891962606E-2</v>
      </c>
      <c r="AU1404" s="17">
        <v>0.10105167238071899</v>
      </c>
      <c r="AV1404" s="17" t="s">
        <v>74</v>
      </c>
      <c r="AW1404" s="17">
        <v>6.5163672263597594E-2</v>
      </c>
      <c r="AX1404" s="17">
        <v>0.12800013982103001</v>
      </c>
      <c r="AY1404" s="17">
        <v>8.1467932130342105E-2</v>
      </c>
      <c r="AZ1404" s="17">
        <v>0.17426072155605299</v>
      </c>
    </row>
    <row r="1405" spans="2:52" x14ac:dyDescent="0.35">
      <c r="B1405" t="s">
        <v>386</v>
      </c>
      <c r="C1405" s="17">
        <v>0.12480257507522501</v>
      </c>
      <c r="D1405" s="17">
        <v>0.126243602133081</v>
      </c>
      <c r="E1405" s="17">
        <v>0.120697862779741</v>
      </c>
      <c r="F1405" s="17"/>
      <c r="G1405" s="17">
        <v>7.4522843180655496E-2</v>
      </c>
      <c r="H1405" s="17">
        <v>0.16615708838902399</v>
      </c>
      <c r="I1405" s="17">
        <v>0.11504321191771499</v>
      </c>
      <c r="J1405" s="17">
        <v>8.6210191121521507E-2</v>
      </c>
      <c r="K1405" s="17">
        <v>0.14351175287500501</v>
      </c>
      <c r="L1405" s="17">
        <v>0.16658961582200199</v>
      </c>
      <c r="M1405" s="17"/>
      <c r="N1405" s="17">
        <v>0.147090535337179</v>
      </c>
      <c r="O1405" s="17">
        <v>0.12109804942623301</v>
      </c>
      <c r="P1405" s="17">
        <v>0.125607006974711</v>
      </c>
      <c r="Q1405" s="17">
        <v>0.10380173695595001</v>
      </c>
      <c r="R1405" s="17"/>
      <c r="S1405" s="17">
        <v>6.7041892478069604E-2</v>
      </c>
      <c r="T1405" s="17">
        <v>8.7732058031617502E-2</v>
      </c>
      <c r="U1405" s="17">
        <v>0.121813465465081</v>
      </c>
      <c r="V1405" s="17">
        <v>0.13454421906778399</v>
      </c>
      <c r="W1405" s="17">
        <v>0.13634065951957799</v>
      </c>
      <c r="X1405" s="17">
        <v>0.131543128673523</v>
      </c>
      <c r="Y1405" s="17">
        <v>0.13646549633185601</v>
      </c>
      <c r="Z1405" s="17">
        <v>4.7429984476327201E-2</v>
      </c>
      <c r="AA1405" s="17">
        <v>0.117625277138697</v>
      </c>
      <c r="AB1405" s="17">
        <v>0.26963239926733901</v>
      </c>
      <c r="AC1405" s="17">
        <v>0.16628600364565199</v>
      </c>
      <c r="AD1405" s="17">
        <v>0.111368333060753</v>
      </c>
      <c r="AE1405" s="17"/>
      <c r="AF1405" s="17">
        <v>0.13901271758005701</v>
      </c>
      <c r="AG1405" s="17">
        <v>0.12526609791999599</v>
      </c>
      <c r="AH1405" s="17">
        <v>0.13593963812748899</v>
      </c>
      <c r="AI1405" s="17"/>
      <c r="AJ1405" s="17">
        <v>0.117204276486104</v>
      </c>
      <c r="AK1405" s="17">
        <v>0.112209086852607</v>
      </c>
      <c r="AL1405" s="17">
        <v>0.14106711865273899</v>
      </c>
      <c r="AM1405" s="17">
        <v>0.31427264333451899</v>
      </c>
      <c r="AN1405" s="17">
        <v>0.11629480891963601</v>
      </c>
      <c r="AO1405" s="17"/>
      <c r="AP1405" s="17">
        <v>6.1859357714806197E-2</v>
      </c>
      <c r="AQ1405" s="17">
        <v>0.113288455646595</v>
      </c>
      <c r="AR1405" s="17">
        <v>0.14781019506899401</v>
      </c>
      <c r="AS1405" s="17"/>
      <c r="AT1405" s="17">
        <v>0.13344629009387901</v>
      </c>
      <c r="AU1405" s="17">
        <v>0.13701871395985801</v>
      </c>
      <c r="AV1405" s="17" t="s">
        <v>74</v>
      </c>
      <c r="AW1405" s="17">
        <v>0.18596930308785301</v>
      </c>
      <c r="AX1405" s="17">
        <v>0.107375256078391</v>
      </c>
      <c r="AY1405" s="17">
        <v>8.4096797331267695E-2</v>
      </c>
      <c r="AZ1405" s="17">
        <v>9.4166675396606406E-2</v>
      </c>
    </row>
    <row r="1406" spans="2:52" x14ac:dyDescent="0.35">
      <c r="B1406" t="s">
        <v>72</v>
      </c>
      <c r="C1406" s="17">
        <v>5.2241360308758901E-2</v>
      </c>
      <c r="D1406" s="17">
        <v>3.92482625558849E-2</v>
      </c>
      <c r="E1406" s="17">
        <v>6.5090421141412697E-2</v>
      </c>
      <c r="F1406" s="17"/>
      <c r="G1406" s="17">
        <v>2.1176208180993E-2</v>
      </c>
      <c r="H1406" s="17">
        <v>5.7638968765638399E-2</v>
      </c>
      <c r="I1406" s="17">
        <v>6.1068962967247599E-2</v>
      </c>
      <c r="J1406" s="17">
        <v>7.4459714597708795E-2</v>
      </c>
      <c r="K1406" s="17">
        <v>3.5389532846610901E-2</v>
      </c>
      <c r="L1406" s="17">
        <v>5.4277420471164198E-2</v>
      </c>
      <c r="M1406" s="17"/>
      <c r="N1406" s="17">
        <v>7.1824679045482398E-3</v>
      </c>
      <c r="O1406" s="17">
        <v>2.1754924767303299E-2</v>
      </c>
      <c r="P1406" s="17">
        <v>8.6363742180568706E-2</v>
      </c>
      <c r="Q1406" s="17">
        <v>0.105948171933075</v>
      </c>
      <c r="R1406" s="17"/>
      <c r="S1406" s="17">
        <v>6.4186918645523394E-2</v>
      </c>
      <c r="T1406" s="17">
        <v>6.0135364388491097E-2</v>
      </c>
      <c r="U1406" s="17">
        <v>5.5095394370553101E-2</v>
      </c>
      <c r="V1406" s="17">
        <v>6.2197013358393699E-2</v>
      </c>
      <c r="W1406" s="17">
        <v>2.1897284628205602E-2</v>
      </c>
      <c r="X1406" s="17">
        <v>3.5119189446135103E-2</v>
      </c>
      <c r="Y1406" s="17">
        <v>4.2268285469455498E-2</v>
      </c>
      <c r="Z1406" s="17">
        <v>0</v>
      </c>
      <c r="AA1406" s="17">
        <v>6.6723172747460605E-2</v>
      </c>
      <c r="AB1406" s="17">
        <v>5.68905902578586E-2</v>
      </c>
      <c r="AC1406" s="17">
        <v>9.18758899953495E-2</v>
      </c>
      <c r="AD1406" s="17">
        <v>0</v>
      </c>
      <c r="AE1406" s="17"/>
      <c r="AF1406" s="17">
        <v>4.5763880729245698E-2</v>
      </c>
      <c r="AG1406" s="17">
        <v>4.5284003717300098E-2</v>
      </c>
      <c r="AH1406" s="17">
        <v>8.8513895604762E-2</v>
      </c>
      <c r="AI1406" s="17"/>
      <c r="AJ1406" s="17">
        <v>5.92301525869912E-2</v>
      </c>
      <c r="AK1406" s="17">
        <v>3.2023354694788099E-2</v>
      </c>
      <c r="AL1406" s="17">
        <v>6.6482456137536602E-2</v>
      </c>
      <c r="AM1406" s="17">
        <v>0</v>
      </c>
      <c r="AN1406" s="17">
        <v>9.5405789093435195E-2</v>
      </c>
      <c r="AO1406" s="17"/>
      <c r="AP1406" s="17">
        <v>7.1958200205377298E-2</v>
      </c>
      <c r="AQ1406" s="17">
        <v>2.2868204073463499E-2</v>
      </c>
      <c r="AR1406" s="17">
        <v>0</v>
      </c>
      <c r="AS1406" s="17"/>
      <c r="AT1406" s="17">
        <v>3.8213456391231401E-2</v>
      </c>
      <c r="AU1406" s="17">
        <v>5.0232765299342598E-2</v>
      </c>
      <c r="AV1406" s="17" t="s">
        <v>74</v>
      </c>
      <c r="AW1406" s="17">
        <v>6.3600778455322804E-2</v>
      </c>
      <c r="AX1406" s="17">
        <v>0.11188060861040899</v>
      </c>
      <c r="AY1406" s="17">
        <v>5.9928407652595203E-2</v>
      </c>
      <c r="AZ1406" s="17">
        <v>0</v>
      </c>
    </row>
    <row r="1407" spans="2:52" x14ac:dyDescent="0.35">
      <c r="B1407" t="s">
        <v>387</v>
      </c>
      <c r="C1407" s="17">
        <v>0.495485489209051</v>
      </c>
      <c r="D1407" s="17">
        <v>0.51326682386356903</v>
      </c>
      <c r="E1407" s="17">
        <v>0.47861106083552901</v>
      </c>
      <c r="F1407" s="17"/>
      <c r="G1407" s="17">
        <v>0.55477742988673895</v>
      </c>
      <c r="H1407" s="17">
        <v>0.43980340115120597</v>
      </c>
      <c r="I1407" s="17">
        <v>0.540151722490814</v>
      </c>
      <c r="J1407" s="17">
        <v>0.53929352349225101</v>
      </c>
      <c r="K1407" s="17">
        <v>0.48770643657896701</v>
      </c>
      <c r="L1407" s="17">
        <v>0.41226264371857302</v>
      </c>
      <c r="M1407" s="17"/>
      <c r="N1407" s="17">
        <v>0.560310019843963</v>
      </c>
      <c r="O1407" s="17">
        <v>0.493343183881363</v>
      </c>
      <c r="P1407" s="17">
        <v>0.44574356151274402</v>
      </c>
      <c r="Q1407" s="17">
        <v>0.46801469135207102</v>
      </c>
      <c r="R1407" s="17"/>
      <c r="S1407" s="17">
        <v>0.53034789057174703</v>
      </c>
      <c r="T1407" s="17">
        <v>0.50723111400703502</v>
      </c>
      <c r="U1407" s="17">
        <v>0.51517065381690896</v>
      </c>
      <c r="V1407" s="17">
        <v>0.41309871943703402</v>
      </c>
      <c r="W1407" s="17">
        <v>0.50504929027503997</v>
      </c>
      <c r="X1407" s="17">
        <v>0.54799798405075895</v>
      </c>
      <c r="Y1407" s="17">
        <v>0.51817764098049601</v>
      </c>
      <c r="Z1407" s="17">
        <v>0.600305546931722</v>
      </c>
      <c r="AA1407" s="17">
        <v>0.62389502520057005</v>
      </c>
      <c r="AB1407" s="17">
        <v>0.299107167930519</v>
      </c>
      <c r="AC1407" s="17">
        <v>0.41246786951727499</v>
      </c>
      <c r="AD1407" s="17">
        <v>0.36963529720671101</v>
      </c>
      <c r="AE1407" s="17"/>
      <c r="AF1407" s="17">
        <v>0.51460036701092604</v>
      </c>
      <c r="AG1407" s="17">
        <v>0.48981408708958901</v>
      </c>
      <c r="AH1407" s="17">
        <v>0.42429259558955201</v>
      </c>
      <c r="AI1407" s="17"/>
      <c r="AJ1407" s="17">
        <v>0.50731881427393999</v>
      </c>
      <c r="AK1407" s="17">
        <v>0.49120231651864499</v>
      </c>
      <c r="AL1407" s="17">
        <v>0.49146072081697101</v>
      </c>
      <c r="AM1407" s="17">
        <v>0.14009248343921499</v>
      </c>
      <c r="AN1407" s="17">
        <v>0.49262862314886002</v>
      </c>
      <c r="AO1407" s="17"/>
      <c r="AP1407" s="17">
        <v>0.57346803002761304</v>
      </c>
      <c r="AQ1407" s="17">
        <v>0.52123097552006303</v>
      </c>
      <c r="AR1407" s="17">
        <v>0.57912480576538605</v>
      </c>
      <c r="AS1407" s="17"/>
      <c r="AT1407" s="17">
        <v>0.51510062766503895</v>
      </c>
      <c r="AU1407" s="17">
        <v>0.459711108877702</v>
      </c>
      <c r="AV1407" s="17" t="s">
        <v>74</v>
      </c>
      <c r="AW1407" s="17">
        <v>0.49047540549750201</v>
      </c>
      <c r="AX1407" s="17">
        <v>0.47152737672999701</v>
      </c>
      <c r="AY1407" s="17">
        <v>0.50729661072408705</v>
      </c>
      <c r="AZ1407" s="17">
        <v>0.59615430115774504</v>
      </c>
    </row>
    <row r="1408" spans="2:52" x14ac:dyDescent="0.35">
      <c r="B1408" t="s">
        <v>388</v>
      </c>
      <c r="C1408" s="17">
        <v>0.21783858139592999</v>
      </c>
      <c r="D1408" s="17">
        <v>0.213978372609954</v>
      </c>
      <c r="E1408" s="17">
        <v>0.21944350098885901</v>
      </c>
      <c r="F1408" s="17"/>
      <c r="G1408" s="17">
        <v>0.210069265398487</v>
      </c>
      <c r="H1408" s="17">
        <v>0.259796262724038</v>
      </c>
      <c r="I1408" s="17">
        <v>0.21002243821492</v>
      </c>
      <c r="J1408" s="17">
        <v>0.16584040860476501</v>
      </c>
      <c r="K1408" s="17">
        <v>0.20490234598367901</v>
      </c>
      <c r="L1408" s="17">
        <v>0.25561036123633601</v>
      </c>
      <c r="M1408" s="17"/>
      <c r="N1408" s="17">
        <v>0.18335579210053299</v>
      </c>
      <c r="O1408" s="17">
        <v>0.24830767944618701</v>
      </c>
      <c r="P1408" s="17">
        <v>0.24389530061456299</v>
      </c>
      <c r="Q1408" s="17">
        <v>0.199561540669697</v>
      </c>
      <c r="R1408" s="17"/>
      <c r="S1408" s="17">
        <v>0.14397478380942999</v>
      </c>
      <c r="T1408" s="17">
        <v>0.16109822389488601</v>
      </c>
      <c r="U1408" s="17">
        <v>0.221237364332596</v>
      </c>
      <c r="V1408" s="17">
        <v>0.27278978368344198</v>
      </c>
      <c r="W1408" s="17">
        <v>0.232422237658273</v>
      </c>
      <c r="X1408" s="17">
        <v>0.26509159946726402</v>
      </c>
      <c r="Y1408" s="17">
        <v>0.20335064162848701</v>
      </c>
      <c r="Z1408" s="17">
        <v>0.15141922631923099</v>
      </c>
      <c r="AA1408" s="17">
        <v>0.15827082190087799</v>
      </c>
      <c r="AB1408" s="17">
        <v>0.37948162242587602</v>
      </c>
      <c r="AC1408" s="17">
        <v>0.243395507201629</v>
      </c>
      <c r="AD1408" s="17">
        <v>0.285897132919257</v>
      </c>
      <c r="AE1408" s="17"/>
      <c r="AF1408" s="17">
        <v>0.22906284800068499</v>
      </c>
      <c r="AG1408" s="17">
        <v>0.19908746055269699</v>
      </c>
      <c r="AH1408" s="17">
        <v>0.234757614264029</v>
      </c>
      <c r="AI1408" s="17"/>
      <c r="AJ1408" s="17">
        <v>0.19346156666054501</v>
      </c>
      <c r="AK1408" s="17">
        <v>0.22646496391627799</v>
      </c>
      <c r="AL1408" s="17">
        <v>0.20744709504467701</v>
      </c>
      <c r="AM1408" s="17">
        <v>0.65910850845709201</v>
      </c>
      <c r="AN1408" s="17">
        <v>0.17905000016623801</v>
      </c>
      <c r="AO1408" s="17"/>
      <c r="AP1408" s="17">
        <v>0.127268255022882</v>
      </c>
      <c r="AQ1408" s="17">
        <v>0.212495906450162</v>
      </c>
      <c r="AR1408" s="17">
        <v>0.251028519316638</v>
      </c>
      <c r="AS1408" s="17"/>
      <c r="AT1408" s="17">
        <v>0.21534778598584201</v>
      </c>
      <c r="AU1408" s="17">
        <v>0.23807038634057701</v>
      </c>
      <c r="AV1408" s="17" t="s">
        <v>74</v>
      </c>
      <c r="AW1408" s="17">
        <v>0.25113297535145102</v>
      </c>
      <c r="AX1408" s="17">
        <v>0.235375395899422</v>
      </c>
      <c r="AY1408" s="17">
        <v>0.16556472946160999</v>
      </c>
      <c r="AZ1408" s="17">
        <v>0.26842739695265899</v>
      </c>
    </row>
    <row r="1409" spans="2:52" x14ac:dyDescent="0.35">
      <c r="B1409" t="s">
        <v>86</v>
      </c>
      <c r="C1409" s="17">
        <v>0.27764690781312101</v>
      </c>
      <c r="D1409" s="17">
        <v>0.29928845125361497</v>
      </c>
      <c r="E1409" s="17">
        <v>0.259167559846671</v>
      </c>
      <c r="F1409" s="17"/>
      <c r="G1409" s="17">
        <v>0.34470816448825198</v>
      </c>
      <c r="H1409" s="17">
        <v>0.18000713842716801</v>
      </c>
      <c r="I1409" s="17">
        <v>0.330129284275894</v>
      </c>
      <c r="J1409" s="17">
        <v>0.373453114887486</v>
      </c>
      <c r="K1409" s="17">
        <v>0.28280409059528799</v>
      </c>
      <c r="L1409" s="17">
        <v>0.156652282482236</v>
      </c>
      <c r="M1409" s="17"/>
      <c r="N1409" s="17">
        <v>0.37695422774343001</v>
      </c>
      <c r="O1409" s="17">
        <v>0.24503550443517599</v>
      </c>
      <c r="P1409" s="17">
        <v>0.201848260898181</v>
      </c>
      <c r="Q1409" s="17">
        <v>0.26845315068237302</v>
      </c>
      <c r="R1409" s="17"/>
      <c r="S1409" s="17">
        <v>0.38637310676231701</v>
      </c>
      <c r="T1409" s="17">
        <v>0.34613289011214898</v>
      </c>
      <c r="U1409" s="17">
        <v>0.29393328948431202</v>
      </c>
      <c r="V1409" s="17">
        <v>0.14030893575359199</v>
      </c>
      <c r="W1409" s="17">
        <v>0.27262705261676701</v>
      </c>
      <c r="X1409" s="17">
        <v>0.28290638458349499</v>
      </c>
      <c r="Y1409" s="17">
        <v>0.31482699935200897</v>
      </c>
      <c r="Z1409" s="17">
        <v>0.44888632061249201</v>
      </c>
      <c r="AA1409" s="17">
        <v>0.46562420329969201</v>
      </c>
      <c r="AB1409" s="17">
        <v>-8.0374454495356601E-2</v>
      </c>
      <c r="AC1409" s="17">
        <v>0.16907236231564601</v>
      </c>
      <c r="AD1409" s="17">
        <v>8.3738164287453495E-2</v>
      </c>
      <c r="AE1409" s="17"/>
      <c r="AF1409" s="17">
        <v>0.28553751901024099</v>
      </c>
      <c r="AG1409" s="17">
        <v>0.29072662653689202</v>
      </c>
      <c r="AH1409" s="17">
        <v>0.18953498132552299</v>
      </c>
      <c r="AI1409" s="17"/>
      <c r="AJ1409" s="17">
        <v>0.31385724761339501</v>
      </c>
      <c r="AK1409" s="17">
        <v>0.26473735260236703</v>
      </c>
      <c r="AL1409" s="17">
        <v>0.284013625772293</v>
      </c>
      <c r="AM1409" s="17">
        <v>-0.51901602501787603</v>
      </c>
      <c r="AN1409" s="17">
        <v>0.31357862298262101</v>
      </c>
      <c r="AO1409" s="17"/>
      <c r="AP1409" s="17">
        <v>0.44619977500473101</v>
      </c>
      <c r="AQ1409" s="17">
        <v>0.308735069069901</v>
      </c>
      <c r="AR1409" s="17">
        <v>0.328096286448748</v>
      </c>
      <c r="AS1409" s="17"/>
      <c r="AT1409" s="17">
        <v>0.29975284167919702</v>
      </c>
      <c r="AU1409" s="17">
        <v>0.221640722537125</v>
      </c>
      <c r="AV1409" s="17" t="s">
        <v>74</v>
      </c>
      <c r="AW1409" s="17">
        <v>0.239342430146052</v>
      </c>
      <c r="AX1409" s="17">
        <v>0.23615198083057601</v>
      </c>
      <c r="AY1409" s="17">
        <v>0.341731881262477</v>
      </c>
      <c r="AZ1409" s="17">
        <v>0.32772690420508599</v>
      </c>
    </row>
    <row r="1410" spans="2:52" x14ac:dyDescent="0.35">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row>
    <row r="1411" spans="2:52" x14ac:dyDescent="0.35">
      <c r="B1411" s="6" t="s">
        <v>519</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row>
    <row r="1412" spans="2:52" x14ac:dyDescent="0.35">
      <c r="B1412" s="24" t="s">
        <v>156</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row>
    <row r="1413" spans="2:52" x14ac:dyDescent="0.35">
      <c r="B1413" t="s">
        <v>382</v>
      </c>
      <c r="C1413" s="17">
        <v>5.6220952845232798E-2</v>
      </c>
      <c r="D1413" s="17">
        <v>7.4704935634693298E-2</v>
      </c>
      <c r="E1413" s="17">
        <v>3.8792158630590601E-2</v>
      </c>
      <c r="F1413" s="17"/>
      <c r="G1413" s="17">
        <v>7.4277001488598005E-2</v>
      </c>
      <c r="H1413" s="17">
        <v>0.11789790522740499</v>
      </c>
      <c r="I1413" s="17">
        <v>7.8248896970830706E-2</v>
      </c>
      <c r="J1413" s="17">
        <v>5.9394007789440699E-2</v>
      </c>
      <c r="K1413" s="17">
        <v>0</v>
      </c>
      <c r="L1413" s="17">
        <v>8.5004594938808999E-3</v>
      </c>
      <c r="M1413" s="17"/>
      <c r="N1413" s="17">
        <v>4.98575909673123E-2</v>
      </c>
      <c r="O1413" s="17">
        <v>6.3973594281554094E-2</v>
      </c>
      <c r="P1413" s="17">
        <v>4.4586180999222499E-2</v>
      </c>
      <c r="Q1413" s="17">
        <v>6.5829651857090304E-2</v>
      </c>
      <c r="R1413" s="17"/>
      <c r="S1413" s="17">
        <v>0.17598949302579001</v>
      </c>
      <c r="T1413" s="17">
        <v>3.8421898128779497E-2</v>
      </c>
      <c r="U1413" s="17">
        <v>5.9061345161498399E-2</v>
      </c>
      <c r="V1413" s="17">
        <v>0</v>
      </c>
      <c r="W1413" s="17">
        <v>0</v>
      </c>
      <c r="X1413" s="17">
        <v>0.105501916942525</v>
      </c>
      <c r="Y1413" s="17">
        <v>0</v>
      </c>
      <c r="Z1413" s="17">
        <v>3.3110246636840097E-2</v>
      </c>
      <c r="AA1413" s="17">
        <v>5.63505820220669E-2</v>
      </c>
      <c r="AB1413" s="17">
        <v>4.4029348964760802E-2</v>
      </c>
      <c r="AC1413" s="17">
        <v>2.51399676381878E-2</v>
      </c>
      <c r="AD1413" s="17">
        <v>0</v>
      </c>
      <c r="AE1413" s="17"/>
      <c r="AF1413" s="17">
        <v>4.9458113959348002E-2</v>
      </c>
      <c r="AG1413" s="17">
        <v>6.6608201040589801E-2</v>
      </c>
      <c r="AH1413" s="17">
        <v>7.6829302791016504E-2</v>
      </c>
      <c r="AI1413" s="17"/>
      <c r="AJ1413" s="17">
        <v>4.50042858602945E-2</v>
      </c>
      <c r="AK1413" s="17">
        <v>6.8582714229140695E-2</v>
      </c>
      <c r="AL1413" s="17">
        <v>6.7363060967203195E-2</v>
      </c>
      <c r="AM1413" s="17">
        <v>0</v>
      </c>
      <c r="AN1413" s="17">
        <v>2.74053577180665E-2</v>
      </c>
      <c r="AO1413" s="17"/>
      <c r="AP1413" s="17">
        <v>4.93062041433633E-2</v>
      </c>
      <c r="AQ1413" s="17">
        <v>6.6365079020206705E-2</v>
      </c>
      <c r="AR1413" s="17">
        <v>0.100604615895907</v>
      </c>
      <c r="AS1413" s="17"/>
      <c r="AT1413" s="17">
        <v>2.4069893490399199E-2</v>
      </c>
      <c r="AU1413" s="17">
        <v>6.71605542247731E-2</v>
      </c>
      <c r="AV1413" s="17" t="s">
        <v>74</v>
      </c>
      <c r="AW1413" s="17">
        <v>9.0224826183746498E-2</v>
      </c>
      <c r="AX1413" s="17">
        <v>5.68305733818446E-2</v>
      </c>
      <c r="AY1413" s="17">
        <v>9.0599622704972502E-2</v>
      </c>
      <c r="AZ1413" s="17">
        <v>4.6808730581922302E-2</v>
      </c>
    </row>
    <row r="1414" spans="2:52" x14ac:dyDescent="0.35">
      <c r="B1414" t="s">
        <v>383</v>
      </c>
      <c r="C1414" s="17">
        <v>0.18984807450149099</v>
      </c>
      <c r="D1414" s="17">
        <v>0.202107701739179</v>
      </c>
      <c r="E1414" s="17">
        <v>0.179282016824339</v>
      </c>
      <c r="F1414" s="17"/>
      <c r="G1414" s="17">
        <v>0.29704965950850698</v>
      </c>
      <c r="H1414" s="17">
        <v>0.27849410144693498</v>
      </c>
      <c r="I1414" s="17">
        <v>0.27057299332097801</v>
      </c>
      <c r="J1414" s="17">
        <v>0.16825365798168401</v>
      </c>
      <c r="K1414" s="17">
        <v>0.103259735737304</v>
      </c>
      <c r="L1414" s="17">
        <v>3.8441623903404498E-2</v>
      </c>
      <c r="M1414" s="17"/>
      <c r="N1414" s="17">
        <v>0.25199648626202198</v>
      </c>
      <c r="O1414" s="17">
        <v>0.20475779611044201</v>
      </c>
      <c r="P1414" s="17">
        <v>0.172563682243424</v>
      </c>
      <c r="Q1414" s="17">
        <v>0.12013837794167199</v>
      </c>
      <c r="R1414" s="17"/>
      <c r="S1414" s="17">
        <v>0.14926271462661</v>
      </c>
      <c r="T1414" s="17">
        <v>0.17689018972332299</v>
      </c>
      <c r="U1414" s="17">
        <v>0.11458439836652499</v>
      </c>
      <c r="V1414" s="17">
        <v>0.13120198409033901</v>
      </c>
      <c r="W1414" s="17">
        <v>0.17955278488586501</v>
      </c>
      <c r="X1414" s="17">
        <v>0.31080317181293099</v>
      </c>
      <c r="Y1414" s="17">
        <v>0.13193190340793601</v>
      </c>
      <c r="Z1414" s="17">
        <v>0.21852587804198001</v>
      </c>
      <c r="AA1414" s="17">
        <v>0.236024731678704</v>
      </c>
      <c r="AB1414" s="17">
        <v>0.18817403483878201</v>
      </c>
      <c r="AC1414" s="17">
        <v>0.370624986113963</v>
      </c>
      <c r="AD1414" s="17">
        <v>6.3266969153495403E-2</v>
      </c>
      <c r="AE1414" s="17"/>
      <c r="AF1414" s="17">
        <v>0.15103974879129101</v>
      </c>
      <c r="AG1414" s="17">
        <v>0.15247191704851101</v>
      </c>
      <c r="AH1414" s="17">
        <v>0.26632287736602001</v>
      </c>
      <c r="AI1414" s="17"/>
      <c r="AJ1414" s="17">
        <v>0.15824627789849</v>
      </c>
      <c r="AK1414" s="17">
        <v>0.188803448005921</v>
      </c>
      <c r="AL1414" s="17">
        <v>3.9614287150308403E-2</v>
      </c>
      <c r="AM1414" s="17">
        <v>0.14009248343921499</v>
      </c>
      <c r="AN1414" s="17">
        <v>0.29652850290996302</v>
      </c>
      <c r="AO1414" s="17"/>
      <c r="AP1414" s="17">
        <v>0.20471188634321399</v>
      </c>
      <c r="AQ1414" s="17">
        <v>0.19071240688732199</v>
      </c>
      <c r="AR1414" s="17">
        <v>0.180602340162268</v>
      </c>
      <c r="AS1414" s="17"/>
      <c r="AT1414" s="17">
        <v>0.10893101062835001</v>
      </c>
      <c r="AU1414" s="17">
        <v>0.23395314040734599</v>
      </c>
      <c r="AV1414" s="17" t="s">
        <v>74</v>
      </c>
      <c r="AW1414" s="17">
        <v>0.22110320134192499</v>
      </c>
      <c r="AX1414" s="17">
        <v>0.22415110378879499</v>
      </c>
      <c r="AY1414" s="17">
        <v>0.22561097142144801</v>
      </c>
      <c r="AZ1414" s="17">
        <v>0.407520867322544</v>
      </c>
    </row>
    <row r="1415" spans="2:52" x14ac:dyDescent="0.35">
      <c r="B1415" t="s">
        <v>384</v>
      </c>
      <c r="C1415" s="17">
        <v>0.24846575435502599</v>
      </c>
      <c r="D1415" s="17">
        <v>0.25858662668188398</v>
      </c>
      <c r="E1415" s="17">
        <v>0.240340541637307</v>
      </c>
      <c r="F1415" s="17"/>
      <c r="G1415" s="17">
        <v>0.305047313773262</v>
      </c>
      <c r="H1415" s="17">
        <v>0.27828100264898198</v>
      </c>
      <c r="I1415" s="17">
        <v>0.25745645149039897</v>
      </c>
      <c r="J1415" s="17">
        <v>0.283584944707506</v>
      </c>
      <c r="K1415" s="17">
        <v>0.221515874465748</v>
      </c>
      <c r="L1415" s="17">
        <v>0.16006982123990601</v>
      </c>
      <c r="M1415" s="17"/>
      <c r="N1415" s="17">
        <v>0.29141331939322601</v>
      </c>
      <c r="O1415" s="17">
        <v>0.24206182686344199</v>
      </c>
      <c r="P1415" s="17">
        <v>0.16373097073179599</v>
      </c>
      <c r="Q1415" s="17">
        <v>0.28740946808329598</v>
      </c>
      <c r="R1415" s="17"/>
      <c r="S1415" s="17">
        <v>0.26283662684918502</v>
      </c>
      <c r="T1415" s="17">
        <v>0.267018222002877</v>
      </c>
      <c r="U1415" s="17">
        <v>0.36588112663512401</v>
      </c>
      <c r="V1415" s="17">
        <v>0.16437148562708001</v>
      </c>
      <c r="W1415" s="17">
        <v>0.307751523783512</v>
      </c>
      <c r="X1415" s="17">
        <v>0.27337610239836402</v>
      </c>
      <c r="Y1415" s="17">
        <v>0.19101233894233599</v>
      </c>
      <c r="Z1415" s="17">
        <v>0.321678693130103</v>
      </c>
      <c r="AA1415" s="17">
        <v>0.17976135788667899</v>
      </c>
      <c r="AB1415" s="17">
        <v>0.255335185299919</v>
      </c>
      <c r="AC1415" s="17">
        <v>0.17912180948895101</v>
      </c>
      <c r="AD1415" s="17">
        <v>0.24293133072654799</v>
      </c>
      <c r="AE1415" s="17"/>
      <c r="AF1415" s="17">
        <v>0.225805950056574</v>
      </c>
      <c r="AG1415" s="17">
        <v>0.26082402479854999</v>
      </c>
      <c r="AH1415" s="17">
        <v>0.243163818448805</v>
      </c>
      <c r="AI1415" s="17"/>
      <c r="AJ1415" s="17">
        <v>0.16415855924234399</v>
      </c>
      <c r="AK1415" s="17">
        <v>0.33106347705016997</v>
      </c>
      <c r="AL1415" s="17">
        <v>0.30692250297617801</v>
      </c>
      <c r="AM1415" s="17">
        <v>0.4050839402027</v>
      </c>
      <c r="AN1415" s="17">
        <v>0.23625956688601099</v>
      </c>
      <c r="AO1415" s="17"/>
      <c r="AP1415" s="17">
        <v>0.18794580186663601</v>
      </c>
      <c r="AQ1415" s="17">
        <v>0.29479643384881099</v>
      </c>
      <c r="AR1415" s="17">
        <v>0.29732618453732801</v>
      </c>
      <c r="AS1415" s="17"/>
      <c r="AT1415" s="17">
        <v>0.197818672693956</v>
      </c>
      <c r="AU1415" s="17">
        <v>0.30391169960290598</v>
      </c>
      <c r="AV1415" s="17" t="s">
        <v>74</v>
      </c>
      <c r="AW1415" s="17">
        <v>0.257124474794304</v>
      </c>
      <c r="AX1415" s="17">
        <v>0.23644593302620201</v>
      </c>
      <c r="AY1415" s="17">
        <v>0.287203683351689</v>
      </c>
      <c r="AZ1415" s="17">
        <v>0.19419689699270201</v>
      </c>
    </row>
    <row r="1416" spans="2:52" x14ac:dyDescent="0.35">
      <c r="B1416" t="s">
        <v>385</v>
      </c>
      <c r="C1416" s="17">
        <v>0.19271438466416299</v>
      </c>
      <c r="D1416" s="17">
        <v>0.175520107574757</v>
      </c>
      <c r="E1416" s="17">
        <v>0.210523010887636</v>
      </c>
      <c r="F1416" s="17"/>
      <c r="G1416" s="17">
        <v>0.235926417600508</v>
      </c>
      <c r="H1416" s="17">
        <v>0.15032611060527101</v>
      </c>
      <c r="I1416" s="17">
        <v>0.19983317007666099</v>
      </c>
      <c r="J1416" s="17">
        <v>0.168369894943591</v>
      </c>
      <c r="K1416" s="17">
        <v>0.26553814468378001</v>
      </c>
      <c r="L1416" s="17">
        <v>0.16044110589817601</v>
      </c>
      <c r="M1416" s="17"/>
      <c r="N1416" s="17">
        <v>0.181395238060578</v>
      </c>
      <c r="O1416" s="17">
        <v>0.222621362478226</v>
      </c>
      <c r="P1416" s="17">
        <v>0.20915805579347199</v>
      </c>
      <c r="Q1416" s="17">
        <v>0.15771819943990401</v>
      </c>
      <c r="R1416" s="17"/>
      <c r="S1416" s="17">
        <v>0.21450598513701599</v>
      </c>
      <c r="T1416" s="17">
        <v>0.22486396612224899</v>
      </c>
      <c r="U1416" s="17">
        <v>0.12732973080702201</v>
      </c>
      <c r="V1416" s="17">
        <v>0.22303410036847601</v>
      </c>
      <c r="W1416" s="17">
        <v>0.177961436594508</v>
      </c>
      <c r="X1416" s="17">
        <v>9.0453014254903305E-2</v>
      </c>
      <c r="Y1416" s="17">
        <v>0.31249087308770601</v>
      </c>
      <c r="Z1416" s="17">
        <v>0.21065228808421399</v>
      </c>
      <c r="AA1416" s="17">
        <v>0.20545977914699101</v>
      </c>
      <c r="AB1416" s="17">
        <v>0.18818018992384999</v>
      </c>
      <c r="AC1416" s="17">
        <v>0.12641793375593199</v>
      </c>
      <c r="AD1416" s="17">
        <v>0.18170706904270301</v>
      </c>
      <c r="AE1416" s="17"/>
      <c r="AF1416" s="17">
        <v>0.159235269298906</v>
      </c>
      <c r="AG1416" s="17">
        <v>0.215739728859246</v>
      </c>
      <c r="AH1416" s="17">
        <v>0.185972546239977</v>
      </c>
      <c r="AI1416" s="17"/>
      <c r="AJ1416" s="17">
        <v>0.18750809743451899</v>
      </c>
      <c r="AK1416" s="17">
        <v>0.18303800700839201</v>
      </c>
      <c r="AL1416" s="17">
        <v>0.33241220922694398</v>
      </c>
      <c r="AM1416" s="17">
        <v>0</v>
      </c>
      <c r="AN1416" s="17">
        <v>0.13570315060153301</v>
      </c>
      <c r="AO1416" s="17"/>
      <c r="AP1416" s="17">
        <v>0.16762336294334301</v>
      </c>
      <c r="AQ1416" s="17">
        <v>0.213629649474186</v>
      </c>
      <c r="AR1416" s="17">
        <v>0.21176934134953701</v>
      </c>
      <c r="AS1416" s="17"/>
      <c r="AT1416" s="17">
        <v>0.16443498528181399</v>
      </c>
      <c r="AU1416" s="17">
        <v>0.201229354441985</v>
      </c>
      <c r="AV1416" s="17" t="s">
        <v>74</v>
      </c>
      <c r="AW1416" s="17">
        <v>0.16144826792756001</v>
      </c>
      <c r="AX1416" s="17">
        <v>0.180986945417175</v>
      </c>
      <c r="AY1416" s="17">
        <v>0.22117925293662999</v>
      </c>
      <c r="AZ1416" s="17">
        <v>0.26480884194305998</v>
      </c>
    </row>
    <row r="1417" spans="2:52" x14ac:dyDescent="0.35">
      <c r="B1417" t="s">
        <v>386</v>
      </c>
      <c r="C1417" s="17">
        <v>0.25746351468745599</v>
      </c>
      <c r="D1417" s="17">
        <v>0.24123937429317299</v>
      </c>
      <c r="E1417" s="17">
        <v>0.26824632005943999</v>
      </c>
      <c r="F1417" s="17"/>
      <c r="G1417" s="17">
        <v>3.5610768320740102E-2</v>
      </c>
      <c r="H1417" s="17">
        <v>0.101189269389852</v>
      </c>
      <c r="I1417" s="17">
        <v>0.14676267446727401</v>
      </c>
      <c r="J1417" s="17">
        <v>0.26162264445545302</v>
      </c>
      <c r="K1417" s="17">
        <v>0.38639182656217202</v>
      </c>
      <c r="L1417" s="17">
        <v>0.56393746815697499</v>
      </c>
      <c r="M1417" s="17"/>
      <c r="N1417" s="17">
        <v>0.20728374041478501</v>
      </c>
      <c r="O1417" s="17">
        <v>0.220596927538216</v>
      </c>
      <c r="P1417" s="17">
        <v>0.31907381227941201</v>
      </c>
      <c r="Q1417" s="17">
        <v>0.29391140985112502</v>
      </c>
      <c r="R1417" s="17"/>
      <c r="S1417" s="17">
        <v>0.121905415708885</v>
      </c>
      <c r="T1417" s="17">
        <v>0.23309552622934501</v>
      </c>
      <c r="U1417" s="17">
        <v>0.29565459499183</v>
      </c>
      <c r="V1417" s="17">
        <v>0.42228721318770501</v>
      </c>
      <c r="W1417" s="17">
        <v>0.28851075263049297</v>
      </c>
      <c r="X1417" s="17">
        <v>0.18474660514514099</v>
      </c>
      <c r="Y1417" s="17">
        <v>0.31166926547393298</v>
      </c>
      <c r="Z1417" s="17">
        <v>0.21603289410686299</v>
      </c>
      <c r="AA1417" s="17">
        <v>0.28132182403988598</v>
      </c>
      <c r="AB1417" s="17">
        <v>0.22171331734119401</v>
      </c>
      <c r="AC1417" s="17">
        <v>0.20720524207886901</v>
      </c>
      <c r="AD1417" s="17">
        <v>0.51209463107725295</v>
      </c>
      <c r="AE1417" s="17"/>
      <c r="AF1417" s="17">
        <v>0.37204092661535199</v>
      </c>
      <c r="AG1417" s="17">
        <v>0.25047704324019898</v>
      </c>
      <c r="AH1417" s="17">
        <v>0.14162060890907899</v>
      </c>
      <c r="AI1417" s="17"/>
      <c r="AJ1417" s="17">
        <v>0.38954836953029898</v>
      </c>
      <c r="AK1417" s="17">
        <v>0.179479840196234</v>
      </c>
      <c r="AL1417" s="17">
        <v>0.221654121784046</v>
      </c>
      <c r="AM1417" s="17">
        <v>0.45482357635808501</v>
      </c>
      <c r="AN1417" s="17">
        <v>0.21054451063856899</v>
      </c>
      <c r="AO1417" s="17"/>
      <c r="AP1417" s="17">
        <v>0.32557971235104799</v>
      </c>
      <c r="AQ1417" s="17">
        <v>0.20174966400407801</v>
      </c>
      <c r="AR1417" s="17">
        <v>0.20969751805496101</v>
      </c>
      <c r="AS1417" s="17"/>
      <c r="AT1417" s="17">
        <v>0.45917637995428101</v>
      </c>
      <c r="AU1417" s="17">
        <v>0.14767981361079899</v>
      </c>
      <c r="AV1417" s="17" t="s">
        <v>74</v>
      </c>
      <c r="AW1417" s="17">
        <v>0.154859009442533</v>
      </c>
      <c r="AX1417" s="17">
        <v>0.24056531885173299</v>
      </c>
      <c r="AY1417" s="17">
        <v>0.121290514945415</v>
      </c>
      <c r="AZ1417" s="17">
        <v>4.1412557454288602E-2</v>
      </c>
    </row>
    <row r="1418" spans="2:52" x14ac:dyDescent="0.35">
      <c r="B1418" t="s">
        <v>72</v>
      </c>
      <c r="C1418" s="17">
        <v>5.5287318946630699E-2</v>
      </c>
      <c r="D1418" s="17">
        <v>4.7841254076313802E-2</v>
      </c>
      <c r="E1418" s="17">
        <v>6.2815951960687205E-2</v>
      </c>
      <c r="F1418" s="17"/>
      <c r="G1418" s="17">
        <v>5.20888393083851E-2</v>
      </c>
      <c r="H1418" s="17">
        <v>7.3811610681555603E-2</v>
      </c>
      <c r="I1418" s="17">
        <v>4.7125813673857098E-2</v>
      </c>
      <c r="J1418" s="17">
        <v>5.87748501223255E-2</v>
      </c>
      <c r="K1418" s="17">
        <v>2.3294418550995899E-2</v>
      </c>
      <c r="L1418" s="17">
        <v>6.8609521307657795E-2</v>
      </c>
      <c r="M1418" s="17"/>
      <c r="N1418" s="17">
        <v>1.8053624902077101E-2</v>
      </c>
      <c r="O1418" s="17">
        <v>4.5988492728119501E-2</v>
      </c>
      <c r="P1418" s="17">
        <v>9.0887297952673404E-2</v>
      </c>
      <c r="Q1418" s="17">
        <v>7.4992892826912502E-2</v>
      </c>
      <c r="R1418" s="17"/>
      <c r="S1418" s="17">
        <v>7.5499764652514498E-2</v>
      </c>
      <c r="T1418" s="17">
        <v>5.9710197793427899E-2</v>
      </c>
      <c r="U1418" s="17">
        <v>3.74888040380007E-2</v>
      </c>
      <c r="V1418" s="17">
        <v>5.9105216726401302E-2</v>
      </c>
      <c r="W1418" s="17">
        <v>4.62235021056219E-2</v>
      </c>
      <c r="X1418" s="17">
        <v>3.5119189446135103E-2</v>
      </c>
      <c r="Y1418" s="17">
        <v>5.2895619088088701E-2</v>
      </c>
      <c r="Z1418" s="17">
        <v>0</v>
      </c>
      <c r="AA1418" s="17">
        <v>4.1081725225674E-2</v>
      </c>
      <c r="AB1418" s="17">
        <v>0.102567923631494</v>
      </c>
      <c r="AC1418" s="17">
        <v>9.1490060924096894E-2</v>
      </c>
      <c r="AD1418" s="17">
        <v>0</v>
      </c>
      <c r="AE1418" s="17"/>
      <c r="AF1418" s="17">
        <v>4.2419991278528801E-2</v>
      </c>
      <c r="AG1418" s="17">
        <v>5.3879085012903401E-2</v>
      </c>
      <c r="AH1418" s="17">
        <v>8.6090846245103006E-2</v>
      </c>
      <c r="AI1418" s="17"/>
      <c r="AJ1418" s="17">
        <v>5.55344100340531E-2</v>
      </c>
      <c r="AK1418" s="17">
        <v>4.9032513510142602E-2</v>
      </c>
      <c r="AL1418" s="17">
        <v>3.2033817895319297E-2</v>
      </c>
      <c r="AM1418" s="17">
        <v>0</v>
      </c>
      <c r="AN1418" s="17">
        <v>9.3558911245857301E-2</v>
      </c>
      <c r="AO1418" s="17"/>
      <c r="AP1418" s="17">
        <v>6.4833032352396097E-2</v>
      </c>
      <c r="AQ1418" s="17">
        <v>3.2746766765396403E-2</v>
      </c>
      <c r="AR1418" s="17">
        <v>0</v>
      </c>
      <c r="AS1418" s="17"/>
      <c r="AT1418" s="17">
        <v>4.5569057951200601E-2</v>
      </c>
      <c r="AU1418" s="17">
        <v>4.6065437712191501E-2</v>
      </c>
      <c r="AV1418" s="17" t="s">
        <v>74</v>
      </c>
      <c r="AW1418" s="17">
        <v>0.115240220309932</v>
      </c>
      <c r="AX1418" s="17">
        <v>6.1020125534250902E-2</v>
      </c>
      <c r="AY1418" s="17">
        <v>5.4115954639846801E-2</v>
      </c>
      <c r="AZ1418" s="17">
        <v>4.52521057054837E-2</v>
      </c>
    </row>
    <row r="1419" spans="2:52" x14ac:dyDescent="0.35">
      <c r="B1419" t="s">
        <v>387</v>
      </c>
      <c r="C1419" s="17">
        <v>0.24606902734672401</v>
      </c>
      <c r="D1419" s="17">
        <v>0.27681263737387202</v>
      </c>
      <c r="E1419" s="17">
        <v>0.21807417545492999</v>
      </c>
      <c r="F1419" s="17"/>
      <c r="G1419" s="17">
        <v>0.37132666099710498</v>
      </c>
      <c r="H1419" s="17">
        <v>0.39639200667433999</v>
      </c>
      <c r="I1419" s="17">
        <v>0.34882189029180899</v>
      </c>
      <c r="J1419" s="17">
        <v>0.227647665771124</v>
      </c>
      <c r="K1419" s="17">
        <v>0.103259735737304</v>
      </c>
      <c r="L1419" s="17">
        <v>4.6942083397285402E-2</v>
      </c>
      <c r="M1419" s="17"/>
      <c r="N1419" s="17">
        <v>0.30185407722933399</v>
      </c>
      <c r="O1419" s="17">
        <v>0.26873139039199601</v>
      </c>
      <c r="P1419" s="17">
        <v>0.21714986324264701</v>
      </c>
      <c r="Q1419" s="17">
        <v>0.18596802979876301</v>
      </c>
      <c r="R1419" s="17"/>
      <c r="S1419" s="17">
        <v>0.32525220765239898</v>
      </c>
      <c r="T1419" s="17">
        <v>0.21531208785210201</v>
      </c>
      <c r="U1419" s="17">
        <v>0.173645743528024</v>
      </c>
      <c r="V1419" s="17">
        <v>0.13120198409033901</v>
      </c>
      <c r="W1419" s="17">
        <v>0.17955278488586501</v>
      </c>
      <c r="X1419" s="17">
        <v>0.41630508875545602</v>
      </c>
      <c r="Y1419" s="17">
        <v>0.13193190340793601</v>
      </c>
      <c r="Z1419" s="17">
        <v>0.25163612467882102</v>
      </c>
      <c r="AA1419" s="17">
        <v>0.29237531370077102</v>
      </c>
      <c r="AB1419" s="17">
        <v>0.232203383803543</v>
      </c>
      <c r="AC1419" s="17">
        <v>0.39576495375215098</v>
      </c>
      <c r="AD1419" s="17">
        <v>6.3266969153495403E-2</v>
      </c>
      <c r="AE1419" s="17"/>
      <c r="AF1419" s="17">
        <v>0.20049786275063899</v>
      </c>
      <c r="AG1419" s="17">
        <v>0.21908011808910099</v>
      </c>
      <c r="AH1419" s="17">
        <v>0.34315218015703602</v>
      </c>
      <c r="AI1419" s="17"/>
      <c r="AJ1419" s="17">
        <v>0.203250563758785</v>
      </c>
      <c r="AK1419" s="17">
        <v>0.257386162235062</v>
      </c>
      <c r="AL1419" s="17">
        <v>0.106977348117512</v>
      </c>
      <c r="AM1419" s="17">
        <v>0.14009248343921499</v>
      </c>
      <c r="AN1419" s="17">
        <v>0.32393386062802898</v>
      </c>
      <c r="AO1419" s="17"/>
      <c r="AP1419" s="17">
        <v>0.25401809048657797</v>
      </c>
      <c r="AQ1419" s="17">
        <v>0.25707748590752899</v>
      </c>
      <c r="AR1419" s="17">
        <v>0.28120695605817497</v>
      </c>
      <c r="AS1419" s="17"/>
      <c r="AT1419" s="17">
        <v>0.13300090411874901</v>
      </c>
      <c r="AU1419" s="17">
        <v>0.30111369463211901</v>
      </c>
      <c r="AV1419" s="17" t="s">
        <v>74</v>
      </c>
      <c r="AW1419" s="17">
        <v>0.31132802752567101</v>
      </c>
      <c r="AX1419" s="17">
        <v>0.28098167717063899</v>
      </c>
      <c r="AY1419" s="17">
        <v>0.31621059412642</v>
      </c>
      <c r="AZ1419" s="17">
        <v>0.45432959790446598</v>
      </c>
    </row>
    <row r="1420" spans="2:52" x14ac:dyDescent="0.35">
      <c r="B1420" t="s">
        <v>388</v>
      </c>
      <c r="C1420" s="17">
        <v>0.450177899351619</v>
      </c>
      <c r="D1420" s="17">
        <v>0.41675948186792999</v>
      </c>
      <c r="E1420" s="17">
        <v>0.47876933094707602</v>
      </c>
      <c r="F1420" s="17"/>
      <c r="G1420" s="17">
        <v>0.27153718592124798</v>
      </c>
      <c r="H1420" s="17">
        <v>0.25151537999512202</v>
      </c>
      <c r="I1420" s="17">
        <v>0.34659584454393499</v>
      </c>
      <c r="J1420" s="17">
        <v>0.42999253939904403</v>
      </c>
      <c r="K1420" s="17">
        <v>0.65192997124595198</v>
      </c>
      <c r="L1420" s="17">
        <v>0.72437857405515105</v>
      </c>
      <c r="M1420" s="17"/>
      <c r="N1420" s="17">
        <v>0.38867897847536298</v>
      </c>
      <c r="O1420" s="17">
        <v>0.44321829001644197</v>
      </c>
      <c r="P1420" s="17">
        <v>0.52823186807288403</v>
      </c>
      <c r="Q1420" s="17">
        <v>0.45162960929102902</v>
      </c>
      <c r="R1420" s="17"/>
      <c r="S1420" s="17">
        <v>0.33641140084590099</v>
      </c>
      <c r="T1420" s="17">
        <v>0.457959492351594</v>
      </c>
      <c r="U1420" s="17">
        <v>0.42298432579885198</v>
      </c>
      <c r="V1420" s="17">
        <v>0.64532131355618005</v>
      </c>
      <c r="W1420" s="17">
        <v>0.466472189225001</v>
      </c>
      <c r="X1420" s="17">
        <v>0.275199619400044</v>
      </c>
      <c r="Y1420" s="17">
        <v>0.62416013856163899</v>
      </c>
      <c r="Z1420" s="17">
        <v>0.42668518219107598</v>
      </c>
      <c r="AA1420" s="17">
        <v>0.48678160318687602</v>
      </c>
      <c r="AB1420" s="17">
        <v>0.40989350726504398</v>
      </c>
      <c r="AC1420" s="17">
        <v>0.333623175834801</v>
      </c>
      <c r="AD1420" s="17">
        <v>0.69380170011995601</v>
      </c>
      <c r="AE1420" s="17"/>
      <c r="AF1420" s="17">
        <v>0.53127619591425801</v>
      </c>
      <c r="AG1420" s="17">
        <v>0.46621677209944501</v>
      </c>
      <c r="AH1420" s="17">
        <v>0.32759315514905601</v>
      </c>
      <c r="AI1420" s="17"/>
      <c r="AJ1420" s="17">
        <v>0.57705646696481805</v>
      </c>
      <c r="AK1420" s="17">
        <v>0.36251784720462599</v>
      </c>
      <c r="AL1420" s="17">
        <v>0.55406633101099101</v>
      </c>
      <c r="AM1420" s="17">
        <v>0.45482357635808501</v>
      </c>
      <c r="AN1420" s="17">
        <v>0.34624766124010198</v>
      </c>
      <c r="AO1420" s="17"/>
      <c r="AP1420" s="17">
        <v>0.49320307529439</v>
      </c>
      <c r="AQ1420" s="17">
        <v>0.41537931347826401</v>
      </c>
      <c r="AR1420" s="17">
        <v>0.42146685940449702</v>
      </c>
      <c r="AS1420" s="17"/>
      <c r="AT1420" s="17">
        <v>0.62361136523609495</v>
      </c>
      <c r="AU1420" s="17">
        <v>0.34890916805278299</v>
      </c>
      <c r="AV1420" s="17" t="s">
        <v>74</v>
      </c>
      <c r="AW1420" s="17">
        <v>0.31630727737009301</v>
      </c>
      <c r="AX1420" s="17">
        <v>0.42155226426890802</v>
      </c>
      <c r="AY1420" s="17">
        <v>0.34246976788204397</v>
      </c>
      <c r="AZ1420" s="17">
        <v>0.30622139939734799</v>
      </c>
    </row>
    <row r="1421" spans="2:52" x14ac:dyDescent="0.35">
      <c r="B1421" t="s">
        <v>86</v>
      </c>
      <c r="C1421" s="17">
        <v>-0.204108872004896</v>
      </c>
      <c r="D1421" s="17">
        <v>-0.139946844494058</v>
      </c>
      <c r="E1421" s="17">
        <v>-0.260695155492146</v>
      </c>
      <c r="F1421" s="17"/>
      <c r="G1421" s="17">
        <v>9.9789475075856796E-2</v>
      </c>
      <c r="H1421" s="17">
        <v>0.144876626679217</v>
      </c>
      <c r="I1421" s="17">
        <v>2.2260457478741101E-3</v>
      </c>
      <c r="J1421" s="17">
        <v>-0.20234487362792</v>
      </c>
      <c r="K1421" s="17">
        <v>-0.54867023550864702</v>
      </c>
      <c r="L1421" s="17">
        <v>-0.67743649065786604</v>
      </c>
      <c r="M1421" s="17"/>
      <c r="N1421" s="17">
        <v>-8.6824901246028402E-2</v>
      </c>
      <c r="O1421" s="17">
        <v>-0.174486899624446</v>
      </c>
      <c r="P1421" s="17">
        <v>-0.31108200483023701</v>
      </c>
      <c r="Q1421" s="17">
        <v>-0.26566157949226699</v>
      </c>
      <c r="R1421" s="17"/>
      <c r="S1421" s="17">
        <v>-1.11591931935013E-2</v>
      </c>
      <c r="T1421" s="17">
        <v>-0.24264740449949199</v>
      </c>
      <c r="U1421" s="17">
        <v>-0.249338582270829</v>
      </c>
      <c r="V1421" s="17">
        <v>-0.51411932946584205</v>
      </c>
      <c r="W1421" s="17">
        <v>-0.28691940433913699</v>
      </c>
      <c r="X1421" s="17">
        <v>0.14110546935541199</v>
      </c>
      <c r="Y1421" s="17">
        <v>-0.49222823515370201</v>
      </c>
      <c r="Z1421" s="17">
        <v>-0.175049057512256</v>
      </c>
      <c r="AA1421" s="17">
        <v>-0.194406289486105</v>
      </c>
      <c r="AB1421" s="17">
        <v>-0.17769012346150101</v>
      </c>
      <c r="AC1421" s="17">
        <v>6.2141777917350399E-2</v>
      </c>
      <c r="AD1421" s="17">
        <v>-0.63053473096646095</v>
      </c>
      <c r="AE1421" s="17"/>
      <c r="AF1421" s="17">
        <v>-0.33077833316361899</v>
      </c>
      <c r="AG1421" s="17">
        <v>-0.24713665401034299</v>
      </c>
      <c r="AH1421" s="17">
        <v>1.5559025007980299E-2</v>
      </c>
      <c r="AI1421" s="17"/>
      <c r="AJ1421" s="17">
        <v>-0.37380590320603302</v>
      </c>
      <c r="AK1421" s="17">
        <v>-0.105131684969564</v>
      </c>
      <c r="AL1421" s="17">
        <v>-0.44708898289347898</v>
      </c>
      <c r="AM1421" s="17">
        <v>-0.31473109291887003</v>
      </c>
      <c r="AN1421" s="17">
        <v>-2.2313800612073002E-2</v>
      </c>
      <c r="AO1421" s="17"/>
      <c r="AP1421" s="17">
        <v>-0.239184984807813</v>
      </c>
      <c r="AQ1421" s="17">
        <v>-0.15830182757073499</v>
      </c>
      <c r="AR1421" s="17">
        <v>-0.14025990334632299</v>
      </c>
      <c r="AS1421" s="17"/>
      <c r="AT1421" s="17">
        <v>-0.49061046111734502</v>
      </c>
      <c r="AU1421" s="17">
        <v>-4.7795473420663898E-2</v>
      </c>
      <c r="AV1421" s="17" t="s">
        <v>74</v>
      </c>
      <c r="AW1421" s="17">
        <v>-4.97924984442166E-3</v>
      </c>
      <c r="AX1421" s="17">
        <v>-0.140570587098269</v>
      </c>
      <c r="AY1421" s="17">
        <v>-2.6259173755624102E-2</v>
      </c>
      <c r="AZ1421" s="17">
        <v>0.14810819850711801</v>
      </c>
    </row>
    <row r="1422" spans="2:52" x14ac:dyDescent="0.35">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row>
    <row r="1423" spans="2:52" x14ac:dyDescent="0.35">
      <c r="B1423" s="6" t="s">
        <v>520</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row>
    <row r="1424" spans="2:52" x14ac:dyDescent="0.35">
      <c r="B1424" s="24" t="s">
        <v>156</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row>
    <row r="1425" spans="2:52" x14ac:dyDescent="0.35">
      <c r="B1425" t="s">
        <v>382</v>
      </c>
      <c r="C1425" s="17">
        <v>0.15588560513390501</v>
      </c>
      <c r="D1425" s="17">
        <v>0.16973161011353299</v>
      </c>
      <c r="E1425" s="17">
        <v>0.14357108394835799</v>
      </c>
      <c r="F1425" s="17"/>
      <c r="G1425" s="17">
        <v>0.13302391221644</v>
      </c>
      <c r="H1425" s="17">
        <v>0.245475828529889</v>
      </c>
      <c r="I1425" s="17">
        <v>0.170447939361342</v>
      </c>
      <c r="J1425" s="17">
        <v>0.19351049016607999</v>
      </c>
      <c r="K1425" s="17">
        <v>0.10806234609738601</v>
      </c>
      <c r="L1425" s="17">
        <v>9.1274990786875898E-2</v>
      </c>
      <c r="M1425" s="17"/>
      <c r="N1425" s="17">
        <v>0.15010159819669</v>
      </c>
      <c r="O1425" s="17">
        <v>0.171020963420003</v>
      </c>
      <c r="P1425" s="17">
        <v>0.14471840686534901</v>
      </c>
      <c r="Q1425" s="17">
        <v>0.15082549436996701</v>
      </c>
      <c r="R1425" s="17"/>
      <c r="S1425" s="17">
        <v>0.25771180051326398</v>
      </c>
      <c r="T1425" s="17">
        <v>7.3597392651389107E-2</v>
      </c>
      <c r="U1425" s="17">
        <v>0.13251237582924</v>
      </c>
      <c r="V1425" s="17">
        <v>0.185605002859865</v>
      </c>
      <c r="W1425" s="17">
        <v>0.13724091329879401</v>
      </c>
      <c r="X1425" s="17">
        <v>0.111183244178646</v>
      </c>
      <c r="Y1425" s="17">
        <v>0.128543969554582</v>
      </c>
      <c r="Z1425" s="17">
        <v>0.100657701278701</v>
      </c>
      <c r="AA1425" s="17">
        <v>0.241213870200219</v>
      </c>
      <c r="AB1425" s="17">
        <v>0.10096969374072</v>
      </c>
      <c r="AC1425" s="17">
        <v>0.17320259340149599</v>
      </c>
      <c r="AD1425" s="17">
        <v>0.11733331903587001</v>
      </c>
      <c r="AE1425" s="17"/>
      <c r="AF1425" s="17">
        <v>0.14856712883881801</v>
      </c>
      <c r="AG1425" s="17">
        <v>0.16637465927776901</v>
      </c>
      <c r="AH1425" s="17">
        <v>0.17690297078280301</v>
      </c>
      <c r="AI1425" s="17"/>
      <c r="AJ1425" s="17">
        <v>0.13410452191143299</v>
      </c>
      <c r="AK1425" s="17">
        <v>0.194838079314785</v>
      </c>
      <c r="AL1425" s="17">
        <v>0.110716244170216</v>
      </c>
      <c r="AM1425" s="17">
        <v>0.204284932099007</v>
      </c>
      <c r="AN1425" s="17">
        <v>0.155592289626963</v>
      </c>
      <c r="AO1425" s="17"/>
      <c r="AP1425" s="17">
        <v>0.15681615191234499</v>
      </c>
      <c r="AQ1425" s="17">
        <v>0.14762595585343399</v>
      </c>
      <c r="AR1425" s="17">
        <v>0.215192269913867</v>
      </c>
      <c r="AS1425" s="17"/>
      <c r="AT1425" s="17">
        <v>0.110765872895627</v>
      </c>
      <c r="AU1425" s="17">
        <v>0.18433071399533801</v>
      </c>
      <c r="AV1425" s="17" t="s">
        <v>74</v>
      </c>
      <c r="AW1425" s="17">
        <v>0.20576701790249799</v>
      </c>
      <c r="AX1425" s="17">
        <v>0.157403319600768</v>
      </c>
      <c r="AY1425" s="17">
        <v>0.15589620890262801</v>
      </c>
      <c r="AZ1425" s="17">
        <v>0.35668228062254098</v>
      </c>
    </row>
    <row r="1426" spans="2:52" x14ac:dyDescent="0.35">
      <c r="B1426" t="s">
        <v>383</v>
      </c>
      <c r="C1426" s="17">
        <v>0.41394668317024103</v>
      </c>
      <c r="D1426" s="17">
        <v>0.41555652619653799</v>
      </c>
      <c r="E1426" s="17">
        <v>0.41210984539906798</v>
      </c>
      <c r="F1426" s="17"/>
      <c r="G1426" s="17">
        <v>0.47438196160225499</v>
      </c>
      <c r="H1426" s="17">
        <v>0.46928598243573799</v>
      </c>
      <c r="I1426" s="17">
        <v>0.442423518949773</v>
      </c>
      <c r="J1426" s="17">
        <v>0.37289780826466901</v>
      </c>
      <c r="K1426" s="17">
        <v>0.44946767144177002</v>
      </c>
      <c r="L1426" s="17">
        <v>0.31591104100086198</v>
      </c>
      <c r="M1426" s="17"/>
      <c r="N1426" s="17">
        <v>0.47254091495044798</v>
      </c>
      <c r="O1426" s="17">
        <v>0.41632979756025401</v>
      </c>
      <c r="P1426" s="17">
        <v>0.38720788414708801</v>
      </c>
      <c r="Q1426" s="17">
        <v>0.37242933858027599</v>
      </c>
      <c r="R1426" s="17"/>
      <c r="S1426" s="17">
        <v>0.31418665988198402</v>
      </c>
      <c r="T1426" s="17">
        <v>0.42370852550347499</v>
      </c>
      <c r="U1426" s="17">
        <v>0.397881465516571</v>
      </c>
      <c r="V1426" s="17">
        <v>0.330717288093821</v>
      </c>
      <c r="W1426" s="17">
        <v>0.46375960009144102</v>
      </c>
      <c r="X1426" s="17">
        <v>0.57234999986478596</v>
      </c>
      <c r="Y1426" s="17">
        <v>0.38189951243321402</v>
      </c>
      <c r="Z1426" s="17">
        <v>0.54416274855996305</v>
      </c>
      <c r="AA1426" s="17">
        <v>0.40091957354047603</v>
      </c>
      <c r="AB1426" s="17">
        <v>0.43362616752681798</v>
      </c>
      <c r="AC1426" s="17">
        <v>0.42185399009003799</v>
      </c>
      <c r="AD1426" s="17">
        <v>0.432290275105638</v>
      </c>
      <c r="AE1426" s="17"/>
      <c r="AF1426" s="17">
        <v>0.39907454215467802</v>
      </c>
      <c r="AG1426" s="17">
        <v>0.39306829057856701</v>
      </c>
      <c r="AH1426" s="17">
        <v>0.454657785126311</v>
      </c>
      <c r="AI1426" s="17"/>
      <c r="AJ1426" s="17">
        <v>0.35961568448692999</v>
      </c>
      <c r="AK1426" s="17">
        <v>0.409876694311332</v>
      </c>
      <c r="AL1426" s="17">
        <v>0.42665627121274002</v>
      </c>
      <c r="AM1426" s="17">
        <v>0.34089149154290799</v>
      </c>
      <c r="AN1426" s="17">
        <v>0.51341175631273905</v>
      </c>
      <c r="AO1426" s="17"/>
      <c r="AP1426" s="17">
        <v>0.39371657380195402</v>
      </c>
      <c r="AQ1426" s="17">
        <v>0.466330506921034</v>
      </c>
      <c r="AR1426" s="17">
        <v>0.35359974186297</v>
      </c>
      <c r="AS1426" s="17"/>
      <c r="AT1426" s="17">
        <v>0.41267491167575499</v>
      </c>
      <c r="AU1426" s="17">
        <v>0.40729794451453699</v>
      </c>
      <c r="AV1426" s="17" t="s">
        <v>74</v>
      </c>
      <c r="AW1426" s="17">
        <v>0.42312747564277797</v>
      </c>
      <c r="AX1426" s="17">
        <v>0.40148000855694599</v>
      </c>
      <c r="AY1426" s="17">
        <v>0.44028258816133597</v>
      </c>
      <c r="AZ1426" s="17">
        <v>0.32810868448200697</v>
      </c>
    </row>
    <row r="1427" spans="2:52" x14ac:dyDescent="0.35">
      <c r="B1427" t="s">
        <v>384</v>
      </c>
      <c r="C1427" s="17">
        <v>0.22851113439391199</v>
      </c>
      <c r="D1427" s="17">
        <v>0.21927678256476299</v>
      </c>
      <c r="E1427" s="17">
        <v>0.238889706073283</v>
      </c>
      <c r="F1427" s="17"/>
      <c r="G1427" s="17">
        <v>0.21813640901329201</v>
      </c>
      <c r="H1427" s="17">
        <v>0.14657135938941401</v>
      </c>
      <c r="I1427" s="17">
        <v>0.245959760718164</v>
      </c>
      <c r="J1427" s="17">
        <v>0.27519761594091402</v>
      </c>
      <c r="K1427" s="17">
        <v>0.258542262125387</v>
      </c>
      <c r="L1427" s="17">
        <v>0.218310382932729</v>
      </c>
      <c r="M1427" s="17"/>
      <c r="N1427" s="17">
        <v>0.237280540808082</v>
      </c>
      <c r="O1427" s="17">
        <v>0.228963672960909</v>
      </c>
      <c r="P1427" s="17">
        <v>0.215861992130885</v>
      </c>
      <c r="Q1427" s="17">
        <v>0.231203376820524</v>
      </c>
      <c r="R1427" s="17"/>
      <c r="S1427" s="17">
        <v>0.267126381836431</v>
      </c>
      <c r="T1427" s="17">
        <v>0.28406271285615597</v>
      </c>
      <c r="U1427" s="17">
        <v>0.25186350645376399</v>
      </c>
      <c r="V1427" s="17">
        <v>0.17202322504358</v>
      </c>
      <c r="W1427" s="17">
        <v>0.172216341014295</v>
      </c>
      <c r="X1427" s="17">
        <v>0.16947808854152199</v>
      </c>
      <c r="Y1427" s="17">
        <v>0.27798289729216002</v>
      </c>
      <c r="Z1427" s="17">
        <v>0.175398950122157</v>
      </c>
      <c r="AA1427" s="17">
        <v>0.23445417163509499</v>
      </c>
      <c r="AB1427" s="17">
        <v>0.20589014192046101</v>
      </c>
      <c r="AC1427" s="17">
        <v>0.177192347467265</v>
      </c>
      <c r="AD1427" s="17">
        <v>0.33204624266338201</v>
      </c>
      <c r="AE1427" s="17"/>
      <c r="AF1427" s="17">
        <v>0.217736731153688</v>
      </c>
      <c r="AG1427" s="17">
        <v>0.239027080100738</v>
      </c>
      <c r="AH1427" s="17">
        <v>0.235946448370805</v>
      </c>
      <c r="AI1427" s="17"/>
      <c r="AJ1427" s="17">
        <v>0.25389541141146799</v>
      </c>
      <c r="AK1427" s="17">
        <v>0.22567507988934299</v>
      </c>
      <c r="AL1427" s="17">
        <v>0.30063273575828398</v>
      </c>
      <c r="AM1427" s="17">
        <v>0.14384640223298201</v>
      </c>
      <c r="AN1427" s="17">
        <v>0.168804299349365</v>
      </c>
      <c r="AO1427" s="17"/>
      <c r="AP1427" s="17">
        <v>0.18488333335118201</v>
      </c>
      <c r="AQ1427" s="17">
        <v>0.22438246316906801</v>
      </c>
      <c r="AR1427" s="17">
        <v>0.30775129376133498</v>
      </c>
      <c r="AS1427" s="17"/>
      <c r="AT1427" s="17">
        <v>0.234808713739318</v>
      </c>
      <c r="AU1427" s="17">
        <v>0.237874117710139</v>
      </c>
      <c r="AV1427" s="17" t="s">
        <v>74</v>
      </c>
      <c r="AW1427" s="17">
        <v>0.14336400084322001</v>
      </c>
      <c r="AX1427" s="17">
        <v>0.183085821959213</v>
      </c>
      <c r="AY1427" s="17">
        <v>0.25775396783511301</v>
      </c>
      <c r="AZ1427" s="17">
        <v>0.23084530480582099</v>
      </c>
    </row>
    <row r="1428" spans="2:52" x14ac:dyDescent="0.35">
      <c r="B1428" t="s">
        <v>385</v>
      </c>
      <c r="C1428" s="17">
        <v>7.8809339883845905E-2</v>
      </c>
      <c r="D1428" s="17">
        <v>8.0137147003002604E-2</v>
      </c>
      <c r="E1428" s="17">
        <v>7.8044358763469796E-2</v>
      </c>
      <c r="F1428" s="17"/>
      <c r="G1428" s="17">
        <v>0.11162820609561</v>
      </c>
      <c r="H1428" s="17">
        <v>3.9170713452202001E-2</v>
      </c>
      <c r="I1428" s="17">
        <v>6.9708418815494694E-2</v>
      </c>
      <c r="J1428" s="17">
        <v>3.9552714356437799E-2</v>
      </c>
      <c r="K1428" s="17">
        <v>8.5126283347483206E-2</v>
      </c>
      <c r="L1428" s="17">
        <v>0.12153335261155</v>
      </c>
      <c r="M1428" s="17"/>
      <c r="N1428" s="17">
        <v>7.2922460679653703E-2</v>
      </c>
      <c r="O1428" s="17">
        <v>7.9647124514327802E-2</v>
      </c>
      <c r="P1428" s="17">
        <v>7.5914413752301901E-2</v>
      </c>
      <c r="Q1428" s="17">
        <v>8.7663094890801499E-2</v>
      </c>
      <c r="R1428" s="17"/>
      <c r="S1428" s="17">
        <v>6.9595581647541399E-2</v>
      </c>
      <c r="T1428" s="17">
        <v>5.0628091005743898E-2</v>
      </c>
      <c r="U1428" s="17">
        <v>0.101674731411189</v>
      </c>
      <c r="V1428" s="17">
        <v>0.112865932671339</v>
      </c>
      <c r="W1428" s="17">
        <v>0.113492353662672</v>
      </c>
      <c r="X1428" s="17">
        <v>5.4643443679677703E-2</v>
      </c>
      <c r="Y1428" s="17">
        <v>0.10805430540821701</v>
      </c>
      <c r="Z1428" s="17">
        <v>9.8967086445915606E-2</v>
      </c>
      <c r="AA1428" s="17">
        <v>5.4047745989370198E-2</v>
      </c>
      <c r="AB1428" s="17">
        <v>0.11181401099456</v>
      </c>
      <c r="AC1428" s="17">
        <v>3.1485579945674497E-2</v>
      </c>
      <c r="AD1428" s="17">
        <v>6.3336813670956504E-2</v>
      </c>
      <c r="AE1428" s="17"/>
      <c r="AF1428" s="17">
        <v>6.4955407771481496E-2</v>
      </c>
      <c r="AG1428" s="17">
        <v>9.3122987095072302E-2</v>
      </c>
      <c r="AH1428" s="17">
        <v>4.6247170881613502E-2</v>
      </c>
      <c r="AI1428" s="17"/>
      <c r="AJ1428" s="17">
        <v>8.0841454408110303E-2</v>
      </c>
      <c r="AK1428" s="17">
        <v>8.5810145674508703E-2</v>
      </c>
      <c r="AL1428" s="17">
        <v>6.4943048699545397E-2</v>
      </c>
      <c r="AM1428" s="17">
        <v>0</v>
      </c>
      <c r="AN1428" s="17">
        <v>5.52775910661343E-2</v>
      </c>
      <c r="AO1428" s="17"/>
      <c r="AP1428" s="17">
        <v>9.9258343706579794E-2</v>
      </c>
      <c r="AQ1428" s="17">
        <v>9.1404287478318594E-2</v>
      </c>
      <c r="AR1428" s="17">
        <v>7.6269012292937199E-2</v>
      </c>
      <c r="AS1428" s="17"/>
      <c r="AT1428" s="17">
        <v>8.1107783641247405E-2</v>
      </c>
      <c r="AU1428" s="17">
        <v>7.3567605804003594E-2</v>
      </c>
      <c r="AV1428" s="17" t="s">
        <v>74</v>
      </c>
      <c r="AW1428" s="17">
        <v>0.120470820768907</v>
      </c>
      <c r="AX1428" s="17">
        <v>7.6192823516043298E-2</v>
      </c>
      <c r="AY1428" s="17">
        <v>6.1404068155588597E-2</v>
      </c>
      <c r="AZ1428" s="17">
        <v>8.4363730089630704E-2</v>
      </c>
    </row>
    <row r="1429" spans="2:52" x14ac:dyDescent="0.35">
      <c r="B1429" t="s">
        <v>386</v>
      </c>
      <c r="C1429" s="17">
        <v>7.60202469832712E-2</v>
      </c>
      <c r="D1429" s="17">
        <v>7.47933428729632E-2</v>
      </c>
      <c r="E1429" s="17">
        <v>7.4166270718830904E-2</v>
      </c>
      <c r="F1429" s="17"/>
      <c r="G1429" s="17">
        <v>4.1653302891410698E-2</v>
      </c>
      <c r="H1429" s="17">
        <v>3.7613033858160602E-2</v>
      </c>
      <c r="I1429" s="17">
        <v>3.3894106489001402E-2</v>
      </c>
      <c r="J1429" s="17">
        <v>6.0483758854388898E-2</v>
      </c>
      <c r="K1429" s="17">
        <v>6.3659055229159697E-2</v>
      </c>
      <c r="L1429" s="17">
        <v>0.19141934928242099</v>
      </c>
      <c r="M1429" s="17"/>
      <c r="N1429" s="17">
        <v>5.9972017460577197E-2</v>
      </c>
      <c r="O1429" s="17">
        <v>8.2386208023187898E-2</v>
      </c>
      <c r="P1429" s="17">
        <v>9.6213633312355801E-2</v>
      </c>
      <c r="Q1429" s="17">
        <v>6.8652236158091004E-2</v>
      </c>
      <c r="R1429" s="17"/>
      <c r="S1429" s="17">
        <v>1.0994704407698201E-2</v>
      </c>
      <c r="T1429" s="17">
        <v>8.5062228754250693E-2</v>
      </c>
      <c r="U1429" s="17">
        <v>7.8579116751235606E-2</v>
      </c>
      <c r="V1429" s="17">
        <v>0.168554027352595</v>
      </c>
      <c r="W1429" s="17">
        <v>7.00967899160099E-2</v>
      </c>
      <c r="X1429" s="17">
        <v>5.7226034289233202E-2</v>
      </c>
      <c r="Y1429" s="17">
        <v>6.1251029842371303E-2</v>
      </c>
      <c r="Z1429" s="17">
        <v>8.0813513593262803E-2</v>
      </c>
      <c r="AA1429" s="17">
        <v>5.5909651436727298E-2</v>
      </c>
      <c r="AB1429" s="17">
        <v>9.0809395559582506E-2</v>
      </c>
      <c r="AC1429" s="17">
        <v>0.13027802058726301</v>
      </c>
      <c r="AD1429" s="17">
        <v>5.4993349524153398E-2</v>
      </c>
      <c r="AE1429" s="17"/>
      <c r="AF1429" s="17">
        <v>0.12777640807868701</v>
      </c>
      <c r="AG1429" s="17">
        <v>5.7999130358364799E-2</v>
      </c>
      <c r="AH1429" s="17">
        <v>3.2221562425822303E-2</v>
      </c>
      <c r="AI1429" s="17"/>
      <c r="AJ1429" s="17">
        <v>0.112145262209727</v>
      </c>
      <c r="AK1429" s="17">
        <v>4.70044872201121E-2</v>
      </c>
      <c r="AL1429" s="17">
        <v>6.5017882263895002E-2</v>
      </c>
      <c r="AM1429" s="17">
        <v>0.31097717412510301</v>
      </c>
      <c r="AN1429" s="17">
        <v>5.3945572797370202E-2</v>
      </c>
      <c r="AO1429" s="17"/>
      <c r="AP1429" s="17">
        <v>0.101210886045698</v>
      </c>
      <c r="AQ1429" s="17">
        <v>5.2451725253111703E-2</v>
      </c>
      <c r="AR1429" s="17">
        <v>4.7187682168890403E-2</v>
      </c>
      <c r="AS1429" s="17"/>
      <c r="AT1429" s="17">
        <v>0.12724334685684599</v>
      </c>
      <c r="AU1429" s="17">
        <v>4.9443096235761902E-2</v>
      </c>
      <c r="AV1429" s="17" t="s">
        <v>74</v>
      </c>
      <c r="AW1429" s="17">
        <v>4.3669906387274797E-2</v>
      </c>
      <c r="AX1429" s="17">
        <v>8.67530857731421E-2</v>
      </c>
      <c r="AY1429" s="17">
        <v>3.2364050381479902E-2</v>
      </c>
      <c r="AZ1429" s="17">
        <v>0</v>
      </c>
    </row>
    <row r="1430" spans="2:52" x14ac:dyDescent="0.35">
      <c r="B1430" t="s">
        <v>72</v>
      </c>
      <c r="C1430" s="17">
        <v>4.6826990434825203E-2</v>
      </c>
      <c r="D1430" s="17">
        <v>4.05045912492E-2</v>
      </c>
      <c r="E1430" s="17">
        <v>5.3218735096990301E-2</v>
      </c>
      <c r="F1430" s="17"/>
      <c r="G1430" s="17">
        <v>2.1176208180993E-2</v>
      </c>
      <c r="H1430" s="17">
        <v>6.1883082334597002E-2</v>
      </c>
      <c r="I1430" s="17">
        <v>3.75662556662252E-2</v>
      </c>
      <c r="J1430" s="17">
        <v>5.8357612417511397E-2</v>
      </c>
      <c r="K1430" s="17">
        <v>3.5142381758814602E-2</v>
      </c>
      <c r="L1430" s="17">
        <v>6.1550883385562499E-2</v>
      </c>
      <c r="M1430" s="17"/>
      <c r="N1430" s="17">
        <v>7.1824679045482398E-3</v>
      </c>
      <c r="O1430" s="17">
        <v>2.1652233521318499E-2</v>
      </c>
      <c r="P1430" s="17">
        <v>8.0083669792019294E-2</v>
      </c>
      <c r="Q1430" s="17">
        <v>8.92264591803405E-2</v>
      </c>
      <c r="R1430" s="17"/>
      <c r="S1430" s="17">
        <v>8.0384871713081396E-2</v>
      </c>
      <c r="T1430" s="17">
        <v>8.2941049228985195E-2</v>
      </c>
      <c r="U1430" s="17">
        <v>3.74888040380007E-2</v>
      </c>
      <c r="V1430" s="17">
        <v>3.02345239787997E-2</v>
      </c>
      <c r="W1430" s="17">
        <v>4.3194002016787997E-2</v>
      </c>
      <c r="X1430" s="17">
        <v>3.5119189446135103E-2</v>
      </c>
      <c r="Y1430" s="17">
        <v>4.2268285469455498E-2</v>
      </c>
      <c r="Z1430" s="17">
        <v>0</v>
      </c>
      <c r="AA1430" s="17">
        <v>1.34549871981125E-2</v>
      </c>
      <c r="AB1430" s="17">
        <v>5.68905902578586E-2</v>
      </c>
      <c r="AC1430" s="17">
        <v>6.59874685082638E-2</v>
      </c>
      <c r="AD1430" s="17">
        <v>0</v>
      </c>
      <c r="AE1430" s="17"/>
      <c r="AF1430" s="17">
        <v>4.1889782002647799E-2</v>
      </c>
      <c r="AG1430" s="17">
        <v>5.0407852589488801E-2</v>
      </c>
      <c r="AH1430" s="17">
        <v>5.4024062412644402E-2</v>
      </c>
      <c r="AI1430" s="17"/>
      <c r="AJ1430" s="17">
        <v>5.9397665572332697E-2</v>
      </c>
      <c r="AK1430" s="17">
        <v>3.6795513589919601E-2</v>
      </c>
      <c r="AL1430" s="17">
        <v>3.2033817895319297E-2</v>
      </c>
      <c r="AM1430" s="17">
        <v>0</v>
      </c>
      <c r="AN1430" s="17">
        <v>5.29684908474281E-2</v>
      </c>
      <c r="AO1430" s="17"/>
      <c r="AP1430" s="17">
        <v>6.4114711182242004E-2</v>
      </c>
      <c r="AQ1430" s="17">
        <v>1.78050613250339E-2</v>
      </c>
      <c r="AR1430" s="17">
        <v>0</v>
      </c>
      <c r="AS1430" s="17"/>
      <c r="AT1430" s="17">
        <v>3.3399371191206902E-2</v>
      </c>
      <c r="AU1430" s="17">
        <v>4.7486521740220597E-2</v>
      </c>
      <c r="AV1430" s="17" t="s">
        <v>74</v>
      </c>
      <c r="AW1430" s="17">
        <v>6.3600778455322804E-2</v>
      </c>
      <c r="AX1430" s="17">
        <v>9.5084940593887599E-2</v>
      </c>
      <c r="AY1430" s="17">
        <v>5.2299116563855101E-2</v>
      </c>
      <c r="AZ1430" s="17">
        <v>0</v>
      </c>
    </row>
    <row r="1431" spans="2:52" x14ac:dyDescent="0.35">
      <c r="B1431" t="s">
        <v>387</v>
      </c>
      <c r="C1431" s="17">
        <v>0.56983228830414601</v>
      </c>
      <c r="D1431" s="17">
        <v>0.58528813631007104</v>
      </c>
      <c r="E1431" s="17">
        <v>0.55568092934742597</v>
      </c>
      <c r="F1431" s="17"/>
      <c r="G1431" s="17">
        <v>0.60740587381869504</v>
      </c>
      <c r="H1431" s="17">
        <v>0.71476181096562696</v>
      </c>
      <c r="I1431" s="17">
        <v>0.612871458311115</v>
      </c>
      <c r="J1431" s="17">
        <v>0.56640829843074803</v>
      </c>
      <c r="K1431" s="17">
        <v>0.55753001753915599</v>
      </c>
      <c r="L1431" s="17">
        <v>0.40718603178773799</v>
      </c>
      <c r="M1431" s="17"/>
      <c r="N1431" s="17">
        <v>0.62264251314713803</v>
      </c>
      <c r="O1431" s="17">
        <v>0.58735076098025696</v>
      </c>
      <c r="P1431" s="17">
        <v>0.53192629101243705</v>
      </c>
      <c r="Q1431" s="17">
        <v>0.523254832950243</v>
      </c>
      <c r="R1431" s="17"/>
      <c r="S1431" s="17">
        <v>0.57189846039524805</v>
      </c>
      <c r="T1431" s="17">
        <v>0.49730591815486402</v>
      </c>
      <c r="U1431" s="17">
        <v>0.53039384134581102</v>
      </c>
      <c r="V1431" s="17">
        <v>0.51632229095368598</v>
      </c>
      <c r="W1431" s="17">
        <v>0.60100051339023497</v>
      </c>
      <c r="X1431" s="17">
        <v>0.68353324404343196</v>
      </c>
      <c r="Y1431" s="17">
        <v>0.51044348198779599</v>
      </c>
      <c r="Z1431" s="17">
        <v>0.64482044983866404</v>
      </c>
      <c r="AA1431" s="17">
        <v>0.64213344374069603</v>
      </c>
      <c r="AB1431" s="17">
        <v>0.534595861267538</v>
      </c>
      <c r="AC1431" s="17">
        <v>0.59505658349153401</v>
      </c>
      <c r="AD1431" s="17">
        <v>0.54962359414150797</v>
      </c>
      <c r="AE1431" s="17"/>
      <c r="AF1431" s="17">
        <v>0.54764167099349503</v>
      </c>
      <c r="AG1431" s="17">
        <v>0.55944294985633602</v>
      </c>
      <c r="AH1431" s="17">
        <v>0.63156075590911498</v>
      </c>
      <c r="AI1431" s="17"/>
      <c r="AJ1431" s="17">
        <v>0.493720206398362</v>
      </c>
      <c r="AK1431" s="17">
        <v>0.60471477362611703</v>
      </c>
      <c r="AL1431" s="17">
        <v>0.53737251538295705</v>
      </c>
      <c r="AM1431" s="17">
        <v>0.54517642364191499</v>
      </c>
      <c r="AN1431" s="17">
        <v>0.66900404593970197</v>
      </c>
      <c r="AO1431" s="17"/>
      <c r="AP1431" s="17">
        <v>0.55053272571429801</v>
      </c>
      <c r="AQ1431" s="17">
        <v>0.61395646277446703</v>
      </c>
      <c r="AR1431" s="17">
        <v>0.56879201177683802</v>
      </c>
      <c r="AS1431" s="17"/>
      <c r="AT1431" s="17">
        <v>0.52344078457138199</v>
      </c>
      <c r="AU1431" s="17">
        <v>0.59162865850987501</v>
      </c>
      <c r="AV1431" s="17" t="s">
        <v>74</v>
      </c>
      <c r="AW1431" s="17">
        <v>0.62889449354527505</v>
      </c>
      <c r="AX1431" s="17">
        <v>0.55888332815771402</v>
      </c>
      <c r="AY1431" s="17">
        <v>0.59617879706396404</v>
      </c>
      <c r="AZ1431" s="17">
        <v>0.68479096510454796</v>
      </c>
    </row>
    <row r="1432" spans="2:52" x14ac:dyDescent="0.35">
      <c r="B1432" t="s">
        <v>388</v>
      </c>
      <c r="C1432" s="17">
        <v>0.15482958686711701</v>
      </c>
      <c r="D1432" s="17">
        <v>0.154930489875966</v>
      </c>
      <c r="E1432" s="17">
        <v>0.15221062948230099</v>
      </c>
      <c r="F1432" s="17"/>
      <c r="G1432" s="17">
        <v>0.153281508987021</v>
      </c>
      <c r="H1432" s="17">
        <v>7.6783747310362596E-2</v>
      </c>
      <c r="I1432" s="17">
        <v>0.103602525304496</v>
      </c>
      <c r="J1432" s="17">
        <v>0.100036473210827</v>
      </c>
      <c r="K1432" s="17">
        <v>0.148785338576643</v>
      </c>
      <c r="L1432" s="17">
        <v>0.31295270189397001</v>
      </c>
      <c r="M1432" s="17"/>
      <c r="N1432" s="17">
        <v>0.132894478140231</v>
      </c>
      <c r="O1432" s="17">
        <v>0.16203333253751601</v>
      </c>
      <c r="P1432" s="17">
        <v>0.17212804706465801</v>
      </c>
      <c r="Q1432" s="17">
        <v>0.156315331048892</v>
      </c>
      <c r="R1432" s="17"/>
      <c r="S1432" s="17">
        <v>8.0590286055239602E-2</v>
      </c>
      <c r="T1432" s="17">
        <v>0.13569031975999499</v>
      </c>
      <c r="U1432" s="17">
        <v>0.18025384816242501</v>
      </c>
      <c r="V1432" s="17">
        <v>0.28141996002393499</v>
      </c>
      <c r="W1432" s="17">
        <v>0.183589143578682</v>
      </c>
      <c r="X1432" s="17">
        <v>0.111869477968911</v>
      </c>
      <c r="Y1432" s="17">
        <v>0.169305335250588</v>
      </c>
      <c r="Z1432" s="17">
        <v>0.17978060003917901</v>
      </c>
      <c r="AA1432" s="17">
        <v>0.109957397426097</v>
      </c>
      <c r="AB1432" s="17">
        <v>0.20262340655414299</v>
      </c>
      <c r="AC1432" s="17">
        <v>0.16176360053293801</v>
      </c>
      <c r="AD1432" s="17">
        <v>0.11833016319511</v>
      </c>
      <c r="AE1432" s="17"/>
      <c r="AF1432" s="17">
        <v>0.19273181585016899</v>
      </c>
      <c r="AG1432" s="17">
        <v>0.15112211745343701</v>
      </c>
      <c r="AH1432" s="17">
        <v>7.8468733307435798E-2</v>
      </c>
      <c r="AI1432" s="17"/>
      <c r="AJ1432" s="17">
        <v>0.19298671661783701</v>
      </c>
      <c r="AK1432" s="17">
        <v>0.132814632894621</v>
      </c>
      <c r="AL1432" s="17">
        <v>0.12996093096344</v>
      </c>
      <c r="AM1432" s="17">
        <v>0.31097717412510301</v>
      </c>
      <c r="AN1432" s="17">
        <v>0.109223163863504</v>
      </c>
      <c r="AO1432" s="17"/>
      <c r="AP1432" s="17">
        <v>0.20046922975227699</v>
      </c>
      <c r="AQ1432" s="17">
        <v>0.14385601273143001</v>
      </c>
      <c r="AR1432" s="17">
        <v>0.123456694461828</v>
      </c>
      <c r="AS1432" s="17"/>
      <c r="AT1432" s="17">
        <v>0.20835113049809301</v>
      </c>
      <c r="AU1432" s="17">
        <v>0.123010702039766</v>
      </c>
      <c r="AV1432" s="17" t="s">
        <v>74</v>
      </c>
      <c r="AW1432" s="17">
        <v>0.164140727156182</v>
      </c>
      <c r="AX1432" s="17">
        <v>0.16294590928918501</v>
      </c>
      <c r="AY1432" s="17">
        <v>9.3768118537068498E-2</v>
      </c>
      <c r="AZ1432" s="17">
        <v>8.4363730089630704E-2</v>
      </c>
    </row>
    <row r="1433" spans="2:52" x14ac:dyDescent="0.35">
      <c r="B1433" t="s">
        <v>86</v>
      </c>
      <c r="C1433" s="17">
        <v>0.415002701437029</v>
      </c>
      <c r="D1433" s="17">
        <v>0.43035764643410501</v>
      </c>
      <c r="E1433" s="17">
        <v>0.403470299865125</v>
      </c>
      <c r="F1433" s="17"/>
      <c r="G1433" s="17">
        <v>0.45412436483167401</v>
      </c>
      <c r="H1433" s="17">
        <v>0.63797806365526399</v>
      </c>
      <c r="I1433" s="17">
        <v>0.50926893300661902</v>
      </c>
      <c r="J1433" s="17">
        <v>0.46637182521992099</v>
      </c>
      <c r="K1433" s="17">
        <v>0.40874467896251299</v>
      </c>
      <c r="L1433" s="17">
        <v>9.4233329893767301E-2</v>
      </c>
      <c r="M1433" s="17"/>
      <c r="N1433" s="17">
        <v>0.489748035006908</v>
      </c>
      <c r="O1433" s="17">
        <v>0.42531742844274101</v>
      </c>
      <c r="P1433" s="17">
        <v>0.35979824394777998</v>
      </c>
      <c r="Q1433" s="17">
        <v>0.366939501901351</v>
      </c>
      <c r="R1433" s="17"/>
      <c r="S1433" s="17">
        <v>0.49130817434000901</v>
      </c>
      <c r="T1433" s="17">
        <v>0.36161559839486901</v>
      </c>
      <c r="U1433" s="17">
        <v>0.35013999318338601</v>
      </c>
      <c r="V1433" s="17">
        <v>0.23490233092975099</v>
      </c>
      <c r="W1433" s="17">
        <v>0.41741136981155402</v>
      </c>
      <c r="X1433" s="17">
        <v>0.57166376607452196</v>
      </c>
      <c r="Y1433" s="17">
        <v>0.34113814673720799</v>
      </c>
      <c r="Z1433" s="17">
        <v>0.46503984979948598</v>
      </c>
      <c r="AA1433" s="17">
        <v>0.53217604631459803</v>
      </c>
      <c r="AB1433" s="17">
        <v>0.33197245471339498</v>
      </c>
      <c r="AC1433" s="17">
        <v>0.43329298295859597</v>
      </c>
      <c r="AD1433" s="17">
        <v>0.43129343094639799</v>
      </c>
      <c r="AE1433" s="17"/>
      <c r="AF1433" s="17">
        <v>0.35490985514332701</v>
      </c>
      <c r="AG1433" s="17">
        <v>0.40832083240289802</v>
      </c>
      <c r="AH1433" s="17">
        <v>0.553092022601679</v>
      </c>
      <c r="AI1433" s="17"/>
      <c r="AJ1433" s="17">
        <v>0.300733489780525</v>
      </c>
      <c r="AK1433" s="17">
        <v>0.471900140731496</v>
      </c>
      <c r="AL1433" s="17">
        <v>0.40741158441951603</v>
      </c>
      <c r="AM1433" s="17">
        <v>0.23419924951681201</v>
      </c>
      <c r="AN1433" s="17">
        <v>0.55978088207619803</v>
      </c>
      <c r="AO1433" s="17"/>
      <c r="AP1433" s="17">
        <v>0.35006349596202102</v>
      </c>
      <c r="AQ1433" s="17">
        <v>0.47010045004303702</v>
      </c>
      <c r="AR1433" s="17">
        <v>0.44533531731501003</v>
      </c>
      <c r="AS1433" s="17"/>
      <c r="AT1433" s="17">
        <v>0.31508965407328898</v>
      </c>
      <c r="AU1433" s="17">
        <v>0.46861795647010901</v>
      </c>
      <c r="AV1433" s="17" t="s">
        <v>74</v>
      </c>
      <c r="AW1433" s="17">
        <v>0.46475376638909299</v>
      </c>
      <c r="AX1433" s="17">
        <v>0.39593741886852901</v>
      </c>
      <c r="AY1433" s="17">
        <v>0.50241067852689503</v>
      </c>
      <c r="AZ1433" s="17">
        <v>0.60042723501491702</v>
      </c>
    </row>
    <row r="1434" spans="2:52" x14ac:dyDescent="0.3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row>
    <row r="1435" spans="2:52" x14ac:dyDescent="0.35">
      <c r="B1435" s="6" t="s">
        <v>521</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row>
    <row r="1436" spans="2:52" x14ac:dyDescent="0.35">
      <c r="B1436" s="24" t="s">
        <v>156</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row>
    <row r="1437" spans="2:52" x14ac:dyDescent="0.35">
      <c r="B1437" t="s">
        <v>382</v>
      </c>
      <c r="C1437" s="17">
        <v>5.9865698793794303E-2</v>
      </c>
      <c r="D1437" s="17">
        <v>7.9830243544234805E-2</v>
      </c>
      <c r="E1437" s="17">
        <v>4.1035270771490502E-2</v>
      </c>
      <c r="F1437" s="17"/>
      <c r="G1437" s="17">
        <v>0.12512798254230001</v>
      </c>
      <c r="H1437" s="17">
        <v>9.9076250201962701E-2</v>
      </c>
      <c r="I1437" s="17">
        <v>6.2587072936482704E-2</v>
      </c>
      <c r="J1437" s="17">
        <v>3.3544731023948698E-2</v>
      </c>
      <c r="K1437" s="17">
        <v>3.98225334493751E-2</v>
      </c>
      <c r="L1437" s="17">
        <v>1.4647574442451799E-2</v>
      </c>
      <c r="M1437" s="17"/>
      <c r="N1437" s="17">
        <v>7.0992355085151199E-2</v>
      </c>
      <c r="O1437" s="17">
        <v>5.1586886229026303E-2</v>
      </c>
      <c r="P1437" s="17">
        <v>6.4377035213884104E-2</v>
      </c>
      <c r="Q1437" s="17">
        <v>5.2774882611342201E-2</v>
      </c>
      <c r="R1437" s="17"/>
      <c r="S1437" s="17">
        <v>0.17234637764018701</v>
      </c>
      <c r="T1437" s="17">
        <v>3.86416821052031E-2</v>
      </c>
      <c r="U1437" s="17">
        <v>3.9335891500011801E-2</v>
      </c>
      <c r="V1437" s="17">
        <v>2.9424654031601601E-2</v>
      </c>
      <c r="W1437" s="17">
        <v>5.8652153906516499E-2</v>
      </c>
      <c r="X1437" s="17">
        <v>5.7851514147958603E-2</v>
      </c>
      <c r="Y1437" s="17">
        <v>4.3438914937701703E-2</v>
      </c>
      <c r="Z1437" s="17">
        <v>3.3110246636840097E-2</v>
      </c>
      <c r="AA1437" s="17">
        <v>5.4411070955153899E-2</v>
      </c>
      <c r="AB1437" s="17">
        <v>2.4577979411005299E-2</v>
      </c>
      <c r="AC1437" s="17">
        <v>5.4094113180721902E-2</v>
      </c>
      <c r="AD1437" s="17">
        <v>0</v>
      </c>
      <c r="AE1437" s="17"/>
      <c r="AF1437" s="17">
        <v>5.8843333117551799E-2</v>
      </c>
      <c r="AG1437" s="17">
        <v>5.33423171146956E-2</v>
      </c>
      <c r="AH1437" s="17">
        <v>6.73733856788966E-2</v>
      </c>
      <c r="AI1437" s="17"/>
      <c r="AJ1437" s="17">
        <v>5.07720608230392E-2</v>
      </c>
      <c r="AK1437" s="17">
        <v>8.7135467962506694E-2</v>
      </c>
      <c r="AL1437" s="17">
        <v>3.3499816953951801E-2</v>
      </c>
      <c r="AM1437" s="17">
        <v>0</v>
      </c>
      <c r="AN1437" s="17">
        <v>6.1883396816756503E-2</v>
      </c>
      <c r="AO1437" s="17"/>
      <c r="AP1437" s="17">
        <v>8.8106469497976E-2</v>
      </c>
      <c r="AQ1437" s="17">
        <v>5.6475421505602398E-2</v>
      </c>
      <c r="AR1437" s="17">
        <v>0.101312024743112</v>
      </c>
      <c r="AS1437" s="17"/>
      <c r="AT1437" s="17">
        <v>3.7734749148555097E-2</v>
      </c>
      <c r="AU1437" s="17">
        <v>8.0777093291024199E-2</v>
      </c>
      <c r="AV1437" s="17" t="s">
        <v>74</v>
      </c>
      <c r="AW1437" s="17">
        <v>0.117553579774022</v>
      </c>
      <c r="AX1437" s="17">
        <v>3.9916755846059998E-2</v>
      </c>
      <c r="AY1437" s="17">
        <v>6.0015988978094799E-2</v>
      </c>
      <c r="AZ1437" s="17">
        <v>8.8392958202856295E-2</v>
      </c>
    </row>
    <row r="1438" spans="2:52" x14ac:dyDescent="0.35">
      <c r="B1438" t="s">
        <v>383</v>
      </c>
      <c r="C1438" s="17">
        <v>0.21832711331365701</v>
      </c>
      <c r="D1438" s="17">
        <v>0.22367480039851001</v>
      </c>
      <c r="E1438" s="17">
        <v>0.211617572376503</v>
      </c>
      <c r="F1438" s="17"/>
      <c r="G1438" s="17">
        <v>0.27395009050117403</v>
      </c>
      <c r="H1438" s="17">
        <v>0.12863299428612501</v>
      </c>
      <c r="I1438" s="17">
        <v>0.35347723881778398</v>
      </c>
      <c r="J1438" s="17">
        <v>0.204593947622003</v>
      </c>
      <c r="K1438" s="17">
        <v>0.138999398347536</v>
      </c>
      <c r="L1438" s="17">
        <v>0.16984399947249099</v>
      </c>
      <c r="M1438" s="17"/>
      <c r="N1438" s="17">
        <v>0.18893815519391299</v>
      </c>
      <c r="O1438" s="17">
        <v>0.26152744525101101</v>
      </c>
      <c r="P1438" s="17">
        <v>0.208748430583716</v>
      </c>
      <c r="Q1438" s="17">
        <v>0.213112694620814</v>
      </c>
      <c r="R1438" s="17"/>
      <c r="S1438" s="17">
        <v>0.21842570407871001</v>
      </c>
      <c r="T1438" s="17">
        <v>0.203475158067629</v>
      </c>
      <c r="U1438" s="17">
        <v>0.164449415250222</v>
      </c>
      <c r="V1438" s="17">
        <v>0.17483307261464801</v>
      </c>
      <c r="W1438" s="17">
        <v>0.30977347680330403</v>
      </c>
      <c r="X1438" s="17">
        <v>0.29532442227613598</v>
      </c>
      <c r="Y1438" s="17">
        <v>0.15400078400040401</v>
      </c>
      <c r="Z1438" s="17">
        <v>0.24521396731911299</v>
      </c>
      <c r="AA1438" s="17">
        <v>0.187032976760514</v>
      </c>
      <c r="AB1438" s="17">
        <v>0.22513297040307301</v>
      </c>
      <c r="AC1438" s="17">
        <v>0.29048505581675899</v>
      </c>
      <c r="AD1438" s="17">
        <v>0.18945362309896199</v>
      </c>
      <c r="AE1438" s="17"/>
      <c r="AF1438" s="17">
        <v>0.20845322759018001</v>
      </c>
      <c r="AG1438" s="17">
        <v>0.21678926989733099</v>
      </c>
      <c r="AH1438" s="17">
        <v>0.21085099026677301</v>
      </c>
      <c r="AI1438" s="17"/>
      <c r="AJ1438" s="17">
        <v>0.20989918517749601</v>
      </c>
      <c r="AK1438" s="17">
        <v>0.24524351716860299</v>
      </c>
      <c r="AL1438" s="17">
        <v>0.13126241967042801</v>
      </c>
      <c r="AM1438" s="17">
        <v>0.14009248343921499</v>
      </c>
      <c r="AN1438" s="17">
        <v>0.21811458016032001</v>
      </c>
      <c r="AO1438" s="17"/>
      <c r="AP1438" s="17">
        <v>0.22800937319047301</v>
      </c>
      <c r="AQ1438" s="17">
        <v>0.22710109122958</v>
      </c>
      <c r="AR1438" s="17">
        <v>0.280138962235436</v>
      </c>
      <c r="AS1438" s="17"/>
      <c r="AT1438" s="17">
        <v>0.164472615792669</v>
      </c>
      <c r="AU1438" s="17">
        <v>0.30227866682829801</v>
      </c>
      <c r="AV1438" s="17" t="s">
        <v>74</v>
      </c>
      <c r="AW1438" s="17">
        <v>0.16561270799300901</v>
      </c>
      <c r="AX1438" s="17">
        <v>0.222637532755877</v>
      </c>
      <c r="AY1438" s="17">
        <v>0.24281563361048999</v>
      </c>
      <c r="AZ1438" s="17">
        <v>0.184450001596633</v>
      </c>
    </row>
    <row r="1439" spans="2:52" x14ac:dyDescent="0.35">
      <c r="B1439" t="s">
        <v>384</v>
      </c>
      <c r="C1439" s="17">
        <v>0.30038882704451098</v>
      </c>
      <c r="D1439" s="17">
        <v>0.31663098817245999</v>
      </c>
      <c r="E1439" s="17">
        <v>0.28670870165450602</v>
      </c>
      <c r="F1439" s="17"/>
      <c r="G1439" s="17">
        <v>0.31593968433268599</v>
      </c>
      <c r="H1439" s="17">
        <v>0.37923900374154801</v>
      </c>
      <c r="I1439" s="17">
        <v>0.301805913732278</v>
      </c>
      <c r="J1439" s="17">
        <v>0.26595081568154999</v>
      </c>
      <c r="K1439" s="17">
        <v>0.348459649439122</v>
      </c>
      <c r="L1439" s="17">
        <v>0.23269480365904499</v>
      </c>
      <c r="M1439" s="17"/>
      <c r="N1439" s="17">
        <v>0.36867294255884397</v>
      </c>
      <c r="O1439" s="17">
        <v>0.30789892277373498</v>
      </c>
      <c r="P1439" s="17">
        <v>0.26056985551532003</v>
      </c>
      <c r="Q1439" s="17">
        <v>0.25366452527456201</v>
      </c>
      <c r="R1439" s="17"/>
      <c r="S1439" s="17">
        <v>0.28848763589528598</v>
      </c>
      <c r="T1439" s="17">
        <v>0.36517505413705198</v>
      </c>
      <c r="U1439" s="17">
        <v>0.32814301233477899</v>
      </c>
      <c r="V1439" s="17">
        <v>0.218922959395113</v>
      </c>
      <c r="W1439" s="17">
        <v>0.231500401641549</v>
      </c>
      <c r="X1439" s="17">
        <v>0.27916744859938503</v>
      </c>
      <c r="Y1439" s="17">
        <v>0.257730901210111</v>
      </c>
      <c r="Z1439" s="17">
        <v>0.39858146131843297</v>
      </c>
      <c r="AA1439" s="17">
        <v>0.29302722453188301</v>
      </c>
      <c r="AB1439" s="17">
        <v>0.36211284739437199</v>
      </c>
      <c r="AC1439" s="17">
        <v>0.25202050975794299</v>
      </c>
      <c r="AD1439" s="17">
        <v>0.399432194578279</v>
      </c>
      <c r="AE1439" s="17"/>
      <c r="AF1439" s="17">
        <v>0.26666117861358801</v>
      </c>
      <c r="AG1439" s="17">
        <v>0.32124421872593401</v>
      </c>
      <c r="AH1439" s="17">
        <v>0.31131777456606102</v>
      </c>
      <c r="AI1439" s="17"/>
      <c r="AJ1439" s="17">
        <v>0.28420669659573999</v>
      </c>
      <c r="AK1439" s="17">
        <v>0.28471866693447001</v>
      </c>
      <c r="AL1439" s="17">
        <v>0.390456616978338</v>
      </c>
      <c r="AM1439" s="17">
        <v>0.200799008103693</v>
      </c>
      <c r="AN1439" s="17">
        <v>0.25785886343109699</v>
      </c>
      <c r="AO1439" s="17"/>
      <c r="AP1439" s="17">
        <v>0.27662724390251803</v>
      </c>
      <c r="AQ1439" s="17">
        <v>0.31272727346664198</v>
      </c>
      <c r="AR1439" s="17">
        <v>0.220321697414148</v>
      </c>
      <c r="AS1439" s="17"/>
      <c r="AT1439" s="17">
        <v>0.27852851083336899</v>
      </c>
      <c r="AU1439" s="17">
        <v>0.27567464447782902</v>
      </c>
      <c r="AV1439" s="17" t="s">
        <v>74</v>
      </c>
      <c r="AW1439" s="17">
        <v>0.242969910785853</v>
      </c>
      <c r="AX1439" s="17">
        <v>0.23998520762883599</v>
      </c>
      <c r="AY1439" s="17">
        <v>0.37277320102440598</v>
      </c>
      <c r="AZ1439" s="17">
        <v>0.46018547211146499</v>
      </c>
    </row>
    <row r="1440" spans="2:52" x14ac:dyDescent="0.35">
      <c r="B1440" t="s">
        <v>385</v>
      </c>
      <c r="C1440" s="17">
        <v>0.16039503061806501</v>
      </c>
      <c r="D1440" s="17">
        <v>0.13937328468847199</v>
      </c>
      <c r="E1440" s="17">
        <v>0.18167794208426899</v>
      </c>
      <c r="F1440" s="17"/>
      <c r="G1440" s="17">
        <v>0.16131651068832301</v>
      </c>
      <c r="H1440" s="17">
        <v>0.17342392239770299</v>
      </c>
      <c r="I1440" s="17">
        <v>0.102867900797699</v>
      </c>
      <c r="J1440" s="17">
        <v>0.20427641044203601</v>
      </c>
      <c r="K1440" s="17">
        <v>0.173163717904879</v>
      </c>
      <c r="L1440" s="17">
        <v>0.15874676231534801</v>
      </c>
      <c r="M1440" s="17"/>
      <c r="N1440" s="17">
        <v>0.17631282159574499</v>
      </c>
      <c r="O1440" s="17">
        <v>0.17527236161120399</v>
      </c>
      <c r="P1440" s="17">
        <v>0.123554253429938</v>
      </c>
      <c r="Q1440" s="17">
        <v>0.16089003121321699</v>
      </c>
      <c r="R1440" s="17"/>
      <c r="S1440" s="17">
        <v>0.17193398085414199</v>
      </c>
      <c r="T1440" s="17">
        <v>0.13493777908657301</v>
      </c>
      <c r="U1440" s="17">
        <v>8.6088258725025693E-2</v>
      </c>
      <c r="V1440" s="17">
        <v>0.22655426462188899</v>
      </c>
      <c r="W1440" s="17">
        <v>0.112434147449233</v>
      </c>
      <c r="X1440" s="17">
        <v>0.22251799180912399</v>
      </c>
      <c r="Y1440" s="17">
        <v>0.14931999799071799</v>
      </c>
      <c r="Z1440" s="17">
        <v>0.142314805248791</v>
      </c>
      <c r="AA1440" s="17">
        <v>0.15675673766574699</v>
      </c>
      <c r="AB1440" s="17">
        <v>0.17272095211522001</v>
      </c>
      <c r="AC1440" s="17">
        <v>0.15002598926303001</v>
      </c>
      <c r="AD1440" s="17">
        <v>0.18746975087033399</v>
      </c>
      <c r="AE1440" s="17"/>
      <c r="AF1440" s="17">
        <v>0.12157716106722299</v>
      </c>
      <c r="AG1440" s="17">
        <v>0.18530891819438</v>
      </c>
      <c r="AH1440" s="17">
        <v>0.16517821174747399</v>
      </c>
      <c r="AI1440" s="17"/>
      <c r="AJ1440" s="17">
        <v>0.13231368468305901</v>
      </c>
      <c r="AK1440" s="17">
        <v>0.18192948958110899</v>
      </c>
      <c r="AL1440" s="17">
        <v>0.23851271161802901</v>
      </c>
      <c r="AM1440" s="17">
        <v>0.204284932099007</v>
      </c>
      <c r="AN1440" s="17">
        <v>0.186309420377545</v>
      </c>
      <c r="AO1440" s="17"/>
      <c r="AP1440" s="17">
        <v>0.13625256143532899</v>
      </c>
      <c r="AQ1440" s="17">
        <v>0.18585887278482799</v>
      </c>
      <c r="AR1440" s="17">
        <v>0.27665594922988901</v>
      </c>
      <c r="AS1440" s="17"/>
      <c r="AT1440" s="17">
        <v>0.18111902642953701</v>
      </c>
      <c r="AU1440" s="17">
        <v>0.14588793255670601</v>
      </c>
      <c r="AV1440" s="17" t="s">
        <v>74</v>
      </c>
      <c r="AW1440" s="17">
        <v>0.120185520413538</v>
      </c>
      <c r="AX1440" s="17">
        <v>0.14584034486523001</v>
      </c>
      <c r="AY1440" s="17">
        <v>0.17306942493819499</v>
      </c>
      <c r="AZ1440" s="17">
        <v>8.3877282884725402E-2</v>
      </c>
    </row>
    <row r="1441" spans="2:52" x14ac:dyDescent="0.35">
      <c r="B1441" t="s">
        <v>386</v>
      </c>
      <c r="C1441" s="17">
        <v>0.203184955745874</v>
      </c>
      <c r="D1441" s="17">
        <v>0.19658012886290899</v>
      </c>
      <c r="E1441" s="17">
        <v>0.20733674036671601</v>
      </c>
      <c r="F1441" s="17"/>
      <c r="G1441" s="17">
        <v>9.2783443201226695E-2</v>
      </c>
      <c r="H1441" s="17">
        <v>0.14695970469232</v>
      </c>
      <c r="I1441" s="17">
        <v>0.133341641242021</v>
      </c>
      <c r="J1441" s="17">
        <v>0.206436120406889</v>
      </c>
      <c r="K1441" s="17">
        <v>0.25238933329650598</v>
      </c>
      <c r="L1441" s="17">
        <v>0.36249710425064202</v>
      </c>
      <c r="M1441" s="17"/>
      <c r="N1441" s="17">
        <v>0.17544471452058</v>
      </c>
      <c r="O1441" s="17">
        <v>0.16480659091737901</v>
      </c>
      <c r="P1441" s="17">
        <v>0.239052412254039</v>
      </c>
      <c r="Q1441" s="17">
        <v>0.23961762159157299</v>
      </c>
      <c r="R1441" s="17"/>
      <c r="S1441" s="17">
        <v>8.4065030087809994E-2</v>
      </c>
      <c r="T1441" s="17">
        <v>0.18629154615242499</v>
      </c>
      <c r="U1441" s="17">
        <v>0.32552704425367301</v>
      </c>
      <c r="V1441" s="17">
        <v>0.29005522266518202</v>
      </c>
      <c r="W1441" s="17">
        <v>0.24206236187960201</v>
      </c>
      <c r="X1441" s="17">
        <v>9.2831239108399299E-2</v>
      </c>
      <c r="Y1441" s="17">
        <v>0.32133365339665398</v>
      </c>
      <c r="Z1441" s="17">
        <v>0.180779519476823</v>
      </c>
      <c r="AA1441" s="17">
        <v>0.254021132779291</v>
      </c>
      <c r="AB1441" s="17">
        <v>0.158564660418471</v>
      </c>
      <c r="AC1441" s="17">
        <v>0.15963306330353999</v>
      </c>
      <c r="AD1441" s="17">
        <v>0.22364443145242499</v>
      </c>
      <c r="AE1441" s="17"/>
      <c r="AF1441" s="17">
        <v>0.28973344859455502</v>
      </c>
      <c r="AG1441" s="17">
        <v>0.16553110749316799</v>
      </c>
      <c r="AH1441" s="17">
        <v>0.169391886051423</v>
      </c>
      <c r="AI1441" s="17"/>
      <c r="AJ1441" s="17">
        <v>0.24886308135410501</v>
      </c>
      <c r="AK1441" s="17">
        <v>0.157488179192464</v>
      </c>
      <c r="AL1441" s="17">
        <v>0.17423461688393399</v>
      </c>
      <c r="AM1441" s="17">
        <v>0.31427264333451899</v>
      </c>
      <c r="AN1441" s="17">
        <v>0.20142875185720999</v>
      </c>
      <c r="AO1441" s="17"/>
      <c r="AP1441" s="17">
        <v>0.19852091963322699</v>
      </c>
      <c r="AQ1441" s="17">
        <v>0.18582987537251699</v>
      </c>
      <c r="AR1441" s="17">
        <v>0.121571366377416</v>
      </c>
      <c r="AS1441" s="17"/>
      <c r="AT1441" s="17">
        <v>0.29643668260990302</v>
      </c>
      <c r="AU1441" s="17">
        <v>0.13041683268248599</v>
      </c>
      <c r="AV1441" s="17" t="s">
        <v>74</v>
      </c>
      <c r="AW1441" s="17">
        <v>0.26071237959167998</v>
      </c>
      <c r="AX1441" s="17">
        <v>0.256535218310109</v>
      </c>
      <c r="AY1441" s="17">
        <v>9.0191810971003095E-2</v>
      </c>
      <c r="AZ1441" s="17">
        <v>0.18309428520432</v>
      </c>
    </row>
    <row r="1442" spans="2:52" x14ac:dyDescent="0.35">
      <c r="B1442" t="s">
        <v>72</v>
      </c>
      <c r="C1442" s="17">
        <v>5.7838374484099002E-2</v>
      </c>
      <c r="D1442" s="17">
        <v>4.3910554333413197E-2</v>
      </c>
      <c r="E1442" s="17">
        <v>7.1623772746516004E-2</v>
      </c>
      <c r="F1442" s="17"/>
      <c r="G1442" s="17">
        <v>3.0882288734290698E-2</v>
      </c>
      <c r="H1442" s="17">
        <v>7.26681246803417E-2</v>
      </c>
      <c r="I1442" s="17">
        <v>4.5920232473735299E-2</v>
      </c>
      <c r="J1442" s="17">
        <v>8.5197974823573303E-2</v>
      </c>
      <c r="K1442" s="17">
        <v>4.7165367562582501E-2</v>
      </c>
      <c r="L1442" s="17">
        <v>6.1569755860022703E-2</v>
      </c>
      <c r="M1442" s="17"/>
      <c r="N1442" s="17">
        <v>1.9639011045766399E-2</v>
      </c>
      <c r="O1442" s="17">
        <v>3.8907793217643698E-2</v>
      </c>
      <c r="P1442" s="17">
        <v>0.103698013003103</v>
      </c>
      <c r="Q1442" s="17">
        <v>7.9940244688490994E-2</v>
      </c>
      <c r="R1442" s="17"/>
      <c r="S1442" s="17">
        <v>6.4741271443865406E-2</v>
      </c>
      <c r="T1442" s="17">
        <v>7.1478780451117704E-2</v>
      </c>
      <c r="U1442" s="17">
        <v>5.6456377936288701E-2</v>
      </c>
      <c r="V1442" s="17">
        <v>6.02098266715657E-2</v>
      </c>
      <c r="W1442" s="17">
        <v>4.5577458319795497E-2</v>
      </c>
      <c r="X1442" s="17">
        <v>5.2307384058996799E-2</v>
      </c>
      <c r="Y1442" s="17">
        <v>7.4175748464411495E-2</v>
      </c>
      <c r="Z1442" s="17">
        <v>0</v>
      </c>
      <c r="AA1442" s="17">
        <v>5.4750857307411298E-2</v>
      </c>
      <c r="AB1442" s="17">
        <v>5.68905902578586E-2</v>
      </c>
      <c r="AC1442" s="17">
        <v>9.3741268678006404E-2</v>
      </c>
      <c r="AD1442" s="17">
        <v>0</v>
      </c>
      <c r="AE1442" s="17"/>
      <c r="AF1442" s="17">
        <v>5.4731651016900598E-2</v>
      </c>
      <c r="AG1442" s="17">
        <v>5.7784168574491E-2</v>
      </c>
      <c r="AH1442" s="17">
        <v>7.5887751689372299E-2</v>
      </c>
      <c r="AI1442" s="17"/>
      <c r="AJ1442" s="17">
        <v>7.39452913665615E-2</v>
      </c>
      <c r="AK1442" s="17">
        <v>4.3484679160847001E-2</v>
      </c>
      <c r="AL1442" s="17">
        <v>3.2033817895319297E-2</v>
      </c>
      <c r="AM1442" s="17">
        <v>0.140550933023566</v>
      </c>
      <c r="AN1442" s="17">
        <v>7.4404987357070795E-2</v>
      </c>
      <c r="AO1442" s="17"/>
      <c r="AP1442" s="17">
        <v>7.2483432340477896E-2</v>
      </c>
      <c r="AQ1442" s="17">
        <v>3.20074656408307E-2</v>
      </c>
      <c r="AR1442" s="17">
        <v>0</v>
      </c>
      <c r="AS1442" s="17"/>
      <c r="AT1442" s="17">
        <v>4.1708415185967303E-2</v>
      </c>
      <c r="AU1442" s="17">
        <v>6.4964830163656104E-2</v>
      </c>
      <c r="AV1442" s="17" t="s">
        <v>74</v>
      </c>
      <c r="AW1442" s="17">
        <v>9.2965901441897397E-2</v>
      </c>
      <c r="AX1442" s="17">
        <v>9.5084940593887599E-2</v>
      </c>
      <c r="AY1442" s="17">
        <v>6.1133940477811399E-2</v>
      </c>
      <c r="AZ1442" s="17">
        <v>0</v>
      </c>
    </row>
    <row r="1443" spans="2:52" x14ac:dyDescent="0.35">
      <c r="B1443" t="s">
        <v>387</v>
      </c>
      <c r="C1443" s="17">
        <v>0.278192812107451</v>
      </c>
      <c r="D1443" s="17">
        <v>0.30350504394274502</v>
      </c>
      <c r="E1443" s="17">
        <v>0.25265284314799302</v>
      </c>
      <c r="F1443" s="17"/>
      <c r="G1443" s="17">
        <v>0.39907807304347398</v>
      </c>
      <c r="H1443" s="17">
        <v>0.22770924448808799</v>
      </c>
      <c r="I1443" s="17">
        <v>0.416064311754266</v>
      </c>
      <c r="J1443" s="17">
        <v>0.23813867864595201</v>
      </c>
      <c r="K1443" s="17">
        <v>0.178821931796911</v>
      </c>
      <c r="L1443" s="17">
        <v>0.184491573914943</v>
      </c>
      <c r="M1443" s="17"/>
      <c r="N1443" s="17">
        <v>0.259930510279064</v>
      </c>
      <c r="O1443" s="17">
        <v>0.31311433148003798</v>
      </c>
      <c r="P1443" s="17">
        <v>0.2731254657976</v>
      </c>
      <c r="Q1443" s="17">
        <v>0.265887577232156</v>
      </c>
      <c r="R1443" s="17"/>
      <c r="S1443" s="17">
        <v>0.39077208171889699</v>
      </c>
      <c r="T1443" s="17">
        <v>0.242116840172832</v>
      </c>
      <c r="U1443" s="17">
        <v>0.20378530675023299</v>
      </c>
      <c r="V1443" s="17">
        <v>0.204257726646249</v>
      </c>
      <c r="W1443" s="17">
        <v>0.36842563070981998</v>
      </c>
      <c r="X1443" s="17">
        <v>0.353175936424095</v>
      </c>
      <c r="Y1443" s="17">
        <v>0.19743969893810501</v>
      </c>
      <c r="Z1443" s="17">
        <v>0.27832421395595303</v>
      </c>
      <c r="AA1443" s="17">
        <v>0.24144404771566799</v>
      </c>
      <c r="AB1443" s="17">
        <v>0.24971094981407899</v>
      </c>
      <c r="AC1443" s="17">
        <v>0.34457916899748098</v>
      </c>
      <c r="AD1443" s="17">
        <v>0.18945362309896199</v>
      </c>
      <c r="AE1443" s="17"/>
      <c r="AF1443" s="17">
        <v>0.267296560707732</v>
      </c>
      <c r="AG1443" s="17">
        <v>0.270131587012027</v>
      </c>
      <c r="AH1443" s="17">
        <v>0.27822437594567001</v>
      </c>
      <c r="AI1443" s="17"/>
      <c r="AJ1443" s="17">
        <v>0.26067124600053498</v>
      </c>
      <c r="AK1443" s="17">
        <v>0.33237898513111003</v>
      </c>
      <c r="AL1443" s="17">
        <v>0.16476223662438</v>
      </c>
      <c r="AM1443" s="17">
        <v>0.14009248343921499</v>
      </c>
      <c r="AN1443" s="17">
        <v>0.27999797697707601</v>
      </c>
      <c r="AO1443" s="17"/>
      <c r="AP1443" s="17">
        <v>0.316115842688449</v>
      </c>
      <c r="AQ1443" s="17">
        <v>0.28357651273518297</v>
      </c>
      <c r="AR1443" s="17">
        <v>0.38145098697854801</v>
      </c>
      <c r="AS1443" s="17"/>
      <c r="AT1443" s="17">
        <v>0.20220736494122499</v>
      </c>
      <c r="AU1443" s="17">
        <v>0.38305576011932202</v>
      </c>
      <c r="AV1443" s="17" t="s">
        <v>74</v>
      </c>
      <c r="AW1443" s="17">
        <v>0.28316628776703101</v>
      </c>
      <c r="AX1443" s="17">
        <v>0.26255428860193702</v>
      </c>
      <c r="AY1443" s="17">
        <v>0.30283162258858498</v>
      </c>
      <c r="AZ1443" s="17">
        <v>0.27284295979948903</v>
      </c>
    </row>
    <row r="1444" spans="2:52" x14ac:dyDescent="0.35">
      <c r="B1444" t="s">
        <v>388</v>
      </c>
      <c r="C1444" s="17">
        <v>0.36357998636393901</v>
      </c>
      <c r="D1444" s="17">
        <v>0.33595341355138097</v>
      </c>
      <c r="E1444" s="17">
        <v>0.38901468245098503</v>
      </c>
      <c r="F1444" s="17"/>
      <c r="G1444" s="17">
        <v>0.25409995388954998</v>
      </c>
      <c r="H1444" s="17">
        <v>0.32038362709002299</v>
      </c>
      <c r="I1444" s="17">
        <v>0.23620954203972</v>
      </c>
      <c r="J1444" s="17">
        <v>0.41071253084892501</v>
      </c>
      <c r="K1444" s="17">
        <v>0.42555305120138398</v>
      </c>
      <c r="L1444" s="17">
        <v>0.52124386656598998</v>
      </c>
      <c r="M1444" s="17"/>
      <c r="N1444" s="17">
        <v>0.35175753611632499</v>
      </c>
      <c r="O1444" s="17">
        <v>0.340078952528583</v>
      </c>
      <c r="P1444" s="17">
        <v>0.36260666568397598</v>
      </c>
      <c r="Q1444" s="17">
        <v>0.400507652804791</v>
      </c>
      <c r="R1444" s="17"/>
      <c r="S1444" s="17">
        <v>0.25599901094195199</v>
      </c>
      <c r="T1444" s="17">
        <v>0.321229325238998</v>
      </c>
      <c r="U1444" s="17">
        <v>0.41161530297869803</v>
      </c>
      <c r="V1444" s="17">
        <v>0.51660948728707201</v>
      </c>
      <c r="W1444" s="17">
        <v>0.35449650932883497</v>
      </c>
      <c r="X1444" s="17">
        <v>0.31534923091752298</v>
      </c>
      <c r="Y1444" s="17">
        <v>0.47065365138737197</v>
      </c>
      <c r="Z1444" s="17">
        <v>0.323094324725614</v>
      </c>
      <c r="AA1444" s="17">
        <v>0.410777870445038</v>
      </c>
      <c r="AB1444" s="17">
        <v>0.33128561253369099</v>
      </c>
      <c r="AC1444" s="17">
        <v>0.30965905256657</v>
      </c>
      <c r="AD1444" s="17">
        <v>0.41111418232275898</v>
      </c>
      <c r="AE1444" s="17"/>
      <c r="AF1444" s="17">
        <v>0.41131060966177901</v>
      </c>
      <c r="AG1444" s="17">
        <v>0.35084002568754802</v>
      </c>
      <c r="AH1444" s="17">
        <v>0.33457009779889701</v>
      </c>
      <c r="AI1444" s="17"/>
      <c r="AJ1444" s="17">
        <v>0.38117676603716399</v>
      </c>
      <c r="AK1444" s="17">
        <v>0.33941766877357299</v>
      </c>
      <c r="AL1444" s="17">
        <v>0.412747328501963</v>
      </c>
      <c r="AM1444" s="17">
        <v>0.51855757543352499</v>
      </c>
      <c r="AN1444" s="17">
        <v>0.38773817223475598</v>
      </c>
      <c r="AO1444" s="17"/>
      <c r="AP1444" s="17">
        <v>0.33477348106855598</v>
      </c>
      <c r="AQ1444" s="17">
        <v>0.37168874815734498</v>
      </c>
      <c r="AR1444" s="17">
        <v>0.39822731560730501</v>
      </c>
      <c r="AS1444" s="17"/>
      <c r="AT1444" s="17">
        <v>0.47755570903944</v>
      </c>
      <c r="AU1444" s="17">
        <v>0.27630476523919301</v>
      </c>
      <c r="AV1444" s="17" t="s">
        <v>74</v>
      </c>
      <c r="AW1444" s="17">
        <v>0.380897900005219</v>
      </c>
      <c r="AX1444" s="17">
        <v>0.40237556317534001</v>
      </c>
      <c r="AY1444" s="17">
        <v>0.26326123590919798</v>
      </c>
      <c r="AZ1444" s="17">
        <v>0.26697156808904599</v>
      </c>
    </row>
    <row r="1445" spans="2:52" x14ac:dyDescent="0.35">
      <c r="B1445" t="s">
        <v>86</v>
      </c>
      <c r="C1445" s="17">
        <v>-8.5387174256487799E-2</v>
      </c>
      <c r="D1445" s="17">
        <v>-3.2448369608635799E-2</v>
      </c>
      <c r="E1445" s="17">
        <v>-0.13636183930299201</v>
      </c>
      <c r="F1445" s="17"/>
      <c r="G1445" s="17">
        <v>0.144978119153924</v>
      </c>
      <c r="H1445" s="17">
        <v>-9.2674382601935598E-2</v>
      </c>
      <c r="I1445" s="17">
        <v>0.179854769714546</v>
      </c>
      <c r="J1445" s="17">
        <v>-0.172573852202973</v>
      </c>
      <c r="K1445" s="17">
        <v>-0.24673111940447301</v>
      </c>
      <c r="L1445" s="17">
        <v>-0.336752292651047</v>
      </c>
      <c r="M1445" s="17"/>
      <c r="N1445" s="17">
        <v>-9.1827025837260504E-2</v>
      </c>
      <c r="O1445" s="17">
        <v>-2.6964621048545499E-2</v>
      </c>
      <c r="P1445" s="17">
        <v>-8.9481199886376206E-2</v>
      </c>
      <c r="Q1445" s="17">
        <v>-0.134620075572635</v>
      </c>
      <c r="R1445" s="17"/>
      <c r="S1445" s="17">
        <v>0.134773070776945</v>
      </c>
      <c r="T1445" s="17">
        <v>-7.9112485066165902E-2</v>
      </c>
      <c r="U1445" s="17">
        <v>-0.20782999622846501</v>
      </c>
      <c r="V1445" s="17">
        <v>-0.31235176064082298</v>
      </c>
      <c r="W1445" s="17">
        <v>1.39291213809856E-2</v>
      </c>
      <c r="X1445" s="17">
        <v>3.7826705506571898E-2</v>
      </c>
      <c r="Y1445" s="17">
        <v>-0.27321395244926699</v>
      </c>
      <c r="Z1445" s="17">
        <v>-4.4770110769661101E-2</v>
      </c>
      <c r="AA1445" s="17">
        <v>-0.169333822729369</v>
      </c>
      <c r="AB1445" s="17">
        <v>-8.1574662719612098E-2</v>
      </c>
      <c r="AC1445" s="17">
        <v>3.4920116430910898E-2</v>
      </c>
      <c r="AD1445" s="17">
        <v>-0.22166055922379599</v>
      </c>
      <c r="AE1445" s="17"/>
      <c r="AF1445" s="17">
        <v>-0.14401404895404701</v>
      </c>
      <c r="AG1445" s="17">
        <v>-8.0708438675521493E-2</v>
      </c>
      <c r="AH1445" s="17">
        <v>-5.63457218532274E-2</v>
      </c>
      <c r="AI1445" s="17"/>
      <c r="AJ1445" s="17">
        <v>-0.12050552003663</v>
      </c>
      <c r="AK1445" s="17">
        <v>-7.0386836424626799E-3</v>
      </c>
      <c r="AL1445" s="17">
        <v>-0.247985091877584</v>
      </c>
      <c r="AM1445" s="17">
        <v>-0.37846509199431</v>
      </c>
      <c r="AN1445" s="17">
        <v>-0.10774019525768</v>
      </c>
      <c r="AO1445" s="17"/>
      <c r="AP1445" s="17">
        <v>-1.86576383801073E-2</v>
      </c>
      <c r="AQ1445" s="17">
        <v>-8.8112235422162302E-2</v>
      </c>
      <c r="AR1445" s="17">
        <v>-1.67763286287568E-2</v>
      </c>
      <c r="AS1445" s="17"/>
      <c r="AT1445" s="17">
        <v>-0.27534834409821501</v>
      </c>
      <c r="AU1445" s="17">
        <v>0.106750994880129</v>
      </c>
      <c r="AV1445" s="17" t="s">
        <v>74</v>
      </c>
      <c r="AW1445" s="17">
        <v>-9.7731612238187701E-2</v>
      </c>
      <c r="AX1445" s="17">
        <v>-0.13982127457340199</v>
      </c>
      <c r="AY1445" s="17">
        <v>3.95703866793874E-2</v>
      </c>
      <c r="AZ1445" s="17">
        <v>5.8713917104435999E-3</v>
      </c>
    </row>
    <row r="1446" spans="2:52" x14ac:dyDescent="0.35">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row>
    <row r="1447" spans="2:52" x14ac:dyDescent="0.35">
      <c r="B1447" s="6" t="s">
        <v>522</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row>
    <row r="1448" spans="2:52" x14ac:dyDescent="0.35">
      <c r="B1448" s="24" t="s">
        <v>156</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row>
    <row r="1449" spans="2:52" x14ac:dyDescent="0.35">
      <c r="B1449" t="s">
        <v>382</v>
      </c>
      <c r="C1449" s="17">
        <v>0.18324365196105399</v>
      </c>
      <c r="D1449" s="17">
        <v>0.211437374014631</v>
      </c>
      <c r="E1449" s="17">
        <v>0.15376410939506799</v>
      </c>
      <c r="F1449" s="17"/>
      <c r="G1449" s="17">
        <v>0.243503936881768</v>
      </c>
      <c r="H1449" s="17">
        <v>0.24082266496875601</v>
      </c>
      <c r="I1449" s="17">
        <v>0.257751804317711</v>
      </c>
      <c r="J1449" s="17">
        <v>0.14504343117567101</v>
      </c>
      <c r="K1449" s="17">
        <v>7.1224624465750397E-2</v>
      </c>
      <c r="L1449" s="17">
        <v>0.126160867363213</v>
      </c>
      <c r="M1449" s="17"/>
      <c r="N1449" s="17">
        <v>0.19465568394416299</v>
      </c>
      <c r="O1449" s="17">
        <v>0.145378095960494</v>
      </c>
      <c r="P1449" s="17">
        <v>0.233669479234555</v>
      </c>
      <c r="Q1449" s="17">
        <v>0.16714056992467</v>
      </c>
      <c r="R1449" s="17"/>
      <c r="S1449" s="17">
        <v>0.303939246024925</v>
      </c>
      <c r="T1449" s="17">
        <v>7.6558190500102499E-2</v>
      </c>
      <c r="U1449" s="17">
        <v>0.16235927727476801</v>
      </c>
      <c r="V1449" s="17">
        <v>0.15512884950883299</v>
      </c>
      <c r="W1449" s="17">
        <v>0.229414098160345</v>
      </c>
      <c r="X1449" s="17">
        <v>0.236461670049429</v>
      </c>
      <c r="Y1449" s="17">
        <v>0.19552547774947401</v>
      </c>
      <c r="Z1449" s="17">
        <v>3.7799048829082499E-2</v>
      </c>
      <c r="AA1449" s="17">
        <v>0.2075692216176</v>
      </c>
      <c r="AB1449" s="17">
        <v>0.107431346537433</v>
      </c>
      <c r="AC1449" s="17">
        <v>0.24313862600057601</v>
      </c>
      <c r="AD1449" s="17">
        <v>0.126533938306991</v>
      </c>
      <c r="AE1449" s="17"/>
      <c r="AF1449" s="17">
        <v>0.15219517230003499</v>
      </c>
      <c r="AG1449" s="17">
        <v>0.164330574979734</v>
      </c>
      <c r="AH1449" s="17">
        <v>0.25257369736596602</v>
      </c>
      <c r="AI1449" s="17"/>
      <c r="AJ1449" s="17">
        <v>0.160143031547966</v>
      </c>
      <c r="AK1449" s="17">
        <v>0.213416428383399</v>
      </c>
      <c r="AL1449" s="17">
        <v>0.13184743421304901</v>
      </c>
      <c r="AM1449" s="17">
        <v>0.37471117320054398</v>
      </c>
      <c r="AN1449" s="17">
        <v>0.18697851889207401</v>
      </c>
      <c r="AO1449" s="17"/>
      <c r="AP1449" s="17">
        <v>0.21997735996882201</v>
      </c>
      <c r="AQ1449" s="17">
        <v>0.218350022726573</v>
      </c>
      <c r="AR1449" s="17">
        <v>0.25350253178024501</v>
      </c>
      <c r="AS1449" s="17"/>
      <c r="AT1449" s="17">
        <v>0.12163995291450901</v>
      </c>
      <c r="AU1449" s="17">
        <v>0.22076995684206299</v>
      </c>
      <c r="AV1449" s="17" t="s">
        <v>74</v>
      </c>
      <c r="AW1449" s="17">
        <v>0.26272314016204001</v>
      </c>
      <c r="AX1449" s="17">
        <v>0.12424002087212301</v>
      </c>
      <c r="AY1449" s="17">
        <v>0.24466021085325701</v>
      </c>
      <c r="AZ1449" s="17">
        <v>0.221722031755723</v>
      </c>
    </row>
    <row r="1450" spans="2:52" x14ac:dyDescent="0.35">
      <c r="B1450" t="s">
        <v>383</v>
      </c>
      <c r="C1450" s="17">
        <v>0.37173729073696798</v>
      </c>
      <c r="D1450" s="17">
        <v>0.34942766311942902</v>
      </c>
      <c r="E1450" s="17">
        <v>0.39265339357673101</v>
      </c>
      <c r="F1450" s="17"/>
      <c r="G1450" s="17">
        <v>0.443660224003743</v>
      </c>
      <c r="H1450" s="17">
        <v>0.43796128296427</v>
      </c>
      <c r="I1450" s="17">
        <v>0.35715459401445898</v>
      </c>
      <c r="J1450" s="17">
        <v>0.37637600011953098</v>
      </c>
      <c r="K1450" s="17">
        <v>0.35650114524216198</v>
      </c>
      <c r="L1450" s="17">
        <v>0.28830364970877598</v>
      </c>
      <c r="M1450" s="17"/>
      <c r="N1450" s="17">
        <v>0.411269426948009</v>
      </c>
      <c r="O1450" s="17">
        <v>0.42657048356211302</v>
      </c>
      <c r="P1450" s="17">
        <v>0.28706903717728799</v>
      </c>
      <c r="Q1450" s="17">
        <v>0.34049581469663598</v>
      </c>
      <c r="R1450" s="17"/>
      <c r="S1450" s="17">
        <v>0.33969136374340902</v>
      </c>
      <c r="T1450" s="17">
        <v>0.37186441293551598</v>
      </c>
      <c r="U1450" s="17">
        <v>0.38894458234442397</v>
      </c>
      <c r="V1450" s="17">
        <v>0.41277223156552101</v>
      </c>
      <c r="W1450" s="17">
        <v>0.30276912697055802</v>
      </c>
      <c r="X1450" s="17">
        <v>0.32686215434146998</v>
      </c>
      <c r="Y1450" s="17">
        <v>0.35136323776286699</v>
      </c>
      <c r="Z1450" s="17">
        <v>0.55537510689075598</v>
      </c>
      <c r="AA1450" s="17">
        <v>0.30657761611850898</v>
      </c>
      <c r="AB1450" s="17">
        <v>0.43825656336797097</v>
      </c>
      <c r="AC1450" s="17">
        <v>0.337974351115302</v>
      </c>
      <c r="AD1450" s="17">
        <v>0.52531004202051501</v>
      </c>
      <c r="AE1450" s="17"/>
      <c r="AF1450" s="17">
        <v>0.32855470450227497</v>
      </c>
      <c r="AG1450" s="17">
        <v>0.39065983449975999</v>
      </c>
      <c r="AH1450" s="17">
        <v>0.36596302619405202</v>
      </c>
      <c r="AI1450" s="17"/>
      <c r="AJ1450" s="17">
        <v>0.33544703874052001</v>
      </c>
      <c r="AK1450" s="17">
        <v>0.38363791080173298</v>
      </c>
      <c r="AL1450" s="17">
        <v>0.40175405915460699</v>
      </c>
      <c r="AM1450" s="17">
        <v>0.48473789377588999</v>
      </c>
      <c r="AN1450" s="17">
        <v>0.39508288265286101</v>
      </c>
      <c r="AO1450" s="17"/>
      <c r="AP1450" s="17">
        <v>0.38436863888948097</v>
      </c>
      <c r="AQ1450" s="17">
        <v>0.39494885409036701</v>
      </c>
      <c r="AR1450" s="17">
        <v>0.33588335151927001</v>
      </c>
      <c r="AS1450" s="17"/>
      <c r="AT1450" s="17">
        <v>0.36770287879576202</v>
      </c>
      <c r="AU1450" s="17">
        <v>0.37823921647946301</v>
      </c>
      <c r="AV1450" s="17" t="s">
        <v>74</v>
      </c>
      <c r="AW1450" s="17">
        <v>0.29742601372008598</v>
      </c>
      <c r="AX1450" s="17">
        <v>0.39519884623172102</v>
      </c>
      <c r="AY1450" s="17">
        <v>0.36285449664924202</v>
      </c>
      <c r="AZ1450" s="17">
        <v>0.47161849220248098</v>
      </c>
    </row>
    <row r="1451" spans="2:52" x14ac:dyDescent="0.35">
      <c r="B1451" t="s">
        <v>384</v>
      </c>
      <c r="C1451" s="17">
        <v>0.25343611247819497</v>
      </c>
      <c r="D1451" s="17">
        <v>0.226299312387611</v>
      </c>
      <c r="E1451" s="17">
        <v>0.28121217223920297</v>
      </c>
      <c r="F1451" s="17"/>
      <c r="G1451" s="17">
        <v>0.184432158298827</v>
      </c>
      <c r="H1451" s="17">
        <v>0.23435120040235299</v>
      </c>
      <c r="I1451" s="17">
        <v>0.23613407289295499</v>
      </c>
      <c r="J1451" s="17">
        <v>0.244315482197037</v>
      </c>
      <c r="K1451" s="17">
        <v>0.33467051110438201</v>
      </c>
      <c r="L1451" s="17">
        <v>0.295837345875472</v>
      </c>
      <c r="M1451" s="17"/>
      <c r="N1451" s="17">
        <v>0.27508408223696601</v>
      </c>
      <c r="O1451" s="17">
        <v>0.25725667932726398</v>
      </c>
      <c r="P1451" s="17">
        <v>0.236290680934057</v>
      </c>
      <c r="Q1451" s="17">
        <v>0.24213538412299901</v>
      </c>
      <c r="R1451" s="17"/>
      <c r="S1451" s="17">
        <v>0.232603390778481</v>
      </c>
      <c r="T1451" s="17">
        <v>0.317346016035218</v>
      </c>
      <c r="U1451" s="17">
        <v>0.162684287320498</v>
      </c>
      <c r="V1451" s="17">
        <v>0.216321006221951</v>
      </c>
      <c r="W1451" s="17">
        <v>0.27069623143111798</v>
      </c>
      <c r="X1451" s="17">
        <v>0.28413646160556899</v>
      </c>
      <c r="Y1451" s="17">
        <v>0.304375423677892</v>
      </c>
      <c r="Z1451" s="17">
        <v>0.236239019595401</v>
      </c>
      <c r="AA1451" s="17">
        <v>0.32737984728955799</v>
      </c>
      <c r="AB1451" s="17">
        <v>0.195938561899615</v>
      </c>
      <c r="AC1451" s="17">
        <v>0.26305006538773701</v>
      </c>
      <c r="AD1451" s="17">
        <v>0.11759842548013701</v>
      </c>
      <c r="AE1451" s="17"/>
      <c r="AF1451" s="17">
        <v>0.26736688161570799</v>
      </c>
      <c r="AG1451" s="17">
        <v>0.28795009277894801</v>
      </c>
      <c r="AH1451" s="17">
        <v>0.179759016721762</v>
      </c>
      <c r="AI1451" s="17"/>
      <c r="AJ1451" s="17">
        <v>0.25445686181622301</v>
      </c>
      <c r="AK1451" s="17">
        <v>0.268531883904017</v>
      </c>
      <c r="AL1451" s="17">
        <v>0.36934680647312901</v>
      </c>
      <c r="AM1451" s="17">
        <v>0</v>
      </c>
      <c r="AN1451" s="17">
        <v>0.199754420438228</v>
      </c>
      <c r="AO1451" s="17"/>
      <c r="AP1451" s="17">
        <v>0.245850966055775</v>
      </c>
      <c r="AQ1451" s="17">
        <v>0.246698471703131</v>
      </c>
      <c r="AR1451" s="17">
        <v>0.27521732826388501</v>
      </c>
      <c r="AS1451" s="17"/>
      <c r="AT1451" s="17">
        <v>0.246845923302044</v>
      </c>
      <c r="AU1451" s="17">
        <v>0.25371250168653497</v>
      </c>
      <c r="AV1451" s="17" t="s">
        <v>74</v>
      </c>
      <c r="AW1451" s="17">
        <v>0.240951810223927</v>
      </c>
      <c r="AX1451" s="17">
        <v>0.215873684986187</v>
      </c>
      <c r="AY1451" s="17">
        <v>0.27785710756591803</v>
      </c>
      <c r="AZ1451" s="17">
        <v>0.26428010630095999</v>
      </c>
    </row>
    <row r="1452" spans="2:52" x14ac:dyDescent="0.35">
      <c r="B1452" t="s">
        <v>385</v>
      </c>
      <c r="C1452" s="17">
        <v>6.6693095916523407E-2</v>
      </c>
      <c r="D1452" s="17">
        <v>8.46429324857082E-2</v>
      </c>
      <c r="E1452" s="17">
        <v>4.98467489961847E-2</v>
      </c>
      <c r="F1452" s="17"/>
      <c r="G1452" s="17">
        <v>8.5769947151299E-2</v>
      </c>
      <c r="H1452" s="17">
        <v>3.1056620244065899E-2</v>
      </c>
      <c r="I1452" s="17">
        <v>6.1444579087401002E-2</v>
      </c>
      <c r="J1452" s="17">
        <v>6.8545122592079996E-2</v>
      </c>
      <c r="K1452" s="17">
        <v>8.3094676786429206E-2</v>
      </c>
      <c r="L1452" s="17">
        <v>7.0787046718536903E-2</v>
      </c>
      <c r="M1452" s="17"/>
      <c r="N1452" s="17">
        <v>4.0820516549184498E-2</v>
      </c>
      <c r="O1452" s="17">
        <v>7.9687744834917001E-2</v>
      </c>
      <c r="P1452" s="17">
        <v>9.3091816452243195E-2</v>
      </c>
      <c r="Q1452" s="17">
        <v>5.7138052266787698E-2</v>
      </c>
      <c r="R1452" s="17"/>
      <c r="S1452" s="17">
        <v>3.2458859230458798E-2</v>
      </c>
      <c r="T1452" s="17">
        <v>2.87526340785987E-2</v>
      </c>
      <c r="U1452" s="17">
        <v>0.13536288684606701</v>
      </c>
      <c r="V1452" s="17">
        <v>7.6387733577060496E-2</v>
      </c>
      <c r="W1452" s="17">
        <v>8.94435226014961E-2</v>
      </c>
      <c r="X1452" s="17">
        <v>7.9968250540333602E-2</v>
      </c>
      <c r="Y1452" s="17">
        <v>4.28311119156259E-2</v>
      </c>
      <c r="Z1452" s="17">
        <v>0.13747657804791999</v>
      </c>
      <c r="AA1452" s="17">
        <v>4.7933398808117797E-2</v>
      </c>
      <c r="AB1452" s="17">
        <v>6.7797978447268495E-2</v>
      </c>
      <c r="AC1452" s="17">
        <v>4.8864896859634903E-2</v>
      </c>
      <c r="AD1452" s="17">
        <v>0.119189261131604</v>
      </c>
      <c r="AE1452" s="17"/>
      <c r="AF1452" s="17">
        <v>7.2794124768912893E-2</v>
      </c>
      <c r="AG1452" s="17">
        <v>4.5790118347813998E-2</v>
      </c>
      <c r="AH1452" s="17">
        <v>0.101570230462497</v>
      </c>
      <c r="AI1452" s="17"/>
      <c r="AJ1452" s="17">
        <v>6.6578146757087203E-2</v>
      </c>
      <c r="AK1452" s="17">
        <v>5.9931633381750303E-2</v>
      </c>
      <c r="AL1452" s="17">
        <v>0</v>
      </c>
      <c r="AM1452" s="17">
        <v>0</v>
      </c>
      <c r="AN1452" s="17">
        <v>9.4277693458549E-2</v>
      </c>
      <c r="AO1452" s="17"/>
      <c r="AP1452" s="17">
        <v>3.7563231339830701E-2</v>
      </c>
      <c r="AQ1452" s="17">
        <v>5.6200185348237598E-2</v>
      </c>
      <c r="AR1452" s="17">
        <v>5.9134888539161198E-2</v>
      </c>
      <c r="AS1452" s="17"/>
      <c r="AT1452" s="17">
        <v>7.93279435913367E-2</v>
      </c>
      <c r="AU1452" s="17">
        <v>5.9181617959357898E-2</v>
      </c>
      <c r="AV1452" s="17" t="s">
        <v>74</v>
      </c>
      <c r="AW1452" s="17">
        <v>9.1628351051349893E-2</v>
      </c>
      <c r="AX1452" s="17">
        <v>9.6033574866329505E-2</v>
      </c>
      <c r="AY1452" s="17">
        <v>3.8349555468086799E-2</v>
      </c>
      <c r="AZ1452" s="17">
        <v>4.2379369740835601E-2</v>
      </c>
    </row>
    <row r="1453" spans="2:52" x14ac:dyDescent="0.35">
      <c r="B1453" t="s">
        <v>386</v>
      </c>
      <c r="C1453" s="17">
        <v>7.9819811503222607E-2</v>
      </c>
      <c r="D1453" s="17">
        <v>9.4449469760345697E-2</v>
      </c>
      <c r="E1453" s="17">
        <v>6.6255385800667393E-2</v>
      </c>
      <c r="F1453" s="17"/>
      <c r="G1453" s="17">
        <v>2.1457525483369499E-2</v>
      </c>
      <c r="H1453" s="17">
        <v>2.6323627523105301E-2</v>
      </c>
      <c r="I1453" s="17">
        <v>5.7813731185302301E-2</v>
      </c>
      <c r="J1453" s="17">
        <v>7.5030230594146E-2</v>
      </c>
      <c r="K1453" s="17">
        <v>0.13121462385027999</v>
      </c>
      <c r="L1453" s="17">
        <v>0.15711863919121999</v>
      </c>
      <c r="M1453" s="17"/>
      <c r="N1453" s="17">
        <v>7.0987822417129795E-2</v>
      </c>
      <c r="O1453" s="17">
        <v>5.9050320435153299E-2</v>
      </c>
      <c r="P1453" s="17">
        <v>7.6599476647334505E-2</v>
      </c>
      <c r="Q1453" s="17">
        <v>0.116592891551433</v>
      </c>
      <c r="R1453" s="17"/>
      <c r="S1453" s="17">
        <v>3.7527677454775303E-2</v>
      </c>
      <c r="T1453" s="17">
        <v>0.13446917440592099</v>
      </c>
      <c r="U1453" s="17">
        <v>9.4310488513059301E-2</v>
      </c>
      <c r="V1453" s="17">
        <v>0.109155655147835</v>
      </c>
      <c r="W1453" s="17">
        <v>4.4959816125911399E-2</v>
      </c>
      <c r="X1453" s="17">
        <v>3.7452274017062498E-2</v>
      </c>
      <c r="Y1453" s="17">
        <v>8.4916592801008495E-2</v>
      </c>
      <c r="Z1453" s="17">
        <v>3.3110246636840097E-2</v>
      </c>
      <c r="AA1453" s="17">
        <v>5.6742314873590903E-2</v>
      </c>
      <c r="AB1453" s="17">
        <v>0.13368495948985401</v>
      </c>
      <c r="AC1453" s="17">
        <v>7.8888293727399306E-2</v>
      </c>
      <c r="AD1453" s="17">
        <v>0.111368333060753</v>
      </c>
      <c r="AE1453" s="17"/>
      <c r="AF1453" s="17">
        <v>0.13732807111202699</v>
      </c>
      <c r="AG1453" s="17">
        <v>6.9828077687805204E-2</v>
      </c>
      <c r="AH1453" s="17">
        <v>2.8600518529557199E-2</v>
      </c>
      <c r="AI1453" s="17"/>
      <c r="AJ1453" s="17">
        <v>0.12386194418212</v>
      </c>
      <c r="AK1453" s="17">
        <v>4.7414695333131099E-2</v>
      </c>
      <c r="AL1453" s="17">
        <v>6.5017882263895002E-2</v>
      </c>
      <c r="AM1453" s="17">
        <v>0.140550933023566</v>
      </c>
      <c r="AN1453" s="17">
        <v>6.2452667145570802E-2</v>
      </c>
      <c r="AO1453" s="17"/>
      <c r="AP1453" s="17">
        <v>7.0051385399992894E-2</v>
      </c>
      <c r="AQ1453" s="17">
        <v>6.1497218321826301E-2</v>
      </c>
      <c r="AR1453" s="17">
        <v>7.6261899897439103E-2</v>
      </c>
      <c r="AS1453" s="17"/>
      <c r="AT1453" s="17">
        <v>0.14311713949202501</v>
      </c>
      <c r="AU1453" s="17">
        <v>4.3984481565770499E-2</v>
      </c>
      <c r="AV1453" s="17" t="s">
        <v>74</v>
      </c>
      <c r="AW1453" s="17">
        <v>4.3669906387274797E-2</v>
      </c>
      <c r="AX1453" s="17">
        <v>0.100855218697116</v>
      </c>
      <c r="AY1453" s="17">
        <v>3.0881227210071801E-2</v>
      </c>
      <c r="AZ1453" s="17">
        <v>0</v>
      </c>
    </row>
    <row r="1454" spans="2:52" x14ac:dyDescent="0.35">
      <c r="B1454" t="s">
        <v>72</v>
      </c>
      <c r="C1454" s="17">
        <v>4.5070037404037103E-2</v>
      </c>
      <c r="D1454" s="17">
        <v>3.3743248232275098E-2</v>
      </c>
      <c r="E1454" s="17">
        <v>5.6268189992146202E-2</v>
      </c>
      <c r="F1454" s="17"/>
      <c r="G1454" s="17">
        <v>2.1176208180993E-2</v>
      </c>
      <c r="H1454" s="17">
        <v>2.9484603897449502E-2</v>
      </c>
      <c r="I1454" s="17">
        <v>2.9701218502171899E-2</v>
      </c>
      <c r="J1454" s="17">
        <v>9.0689733321534294E-2</v>
      </c>
      <c r="K1454" s="17">
        <v>2.3294418550995899E-2</v>
      </c>
      <c r="L1454" s="17">
        <v>6.1792451142781098E-2</v>
      </c>
      <c r="M1454" s="17"/>
      <c r="N1454" s="17">
        <v>7.1824679045482398E-3</v>
      </c>
      <c r="O1454" s="17">
        <v>3.2056675880058602E-2</v>
      </c>
      <c r="P1454" s="17">
        <v>7.3279509554521893E-2</v>
      </c>
      <c r="Q1454" s="17">
        <v>7.6497287437474595E-2</v>
      </c>
      <c r="R1454" s="17"/>
      <c r="S1454" s="17">
        <v>5.3779462767951002E-2</v>
      </c>
      <c r="T1454" s="17">
        <v>7.1009572044643907E-2</v>
      </c>
      <c r="U1454" s="17">
        <v>5.6338477701183498E-2</v>
      </c>
      <c r="V1454" s="17">
        <v>3.02345239787997E-2</v>
      </c>
      <c r="W1454" s="17">
        <v>6.2717204710571295E-2</v>
      </c>
      <c r="X1454" s="17">
        <v>3.5119189446135103E-2</v>
      </c>
      <c r="Y1454" s="17">
        <v>2.09881560931327E-2</v>
      </c>
      <c r="Z1454" s="17">
        <v>0</v>
      </c>
      <c r="AA1454" s="17">
        <v>5.3797601292624703E-2</v>
      </c>
      <c r="AB1454" s="17">
        <v>5.68905902578586E-2</v>
      </c>
      <c r="AC1454" s="17">
        <v>2.8083766909350799E-2</v>
      </c>
      <c r="AD1454" s="17">
        <v>0</v>
      </c>
      <c r="AE1454" s="17"/>
      <c r="AF1454" s="17">
        <v>4.17610457010417E-2</v>
      </c>
      <c r="AG1454" s="17">
        <v>4.1441301705939002E-2</v>
      </c>
      <c r="AH1454" s="17">
        <v>7.1533510726165303E-2</v>
      </c>
      <c r="AI1454" s="17"/>
      <c r="AJ1454" s="17">
        <v>5.9512976956083402E-2</v>
      </c>
      <c r="AK1454" s="17">
        <v>2.7067448195970199E-2</v>
      </c>
      <c r="AL1454" s="17">
        <v>3.2033817895319297E-2</v>
      </c>
      <c r="AM1454" s="17">
        <v>0</v>
      </c>
      <c r="AN1454" s="17">
        <v>6.1453817412716799E-2</v>
      </c>
      <c r="AO1454" s="17"/>
      <c r="AP1454" s="17">
        <v>4.21884183460981E-2</v>
      </c>
      <c r="AQ1454" s="17">
        <v>2.2305247809865598E-2</v>
      </c>
      <c r="AR1454" s="17">
        <v>0</v>
      </c>
      <c r="AS1454" s="17"/>
      <c r="AT1454" s="17">
        <v>4.1366161904323302E-2</v>
      </c>
      <c r="AU1454" s="17">
        <v>4.4112225466810803E-2</v>
      </c>
      <c r="AV1454" s="17" t="s">
        <v>74</v>
      </c>
      <c r="AW1454" s="17">
        <v>6.3600778455322804E-2</v>
      </c>
      <c r="AX1454" s="17">
        <v>6.7798654346523907E-2</v>
      </c>
      <c r="AY1454" s="17">
        <v>4.5397402253424798E-2</v>
      </c>
      <c r="AZ1454" s="17">
        <v>0</v>
      </c>
    </row>
    <row r="1455" spans="2:52" x14ac:dyDescent="0.35">
      <c r="B1455" t="s">
        <v>387</v>
      </c>
      <c r="C1455" s="17">
        <v>0.55498094269802201</v>
      </c>
      <c r="D1455" s="17">
        <v>0.56086503713406</v>
      </c>
      <c r="E1455" s="17">
        <v>0.54641750297179803</v>
      </c>
      <c r="F1455" s="17"/>
      <c r="G1455" s="17">
        <v>0.68716416088551202</v>
      </c>
      <c r="H1455" s="17">
        <v>0.67878394793302699</v>
      </c>
      <c r="I1455" s="17">
        <v>0.61490639833216998</v>
      </c>
      <c r="J1455" s="17">
        <v>0.52141943129520296</v>
      </c>
      <c r="K1455" s="17">
        <v>0.42772576970791298</v>
      </c>
      <c r="L1455" s="17">
        <v>0.41446451707199</v>
      </c>
      <c r="M1455" s="17"/>
      <c r="N1455" s="17">
        <v>0.60592511089217205</v>
      </c>
      <c r="O1455" s="17">
        <v>0.57194857952260703</v>
      </c>
      <c r="P1455" s="17">
        <v>0.52073851641184299</v>
      </c>
      <c r="Q1455" s="17">
        <v>0.507636384621306</v>
      </c>
      <c r="R1455" s="17"/>
      <c r="S1455" s="17">
        <v>0.64363060976833397</v>
      </c>
      <c r="T1455" s="17">
        <v>0.44842260343561802</v>
      </c>
      <c r="U1455" s="17">
        <v>0.55130385961919204</v>
      </c>
      <c r="V1455" s="17">
        <v>0.567901081074353</v>
      </c>
      <c r="W1455" s="17">
        <v>0.53218322513090299</v>
      </c>
      <c r="X1455" s="17">
        <v>0.56332382439090001</v>
      </c>
      <c r="Y1455" s="17">
        <v>0.54688871551234097</v>
      </c>
      <c r="Z1455" s="17">
        <v>0.593174155719839</v>
      </c>
      <c r="AA1455" s="17">
        <v>0.51414683773610903</v>
      </c>
      <c r="AB1455" s="17">
        <v>0.54568790990540395</v>
      </c>
      <c r="AC1455" s="17">
        <v>0.58111297711587795</v>
      </c>
      <c r="AD1455" s="17">
        <v>0.65184398032750601</v>
      </c>
      <c r="AE1455" s="17"/>
      <c r="AF1455" s="17">
        <v>0.48074987680231002</v>
      </c>
      <c r="AG1455" s="17">
        <v>0.55499040947949396</v>
      </c>
      <c r="AH1455" s="17">
        <v>0.61853672356001799</v>
      </c>
      <c r="AI1455" s="17"/>
      <c r="AJ1455" s="17">
        <v>0.49559007028848601</v>
      </c>
      <c r="AK1455" s="17">
        <v>0.59705433918513195</v>
      </c>
      <c r="AL1455" s="17">
        <v>0.53360149336765605</v>
      </c>
      <c r="AM1455" s="17">
        <v>0.85944906697643397</v>
      </c>
      <c r="AN1455" s="17">
        <v>0.58206140154493502</v>
      </c>
      <c r="AO1455" s="17"/>
      <c r="AP1455" s="17">
        <v>0.60434599885830298</v>
      </c>
      <c r="AQ1455" s="17">
        <v>0.61329887681693995</v>
      </c>
      <c r="AR1455" s="17">
        <v>0.58938588329951502</v>
      </c>
      <c r="AS1455" s="17"/>
      <c r="AT1455" s="17">
        <v>0.48934283171027099</v>
      </c>
      <c r="AU1455" s="17">
        <v>0.59900917332152603</v>
      </c>
      <c r="AV1455" s="17" t="s">
        <v>74</v>
      </c>
      <c r="AW1455" s="17">
        <v>0.56014915388212605</v>
      </c>
      <c r="AX1455" s="17">
        <v>0.51943886710384402</v>
      </c>
      <c r="AY1455" s="17">
        <v>0.60751470750249903</v>
      </c>
      <c r="AZ1455" s="17">
        <v>0.693340523958204</v>
      </c>
    </row>
    <row r="1456" spans="2:52" x14ac:dyDescent="0.35">
      <c r="B1456" t="s">
        <v>388</v>
      </c>
      <c r="C1456" s="17">
        <v>0.14651290741974601</v>
      </c>
      <c r="D1456" s="17">
        <v>0.17909240224605399</v>
      </c>
      <c r="E1456" s="17">
        <v>0.116102134796852</v>
      </c>
      <c r="F1456" s="17"/>
      <c r="G1456" s="17">
        <v>0.107227472634669</v>
      </c>
      <c r="H1456" s="17">
        <v>5.7380247767171197E-2</v>
      </c>
      <c r="I1456" s="17">
        <v>0.11925831027270301</v>
      </c>
      <c r="J1456" s="17">
        <v>0.143575353186226</v>
      </c>
      <c r="K1456" s="17">
        <v>0.214309300636709</v>
      </c>
      <c r="L1456" s="17">
        <v>0.22790568590975699</v>
      </c>
      <c r="M1456" s="17"/>
      <c r="N1456" s="17">
        <v>0.11180833896631399</v>
      </c>
      <c r="O1456" s="17">
        <v>0.13873806527006999</v>
      </c>
      <c r="P1456" s="17">
        <v>0.16969129309957801</v>
      </c>
      <c r="Q1456" s="17">
        <v>0.17373094381822099</v>
      </c>
      <c r="R1456" s="17"/>
      <c r="S1456" s="17">
        <v>6.9986536685234094E-2</v>
      </c>
      <c r="T1456" s="17">
        <v>0.16322180848452</v>
      </c>
      <c r="U1456" s="17">
        <v>0.22967337535912599</v>
      </c>
      <c r="V1456" s="17">
        <v>0.18554338872489601</v>
      </c>
      <c r="W1456" s="17">
        <v>0.13440333872740801</v>
      </c>
      <c r="X1456" s="17">
        <v>0.117420524557396</v>
      </c>
      <c r="Y1456" s="17">
        <v>0.12774770471663399</v>
      </c>
      <c r="Z1456" s="17">
        <v>0.17058682468476</v>
      </c>
      <c r="AA1456" s="17">
        <v>0.104675713681709</v>
      </c>
      <c r="AB1456" s="17">
        <v>0.20148293793712199</v>
      </c>
      <c r="AC1456" s="17">
        <v>0.12775319058703399</v>
      </c>
      <c r="AD1456" s="17">
        <v>0.230557594192357</v>
      </c>
      <c r="AE1456" s="17"/>
      <c r="AF1456" s="17">
        <v>0.21012219588094</v>
      </c>
      <c r="AG1456" s="17">
        <v>0.115618196035619</v>
      </c>
      <c r="AH1456" s="17">
        <v>0.130170748992054</v>
      </c>
      <c r="AI1456" s="17"/>
      <c r="AJ1456" s="17">
        <v>0.190440090939207</v>
      </c>
      <c r="AK1456" s="17">
        <v>0.10734632871488101</v>
      </c>
      <c r="AL1456" s="17">
        <v>6.5017882263895002E-2</v>
      </c>
      <c r="AM1456" s="17">
        <v>0.140550933023566</v>
      </c>
      <c r="AN1456" s="17">
        <v>0.15673036060411999</v>
      </c>
      <c r="AO1456" s="17"/>
      <c r="AP1456" s="17">
        <v>0.107614616739824</v>
      </c>
      <c r="AQ1456" s="17">
        <v>0.117697403670064</v>
      </c>
      <c r="AR1456" s="17">
        <v>0.1353967884366</v>
      </c>
      <c r="AS1456" s="17"/>
      <c r="AT1456" s="17">
        <v>0.222445083083362</v>
      </c>
      <c r="AU1456" s="17">
        <v>0.10316609952512799</v>
      </c>
      <c r="AV1456" s="17" t="s">
        <v>74</v>
      </c>
      <c r="AW1456" s="17">
        <v>0.135298257438625</v>
      </c>
      <c r="AX1456" s="17">
        <v>0.19688879356344499</v>
      </c>
      <c r="AY1456" s="17">
        <v>6.9230782678158603E-2</v>
      </c>
      <c r="AZ1456" s="17">
        <v>4.2379369740835601E-2</v>
      </c>
    </row>
    <row r="1457" spans="2:52" x14ac:dyDescent="0.35">
      <c r="B1457" t="s">
        <v>86</v>
      </c>
      <c r="C1457" s="17">
        <v>0.40846803527827602</v>
      </c>
      <c r="D1457" s="17">
        <v>0.381772634888006</v>
      </c>
      <c r="E1457" s="17">
        <v>0.43031536817494598</v>
      </c>
      <c r="F1457" s="17"/>
      <c r="G1457" s="17">
        <v>0.57993668825084299</v>
      </c>
      <c r="H1457" s="17">
        <v>0.621403700165855</v>
      </c>
      <c r="I1457" s="17">
        <v>0.49564808805946697</v>
      </c>
      <c r="J1457" s="17">
        <v>0.37784407810897702</v>
      </c>
      <c r="K1457" s="17">
        <v>0.21341646907120401</v>
      </c>
      <c r="L1457" s="17">
        <v>0.18655883116223199</v>
      </c>
      <c r="M1457" s="17"/>
      <c r="N1457" s="17">
        <v>0.49411677192585701</v>
      </c>
      <c r="O1457" s="17">
        <v>0.43321051425253698</v>
      </c>
      <c r="P1457" s="17">
        <v>0.35104722331226501</v>
      </c>
      <c r="Q1457" s="17">
        <v>0.33390544080308499</v>
      </c>
      <c r="R1457" s="17"/>
      <c r="S1457" s="17">
        <v>0.57364407308309995</v>
      </c>
      <c r="T1457" s="17">
        <v>0.28520079495109801</v>
      </c>
      <c r="U1457" s="17">
        <v>0.32163048426006602</v>
      </c>
      <c r="V1457" s="17">
        <v>0.38235769234945799</v>
      </c>
      <c r="W1457" s="17">
        <v>0.39777988640349599</v>
      </c>
      <c r="X1457" s="17">
        <v>0.44590329983350402</v>
      </c>
      <c r="Y1457" s="17">
        <v>0.41914101079570698</v>
      </c>
      <c r="Z1457" s="17">
        <v>0.42258733103507901</v>
      </c>
      <c r="AA1457" s="17">
        <v>0.4094711240544</v>
      </c>
      <c r="AB1457" s="17">
        <v>0.34420497196828198</v>
      </c>
      <c r="AC1457" s="17">
        <v>0.45335978652884401</v>
      </c>
      <c r="AD1457" s="17">
        <v>0.42128638613514902</v>
      </c>
      <c r="AE1457" s="17"/>
      <c r="AF1457" s="17">
        <v>0.27062768092137102</v>
      </c>
      <c r="AG1457" s="17">
        <v>0.439372213443874</v>
      </c>
      <c r="AH1457" s="17">
        <v>0.48836597456796399</v>
      </c>
      <c r="AI1457" s="17"/>
      <c r="AJ1457" s="17">
        <v>0.30514997934927801</v>
      </c>
      <c r="AK1457" s="17">
        <v>0.48970801047024998</v>
      </c>
      <c r="AL1457" s="17">
        <v>0.46858361110376101</v>
      </c>
      <c r="AM1457" s="17">
        <v>0.71889813395286695</v>
      </c>
      <c r="AN1457" s="17">
        <v>0.42533104094081498</v>
      </c>
      <c r="AO1457" s="17"/>
      <c r="AP1457" s="17">
        <v>0.49673138211848</v>
      </c>
      <c r="AQ1457" s="17">
        <v>0.49560147314687603</v>
      </c>
      <c r="AR1457" s="17">
        <v>0.453989094862914</v>
      </c>
      <c r="AS1457" s="17"/>
      <c r="AT1457" s="17">
        <v>0.26689774862690901</v>
      </c>
      <c r="AU1457" s="17">
        <v>0.49584307379639803</v>
      </c>
      <c r="AV1457" s="17" t="s">
        <v>74</v>
      </c>
      <c r="AW1457" s="17">
        <v>0.42485089644350099</v>
      </c>
      <c r="AX1457" s="17">
        <v>0.322550073540399</v>
      </c>
      <c r="AY1457" s="17">
        <v>0.53828392482433995</v>
      </c>
      <c r="AZ1457" s="17">
        <v>0.650961154217369</v>
      </c>
    </row>
    <row r="1458" spans="2:52" x14ac:dyDescent="0.35">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c r="AB1458" s="17"/>
      <c r="AC1458" s="17"/>
      <c r="AD1458" s="17"/>
      <c r="AE1458" s="17"/>
      <c r="AF1458" s="17"/>
      <c r="AG1458" s="17"/>
      <c r="AH1458" s="17"/>
      <c r="AI1458" s="17"/>
      <c r="AJ1458" s="17"/>
      <c r="AK1458" s="17"/>
      <c r="AL1458" s="17"/>
      <c r="AM1458" s="17"/>
      <c r="AN1458" s="17"/>
      <c r="AO1458" s="17"/>
      <c r="AP1458" s="17"/>
      <c r="AQ1458" s="17"/>
      <c r="AR1458" s="17"/>
      <c r="AS1458" s="17"/>
      <c r="AT1458" s="17"/>
      <c r="AU1458" s="17"/>
      <c r="AV1458" s="17"/>
      <c r="AW1458" s="17"/>
      <c r="AX1458" s="17"/>
      <c r="AY1458" s="17"/>
      <c r="AZ1458" s="17"/>
    </row>
    <row r="1459" spans="2:52" x14ac:dyDescent="0.35">
      <c r="B1459" s="6" t="s">
        <v>523</v>
      </c>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c r="AB1459" s="17"/>
      <c r="AC1459" s="17"/>
      <c r="AD1459" s="17"/>
      <c r="AE1459" s="17"/>
      <c r="AF1459" s="17"/>
      <c r="AG1459" s="17"/>
      <c r="AH1459" s="17"/>
      <c r="AI1459" s="17"/>
      <c r="AJ1459" s="17"/>
      <c r="AK1459" s="17"/>
      <c r="AL1459" s="17"/>
      <c r="AM1459" s="17"/>
      <c r="AN1459" s="17"/>
      <c r="AO1459" s="17"/>
      <c r="AP1459" s="17"/>
      <c r="AQ1459" s="17"/>
      <c r="AR1459" s="17"/>
      <c r="AS1459" s="17"/>
      <c r="AT1459" s="17"/>
      <c r="AU1459" s="17"/>
      <c r="AV1459" s="17"/>
      <c r="AW1459" s="17"/>
      <c r="AX1459" s="17"/>
      <c r="AY1459" s="17"/>
      <c r="AZ1459" s="17"/>
    </row>
    <row r="1460" spans="2:52" x14ac:dyDescent="0.35">
      <c r="B1460" s="24" t="s">
        <v>156</v>
      </c>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c r="AX1460" s="17"/>
      <c r="AY1460" s="17"/>
      <c r="AZ1460" s="17"/>
    </row>
    <row r="1461" spans="2:52" x14ac:dyDescent="0.35">
      <c r="B1461" t="s">
        <v>382</v>
      </c>
      <c r="C1461" s="17">
        <v>9.1169650399933397E-2</v>
      </c>
      <c r="D1461" s="17">
        <v>0.115509863072907</v>
      </c>
      <c r="E1461" s="17">
        <v>6.8330558180493203E-2</v>
      </c>
      <c r="F1461" s="17"/>
      <c r="G1461" s="17">
        <v>0.148085744079299</v>
      </c>
      <c r="H1461" s="17">
        <v>8.9050735378338006E-2</v>
      </c>
      <c r="I1461" s="17">
        <v>0.121119098729473</v>
      </c>
      <c r="J1461" s="17">
        <v>7.6593630034538604E-2</v>
      </c>
      <c r="K1461" s="17">
        <v>8.5090435900219696E-2</v>
      </c>
      <c r="L1461" s="17">
        <v>3.6781477928786901E-2</v>
      </c>
      <c r="M1461" s="17"/>
      <c r="N1461" s="17">
        <v>8.9861938823165802E-2</v>
      </c>
      <c r="O1461" s="17">
        <v>0.12106638979332</v>
      </c>
      <c r="P1461" s="17">
        <v>7.0831949097410807E-2</v>
      </c>
      <c r="Q1461" s="17">
        <v>7.8475647131530005E-2</v>
      </c>
      <c r="R1461" s="17"/>
      <c r="S1461" s="17">
        <v>0.17133555456085101</v>
      </c>
      <c r="T1461" s="17">
        <v>6.2325892348255502E-2</v>
      </c>
      <c r="U1461" s="17">
        <v>9.1897827993460204E-2</v>
      </c>
      <c r="V1461" s="17">
        <v>9.6472722993526203E-2</v>
      </c>
      <c r="W1461" s="17">
        <v>8.3439995811730797E-2</v>
      </c>
      <c r="X1461" s="17">
        <v>0.12752593804648299</v>
      </c>
      <c r="Y1461" s="17">
        <v>8.29613282022722E-2</v>
      </c>
      <c r="Z1461" s="17">
        <v>3.7119700351149101E-2</v>
      </c>
      <c r="AA1461" s="17">
        <v>8.6219253151125996E-2</v>
      </c>
      <c r="AB1461" s="17">
        <v>2.2673209202998101E-2</v>
      </c>
      <c r="AC1461" s="17">
        <v>7.9665768485336894E-2</v>
      </c>
      <c r="AD1461" s="17">
        <v>5.8209748509296097E-2</v>
      </c>
      <c r="AE1461" s="17"/>
      <c r="AF1461" s="17">
        <v>9.7637776014770902E-2</v>
      </c>
      <c r="AG1461" s="17">
        <v>8.0988495028698301E-2</v>
      </c>
      <c r="AH1461" s="17">
        <v>9.8141981651038601E-2</v>
      </c>
      <c r="AI1461" s="17"/>
      <c r="AJ1461" s="17">
        <v>8.3837345213567796E-2</v>
      </c>
      <c r="AK1461" s="17">
        <v>9.5022182236678701E-2</v>
      </c>
      <c r="AL1461" s="17">
        <v>9.8161947345635395E-2</v>
      </c>
      <c r="AM1461" s="17">
        <v>0</v>
      </c>
      <c r="AN1461" s="17">
        <v>0.100554020455474</v>
      </c>
      <c r="AO1461" s="17"/>
      <c r="AP1461" s="17">
        <v>0.135550545137685</v>
      </c>
      <c r="AQ1461" s="17">
        <v>0.101582395534558</v>
      </c>
      <c r="AR1461" s="17">
        <v>0.12571751801214101</v>
      </c>
      <c r="AS1461" s="17"/>
      <c r="AT1461" s="17">
        <v>6.8141931324690902E-2</v>
      </c>
      <c r="AU1461" s="17">
        <v>7.8655390859249705E-2</v>
      </c>
      <c r="AV1461" s="17" t="s">
        <v>74</v>
      </c>
      <c r="AW1461" s="17">
        <v>0.101993896960344</v>
      </c>
      <c r="AX1461" s="17">
        <v>0.12774842206739601</v>
      </c>
      <c r="AY1461" s="17">
        <v>0.13617359736919901</v>
      </c>
      <c r="AZ1461" s="17">
        <v>0</v>
      </c>
    </row>
    <row r="1462" spans="2:52" x14ac:dyDescent="0.35">
      <c r="B1462" t="s">
        <v>383</v>
      </c>
      <c r="C1462" s="17">
        <v>0.307862409097864</v>
      </c>
      <c r="D1462" s="17">
        <v>0.29515781614368902</v>
      </c>
      <c r="E1462" s="17">
        <v>0.31911544853586299</v>
      </c>
      <c r="F1462" s="17"/>
      <c r="G1462" s="17">
        <v>0.38126764347779901</v>
      </c>
      <c r="H1462" s="17">
        <v>0.29549006409119799</v>
      </c>
      <c r="I1462" s="17">
        <v>0.34222290842743802</v>
      </c>
      <c r="J1462" s="17">
        <v>0.34921508353075598</v>
      </c>
      <c r="K1462" s="17">
        <v>0.28165425968815899</v>
      </c>
      <c r="L1462" s="17">
        <v>0.20617615649513699</v>
      </c>
      <c r="M1462" s="17"/>
      <c r="N1462" s="17">
        <v>0.292100215788059</v>
      </c>
      <c r="O1462" s="17">
        <v>0.309509183376313</v>
      </c>
      <c r="P1462" s="17">
        <v>0.30461613087626999</v>
      </c>
      <c r="Q1462" s="17">
        <v>0.32862032022495202</v>
      </c>
      <c r="R1462" s="17"/>
      <c r="S1462" s="17">
        <v>0.28110156482326298</v>
      </c>
      <c r="T1462" s="17">
        <v>0.27291546233189301</v>
      </c>
      <c r="U1462" s="17">
        <v>0.22854949101459099</v>
      </c>
      <c r="V1462" s="17">
        <v>0.23282295992820601</v>
      </c>
      <c r="W1462" s="17">
        <v>0.377806957885297</v>
      </c>
      <c r="X1462" s="17">
        <v>0.42545632720805698</v>
      </c>
      <c r="Y1462" s="17">
        <v>0.13038669443298401</v>
      </c>
      <c r="Z1462" s="17">
        <v>0.43744127954328799</v>
      </c>
      <c r="AA1462" s="17">
        <v>0.40464671734461699</v>
      </c>
      <c r="AB1462" s="17">
        <v>0.27445543147426699</v>
      </c>
      <c r="AC1462" s="17">
        <v>0.36286952895577901</v>
      </c>
      <c r="AD1462" s="17">
        <v>0.37270864562228201</v>
      </c>
      <c r="AE1462" s="17"/>
      <c r="AF1462" s="17">
        <v>0.28722605727309802</v>
      </c>
      <c r="AG1462" s="17">
        <v>0.27946211143243499</v>
      </c>
      <c r="AH1462" s="17">
        <v>0.38679308452347999</v>
      </c>
      <c r="AI1462" s="17"/>
      <c r="AJ1462" s="17">
        <v>0.30226504129327703</v>
      </c>
      <c r="AK1462" s="17">
        <v>0.29548205304820602</v>
      </c>
      <c r="AL1462" s="17">
        <v>0.222499888863189</v>
      </c>
      <c r="AM1462" s="17">
        <v>0.34089149154290799</v>
      </c>
      <c r="AN1462" s="17">
        <v>0.35062155223443497</v>
      </c>
      <c r="AO1462" s="17"/>
      <c r="AP1462" s="17">
        <v>0.35479941227970802</v>
      </c>
      <c r="AQ1462" s="17">
        <v>0.328566524658985</v>
      </c>
      <c r="AR1462" s="17">
        <v>0.32038924250864398</v>
      </c>
      <c r="AS1462" s="17"/>
      <c r="AT1462" s="17">
        <v>0.27781858219862399</v>
      </c>
      <c r="AU1462" s="17">
        <v>0.29099083580052199</v>
      </c>
      <c r="AV1462" s="17" t="s">
        <v>74</v>
      </c>
      <c r="AW1462" s="17">
        <v>0.43642225202714802</v>
      </c>
      <c r="AX1462" s="17">
        <v>0.334376816286308</v>
      </c>
      <c r="AY1462" s="17">
        <v>0.331900089667719</v>
      </c>
      <c r="AZ1462" s="17">
        <v>0.306883233897773</v>
      </c>
    </row>
    <row r="1463" spans="2:52" x14ac:dyDescent="0.35">
      <c r="B1463" t="s">
        <v>384</v>
      </c>
      <c r="C1463" s="17">
        <v>0.27287238476062697</v>
      </c>
      <c r="D1463" s="17">
        <v>0.26791053735097597</v>
      </c>
      <c r="E1463" s="17">
        <v>0.27942666030255903</v>
      </c>
      <c r="F1463" s="17"/>
      <c r="G1463" s="17">
        <v>0.22879194464040201</v>
      </c>
      <c r="H1463" s="17">
        <v>0.252225832796942</v>
      </c>
      <c r="I1463" s="17">
        <v>0.21250109649370699</v>
      </c>
      <c r="J1463" s="17">
        <v>0.26152672121788301</v>
      </c>
      <c r="K1463" s="17">
        <v>0.40484309093079501</v>
      </c>
      <c r="L1463" s="17">
        <v>0.30978965679641901</v>
      </c>
      <c r="M1463" s="17"/>
      <c r="N1463" s="17">
        <v>0.33879998677649298</v>
      </c>
      <c r="O1463" s="17">
        <v>0.25428773546078598</v>
      </c>
      <c r="P1463" s="17">
        <v>0.25717603182772097</v>
      </c>
      <c r="Q1463" s="17">
        <v>0.229692332701599</v>
      </c>
      <c r="R1463" s="17"/>
      <c r="S1463" s="17">
        <v>0.28849790238873102</v>
      </c>
      <c r="T1463" s="17">
        <v>0.35916092115607001</v>
      </c>
      <c r="U1463" s="17">
        <v>0.32659804476538801</v>
      </c>
      <c r="V1463" s="17">
        <v>0.24651134864905699</v>
      </c>
      <c r="W1463" s="17">
        <v>0.241402484323961</v>
      </c>
      <c r="X1463" s="17">
        <v>0.165544087349729</v>
      </c>
      <c r="Y1463" s="17">
        <v>0.39089516885211301</v>
      </c>
      <c r="Z1463" s="17">
        <v>0.30347199784514001</v>
      </c>
      <c r="AA1463" s="17">
        <v>0.236354669778121</v>
      </c>
      <c r="AB1463" s="17">
        <v>0.28559128121824501</v>
      </c>
      <c r="AC1463" s="17">
        <v>0.16834480809430399</v>
      </c>
      <c r="AD1463" s="17">
        <v>0.17813047008520999</v>
      </c>
      <c r="AE1463" s="17"/>
      <c r="AF1463" s="17">
        <v>0.25926958459792199</v>
      </c>
      <c r="AG1463" s="17">
        <v>0.330445904393532</v>
      </c>
      <c r="AH1463" s="17">
        <v>0.178237919584808</v>
      </c>
      <c r="AI1463" s="17"/>
      <c r="AJ1463" s="17">
        <v>0.26602355880213402</v>
      </c>
      <c r="AK1463" s="17">
        <v>0.31471334031610598</v>
      </c>
      <c r="AL1463" s="17">
        <v>0.44202575948648298</v>
      </c>
      <c r="AM1463" s="17">
        <v>0</v>
      </c>
      <c r="AN1463" s="17">
        <v>0.17966054437798501</v>
      </c>
      <c r="AO1463" s="17"/>
      <c r="AP1463" s="17">
        <v>0.20652258430829501</v>
      </c>
      <c r="AQ1463" s="17">
        <v>0.31007076930344402</v>
      </c>
      <c r="AR1463" s="17">
        <v>0.32967586813400501</v>
      </c>
      <c r="AS1463" s="17"/>
      <c r="AT1463" s="17">
        <v>0.293987133020369</v>
      </c>
      <c r="AU1463" s="17">
        <v>0.31830124826933098</v>
      </c>
      <c r="AV1463" s="17" t="s">
        <v>74</v>
      </c>
      <c r="AW1463" s="17">
        <v>0.10355208019541599</v>
      </c>
      <c r="AX1463" s="17">
        <v>0.17220987572510499</v>
      </c>
      <c r="AY1463" s="17">
        <v>0.28383984999079198</v>
      </c>
      <c r="AZ1463" s="17">
        <v>0.283584921962724</v>
      </c>
    </row>
    <row r="1464" spans="2:52" x14ac:dyDescent="0.35">
      <c r="B1464" t="s">
        <v>385</v>
      </c>
      <c r="C1464" s="17">
        <v>0.13870144784355101</v>
      </c>
      <c r="D1464" s="17">
        <v>0.152458458366864</v>
      </c>
      <c r="E1464" s="17">
        <v>0.12636067320776601</v>
      </c>
      <c r="F1464" s="17"/>
      <c r="G1464" s="17">
        <v>0.17000393962848001</v>
      </c>
      <c r="H1464" s="17">
        <v>0.13883581417843199</v>
      </c>
      <c r="I1464" s="17">
        <v>0.160554009241822</v>
      </c>
      <c r="J1464" s="17">
        <v>8.2096203262569903E-2</v>
      </c>
      <c r="K1464" s="17">
        <v>7.5969593207474401E-2</v>
      </c>
      <c r="L1464" s="17">
        <v>0.18181062012520599</v>
      </c>
      <c r="M1464" s="17"/>
      <c r="N1464" s="17">
        <v>0.14606770297785401</v>
      </c>
      <c r="O1464" s="17">
        <v>0.16193267548029999</v>
      </c>
      <c r="P1464" s="17">
        <v>0.12660902324085199</v>
      </c>
      <c r="Q1464" s="17">
        <v>0.11632823982865501</v>
      </c>
      <c r="R1464" s="17"/>
      <c r="S1464" s="17">
        <v>0.13881711624974699</v>
      </c>
      <c r="T1464" s="17">
        <v>9.83795012537481E-2</v>
      </c>
      <c r="U1464" s="17">
        <v>0.13789483948643799</v>
      </c>
      <c r="V1464" s="17">
        <v>0.23929998742623601</v>
      </c>
      <c r="W1464" s="17">
        <v>0.163437208839883</v>
      </c>
      <c r="X1464" s="17">
        <v>0.131798635269118</v>
      </c>
      <c r="Y1464" s="17">
        <v>0.15440950026462399</v>
      </c>
      <c r="Z1464" s="17">
        <v>0.107291507366019</v>
      </c>
      <c r="AA1464" s="17">
        <v>5.5329801988273003E-2</v>
      </c>
      <c r="AB1464" s="17">
        <v>0.13552785972319401</v>
      </c>
      <c r="AC1464" s="17">
        <v>0.18886347021170299</v>
      </c>
      <c r="AD1464" s="17">
        <v>0.16005710542649501</v>
      </c>
      <c r="AE1464" s="17"/>
      <c r="AF1464" s="17">
        <v>0.142044617502705</v>
      </c>
      <c r="AG1464" s="17">
        <v>0.12709868781363101</v>
      </c>
      <c r="AH1464" s="17">
        <v>0.123061445696308</v>
      </c>
      <c r="AI1464" s="17"/>
      <c r="AJ1464" s="17">
        <v>0.152465981207214</v>
      </c>
      <c r="AK1464" s="17">
        <v>0.15764484680065499</v>
      </c>
      <c r="AL1464" s="17">
        <v>7.3602992317877897E-2</v>
      </c>
      <c r="AM1464" s="17">
        <v>0.34483586512257303</v>
      </c>
      <c r="AN1464" s="17">
        <v>0.12724628091530199</v>
      </c>
      <c r="AO1464" s="17"/>
      <c r="AP1464" s="17">
        <v>0.136081503366906</v>
      </c>
      <c r="AQ1464" s="17">
        <v>0.141382385814314</v>
      </c>
      <c r="AR1464" s="17">
        <v>0.13557666985358599</v>
      </c>
      <c r="AS1464" s="17"/>
      <c r="AT1464" s="17">
        <v>0.162662215966066</v>
      </c>
      <c r="AU1464" s="17">
        <v>0.14935286221468899</v>
      </c>
      <c r="AV1464" s="17" t="s">
        <v>74</v>
      </c>
      <c r="AW1464" s="17">
        <v>0.106014708901549</v>
      </c>
      <c r="AX1464" s="17">
        <v>9.6242466329484702E-2</v>
      </c>
      <c r="AY1464" s="17">
        <v>9.8802167519888198E-2</v>
      </c>
      <c r="AZ1464" s="17">
        <v>0.22812870268861701</v>
      </c>
    </row>
    <row r="1465" spans="2:52" x14ac:dyDescent="0.35">
      <c r="B1465" t="s">
        <v>386</v>
      </c>
      <c r="C1465" s="17">
        <v>0.13233000142632001</v>
      </c>
      <c r="D1465" s="17">
        <v>0.117499325267305</v>
      </c>
      <c r="E1465" s="17">
        <v>0.143939497360069</v>
      </c>
      <c r="F1465" s="17"/>
      <c r="G1465" s="17">
        <v>4.0586085449647397E-2</v>
      </c>
      <c r="H1465" s="17">
        <v>0.16547228631976199</v>
      </c>
      <c r="I1465" s="17">
        <v>0.11000173400299799</v>
      </c>
      <c r="J1465" s="17">
        <v>0.14726508374872899</v>
      </c>
      <c r="K1465" s="17">
        <v>0.105241724912744</v>
      </c>
      <c r="L1465" s="17">
        <v>0.20391421983233399</v>
      </c>
      <c r="M1465" s="17"/>
      <c r="N1465" s="17">
        <v>0.120077814454995</v>
      </c>
      <c r="O1465" s="17">
        <v>0.131677417651996</v>
      </c>
      <c r="P1465" s="17">
        <v>0.14697911472228101</v>
      </c>
      <c r="Q1465" s="17">
        <v>0.134050785347399</v>
      </c>
      <c r="R1465" s="17"/>
      <c r="S1465" s="17">
        <v>4.4642645773750801E-2</v>
      </c>
      <c r="T1465" s="17">
        <v>0.11246523678364</v>
      </c>
      <c r="U1465" s="17">
        <v>0.15996440236956899</v>
      </c>
      <c r="V1465" s="17">
        <v>0.137238302942577</v>
      </c>
      <c r="W1465" s="17">
        <v>0.112016068510922</v>
      </c>
      <c r="X1465" s="17">
        <v>0.114555822680477</v>
      </c>
      <c r="Y1465" s="17">
        <v>0.22006717887168301</v>
      </c>
      <c r="Z1465" s="17">
        <v>0.114675514894404</v>
      </c>
      <c r="AA1465" s="17">
        <v>0.136103996893878</v>
      </c>
      <c r="AB1465" s="17">
        <v>0.20218227561563901</v>
      </c>
      <c r="AC1465" s="17">
        <v>0.13426895574461301</v>
      </c>
      <c r="AD1465" s="17">
        <v>0.23089403035671699</v>
      </c>
      <c r="AE1465" s="17"/>
      <c r="AF1465" s="17">
        <v>0.16787934949031799</v>
      </c>
      <c r="AG1465" s="17">
        <v>0.12773586845909601</v>
      </c>
      <c r="AH1465" s="17">
        <v>0.12516428209422401</v>
      </c>
      <c r="AI1465" s="17"/>
      <c r="AJ1465" s="17">
        <v>0.13601040791147501</v>
      </c>
      <c r="AK1465" s="17">
        <v>9.9428232791545904E-2</v>
      </c>
      <c r="AL1465" s="17">
        <v>9.7226955849277402E-2</v>
      </c>
      <c r="AM1465" s="17">
        <v>0.31427264333451899</v>
      </c>
      <c r="AN1465" s="17">
        <v>0.13785292224871301</v>
      </c>
      <c r="AO1465" s="17"/>
      <c r="AP1465" s="17">
        <v>0.11109457435138</v>
      </c>
      <c r="AQ1465" s="17">
        <v>9.5907737491046002E-2</v>
      </c>
      <c r="AR1465" s="17">
        <v>8.8640701491624702E-2</v>
      </c>
      <c r="AS1465" s="17"/>
      <c r="AT1465" s="17">
        <v>0.15532622259985501</v>
      </c>
      <c r="AU1465" s="17">
        <v>0.118587437389397</v>
      </c>
      <c r="AV1465" s="17" t="s">
        <v>74</v>
      </c>
      <c r="AW1465" s="17">
        <v>0.18841628346021999</v>
      </c>
      <c r="AX1465" s="17">
        <v>0.15754181098129699</v>
      </c>
      <c r="AY1465" s="17">
        <v>7.3691090752760702E-2</v>
      </c>
      <c r="AZ1465" s="17">
        <v>0.13615103574540199</v>
      </c>
    </row>
    <row r="1466" spans="2:52" x14ac:dyDescent="0.35">
      <c r="B1466" t="s">
        <v>72</v>
      </c>
      <c r="C1466" s="17">
        <v>5.7064106471705303E-2</v>
      </c>
      <c r="D1466" s="17">
        <v>5.14639997982589E-2</v>
      </c>
      <c r="E1466" s="17">
        <v>6.2827162413250301E-2</v>
      </c>
      <c r="F1466" s="17"/>
      <c r="G1466" s="17">
        <v>3.12646427243728E-2</v>
      </c>
      <c r="H1466" s="17">
        <v>5.8925267235327199E-2</v>
      </c>
      <c r="I1466" s="17">
        <v>5.3601153104562801E-2</v>
      </c>
      <c r="J1466" s="17">
        <v>8.3303278205524203E-2</v>
      </c>
      <c r="K1466" s="17">
        <v>4.7200895360607502E-2</v>
      </c>
      <c r="L1466" s="17">
        <v>6.1527868822116E-2</v>
      </c>
      <c r="M1466" s="17"/>
      <c r="N1466" s="17">
        <v>1.3092341179432899E-2</v>
      </c>
      <c r="O1466" s="17">
        <v>2.1526598237285699E-2</v>
      </c>
      <c r="P1466" s="17">
        <v>9.3787750235465997E-2</v>
      </c>
      <c r="Q1466" s="17">
        <v>0.11283267476586401</v>
      </c>
      <c r="R1466" s="17"/>
      <c r="S1466" s="17">
        <v>7.5605216203657705E-2</v>
      </c>
      <c r="T1466" s="17">
        <v>9.4752986126393796E-2</v>
      </c>
      <c r="U1466" s="17">
        <v>5.5095394370553101E-2</v>
      </c>
      <c r="V1466" s="17">
        <v>4.7654678060398199E-2</v>
      </c>
      <c r="W1466" s="17">
        <v>2.1897284628205602E-2</v>
      </c>
      <c r="X1466" s="17">
        <v>3.5119189446135103E-2</v>
      </c>
      <c r="Y1466" s="17">
        <v>2.1280129376322801E-2</v>
      </c>
      <c r="Z1466" s="17">
        <v>0</v>
      </c>
      <c r="AA1466" s="17">
        <v>8.1345560843984602E-2</v>
      </c>
      <c r="AB1466" s="17">
        <v>7.9569942765656307E-2</v>
      </c>
      <c r="AC1466" s="17">
        <v>6.59874685082638E-2</v>
      </c>
      <c r="AD1466" s="17">
        <v>0</v>
      </c>
      <c r="AE1466" s="17"/>
      <c r="AF1466" s="17">
        <v>4.5942615121185602E-2</v>
      </c>
      <c r="AG1466" s="17">
        <v>5.4268932872608297E-2</v>
      </c>
      <c r="AH1466" s="17">
        <v>8.8601286450142203E-2</v>
      </c>
      <c r="AI1466" s="17"/>
      <c r="AJ1466" s="17">
        <v>5.9397665572332697E-2</v>
      </c>
      <c r="AK1466" s="17">
        <v>3.7709344806807703E-2</v>
      </c>
      <c r="AL1466" s="17">
        <v>6.6482456137536602E-2</v>
      </c>
      <c r="AM1466" s="17">
        <v>0</v>
      </c>
      <c r="AN1466" s="17">
        <v>0.10406467976809</v>
      </c>
      <c r="AO1466" s="17"/>
      <c r="AP1466" s="17">
        <v>5.5951380556025603E-2</v>
      </c>
      <c r="AQ1466" s="17">
        <v>2.2490187197653399E-2</v>
      </c>
      <c r="AR1466" s="17">
        <v>0</v>
      </c>
      <c r="AS1466" s="17"/>
      <c r="AT1466" s="17">
        <v>4.20639148903941E-2</v>
      </c>
      <c r="AU1466" s="17">
        <v>4.4112225466810803E-2</v>
      </c>
      <c r="AV1466" s="17" t="s">
        <v>74</v>
      </c>
      <c r="AW1466" s="17">
        <v>6.3600778455322804E-2</v>
      </c>
      <c r="AX1466" s="17">
        <v>0.11188060861040899</v>
      </c>
      <c r="AY1466" s="17">
        <v>7.55932046996413E-2</v>
      </c>
      <c r="AZ1466" s="17">
        <v>4.52521057054837E-2</v>
      </c>
    </row>
    <row r="1467" spans="2:52" x14ac:dyDescent="0.35">
      <c r="B1467" t="s">
        <v>387</v>
      </c>
      <c r="C1467" s="17">
        <v>0.39903205949779802</v>
      </c>
      <c r="D1467" s="17">
        <v>0.41066767921659703</v>
      </c>
      <c r="E1467" s="17">
        <v>0.38744600671635598</v>
      </c>
      <c r="F1467" s="17"/>
      <c r="G1467" s="17">
        <v>0.52935338755709804</v>
      </c>
      <c r="H1467" s="17">
        <v>0.38454079946953601</v>
      </c>
      <c r="I1467" s="17">
        <v>0.46334200715691098</v>
      </c>
      <c r="J1467" s="17">
        <v>0.42580871356529398</v>
      </c>
      <c r="K1467" s="17">
        <v>0.36674469558837902</v>
      </c>
      <c r="L1467" s="17">
        <v>0.24295763442392401</v>
      </c>
      <c r="M1467" s="17"/>
      <c r="N1467" s="17">
        <v>0.38196215461122501</v>
      </c>
      <c r="O1467" s="17">
        <v>0.43057557316963302</v>
      </c>
      <c r="P1467" s="17">
        <v>0.37544807997368101</v>
      </c>
      <c r="Q1467" s="17">
        <v>0.40709596735648201</v>
      </c>
      <c r="R1467" s="17"/>
      <c r="S1467" s="17">
        <v>0.45243711938411302</v>
      </c>
      <c r="T1467" s="17">
        <v>0.33524135468014798</v>
      </c>
      <c r="U1467" s="17">
        <v>0.32044731900805101</v>
      </c>
      <c r="V1467" s="17">
        <v>0.329295682921732</v>
      </c>
      <c r="W1467" s="17">
        <v>0.46124695369702801</v>
      </c>
      <c r="X1467" s="17">
        <v>0.55298226525453997</v>
      </c>
      <c r="Y1467" s="17">
        <v>0.21334802263525601</v>
      </c>
      <c r="Z1467" s="17">
        <v>0.47456097989443702</v>
      </c>
      <c r="AA1467" s="17">
        <v>0.49086597049574299</v>
      </c>
      <c r="AB1467" s="17">
        <v>0.29712864067726602</v>
      </c>
      <c r="AC1467" s="17">
        <v>0.44253529744111603</v>
      </c>
      <c r="AD1467" s="17">
        <v>0.43091839413157801</v>
      </c>
      <c r="AE1467" s="17"/>
      <c r="AF1467" s="17">
        <v>0.38486383328786899</v>
      </c>
      <c r="AG1467" s="17">
        <v>0.36045060646113303</v>
      </c>
      <c r="AH1467" s="17">
        <v>0.48493506617451798</v>
      </c>
      <c r="AI1467" s="17"/>
      <c r="AJ1467" s="17">
        <v>0.38610238650684398</v>
      </c>
      <c r="AK1467" s="17">
        <v>0.39050423528488498</v>
      </c>
      <c r="AL1467" s="17">
        <v>0.32066183620882499</v>
      </c>
      <c r="AM1467" s="17">
        <v>0.34089149154290799</v>
      </c>
      <c r="AN1467" s="17">
        <v>0.45117557268990899</v>
      </c>
      <c r="AO1467" s="17"/>
      <c r="AP1467" s="17">
        <v>0.49034995741739301</v>
      </c>
      <c r="AQ1467" s="17">
        <v>0.43014892019354301</v>
      </c>
      <c r="AR1467" s="17">
        <v>0.44610676052078402</v>
      </c>
      <c r="AS1467" s="17"/>
      <c r="AT1467" s="17">
        <v>0.34596051352331503</v>
      </c>
      <c r="AU1467" s="17">
        <v>0.36964622665977198</v>
      </c>
      <c r="AV1467" s="17" t="s">
        <v>74</v>
      </c>
      <c r="AW1467" s="17">
        <v>0.53841614898749202</v>
      </c>
      <c r="AX1467" s="17">
        <v>0.462125238353704</v>
      </c>
      <c r="AY1467" s="17">
        <v>0.46807368703691699</v>
      </c>
      <c r="AZ1467" s="17">
        <v>0.306883233897773</v>
      </c>
    </row>
    <row r="1468" spans="2:52" x14ac:dyDescent="0.35">
      <c r="B1468" t="s">
        <v>388</v>
      </c>
      <c r="C1468" s="17">
        <v>0.27103144926987</v>
      </c>
      <c r="D1468" s="17">
        <v>0.269957783634169</v>
      </c>
      <c r="E1468" s="17">
        <v>0.27030017056783501</v>
      </c>
      <c r="F1468" s="17"/>
      <c r="G1468" s="17">
        <v>0.21059002507812799</v>
      </c>
      <c r="H1468" s="17">
        <v>0.30430810049819501</v>
      </c>
      <c r="I1468" s="17">
        <v>0.27055574324482001</v>
      </c>
      <c r="J1468" s="17">
        <v>0.22936128701129799</v>
      </c>
      <c r="K1468" s="17">
        <v>0.18121131812021901</v>
      </c>
      <c r="L1468" s="17">
        <v>0.38572483995753998</v>
      </c>
      <c r="M1468" s="17"/>
      <c r="N1468" s="17">
        <v>0.26614551743284898</v>
      </c>
      <c r="O1468" s="17">
        <v>0.29361009313229602</v>
      </c>
      <c r="P1468" s="17">
        <v>0.27358813796313303</v>
      </c>
      <c r="Q1468" s="17">
        <v>0.25037902517605498</v>
      </c>
      <c r="R1468" s="17"/>
      <c r="S1468" s="17">
        <v>0.18345976202349801</v>
      </c>
      <c r="T1468" s="17">
        <v>0.21084473803738801</v>
      </c>
      <c r="U1468" s="17">
        <v>0.29785924185600698</v>
      </c>
      <c r="V1468" s="17">
        <v>0.37653829036881298</v>
      </c>
      <c r="W1468" s="17">
        <v>0.27545327735080499</v>
      </c>
      <c r="X1468" s="17">
        <v>0.24635445794959601</v>
      </c>
      <c r="Y1468" s="17">
        <v>0.374476679136308</v>
      </c>
      <c r="Z1468" s="17">
        <v>0.221967022260423</v>
      </c>
      <c r="AA1468" s="17">
        <v>0.19143379888215101</v>
      </c>
      <c r="AB1468" s="17">
        <v>0.33771013533883298</v>
      </c>
      <c r="AC1468" s="17">
        <v>0.32313242595631603</v>
      </c>
      <c r="AD1468" s="17">
        <v>0.390951135783212</v>
      </c>
      <c r="AE1468" s="17"/>
      <c r="AF1468" s="17">
        <v>0.30992396699302399</v>
      </c>
      <c r="AG1468" s="17">
        <v>0.254834556272727</v>
      </c>
      <c r="AH1468" s="17">
        <v>0.24822572779053201</v>
      </c>
      <c r="AI1468" s="17"/>
      <c r="AJ1468" s="17">
        <v>0.288476389118689</v>
      </c>
      <c r="AK1468" s="17">
        <v>0.25707307959220099</v>
      </c>
      <c r="AL1468" s="17">
        <v>0.17082994816715499</v>
      </c>
      <c r="AM1468" s="17">
        <v>0.65910850845709201</v>
      </c>
      <c r="AN1468" s="17">
        <v>0.26509920316401497</v>
      </c>
      <c r="AO1468" s="17"/>
      <c r="AP1468" s="17">
        <v>0.24717607771828601</v>
      </c>
      <c r="AQ1468" s="17">
        <v>0.23729012330536001</v>
      </c>
      <c r="AR1468" s="17">
        <v>0.224217371345211</v>
      </c>
      <c r="AS1468" s="17"/>
      <c r="AT1468" s="17">
        <v>0.31798843856592102</v>
      </c>
      <c r="AU1468" s="17">
        <v>0.267940299604086</v>
      </c>
      <c r="AV1468" s="17" t="s">
        <v>74</v>
      </c>
      <c r="AW1468" s="17">
        <v>0.29443099236176901</v>
      </c>
      <c r="AX1468" s="17">
        <v>0.25378427731078201</v>
      </c>
      <c r="AY1468" s="17">
        <v>0.172493258272649</v>
      </c>
      <c r="AZ1468" s="17">
        <v>0.36427973843401901</v>
      </c>
    </row>
    <row r="1469" spans="2:52" x14ac:dyDescent="0.35">
      <c r="B1469" t="s">
        <v>86</v>
      </c>
      <c r="C1469" s="17">
        <v>0.128000610227928</v>
      </c>
      <c r="D1469" s="17">
        <v>0.140709895582428</v>
      </c>
      <c r="E1469" s="17">
        <v>0.117145836148521</v>
      </c>
      <c r="F1469" s="17"/>
      <c r="G1469" s="17">
        <v>0.31876336247897002</v>
      </c>
      <c r="H1469" s="17">
        <v>8.0232698971341498E-2</v>
      </c>
      <c r="I1469" s="17">
        <v>0.192786263912091</v>
      </c>
      <c r="J1469" s="17">
        <v>0.196447426553996</v>
      </c>
      <c r="K1469" s="17">
        <v>0.18553337746816001</v>
      </c>
      <c r="L1469" s="17">
        <v>-0.14276720553361599</v>
      </c>
      <c r="M1469" s="17"/>
      <c r="N1469" s="17">
        <v>0.11581663717837599</v>
      </c>
      <c r="O1469" s="17">
        <v>0.136965480037337</v>
      </c>
      <c r="P1469" s="17">
        <v>0.101859942010548</v>
      </c>
      <c r="Q1469" s="17">
        <v>0.156716942180428</v>
      </c>
      <c r="R1469" s="17"/>
      <c r="S1469" s="17">
        <v>0.26897735736061501</v>
      </c>
      <c r="T1469" s="17">
        <v>0.12439661664276</v>
      </c>
      <c r="U1469" s="17">
        <v>2.25880771520439E-2</v>
      </c>
      <c r="V1469" s="17">
        <v>-4.72426074470816E-2</v>
      </c>
      <c r="W1469" s="17">
        <v>0.18579367634622301</v>
      </c>
      <c r="X1469" s="17">
        <v>0.30662780730494399</v>
      </c>
      <c r="Y1469" s="17">
        <v>-0.16112865650105099</v>
      </c>
      <c r="Z1469" s="17">
        <v>0.25259395763401399</v>
      </c>
      <c r="AA1469" s="17">
        <v>0.29943217161359198</v>
      </c>
      <c r="AB1469" s="17">
        <v>-4.05814946615679E-2</v>
      </c>
      <c r="AC1469" s="17">
        <v>0.1194028714848</v>
      </c>
      <c r="AD1469" s="17">
        <v>3.9967258348366001E-2</v>
      </c>
      <c r="AE1469" s="17"/>
      <c r="AF1469" s="17">
        <v>7.4939866294844906E-2</v>
      </c>
      <c r="AG1469" s="17">
        <v>0.105616050188406</v>
      </c>
      <c r="AH1469" s="17">
        <v>0.236709338383987</v>
      </c>
      <c r="AI1469" s="17"/>
      <c r="AJ1469" s="17">
        <v>9.76259973881555E-2</v>
      </c>
      <c r="AK1469" s="17">
        <v>0.13343115569268399</v>
      </c>
      <c r="AL1469" s="17">
        <v>0.14983188804167</v>
      </c>
      <c r="AM1469" s="17">
        <v>-0.31821701691418303</v>
      </c>
      <c r="AN1469" s="17">
        <v>0.18607636952589399</v>
      </c>
      <c r="AO1469" s="17"/>
      <c r="AP1469" s="17">
        <v>0.243173879699107</v>
      </c>
      <c r="AQ1469" s="17">
        <v>0.192858796888182</v>
      </c>
      <c r="AR1469" s="17">
        <v>0.22188938917557399</v>
      </c>
      <c r="AS1469" s="17"/>
      <c r="AT1469" s="17">
        <v>2.7972074957394202E-2</v>
      </c>
      <c r="AU1469" s="17">
        <v>0.101705927055686</v>
      </c>
      <c r="AV1469" s="17" t="s">
        <v>74</v>
      </c>
      <c r="AW1469" s="17">
        <v>0.24398515662572301</v>
      </c>
      <c r="AX1469" s="17">
        <v>0.20834096104292199</v>
      </c>
      <c r="AY1469" s="17">
        <v>0.29558042876426899</v>
      </c>
      <c r="AZ1469" s="17">
        <v>-5.7396504536246E-2</v>
      </c>
    </row>
    <row r="1470" spans="2:52" x14ac:dyDescent="0.35">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row>
    <row r="1471" spans="2:52" x14ac:dyDescent="0.35">
      <c r="B1471" s="6" t="s">
        <v>524</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row>
    <row r="1472" spans="2:52" x14ac:dyDescent="0.35">
      <c r="B1472" s="24" t="s">
        <v>156</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row>
    <row r="1473" spans="2:52" x14ac:dyDescent="0.35">
      <c r="B1473" t="s">
        <v>382</v>
      </c>
      <c r="C1473" s="17">
        <v>0.110611983457747</v>
      </c>
      <c r="D1473" s="17">
        <v>0.119955888650616</v>
      </c>
      <c r="E1473" s="17">
        <v>9.8806539996797199E-2</v>
      </c>
      <c r="F1473" s="17"/>
      <c r="G1473" s="17">
        <v>0.13241990538843501</v>
      </c>
      <c r="H1473" s="17">
        <v>0.17746876335903899</v>
      </c>
      <c r="I1473" s="17">
        <v>5.9378854897719303E-2</v>
      </c>
      <c r="J1473" s="17">
        <v>0.116447646941746</v>
      </c>
      <c r="K1473" s="17">
        <v>0.105623461514621</v>
      </c>
      <c r="L1473" s="17">
        <v>9.3195779786237096E-2</v>
      </c>
      <c r="M1473" s="17"/>
      <c r="N1473" s="17">
        <v>0.15887201364600601</v>
      </c>
      <c r="O1473" s="17">
        <v>6.8489362025798403E-2</v>
      </c>
      <c r="P1473" s="17">
        <v>9.4249833653283696E-2</v>
      </c>
      <c r="Q1473" s="17">
        <v>0.119359271012226</v>
      </c>
      <c r="R1473" s="17"/>
      <c r="S1473" s="17">
        <v>0.102468723902976</v>
      </c>
      <c r="T1473" s="17">
        <v>6.1573638361233099E-2</v>
      </c>
      <c r="U1473" s="17">
        <v>0.17165764612006301</v>
      </c>
      <c r="V1473" s="17">
        <v>5.9945519593919902E-2</v>
      </c>
      <c r="W1473" s="17">
        <v>0.13926926296422901</v>
      </c>
      <c r="X1473" s="17">
        <v>9.5995334548151998E-2</v>
      </c>
      <c r="Y1473" s="17">
        <v>6.48304621340315E-2</v>
      </c>
      <c r="Z1473" s="17">
        <v>0.13381133333974701</v>
      </c>
      <c r="AA1473" s="17">
        <v>0.173325768301753</v>
      </c>
      <c r="AB1473" s="17">
        <v>0.105246429503097</v>
      </c>
      <c r="AC1473" s="17">
        <v>0.13637358521656501</v>
      </c>
      <c r="AD1473" s="17">
        <v>0.123382284430805</v>
      </c>
      <c r="AE1473" s="17"/>
      <c r="AF1473" s="17">
        <v>0.114338149805513</v>
      </c>
      <c r="AG1473" s="17">
        <v>0.11807773520621</v>
      </c>
      <c r="AH1473" s="17">
        <v>9.8479351942642304E-2</v>
      </c>
      <c r="AI1473" s="17"/>
      <c r="AJ1473" s="17">
        <v>9.1188332433130195E-2</v>
      </c>
      <c r="AK1473" s="17">
        <v>0.12540855630304601</v>
      </c>
      <c r="AL1473" s="17">
        <v>7.0496025698722903E-2</v>
      </c>
      <c r="AM1473" s="17">
        <v>0.17042624110153701</v>
      </c>
      <c r="AN1473" s="17">
        <v>0.119344266311668</v>
      </c>
      <c r="AO1473" s="17"/>
      <c r="AP1473" s="17">
        <v>7.9857349454140303E-2</v>
      </c>
      <c r="AQ1473" s="17">
        <v>0.13815579670667399</v>
      </c>
      <c r="AR1473" s="17">
        <v>0.11242055829255899</v>
      </c>
      <c r="AS1473" s="17"/>
      <c r="AT1473" s="17">
        <v>8.3069774762857304E-2</v>
      </c>
      <c r="AU1473" s="17">
        <v>0.146478824339213</v>
      </c>
      <c r="AV1473" s="17" t="s">
        <v>74</v>
      </c>
      <c r="AW1473" s="17">
        <v>9.3415279764377607E-2</v>
      </c>
      <c r="AX1473" s="17">
        <v>7.2229488591804406E-2</v>
      </c>
      <c r="AY1473" s="17">
        <v>0.15661503740942401</v>
      </c>
      <c r="AZ1473" s="17">
        <v>4.35214297995744E-2</v>
      </c>
    </row>
    <row r="1474" spans="2:52" x14ac:dyDescent="0.35">
      <c r="B1474" t="s">
        <v>383</v>
      </c>
      <c r="C1474" s="17">
        <v>0.41922820527502902</v>
      </c>
      <c r="D1474" s="17">
        <v>0.40120735859467799</v>
      </c>
      <c r="E1474" s="17">
        <v>0.43632472753123602</v>
      </c>
      <c r="F1474" s="17"/>
      <c r="G1474" s="17">
        <v>0.44628335918001999</v>
      </c>
      <c r="H1474" s="17">
        <v>0.32874525385770698</v>
      </c>
      <c r="I1474" s="17">
        <v>0.48848523705916802</v>
      </c>
      <c r="J1474" s="17">
        <v>0.45463115738655102</v>
      </c>
      <c r="K1474" s="17">
        <v>0.34253579774446202</v>
      </c>
      <c r="L1474" s="17">
        <v>0.41108342269693099</v>
      </c>
      <c r="M1474" s="17"/>
      <c r="N1474" s="17">
        <v>0.41698278122916699</v>
      </c>
      <c r="O1474" s="17">
        <v>0.42654069416569501</v>
      </c>
      <c r="P1474" s="17">
        <v>0.46636903516688499</v>
      </c>
      <c r="Q1474" s="17">
        <v>0.372190874360874</v>
      </c>
      <c r="R1474" s="17"/>
      <c r="S1474" s="17">
        <v>0.41562978617644197</v>
      </c>
      <c r="T1474" s="17">
        <v>0.42179703595273099</v>
      </c>
      <c r="U1474" s="17">
        <v>0.35621347224322403</v>
      </c>
      <c r="V1474" s="17">
        <v>0.45374376314371101</v>
      </c>
      <c r="W1474" s="17">
        <v>0.36998257555255598</v>
      </c>
      <c r="X1474" s="17">
        <v>0.47594404196384299</v>
      </c>
      <c r="Y1474" s="17">
        <v>0.41697797525114499</v>
      </c>
      <c r="Z1474" s="17">
        <v>0.43755936983683602</v>
      </c>
      <c r="AA1474" s="17">
        <v>0.41830183854091202</v>
      </c>
      <c r="AB1474" s="17">
        <v>0.340222793139483</v>
      </c>
      <c r="AC1474" s="17">
        <v>0.46692900010245297</v>
      </c>
      <c r="AD1474" s="17">
        <v>0.51938968358035997</v>
      </c>
      <c r="AE1474" s="17"/>
      <c r="AF1474" s="17">
        <v>0.40981851639808198</v>
      </c>
      <c r="AG1474" s="17">
        <v>0.414705315964078</v>
      </c>
      <c r="AH1474" s="17">
        <v>0.42525615797201599</v>
      </c>
      <c r="AI1474" s="17"/>
      <c r="AJ1474" s="17">
        <v>0.43481245892409898</v>
      </c>
      <c r="AK1474" s="17">
        <v>0.418260765043309</v>
      </c>
      <c r="AL1474" s="17">
        <v>0.41863165679487002</v>
      </c>
      <c r="AM1474" s="17">
        <v>0.68572735666548101</v>
      </c>
      <c r="AN1474" s="17">
        <v>0.42933500043646899</v>
      </c>
      <c r="AO1474" s="17"/>
      <c r="AP1474" s="17">
        <v>0.468615544842299</v>
      </c>
      <c r="AQ1474" s="17">
        <v>0.47563997045127698</v>
      </c>
      <c r="AR1474" s="17">
        <v>0.47476479408778199</v>
      </c>
      <c r="AS1474" s="17"/>
      <c r="AT1474" s="17">
        <v>0.42103511114627601</v>
      </c>
      <c r="AU1474" s="17">
        <v>0.41887869772480102</v>
      </c>
      <c r="AV1474" s="17" t="s">
        <v>74</v>
      </c>
      <c r="AW1474" s="17">
        <v>0.42350585893545301</v>
      </c>
      <c r="AX1474" s="17">
        <v>0.43592704446407299</v>
      </c>
      <c r="AY1474" s="17">
        <v>0.389261211909114</v>
      </c>
      <c r="AZ1474" s="17">
        <v>0.48682511360529601</v>
      </c>
    </row>
    <row r="1475" spans="2:52" x14ac:dyDescent="0.35">
      <c r="B1475" t="s">
        <v>384</v>
      </c>
      <c r="C1475" s="17">
        <v>0.27346639692475699</v>
      </c>
      <c r="D1475" s="17">
        <v>0.29600792977040902</v>
      </c>
      <c r="E1475" s="17">
        <v>0.253546346249511</v>
      </c>
      <c r="F1475" s="17"/>
      <c r="G1475" s="17">
        <v>0.22533210774228599</v>
      </c>
      <c r="H1475" s="17">
        <v>0.33968096589833402</v>
      </c>
      <c r="I1475" s="17">
        <v>0.286809491095248</v>
      </c>
      <c r="J1475" s="17">
        <v>0.23496248325059599</v>
      </c>
      <c r="K1475" s="17">
        <v>0.30698964153553199</v>
      </c>
      <c r="L1475" s="17">
        <v>0.26479900273949503</v>
      </c>
      <c r="M1475" s="17"/>
      <c r="N1475" s="17">
        <v>0.29187468449962201</v>
      </c>
      <c r="O1475" s="17">
        <v>0.30332524786906101</v>
      </c>
      <c r="P1475" s="17">
        <v>0.20346679044354299</v>
      </c>
      <c r="Q1475" s="17">
        <v>0.28579100357826898</v>
      </c>
      <c r="R1475" s="17"/>
      <c r="S1475" s="17">
        <v>0.29253765805776999</v>
      </c>
      <c r="T1475" s="17">
        <v>0.272038495687705</v>
      </c>
      <c r="U1475" s="17">
        <v>0.25396597686610201</v>
      </c>
      <c r="V1475" s="17">
        <v>0.35747046838441898</v>
      </c>
      <c r="W1475" s="17">
        <v>0.20029547052232299</v>
      </c>
      <c r="X1475" s="17">
        <v>0.229864458641131</v>
      </c>
      <c r="Y1475" s="17">
        <v>0.27727924787400698</v>
      </c>
      <c r="Z1475" s="17">
        <v>0.32763825379546002</v>
      </c>
      <c r="AA1475" s="17">
        <v>0.22947912386998401</v>
      </c>
      <c r="AB1475" s="17">
        <v>0.36368431663689599</v>
      </c>
      <c r="AC1475" s="17">
        <v>0.179416834066429</v>
      </c>
      <c r="AD1475" s="17">
        <v>0.30003255116620098</v>
      </c>
      <c r="AE1475" s="17"/>
      <c r="AF1475" s="17">
        <v>0.27128329073698898</v>
      </c>
      <c r="AG1475" s="17">
        <v>0.31107990500019</v>
      </c>
      <c r="AH1475" s="17">
        <v>0.22988956176626901</v>
      </c>
      <c r="AI1475" s="17"/>
      <c r="AJ1475" s="17">
        <v>0.24556107722353099</v>
      </c>
      <c r="AK1475" s="17">
        <v>0.30436705441321199</v>
      </c>
      <c r="AL1475" s="17">
        <v>0.299569506366546</v>
      </c>
      <c r="AM1475" s="17">
        <v>0.14384640223298201</v>
      </c>
      <c r="AN1475" s="17">
        <v>0.21960310054225801</v>
      </c>
      <c r="AO1475" s="17"/>
      <c r="AP1475" s="17">
        <v>0.22256895938923599</v>
      </c>
      <c r="AQ1475" s="17">
        <v>0.244160905001956</v>
      </c>
      <c r="AR1475" s="17">
        <v>0.25510019506257298</v>
      </c>
      <c r="AS1475" s="17"/>
      <c r="AT1475" s="17">
        <v>0.28895775776212701</v>
      </c>
      <c r="AU1475" s="17">
        <v>0.27723550480187698</v>
      </c>
      <c r="AV1475" s="17" t="s">
        <v>74</v>
      </c>
      <c r="AW1475" s="17">
        <v>0.30367088408911302</v>
      </c>
      <c r="AX1475" s="17">
        <v>0.20959077235450599</v>
      </c>
      <c r="AY1475" s="17">
        <v>0.25206060548361098</v>
      </c>
      <c r="AZ1475" s="17">
        <v>0.287464263943709</v>
      </c>
    </row>
    <row r="1476" spans="2:52" x14ac:dyDescent="0.35">
      <c r="B1476" t="s">
        <v>385</v>
      </c>
      <c r="C1476" s="17">
        <v>7.2265048798895795E-2</v>
      </c>
      <c r="D1476" s="17">
        <v>7.0858773735338096E-2</v>
      </c>
      <c r="E1476" s="17">
        <v>7.4089610442248405E-2</v>
      </c>
      <c r="F1476" s="17"/>
      <c r="G1476" s="17">
        <v>9.2434624326248702E-2</v>
      </c>
      <c r="H1476" s="17">
        <v>8.0757136410307198E-2</v>
      </c>
      <c r="I1476" s="17">
        <v>4.2743265416570399E-2</v>
      </c>
      <c r="J1476" s="17">
        <v>5.9493522927186897E-2</v>
      </c>
      <c r="K1476" s="17">
        <v>9.6775666784247399E-2</v>
      </c>
      <c r="L1476" s="17">
        <v>7.5544151560066095E-2</v>
      </c>
      <c r="M1476" s="17"/>
      <c r="N1476" s="17">
        <v>4.8441831951621099E-2</v>
      </c>
      <c r="O1476" s="17">
        <v>9.3684921338085703E-2</v>
      </c>
      <c r="P1476" s="17">
        <v>8.2616826571588295E-2</v>
      </c>
      <c r="Q1476" s="17">
        <v>6.0006568981264302E-2</v>
      </c>
      <c r="R1476" s="17"/>
      <c r="S1476" s="17">
        <v>8.1340735549043502E-2</v>
      </c>
      <c r="T1476" s="17">
        <v>8.5100152783255195E-2</v>
      </c>
      <c r="U1476" s="17">
        <v>0.12397225899429699</v>
      </c>
      <c r="V1476" s="17">
        <v>5.1956843717007498E-2</v>
      </c>
      <c r="W1476" s="17">
        <v>0.131581890708763</v>
      </c>
      <c r="X1476" s="17">
        <v>8.6054993256814899E-2</v>
      </c>
      <c r="Y1476" s="17">
        <v>8.3433966167931403E-2</v>
      </c>
      <c r="Z1476" s="17">
        <v>6.6838491529266603E-2</v>
      </c>
      <c r="AA1476" s="17">
        <v>4.3169303951412601E-2</v>
      </c>
      <c r="AB1476" s="17">
        <v>0</v>
      </c>
      <c r="AC1476" s="17">
        <v>4.71251694561945E-2</v>
      </c>
      <c r="AD1476" s="17">
        <v>5.7195480822633503E-2</v>
      </c>
      <c r="AE1476" s="17"/>
      <c r="AF1476" s="17">
        <v>5.9624748580886199E-2</v>
      </c>
      <c r="AG1476" s="17">
        <v>5.9974109522176897E-2</v>
      </c>
      <c r="AH1476" s="17">
        <v>9.91653355093043E-2</v>
      </c>
      <c r="AI1476" s="17"/>
      <c r="AJ1476" s="17">
        <v>8.8303531207889002E-2</v>
      </c>
      <c r="AK1476" s="17">
        <v>6.6519996865416098E-2</v>
      </c>
      <c r="AL1476" s="17">
        <v>7.7005728232692805E-2</v>
      </c>
      <c r="AM1476" s="17">
        <v>0</v>
      </c>
      <c r="AN1476" s="17">
        <v>7.8747889766372203E-2</v>
      </c>
      <c r="AO1476" s="17"/>
      <c r="AP1476" s="17">
        <v>0.112640407517279</v>
      </c>
      <c r="AQ1476" s="17">
        <v>5.3190548680680502E-2</v>
      </c>
      <c r="AR1476" s="17">
        <v>0.10746365565784401</v>
      </c>
      <c r="AS1476" s="17"/>
      <c r="AT1476" s="17">
        <v>7.6673976871042895E-2</v>
      </c>
      <c r="AU1476" s="17">
        <v>6.1032363269126297E-2</v>
      </c>
      <c r="AV1476" s="17" t="s">
        <v>74</v>
      </c>
      <c r="AW1476" s="17">
        <v>2.3425491018337002E-2</v>
      </c>
      <c r="AX1476" s="17">
        <v>6.8516252858130497E-2</v>
      </c>
      <c r="AY1476" s="17">
        <v>0.103655570250104</v>
      </c>
      <c r="AZ1476" s="17">
        <v>4.4644885760938502E-2</v>
      </c>
    </row>
    <row r="1477" spans="2:52" x14ac:dyDescent="0.35">
      <c r="B1477" t="s">
        <v>386</v>
      </c>
      <c r="C1477" s="17">
        <v>7.3482711898854594E-2</v>
      </c>
      <c r="D1477" s="17">
        <v>6.6106914324040797E-2</v>
      </c>
      <c r="E1477" s="17">
        <v>8.1062214251577003E-2</v>
      </c>
      <c r="F1477" s="17"/>
      <c r="G1477" s="17">
        <v>7.2265360638637394E-2</v>
      </c>
      <c r="H1477" s="17">
        <v>1.17151451533711E-2</v>
      </c>
      <c r="I1477" s="17">
        <v>7.6549719246396794E-2</v>
      </c>
      <c r="J1477" s="17">
        <v>6.8101643020771305E-2</v>
      </c>
      <c r="K1477" s="17">
        <v>8.9233017043796603E-2</v>
      </c>
      <c r="L1477" s="17">
        <v>0.110646070759553</v>
      </c>
      <c r="M1477" s="17"/>
      <c r="N1477" s="17">
        <v>8.3828688673583798E-2</v>
      </c>
      <c r="O1477" s="17">
        <v>8.1031353917118895E-2</v>
      </c>
      <c r="P1477" s="17">
        <v>6.28323636184972E-2</v>
      </c>
      <c r="Q1477" s="17">
        <v>6.3652465838216807E-2</v>
      </c>
      <c r="R1477" s="17"/>
      <c r="S1477" s="17">
        <v>3.2523331661253797E-2</v>
      </c>
      <c r="T1477" s="17">
        <v>5.16624891043398E-2</v>
      </c>
      <c r="U1477" s="17">
        <v>3.9095251405760999E-2</v>
      </c>
      <c r="V1477" s="17">
        <v>4.6648881182142603E-2</v>
      </c>
      <c r="W1477" s="17">
        <v>0.13697351562392299</v>
      </c>
      <c r="X1477" s="17">
        <v>7.7021982143924694E-2</v>
      </c>
      <c r="Y1477" s="17">
        <v>8.3302600108473901E-2</v>
      </c>
      <c r="Z1477" s="17">
        <v>3.4152551498690502E-2</v>
      </c>
      <c r="AA1477" s="17">
        <v>0.10926462820678801</v>
      </c>
      <c r="AB1477" s="17">
        <v>0.15793149453481001</v>
      </c>
      <c r="AC1477" s="17">
        <v>0.10416794265009501</v>
      </c>
      <c r="AD1477" s="17">
        <v>0</v>
      </c>
      <c r="AE1477" s="17"/>
      <c r="AF1477" s="17">
        <v>0.104438161695511</v>
      </c>
      <c r="AG1477" s="17">
        <v>5.2242245683032401E-2</v>
      </c>
      <c r="AH1477" s="17">
        <v>5.2538678886310801E-2</v>
      </c>
      <c r="AI1477" s="17"/>
      <c r="AJ1477" s="17">
        <v>9.0935919206303201E-2</v>
      </c>
      <c r="AK1477" s="17">
        <v>4.8250570271278E-2</v>
      </c>
      <c r="AL1477" s="17">
        <v>0.102263265011848</v>
      </c>
      <c r="AM1477" s="17">
        <v>0</v>
      </c>
      <c r="AN1477" s="17">
        <v>5.1842333716349602E-2</v>
      </c>
      <c r="AO1477" s="17"/>
      <c r="AP1477" s="17">
        <v>6.0610719355129898E-2</v>
      </c>
      <c r="AQ1477" s="17">
        <v>7.1047717834378396E-2</v>
      </c>
      <c r="AR1477" s="17">
        <v>5.0250796899242597E-2</v>
      </c>
      <c r="AS1477" s="17"/>
      <c r="AT1477" s="17">
        <v>8.4741456380147406E-2</v>
      </c>
      <c r="AU1477" s="17">
        <v>5.88024183420192E-2</v>
      </c>
      <c r="AV1477" s="17" t="s">
        <v>74</v>
      </c>
      <c r="AW1477" s="17">
        <v>6.3016584750821794E-2</v>
      </c>
      <c r="AX1477" s="17">
        <v>0.102469687623995</v>
      </c>
      <c r="AY1477" s="17">
        <v>6.1388522760851598E-2</v>
      </c>
      <c r="AZ1477" s="17">
        <v>9.2292201184997397E-2</v>
      </c>
    </row>
    <row r="1478" spans="2:52" x14ac:dyDescent="0.35">
      <c r="B1478" t="s">
        <v>72</v>
      </c>
      <c r="C1478" s="17">
        <v>5.09456536447154E-2</v>
      </c>
      <c r="D1478" s="17">
        <v>4.5863134924917497E-2</v>
      </c>
      <c r="E1478" s="17">
        <v>5.6170561528631001E-2</v>
      </c>
      <c r="F1478" s="17"/>
      <c r="G1478" s="17">
        <v>3.12646427243728E-2</v>
      </c>
      <c r="H1478" s="17">
        <v>6.1632735321242103E-2</v>
      </c>
      <c r="I1478" s="17">
        <v>4.6033432284897702E-2</v>
      </c>
      <c r="J1478" s="17">
        <v>6.6363546473148502E-2</v>
      </c>
      <c r="K1478" s="17">
        <v>5.8842415377342097E-2</v>
      </c>
      <c r="L1478" s="17">
        <v>4.4731572457718201E-2</v>
      </c>
      <c r="M1478" s="17"/>
      <c r="N1478" s="17">
        <v>0</v>
      </c>
      <c r="O1478" s="17">
        <v>2.6928420684241401E-2</v>
      </c>
      <c r="P1478" s="17">
        <v>9.0465150546202494E-2</v>
      </c>
      <c r="Q1478" s="17">
        <v>9.8999816229149398E-2</v>
      </c>
      <c r="R1478" s="17"/>
      <c r="S1478" s="17">
        <v>7.5499764652514498E-2</v>
      </c>
      <c r="T1478" s="17">
        <v>0.107828188110736</v>
      </c>
      <c r="U1478" s="17">
        <v>5.5095394370553101E-2</v>
      </c>
      <c r="V1478" s="17">
        <v>3.02345239787997E-2</v>
      </c>
      <c r="W1478" s="17">
        <v>2.1897284628205602E-2</v>
      </c>
      <c r="X1478" s="17">
        <v>3.5119189446135103E-2</v>
      </c>
      <c r="Y1478" s="17">
        <v>7.4175748464411495E-2</v>
      </c>
      <c r="Z1478" s="17">
        <v>0</v>
      </c>
      <c r="AA1478" s="17">
        <v>2.64593371291501E-2</v>
      </c>
      <c r="AB1478" s="17">
        <v>3.2914966185714101E-2</v>
      </c>
      <c r="AC1478" s="17">
        <v>6.59874685082638E-2</v>
      </c>
      <c r="AD1478" s="17">
        <v>0</v>
      </c>
      <c r="AE1478" s="17"/>
      <c r="AF1478" s="17">
        <v>4.0497132783018301E-2</v>
      </c>
      <c r="AG1478" s="17">
        <v>4.3920688624312601E-2</v>
      </c>
      <c r="AH1478" s="17">
        <v>9.4670913923457306E-2</v>
      </c>
      <c r="AI1478" s="17"/>
      <c r="AJ1478" s="17">
        <v>4.9198681005047998E-2</v>
      </c>
      <c r="AK1478" s="17">
        <v>3.7193057103738901E-2</v>
      </c>
      <c r="AL1478" s="17">
        <v>3.2033817895319297E-2</v>
      </c>
      <c r="AM1478" s="17">
        <v>0</v>
      </c>
      <c r="AN1478" s="17">
        <v>0.101127409226883</v>
      </c>
      <c r="AO1478" s="17"/>
      <c r="AP1478" s="17">
        <v>5.5707019441916E-2</v>
      </c>
      <c r="AQ1478" s="17">
        <v>1.78050613250339E-2</v>
      </c>
      <c r="AR1478" s="17">
        <v>0</v>
      </c>
      <c r="AS1478" s="17"/>
      <c r="AT1478" s="17">
        <v>4.5521923077549903E-2</v>
      </c>
      <c r="AU1478" s="17">
        <v>3.7572191522962997E-2</v>
      </c>
      <c r="AV1478" s="17" t="s">
        <v>74</v>
      </c>
      <c r="AW1478" s="17">
        <v>9.2965901441897397E-2</v>
      </c>
      <c r="AX1478" s="17">
        <v>0.111266754107492</v>
      </c>
      <c r="AY1478" s="17">
        <v>3.7019052186896197E-2</v>
      </c>
      <c r="AZ1478" s="17">
        <v>4.52521057054837E-2</v>
      </c>
    </row>
    <row r="1479" spans="2:52" x14ac:dyDescent="0.35">
      <c r="B1479" t="s">
        <v>387</v>
      </c>
      <c r="C1479" s="17">
        <v>0.52984018873277705</v>
      </c>
      <c r="D1479" s="17">
        <v>0.52116324724529395</v>
      </c>
      <c r="E1479" s="17">
        <v>0.53513126752803297</v>
      </c>
      <c r="F1479" s="17"/>
      <c r="G1479" s="17">
        <v>0.578703264568455</v>
      </c>
      <c r="H1479" s="17">
        <v>0.50621401721674597</v>
      </c>
      <c r="I1479" s="17">
        <v>0.54786409195688701</v>
      </c>
      <c r="J1479" s="17">
        <v>0.57107880432829705</v>
      </c>
      <c r="K1479" s="17">
        <v>0.44815925925908201</v>
      </c>
      <c r="L1479" s="17">
        <v>0.50427920248316804</v>
      </c>
      <c r="M1479" s="17"/>
      <c r="N1479" s="17">
        <v>0.57585479487517299</v>
      </c>
      <c r="O1479" s="17">
        <v>0.49503005619149298</v>
      </c>
      <c r="P1479" s="17">
        <v>0.56061886882016898</v>
      </c>
      <c r="Q1479" s="17">
        <v>0.49155014537309999</v>
      </c>
      <c r="R1479" s="17"/>
      <c r="S1479" s="17">
        <v>0.51809851007941798</v>
      </c>
      <c r="T1479" s="17">
        <v>0.48337067431396402</v>
      </c>
      <c r="U1479" s="17">
        <v>0.52787111836328704</v>
      </c>
      <c r="V1479" s="17">
        <v>0.51368928273763104</v>
      </c>
      <c r="W1479" s="17">
        <v>0.50925183851678502</v>
      </c>
      <c r="X1479" s="17">
        <v>0.571939376511995</v>
      </c>
      <c r="Y1479" s="17">
        <v>0.48180843738517598</v>
      </c>
      <c r="Z1479" s="17">
        <v>0.57137070317658301</v>
      </c>
      <c r="AA1479" s="17">
        <v>0.59162760684266502</v>
      </c>
      <c r="AB1479" s="17">
        <v>0.44546922264257999</v>
      </c>
      <c r="AC1479" s="17">
        <v>0.60330258531901704</v>
      </c>
      <c r="AD1479" s="17">
        <v>0.64277196801116498</v>
      </c>
      <c r="AE1479" s="17"/>
      <c r="AF1479" s="17">
        <v>0.52415666620359502</v>
      </c>
      <c r="AG1479" s="17">
        <v>0.53278305117028801</v>
      </c>
      <c r="AH1479" s="17">
        <v>0.523735509914659</v>
      </c>
      <c r="AI1479" s="17"/>
      <c r="AJ1479" s="17">
        <v>0.52600079135722899</v>
      </c>
      <c r="AK1479" s="17">
        <v>0.54366932134635504</v>
      </c>
      <c r="AL1479" s="17">
        <v>0.48912768249359301</v>
      </c>
      <c r="AM1479" s="17">
        <v>0.85615359776701805</v>
      </c>
      <c r="AN1479" s="17">
        <v>0.54867926674813705</v>
      </c>
      <c r="AO1479" s="17"/>
      <c r="AP1479" s="17">
        <v>0.54847289429643897</v>
      </c>
      <c r="AQ1479" s="17">
        <v>0.61379576715795103</v>
      </c>
      <c r="AR1479" s="17">
        <v>0.58718535238034097</v>
      </c>
      <c r="AS1479" s="17"/>
      <c r="AT1479" s="17">
        <v>0.50410488590913305</v>
      </c>
      <c r="AU1479" s="17">
        <v>0.56535752206401502</v>
      </c>
      <c r="AV1479" s="17" t="s">
        <v>74</v>
      </c>
      <c r="AW1479" s="17">
        <v>0.51692113869983003</v>
      </c>
      <c r="AX1479" s="17">
        <v>0.50815653305587705</v>
      </c>
      <c r="AY1479" s="17">
        <v>0.54587624931853795</v>
      </c>
      <c r="AZ1479" s="17">
        <v>0.53034654340487097</v>
      </c>
    </row>
    <row r="1480" spans="2:52" x14ac:dyDescent="0.35">
      <c r="B1480" t="s">
        <v>388</v>
      </c>
      <c r="C1480" s="17">
        <v>0.14574776069775</v>
      </c>
      <c r="D1480" s="17">
        <v>0.136965688059379</v>
      </c>
      <c r="E1480" s="17">
        <v>0.15515182469382499</v>
      </c>
      <c r="F1480" s="17"/>
      <c r="G1480" s="17">
        <v>0.164699984964886</v>
      </c>
      <c r="H1480" s="17">
        <v>9.2472281563678302E-2</v>
      </c>
      <c r="I1480" s="17">
        <v>0.11929298466296701</v>
      </c>
      <c r="J1480" s="17">
        <v>0.127595165947958</v>
      </c>
      <c r="K1480" s="17">
        <v>0.186008683828044</v>
      </c>
      <c r="L1480" s="17">
        <v>0.18619022231961899</v>
      </c>
      <c r="M1480" s="17"/>
      <c r="N1480" s="17">
        <v>0.132270520625205</v>
      </c>
      <c r="O1480" s="17">
        <v>0.174716275255205</v>
      </c>
      <c r="P1480" s="17">
        <v>0.14544919019008601</v>
      </c>
      <c r="Q1480" s="17">
        <v>0.123659034819481</v>
      </c>
      <c r="R1480" s="17"/>
      <c r="S1480" s="17">
        <v>0.113864067210297</v>
      </c>
      <c r="T1480" s="17">
        <v>0.13676264188759499</v>
      </c>
      <c r="U1480" s="17">
        <v>0.16306751040005801</v>
      </c>
      <c r="V1480" s="17">
        <v>9.8605724899150093E-2</v>
      </c>
      <c r="W1480" s="17">
        <v>0.26855540633268599</v>
      </c>
      <c r="X1480" s="17">
        <v>0.16307697540074001</v>
      </c>
      <c r="Y1480" s="17">
        <v>0.16673656627640501</v>
      </c>
      <c r="Z1480" s="17">
        <v>0.100991043027957</v>
      </c>
      <c r="AA1480" s="17">
        <v>0.152433932158201</v>
      </c>
      <c r="AB1480" s="17">
        <v>0.15793149453481001</v>
      </c>
      <c r="AC1480" s="17">
        <v>0.15129311210629001</v>
      </c>
      <c r="AD1480" s="17">
        <v>5.7195480822633503E-2</v>
      </c>
      <c r="AE1480" s="17"/>
      <c r="AF1480" s="17">
        <v>0.16406291027639699</v>
      </c>
      <c r="AG1480" s="17">
        <v>0.11221635520520901</v>
      </c>
      <c r="AH1480" s="17">
        <v>0.15170401439561501</v>
      </c>
      <c r="AI1480" s="17"/>
      <c r="AJ1480" s="17">
        <v>0.17923945041419201</v>
      </c>
      <c r="AK1480" s="17">
        <v>0.11477056713669399</v>
      </c>
      <c r="AL1480" s="17">
        <v>0.17926899324454099</v>
      </c>
      <c r="AM1480" s="17">
        <v>0</v>
      </c>
      <c r="AN1480" s="17">
        <v>0.13059022348272201</v>
      </c>
      <c r="AO1480" s="17"/>
      <c r="AP1480" s="17">
        <v>0.17325112687240901</v>
      </c>
      <c r="AQ1480" s="17">
        <v>0.124238266515059</v>
      </c>
      <c r="AR1480" s="17">
        <v>0.15771445255708699</v>
      </c>
      <c r="AS1480" s="17"/>
      <c r="AT1480" s="17">
        <v>0.16141543325119001</v>
      </c>
      <c r="AU1480" s="17">
        <v>0.119834781611146</v>
      </c>
      <c r="AV1480" s="17" t="s">
        <v>74</v>
      </c>
      <c r="AW1480" s="17">
        <v>8.6442075769158702E-2</v>
      </c>
      <c r="AX1480" s="17">
        <v>0.17098594048212501</v>
      </c>
      <c r="AY1480" s="17">
        <v>0.16504409301095499</v>
      </c>
      <c r="AZ1480" s="17">
        <v>0.13693708694593601</v>
      </c>
    </row>
    <row r="1481" spans="2:52" x14ac:dyDescent="0.35">
      <c r="B1481" t="s">
        <v>86</v>
      </c>
      <c r="C1481" s="17">
        <v>0.38409242803502602</v>
      </c>
      <c r="D1481" s="17">
        <v>0.38419755918591503</v>
      </c>
      <c r="E1481" s="17">
        <v>0.37997944283420698</v>
      </c>
      <c r="F1481" s="17"/>
      <c r="G1481" s="17">
        <v>0.41400327960356897</v>
      </c>
      <c r="H1481" s="17">
        <v>0.41374173565306699</v>
      </c>
      <c r="I1481" s="17">
        <v>0.42857110729392001</v>
      </c>
      <c r="J1481" s="17">
        <v>0.443483638380339</v>
      </c>
      <c r="K1481" s="17">
        <v>0.26215057543103798</v>
      </c>
      <c r="L1481" s="17">
        <v>0.31808898016354897</v>
      </c>
      <c r="M1481" s="17"/>
      <c r="N1481" s="17">
        <v>0.44358427424996799</v>
      </c>
      <c r="O1481" s="17">
        <v>0.32031378093628898</v>
      </c>
      <c r="P1481" s="17">
        <v>0.41516967863008303</v>
      </c>
      <c r="Q1481" s="17">
        <v>0.36789111055361901</v>
      </c>
      <c r="R1481" s="17"/>
      <c r="S1481" s="17">
        <v>0.40423444286912102</v>
      </c>
      <c r="T1481" s="17">
        <v>0.34660803242636901</v>
      </c>
      <c r="U1481" s="17">
        <v>0.36480360796322903</v>
      </c>
      <c r="V1481" s="17">
        <v>0.415083557838481</v>
      </c>
      <c r="W1481" s="17">
        <v>0.240696432184098</v>
      </c>
      <c r="X1481" s="17">
        <v>0.40886240111125499</v>
      </c>
      <c r="Y1481" s="17">
        <v>0.315071871108771</v>
      </c>
      <c r="Z1481" s="17">
        <v>0.47037966014862598</v>
      </c>
      <c r="AA1481" s="17">
        <v>0.43919367468446402</v>
      </c>
      <c r="AB1481" s="17">
        <v>0.28753772810777001</v>
      </c>
      <c r="AC1481" s="17">
        <v>0.452009473212728</v>
      </c>
      <c r="AD1481" s="17">
        <v>0.58557648718853195</v>
      </c>
      <c r="AE1481" s="17"/>
      <c r="AF1481" s="17">
        <v>0.360093755927199</v>
      </c>
      <c r="AG1481" s="17">
        <v>0.42056669596507901</v>
      </c>
      <c r="AH1481" s="17">
        <v>0.37203149551904402</v>
      </c>
      <c r="AI1481" s="17"/>
      <c r="AJ1481" s="17">
        <v>0.34676134094303701</v>
      </c>
      <c r="AK1481" s="17">
        <v>0.428898754209661</v>
      </c>
      <c r="AL1481" s="17">
        <v>0.30985868924905302</v>
      </c>
      <c r="AM1481" s="17">
        <v>0.85615359776701805</v>
      </c>
      <c r="AN1481" s="17">
        <v>0.41808904326541502</v>
      </c>
      <c r="AO1481" s="17"/>
      <c r="AP1481" s="17">
        <v>0.37522176742403002</v>
      </c>
      <c r="AQ1481" s="17">
        <v>0.489557500642892</v>
      </c>
      <c r="AR1481" s="17">
        <v>0.42947089982325398</v>
      </c>
      <c r="AS1481" s="17"/>
      <c r="AT1481" s="17">
        <v>0.34268945265794298</v>
      </c>
      <c r="AU1481" s="17">
        <v>0.44552274045286899</v>
      </c>
      <c r="AV1481" s="17" t="s">
        <v>74</v>
      </c>
      <c r="AW1481" s="17">
        <v>0.43047906293067201</v>
      </c>
      <c r="AX1481" s="17">
        <v>0.33717059257375198</v>
      </c>
      <c r="AY1481" s="17">
        <v>0.38083215630758199</v>
      </c>
      <c r="AZ1481" s="17">
        <v>0.39340945645893499</v>
      </c>
    </row>
    <row r="1482" spans="2:52" x14ac:dyDescent="0.35">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row>
    <row r="1483" spans="2:52" x14ac:dyDescent="0.35">
      <c r="B1483" s="6" t="s">
        <v>525</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row>
    <row r="1484" spans="2:52" x14ac:dyDescent="0.35">
      <c r="B1484" s="24" t="s">
        <v>156</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row>
    <row r="1485" spans="2:52" x14ac:dyDescent="0.35">
      <c r="B1485" t="s">
        <v>382</v>
      </c>
      <c r="C1485" s="17">
        <v>4.0839621042140298E-2</v>
      </c>
      <c r="D1485" s="17">
        <v>6.7333590818217895E-2</v>
      </c>
      <c r="E1485" s="17">
        <v>1.55992232788555E-2</v>
      </c>
      <c r="F1485" s="17"/>
      <c r="G1485" s="17">
        <v>0.108438745996566</v>
      </c>
      <c r="H1485" s="17">
        <v>2.96157284183537E-2</v>
      </c>
      <c r="I1485" s="17">
        <v>7.0405351170422306E-2</v>
      </c>
      <c r="J1485" s="17">
        <v>1.6105968787640298E-2</v>
      </c>
      <c r="K1485" s="17">
        <v>0</v>
      </c>
      <c r="L1485" s="17">
        <v>1.50734746250992E-2</v>
      </c>
      <c r="M1485" s="17"/>
      <c r="N1485" s="17">
        <v>6.04306084999841E-2</v>
      </c>
      <c r="O1485" s="17">
        <v>3.5801824289772702E-2</v>
      </c>
      <c r="P1485" s="17">
        <v>4.5595261649552001E-2</v>
      </c>
      <c r="Q1485" s="17">
        <v>2.02160031475913E-2</v>
      </c>
      <c r="R1485" s="17"/>
      <c r="S1485" s="17">
        <v>8.0033179712552596E-2</v>
      </c>
      <c r="T1485" s="17">
        <v>2.6742383103155298E-2</v>
      </c>
      <c r="U1485" s="17">
        <v>2.02062240472007E-2</v>
      </c>
      <c r="V1485" s="17">
        <v>1.5569072119602199E-2</v>
      </c>
      <c r="W1485" s="17">
        <v>0</v>
      </c>
      <c r="X1485" s="17">
        <v>0.13614054341874199</v>
      </c>
      <c r="Y1485" s="17">
        <v>2.2849219414919599E-2</v>
      </c>
      <c r="Z1485" s="17">
        <v>4.2075789011952802E-2</v>
      </c>
      <c r="AA1485" s="17">
        <v>4.0966763524956103E-2</v>
      </c>
      <c r="AB1485" s="17">
        <v>0</v>
      </c>
      <c r="AC1485" s="17">
        <v>5.29782264441611E-2</v>
      </c>
      <c r="AD1485" s="17">
        <v>0</v>
      </c>
      <c r="AE1485" s="17"/>
      <c r="AF1485" s="17">
        <v>4.3704271251318101E-2</v>
      </c>
      <c r="AG1485" s="17">
        <v>2.1868114695002199E-2</v>
      </c>
      <c r="AH1485" s="17">
        <v>4.9780541800012901E-2</v>
      </c>
      <c r="AI1485" s="17"/>
      <c r="AJ1485" s="17">
        <v>3.8394145499676499E-2</v>
      </c>
      <c r="AK1485" s="17">
        <v>5.6263270244433998E-2</v>
      </c>
      <c r="AL1485" s="17">
        <v>6.7363060967203195E-2</v>
      </c>
      <c r="AM1485" s="17">
        <v>0</v>
      </c>
      <c r="AN1485" s="17">
        <v>3.0054993224869101E-2</v>
      </c>
      <c r="AO1485" s="17"/>
      <c r="AP1485" s="17">
        <v>5.3598601950111902E-2</v>
      </c>
      <c r="AQ1485" s="17">
        <v>5.4411859991075701E-2</v>
      </c>
      <c r="AR1485" s="17">
        <v>7.8067425852673303E-2</v>
      </c>
      <c r="AS1485" s="17"/>
      <c r="AT1485" s="17">
        <v>2.6921619867342102E-2</v>
      </c>
      <c r="AU1485" s="17">
        <v>3.1859870287598402E-2</v>
      </c>
      <c r="AV1485" s="17" t="s">
        <v>74</v>
      </c>
      <c r="AW1485" s="17">
        <v>0.15610262922610299</v>
      </c>
      <c r="AX1485" s="17">
        <v>2.0271802869038302E-2</v>
      </c>
      <c r="AY1485" s="17">
        <v>4.9784243291199001E-2</v>
      </c>
      <c r="AZ1485" s="17">
        <v>0</v>
      </c>
    </row>
    <row r="1486" spans="2:52" x14ac:dyDescent="0.35">
      <c r="B1486" t="s">
        <v>383</v>
      </c>
      <c r="C1486" s="17">
        <v>0.175595989645872</v>
      </c>
      <c r="D1486" s="17">
        <v>0.179164458167378</v>
      </c>
      <c r="E1486" s="17">
        <v>0.17032101387846299</v>
      </c>
      <c r="F1486" s="17"/>
      <c r="G1486" s="17">
        <v>0.300699079874164</v>
      </c>
      <c r="H1486" s="17">
        <v>0.24050988945177401</v>
      </c>
      <c r="I1486" s="17">
        <v>0.200967234647664</v>
      </c>
      <c r="J1486" s="17">
        <v>0.15355636803982101</v>
      </c>
      <c r="K1486" s="17">
        <v>5.9770762471179302E-2</v>
      </c>
      <c r="L1486" s="17">
        <v>9.8301809634987594E-2</v>
      </c>
      <c r="M1486" s="17"/>
      <c r="N1486" s="17">
        <v>0.21653690964431699</v>
      </c>
      <c r="O1486" s="17">
        <v>0.19638397347845199</v>
      </c>
      <c r="P1486" s="17">
        <v>0.109590627382918</v>
      </c>
      <c r="Q1486" s="17">
        <v>0.16840489636915801</v>
      </c>
      <c r="R1486" s="17"/>
      <c r="S1486" s="17">
        <v>0.24958034321314801</v>
      </c>
      <c r="T1486" s="17">
        <v>0.16656233558556399</v>
      </c>
      <c r="U1486" s="17">
        <v>0.13481603629612801</v>
      </c>
      <c r="V1486" s="17">
        <v>0.114787405255008</v>
      </c>
      <c r="W1486" s="17">
        <v>0.303088676211686</v>
      </c>
      <c r="X1486" s="17">
        <v>0.22093891766380699</v>
      </c>
      <c r="Y1486" s="17">
        <v>8.7938822151427204E-2</v>
      </c>
      <c r="Z1486" s="17">
        <v>0.14034113680888599</v>
      </c>
      <c r="AA1486" s="17">
        <v>0.18474632392373599</v>
      </c>
      <c r="AB1486" s="17">
        <v>0.10118299951318099</v>
      </c>
      <c r="AC1486" s="17">
        <v>0.236284928755263</v>
      </c>
      <c r="AD1486" s="17">
        <v>5.8209748509296097E-2</v>
      </c>
      <c r="AE1486" s="17"/>
      <c r="AF1486" s="17">
        <v>0.13404508233860199</v>
      </c>
      <c r="AG1486" s="17">
        <v>0.172955882085988</v>
      </c>
      <c r="AH1486" s="17">
        <v>0.180909301180081</v>
      </c>
      <c r="AI1486" s="17"/>
      <c r="AJ1486" s="17">
        <v>0.15692342108718299</v>
      </c>
      <c r="AK1486" s="17">
        <v>0.17416400065714299</v>
      </c>
      <c r="AL1486" s="17">
        <v>0.206821199517677</v>
      </c>
      <c r="AM1486" s="17">
        <v>0</v>
      </c>
      <c r="AN1486" s="17">
        <v>0.18325094731031</v>
      </c>
      <c r="AO1486" s="17"/>
      <c r="AP1486" s="17">
        <v>0.20048752917071699</v>
      </c>
      <c r="AQ1486" s="17">
        <v>0.20545637207864301</v>
      </c>
      <c r="AR1486" s="17">
        <v>0.255592386826203</v>
      </c>
      <c r="AS1486" s="17"/>
      <c r="AT1486" s="17">
        <v>0.12903229497789501</v>
      </c>
      <c r="AU1486" s="17">
        <v>0.18450479775542999</v>
      </c>
      <c r="AV1486" s="17" t="s">
        <v>74</v>
      </c>
      <c r="AW1486" s="17">
        <v>6.1275829782912697E-2</v>
      </c>
      <c r="AX1486" s="17">
        <v>0.22192253513507201</v>
      </c>
      <c r="AY1486" s="17">
        <v>0.23732360603410299</v>
      </c>
      <c r="AZ1486" s="17">
        <v>0.35218856291751699</v>
      </c>
    </row>
    <row r="1487" spans="2:52" x14ac:dyDescent="0.35">
      <c r="B1487" t="s">
        <v>384</v>
      </c>
      <c r="C1487" s="17">
        <v>0.26258584064915302</v>
      </c>
      <c r="D1487" s="17">
        <v>0.27367802959554399</v>
      </c>
      <c r="E1487" s="17">
        <v>0.25361748954198299</v>
      </c>
      <c r="F1487" s="17"/>
      <c r="G1487" s="17">
        <v>0.225772760977142</v>
      </c>
      <c r="H1487" s="17">
        <v>0.23407949862979199</v>
      </c>
      <c r="I1487" s="17">
        <v>0.27890015114688299</v>
      </c>
      <c r="J1487" s="17">
        <v>0.27350838651482701</v>
      </c>
      <c r="K1487" s="17">
        <v>0.33795696021766702</v>
      </c>
      <c r="L1487" s="17">
        <v>0.24037282499479401</v>
      </c>
      <c r="M1487" s="17"/>
      <c r="N1487" s="17">
        <v>0.30819592707236698</v>
      </c>
      <c r="O1487" s="17">
        <v>0.27236962604769299</v>
      </c>
      <c r="P1487" s="17">
        <v>0.225838647173526</v>
      </c>
      <c r="Q1487" s="17">
        <v>0.23581434546852101</v>
      </c>
      <c r="R1487" s="17"/>
      <c r="S1487" s="17">
        <v>0.292492639877656</v>
      </c>
      <c r="T1487" s="17">
        <v>0.33133679735064903</v>
      </c>
      <c r="U1487" s="17">
        <v>0.32485379760282201</v>
      </c>
      <c r="V1487" s="17">
        <v>0.158355916656129</v>
      </c>
      <c r="W1487" s="17">
        <v>0.22887475541017099</v>
      </c>
      <c r="X1487" s="17">
        <v>0.251020514824907</v>
      </c>
      <c r="Y1487" s="17">
        <v>0.19789371855440899</v>
      </c>
      <c r="Z1487" s="17">
        <v>0.27495852896660899</v>
      </c>
      <c r="AA1487" s="17">
        <v>0.19999658070210299</v>
      </c>
      <c r="AB1487" s="17">
        <v>0.361962299444125</v>
      </c>
      <c r="AC1487" s="17">
        <v>0.14603845382074199</v>
      </c>
      <c r="AD1487" s="17">
        <v>0.42656648947319198</v>
      </c>
      <c r="AE1487" s="17"/>
      <c r="AF1487" s="17">
        <v>0.26587770073473299</v>
      </c>
      <c r="AG1487" s="17">
        <v>0.29758956894777</v>
      </c>
      <c r="AH1487" s="17">
        <v>0.217666401322755</v>
      </c>
      <c r="AI1487" s="17"/>
      <c r="AJ1487" s="17">
        <v>0.25467884920309303</v>
      </c>
      <c r="AK1487" s="17">
        <v>0.29149578475939097</v>
      </c>
      <c r="AL1487" s="17">
        <v>0.334014177518692</v>
      </c>
      <c r="AM1487" s="17">
        <v>0.204284932099007</v>
      </c>
      <c r="AN1487" s="17">
        <v>0.22144696813223599</v>
      </c>
      <c r="AO1487" s="17"/>
      <c r="AP1487" s="17">
        <v>0.25375396321441601</v>
      </c>
      <c r="AQ1487" s="17">
        <v>0.24918294901174901</v>
      </c>
      <c r="AR1487" s="17">
        <v>0.226625459222764</v>
      </c>
      <c r="AS1487" s="17"/>
      <c r="AT1487" s="17">
        <v>0.27286394883774401</v>
      </c>
      <c r="AU1487" s="17">
        <v>0.25103207367299002</v>
      </c>
      <c r="AV1487" s="17" t="s">
        <v>74</v>
      </c>
      <c r="AW1487" s="17">
        <v>0.28543486555941899</v>
      </c>
      <c r="AX1487" s="17">
        <v>0.23219762022533999</v>
      </c>
      <c r="AY1487" s="17">
        <v>0.26799618888376298</v>
      </c>
      <c r="AZ1487" s="17">
        <v>0.23851020411978899</v>
      </c>
    </row>
    <row r="1488" spans="2:52" x14ac:dyDescent="0.35">
      <c r="B1488" t="s">
        <v>385</v>
      </c>
      <c r="C1488" s="17">
        <v>0.21283468164411901</v>
      </c>
      <c r="D1488" s="17">
        <v>0.22147640124307999</v>
      </c>
      <c r="E1488" s="17">
        <v>0.20590140003534499</v>
      </c>
      <c r="F1488" s="17"/>
      <c r="G1488" s="17">
        <v>0.22594270955274301</v>
      </c>
      <c r="H1488" s="17">
        <v>0.192315392039103</v>
      </c>
      <c r="I1488" s="17">
        <v>0.19466534221172899</v>
      </c>
      <c r="J1488" s="17">
        <v>0.24397389125633201</v>
      </c>
      <c r="K1488" s="17">
        <v>0.23904479858359401</v>
      </c>
      <c r="L1488" s="17">
        <v>0.191168722161805</v>
      </c>
      <c r="M1488" s="17"/>
      <c r="N1488" s="17">
        <v>0.17665030492457601</v>
      </c>
      <c r="O1488" s="17">
        <v>0.264021770724163</v>
      </c>
      <c r="P1488" s="17">
        <v>0.19155715355835201</v>
      </c>
      <c r="Q1488" s="17">
        <v>0.21715082781534001</v>
      </c>
      <c r="R1488" s="17"/>
      <c r="S1488" s="17">
        <v>0.18672205161508301</v>
      </c>
      <c r="T1488" s="17">
        <v>0.218523538913794</v>
      </c>
      <c r="U1488" s="17">
        <v>0.15538529589385799</v>
      </c>
      <c r="V1488" s="17">
        <v>0.30563443547980401</v>
      </c>
      <c r="W1488" s="17">
        <v>0.16149742240480799</v>
      </c>
      <c r="X1488" s="17">
        <v>0.20552580872138099</v>
      </c>
      <c r="Y1488" s="17">
        <v>0.235838623949641</v>
      </c>
      <c r="Z1488" s="17">
        <v>0.31942905043539799</v>
      </c>
      <c r="AA1488" s="17">
        <v>0.20572812565597201</v>
      </c>
      <c r="AB1488" s="17">
        <v>0.16788699265188201</v>
      </c>
      <c r="AC1488" s="17">
        <v>0.232324740553876</v>
      </c>
      <c r="AD1488" s="17">
        <v>0.21419329982633101</v>
      </c>
      <c r="AE1488" s="17"/>
      <c r="AF1488" s="17">
        <v>0.19828965671932999</v>
      </c>
      <c r="AG1488" s="17">
        <v>0.212597220390978</v>
      </c>
      <c r="AH1488" s="17">
        <v>0.23275333209125501</v>
      </c>
      <c r="AI1488" s="17"/>
      <c r="AJ1488" s="17">
        <v>0.21902186643380001</v>
      </c>
      <c r="AK1488" s="17">
        <v>0.19823123074433699</v>
      </c>
      <c r="AL1488" s="17">
        <v>0.18553312721717499</v>
      </c>
      <c r="AM1488" s="17">
        <v>0.34089149154290799</v>
      </c>
      <c r="AN1488" s="17">
        <v>0.250020500623995</v>
      </c>
      <c r="AO1488" s="17"/>
      <c r="AP1488" s="17">
        <v>0.20698736912194399</v>
      </c>
      <c r="AQ1488" s="17">
        <v>0.21536135120432701</v>
      </c>
      <c r="AR1488" s="17">
        <v>0.220828813914203</v>
      </c>
      <c r="AS1488" s="17"/>
      <c r="AT1488" s="17">
        <v>0.216254882296818</v>
      </c>
      <c r="AU1488" s="17">
        <v>0.22033772608336599</v>
      </c>
      <c r="AV1488" s="17" t="s">
        <v>74</v>
      </c>
      <c r="AW1488" s="17">
        <v>0.208853810091433</v>
      </c>
      <c r="AX1488" s="17">
        <v>0.18868994820111801</v>
      </c>
      <c r="AY1488" s="17">
        <v>0.201285588434754</v>
      </c>
      <c r="AZ1488" s="17">
        <v>0.22737221724704701</v>
      </c>
    </row>
    <row r="1489" spans="2:52" x14ac:dyDescent="0.35">
      <c r="B1489" t="s">
        <v>386</v>
      </c>
      <c r="C1489" s="17">
        <v>0.25449602597774501</v>
      </c>
      <c r="D1489" s="17">
        <v>0.21435260962738401</v>
      </c>
      <c r="E1489" s="17">
        <v>0.29127047310993798</v>
      </c>
      <c r="F1489" s="17"/>
      <c r="G1489" s="17">
        <v>0.117970495418391</v>
      </c>
      <c r="H1489" s="17">
        <v>0.218099330631292</v>
      </c>
      <c r="I1489" s="17">
        <v>0.20965824400282801</v>
      </c>
      <c r="J1489" s="17">
        <v>0.227657410577806</v>
      </c>
      <c r="K1489" s="17">
        <v>0.327874546574771</v>
      </c>
      <c r="L1489" s="17">
        <v>0.40811061871682602</v>
      </c>
      <c r="M1489" s="17"/>
      <c r="N1489" s="17">
        <v>0.21854723881298899</v>
      </c>
      <c r="O1489" s="17">
        <v>0.198537871462101</v>
      </c>
      <c r="P1489" s="17">
        <v>0.33689386363755602</v>
      </c>
      <c r="Q1489" s="17">
        <v>0.277009233479244</v>
      </c>
      <c r="R1489" s="17"/>
      <c r="S1489" s="17">
        <v>0.126984866936036</v>
      </c>
      <c r="T1489" s="17">
        <v>0.19754081591733699</v>
      </c>
      <c r="U1489" s="17">
        <v>0.29067567789115001</v>
      </c>
      <c r="V1489" s="17">
        <v>0.35872911834815302</v>
      </c>
      <c r="W1489" s="17">
        <v>0.28464186134512898</v>
      </c>
      <c r="X1489" s="17">
        <v>0.15125502592502801</v>
      </c>
      <c r="Y1489" s="17">
        <v>0.40258399684151402</v>
      </c>
      <c r="Z1489" s="17">
        <v>0.223195494777153</v>
      </c>
      <c r="AA1489" s="17">
        <v>0.31381134888582202</v>
      </c>
      <c r="AB1489" s="17">
        <v>0.28939776562515701</v>
      </c>
      <c r="AC1489" s="17">
        <v>0.23863238174795101</v>
      </c>
      <c r="AD1489" s="17">
        <v>0.30103046219118101</v>
      </c>
      <c r="AE1489" s="17"/>
      <c r="AF1489" s="17">
        <v>0.31937153705217097</v>
      </c>
      <c r="AG1489" s="17">
        <v>0.236409195452602</v>
      </c>
      <c r="AH1489" s="17">
        <v>0.225602455510126</v>
      </c>
      <c r="AI1489" s="17"/>
      <c r="AJ1489" s="17">
        <v>0.27949583934712302</v>
      </c>
      <c r="AK1489" s="17">
        <v>0.23636103443384801</v>
      </c>
      <c r="AL1489" s="17">
        <v>0.17423461688393399</v>
      </c>
      <c r="AM1489" s="17">
        <v>0.45482357635808501</v>
      </c>
      <c r="AN1489" s="17">
        <v>0.22376136829504101</v>
      </c>
      <c r="AO1489" s="17"/>
      <c r="AP1489" s="17">
        <v>0.22946551710089499</v>
      </c>
      <c r="AQ1489" s="17">
        <v>0.24816401399560201</v>
      </c>
      <c r="AR1489" s="17">
        <v>0.21888591418415701</v>
      </c>
      <c r="AS1489" s="17"/>
      <c r="AT1489" s="17">
        <v>0.31749697954582101</v>
      </c>
      <c r="AU1489" s="17">
        <v>0.253421241869491</v>
      </c>
      <c r="AV1489" s="17" t="s">
        <v>74</v>
      </c>
      <c r="AW1489" s="17">
        <v>0.19536696389823499</v>
      </c>
      <c r="AX1489" s="17">
        <v>0.25866037965791799</v>
      </c>
      <c r="AY1489" s="17">
        <v>0.181448585380665</v>
      </c>
      <c r="AZ1489" s="17">
        <v>0.18192901571564701</v>
      </c>
    </row>
    <row r="1490" spans="2:52" x14ac:dyDescent="0.35">
      <c r="B1490" t="s">
        <v>72</v>
      </c>
      <c r="C1490" s="17">
        <v>5.3647841040970597E-2</v>
      </c>
      <c r="D1490" s="17">
        <v>4.3994910548395098E-2</v>
      </c>
      <c r="E1490" s="17">
        <v>6.3290400155415094E-2</v>
      </c>
      <c r="F1490" s="17"/>
      <c r="G1490" s="17">
        <v>2.1176208180993E-2</v>
      </c>
      <c r="H1490" s="17">
        <v>8.53801608296854E-2</v>
      </c>
      <c r="I1490" s="17">
        <v>4.5403676820473998E-2</v>
      </c>
      <c r="J1490" s="17">
        <v>8.5197974823573303E-2</v>
      </c>
      <c r="K1490" s="17">
        <v>3.5352932152788799E-2</v>
      </c>
      <c r="L1490" s="17">
        <v>4.6972549866487398E-2</v>
      </c>
      <c r="M1490" s="17"/>
      <c r="N1490" s="17">
        <v>1.9639011045766399E-2</v>
      </c>
      <c r="O1490" s="17">
        <v>3.2884933997818201E-2</v>
      </c>
      <c r="P1490" s="17">
        <v>9.0524446598095804E-2</v>
      </c>
      <c r="Q1490" s="17">
        <v>8.1404693720145999E-2</v>
      </c>
      <c r="R1490" s="17"/>
      <c r="S1490" s="17">
        <v>6.4186918645523394E-2</v>
      </c>
      <c r="T1490" s="17">
        <v>5.9294129129501202E-2</v>
      </c>
      <c r="U1490" s="17">
        <v>7.4062968268841095E-2</v>
      </c>
      <c r="V1490" s="17">
        <v>4.6924052141304101E-2</v>
      </c>
      <c r="W1490" s="17">
        <v>2.1897284628205602E-2</v>
      </c>
      <c r="X1490" s="17">
        <v>3.5119189446135103E-2</v>
      </c>
      <c r="Y1490" s="17">
        <v>5.2895619088088701E-2</v>
      </c>
      <c r="Z1490" s="17">
        <v>0</v>
      </c>
      <c r="AA1490" s="17">
        <v>5.4750857307411298E-2</v>
      </c>
      <c r="AB1490" s="17">
        <v>7.9569942765656307E-2</v>
      </c>
      <c r="AC1490" s="17">
        <v>9.3741268678006404E-2</v>
      </c>
      <c r="AD1490" s="17">
        <v>0</v>
      </c>
      <c r="AE1490" s="17"/>
      <c r="AF1490" s="17">
        <v>3.8711751903845397E-2</v>
      </c>
      <c r="AG1490" s="17">
        <v>5.85800184276596E-2</v>
      </c>
      <c r="AH1490" s="17">
        <v>9.3287968095769599E-2</v>
      </c>
      <c r="AI1490" s="17"/>
      <c r="AJ1490" s="17">
        <v>5.1485878429124103E-2</v>
      </c>
      <c r="AK1490" s="17">
        <v>4.3484679160847001E-2</v>
      </c>
      <c r="AL1490" s="17">
        <v>3.2033817895319297E-2</v>
      </c>
      <c r="AM1490" s="17">
        <v>0</v>
      </c>
      <c r="AN1490" s="17">
        <v>9.1465222413548306E-2</v>
      </c>
      <c r="AO1490" s="17"/>
      <c r="AP1490" s="17">
        <v>5.5707019441916E-2</v>
      </c>
      <c r="AQ1490" s="17">
        <v>2.7423453718603601E-2</v>
      </c>
      <c r="AR1490" s="17">
        <v>0</v>
      </c>
      <c r="AS1490" s="17"/>
      <c r="AT1490" s="17">
        <v>3.7430274474380597E-2</v>
      </c>
      <c r="AU1490" s="17">
        <v>5.8844290331124198E-2</v>
      </c>
      <c r="AV1490" s="17" t="s">
        <v>74</v>
      </c>
      <c r="AW1490" s="17">
        <v>9.2965901441897397E-2</v>
      </c>
      <c r="AX1490" s="17">
        <v>7.8257713911513094E-2</v>
      </c>
      <c r="AY1490" s="17">
        <v>6.2161787975515997E-2</v>
      </c>
      <c r="AZ1490" s="17">
        <v>0</v>
      </c>
    </row>
    <row r="1491" spans="2:52" x14ac:dyDescent="0.35">
      <c r="B1491" t="s">
        <v>387</v>
      </c>
      <c r="C1491" s="17">
        <v>0.21643561068801301</v>
      </c>
      <c r="D1491" s="17">
        <v>0.24649804898559599</v>
      </c>
      <c r="E1491" s="17">
        <v>0.18592023715731901</v>
      </c>
      <c r="F1491" s="17"/>
      <c r="G1491" s="17">
        <v>0.40913782587073</v>
      </c>
      <c r="H1491" s="17">
        <v>0.27012561787012801</v>
      </c>
      <c r="I1491" s="17">
        <v>0.27137258581808599</v>
      </c>
      <c r="J1491" s="17">
        <v>0.16966233682746201</v>
      </c>
      <c r="K1491" s="17">
        <v>5.9770762471179302E-2</v>
      </c>
      <c r="L1491" s="17">
        <v>0.113375284260087</v>
      </c>
      <c r="M1491" s="17"/>
      <c r="N1491" s="17">
        <v>0.27696751814430198</v>
      </c>
      <c r="O1491" s="17">
        <v>0.23218579776822501</v>
      </c>
      <c r="P1491" s="17">
        <v>0.15518588903246999</v>
      </c>
      <c r="Q1491" s="17">
        <v>0.18862089951674901</v>
      </c>
      <c r="R1491" s="17"/>
      <c r="S1491" s="17">
        <v>0.32961352292570101</v>
      </c>
      <c r="T1491" s="17">
        <v>0.19330471868871901</v>
      </c>
      <c r="U1491" s="17">
        <v>0.155022260343329</v>
      </c>
      <c r="V1491" s="17">
        <v>0.13035647737461001</v>
      </c>
      <c r="W1491" s="17">
        <v>0.303088676211686</v>
      </c>
      <c r="X1491" s="17">
        <v>0.35707946108254901</v>
      </c>
      <c r="Y1491" s="17">
        <v>0.110788041566347</v>
      </c>
      <c r="Z1491" s="17">
        <v>0.18241692582083899</v>
      </c>
      <c r="AA1491" s="17">
        <v>0.22571308744869201</v>
      </c>
      <c r="AB1491" s="17">
        <v>0.10118299951318099</v>
      </c>
      <c r="AC1491" s="17">
        <v>0.28926315519942503</v>
      </c>
      <c r="AD1491" s="17">
        <v>5.8209748509296097E-2</v>
      </c>
      <c r="AE1491" s="17"/>
      <c r="AF1491" s="17">
        <v>0.17774935358992</v>
      </c>
      <c r="AG1491" s="17">
        <v>0.19482399678098999</v>
      </c>
      <c r="AH1491" s="17">
        <v>0.23068984298009401</v>
      </c>
      <c r="AI1491" s="17"/>
      <c r="AJ1491" s="17">
        <v>0.19531756658686</v>
      </c>
      <c r="AK1491" s="17">
        <v>0.230427270901577</v>
      </c>
      <c r="AL1491" s="17">
        <v>0.27418426048487998</v>
      </c>
      <c r="AM1491" s="17">
        <v>0</v>
      </c>
      <c r="AN1491" s="17">
        <v>0.21330594053517901</v>
      </c>
      <c r="AO1491" s="17"/>
      <c r="AP1491" s="17">
        <v>0.25408613112082901</v>
      </c>
      <c r="AQ1491" s="17">
        <v>0.25986823206971799</v>
      </c>
      <c r="AR1491" s="17">
        <v>0.33365981267887601</v>
      </c>
      <c r="AS1491" s="17"/>
      <c r="AT1491" s="17">
        <v>0.15595391484523699</v>
      </c>
      <c r="AU1491" s="17">
        <v>0.21636466804302801</v>
      </c>
      <c r="AV1491" s="17" t="s">
        <v>74</v>
      </c>
      <c r="AW1491" s="17">
        <v>0.21737845900901601</v>
      </c>
      <c r="AX1491" s="17">
        <v>0.24219433800411</v>
      </c>
      <c r="AY1491" s="17">
        <v>0.28710784932530198</v>
      </c>
      <c r="AZ1491" s="17">
        <v>0.35218856291751699</v>
      </c>
    </row>
    <row r="1492" spans="2:52" x14ac:dyDescent="0.35">
      <c r="B1492" t="s">
        <v>388</v>
      </c>
      <c r="C1492" s="17">
        <v>0.46733070762186402</v>
      </c>
      <c r="D1492" s="17">
        <v>0.435829010870464</v>
      </c>
      <c r="E1492" s="17">
        <v>0.49717187314528299</v>
      </c>
      <c r="F1492" s="17"/>
      <c r="G1492" s="17">
        <v>0.34391320497113498</v>
      </c>
      <c r="H1492" s="17">
        <v>0.41041472267039503</v>
      </c>
      <c r="I1492" s="17">
        <v>0.404323586214557</v>
      </c>
      <c r="J1492" s="17">
        <v>0.47163130183413798</v>
      </c>
      <c r="K1492" s="17">
        <v>0.56691934515836495</v>
      </c>
      <c r="L1492" s="17">
        <v>0.59927934087863199</v>
      </c>
      <c r="M1492" s="17"/>
      <c r="N1492" s="17">
        <v>0.39519754373756499</v>
      </c>
      <c r="O1492" s="17">
        <v>0.462559642186264</v>
      </c>
      <c r="P1492" s="17">
        <v>0.52845101719590803</v>
      </c>
      <c r="Q1492" s="17">
        <v>0.49416006129458401</v>
      </c>
      <c r="R1492" s="17"/>
      <c r="S1492" s="17">
        <v>0.31370691855111899</v>
      </c>
      <c r="T1492" s="17">
        <v>0.41606435483113002</v>
      </c>
      <c r="U1492" s="17">
        <v>0.44606097378500797</v>
      </c>
      <c r="V1492" s="17">
        <v>0.66436355382795698</v>
      </c>
      <c r="W1492" s="17">
        <v>0.446139283749937</v>
      </c>
      <c r="X1492" s="17">
        <v>0.35678083464640897</v>
      </c>
      <c r="Y1492" s="17">
        <v>0.63842262079115497</v>
      </c>
      <c r="Z1492" s="17">
        <v>0.54262454521255099</v>
      </c>
      <c r="AA1492" s="17">
        <v>0.51953947454179406</v>
      </c>
      <c r="AB1492" s="17">
        <v>0.45728475827703902</v>
      </c>
      <c r="AC1492" s="17">
        <v>0.47095712230182701</v>
      </c>
      <c r="AD1492" s="17">
        <v>0.51522376201751197</v>
      </c>
      <c r="AE1492" s="17"/>
      <c r="AF1492" s="17">
        <v>0.51766119377150099</v>
      </c>
      <c r="AG1492" s="17">
        <v>0.44900641584357998</v>
      </c>
      <c r="AH1492" s="17">
        <v>0.45835578760138102</v>
      </c>
      <c r="AI1492" s="17"/>
      <c r="AJ1492" s="17">
        <v>0.49851770578092303</v>
      </c>
      <c r="AK1492" s="17">
        <v>0.434592265178185</v>
      </c>
      <c r="AL1492" s="17">
        <v>0.35976774410110901</v>
      </c>
      <c r="AM1492" s="17">
        <v>0.795715067900993</v>
      </c>
      <c r="AN1492" s="17">
        <v>0.47378186891903601</v>
      </c>
      <c r="AO1492" s="17"/>
      <c r="AP1492" s="17">
        <v>0.43645288622283901</v>
      </c>
      <c r="AQ1492" s="17">
        <v>0.46352536519992898</v>
      </c>
      <c r="AR1492" s="17">
        <v>0.43971472809835999</v>
      </c>
      <c r="AS1492" s="17"/>
      <c r="AT1492" s="17">
        <v>0.53375186184263801</v>
      </c>
      <c r="AU1492" s="17">
        <v>0.47375896795285699</v>
      </c>
      <c r="AV1492" s="17" t="s">
        <v>74</v>
      </c>
      <c r="AW1492" s="17">
        <v>0.40422077398966799</v>
      </c>
      <c r="AX1492" s="17">
        <v>0.447350327859036</v>
      </c>
      <c r="AY1492" s="17">
        <v>0.38273417381541902</v>
      </c>
      <c r="AZ1492" s="17">
        <v>0.409301232962693</v>
      </c>
    </row>
    <row r="1493" spans="2:52" x14ac:dyDescent="0.35">
      <c r="B1493" t="s">
        <v>86</v>
      </c>
      <c r="C1493" s="17">
        <v>-0.25089509693385098</v>
      </c>
      <c r="D1493" s="17">
        <v>-0.189330961884868</v>
      </c>
      <c r="E1493" s="17">
        <v>-0.31125163598796501</v>
      </c>
      <c r="F1493" s="17"/>
      <c r="G1493" s="17">
        <v>6.5224620899594896E-2</v>
      </c>
      <c r="H1493" s="17">
        <v>-0.14028910480026699</v>
      </c>
      <c r="I1493" s="17">
        <v>-0.13295100039647101</v>
      </c>
      <c r="J1493" s="17">
        <v>-0.30196896500667603</v>
      </c>
      <c r="K1493" s="17">
        <v>-0.50714858268718599</v>
      </c>
      <c r="L1493" s="17">
        <v>-0.48590405661854502</v>
      </c>
      <c r="M1493" s="17"/>
      <c r="N1493" s="17">
        <v>-0.118230025593263</v>
      </c>
      <c r="O1493" s="17">
        <v>-0.23037384441803899</v>
      </c>
      <c r="P1493" s="17">
        <v>-0.37326512816343799</v>
      </c>
      <c r="Q1493" s="17">
        <v>-0.30553916177783502</v>
      </c>
      <c r="R1493" s="17"/>
      <c r="S1493" s="17">
        <v>1.5906604374581499E-2</v>
      </c>
      <c r="T1493" s="17">
        <v>-0.22275963614241101</v>
      </c>
      <c r="U1493" s="17">
        <v>-0.29103871344167898</v>
      </c>
      <c r="V1493" s="17">
        <v>-0.534007076453347</v>
      </c>
      <c r="W1493" s="17">
        <v>-0.143050607538251</v>
      </c>
      <c r="X1493" s="17">
        <v>2.9862643613964802E-4</v>
      </c>
      <c r="Y1493" s="17">
        <v>-0.52763457922480905</v>
      </c>
      <c r="Z1493" s="17">
        <v>-0.36020761939171198</v>
      </c>
      <c r="AA1493" s="17">
        <v>-0.29382638709310199</v>
      </c>
      <c r="AB1493" s="17">
        <v>-0.35610175876385802</v>
      </c>
      <c r="AC1493" s="17">
        <v>-0.18169396710240199</v>
      </c>
      <c r="AD1493" s="17">
        <v>-0.45701401350821602</v>
      </c>
      <c r="AE1493" s="17"/>
      <c r="AF1493" s="17">
        <v>-0.33991184018158099</v>
      </c>
      <c r="AG1493" s="17">
        <v>-0.25418241906258998</v>
      </c>
      <c r="AH1493" s="17">
        <v>-0.227665944621287</v>
      </c>
      <c r="AI1493" s="17"/>
      <c r="AJ1493" s="17">
        <v>-0.30320013919406302</v>
      </c>
      <c r="AK1493" s="17">
        <v>-0.204164994276608</v>
      </c>
      <c r="AL1493" s="17">
        <v>-8.5583483616228903E-2</v>
      </c>
      <c r="AM1493" s="17">
        <v>-0.795715067900993</v>
      </c>
      <c r="AN1493" s="17">
        <v>-0.26047592838385702</v>
      </c>
      <c r="AO1493" s="17"/>
      <c r="AP1493" s="17">
        <v>-0.18236675510201</v>
      </c>
      <c r="AQ1493" s="17">
        <v>-0.20365713313021</v>
      </c>
      <c r="AR1493" s="17">
        <v>-0.106054915419483</v>
      </c>
      <c r="AS1493" s="17"/>
      <c r="AT1493" s="17">
        <v>-0.37779794699740199</v>
      </c>
      <c r="AU1493" s="17">
        <v>-0.25739429990982898</v>
      </c>
      <c r="AV1493" s="17" t="s">
        <v>74</v>
      </c>
      <c r="AW1493" s="17">
        <v>-0.18684231498065201</v>
      </c>
      <c r="AX1493" s="17">
        <v>-0.205155989854926</v>
      </c>
      <c r="AY1493" s="17">
        <v>-9.5626324490116502E-2</v>
      </c>
      <c r="AZ1493" s="17">
        <v>-5.71126700451762E-2</v>
      </c>
    </row>
    <row r="1494" spans="2:52" x14ac:dyDescent="0.35">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row>
    <row r="1495" spans="2:52" x14ac:dyDescent="0.35">
      <c r="B1495" s="6" t="s">
        <v>526</v>
      </c>
      <c r="C1495" s="17"/>
      <c r="D1495" s="17"/>
      <c r="E1495" s="17"/>
      <c r="F1495" s="17"/>
      <c r="G1495" s="17"/>
      <c r="H1495" s="17"/>
      <c r="I1495" s="17"/>
      <c r="J1495" s="17"/>
      <c r="K1495" s="17"/>
      <c r="L1495" s="17"/>
      <c r="M1495" s="17"/>
      <c r="N1495" s="17"/>
      <c r="O1495" s="17"/>
      <c r="P1495" s="17"/>
      <c r="Q1495" s="17"/>
      <c r="R1495" s="17"/>
      <c r="S1495" s="17"/>
      <c r="T1495" s="17"/>
      <c r="U1495" s="17"/>
      <c r="V1495" s="17"/>
      <c r="W1495" s="17"/>
      <c r="X1495" s="17"/>
      <c r="Y1495" s="17"/>
      <c r="Z1495" s="17"/>
      <c r="AA1495" s="17"/>
      <c r="AB1495" s="17"/>
      <c r="AC1495" s="17"/>
      <c r="AD1495" s="17"/>
      <c r="AE1495" s="17"/>
      <c r="AF1495" s="17"/>
      <c r="AG1495" s="17"/>
      <c r="AH1495" s="17"/>
      <c r="AI1495" s="17"/>
      <c r="AJ1495" s="17"/>
      <c r="AK1495" s="17"/>
      <c r="AL1495" s="17"/>
      <c r="AM1495" s="17"/>
      <c r="AN1495" s="17"/>
      <c r="AO1495" s="17"/>
      <c r="AP1495" s="17"/>
      <c r="AQ1495" s="17"/>
      <c r="AR1495" s="17"/>
      <c r="AS1495" s="17"/>
      <c r="AT1495" s="17"/>
      <c r="AU1495" s="17"/>
      <c r="AV1495" s="17"/>
      <c r="AW1495" s="17"/>
      <c r="AX1495" s="17"/>
      <c r="AY1495" s="17"/>
      <c r="AZ1495" s="17"/>
    </row>
    <row r="1496" spans="2:52" x14ac:dyDescent="0.35">
      <c r="B1496" s="24" t="s">
        <v>156</v>
      </c>
      <c r="C1496" s="17"/>
      <c r="D1496" s="17"/>
      <c r="E1496" s="17"/>
      <c r="F1496" s="17"/>
      <c r="G1496" s="17"/>
      <c r="H1496" s="17"/>
      <c r="I1496" s="17"/>
      <c r="J1496" s="17"/>
      <c r="K1496" s="17"/>
      <c r="L1496" s="17"/>
      <c r="M1496" s="17"/>
      <c r="N1496" s="17"/>
      <c r="O1496" s="17"/>
      <c r="P1496" s="17"/>
      <c r="Q1496" s="17"/>
      <c r="R1496" s="17"/>
      <c r="S1496" s="17"/>
      <c r="T1496" s="17"/>
      <c r="U1496" s="17"/>
      <c r="V1496" s="17"/>
      <c r="W1496" s="17"/>
      <c r="X1496" s="17"/>
      <c r="Y1496" s="17"/>
      <c r="Z1496" s="17"/>
      <c r="AA1496" s="17"/>
      <c r="AB1496" s="17"/>
      <c r="AC1496" s="17"/>
      <c r="AD1496" s="17"/>
      <c r="AE1496" s="17"/>
      <c r="AF1496" s="17"/>
      <c r="AG1496" s="17"/>
      <c r="AH1496" s="17"/>
      <c r="AI1496" s="17"/>
      <c r="AJ1496" s="17"/>
      <c r="AK1496" s="17"/>
      <c r="AL1496" s="17"/>
      <c r="AM1496" s="17"/>
      <c r="AN1496" s="17"/>
      <c r="AO1496" s="17"/>
      <c r="AP1496" s="17"/>
      <c r="AQ1496" s="17"/>
      <c r="AR1496" s="17"/>
      <c r="AS1496" s="17"/>
      <c r="AT1496" s="17"/>
      <c r="AU1496" s="17"/>
      <c r="AV1496" s="17"/>
      <c r="AW1496" s="17"/>
      <c r="AX1496" s="17"/>
      <c r="AY1496" s="17"/>
      <c r="AZ1496" s="17"/>
    </row>
    <row r="1497" spans="2:52" x14ac:dyDescent="0.35">
      <c r="B1497" t="s">
        <v>382</v>
      </c>
      <c r="C1497" s="17">
        <v>3.2650202450815999E-2</v>
      </c>
      <c r="D1497" s="17">
        <v>5.66940256876362E-2</v>
      </c>
      <c r="E1497" s="17">
        <v>9.7152797764326702E-3</v>
      </c>
      <c r="F1497" s="17"/>
      <c r="G1497" s="17">
        <v>4.1585962799714403E-2</v>
      </c>
      <c r="H1497" s="17">
        <v>1.2018795156069699E-2</v>
      </c>
      <c r="I1497" s="17">
        <v>7.9889900681575393E-2</v>
      </c>
      <c r="J1497" s="17">
        <v>4.1449132388806299E-2</v>
      </c>
      <c r="K1497" s="17">
        <v>1.1678472835108001E-2</v>
      </c>
      <c r="L1497" s="17">
        <v>0</v>
      </c>
      <c r="M1497" s="17"/>
      <c r="N1497" s="17">
        <v>3.8554808749925999E-2</v>
      </c>
      <c r="O1497" s="17">
        <v>3.5513006409625701E-2</v>
      </c>
      <c r="P1497" s="17">
        <v>4.2655897311327802E-2</v>
      </c>
      <c r="Q1497" s="17">
        <v>1.3662202027149101E-2</v>
      </c>
      <c r="R1497" s="17"/>
      <c r="S1497" s="17">
        <v>7.3036746511798506E-2</v>
      </c>
      <c r="T1497" s="17">
        <v>2.6742383103155298E-2</v>
      </c>
      <c r="U1497" s="17">
        <v>2.02062240472007E-2</v>
      </c>
      <c r="V1497" s="17">
        <v>1.9221624880667702E-2</v>
      </c>
      <c r="W1497" s="17">
        <v>4.1755977975770103E-2</v>
      </c>
      <c r="X1497" s="17">
        <v>7.70642261267767E-2</v>
      </c>
      <c r="Y1497" s="17">
        <v>0</v>
      </c>
      <c r="Z1497" s="17">
        <v>3.7799048829082499E-2</v>
      </c>
      <c r="AA1497" s="17">
        <v>2.58322705273322E-2</v>
      </c>
      <c r="AB1497" s="17">
        <v>0</v>
      </c>
      <c r="AC1497" s="17">
        <v>2.3929413743880901E-2</v>
      </c>
      <c r="AD1497" s="17">
        <v>0</v>
      </c>
      <c r="AE1497" s="17"/>
      <c r="AF1497" s="17">
        <v>4.3581727910571501E-2</v>
      </c>
      <c r="AG1497" s="17">
        <v>2.7567466812817101E-2</v>
      </c>
      <c r="AH1497" s="17">
        <v>2.19615227330359E-2</v>
      </c>
      <c r="AI1497" s="17"/>
      <c r="AJ1497" s="17">
        <v>4.3695490900260099E-2</v>
      </c>
      <c r="AK1497" s="17">
        <v>4.4638648659488397E-2</v>
      </c>
      <c r="AL1497" s="17">
        <v>3.01907755676648E-2</v>
      </c>
      <c r="AM1497" s="17">
        <v>0</v>
      </c>
      <c r="AN1497" s="17">
        <v>1.1126729902938901E-2</v>
      </c>
      <c r="AO1497" s="17"/>
      <c r="AP1497" s="17">
        <v>7.3262647569644596E-2</v>
      </c>
      <c r="AQ1497" s="17">
        <v>3.8853751374413499E-2</v>
      </c>
      <c r="AR1497" s="17">
        <v>0</v>
      </c>
      <c r="AS1497" s="17"/>
      <c r="AT1497" s="17">
        <v>2.56742626130394E-2</v>
      </c>
      <c r="AU1497" s="17">
        <v>2.8114347404964501E-2</v>
      </c>
      <c r="AV1497" s="17" t="s">
        <v>74</v>
      </c>
      <c r="AW1497" s="17">
        <v>6.4171835295673704E-2</v>
      </c>
      <c r="AX1497" s="17">
        <v>2.0271802869038302E-2</v>
      </c>
      <c r="AY1497" s="17">
        <v>4.2250261390923798E-2</v>
      </c>
      <c r="AZ1497" s="17">
        <v>4.6808730581922302E-2</v>
      </c>
    </row>
    <row r="1498" spans="2:52" x14ac:dyDescent="0.35">
      <c r="B1498" t="s">
        <v>383</v>
      </c>
      <c r="C1498" s="17">
        <v>0.156818473532846</v>
      </c>
      <c r="D1498" s="17">
        <v>0.16575959058616599</v>
      </c>
      <c r="E1498" s="17">
        <v>0.146248804856528</v>
      </c>
      <c r="F1498" s="17"/>
      <c r="G1498" s="17">
        <v>0.26723090141026501</v>
      </c>
      <c r="H1498" s="17">
        <v>0.23938503100334799</v>
      </c>
      <c r="I1498" s="17">
        <v>0.17794239120970401</v>
      </c>
      <c r="J1498" s="17">
        <v>0.130744223730903</v>
      </c>
      <c r="K1498" s="17">
        <v>7.1497843703532404E-2</v>
      </c>
      <c r="L1498" s="17">
        <v>6.7558144269241199E-2</v>
      </c>
      <c r="M1498" s="17"/>
      <c r="N1498" s="17">
        <v>0.16581360255713701</v>
      </c>
      <c r="O1498" s="17">
        <v>0.15977855833708801</v>
      </c>
      <c r="P1498" s="17">
        <v>0.118896141083388</v>
      </c>
      <c r="Q1498" s="17">
        <v>0.179504731898464</v>
      </c>
      <c r="R1498" s="17"/>
      <c r="S1498" s="17">
        <v>0.22475757783209199</v>
      </c>
      <c r="T1498" s="17">
        <v>0.17759386826218901</v>
      </c>
      <c r="U1498" s="17">
        <v>7.0857193893429302E-2</v>
      </c>
      <c r="V1498" s="17">
        <v>9.4663963907991297E-2</v>
      </c>
      <c r="W1498" s="17">
        <v>0.235426951531403</v>
      </c>
      <c r="X1498" s="17">
        <v>0.16125544486809401</v>
      </c>
      <c r="Y1498" s="17">
        <v>0.13083211544257001</v>
      </c>
      <c r="Z1498" s="17">
        <v>0.17303297053068101</v>
      </c>
      <c r="AA1498" s="17">
        <v>0.15664297912818001</v>
      </c>
      <c r="AB1498" s="17">
        <v>0.150806659134229</v>
      </c>
      <c r="AC1498" s="17">
        <v>0.16061238987350801</v>
      </c>
      <c r="AD1498" s="17">
        <v>5.8209748509296097E-2</v>
      </c>
      <c r="AE1498" s="17"/>
      <c r="AF1498" s="17">
        <v>0.114241090272778</v>
      </c>
      <c r="AG1498" s="17">
        <v>0.14943628416597901</v>
      </c>
      <c r="AH1498" s="17">
        <v>0.21910246697240501</v>
      </c>
      <c r="AI1498" s="17"/>
      <c r="AJ1498" s="17">
        <v>0.10284538285594801</v>
      </c>
      <c r="AK1498" s="17">
        <v>0.174341468610408</v>
      </c>
      <c r="AL1498" s="17">
        <v>0.13285553687412999</v>
      </c>
      <c r="AM1498" s="17">
        <v>0</v>
      </c>
      <c r="AN1498" s="17">
        <v>0.240660116050467</v>
      </c>
      <c r="AO1498" s="17"/>
      <c r="AP1498" s="17">
        <v>9.8861892145686206E-2</v>
      </c>
      <c r="AQ1498" s="17">
        <v>0.19888468802383799</v>
      </c>
      <c r="AR1498" s="17">
        <v>0.24366136991359799</v>
      </c>
      <c r="AS1498" s="17"/>
      <c r="AT1498" s="17">
        <v>9.8312537775609402E-2</v>
      </c>
      <c r="AU1498" s="17">
        <v>0.13064172266457899</v>
      </c>
      <c r="AV1498" s="17" t="s">
        <v>74</v>
      </c>
      <c r="AW1498" s="17">
        <v>0.19680765106347101</v>
      </c>
      <c r="AX1498" s="17">
        <v>0.22293178023534699</v>
      </c>
      <c r="AY1498" s="17">
        <v>0.26080957537191801</v>
      </c>
      <c r="AZ1498" s="17">
        <v>8.87840000113502E-2</v>
      </c>
    </row>
    <row r="1499" spans="2:52" x14ac:dyDescent="0.35">
      <c r="B1499" t="s">
        <v>384</v>
      </c>
      <c r="C1499" s="17">
        <v>0.27858829501725002</v>
      </c>
      <c r="D1499" s="17">
        <v>0.302932701588571</v>
      </c>
      <c r="E1499" s="17">
        <v>0.25696593446988902</v>
      </c>
      <c r="F1499" s="17"/>
      <c r="G1499" s="17">
        <v>0.26496675105049</v>
      </c>
      <c r="H1499" s="17">
        <v>0.32620527050034898</v>
      </c>
      <c r="I1499" s="17">
        <v>0.25918719034588</v>
      </c>
      <c r="J1499" s="17">
        <v>0.26268886207002801</v>
      </c>
      <c r="K1499" s="17">
        <v>0.40766301713428599</v>
      </c>
      <c r="L1499" s="17">
        <v>0.21011125526671801</v>
      </c>
      <c r="M1499" s="17"/>
      <c r="N1499" s="17">
        <v>0.30512442240393101</v>
      </c>
      <c r="O1499" s="17">
        <v>0.29989290338260399</v>
      </c>
      <c r="P1499" s="17">
        <v>0.263031914611633</v>
      </c>
      <c r="Q1499" s="17">
        <v>0.24078957221244801</v>
      </c>
      <c r="R1499" s="17"/>
      <c r="S1499" s="17">
        <v>0.29976570773079703</v>
      </c>
      <c r="T1499" s="17">
        <v>0.319431511621799</v>
      </c>
      <c r="U1499" s="17">
        <v>0.32785469040542797</v>
      </c>
      <c r="V1499" s="17">
        <v>0.18578016654784801</v>
      </c>
      <c r="W1499" s="17">
        <v>0.274993959610284</v>
      </c>
      <c r="X1499" s="17">
        <v>0.29124654207968798</v>
      </c>
      <c r="Y1499" s="17">
        <v>0.23675216938729399</v>
      </c>
      <c r="Z1499" s="17">
        <v>0.211699188533854</v>
      </c>
      <c r="AA1499" s="17">
        <v>0.25974890219853503</v>
      </c>
      <c r="AB1499" s="17">
        <v>0.31594235053803099</v>
      </c>
      <c r="AC1499" s="17">
        <v>0.22710292509315599</v>
      </c>
      <c r="AD1499" s="17">
        <v>0.39496674534346798</v>
      </c>
      <c r="AE1499" s="17"/>
      <c r="AF1499" s="17">
        <v>0.25647660283544899</v>
      </c>
      <c r="AG1499" s="17">
        <v>0.316566759961799</v>
      </c>
      <c r="AH1499" s="17">
        <v>0.24642934948554701</v>
      </c>
      <c r="AI1499" s="17"/>
      <c r="AJ1499" s="17">
        <v>0.28448318878628498</v>
      </c>
      <c r="AK1499" s="17">
        <v>0.27833363697469199</v>
      </c>
      <c r="AL1499" s="17">
        <v>0.40185363036139599</v>
      </c>
      <c r="AM1499" s="17">
        <v>0</v>
      </c>
      <c r="AN1499" s="17">
        <v>0.22418234615162599</v>
      </c>
      <c r="AO1499" s="17"/>
      <c r="AP1499" s="17">
        <v>0.29886057685079398</v>
      </c>
      <c r="AQ1499" s="17">
        <v>0.27151966182446802</v>
      </c>
      <c r="AR1499" s="17">
        <v>0.28571179002819902</v>
      </c>
      <c r="AS1499" s="17"/>
      <c r="AT1499" s="17">
        <v>0.26472751375338499</v>
      </c>
      <c r="AU1499" s="17">
        <v>0.34237263228512699</v>
      </c>
      <c r="AV1499" s="17" t="s">
        <v>74</v>
      </c>
      <c r="AW1499" s="17">
        <v>0.16966181264913499</v>
      </c>
      <c r="AX1499" s="17">
        <v>0.23146091274825001</v>
      </c>
      <c r="AY1499" s="17">
        <v>0.272124183018016</v>
      </c>
      <c r="AZ1499" s="17">
        <v>0.36770256265412099</v>
      </c>
    </row>
    <row r="1500" spans="2:52" x14ac:dyDescent="0.35">
      <c r="B1500" t="s">
        <v>385</v>
      </c>
      <c r="C1500" s="17">
        <v>0.23930497103578899</v>
      </c>
      <c r="D1500" s="17">
        <v>0.22863680690666199</v>
      </c>
      <c r="E1500" s="17">
        <v>0.251134216536126</v>
      </c>
      <c r="F1500" s="17"/>
      <c r="G1500" s="17">
        <v>0.31241490050584197</v>
      </c>
      <c r="H1500" s="17">
        <v>0.219762598970099</v>
      </c>
      <c r="I1500" s="17">
        <v>0.24300639108001701</v>
      </c>
      <c r="J1500" s="17">
        <v>0.24470723824105201</v>
      </c>
      <c r="K1500" s="17">
        <v>0.20688349690143101</v>
      </c>
      <c r="L1500" s="17">
        <v>0.208058989701358</v>
      </c>
      <c r="M1500" s="17"/>
      <c r="N1500" s="17">
        <v>0.257353619829567</v>
      </c>
      <c r="O1500" s="17">
        <v>0.28985854958636997</v>
      </c>
      <c r="P1500" s="17">
        <v>0.200122271457466</v>
      </c>
      <c r="Q1500" s="17">
        <v>0.19993293586351699</v>
      </c>
      <c r="R1500" s="17"/>
      <c r="S1500" s="17">
        <v>0.240225649984111</v>
      </c>
      <c r="T1500" s="17">
        <v>0.20921106665903999</v>
      </c>
      <c r="U1500" s="17">
        <v>0.19776159786550801</v>
      </c>
      <c r="V1500" s="17">
        <v>0.32888407492453903</v>
      </c>
      <c r="W1500" s="17">
        <v>0.15792347959650099</v>
      </c>
      <c r="X1500" s="17">
        <v>0.28585031936294802</v>
      </c>
      <c r="Y1500" s="17">
        <v>0.35654883868026699</v>
      </c>
      <c r="Z1500" s="17">
        <v>0.35902217024612099</v>
      </c>
      <c r="AA1500" s="17">
        <v>0.17138600976278601</v>
      </c>
      <c r="AB1500" s="17">
        <v>0.18403904635118301</v>
      </c>
      <c r="AC1500" s="17">
        <v>0.211657779716067</v>
      </c>
      <c r="AD1500" s="17">
        <v>0.25080656454129102</v>
      </c>
      <c r="AE1500" s="17"/>
      <c r="AF1500" s="17">
        <v>0.20815704307872199</v>
      </c>
      <c r="AG1500" s="17">
        <v>0.23033794287796699</v>
      </c>
      <c r="AH1500" s="17">
        <v>0.27876495617705299</v>
      </c>
      <c r="AI1500" s="17"/>
      <c r="AJ1500" s="17">
        <v>0.22686849601011</v>
      </c>
      <c r="AK1500" s="17">
        <v>0.234881738023279</v>
      </c>
      <c r="AL1500" s="17">
        <v>0.24324985278382399</v>
      </c>
      <c r="AM1500" s="17">
        <v>0.54517642364191499</v>
      </c>
      <c r="AN1500" s="17">
        <v>0.241173489501571</v>
      </c>
      <c r="AO1500" s="17"/>
      <c r="AP1500" s="17">
        <v>0.217240632351381</v>
      </c>
      <c r="AQ1500" s="17">
        <v>0.22622893023482901</v>
      </c>
      <c r="AR1500" s="17">
        <v>0.28732060852992802</v>
      </c>
      <c r="AS1500" s="17"/>
      <c r="AT1500" s="17">
        <v>0.23136682669466699</v>
      </c>
      <c r="AU1500" s="17">
        <v>0.27470629243332301</v>
      </c>
      <c r="AV1500" s="17" t="s">
        <v>74</v>
      </c>
      <c r="AW1500" s="17">
        <v>0.30615387661746102</v>
      </c>
      <c r="AX1500" s="17">
        <v>0.18548423565955199</v>
      </c>
      <c r="AY1500" s="17">
        <v>0.19441412808008299</v>
      </c>
      <c r="AZ1500" s="17">
        <v>0.31477569103696001</v>
      </c>
    </row>
    <row r="1501" spans="2:52" x14ac:dyDescent="0.35">
      <c r="B1501" t="s">
        <v>386</v>
      </c>
      <c r="C1501" s="17">
        <v>0.24308706544932901</v>
      </c>
      <c r="D1501" s="17">
        <v>0.20650211221412501</v>
      </c>
      <c r="E1501" s="17">
        <v>0.27636137735699801</v>
      </c>
      <c r="F1501" s="17"/>
      <c r="G1501" s="17">
        <v>9.2625276052696104E-2</v>
      </c>
      <c r="H1501" s="17">
        <v>0.133953946245396</v>
      </c>
      <c r="I1501" s="17">
        <v>0.19436014499353699</v>
      </c>
      <c r="J1501" s="17">
        <v>0.245383217098952</v>
      </c>
      <c r="K1501" s="17">
        <v>0.27898275087464702</v>
      </c>
      <c r="L1501" s="17">
        <v>0.45950901818138201</v>
      </c>
      <c r="M1501" s="17"/>
      <c r="N1501" s="17">
        <v>0.220061205280006</v>
      </c>
      <c r="O1501" s="17">
        <v>0.18191992476139901</v>
      </c>
      <c r="P1501" s="17">
        <v>0.30142269573904201</v>
      </c>
      <c r="Q1501" s="17">
        <v>0.27916892431590201</v>
      </c>
      <c r="R1501" s="17"/>
      <c r="S1501" s="17">
        <v>9.8027399295678705E-2</v>
      </c>
      <c r="T1501" s="17">
        <v>0.20830502821771901</v>
      </c>
      <c r="U1501" s="17">
        <v>0.30801424218896301</v>
      </c>
      <c r="V1501" s="17">
        <v>0.34121564576015401</v>
      </c>
      <c r="W1501" s="17">
        <v>0.244322172966246</v>
      </c>
      <c r="X1501" s="17">
        <v>0.14946427811635801</v>
      </c>
      <c r="Y1501" s="17">
        <v>0.25487872039673498</v>
      </c>
      <c r="Z1501" s="17">
        <v>0.21844662186026101</v>
      </c>
      <c r="AA1501" s="17">
        <v>0.33163898107575601</v>
      </c>
      <c r="AB1501" s="17">
        <v>0.292321353718698</v>
      </c>
      <c r="AC1501" s="17">
        <v>0.28482160157803899</v>
      </c>
      <c r="AD1501" s="17">
        <v>0.29601694160594599</v>
      </c>
      <c r="AE1501" s="17"/>
      <c r="AF1501" s="17">
        <v>0.34777149884408698</v>
      </c>
      <c r="AG1501" s="17">
        <v>0.20933872312719101</v>
      </c>
      <c r="AH1501" s="17">
        <v>0.16243824851262401</v>
      </c>
      <c r="AI1501" s="17"/>
      <c r="AJ1501" s="17">
        <v>0.29080630153699599</v>
      </c>
      <c r="AK1501" s="17">
        <v>0.21787199395346499</v>
      </c>
      <c r="AL1501" s="17">
        <v>0.159816386517666</v>
      </c>
      <c r="AM1501" s="17">
        <v>0.45482357635808501</v>
      </c>
      <c r="AN1501" s="17">
        <v>0.212947054444735</v>
      </c>
      <c r="AO1501" s="17"/>
      <c r="AP1501" s="17">
        <v>0.25606723164057799</v>
      </c>
      <c r="AQ1501" s="17">
        <v>0.23670153084818699</v>
      </c>
      <c r="AR1501" s="17">
        <v>0.18330623152827499</v>
      </c>
      <c r="AS1501" s="17"/>
      <c r="AT1501" s="17">
        <v>0.34257250809386203</v>
      </c>
      <c r="AU1501" s="17">
        <v>0.17307067810005</v>
      </c>
      <c r="AV1501" s="17" t="s">
        <v>74</v>
      </c>
      <c r="AW1501" s="17">
        <v>0.19960404591893599</v>
      </c>
      <c r="AX1501" s="17">
        <v>0.27883114295356198</v>
      </c>
      <c r="AY1501" s="17">
        <v>0.16134983326392199</v>
      </c>
      <c r="AZ1501" s="17">
        <v>0.18192901571564701</v>
      </c>
    </row>
    <row r="1502" spans="2:52" x14ac:dyDescent="0.35">
      <c r="B1502" t="s">
        <v>72</v>
      </c>
      <c r="C1502" s="17">
        <v>4.9550992513970098E-2</v>
      </c>
      <c r="D1502" s="17">
        <v>3.9474763016839699E-2</v>
      </c>
      <c r="E1502" s="17">
        <v>5.9574387004025599E-2</v>
      </c>
      <c r="F1502" s="17"/>
      <c r="G1502" s="17">
        <v>2.1176208180993E-2</v>
      </c>
      <c r="H1502" s="17">
        <v>6.8674358124738002E-2</v>
      </c>
      <c r="I1502" s="17">
        <v>4.5613981689285897E-2</v>
      </c>
      <c r="J1502" s="17">
        <v>7.5027326470259004E-2</v>
      </c>
      <c r="K1502" s="17">
        <v>2.3294418550995899E-2</v>
      </c>
      <c r="L1502" s="17">
        <v>5.4762592581300798E-2</v>
      </c>
      <c r="M1502" s="17"/>
      <c r="N1502" s="17">
        <v>1.3092341179432899E-2</v>
      </c>
      <c r="O1502" s="17">
        <v>3.3037057522913402E-2</v>
      </c>
      <c r="P1502" s="17">
        <v>7.3871079797142594E-2</v>
      </c>
      <c r="Q1502" s="17">
        <v>8.6941633682519004E-2</v>
      </c>
      <c r="R1502" s="17"/>
      <c r="S1502" s="17">
        <v>6.4186918645523394E-2</v>
      </c>
      <c r="T1502" s="17">
        <v>5.87161421360975E-2</v>
      </c>
      <c r="U1502" s="17">
        <v>7.5306051599471499E-2</v>
      </c>
      <c r="V1502" s="17">
        <v>3.02345239787997E-2</v>
      </c>
      <c r="W1502" s="17">
        <v>4.5577458319795497E-2</v>
      </c>
      <c r="X1502" s="17">
        <v>3.5119189446135103E-2</v>
      </c>
      <c r="Y1502" s="17">
        <v>2.09881560931327E-2</v>
      </c>
      <c r="Z1502" s="17">
        <v>0</v>
      </c>
      <c r="AA1502" s="17">
        <v>5.4750857307411298E-2</v>
      </c>
      <c r="AB1502" s="17">
        <v>5.68905902578586E-2</v>
      </c>
      <c r="AC1502" s="17">
        <v>9.18758899953495E-2</v>
      </c>
      <c r="AD1502" s="17">
        <v>0</v>
      </c>
      <c r="AE1502" s="17"/>
      <c r="AF1502" s="17">
        <v>2.97720370583924E-2</v>
      </c>
      <c r="AG1502" s="17">
        <v>6.6752823054247304E-2</v>
      </c>
      <c r="AH1502" s="17">
        <v>7.1303456119334904E-2</v>
      </c>
      <c r="AI1502" s="17"/>
      <c r="AJ1502" s="17">
        <v>5.1301139910400299E-2</v>
      </c>
      <c r="AK1502" s="17">
        <v>4.9932513778667198E-2</v>
      </c>
      <c r="AL1502" s="17">
        <v>3.2033817895319297E-2</v>
      </c>
      <c r="AM1502" s="17">
        <v>0</v>
      </c>
      <c r="AN1502" s="17">
        <v>6.9910263948662399E-2</v>
      </c>
      <c r="AO1502" s="17"/>
      <c r="AP1502" s="17">
        <v>5.5707019441916E-2</v>
      </c>
      <c r="AQ1502" s="17">
        <v>2.7811437694265299E-2</v>
      </c>
      <c r="AR1502" s="17">
        <v>0</v>
      </c>
      <c r="AS1502" s="17"/>
      <c r="AT1502" s="17">
        <v>3.7346351069437199E-2</v>
      </c>
      <c r="AU1502" s="17">
        <v>5.1094327111956002E-2</v>
      </c>
      <c r="AV1502" s="17" t="s">
        <v>74</v>
      </c>
      <c r="AW1502" s="17">
        <v>6.3600778455322804E-2</v>
      </c>
      <c r="AX1502" s="17">
        <v>6.1020125534250902E-2</v>
      </c>
      <c r="AY1502" s="17">
        <v>6.90520188751369E-2</v>
      </c>
      <c r="AZ1502" s="17">
        <v>0</v>
      </c>
    </row>
    <row r="1503" spans="2:52" x14ac:dyDescent="0.35">
      <c r="B1503" t="s">
        <v>387</v>
      </c>
      <c r="C1503" s="17">
        <v>0.18946867598366199</v>
      </c>
      <c r="D1503" s="17">
        <v>0.222453616273802</v>
      </c>
      <c r="E1503" s="17">
        <v>0.15596408463296099</v>
      </c>
      <c r="F1503" s="17"/>
      <c r="G1503" s="17">
        <v>0.308816864209979</v>
      </c>
      <c r="H1503" s="17">
        <v>0.25140382615941798</v>
      </c>
      <c r="I1503" s="17">
        <v>0.25783229189127999</v>
      </c>
      <c r="J1503" s="17">
        <v>0.17219335611970901</v>
      </c>
      <c r="K1503" s="17">
        <v>8.3176316538640493E-2</v>
      </c>
      <c r="L1503" s="17">
        <v>6.7558144269241199E-2</v>
      </c>
      <c r="M1503" s="17"/>
      <c r="N1503" s="17">
        <v>0.20436841130706301</v>
      </c>
      <c r="O1503" s="17">
        <v>0.195291564746714</v>
      </c>
      <c r="P1503" s="17">
        <v>0.16155203839471599</v>
      </c>
      <c r="Q1503" s="17">
        <v>0.19316693392561399</v>
      </c>
      <c r="R1503" s="17"/>
      <c r="S1503" s="17">
        <v>0.29779432434389003</v>
      </c>
      <c r="T1503" s="17">
        <v>0.204336251365344</v>
      </c>
      <c r="U1503" s="17">
        <v>9.1063417940629901E-2</v>
      </c>
      <c r="V1503" s="17">
        <v>0.113885588788659</v>
      </c>
      <c r="W1503" s="17">
        <v>0.27718292950717299</v>
      </c>
      <c r="X1503" s="17">
        <v>0.238319670994871</v>
      </c>
      <c r="Y1503" s="17">
        <v>0.13083211544257001</v>
      </c>
      <c r="Z1503" s="17">
        <v>0.21083201935976401</v>
      </c>
      <c r="AA1503" s="17">
        <v>0.18247524965551201</v>
      </c>
      <c r="AB1503" s="17">
        <v>0.150806659134229</v>
      </c>
      <c r="AC1503" s="17">
        <v>0.18454180361738901</v>
      </c>
      <c r="AD1503" s="17">
        <v>5.8209748509296097E-2</v>
      </c>
      <c r="AE1503" s="17"/>
      <c r="AF1503" s="17">
        <v>0.15782281818335001</v>
      </c>
      <c r="AG1503" s="17">
        <v>0.177003750978796</v>
      </c>
      <c r="AH1503" s="17">
        <v>0.24106398970544099</v>
      </c>
      <c r="AI1503" s="17"/>
      <c r="AJ1503" s="17">
        <v>0.146540873756209</v>
      </c>
      <c r="AK1503" s="17">
        <v>0.218980117269897</v>
      </c>
      <c r="AL1503" s="17">
        <v>0.16304631244179499</v>
      </c>
      <c r="AM1503" s="17">
        <v>0</v>
      </c>
      <c r="AN1503" s="17">
        <v>0.251786845953406</v>
      </c>
      <c r="AO1503" s="17"/>
      <c r="AP1503" s="17">
        <v>0.17212453971533101</v>
      </c>
      <c r="AQ1503" s="17">
        <v>0.23773843939825101</v>
      </c>
      <c r="AR1503" s="17">
        <v>0.24366136991359799</v>
      </c>
      <c r="AS1503" s="17"/>
      <c r="AT1503" s="17">
        <v>0.123986800388649</v>
      </c>
      <c r="AU1503" s="17">
        <v>0.15875607006954401</v>
      </c>
      <c r="AV1503" s="17" t="s">
        <v>74</v>
      </c>
      <c r="AW1503" s="17">
        <v>0.26097948635914497</v>
      </c>
      <c r="AX1503" s="17">
        <v>0.243203583104385</v>
      </c>
      <c r="AY1503" s="17">
        <v>0.30305983676284198</v>
      </c>
      <c r="AZ1503" s="17">
        <v>0.13559273059327301</v>
      </c>
    </row>
    <row r="1504" spans="2:52" x14ac:dyDescent="0.35">
      <c r="B1504" t="s">
        <v>388</v>
      </c>
      <c r="C1504" s="17">
        <v>0.48239203648511803</v>
      </c>
      <c r="D1504" s="17">
        <v>0.435138919120787</v>
      </c>
      <c r="E1504" s="17">
        <v>0.52749559389312395</v>
      </c>
      <c r="F1504" s="17"/>
      <c r="G1504" s="17">
        <v>0.40504017655853802</v>
      </c>
      <c r="H1504" s="17">
        <v>0.353716545215495</v>
      </c>
      <c r="I1504" s="17">
        <v>0.43736653607355402</v>
      </c>
      <c r="J1504" s="17">
        <v>0.49009045534000401</v>
      </c>
      <c r="K1504" s="17">
        <v>0.48586624777607801</v>
      </c>
      <c r="L1504" s="17">
        <v>0.66756800788273996</v>
      </c>
      <c r="M1504" s="17"/>
      <c r="N1504" s="17">
        <v>0.477414825109573</v>
      </c>
      <c r="O1504" s="17">
        <v>0.47177847434776798</v>
      </c>
      <c r="P1504" s="17">
        <v>0.50154496719650898</v>
      </c>
      <c r="Q1504" s="17">
        <v>0.47910186017941903</v>
      </c>
      <c r="R1504" s="17"/>
      <c r="S1504" s="17">
        <v>0.33825304927979</v>
      </c>
      <c r="T1504" s="17">
        <v>0.41751609487676</v>
      </c>
      <c r="U1504" s="17">
        <v>0.50577584005447096</v>
      </c>
      <c r="V1504" s="17">
        <v>0.67009972068469303</v>
      </c>
      <c r="W1504" s="17">
        <v>0.40224565256274702</v>
      </c>
      <c r="X1504" s="17">
        <v>0.43531459747930601</v>
      </c>
      <c r="Y1504" s="17">
        <v>0.61142755907700297</v>
      </c>
      <c r="Z1504" s="17">
        <v>0.57746879210638202</v>
      </c>
      <c r="AA1504" s="17">
        <v>0.50302499083854202</v>
      </c>
      <c r="AB1504" s="17">
        <v>0.47636040006988101</v>
      </c>
      <c r="AC1504" s="17">
        <v>0.49647938129410601</v>
      </c>
      <c r="AD1504" s="17">
        <v>0.54682350614723596</v>
      </c>
      <c r="AE1504" s="17"/>
      <c r="AF1504" s="17">
        <v>0.55592854192280905</v>
      </c>
      <c r="AG1504" s="17">
        <v>0.43967666600515798</v>
      </c>
      <c r="AH1504" s="17">
        <v>0.441203204689678</v>
      </c>
      <c r="AI1504" s="17"/>
      <c r="AJ1504" s="17">
        <v>0.51767479754710599</v>
      </c>
      <c r="AK1504" s="17">
        <v>0.45275373197674401</v>
      </c>
      <c r="AL1504" s="17">
        <v>0.40306623930148999</v>
      </c>
      <c r="AM1504" s="17">
        <v>1</v>
      </c>
      <c r="AN1504" s="17">
        <v>0.45412054394630602</v>
      </c>
      <c r="AO1504" s="17"/>
      <c r="AP1504" s="17">
        <v>0.47330786399195901</v>
      </c>
      <c r="AQ1504" s="17">
        <v>0.462930461083015</v>
      </c>
      <c r="AR1504" s="17">
        <v>0.47062684005820299</v>
      </c>
      <c r="AS1504" s="17"/>
      <c r="AT1504" s="17">
        <v>0.57393933478852899</v>
      </c>
      <c r="AU1504" s="17">
        <v>0.44777697053337301</v>
      </c>
      <c r="AV1504" s="17" t="s">
        <v>74</v>
      </c>
      <c r="AW1504" s="17">
        <v>0.50575792253639695</v>
      </c>
      <c r="AX1504" s="17">
        <v>0.464315378613114</v>
      </c>
      <c r="AY1504" s="17">
        <v>0.35576396134400501</v>
      </c>
      <c r="AZ1504" s="17">
        <v>0.49670470675260697</v>
      </c>
    </row>
    <row r="1505" spans="2:52" x14ac:dyDescent="0.35">
      <c r="B1505" t="s">
        <v>86</v>
      </c>
      <c r="C1505" s="17">
        <v>-0.29292336050145601</v>
      </c>
      <c r="D1505" s="17">
        <v>-0.212685302846985</v>
      </c>
      <c r="E1505" s="17">
        <v>-0.37153150926016398</v>
      </c>
      <c r="F1505" s="17"/>
      <c r="G1505" s="17">
        <v>-9.6223312348558299E-2</v>
      </c>
      <c r="H1505" s="17">
        <v>-0.102312719056077</v>
      </c>
      <c r="I1505" s="17">
        <v>-0.17953424418227401</v>
      </c>
      <c r="J1505" s="17">
        <v>-0.31789709922029502</v>
      </c>
      <c r="K1505" s="17">
        <v>-0.40268993123743702</v>
      </c>
      <c r="L1505" s="17">
        <v>-0.60000986361349895</v>
      </c>
      <c r="M1505" s="17"/>
      <c r="N1505" s="17">
        <v>-0.27304641380250999</v>
      </c>
      <c r="O1505" s="17">
        <v>-0.27648690960105399</v>
      </c>
      <c r="P1505" s="17">
        <v>-0.33999292880179299</v>
      </c>
      <c r="Q1505" s="17">
        <v>-0.28593492625380601</v>
      </c>
      <c r="R1505" s="17"/>
      <c r="S1505" s="17">
        <v>-4.0458724935899602E-2</v>
      </c>
      <c r="T1505" s="17">
        <v>-0.213179843511416</v>
      </c>
      <c r="U1505" s="17">
        <v>-0.41471242211384102</v>
      </c>
      <c r="V1505" s="17">
        <v>-0.55621413189603497</v>
      </c>
      <c r="W1505" s="17">
        <v>-0.125062723055575</v>
      </c>
      <c r="X1505" s="17">
        <v>-0.19699492648443501</v>
      </c>
      <c r="Y1505" s="17">
        <v>-0.48059544363443302</v>
      </c>
      <c r="Z1505" s="17">
        <v>-0.36663677274661899</v>
      </c>
      <c r="AA1505" s="17">
        <v>-0.32054974118302998</v>
      </c>
      <c r="AB1505" s="17">
        <v>-0.32555374093565198</v>
      </c>
      <c r="AC1505" s="17">
        <v>-0.31193757767671698</v>
      </c>
      <c r="AD1505" s="17">
        <v>-0.48861375763794002</v>
      </c>
      <c r="AE1505" s="17"/>
      <c r="AF1505" s="17">
        <v>-0.39810572373945902</v>
      </c>
      <c r="AG1505" s="17">
        <v>-0.26267291502636197</v>
      </c>
      <c r="AH1505" s="17">
        <v>-0.20013921498423701</v>
      </c>
      <c r="AI1505" s="17"/>
      <c r="AJ1505" s="17">
        <v>-0.37113392379089699</v>
      </c>
      <c r="AK1505" s="17">
        <v>-0.23377361470684699</v>
      </c>
      <c r="AL1505" s="17">
        <v>-0.240019926859695</v>
      </c>
      <c r="AM1505" s="17">
        <v>-1</v>
      </c>
      <c r="AN1505" s="17">
        <v>-0.20233369799289999</v>
      </c>
      <c r="AO1505" s="17"/>
      <c r="AP1505" s="17">
        <v>-0.30118332427662797</v>
      </c>
      <c r="AQ1505" s="17">
        <v>-0.22519202168476399</v>
      </c>
      <c r="AR1505" s="17">
        <v>-0.226965470144605</v>
      </c>
      <c r="AS1505" s="17"/>
      <c r="AT1505" s="17">
        <v>-0.44995253439987998</v>
      </c>
      <c r="AU1505" s="17">
        <v>-0.289020900463829</v>
      </c>
      <c r="AV1505" s="17" t="s">
        <v>74</v>
      </c>
      <c r="AW1505" s="17">
        <v>-0.24477843617725201</v>
      </c>
      <c r="AX1505" s="17">
        <v>-0.221111795508729</v>
      </c>
      <c r="AY1505" s="17">
        <v>-5.2704124581162401E-2</v>
      </c>
      <c r="AZ1505" s="17">
        <v>-0.36111197615933399</v>
      </c>
    </row>
    <row r="1506" spans="2:52" x14ac:dyDescent="0.35">
      <c r="C1506" s="17"/>
      <c r="D1506" s="17"/>
      <c r="E1506" s="17"/>
      <c r="F1506" s="17"/>
      <c r="G1506" s="17"/>
      <c r="H1506" s="17"/>
      <c r="I1506" s="17"/>
      <c r="J1506" s="17"/>
      <c r="K1506" s="17"/>
      <c r="L1506" s="17"/>
      <c r="M1506" s="17"/>
      <c r="N1506" s="17"/>
      <c r="O1506" s="17"/>
      <c r="P1506" s="17"/>
      <c r="Q1506" s="17"/>
      <c r="R1506" s="17"/>
      <c r="S1506" s="17"/>
      <c r="T1506" s="17"/>
      <c r="U1506" s="17"/>
      <c r="V1506" s="17"/>
      <c r="W1506" s="17"/>
      <c r="X1506" s="17"/>
      <c r="Y1506" s="17"/>
      <c r="Z1506" s="17"/>
      <c r="AA1506" s="17"/>
      <c r="AB1506" s="17"/>
      <c r="AC1506" s="17"/>
      <c r="AD1506" s="17"/>
      <c r="AE1506" s="17"/>
      <c r="AF1506" s="17"/>
      <c r="AG1506" s="17"/>
      <c r="AH1506" s="17"/>
      <c r="AI1506" s="17"/>
      <c r="AJ1506" s="17"/>
      <c r="AK1506" s="17"/>
      <c r="AL1506" s="17"/>
      <c r="AM1506" s="17"/>
      <c r="AN1506" s="17"/>
      <c r="AO1506" s="17"/>
      <c r="AP1506" s="17"/>
      <c r="AQ1506" s="17"/>
      <c r="AR1506" s="17"/>
      <c r="AS1506" s="17"/>
      <c r="AT1506" s="17"/>
      <c r="AU1506" s="17"/>
      <c r="AV1506" s="17"/>
      <c r="AW1506" s="17"/>
      <c r="AX1506" s="17"/>
      <c r="AY1506" s="17"/>
      <c r="AZ1506" s="17"/>
    </row>
    <row r="1507" spans="2:52" x14ac:dyDescent="0.35">
      <c r="B1507" s="6" t="s">
        <v>527</v>
      </c>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c r="AF1507" s="17"/>
      <c r="AG1507" s="17"/>
      <c r="AH1507" s="17"/>
      <c r="AI1507" s="17"/>
      <c r="AJ1507" s="17"/>
      <c r="AK1507" s="17"/>
      <c r="AL1507" s="17"/>
      <c r="AM1507" s="17"/>
      <c r="AN1507" s="17"/>
      <c r="AO1507" s="17"/>
      <c r="AP1507" s="17"/>
      <c r="AQ1507" s="17"/>
      <c r="AR1507" s="17"/>
      <c r="AS1507" s="17"/>
      <c r="AT1507" s="17"/>
      <c r="AU1507" s="17"/>
      <c r="AV1507" s="17"/>
      <c r="AW1507" s="17"/>
      <c r="AX1507" s="17"/>
      <c r="AY1507" s="17"/>
      <c r="AZ1507" s="17"/>
    </row>
    <row r="1508" spans="2:52" x14ac:dyDescent="0.35">
      <c r="B1508" s="24" t="s">
        <v>156</v>
      </c>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row>
    <row r="1509" spans="2:52" x14ac:dyDescent="0.35">
      <c r="B1509" t="s">
        <v>382</v>
      </c>
      <c r="C1509" s="17">
        <v>0.116698007366848</v>
      </c>
      <c r="D1509" s="17">
        <v>0.13037738124591799</v>
      </c>
      <c r="E1509" s="17">
        <v>0.10428865396834699</v>
      </c>
      <c r="F1509" s="17"/>
      <c r="G1509" s="17">
        <v>0.19030129938497101</v>
      </c>
      <c r="H1509" s="17">
        <v>0.18003924034483901</v>
      </c>
      <c r="I1509" s="17">
        <v>0.107262522508612</v>
      </c>
      <c r="J1509" s="17">
        <v>0.119556723269756</v>
      </c>
      <c r="K1509" s="17">
        <v>4.6969644261766898E-2</v>
      </c>
      <c r="L1509" s="17">
        <v>6.3554282200057599E-2</v>
      </c>
      <c r="M1509" s="17"/>
      <c r="N1509" s="17">
        <v>0.181382785800207</v>
      </c>
      <c r="O1509" s="17">
        <v>9.7650181440879294E-2</v>
      </c>
      <c r="P1509" s="17">
        <v>0.10051282156798701</v>
      </c>
      <c r="Q1509" s="17">
        <v>8.0845713556475199E-2</v>
      </c>
      <c r="R1509" s="17"/>
      <c r="S1509" s="17">
        <v>0.213432206179828</v>
      </c>
      <c r="T1509" s="17">
        <v>3.7013702283348299E-2</v>
      </c>
      <c r="U1509" s="17">
        <v>0.121054633696523</v>
      </c>
      <c r="V1509" s="17">
        <v>9.39148557618424E-2</v>
      </c>
      <c r="W1509" s="17">
        <v>0.120966048845167</v>
      </c>
      <c r="X1509" s="17">
        <v>0.16770799495539099</v>
      </c>
      <c r="Y1509" s="17">
        <v>6.5415226042894598E-2</v>
      </c>
      <c r="Z1509" s="17">
        <v>0.189396129541509</v>
      </c>
      <c r="AA1509" s="17">
        <v>0.11771359026412501</v>
      </c>
      <c r="AB1509" s="17">
        <v>4.53525617107957E-2</v>
      </c>
      <c r="AC1509" s="17">
        <v>0.10663164227316201</v>
      </c>
      <c r="AD1509" s="17">
        <v>0.123332659758525</v>
      </c>
      <c r="AE1509" s="17"/>
      <c r="AF1509" s="17">
        <v>8.6906087179998495E-2</v>
      </c>
      <c r="AG1509" s="17">
        <v>0.11792917213208599</v>
      </c>
      <c r="AH1509" s="17">
        <v>0.17409978779854399</v>
      </c>
      <c r="AI1509" s="17"/>
      <c r="AJ1509" s="17">
        <v>0.104672570860355</v>
      </c>
      <c r="AK1509" s="17">
        <v>0.12897018600703999</v>
      </c>
      <c r="AL1509" s="17">
        <v>9.6051778579191893E-2</v>
      </c>
      <c r="AM1509" s="17">
        <v>0</v>
      </c>
      <c r="AN1509" s="17">
        <v>0.111667723568142</v>
      </c>
      <c r="AO1509" s="17"/>
      <c r="AP1509" s="17">
        <v>0.13926976716609399</v>
      </c>
      <c r="AQ1509" s="17">
        <v>0.139185724754912</v>
      </c>
      <c r="AR1509" s="17">
        <v>0.15131904443803099</v>
      </c>
      <c r="AS1509" s="17"/>
      <c r="AT1509" s="17">
        <v>8.5568032264775398E-2</v>
      </c>
      <c r="AU1509" s="17">
        <v>0.10739856304803</v>
      </c>
      <c r="AV1509" s="17" t="s">
        <v>74</v>
      </c>
      <c r="AW1509" s="17">
        <v>0.20268491991931101</v>
      </c>
      <c r="AX1509" s="17">
        <v>0.110895863654056</v>
      </c>
      <c r="AY1509" s="17">
        <v>0.15318433277612001</v>
      </c>
      <c r="AZ1509" s="17">
        <v>0.133558749431296</v>
      </c>
    </row>
    <row r="1510" spans="2:52" x14ac:dyDescent="0.35">
      <c r="B1510" t="s">
        <v>383</v>
      </c>
      <c r="C1510" s="17">
        <v>0.35141664189222399</v>
      </c>
      <c r="D1510" s="17">
        <v>0.352855541235296</v>
      </c>
      <c r="E1510" s="17">
        <v>0.34933708050439899</v>
      </c>
      <c r="F1510" s="17"/>
      <c r="G1510" s="17">
        <v>0.40947565778505401</v>
      </c>
      <c r="H1510" s="17">
        <v>0.29531027704645901</v>
      </c>
      <c r="I1510" s="17">
        <v>0.36299576161177899</v>
      </c>
      <c r="J1510" s="17">
        <v>0.37389416822440003</v>
      </c>
      <c r="K1510" s="17">
        <v>0.44650093839631799</v>
      </c>
      <c r="L1510" s="17">
        <v>0.25805431271231499</v>
      </c>
      <c r="M1510" s="17"/>
      <c r="N1510" s="17">
        <v>0.34418863504455099</v>
      </c>
      <c r="O1510" s="17">
        <v>0.33812318940721098</v>
      </c>
      <c r="P1510" s="17">
        <v>0.35540057243943901</v>
      </c>
      <c r="Q1510" s="17">
        <v>0.36700767899953901</v>
      </c>
      <c r="R1510" s="17"/>
      <c r="S1510" s="17">
        <v>0.29699123558541501</v>
      </c>
      <c r="T1510" s="17">
        <v>0.387542953064549</v>
      </c>
      <c r="U1510" s="17">
        <v>0.22318906797045601</v>
      </c>
      <c r="V1510" s="17">
        <v>0.37130640033878098</v>
      </c>
      <c r="W1510" s="17">
        <v>0.40297849101955702</v>
      </c>
      <c r="X1510" s="17">
        <v>0.45880705192606303</v>
      </c>
      <c r="Y1510" s="17">
        <v>0.30308903706029</v>
      </c>
      <c r="Z1510" s="17">
        <v>0.48767098114868501</v>
      </c>
      <c r="AA1510" s="17">
        <v>0.38129100292066498</v>
      </c>
      <c r="AB1510" s="17">
        <v>0.271329658881586</v>
      </c>
      <c r="AC1510" s="17">
        <v>0.29252039661082502</v>
      </c>
      <c r="AD1510" s="17">
        <v>0.45167844231509102</v>
      </c>
      <c r="AE1510" s="17"/>
      <c r="AF1510" s="17">
        <v>0.34072888406213198</v>
      </c>
      <c r="AG1510" s="17">
        <v>0.32277378125180001</v>
      </c>
      <c r="AH1510" s="17">
        <v>0.31848514539520301</v>
      </c>
      <c r="AI1510" s="17"/>
      <c r="AJ1510" s="17">
        <v>0.35380054316514398</v>
      </c>
      <c r="AK1510" s="17">
        <v>0.32621901144689802</v>
      </c>
      <c r="AL1510" s="17">
        <v>0.32806255414157998</v>
      </c>
      <c r="AM1510" s="17">
        <v>0.34089149154290799</v>
      </c>
      <c r="AN1510" s="17">
        <v>0.39285534999782701</v>
      </c>
      <c r="AO1510" s="17"/>
      <c r="AP1510" s="17">
        <v>0.40013286033022899</v>
      </c>
      <c r="AQ1510" s="17">
        <v>0.34836887905844199</v>
      </c>
      <c r="AR1510" s="17">
        <v>0.40556091871504302</v>
      </c>
      <c r="AS1510" s="17"/>
      <c r="AT1510" s="17">
        <v>0.36184681433806998</v>
      </c>
      <c r="AU1510" s="17">
        <v>0.34433551909655702</v>
      </c>
      <c r="AV1510" s="17" t="s">
        <v>74</v>
      </c>
      <c r="AW1510" s="17">
        <v>0.297294821287301</v>
      </c>
      <c r="AX1510" s="17">
        <v>0.38799879558445299</v>
      </c>
      <c r="AY1510" s="17">
        <v>0.33481118421447997</v>
      </c>
      <c r="AZ1510" s="17">
        <v>0.44943080536904201</v>
      </c>
    </row>
    <row r="1511" spans="2:52" x14ac:dyDescent="0.35">
      <c r="B1511" t="s">
        <v>384</v>
      </c>
      <c r="C1511" s="17">
        <v>0.27778443708738298</v>
      </c>
      <c r="D1511" s="17">
        <v>0.30094342661407403</v>
      </c>
      <c r="E1511" s="17">
        <v>0.25729807131475202</v>
      </c>
      <c r="F1511" s="17"/>
      <c r="G1511" s="17">
        <v>0.19743898524648101</v>
      </c>
      <c r="H1511" s="17">
        <v>0.26881604498572098</v>
      </c>
      <c r="I1511" s="17">
        <v>0.29201770221190199</v>
      </c>
      <c r="J1511" s="17">
        <v>0.268624110552527</v>
      </c>
      <c r="K1511" s="17">
        <v>0.29026400025759602</v>
      </c>
      <c r="L1511" s="17">
        <v>0.33306177730554098</v>
      </c>
      <c r="M1511" s="17"/>
      <c r="N1511" s="17">
        <v>0.27737687347076501</v>
      </c>
      <c r="O1511" s="17">
        <v>0.314435293153352</v>
      </c>
      <c r="P1511" s="17">
        <v>0.25773112056233899</v>
      </c>
      <c r="Q1511" s="17">
        <v>0.25731323261912298</v>
      </c>
      <c r="R1511" s="17"/>
      <c r="S1511" s="17">
        <v>0.28347513336407398</v>
      </c>
      <c r="T1511" s="17">
        <v>0.30419109815921103</v>
      </c>
      <c r="U1511" s="17">
        <v>0.32236123898591101</v>
      </c>
      <c r="V1511" s="17">
        <v>0.29609565647657499</v>
      </c>
      <c r="W1511" s="17">
        <v>0.20485269742662701</v>
      </c>
      <c r="X1511" s="17">
        <v>0.151791607796293</v>
      </c>
      <c r="Y1511" s="17">
        <v>0.32372170060335398</v>
      </c>
      <c r="Z1511" s="17">
        <v>0.28480048727597901</v>
      </c>
      <c r="AA1511" s="17">
        <v>0.32142202792147101</v>
      </c>
      <c r="AB1511" s="17">
        <v>0.33034975214129703</v>
      </c>
      <c r="AC1511" s="17">
        <v>0.17192673432365599</v>
      </c>
      <c r="AD1511" s="17">
        <v>0.30078611620954598</v>
      </c>
      <c r="AE1511" s="17"/>
      <c r="AF1511" s="17">
        <v>0.28838582521003597</v>
      </c>
      <c r="AG1511" s="17">
        <v>0.31538396653751</v>
      </c>
      <c r="AH1511" s="17">
        <v>0.23097863711101599</v>
      </c>
      <c r="AI1511" s="17"/>
      <c r="AJ1511" s="17">
        <v>0.29551958690400798</v>
      </c>
      <c r="AK1511" s="17">
        <v>0.319256921448486</v>
      </c>
      <c r="AL1511" s="17">
        <v>0.30516835597328201</v>
      </c>
      <c r="AM1511" s="17">
        <v>0.204284932099007</v>
      </c>
      <c r="AN1511" s="17">
        <v>0.21162783424616899</v>
      </c>
      <c r="AO1511" s="17"/>
      <c r="AP1511" s="17">
        <v>0.21675814000555599</v>
      </c>
      <c r="AQ1511" s="17">
        <v>0.30480318038377102</v>
      </c>
      <c r="AR1511" s="17">
        <v>0.36056084791454002</v>
      </c>
      <c r="AS1511" s="17"/>
      <c r="AT1511" s="17">
        <v>0.29325823866638001</v>
      </c>
      <c r="AU1511" s="17">
        <v>0.31158833083302101</v>
      </c>
      <c r="AV1511" s="17" t="s">
        <v>74</v>
      </c>
      <c r="AW1511" s="17">
        <v>0.175199272126348</v>
      </c>
      <c r="AX1511" s="17">
        <v>0.208938388014137</v>
      </c>
      <c r="AY1511" s="17">
        <v>0.29718383083303601</v>
      </c>
      <c r="AZ1511" s="17">
        <v>0.19325476158122801</v>
      </c>
    </row>
    <row r="1512" spans="2:52" x14ac:dyDescent="0.35">
      <c r="B1512" t="s">
        <v>385</v>
      </c>
      <c r="C1512" s="17">
        <v>0.110251856534494</v>
      </c>
      <c r="D1512" s="17">
        <v>9.2488778497961499E-2</v>
      </c>
      <c r="E1512" s="17">
        <v>0.128070954171007</v>
      </c>
      <c r="F1512" s="17"/>
      <c r="G1512" s="17">
        <v>0.11530901032645401</v>
      </c>
      <c r="H1512" s="17">
        <v>0.134278055692334</v>
      </c>
      <c r="I1512" s="17">
        <v>7.9476047083170201E-2</v>
      </c>
      <c r="J1512" s="17">
        <v>9.1096763183810006E-2</v>
      </c>
      <c r="K1512" s="17">
        <v>9.6440809166562697E-2</v>
      </c>
      <c r="L1512" s="17">
        <v>0.144150428571759</v>
      </c>
      <c r="M1512" s="17"/>
      <c r="N1512" s="17">
        <v>0.101315551229767</v>
      </c>
      <c r="O1512" s="17">
        <v>0.130591344292425</v>
      </c>
      <c r="P1512" s="17">
        <v>0.112852188971665</v>
      </c>
      <c r="Q1512" s="17">
        <v>9.57029630755451E-2</v>
      </c>
      <c r="R1512" s="17"/>
      <c r="S1512" s="17">
        <v>0.120132566394938</v>
      </c>
      <c r="T1512" s="17">
        <v>0.15138617384849601</v>
      </c>
      <c r="U1512" s="17">
        <v>0.15699656465583101</v>
      </c>
      <c r="V1512" s="17">
        <v>0.100568165658953</v>
      </c>
      <c r="W1512" s="17">
        <v>0.15926615435070701</v>
      </c>
      <c r="X1512" s="17">
        <v>7.5723507116721295E-2</v>
      </c>
      <c r="Y1512" s="17">
        <v>0.150565954120676</v>
      </c>
      <c r="Z1512" s="17">
        <v>0</v>
      </c>
      <c r="AA1512" s="17">
        <v>2.6647394933375899E-2</v>
      </c>
      <c r="AB1512" s="17">
        <v>0.13853162548247</v>
      </c>
      <c r="AC1512" s="17">
        <v>0.15175288308877999</v>
      </c>
      <c r="AD1512" s="17">
        <v>0</v>
      </c>
      <c r="AE1512" s="17"/>
      <c r="AF1512" s="17">
        <v>0.12667281905847</v>
      </c>
      <c r="AG1512" s="17">
        <v>9.6233220778362105E-2</v>
      </c>
      <c r="AH1512" s="17">
        <v>0.120276392696632</v>
      </c>
      <c r="AI1512" s="17"/>
      <c r="AJ1512" s="17">
        <v>7.8884374841886401E-2</v>
      </c>
      <c r="AK1512" s="17">
        <v>0.112229424735448</v>
      </c>
      <c r="AL1512" s="17">
        <v>0.172205805035511</v>
      </c>
      <c r="AM1512" s="17">
        <v>0.28439733525654798</v>
      </c>
      <c r="AN1512" s="17">
        <v>0.13444227207947801</v>
      </c>
      <c r="AO1512" s="17"/>
      <c r="AP1512" s="17">
        <v>6.8321950554275895E-2</v>
      </c>
      <c r="AQ1512" s="17">
        <v>0.111073946331852</v>
      </c>
      <c r="AR1512" s="17">
        <v>5.7471876274557097E-2</v>
      </c>
      <c r="AS1512" s="17"/>
      <c r="AT1512" s="17">
        <v>0.117502293359242</v>
      </c>
      <c r="AU1512" s="17">
        <v>0.101222929985196</v>
      </c>
      <c r="AV1512" s="17" t="s">
        <v>74</v>
      </c>
      <c r="AW1512" s="17">
        <v>8.4034205675726198E-2</v>
      </c>
      <c r="AX1512" s="17">
        <v>0.127932026293887</v>
      </c>
      <c r="AY1512" s="17">
        <v>9.5470205521647006E-2</v>
      </c>
      <c r="AZ1512" s="17">
        <v>8.7024255501774103E-2</v>
      </c>
    </row>
    <row r="1513" spans="2:52" x14ac:dyDescent="0.35">
      <c r="B1513" t="s">
        <v>386</v>
      </c>
      <c r="C1513" s="17">
        <v>9.62600370936086E-2</v>
      </c>
      <c r="D1513" s="17">
        <v>9.0514306389760699E-2</v>
      </c>
      <c r="E1513" s="17">
        <v>9.8888282561654606E-2</v>
      </c>
      <c r="F1513" s="17"/>
      <c r="G1513" s="17">
        <v>5.6358139246707198E-2</v>
      </c>
      <c r="H1513" s="17">
        <v>7.5343150844663198E-2</v>
      </c>
      <c r="I1513" s="17">
        <v>9.7780047500074602E-2</v>
      </c>
      <c r="J1513" s="17">
        <v>8.8470622351996403E-2</v>
      </c>
      <c r="K1513" s="17">
        <v>8.4888669350026494E-2</v>
      </c>
      <c r="L1513" s="17">
        <v>0.15420664934384001</v>
      </c>
      <c r="M1513" s="17"/>
      <c r="N1513" s="17">
        <v>8.8553686550161895E-2</v>
      </c>
      <c r="O1513" s="17">
        <v>8.0981894591605694E-2</v>
      </c>
      <c r="P1513" s="17">
        <v>0.100064314012292</v>
      </c>
      <c r="Q1513" s="17">
        <v>0.119158431304382</v>
      </c>
      <c r="R1513" s="17"/>
      <c r="S1513" s="17">
        <v>2.1781939830221302E-2</v>
      </c>
      <c r="T1513" s="17">
        <v>3.7127966521652803E-2</v>
      </c>
      <c r="U1513" s="17">
        <v>0.13890969065327899</v>
      </c>
      <c r="V1513" s="17">
        <v>0.107880397785049</v>
      </c>
      <c r="W1513" s="17">
        <v>9.0039323729736206E-2</v>
      </c>
      <c r="X1513" s="17">
        <v>9.3662454146534804E-2</v>
      </c>
      <c r="Y1513" s="17">
        <v>0.136219926079652</v>
      </c>
      <c r="Z1513" s="17">
        <v>3.8132402033827797E-2</v>
      </c>
      <c r="AA1513" s="17">
        <v>0.112206327980671</v>
      </c>
      <c r="AB1513" s="17">
        <v>0.15754581152599301</v>
      </c>
      <c r="AC1513" s="17">
        <v>0.18725146145143301</v>
      </c>
      <c r="AD1513" s="17">
        <v>0.124202781716839</v>
      </c>
      <c r="AE1513" s="17"/>
      <c r="AF1513" s="17">
        <v>0.119520513123976</v>
      </c>
      <c r="AG1513" s="17">
        <v>9.92610425160875E-2</v>
      </c>
      <c r="AH1513" s="17">
        <v>8.4473603174017406E-2</v>
      </c>
      <c r="AI1513" s="17"/>
      <c r="AJ1513" s="17">
        <v>0.111952298526011</v>
      </c>
      <c r="AK1513" s="17">
        <v>7.6347465278702606E-2</v>
      </c>
      <c r="AL1513" s="17">
        <v>6.6477688375116001E-2</v>
      </c>
      <c r="AM1513" s="17">
        <v>0.17042624110153701</v>
      </c>
      <c r="AN1513" s="17">
        <v>7.0814799176641394E-2</v>
      </c>
      <c r="AO1513" s="17"/>
      <c r="AP1513" s="17">
        <v>0.102904466426097</v>
      </c>
      <c r="AQ1513" s="17">
        <v>7.8763208145989097E-2</v>
      </c>
      <c r="AR1513" s="17">
        <v>2.5087312657828899E-2</v>
      </c>
      <c r="AS1513" s="17"/>
      <c r="AT1513" s="17">
        <v>0.108518135067503</v>
      </c>
      <c r="AU1513" s="17">
        <v>9.7882465514232506E-2</v>
      </c>
      <c r="AV1513" s="17" t="s">
        <v>74</v>
      </c>
      <c r="AW1513" s="17">
        <v>0.156649276672638</v>
      </c>
      <c r="AX1513" s="17">
        <v>6.9795399028349997E-2</v>
      </c>
      <c r="AY1513" s="17">
        <v>6.6884347509586897E-2</v>
      </c>
      <c r="AZ1513" s="17">
        <v>9.3062461281630801E-2</v>
      </c>
    </row>
    <row r="1514" spans="2:52" x14ac:dyDescent="0.35">
      <c r="B1514" t="s">
        <v>72</v>
      </c>
      <c r="C1514" s="17">
        <v>4.7589020025442699E-2</v>
      </c>
      <c r="D1514" s="17">
        <v>3.2820566016989197E-2</v>
      </c>
      <c r="E1514" s="17">
        <v>6.2116957479841001E-2</v>
      </c>
      <c r="F1514" s="17"/>
      <c r="G1514" s="17">
        <v>3.1116908010332799E-2</v>
      </c>
      <c r="H1514" s="17">
        <v>4.6213231085983603E-2</v>
      </c>
      <c r="I1514" s="17">
        <v>6.0467919084461898E-2</v>
      </c>
      <c r="J1514" s="17">
        <v>5.8357612417511397E-2</v>
      </c>
      <c r="K1514" s="17">
        <v>3.4935938567730598E-2</v>
      </c>
      <c r="L1514" s="17">
        <v>4.6972549866487398E-2</v>
      </c>
      <c r="M1514" s="17"/>
      <c r="N1514" s="17">
        <v>7.1824679045482398E-3</v>
      </c>
      <c r="O1514" s="17">
        <v>3.82180971145272E-2</v>
      </c>
      <c r="P1514" s="17">
        <v>7.3438982446278805E-2</v>
      </c>
      <c r="Q1514" s="17">
        <v>7.99719804449356E-2</v>
      </c>
      <c r="R1514" s="17"/>
      <c r="S1514" s="17">
        <v>6.4186918645523394E-2</v>
      </c>
      <c r="T1514" s="17">
        <v>8.2738106122743293E-2</v>
      </c>
      <c r="U1514" s="17">
        <v>3.74888040380007E-2</v>
      </c>
      <c r="V1514" s="17">
        <v>3.02345239787997E-2</v>
      </c>
      <c r="W1514" s="17">
        <v>2.1897284628205602E-2</v>
      </c>
      <c r="X1514" s="17">
        <v>5.2307384058996799E-2</v>
      </c>
      <c r="Y1514" s="17">
        <v>2.09881560931327E-2</v>
      </c>
      <c r="Z1514" s="17">
        <v>0</v>
      </c>
      <c r="AA1514" s="17">
        <v>4.0719655979691599E-2</v>
      </c>
      <c r="AB1514" s="17">
        <v>5.68905902578586E-2</v>
      </c>
      <c r="AC1514" s="17">
        <v>8.99168822521446E-2</v>
      </c>
      <c r="AD1514" s="17">
        <v>0</v>
      </c>
      <c r="AE1514" s="17"/>
      <c r="AF1514" s="17">
        <v>3.7785871365386303E-2</v>
      </c>
      <c r="AG1514" s="17">
        <v>4.8418816784153697E-2</v>
      </c>
      <c r="AH1514" s="17">
        <v>7.1686433824587698E-2</v>
      </c>
      <c r="AI1514" s="17"/>
      <c r="AJ1514" s="17">
        <v>5.5170625702596197E-2</v>
      </c>
      <c r="AK1514" s="17">
        <v>3.6976991083425503E-2</v>
      </c>
      <c r="AL1514" s="17">
        <v>3.2033817895319297E-2</v>
      </c>
      <c r="AM1514" s="17">
        <v>0</v>
      </c>
      <c r="AN1514" s="17">
        <v>7.8592020931742404E-2</v>
      </c>
      <c r="AO1514" s="17"/>
      <c r="AP1514" s="17">
        <v>7.2612815517747703E-2</v>
      </c>
      <c r="AQ1514" s="17">
        <v>1.78050613250339E-2</v>
      </c>
      <c r="AR1514" s="17">
        <v>0</v>
      </c>
      <c r="AS1514" s="17"/>
      <c r="AT1514" s="17">
        <v>3.3306486304028902E-2</v>
      </c>
      <c r="AU1514" s="17">
        <v>3.7572191522962997E-2</v>
      </c>
      <c r="AV1514" s="17" t="s">
        <v>74</v>
      </c>
      <c r="AW1514" s="17">
        <v>8.4137504318675893E-2</v>
      </c>
      <c r="AX1514" s="17">
        <v>9.4439527425117104E-2</v>
      </c>
      <c r="AY1514" s="17">
        <v>5.2466099145130597E-2</v>
      </c>
      <c r="AZ1514" s="17">
        <v>4.366896683503E-2</v>
      </c>
    </row>
    <row r="1515" spans="2:52" x14ac:dyDescent="0.35">
      <c r="B1515" t="s">
        <v>387</v>
      </c>
      <c r="C1515" s="17">
        <v>0.46811464925907198</v>
      </c>
      <c r="D1515" s="17">
        <v>0.48323292248121502</v>
      </c>
      <c r="E1515" s="17">
        <v>0.45362573447274601</v>
      </c>
      <c r="F1515" s="17"/>
      <c r="G1515" s="17">
        <v>0.59977695717002499</v>
      </c>
      <c r="H1515" s="17">
        <v>0.47534951739129799</v>
      </c>
      <c r="I1515" s="17">
        <v>0.470258284120391</v>
      </c>
      <c r="J1515" s="17">
        <v>0.493450891494155</v>
      </c>
      <c r="K1515" s="17">
        <v>0.49347058265808402</v>
      </c>
      <c r="L1515" s="17">
        <v>0.32160859491237198</v>
      </c>
      <c r="M1515" s="17"/>
      <c r="N1515" s="17">
        <v>0.52557142084475805</v>
      </c>
      <c r="O1515" s="17">
        <v>0.43577337084808998</v>
      </c>
      <c r="P1515" s="17">
        <v>0.45591339400742598</v>
      </c>
      <c r="Q1515" s="17">
        <v>0.44785339255601397</v>
      </c>
      <c r="R1515" s="17"/>
      <c r="S1515" s="17">
        <v>0.51042344176524301</v>
      </c>
      <c r="T1515" s="17">
        <v>0.42455665534789699</v>
      </c>
      <c r="U1515" s="17">
        <v>0.34424370166697899</v>
      </c>
      <c r="V1515" s="17">
        <v>0.46522125610062298</v>
      </c>
      <c r="W1515" s="17">
        <v>0.523944539864724</v>
      </c>
      <c r="X1515" s="17">
        <v>0.62651504688145399</v>
      </c>
      <c r="Y1515" s="17">
        <v>0.36850426310318501</v>
      </c>
      <c r="Z1515" s="17">
        <v>0.67706711069019299</v>
      </c>
      <c r="AA1515" s="17">
        <v>0.49900459318479101</v>
      </c>
      <c r="AB1515" s="17">
        <v>0.31668222059238099</v>
      </c>
      <c r="AC1515" s="17">
        <v>0.39915203888398598</v>
      </c>
      <c r="AD1515" s="17">
        <v>0.57501110207361505</v>
      </c>
      <c r="AE1515" s="17"/>
      <c r="AF1515" s="17">
        <v>0.42763497124213101</v>
      </c>
      <c r="AG1515" s="17">
        <v>0.44070295338388699</v>
      </c>
      <c r="AH1515" s="17">
        <v>0.49258493319374702</v>
      </c>
      <c r="AI1515" s="17"/>
      <c r="AJ1515" s="17">
        <v>0.45847311402549801</v>
      </c>
      <c r="AK1515" s="17">
        <v>0.45518919745393799</v>
      </c>
      <c r="AL1515" s="17">
        <v>0.42411433272077198</v>
      </c>
      <c r="AM1515" s="17">
        <v>0.34089149154290799</v>
      </c>
      <c r="AN1515" s="17">
        <v>0.50452307356596904</v>
      </c>
      <c r="AO1515" s="17"/>
      <c r="AP1515" s="17">
        <v>0.53940262749632295</v>
      </c>
      <c r="AQ1515" s="17">
        <v>0.48755460381335403</v>
      </c>
      <c r="AR1515" s="17">
        <v>0.55687996315307398</v>
      </c>
      <c r="AS1515" s="17"/>
      <c r="AT1515" s="17">
        <v>0.44741484660284597</v>
      </c>
      <c r="AU1515" s="17">
        <v>0.45173408214458799</v>
      </c>
      <c r="AV1515" s="17" t="s">
        <v>74</v>
      </c>
      <c r="AW1515" s="17">
        <v>0.49997974120661198</v>
      </c>
      <c r="AX1515" s="17">
        <v>0.49889465923850901</v>
      </c>
      <c r="AY1515" s="17">
        <v>0.48799551699060001</v>
      </c>
      <c r="AZ1515" s="17">
        <v>0.58298955480033698</v>
      </c>
    </row>
    <row r="1516" spans="2:52" x14ac:dyDescent="0.35">
      <c r="B1516" t="s">
        <v>388</v>
      </c>
      <c r="C1516" s="17">
        <v>0.20651189362810199</v>
      </c>
      <c r="D1516" s="17">
        <v>0.18300308488772199</v>
      </c>
      <c r="E1516" s="17">
        <v>0.226959236732661</v>
      </c>
      <c r="F1516" s="17"/>
      <c r="G1516" s="17">
        <v>0.17166714957316101</v>
      </c>
      <c r="H1516" s="17">
        <v>0.20962120653699701</v>
      </c>
      <c r="I1516" s="17">
        <v>0.17725609458324501</v>
      </c>
      <c r="J1516" s="17">
        <v>0.17956738553580601</v>
      </c>
      <c r="K1516" s="17">
        <v>0.18132947851658901</v>
      </c>
      <c r="L1516" s="17">
        <v>0.29835707791559901</v>
      </c>
      <c r="M1516" s="17"/>
      <c r="N1516" s="17">
        <v>0.18986923777992901</v>
      </c>
      <c r="O1516" s="17">
        <v>0.21157323888403101</v>
      </c>
      <c r="P1516" s="17">
        <v>0.21291650298395701</v>
      </c>
      <c r="Q1516" s="17">
        <v>0.21486139437992699</v>
      </c>
      <c r="R1516" s="17"/>
      <c r="S1516" s="17">
        <v>0.14191450622516</v>
      </c>
      <c r="T1516" s="17">
        <v>0.18851414037014899</v>
      </c>
      <c r="U1516" s="17">
        <v>0.29590625530911002</v>
      </c>
      <c r="V1516" s="17">
        <v>0.20844856344400201</v>
      </c>
      <c r="W1516" s="17">
        <v>0.24930547808044301</v>
      </c>
      <c r="X1516" s="17">
        <v>0.169385961263256</v>
      </c>
      <c r="Y1516" s="17">
        <v>0.28678588020032802</v>
      </c>
      <c r="Z1516" s="17">
        <v>3.8132402033827797E-2</v>
      </c>
      <c r="AA1516" s="17">
        <v>0.13885372291404699</v>
      </c>
      <c r="AB1516" s="17">
        <v>0.29607743700846301</v>
      </c>
      <c r="AC1516" s="17">
        <v>0.339004344540213</v>
      </c>
      <c r="AD1516" s="17">
        <v>0.124202781716839</v>
      </c>
      <c r="AE1516" s="17"/>
      <c r="AF1516" s="17">
        <v>0.24619333218244699</v>
      </c>
      <c r="AG1516" s="17">
        <v>0.19549426329444999</v>
      </c>
      <c r="AH1516" s="17">
        <v>0.20474999587064999</v>
      </c>
      <c r="AI1516" s="17"/>
      <c r="AJ1516" s="17">
        <v>0.190836673367897</v>
      </c>
      <c r="AK1516" s="17">
        <v>0.18857689001415001</v>
      </c>
      <c r="AL1516" s="17">
        <v>0.238683493410627</v>
      </c>
      <c r="AM1516" s="17">
        <v>0.45482357635808501</v>
      </c>
      <c r="AN1516" s="17">
        <v>0.20525707125612</v>
      </c>
      <c r="AO1516" s="17"/>
      <c r="AP1516" s="17">
        <v>0.171226416980373</v>
      </c>
      <c r="AQ1516" s="17">
        <v>0.189837154477841</v>
      </c>
      <c r="AR1516" s="17">
        <v>8.2559188932385993E-2</v>
      </c>
      <c r="AS1516" s="17"/>
      <c r="AT1516" s="17">
        <v>0.226020428426746</v>
      </c>
      <c r="AU1516" s="17">
        <v>0.19910539549942899</v>
      </c>
      <c r="AV1516" s="17" t="s">
        <v>74</v>
      </c>
      <c r="AW1516" s="17">
        <v>0.24068348234836401</v>
      </c>
      <c r="AX1516" s="17">
        <v>0.197727425322237</v>
      </c>
      <c r="AY1516" s="17">
        <v>0.162354553031234</v>
      </c>
      <c r="AZ1516" s="17">
        <v>0.18008671678340499</v>
      </c>
    </row>
    <row r="1517" spans="2:52" x14ac:dyDescent="0.35">
      <c r="B1517" t="s">
        <v>86</v>
      </c>
      <c r="C1517" s="17">
        <v>0.26160275563097002</v>
      </c>
      <c r="D1517" s="17">
        <v>0.30022983759349298</v>
      </c>
      <c r="E1517" s="17">
        <v>0.22666649774008499</v>
      </c>
      <c r="F1517" s="17"/>
      <c r="G1517" s="17">
        <v>0.42810980759686401</v>
      </c>
      <c r="H1517" s="17">
        <v>0.26572831085430099</v>
      </c>
      <c r="I1517" s="17">
        <v>0.29300218953714602</v>
      </c>
      <c r="J1517" s="17">
        <v>0.31388350595834902</v>
      </c>
      <c r="K1517" s="17">
        <v>0.31214110414149498</v>
      </c>
      <c r="L1517" s="17">
        <v>2.3251516996773001E-2</v>
      </c>
      <c r="M1517" s="17"/>
      <c r="N1517" s="17">
        <v>0.33570218306483002</v>
      </c>
      <c r="O1517" s="17">
        <v>0.224200131964059</v>
      </c>
      <c r="P1517" s="17">
        <v>0.242996891023469</v>
      </c>
      <c r="Q1517" s="17">
        <v>0.23299199817608801</v>
      </c>
      <c r="R1517" s="17"/>
      <c r="S1517" s="17">
        <v>0.36850893554008401</v>
      </c>
      <c r="T1517" s="17">
        <v>0.236042514977748</v>
      </c>
      <c r="U1517" s="17">
        <v>4.8337446357868998E-2</v>
      </c>
      <c r="V1517" s="17">
        <v>0.256772692656621</v>
      </c>
      <c r="W1517" s="17">
        <v>0.27463906178428099</v>
      </c>
      <c r="X1517" s="17">
        <v>0.45712908561819798</v>
      </c>
      <c r="Y1517" s="17">
        <v>8.1718382902856504E-2</v>
      </c>
      <c r="Z1517" s="17">
        <v>0.63893470865636504</v>
      </c>
      <c r="AA1517" s="17">
        <v>0.360150870270743</v>
      </c>
      <c r="AB1517" s="17">
        <v>2.06047835839188E-2</v>
      </c>
      <c r="AC1517" s="17">
        <v>6.0147694343773303E-2</v>
      </c>
      <c r="AD1517" s="17">
        <v>0.45080832035677698</v>
      </c>
      <c r="AE1517" s="17"/>
      <c r="AF1517" s="17">
        <v>0.181441639059684</v>
      </c>
      <c r="AG1517" s="17">
        <v>0.24520869008943699</v>
      </c>
      <c r="AH1517" s="17">
        <v>0.28783493732309701</v>
      </c>
      <c r="AI1517" s="17"/>
      <c r="AJ1517" s="17">
        <v>0.267636440657601</v>
      </c>
      <c r="AK1517" s="17">
        <v>0.26661230743978798</v>
      </c>
      <c r="AL1517" s="17">
        <v>0.18543083931014601</v>
      </c>
      <c r="AM1517" s="17">
        <v>-0.113932084815177</v>
      </c>
      <c r="AN1517" s="17">
        <v>0.29926600230984901</v>
      </c>
      <c r="AO1517" s="17"/>
      <c r="AP1517" s="17">
        <v>0.36817621051595101</v>
      </c>
      <c r="AQ1517" s="17">
        <v>0.29771744933551297</v>
      </c>
      <c r="AR1517" s="17">
        <v>0.47432077422068802</v>
      </c>
      <c r="AS1517" s="17"/>
      <c r="AT1517" s="17">
        <v>0.22139441817610001</v>
      </c>
      <c r="AU1517" s="17">
        <v>0.25262868664515897</v>
      </c>
      <c r="AV1517" s="17" t="s">
        <v>74</v>
      </c>
      <c r="AW1517" s="17">
        <v>0.25929625885824797</v>
      </c>
      <c r="AX1517" s="17">
        <v>0.30116723391627198</v>
      </c>
      <c r="AY1517" s="17">
        <v>0.32564096395936598</v>
      </c>
      <c r="AZ1517" s="17">
        <v>0.402902838016933</v>
      </c>
    </row>
    <row r="1518" spans="2:52" x14ac:dyDescent="0.35">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row>
    <row r="1519" spans="2:52" x14ac:dyDescent="0.35">
      <c r="B1519" s="6" t="s">
        <v>529</v>
      </c>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row>
    <row r="1520" spans="2:52" x14ac:dyDescent="0.35">
      <c r="B1520" s="24" t="s">
        <v>156</v>
      </c>
      <c r="C1520" s="17"/>
      <c r="D1520" s="17"/>
      <c r="E1520" s="17"/>
      <c r="F1520" s="17"/>
      <c r="G1520" s="17"/>
      <c r="H1520" s="17"/>
      <c r="I1520" s="17"/>
      <c r="J1520" s="17"/>
      <c r="K1520" s="17"/>
      <c r="L1520" s="17"/>
      <c r="M1520" s="17"/>
      <c r="N1520" s="17"/>
      <c r="O1520" s="17"/>
      <c r="P1520" s="17"/>
      <c r="Q1520" s="17"/>
      <c r="R1520" s="17"/>
      <c r="S1520" s="17"/>
      <c r="T1520" s="17"/>
      <c r="U1520" s="17"/>
      <c r="V1520" s="17"/>
      <c r="W1520" s="17"/>
      <c r="X1520" s="17"/>
      <c r="Y1520" s="17"/>
      <c r="Z1520" s="17"/>
      <c r="AA1520" s="17"/>
      <c r="AB1520" s="17"/>
      <c r="AC1520" s="17"/>
      <c r="AD1520" s="17"/>
      <c r="AE1520" s="17"/>
      <c r="AF1520" s="17"/>
      <c r="AG1520" s="17"/>
      <c r="AH1520" s="17"/>
      <c r="AI1520" s="17"/>
      <c r="AJ1520" s="17"/>
      <c r="AK1520" s="17"/>
      <c r="AL1520" s="17"/>
      <c r="AM1520" s="17"/>
      <c r="AN1520" s="17"/>
      <c r="AO1520" s="17"/>
      <c r="AP1520" s="17"/>
      <c r="AQ1520" s="17"/>
      <c r="AR1520" s="17"/>
      <c r="AS1520" s="17"/>
      <c r="AT1520" s="17"/>
      <c r="AU1520" s="17"/>
      <c r="AV1520" s="17"/>
      <c r="AW1520" s="17"/>
      <c r="AX1520" s="17"/>
      <c r="AY1520" s="17"/>
      <c r="AZ1520" s="17"/>
    </row>
    <row r="1521" spans="2:52" x14ac:dyDescent="0.35">
      <c r="B1521" t="s">
        <v>382</v>
      </c>
      <c r="C1521" s="17">
        <v>0.16763471128255</v>
      </c>
      <c r="D1521" s="17">
        <v>0.158587196678663</v>
      </c>
      <c r="E1521" s="17">
        <v>0.174342245344662</v>
      </c>
      <c r="F1521" s="17"/>
      <c r="G1521" s="17">
        <v>0.22485605344252599</v>
      </c>
      <c r="H1521" s="17">
        <v>0.11630978051384901</v>
      </c>
      <c r="I1521" s="17">
        <v>0.190676723539142</v>
      </c>
      <c r="J1521" s="17">
        <v>0.12508734025650101</v>
      </c>
      <c r="K1521" s="17">
        <v>0.23227248683304999</v>
      </c>
      <c r="L1521" s="17">
        <v>0.14576905043308999</v>
      </c>
      <c r="M1521" s="17"/>
      <c r="N1521" s="17">
        <v>0.14770284772924799</v>
      </c>
      <c r="O1521" s="17">
        <v>0.19065563030968899</v>
      </c>
      <c r="P1521" s="17">
        <v>0.17568598550446199</v>
      </c>
      <c r="Q1521" s="17">
        <v>0.15933529855645301</v>
      </c>
      <c r="R1521" s="17"/>
      <c r="S1521" s="17">
        <v>0.13393247901900701</v>
      </c>
      <c r="T1521" s="17">
        <v>0.14755051266038799</v>
      </c>
      <c r="U1521" s="17">
        <v>0.159605157077471</v>
      </c>
      <c r="V1521" s="17">
        <v>0.208987272365729</v>
      </c>
      <c r="W1521" s="17">
        <v>0.21357000006358101</v>
      </c>
      <c r="X1521" s="17">
        <v>0.14323093649030999</v>
      </c>
      <c r="Y1521" s="17">
        <v>0.134769343882163</v>
      </c>
      <c r="Z1521" s="17">
        <v>0.26495374795958698</v>
      </c>
      <c r="AA1521" s="17">
        <v>0.14306473253178201</v>
      </c>
      <c r="AB1521" s="17">
        <v>0.17337687425223</v>
      </c>
      <c r="AC1521" s="17">
        <v>0.221225857749177</v>
      </c>
      <c r="AD1521" s="17">
        <v>0.19604901574290201</v>
      </c>
      <c r="AE1521" s="17"/>
      <c r="AF1521" s="17">
        <v>0.15734854729556499</v>
      </c>
      <c r="AG1521" s="17">
        <v>0.166279114043941</v>
      </c>
      <c r="AH1521" s="17">
        <v>0.18107031894237499</v>
      </c>
      <c r="AI1521" s="17"/>
      <c r="AJ1521" s="17">
        <v>0.12801646835975999</v>
      </c>
      <c r="AK1521" s="17">
        <v>0.20995359820652901</v>
      </c>
      <c r="AL1521" s="17">
        <v>7.7202239566850697E-2</v>
      </c>
      <c r="AM1521" s="17">
        <v>0</v>
      </c>
      <c r="AN1521" s="17">
        <v>0.224451556697674</v>
      </c>
      <c r="AO1521" s="17"/>
      <c r="AP1521" s="17">
        <v>0.122894523387789</v>
      </c>
      <c r="AQ1521" s="17">
        <v>0.22613492990406001</v>
      </c>
      <c r="AR1521" s="17">
        <v>0.118471406223389</v>
      </c>
      <c r="AS1521" s="17"/>
      <c r="AT1521" s="17">
        <v>0.159567660366432</v>
      </c>
      <c r="AU1521" s="17">
        <v>9.8046970360457605E-2</v>
      </c>
      <c r="AV1521" s="17" t="s">
        <v>74</v>
      </c>
      <c r="AW1521" s="17">
        <v>0.21401760065768</v>
      </c>
      <c r="AX1521" s="17">
        <v>0.20702609278992001</v>
      </c>
      <c r="AY1521" s="17">
        <v>0.23984499436461601</v>
      </c>
      <c r="AZ1521" s="17">
        <v>4.9589066779087101E-2</v>
      </c>
    </row>
    <row r="1522" spans="2:52" x14ac:dyDescent="0.35">
      <c r="B1522" t="s">
        <v>383</v>
      </c>
      <c r="C1522" s="17">
        <v>0.41028130484495401</v>
      </c>
      <c r="D1522" s="17">
        <v>0.40562328803039299</v>
      </c>
      <c r="E1522" s="17">
        <v>0.41671959025355798</v>
      </c>
      <c r="F1522" s="17"/>
      <c r="G1522" s="17">
        <v>0.33677040647856799</v>
      </c>
      <c r="H1522" s="17">
        <v>0.45554449856021301</v>
      </c>
      <c r="I1522" s="17">
        <v>0.44463557807350201</v>
      </c>
      <c r="J1522" s="17">
        <v>0.40241326529621402</v>
      </c>
      <c r="K1522" s="17">
        <v>0.31342367036538998</v>
      </c>
      <c r="L1522" s="17">
        <v>0.465278268143622</v>
      </c>
      <c r="M1522" s="17"/>
      <c r="N1522" s="17">
        <v>0.45653806922338203</v>
      </c>
      <c r="O1522" s="17">
        <v>0.36280075185800198</v>
      </c>
      <c r="P1522" s="17">
        <v>0.39175968805379002</v>
      </c>
      <c r="Q1522" s="17">
        <v>0.427211059884886</v>
      </c>
      <c r="R1522" s="17"/>
      <c r="S1522" s="17">
        <v>0.426606473328622</v>
      </c>
      <c r="T1522" s="17">
        <v>0.32467122258516201</v>
      </c>
      <c r="U1522" s="17">
        <v>0.45844229722128399</v>
      </c>
      <c r="V1522" s="17">
        <v>0.38587626522338497</v>
      </c>
      <c r="W1522" s="17">
        <v>0.39915919617330398</v>
      </c>
      <c r="X1522" s="17">
        <v>0.34298725722906598</v>
      </c>
      <c r="Y1522" s="17">
        <v>0.48309865463075202</v>
      </c>
      <c r="Z1522" s="17">
        <v>0.350325989680285</v>
      </c>
      <c r="AA1522" s="17">
        <v>0.46935275363165202</v>
      </c>
      <c r="AB1522" s="17">
        <v>0.53063564122130102</v>
      </c>
      <c r="AC1522" s="17">
        <v>0.33545857240148702</v>
      </c>
      <c r="AD1522" s="17">
        <v>0.27536974946402998</v>
      </c>
      <c r="AE1522" s="17"/>
      <c r="AF1522" s="17">
        <v>0.38369633553933602</v>
      </c>
      <c r="AG1522" s="17">
        <v>0.44349628204446701</v>
      </c>
      <c r="AH1522" s="17">
        <v>0.37973215998402399</v>
      </c>
      <c r="AI1522" s="17"/>
      <c r="AJ1522" s="17">
        <v>0.39832504895639398</v>
      </c>
      <c r="AK1522" s="17">
        <v>0.46711715669140902</v>
      </c>
      <c r="AL1522" s="17">
        <v>0.44772865606614898</v>
      </c>
      <c r="AM1522" s="17">
        <v>0.59887597519571301</v>
      </c>
      <c r="AN1522" s="17">
        <v>0.26969015578641897</v>
      </c>
      <c r="AO1522" s="17"/>
      <c r="AP1522" s="17">
        <v>0.39326576203941799</v>
      </c>
      <c r="AQ1522" s="17">
        <v>0.44076668549043302</v>
      </c>
      <c r="AR1522" s="17">
        <v>0.44938810470351498</v>
      </c>
      <c r="AS1522" s="17"/>
      <c r="AT1522" s="17">
        <v>0.44525251194179999</v>
      </c>
      <c r="AU1522" s="17">
        <v>0.397101464375816</v>
      </c>
      <c r="AV1522" s="17" t="s">
        <v>74</v>
      </c>
      <c r="AW1522" s="17">
        <v>0.39380625693044202</v>
      </c>
      <c r="AX1522" s="17">
        <v>0.53336591775586695</v>
      </c>
      <c r="AY1522" s="17">
        <v>0.29800240120009602</v>
      </c>
      <c r="AZ1522" s="17">
        <v>0.38636168355086298</v>
      </c>
    </row>
    <row r="1523" spans="2:52" x14ac:dyDescent="0.35">
      <c r="B1523" t="s">
        <v>384</v>
      </c>
      <c r="C1523" s="17">
        <v>0.237703525638994</v>
      </c>
      <c r="D1523" s="17">
        <v>0.24711049196691601</v>
      </c>
      <c r="E1523" s="17">
        <v>0.23026645236532201</v>
      </c>
      <c r="F1523" s="17"/>
      <c r="G1523" s="17">
        <v>0.25029958340894598</v>
      </c>
      <c r="H1523" s="17">
        <v>0.20573630758060599</v>
      </c>
      <c r="I1523" s="17">
        <v>0.227339145684192</v>
      </c>
      <c r="J1523" s="17">
        <v>0.25499946810007301</v>
      </c>
      <c r="K1523" s="17">
        <v>0.26308412315737101</v>
      </c>
      <c r="L1523" s="17">
        <v>0.23012524116199201</v>
      </c>
      <c r="M1523" s="17"/>
      <c r="N1523" s="17">
        <v>0.231108638687306</v>
      </c>
      <c r="O1523" s="17">
        <v>0.26336542825046599</v>
      </c>
      <c r="P1523" s="17">
        <v>0.24790553558106901</v>
      </c>
      <c r="Q1523" s="17">
        <v>0.20433325666829999</v>
      </c>
      <c r="R1523" s="17"/>
      <c r="S1523" s="17">
        <v>0.321304279198249</v>
      </c>
      <c r="T1523" s="17">
        <v>0.29204766762526602</v>
      </c>
      <c r="U1523" s="17">
        <v>0.22786365399630301</v>
      </c>
      <c r="V1523" s="17">
        <v>0.16972247267023</v>
      </c>
      <c r="W1523" s="17">
        <v>0.27279856521703999</v>
      </c>
      <c r="X1523" s="17">
        <v>0.342055086104884</v>
      </c>
      <c r="Y1523" s="17">
        <v>0.19044905103117701</v>
      </c>
      <c r="Z1523" s="17">
        <v>0.116004256775885</v>
      </c>
      <c r="AA1523" s="17">
        <v>0.18368954001787999</v>
      </c>
      <c r="AB1523" s="17">
        <v>7.0831075277454206E-2</v>
      </c>
      <c r="AC1523" s="17">
        <v>0.271571338666031</v>
      </c>
      <c r="AD1523" s="17">
        <v>0.466929086481294</v>
      </c>
      <c r="AE1523" s="17"/>
      <c r="AF1523" s="17">
        <v>0.25049865129392201</v>
      </c>
      <c r="AG1523" s="17">
        <v>0.21212574620055899</v>
      </c>
      <c r="AH1523" s="17">
        <v>0.29232753701636</v>
      </c>
      <c r="AI1523" s="17"/>
      <c r="AJ1523" s="17">
        <v>0.293865212116182</v>
      </c>
      <c r="AK1523" s="17">
        <v>0.15024977883537399</v>
      </c>
      <c r="AL1523" s="17">
        <v>0.28585604463181602</v>
      </c>
      <c r="AM1523" s="17">
        <v>0</v>
      </c>
      <c r="AN1523" s="17">
        <v>0.29274730651693698</v>
      </c>
      <c r="AO1523" s="17"/>
      <c r="AP1523" s="17">
        <v>0.281737048136732</v>
      </c>
      <c r="AQ1523" s="17">
        <v>0.18670144750284201</v>
      </c>
      <c r="AR1523" s="17">
        <v>0.25110810818701101</v>
      </c>
      <c r="AS1523" s="17"/>
      <c r="AT1523" s="17">
        <v>0.22782750155439799</v>
      </c>
      <c r="AU1523" s="17">
        <v>0.26350712840261797</v>
      </c>
      <c r="AV1523" s="17" t="s">
        <v>74</v>
      </c>
      <c r="AW1523" s="17">
        <v>0.172223188753586</v>
      </c>
      <c r="AX1523" s="17">
        <v>0.198870086856615</v>
      </c>
      <c r="AY1523" s="17">
        <v>0.28281319853027298</v>
      </c>
      <c r="AZ1523" s="17">
        <v>0.241921973585009</v>
      </c>
    </row>
    <row r="1524" spans="2:52" x14ac:dyDescent="0.35">
      <c r="B1524" t="s">
        <v>385</v>
      </c>
      <c r="C1524" s="17">
        <v>7.4102938233625806E-2</v>
      </c>
      <c r="D1524" s="17">
        <v>7.9050914856671206E-2</v>
      </c>
      <c r="E1524" s="17">
        <v>6.7219556035881797E-2</v>
      </c>
      <c r="F1524" s="17"/>
      <c r="G1524" s="17">
        <v>0.130683962646125</v>
      </c>
      <c r="H1524" s="17">
        <v>9.0526588132392505E-2</v>
      </c>
      <c r="I1524" s="17">
        <v>2.65591772126294E-2</v>
      </c>
      <c r="J1524" s="17">
        <v>7.9427545984539993E-2</v>
      </c>
      <c r="K1524" s="17">
        <v>8.2412625228031097E-2</v>
      </c>
      <c r="L1524" s="17">
        <v>5.3593628411042302E-2</v>
      </c>
      <c r="M1524" s="17"/>
      <c r="N1524" s="17">
        <v>5.3374683590554001E-2</v>
      </c>
      <c r="O1524" s="17">
        <v>9.8467633036288693E-2</v>
      </c>
      <c r="P1524" s="17">
        <v>8.6082090511657897E-2</v>
      </c>
      <c r="Q1524" s="17">
        <v>6.1612596378629501E-2</v>
      </c>
      <c r="R1524" s="17"/>
      <c r="S1524" s="17">
        <v>5.4949082780845697E-2</v>
      </c>
      <c r="T1524" s="17">
        <v>0.13083971106626499</v>
      </c>
      <c r="U1524" s="17">
        <v>8.5123876255746994E-2</v>
      </c>
      <c r="V1524" s="17">
        <v>4.2061557288579902E-2</v>
      </c>
      <c r="W1524" s="17">
        <v>5.7273993513132102E-2</v>
      </c>
      <c r="X1524" s="17">
        <v>7.9724648562282299E-2</v>
      </c>
      <c r="Y1524" s="17">
        <v>3.19728167794451E-2</v>
      </c>
      <c r="Z1524" s="17">
        <v>7.6796626286301004E-2</v>
      </c>
      <c r="AA1524" s="17">
        <v>7.62094787521196E-2</v>
      </c>
      <c r="AB1524" s="17">
        <v>0.118528581551962</v>
      </c>
      <c r="AC1524" s="17">
        <v>2.6977171866097799E-2</v>
      </c>
      <c r="AD1524" s="17">
        <v>6.1652148311774499E-2</v>
      </c>
      <c r="AE1524" s="17"/>
      <c r="AF1524" s="17">
        <v>5.8029690650417499E-2</v>
      </c>
      <c r="AG1524" s="17">
        <v>7.9111943516155095E-2</v>
      </c>
      <c r="AH1524" s="17">
        <v>7.7545870142567003E-2</v>
      </c>
      <c r="AI1524" s="17"/>
      <c r="AJ1524" s="17">
        <v>4.8301955925359699E-2</v>
      </c>
      <c r="AK1524" s="17">
        <v>7.2323265877643705E-2</v>
      </c>
      <c r="AL1524" s="17">
        <v>0.13782840834882701</v>
      </c>
      <c r="AM1524" s="17">
        <v>0.40112402480428699</v>
      </c>
      <c r="AN1524" s="17">
        <v>8.4109346767339901E-2</v>
      </c>
      <c r="AO1524" s="17"/>
      <c r="AP1524" s="17">
        <v>4.0093331437875197E-2</v>
      </c>
      <c r="AQ1524" s="17">
        <v>8.4925478024265103E-2</v>
      </c>
      <c r="AR1524" s="17">
        <v>0.13572363230432899</v>
      </c>
      <c r="AS1524" s="17"/>
      <c r="AT1524" s="17">
        <v>6.4078584295205798E-2</v>
      </c>
      <c r="AU1524" s="17">
        <v>8.5559964779282405E-2</v>
      </c>
      <c r="AV1524" s="17" t="s">
        <v>74</v>
      </c>
      <c r="AW1524" s="17">
        <v>0.11003480827269201</v>
      </c>
      <c r="AX1524" s="17">
        <v>1.3184092753843401E-2</v>
      </c>
      <c r="AY1524" s="17">
        <v>7.7082308622936996E-2</v>
      </c>
      <c r="AZ1524" s="17">
        <v>0.16909882289244699</v>
      </c>
    </row>
    <row r="1525" spans="2:52" x14ac:dyDescent="0.35">
      <c r="B1525" t="s">
        <v>386</v>
      </c>
      <c r="C1525" s="17">
        <v>6.4769144092635594E-2</v>
      </c>
      <c r="D1525" s="17">
        <v>7.4166598446682303E-2</v>
      </c>
      <c r="E1525" s="17">
        <v>5.6438253482616003E-2</v>
      </c>
      <c r="F1525" s="17"/>
      <c r="G1525" s="17">
        <v>1.1665273594837801E-2</v>
      </c>
      <c r="H1525" s="17">
        <v>6.0457531305383699E-2</v>
      </c>
      <c r="I1525" s="17">
        <v>7.2597013361609106E-2</v>
      </c>
      <c r="J1525" s="17">
        <v>8.4181331965390002E-2</v>
      </c>
      <c r="K1525" s="17">
        <v>8.0195338024187199E-2</v>
      </c>
      <c r="L1525" s="17">
        <v>6.8343539865119499E-2</v>
      </c>
      <c r="M1525" s="17"/>
      <c r="N1525" s="17">
        <v>7.4284100546489804E-2</v>
      </c>
      <c r="O1525" s="17">
        <v>3.3392083814379803E-2</v>
      </c>
      <c r="P1525" s="17">
        <v>5.5818508421323902E-2</v>
      </c>
      <c r="Q1525" s="17">
        <v>9.6327245909133705E-2</v>
      </c>
      <c r="R1525" s="17"/>
      <c r="S1525" s="17">
        <v>4.2671757328341199E-2</v>
      </c>
      <c r="T1525" s="17">
        <v>9.4298269344337105E-2</v>
      </c>
      <c r="U1525" s="17">
        <v>3.4718397896469702E-2</v>
      </c>
      <c r="V1525" s="17">
        <v>5.9911688461124303E-2</v>
      </c>
      <c r="W1525" s="17">
        <v>1.9522073543049301E-2</v>
      </c>
      <c r="X1525" s="17">
        <v>3.4000524821317699E-2</v>
      </c>
      <c r="Y1525" s="17">
        <v>7.2466400448023993E-2</v>
      </c>
      <c r="Z1525" s="17">
        <v>0.154313085263688</v>
      </c>
      <c r="AA1525" s="17">
        <v>8.8648989609950393E-2</v>
      </c>
      <c r="AB1525" s="17">
        <v>5.6296048405805398E-2</v>
      </c>
      <c r="AC1525" s="17">
        <v>0.14476705931720699</v>
      </c>
      <c r="AD1525" s="17">
        <v>0</v>
      </c>
      <c r="AE1525" s="17"/>
      <c r="AF1525" s="17">
        <v>0.10586011112284099</v>
      </c>
      <c r="AG1525" s="17">
        <v>5.0232450657769198E-2</v>
      </c>
      <c r="AH1525" s="17">
        <v>2.9103439349665E-2</v>
      </c>
      <c r="AI1525" s="17"/>
      <c r="AJ1525" s="17">
        <v>8.4184516535900394E-2</v>
      </c>
      <c r="AK1525" s="17">
        <v>7.4723834590833094E-2</v>
      </c>
      <c r="AL1525" s="17">
        <v>5.1384651386357297E-2</v>
      </c>
      <c r="AM1525" s="17">
        <v>0</v>
      </c>
      <c r="AN1525" s="17">
        <v>4.2123877449303099E-2</v>
      </c>
      <c r="AO1525" s="17"/>
      <c r="AP1525" s="17">
        <v>0.112031279016081</v>
      </c>
      <c r="AQ1525" s="17">
        <v>3.6897055070932799E-2</v>
      </c>
      <c r="AR1525" s="17">
        <v>4.5308748581756798E-2</v>
      </c>
      <c r="AS1525" s="17"/>
      <c r="AT1525" s="17">
        <v>6.0729635845834802E-2</v>
      </c>
      <c r="AU1525" s="17">
        <v>8.1728138227383701E-2</v>
      </c>
      <c r="AV1525" s="17" t="s">
        <v>74</v>
      </c>
      <c r="AW1525" s="17">
        <v>5.2778924004587197E-2</v>
      </c>
      <c r="AX1525" s="17">
        <v>3.0255160331592899E-2</v>
      </c>
      <c r="AY1525" s="17">
        <v>8.0936637254725705E-2</v>
      </c>
      <c r="AZ1525" s="17">
        <v>4.9507404632731102E-2</v>
      </c>
    </row>
    <row r="1526" spans="2:52" x14ac:dyDescent="0.35">
      <c r="B1526" t="s">
        <v>72</v>
      </c>
      <c r="C1526" s="17">
        <v>4.5508375907240703E-2</v>
      </c>
      <c r="D1526" s="17">
        <v>3.54615100206747E-2</v>
      </c>
      <c r="E1526" s="17">
        <v>5.5013902517960803E-2</v>
      </c>
      <c r="F1526" s="17"/>
      <c r="G1526" s="17">
        <v>4.5724720428996397E-2</v>
      </c>
      <c r="H1526" s="17">
        <v>7.1425293907556003E-2</v>
      </c>
      <c r="I1526" s="17">
        <v>3.8192362128925197E-2</v>
      </c>
      <c r="J1526" s="17">
        <v>5.3891048397282003E-2</v>
      </c>
      <c r="K1526" s="17">
        <v>2.8611756391970101E-2</v>
      </c>
      <c r="L1526" s="17">
        <v>3.6890271985134102E-2</v>
      </c>
      <c r="M1526" s="17"/>
      <c r="N1526" s="17">
        <v>3.6991660223020598E-2</v>
      </c>
      <c r="O1526" s="17">
        <v>5.1318472731174701E-2</v>
      </c>
      <c r="P1526" s="17">
        <v>4.27481919276975E-2</v>
      </c>
      <c r="Q1526" s="17">
        <v>5.11805426025983E-2</v>
      </c>
      <c r="R1526" s="17"/>
      <c r="S1526" s="17">
        <v>2.0535928344934201E-2</v>
      </c>
      <c r="T1526" s="17">
        <v>1.05926167185819E-2</v>
      </c>
      <c r="U1526" s="17">
        <v>3.4246617552724401E-2</v>
      </c>
      <c r="V1526" s="17">
        <v>0.13344074399095199</v>
      </c>
      <c r="W1526" s="17">
        <v>3.7676171489893197E-2</v>
      </c>
      <c r="X1526" s="17">
        <v>5.8001546792139799E-2</v>
      </c>
      <c r="Y1526" s="17">
        <v>8.7243733228439202E-2</v>
      </c>
      <c r="Z1526" s="17">
        <v>3.7606294034254702E-2</v>
      </c>
      <c r="AA1526" s="17">
        <v>3.9034505456616901E-2</v>
      </c>
      <c r="AB1526" s="17">
        <v>5.0331779291248303E-2</v>
      </c>
      <c r="AC1526" s="17">
        <v>0</v>
      </c>
      <c r="AD1526" s="17">
        <v>0</v>
      </c>
      <c r="AE1526" s="17"/>
      <c r="AF1526" s="17">
        <v>4.4566664097919199E-2</v>
      </c>
      <c r="AG1526" s="17">
        <v>4.87544635371083E-2</v>
      </c>
      <c r="AH1526" s="17">
        <v>4.0220674565009697E-2</v>
      </c>
      <c r="AI1526" s="17"/>
      <c r="AJ1526" s="17">
        <v>4.7306798106404299E-2</v>
      </c>
      <c r="AK1526" s="17">
        <v>2.5632365798211602E-2</v>
      </c>
      <c r="AL1526" s="17">
        <v>0</v>
      </c>
      <c r="AM1526" s="17">
        <v>0</v>
      </c>
      <c r="AN1526" s="17">
        <v>8.6877756782326898E-2</v>
      </c>
      <c r="AO1526" s="17"/>
      <c r="AP1526" s="17">
        <v>4.9978055982104599E-2</v>
      </c>
      <c r="AQ1526" s="17">
        <v>2.4574404007467101E-2</v>
      </c>
      <c r="AR1526" s="17">
        <v>0</v>
      </c>
      <c r="AS1526" s="17"/>
      <c r="AT1526" s="17">
        <v>4.2544105996330198E-2</v>
      </c>
      <c r="AU1526" s="17">
        <v>7.4056333854442297E-2</v>
      </c>
      <c r="AV1526" s="17" t="s">
        <v>74</v>
      </c>
      <c r="AW1526" s="17">
        <v>5.7139221381012503E-2</v>
      </c>
      <c r="AX1526" s="17">
        <v>1.72986495121621E-2</v>
      </c>
      <c r="AY1526" s="17">
        <v>2.13204600273522E-2</v>
      </c>
      <c r="AZ1526" s="17">
        <v>0.10352104855986299</v>
      </c>
    </row>
    <row r="1527" spans="2:52" x14ac:dyDescent="0.35">
      <c r="B1527" t="s">
        <v>387</v>
      </c>
      <c r="C1527" s="17">
        <v>0.57791601612750398</v>
      </c>
      <c r="D1527" s="17">
        <v>0.56421048470905599</v>
      </c>
      <c r="E1527" s="17">
        <v>0.59106183559822001</v>
      </c>
      <c r="F1527" s="17"/>
      <c r="G1527" s="17">
        <v>0.56162645992109395</v>
      </c>
      <c r="H1527" s="17">
        <v>0.57185427907406094</v>
      </c>
      <c r="I1527" s="17">
        <v>0.63531230161264396</v>
      </c>
      <c r="J1527" s="17">
        <v>0.52750060555271505</v>
      </c>
      <c r="K1527" s="17">
        <v>0.54569615719844</v>
      </c>
      <c r="L1527" s="17">
        <v>0.61104731857671302</v>
      </c>
      <c r="M1527" s="17"/>
      <c r="N1527" s="17">
        <v>0.60424091695263005</v>
      </c>
      <c r="O1527" s="17">
        <v>0.553456382167691</v>
      </c>
      <c r="P1527" s="17">
        <v>0.56744567355825204</v>
      </c>
      <c r="Q1527" s="17">
        <v>0.58654635844133796</v>
      </c>
      <c r="R1527" s="17"/>
      <c r="S1527" s="17">
        <v>0.56053895234762996</v>
      </c>
      <c r="T1527" s="17">
        <v>0.47222173524555</v>
      </c>
      <c r="U1527" s="17">
        <v>0.61804745429875496</v>
      </c>
      <c r="V1527" s="17">
        <v>0.59486353758911403</v>
      </c>
      <c r="W1527" s="17">
        <v>0.61272919623688504</v>
      </c>
      <c r="X1527" s="17">
        <v>0.48621819371937702</v>
      </c>
      <c r="Y1527" s="17">
        <v>0.61786799851291396</v>
      </c>
      <c r="Z1527" s="17">
        <v>0.61527973763987098</v>
      </c>
      <c r="AA1527" s="17">
        <v>0.61241748616343294</v>
      </c>
      <c r="AB1527" s="17">
        <v>0.70401251547353005</v>
      </c>
      <c r="AC1527" s="17">
        <v>0.55668443015066404</v>
      </c>
      <c r="AD1527" s="17">
        <v>0.47141876520693099</v>
      </c>
      <c r="AE1527" s="17"/>
      <c r="AF1527" s="17">
        <v>0.54104488283490104</v>
      </c>
      <c r="AG1527" s="17">
        <v>0.60977539608840803</v>
      </c>
      <c r="AH1527" s="17">
        <v>0.56080247892639901</v>
      </c>
      <c r="AI1527" s="17"/>
      <c r="AJ1527" s="17">
        <v>0.52634151731615397</v>
      </c>
      <c r="AK1527" s="17">
        <v>0.677070754897938</v>
      </c>
      <c r="AL1527" s="17">
        <v>0.52493089563299999</v>
      </c>
      <c r="AM1527" s="17">
        <v>0.59887597519571301</v>
      </c>
      <c r="AN1527" s="17">
        <v>0.494141712484093</v>
      </c>
      <c r="AO1527" s="17"/>
      <c r="AP1527" s="17">
        <v>0.51616028542720804</v>
      </c>
      <c r="AQ1527" s="17">
        <v>0.666901615394493</v>
      </c>
      <c r="AR1527" s="17">
        <v>0.56785951092690401</v>
      </c>
      <c r="AS1527" s="17"/>
      <c r="AT1527" s="17">
        <v>0.60482017230823104</v>
      </c>
      <c r="AU1527" s="17">
        <v>0.49514843473627301</v>
      </c>
      <c r="AV1527" s="17" t="s">
        <v>74</v>
      </c>
      <c r="AW1527" s="17">
        <v>0.60782385758812196</v>
      </c>
      <c r="AX1527" s="17">
        <v>0.74039201054578696</v>
      </c>
      <c r="AY1527" s="17">
        <v>0.53784739556471195</v>
      </c>
      <c r="AZ1527" s="17">
        <v>0.43595075032995001</v>
      </c>
    </row>
    <row r="1528" spans="2:52" x14ac:dyDescent="0.35">
      <c r="B1528" t="s">
        <v>388</v>
      </c>
      <c r="C1528" s="17">
        <v>0.138872082326261</v>
      </c>
      <c r="D1528" s="17">
        <v>0.15321751330335401</v>
      </c>
      <c r="E1528" s="17">
        <v>0.123657809518498</v>
      </c>
      <c r="F1528" s="17"/>
      <c r="G1528" s="17">
        <v>0.14234923624096299</v>
      </c>
      <c r="H1528" s="17">
        <v>0.15098411943777601</v>
      </c>
      <c r="I1528" s="17">
        <v>9.9156190574238495E-2</v>
      </c>
      <c r="J1528" s="17">
        <v>0.16360887794993001</v>
      </c>
      <c r="K1528" s="17">
        <v>0.16260796325221799</v>
      </c>
      <c r="L1528" s="17">
        <v>0.12193716827616199</v>
      </c>
      <c r="M1528" s="17"/>
      <c r="N1528" s="17">
        <v>0.12765878413704401</v>
      </c>
      <c r="O1528" s="17">
        <v>0.131859716850668</v>
      </c>
      <c r="P1528" s="17">
        <v>0.14190059893298199</v>
      </c>
      <c r="Q1528" s="17">
        <v>0.157939842287763</v>
      </c>
      <c r="R1528" s="17"/>
      <c r="S1528" s="17">
        <v>9.7620840109186896E-2</v>
      </c>
      <c r="T1528" s="17">
        <v>0.22513798041060201</v>
      </c>
      <c r="U1528" s="17">
        <v>0.119842274152217</v>
      </c>
      <c r="V1528" s="17">
        <v>0.101973245749704</v>
      </c>
      <c r="W1528" s="17">
        <v>7.67960670561815E-2</v>
      </c>
      <c r="X1528" s="17">
        <v>0.1137251733836</v>
      </c>
      <c r="Y1528" s="17">
        <v>0.104439217227469</v>
      </c>
      <c r="Z1528" s="17">
        <v>0.23110971154998899</v>
      </c>
      <c r="AA1528" s="17">
        <v>0.16485846836206999</v>
      </c>
      <c r="AB1528" s="17">
        <v>0.17482462995776701</v>
      </c>
      <c r="AC1528" s="17">
        <v>0.17174423118330501</v>
      </c>
      <c r="AD1528" s="17">
        <v>6.1652148311774499E-2</v>
      </c>
      <c r="AE1528" s="17"/>
      <c r="AF1528" s="17">
        <v>0.16388980177325799</v>
      </c>
      <c r="AG1528" s="17">
        <v>0.12934439417392399</v>
      </c>
      <c r="AH1528" s="17">
        <v>0.106649309492232</v>
      </c>
      <c r="AI1528" s="17"/>
      <c r="AJ1528" s="17">
        <v>0.13248647246126</v>
      </c>
      <c r="AK1528" s="17">
        <v>0.14704710046847699</v>
      </c>
      <c r="AL1528" s="17">
        <v>0.18921305973518401</v>
      </c>
      <c r="AM1528" s="17">
        <v>0.40112402480428699</v>
      </c>
      <c r="AN1528" s="17">
        <v>0.12623322421664299</v>
      </c>
      <c r="AO1528" s="17"/>
      <c r="AP1528" s="17">
        <v>0.15212461045395601</v>
      </c>
      <c r="AQ1528" s="17">
        <v>0.121822533095198</v>
      </c>
      <c r="AR1528" s="17">
        <v>0.181032380886086</v>
      </c>
      <c r="AS1528" s="17"/>
      <c r="AT1528" s="17">
        <v>0.124808220141041</v>
      </c>
      <c r="AU1528" s="17">
        <v>0.16728810300666599</v>
      </c>
      <c r="AV1528" s="17" t="s">
        <v>74</v>
      </c>
      <c r="AW1528" s="17">
        <v>0.16281373227727899</v>
      </c>
      <c r="AX1528" s="17">
        <v>4.3439253085436301E-2</v>
      </c>
      <c r="AY1528" s="17">
        <v>0.15801894587766299</v>
      </c>
      <c r="AZ1528" s="17">
        <v>0.218606227525178</v>
      </c>
    </row>
    <row r="1529" spans="2:52" x14ac:dyDescent="0.35">
      <c r="B1529" t="s">
        <v>86</v>
      </c>
      <c r="C1529" s="17">
        <v>0.43904393380124301</v>
      </c>
      <c r="D1529" s="17">
        <v>0.41099297140570201</v>
      </c>
      <c r="E1529" s="17">
        <v>0.46740402607972198</v>
      </c>
      <c r="F1529" s="17"/>
      <c r="G1529" s="17">
        <v>0.41927722368013198</v>
      </c>
      <c r="H1529" s="17">
        <v>0.42087015963628499</v>
      </c>
      <c r="I1529" s="17">
        <v>0.53615611103840599</v>
      </c>
      <c r="J1529" s="17">
        <v>0.36389172760278499</v>
      </c>
      <c r="K1529" s="17">
        <v>0.38308819394622201</v>
      </c>
      <c r="L1529" s="17">
        <v>0.48911015030055099</v>
      </c>
      <c r="M1529" s="17"/>
      <c r="N1529" s="17">
        <v>0.47658213281558598</v>
      </c>
      <c r="O1529" s="17">
        <v>0.421596665317022</v>
      </c>
      <c r="P1529" s="17">
        <v>0.42554507462527003</v>
      </c>
      <c r="Q1529" s="17">
        <v>0.42860651615357498</v>
      </c>
      <c r="R1529" s="17"/>
      <c r="S1529" s="17">
        <v>0.46291811223844298</v>
      </c>
      <c r="T1529" s="17">
        <v>0.24708375483494699</v>
      </c>
      <c r="U1529" s="17">
        <v>0.49820518014653897</v>
      </c>
      <c r="V1529" s="17">
        <v>0.49289029183941002</v>
      </c>
      <c r="W1529" s="17">
        <v>0.53593312918070402</v>
      </c>
      <c r="X1529" s="17">
        <v>0.37249302033577703</v>
      </c>
      <c r="Y1529" s="17">
        <v>0.513428781285445</v>
      </c>
      <c r="Z1529" s="17">
        <v>0.38417002608988199</v>
      </c>
      <c r="AA1529" s="17">
        <v>0.44755901780136298</v>
      </c>
      <c r="AB1529" s="17">
        <v>0.52918788551576301</v>
      </c>
      <c r="AC1529" s="17">
        <v>0.38494019896735898</v>
      </c>
      <c r="AD1529" s="17">
        <v>0.40976661689515698</v>
      </c>
      <c r="AE1529" s="17"/>
      <c r="AF1529" s="17">
        <v>0.37715508106164303</v>
      </c>
      <c r="AG1529" s="17">
        <v>0.48043100191448401</v>
      </c>
      <c r="AH1529" s="17">
        <v>0.454153169434167</v>
      </c>
      <c r="AI1529" s="17"/>
      <c r="AJ1529" s="17">
        <v>0.39385504485489398</v>
      </c>
      <c r="AK1529" s="17">
        <v>0.53002365442946098</v>
      </c>
      <c r="AL1529" s="17">
        <v>0.33571783589781601</v>
      </c>
      <c r="AM1529" s="17">
        <v>0.19775195039142601</v>
      </c>
      <c r="AN1529" s="17">
        <v>0.36790848826744998</v>
      </c>
      <c r="AO1529" s="17"/>
      <c r="AP1529" s="17">
        <v>0.36403567497325101</v>
      </c>
      <c r="AQ1529" s="17">
        <v>0.54507908229929503</v>
      </c>
      <c r="AR1529" s="17">
        <v>0.38682713004081798</v>
      </c>
      <c r="AS1529" s="17"/>
      <c r="AT1529" s="17">
        <v>0.480011952167191</v>
      </c>
      <c r="AU1529" s="17">
        <v>0.32786033172960699</v>
      </c>
      <c r="AV1529" s="17" t="s">
        <v>74</v>
      </c>
      <c r="AW1529" s="17">
        <v>0.445010125310843</v>
      </c>
      <c r="AX1529" s="17">
        <v>0.69695275746035001</v>
      </c>
      <c r="AY1529" s="17">
        <v>0.37982844968704899</v>
      </c>
      <c r="AZ1529" s="17">
        <v>0.21734452280477201</v>
      </c>
    </row>
    <row r="1530" spans="2:52" x14ac:dyDescent="0.35">
      <c r="C1530" s="17"/>
      <c r="D1530" s="17"/>
      <c r="E1530" s="17"/>
      <c r="F1530" s="17"/>
      <c r="G1530" s="17"/>
      <c r="H1530" s="17"/>
      <c r="I1530" s="17"/>
      <c r="J1530" s="17"/>
      <c r="K1530" s="17"/>
      <c r="L1530" s="17"/>
      <c r="M1530" s="17"/>
      <c r="N1530" s="17"/>
      <c r="O1530" s="17"/>
      <c r="P1530" s="17"/>
      <c r="Q1530" s="17"/>
      <c r="R1530" s="17"/>
      <c r="S1530" s="17"/>
      <c r="T1530" s="17"/>
      <c r="U1530" s="17"/>
      <c r="V1530" s="17"/>
      <c r="W1530" s="17"/>
      <c r="X1530" s="17"/>
      <c r="Y1530" s="17"/>
      <c r="Z1530" s="17"/>
      <c r="AA1530" s="17"/>
      <c r="AB1530" s="17"/>
      <c r="AC1530" s="17"/>
      <c r="AD1530" s="17"/>
      <c r="AE1530" s="17"/>
      <c r="AF1530" s="17"/>
      <c r="AG1530" s="17"/>
      <c r="AH1530" s="17"/>
      <c r="AI1530" s="17"/>
      <c r="AJ1530" s="17"/>
      <c r="AK1530" s="17"/>
      <c r="AL1530" s="17"/>
      <c r="AM1530" s="17"/>
      <c r="AN1530" s="17"/>
      <c r="AO1530" s="17"/>
      <c r="AP1530" s="17"/>
      <c r="AQ1530" s="17"/>
      <c r="AR1530" s="17"/>
      <c r="AS1530" s="17"/>
      <c r="AT1530" s="17"/>
      <c r="AU1530" s="17"/>
      <c r="AV1530" s="17"/>
      <c r="AW1530" s="17"/>
      <c r="AX1530" s="17"/>
      <c r="AY1530" s="17"/>
      <c r="AZ1530" s="17"/>
    </row>
    <row r="1531" spans="2:52" x14ac:dyDescent="0.35">
      <c r="B1531" s="6" t="s">
        <v>530</v>
      </c>
      <c r="C1531" s="17"/>
      <c r="D1531" s="17"/>
      <c r="E1531" s="17"/>
      <c r="F1531" s="17"/>
      <c r="G1531" s="17"/>
      <c r="H1531" s="17"/>
      <c r="I1531" s="17"/>
      <c r="J1531" s="17"/>
      <c r="K1531" s="17"/>
      <c r="L1531" s="17"/>
      <c r="M1531" s="17"/>
      <c r="N1531" s="17"/>
      <c r="O1531" s="17"/>
      <c r="P1531" s="17"/>
      <c r="Q1531" s="17"/>
      <c r="R1531" s="17"/>
      <c r="S1531" s="17"/>
      <c r="T1531" s="17"/>
      <c r="U1531" s="17"/>
      <c r="V1531" s="17"/>
      <c r="W1531" s="17"/>
      <c r="X1531" s="17"/>
      <c r="Y1531" s="17"/>
      <c r="Z1531" s="17"/>
      <c r="AA1531" s="17"/>
      <c r="AB1531" s="17"/>
      <c r="AC1531" s="17"/>
      <c r="AD1531" s="17"/>
      <c r="AE1531" s="17"/>
      <c r="AF1531" s="17"/>
      <c r="AG1531" s="17"/>
      <c r="AH1531" s="17"/>
      <c r="AI1531" s="17"/>
      <c r="AJ1531" s="17"/>
      <c r="AK1531" s="17"/>
      <c r="AL1531" s="17"/>
      <c r="AM1531" s="17"/>
      <c r="AN1531" s="17"/>
      <c r="AO1531" s="17"/>
      <c r="AP1531" s="17"/>
      <c r="AQ1531" s="17"/>
      <c r="AR1531" s="17"/>
      <c r="AS1531" s="17"/>
      <c r="AT1531" s="17"/>
      <c r="AU1531" s="17"/>
      <c r="AV1531" s="17"/>
      <c r="AW1531" s="17"/>
      <c r="AX1531" s="17"/>
      <c r="AY1531" s="17"/>
      <c r="AZ1531" s="17"/>
    </row>
    <row r="1532" spans="2:52" x14ac:dyDescent="0.35">
      <c r="B1532" s="24" t="s">
        <v>156</v>
      </c>
      <c r="C1532" s="17"/>
      <c r="D1532" s="17"/>
      <c r="E1532" s="17"/>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17"/>
      <c r="AE1532" s="17"/>
      <c r="AF1532" s="17"/>
      <c r="AG1532" s="17"/>
      <c r="AH1532" s="17"/>
      <c r="AI1532" s="17"/>
      <c r="AJ1532" s="17"/>
      <c r="AK1532" s="17"/>
      <c r="AL1532" s="17"/>
      <c r="AM1532" s="17"/>
      <c r="AN1532" s="17"/>
      <c r="AO1532" s="17"/>
      <c r="AP1532" s="17"/>
      <c r="AQ1532" s="17"/>
      <c r="AR1532" s="17"/>
      <c r="AS1532" s="17"/>
      <c r="AT1532" s="17"/>
      <c r="AU1532" s="17"/>
      <c r="AV1532" s="17"/>
      <c r="AW1532" s="17"/>
      <c r="AX1532" s="17"/>
      <c r="AY1532" s="17"/>
      <c r="AZ1532" s="17"/>
    </row>
    <row r="1533" spans="2:52" x14ac:dyDescent="0.35">
      <c r="B1533" t="s">
        <v>382</v>
      </c>
      <c r="C1533" s="17">
        <v>4.571516208398E-2</v>
      </c>
      <c r="D1533" s="17">
        <v>4.7566064829822799E-2</v>
      </c>
      <c r="E1533" s="17">
        <v>4.4246346232922902E-2</v>
      </c>
      <c r="F1533" s="17"/>
      <c r="G1533" s="17">
        <v>9.7361159682585505E-2</v>
      </c>
      <c r="H1533" s="17">
        <v>9.8584299871346204E-2</v>
      </c>
      <c r="I1533" s="17">
        <v>4.6424451852356399E-2</v>
      </c>
      <c r="J1533" s="17">
        <v>3.9327327490048497E-2</v>
      </c>
      <c r="K1533" s="17">
        <v>2.04804323992069E-2</v>
      </c>
      <c r="L1533" s="17">
        <v>0</v>
      </c>
      <c r="M1533" s="17"/>
      <c r="N1533" s="17">
        <v>6.6780955280495699E-2</v>
      </c>
      <c r="O1533" s="17">
        <v>2.7745537471924001E-2</v>
      </c>
      <c r="P1533" s="17">
        <v>4.8166424153507602E-2</v>
      </c>
      <c r="Q1533" s="17">
        <v>4.0018955866427001E-2</v>
      </c>
      <c r="R1533" s="17"/>
      <c r="S1533" s="17">
        <v>0.104930555182144</v>
      </c>
      <c r="T1533" s="17">
        <v>4.49108449286659E-2</v>
      </c>
      <c r="U1533" s="17">
        <v>3.5132478178187397E-2</v>
      </c>
      <c r="V1533" s="17">
        <v>2.68614672976475E-2</v>
      </c>
      <c r="W1533" s="17">
        <v>4.1669087771217202E-2</v>
      </c>
      <c r="X1533" s="17">
        <v>5.5758195946295101E-2</v>
      </c>
      <c r="Y1533" s="17">
        <v>3.5968531192647403E-2</v>
      </c>
      <c r="Z1533" s="17">
        <v>0</v>
      </c>
      <c r="AA1533" s="17">
        <v>6.4849848101923693E-2</v>
      </c>
      <c r="AB1533" s="17">
        <v>2.8977616721126E-2</v>
      </c>
      <c r="AC1533" s="17">
        <v>0</v>
      </c>
      <c r="AD1533" s="17">
        <v>0</v>
      </c>
      <c r="AE1533" s="17"/>
      <c r="AF1533" s="17">
        <v>4.1388519421437397E-2</v>
      </c>
      <c r="AG1533" s="17">
        <v>4.0798722723812401E-2</v>
      </c>
      <c r="AH1533" s="17">
        <v>4.1640529714607202E-2</v>
      </c>
      <c r="AI1533" s="17"/>
      <c r="AJ1533" s="17">
        <v>4.2562033447811398E-2</v>
      </c>
      <c r="AK1533" s="17">
        <v>3.9507445358382201E-2</v>
      </c>
      <c r="AL1533" s="17">
        <v>4.0861080454419503E-2</v>
      </c>
      <c r="AM1533" s="17">
        <v>0</v>
      </c>
      <c r="AN1533" s="17">
        <v>4.5075015202612499E-2</v>
      </c>
      <c r="AO1533" s="17"/>
      <c r="AP1533" s="17">
        <v>6.2008005734808198E-2</v>
      </c>
      <c r="AQ1533" s="17">
        <v>3.81948994824255E-2</v>
      </c>
      <c r="AR1533" s="17">
        <v>4.1071684357156697E-2</v>
      </c>
      <c r="AS1533" s="17"/>
      <c r="AT1533" s="17">
        <v>4.1237930529617099E-2</v>
      </c>
      <c r="AU1533" s="17">
        <v>2.7150111776096102E-2</v>
      </c>
      <c r="AV1533" s="17" t="s">
        <v>74</v>
      </c>
      <c r="AW1533" s="17">
        <v>4.53042128562283E-2</v>
      </c>
      <c r="AX1533" s="17">
        <v>5.4440359123345702E-2</v>
      </c>
      <c r="AY1533" s="17">
        <v>6.4537198717602606E-2</v>
      </c>
      <c r="AZ1533" s="17">
        <v>9.8230463242927696E-2</v>
      </c>
    </row>
    <row r="1534" spans="2:52" x14ac:dyDescent="0.35">
      <c r="B1534" t="s">
        <v>383</v>
      </c>
      <c r="C1534" s="17">
        <v>0.20919840592016001</v>
      </c>
      <c r="D1534" s="17">
        <v>0.200912731979558</v>
      </c>
      <c r="E1534" s="17">
        <v>0.21542009155769001</v>
      </c>
      <c r="F1534" s="17"/>
      <c r="G1534" s="17">
        <v>0.35327977769910301</v>
      </c>
      <c r="H1534" s="17">
        <v>0.29319556469169999</v>
      </c>
      <c r="I1534" s="17">
        <v>0.294101649226157</v>
      </c>
      <c r="J1534" s="17">
        <v>0.20372589256179699</v>
      </c>
      <c r="K1534" s="17">
        <v>0.14190620670537299</v>
      </c>
      <c r="L1534" s="17">
        <v>5.6467225975834E-2</v>
      </c>
      <c r="M1534" s="17"/>
      <c r="N1534" s="17">
        <v>0.21962646596332699</v>
      </c>
      <c r="O1534" s="17">
        <v>0.26008564016657998</v>
      </c>
      <c r="P1534" s="17">
        <v>0.19665544534163401</v>
      </c>
      <c r="Q1534" s="17">
        <v>0.15139015625473901</v>
      </c>
      <c r="R1534" s="17"/>
      <c r="S1534" s="17">
        <v>0.25895278039081898</v>
      </c>
      <c r="T1534" s="17">
        <v>0.22566558264282399</v>
      </c>
      <c r="U1534" s="17">
        <v>0.12834819188802099</v>
      </c>
      <c r="V1534" s="17">
        <v>0.19983362388130599</v>
      </c>
      <c r="W1534" s="17">
        <v>0.221261192500224</v>
      </c>
      <c r="X1534" s="17">
        <v>0.28460043805778601</v>
      </c>
      <c r="Y1534" s="17">
        <v>0.172385320282612</v>
      </c>
      <c r="Z1534" s="17">
        <v>0.29962939458560101</v>
      </c>
      <c r="AA1534" s="17">
        <v>0.12538875931683199</v>
      </c>
      <c r="AB1534" s="17">
        <v>0.212068199260564</v>
      </c>
      <c r="AC1534" s="17">
        <v>0.22361985870642201</v>
      </c>
      <c r="AD1534" s="17">
        <v>0.19920728541431501</v>
      </c>
      <c r="AE1534" s="17"/>
      <c r="AF1534" s="17">
        <v>0.15256238074287201</v>
      </c>
      <c r="AG1534" s="17">
        <v>0.212137359692366</v>
      </c>
      <c r="AH1534" s="17">
        <v>0.262405789332253</v>
      </c>
      <c r="AI1534" s="17"/>
      <c r="AJ1534" s="17">
        <v>0.15686372274382501</v>
      </c>
      <c r="AK1534" s="17">
        <v>0.30671840741557299</v>
      </c>
      <c r="AL1534" s="17">
        <v>0.166273103004423</v>
      </c>
      <c r="AM1534" s="17">
        <v>0.20432031216614199</v>
      </c>
      <c r="AN1534" s="17">
        <v>0.20298492248918801</v>
      </c>
      <c r="AO1534" s="17"/>
      <c r="AP1534" s="17">
        <v>0.20861316070639499</v>
      </c>
      <c r="AQ1534" s="17">
        <v>0.27894959418901999</v>
      </c>
      <c r="AR1534" s="17">
        <v>0.23005891212752899</v>
      </c>
      <c r="AS1534" s="17"/>
      <c r="AT1534" s="17">
        <v>0.147316539969679</v>
      </c>
      <c r="AU1534" s="17">
        <v>0.23367232219596101</v>
      </c>
      <c r="AV1534" s="17" t="s">
        <v>74</v>
      </c>
      <c r="AW1534" s="17">
        <v>0.21726522909595999</v>
      </c>
      <c r="AX1534" s="17">
        <v>0.25432521872480002</v>
      </c>
      <c r="AY1534" s="17">
        <v>0.28059077416211498</v>
      </c>
      <c r="AZ1534" s="17">
        <v>0.237634950280769</v>
      </c>
    </row>
    <row r="1535" spans="2:52" x14ac:dyDescent="0.35">
      <c r="B1535" t="s">
        <v>384</v>
      </c>
      <c r="C1535" s="17">
        <v>0.224407876235066</v>
      </c>
      <c r="D1535" s="17">
        <v>0.23314254247039801</v>
      </c>
      <c r="E1535" s="17">
        <v>0.217521590912926</v>
      </c>
      <c r="F1535" s="17"/>
      <c r="G1535" s="17">
        <v>0.25336073990736702</v>
      </c>
      <c r="H1535" s="17">
        <v>0.20538415378435099</v>
      </c>
      <c r="I1535" s="17">
        <v>0.30906212093563001</v>
      </c>
      <c r="J1535" s="17">
        <v>0.26413697390130603</v>
      </c>
      <c r="K1535" s="17">
        <v>0.17613377900760499</v>
      </c>
      <c r="L1535" s="17">
        <v>0.162163056149454</v>
      </c>
      <c r="M1535" s="17"/>
      <c r="N1535" s="17">
        <v>0.24385375972484399</v>
      </c>
      <c r="O1535" s="17">
        <v>0.18311236408126</v>
      </c>
      <c r="P1535" s="17">
        <v>0.227282899888155</v>
      </c>
      <c r="Q1535" s="17">
        <v>0.24729613390074601</v>
      </c>
      <c r="R1535" s="17"/>
      <c r="S1535" s="17">
        <v>0.140795245945326</v>
      </c>
      <c r="T1535" s="17">
        <v>0.183266317348836</v>
      </c>
      <c r="U1535" s="17">
        <v>0.23295243235866001</v>
      </c>
      <c r="V1535" s="17">
        <v>0.19434139269216499</v>
      </c>
      <c r="W1535" s="17">
        <v>0.226708605305669</v>
      </c>
      <c r="X1535" s="17">
        <v>0.24219041880752801</v>
      </c>
      <c r="Y1535" s="17">
        <v>0.21018596684692301</v>
      </c>
      <c r="Z1535" s="17">
        <v>0.15607023858187699</v>
      </c>
      <c r="AA1535" s="17">
        <v>0.32480300196217399</v>
      </c>
      <c r="AB1535" s="17">
        <v>0.27079104586538999</v>
      </c>
      <c r="AC1535" s="17">
        <v>0.20124924018054099</v>
      </c>
      <c r="AD1535" s="17">
        <v>0.48553342590827703</v>
      </c>
      <c r="AE1535" s="17"/>
      <c r="AF1535" s="17">
        <v>0.17014266457674301</v>
      </c>
      <c r="AG1535" s="17">
        <v>0.23786217123310599</v>
      </c>
      <c r="AH1535" s="17">
        <v>0.30999619044152799</v>
      </c>
      <c r="AI1535" s="17"/>
      <c r="AJ1535" s="17">
        <v>0.20297767862829699</v>
      </c>
      <c r="AK1535" s="17">
        <v>0.23709854386579099</v>
      </c>
      <c r="AL1535" s="17">
        <v>0.223638745686848</v>
      </c>
      <c r="AM1535" s="17">
        <v>0</v>
      </c>
      <c r="AN1535" s="17">
        <v>0.248533048799467</v>
      </c>
      <c r="AO1535" s="17"/>
      <c r="AP1535" s="17">
        <v>0.19514105587045499</v>
      </c>
      <c r="AQ1535" s="17">
        <v>0.25072586379920597</v>
      </c>
      <c r="AR1535" s="17">
        <v>0.20755278165598201</v>
      </c>
      <c r="AS1535" s="17"/>
      <c r="AT1535" s="17">
        <v>0.15120691158997401</v>
      </c>
      <c r="AU1535" s="17">
        <v>0.27179239824038298</v>
      </c>
      <c r="AV1535" s="17" t="s">
        <v>74</v>
      </c>
      <c r="AW1535" s="17">
        <v>0.239480295610038</v>
      </c>
      <c r="AX1535" s="17">
        <v>0.28606709313811701</v>
      </c>
      <c r="AY1535" s="17">
        <v>0.28164516824948299</v>
      </c>
      <c r="AZ1535" s="17">
        <v>0.25535290343136102</v>
      </c>
    </row>
    <row r="1536" spans="2:52" x14ac:dyDescent="0.35">
      <c r="B1536" t="s">
        <v>385</v>
      </c>
      <c r="C1536" s="17">
        <v>0.19552968318835601</v>
      </c>
      <c r="D1536" s="17">
        <v>0.20833981988449901</v>
      </c>
      <c r="E1536" s="17">
        <v>0.182027396077547</v>
      </c>
      <c r="F1536" s="17"/>
      <c r="G1536" s="17">
        <v>0.14816346834264699</v>
      </c>
      <c r="H1536" s="17">
        <v>0.14002076917710801</v>
      </c>
      <c r="I1536" s="17">
        <v>0.12437019661359</v>
      </c>
      <c r="J1536" s="17">
        <v>0.22355247073005</v>
      </c>
      <c r="K1536" s="17">
        <v>0.21428418014346001</v>
      </c>
      <c r="L1536" s="17">
        <v>0.27661183541621098</v>
      </c>
      <c r="M1536" s="17"/>
      <c r="N1536" s="17">
        <v>0.19279426996815999</v>
      </c>
      <c r="O1536" s="17">
        <v>0.213310000832963</v>
      </c>
      <c r="P1536" s="17">
        <v>0.13886691772314899</v>
      </c>
      <c r="Q1536" s="17">
        <v>0.21876249498353101</v>
      </c>
      <c r="R1536" s="17"/>
      <c r="S1536" s="17">
        <v>0.26990443855162299</v>
      </c>
      <c r="T1536" s="17">
        <v>0.21447800020021299</v>
      </c>
      <c r="U1536" s="17">
        <v>0.20110304472813401</v>
      </c>
      <c r="V1536" s="17">
        <v>0.12805020055656099</v>
      </c>
      <c r="W1536" s="17">
        <v>0.17218011937924901</v>
      </c>
      <c r="X1536" s="17">
        <v>0.157027754321415</v>
      </c>
      <c r="Y1536" s="17">
        <v>0.16163496856805201</v>
      </c>
      <c r="Z1536" s="17">
        <v>0.20062173899112301</v>
      </c>
      <c r="AA1536" s="17">
        <v>0.153441858237615</v>
      </c>
      <c r="AB1536" s="17">
        <v>0.24111854787648199</v>
      </c>
      <c r="AC1536" s="17">
        <v>0.231815318953767</v>
      </c>
      <c r="AD1536" s="17">
        <v>0.188321994052571</v>
      </c>
      <c r="AE1536" s="17"/>
      <c r="AF1536" s="17">
        <v>0.23310712144545601</v>
      </c>
      <c r="AG1536" s="17">
        <v>0.18652282900286599</v>
      </c>
      <c r="AH1536" s="17">
        <v>0.14950094803178801</v>
      </c>
      <c r="AI1536" s="17"/>
      <c r="AJ1536" s="17">
        <v>0.23473618353425099</v>
      </c>
      <c r="AK1536" s="17">
        <v>0.16185962015417801</v>
      </c>
      <c r="AL1536" s="17">
        <v>0.30614692784554498</v>
      </c>
      <c r="AM1536" s="17">
        <v>0.200562012402143</v>
      </c>
      <c r="AN1536" s="17">
        <v>0.117982785382181</v>
      </c>
      <c r="AO1536" s="17"/>
      <c r="AP1536" s="17">
        <v>0.23076329877527799</v>
      </c>
      <c r="AQ1536" s="17">
        <v>0.170469784970744</v>
      </c>
      <c r="AR1536" s="17">
        <v>0.259311658702013</v>
      </c>
      <c r="AS1536" s="17"/>
      <c r="AT1536" s="17">
        <v>0.227630670789497</v>
      </c>
      <c r="AU1536" s="17">
        <v>0.220784802288673</v>
      </c>
      <c r="AV1536" s="17" t="s">
        <v>74</v>
      </c>
      <c r="AW1536" s="17">
        <v>0.17540536461612399</v>
      </c>
      <c r="AX1536" s="17">
        <v>0.15246248962766601</v>
      </c>
      <c r="AY1536" s="17">
        <v>0.12653022062155</v>
      </c>
      <c r="AZ1536" s="17">
        <v>0.20910167985856201</v>
      </c>
    </row>
    <row r="1537" spans="2:52" x14ac:dyDescent="0.35">
      <c r="B1537" t="s">
        <v>386</v>
      </c>
      <c r="C1537" s="17">
        <v>0.28334623334455999</v>
      </c>
      <c r="D1537" s="17">
        <v>0.285070039487827</v>
      </c>
      <c r="E1537" s="17">
        <v>0.28323492289222102</v>
      </c>
      <c r="F1537" s="17"/>
      <c r="G1537" s="17">
        <v>9.1260203114482796E-2</v>
      </c>
      <c r="H1537" s="17">
        <v>0.17870787644078701</v>
      </c>
      <c r="I1537" s="17">
        <v>0.20705317423930999</v>
      </c>
      <c r="J1537" s="17">
        <v>0.23870032830077401</v>
      </c>
      <c r="K1537" s="17">
        <v>0.40920758648086503</v>
      </c>
      <c r="L1537" s="17">
        <v>0.47366184675438</v>
      </c>
      <c r="M1537" s="17"/>
      <c r="N1537" s="17">
        <v>0.245184380997547</v>
      </c>
      <c r="O1537" s="17">
        <v>0.26362120016733598</v>
      </c>
      <c r="P1537" s="17">
        <v>0.36685318172736803</v>
      </c>
      <c r="Q1537" s="17">
        <v>0.28514501846287799</v>
      </c>
      <c r="R1537" s="17"/>
      <c r="S1537" s="17">
        <v>0.20477336042078501</v>
      </c>
      <c r="T1537" s="17">
        <v>0.29905067954356701</v>
      </c>
      <c r="U1537" s="17">
        <v>0.36821723529427303</v>
      </c>
      <c r="V1537" s="17">
        <v>0.31920586420185498</v>
      </c>
      <c r="W1537" s="17">
        <v>0.33818099504364102</v>
      </c>
      <c r="X1537" s="17">
        <v>0.22157871433187601</v>
      </c>
      <c r="Y1537" s="17">
        <v>0.341478883657785</v>
      </c>
      <c r="Z1537" s="17">
        <v>0.30607233380714499</v>
      </c>
      <c r="AA1537" s="17">
        <v>0.30628818429764498</v>
      </c>
      <c r="AB1537" s="17">
        <v>0.19671281098519</v>
      </c>
      <c r="AC1537" s="17">
        <v>0.34331558215927099</v>
      </c>
      <c r="AD1537" s="17">
        <v>0.12693729462483699</v>
      </c>
      <c r="AE1537" s="17"/>
      <c r="AF1537" s="17">
        <v>0.372787473891806</v>
      </c>
      <c r="AG1537" s="17">
        <v>0.273128567262099</v>
      </c>
      <c r="AH1537" s="17">
        <v>0.19623586791481301</v>
      </c>
      <c r="AI1537" s="17"/>
      <c r="AJ1537" s="17">
        <v>0.326961377685975</v>
      </c>
      <c r="AK1537" s="17">
        <v>0.235193165882187</v>
      </c>
      <c r="AL1537" s="17">
        <v>0.26308014300876498</v>
      </c>
      <c r="AM1537" s="17">
        <v>0.59511767543171401</v>
      </c>
      <c r="AN1537" s="17">
        <v>0.29353688206463002</v>
      </c>
      <c r="AO1537" s="17"/>
      <c r="AP1537" s="17">
        <v>0.274313086444404</v>
      </c>
      <c r="AQ1537" s="17">
        <v>0.24554606128124901</v>
      </c>
      <c r="AR1537" s="17">
        <v>0.26200496315731803</v>
      </c>
      <c r="AS1537" s="17"/>
      <c r="AT1537" s="17">
        <v>0.39699544496579398</v>
      </c>
      <c r="AU1537" s="17">
        <v>0.19253560073692999</v>
      </c>
      <c r="AV1537" s="17" t="s">
        <v>74</v>
      </c>
      <c r="AW1537" s="17">
        <v>0.230008844077491</v>
      </c>
      <c r="AX1537" s="17">
        <v>0.23540618987390899</v>
      </c>
      <c r="AY1537" s="17">
        <v>0.22206421480223501</v>
      </c>
      <c r="AZ1537" s="17">
        <v>0.101026245767099</v>
      </c>
    </row>
    <row r="1538" spans="2:52" x14ac:dyDescent="0.35">
      <c r="B1538" t="s">
        <v>72</v>
      </c>
      <c r="C1538" s="17">
        <v>4.18026392278786E-2</v>
      </c>
      <c r="D1538" s="17">
        <v>2.4968801347894899E-2</v>
      </c>
      <c r="E1538" s="17">
        <v>5.7549652326694102E-2</v>
      </c>
      <c r="F1538" s="17"/>
      <c r="G1538" s="17">
        <v>5.6574651253814799E-2</v>
      </c>
      <c r="H1538" s="17">
        <v>8.4107336034706895E-2</v>
      </c>
      <c r="I1538" s="17">
        <v>1.8988407132957099E-2</v>
      </c>
      <c r="J1538" s="17">
        <v>3.05570070160236E-2</v>
      </c>
      <c r="K1538" s="17">
        <v>3.7987815263490397E-2</v>
      </c>
      <c r="L1538" s="17">
        <v>3.1096035704120801E-2</v>
      </c>
      <c r="M1538" s="17"/>
      <c r="N1538" s="17">
        <v>3.1760168065626003E-2</v>
      </c>
      <c r="O1538" s="17">
        <v>5.2125257279936603E-2</v>
      </c>
      <c r="P1538" s="17">
        <v>2.21751311661866E-2</v>
      </c>
      <c r="Q1538" s="17">
        <v>5.73872405316787E-2</v>
      </c>
      <c r="R1538" s="17"/>
      <c r="S1538" s="17">
        <v>2.0643619509303501E-2</v>
      </c>
      <c r="T1538" s="17">
        <v>3.2628575335893299E-2</v>
      </c>
      <c r="U1538" s="17">
        <v>3.4246617552724401E-2</v>
      </c>
      <c r="V1538" s="17">
        <v>0.13170745137046599</v>
      </c>
      <c r="W1538" s="17">
        <v>0</v>
      </c>
      <c r="X1538" s="17">
        <v>3.8844478535100098E-2</v>
      </c>
      <c r="Y1538" s="17">
        <v>7.8346329451980806E-2</v>
      </c>
      <c r="Z1538" s="17">
        <v>3.7606294034254702E-2</v>
      </c>
      <c r="AA1538" s="17">
        <v>2.5228348083810501E-2</v>
      </c>
      <c r="AB1538" s="17">
        <v>5.0331779291248303E-2</v>
      </c>
      <c r="AC1538" s="17">
        <v>0</v>
      </c>
      <c r="AD1538" s="17">
        <v>0</v>
      </c>
      <c r="AE1538" s="17"/>
      <c r="AF1538" s="17">
        <v>3.0011839921685102E-2</v>
      </c>
      <c r="AG1538" s="17">
        <v>4.9550350085749401E-2</v>
      </c>
      <c r="AH1538" s="17">
        <v>4.0220674565009697E-2</v>
      </c>
      <c r="AI1538" s="17"/>
      <c r="AJ1538" s="17">
        <v>3.5899003959839998E-2</v>
      </c>
      <c r="AK1538" s="17">
        <v>1.9622817323889701E-2</v>
      </c>
      <c r="AL1538" s="17">
        <v>0</v>
      </c>
      <c r="AM1538" s="17">
        <v>0</v>
      </c>
      <c r="AN1538" s="17">
        <v>9.1887346061920602E-2</v>
      </c>
      <c r="AO1538" s="17"/>
      <c r="AP1538" s="17">
        <v>2.9161392468660799E-2</v>
      </c>
      <c r="AQ1538" s="17">
        <v>1.6113796277354799E-2</v>
      </c>
      <c r="AR1538" s="17">
        <v>0</v>
      </c>
      <c r="AS1538" s="17"/>
      <c r="AT1538" s="17">
        <v>3.5612502155438902E-2</v>
      </c>
      <c r="AU1538" s="17">
        <v>5.4064764761957602E-2</v>
      </c>
      <c r="AV1538" s="17" t="s">
        <v>74</v>
      </c>
      <c r="AW1538" s="17">
        <v>9.2536053744159699E-2</v>
      </c>
      <c r="AX1538" s="17">
        <v>1.72986495121621E-2</v>
      </c>
      <c r="AY1538" s="17">
        <v>2.4632423447015599E-2</v>
      </c>
      <c r="AZ1538" s="17">
        <v>9.8653757419282506E-2</v>
      </c>
    </row>
    <row r="1539" spans="2:52" x14ac:dyDescent="0.35">
      <c r="B1539" t="s">
        <v>387</v>
      </c>
      <c r="C1539" s="17">
        <v>0.25491356800414</v>
      </c>
      <c r="D1539" s="17">
        <v>0.24847879680938101</v>
      </c>
      <c r="E1539" s="17">
        <v>0.25966643779061299</v>
      </c>
      <c r="F1539" s="17"/>
      <c r="G1539" s="17">
        <v>0.45064093738168898</v>
      </c>
      <c r="H1539" s="17">
        <v>0.39177986456304698</v>
      </c>
      <c r="I1539" s="17">
        <v>0.340526101078513</v>
      </c>
      <c r="J1539" s="17">
        <v>0.24305322005184499</v>
      </c>
      <c r="K1539" s="17">
        <v>0.16238663910458001</v>
      </c>
      <c r="L1539" s="17">
        <v>5.6467225975834E-2</v>
      </c>
      <c r="M1539" s="17"/>
      <c r="N1539" s="17">
        <v>0.28640742124382301</v>
      </c>
      <c r="O1539" s="17">
        <v>0.28783117763850402</v>
      </c>
      <c r="P1539" s="17">
        <v>0.24482186949514101</v>
      </c>
      <c r="Q1539" s="17">
        <v>0.19140911212116599</v>
      </c>
      <c r="R1539" s="17"/>
      <c r="S1539" s="17">
        <v>0.36388333557296298</v>
      </c>
      <c r="T1539" s="17">
        <v>0.27057642757148997</v>
      </c>
      <c r="U1539" s="17">
        <v>0.16348067006620801</v>
      </c>
      <c r="V1539" s="17">
        <v>0.22669509117895301</v>
      </c>
      <c r="W1539" s="17">
        <v>0.262930280271441</v>
      </c>
      <c r="X1539" s="17">
        <v>0.34035863400408101</v>
      </c>
      <c r="Y1539" s="17">
        <v>0.20835385147526</v>
      </c>
      <c r="Z1539" s="17">
        <v>0.29962939458560101</v>
      </c>
      <c r="AA1539" s="17">
        <v>0.19023860741875601</v>
      </c>
      <c r="AB1539" s="17">
        <v>0.24104581598169</v>
      </c>
      <c r="AC1539" s="17">
        <v>0.22361985870642201</v>
      </c>
      <c r="AD1539" s="17">
        <v>0.19920728541431501</v>
      </c>
      <c r="AE1539" s="17"/>
      <c r="AF1539" s="17">
        <v>0.19395090016430999</v>
      </c>
      <c r="AG1539" s="17">
        <v>0.25293608241617899</v>
      </c>
      <c r="AH1539" s="17">
        <v>0.30404631904686102</v>
      </c>
      <c r="AI1539" s="17"/>
      <c r="AJ1539" s="17">
        <v>0.19942575619163699</v>
      </c>
      <c r="AK1539" s="17">
        <v>0.34622585277395501</v>
      </c>
      <c r="AL1539" s="17">
        <v>0.20713418345884199</v>
      </c>
      <c r="AM1539" s="17">
        <v>0.20432031216614199</v>
      </c>
      <c r="AN1539" s="17">
        <v>0.24805993769179999</v>
      </c>
      <c r="AO1539" s="17"/>
      <c r="AP1539" s="17">
        <v>0.27062116644120299</v>
      </c>
      <c r="AQ1539" s="17">
        <v>0.31714449367144598</v>
      </c>
      <c r="AR1539" s="17">
        <v>0.27113059648468602</v>
      </c>
      <c r="AS1539" s="17"/>
      <c r="AT1539" s="17">
        <v>0.188554470499296</v>
      </c>
      <c r="AU1539" s="17">
        <v>0.26082243397205701</v>
      </c>
      <c r="AV1539" s="17" t="s">
        <v>74</v>
      </c>
      <c r="AW1539" s="17">
        <v>0.26256944195218801</v>
      </c>
      <c r="AX1539" s="17">
        <v>0.30876557784814601</v>
      </c>
      <c r="AY1539" s="17">
        <v>0.34512797287971803</v>
      </c>
      <c r="AZ1539" s="17">
        <v>0.33586541352369598</v>
      </c>
    </row>
    <row r="1540" spans="2:52" x14ac:dyDescent="0.35">
      <c r="B1540" t="s">
        <v>388</v>
      </c>
      <c r="C1540" s="17">
        <v>0.478875916532915</v>
      </c>
      <c r="D1540" s="17">
        <v>0.49340985937232701</v>
      </c>
      <c r="E1540" s="17">
        <v>0.465262318969767</v>
      </c>
      <c r="F1540" s="17"/>
      <c r="G1540" s="17">
        <v>0.23942367145713001</v>
      </c>
      <c r="H1540" s="17">
        <v>0.31872864561789599</v>
      </c>
      <c r="I1540" s="17">
        <v>0.33142337085290002</v>
      </c>
      <c r="J1540" s="17">
        <v>0.462252799030825</v>
      </c>
      <c r="K1540" s="17">
        <v>0.62349176662432504</v>
      </c>
      <c r="L1540" s="17">
        <v>0.75027368217059098</v>
      </c>
      <c r="M1540" s="17"/>
      <c r="N1540" s="17">
        <v>0.43797865096570698</v>
      </c>
      <c r="O1540" s="17">
        <v>0.47693120100029901</v>
      </c>
      <c r="P1540" s="17">
        <v>0.50572009945051699</v>
      </c>
      <c r="Q1540" s="17">
        <v>0.50390751344640905</v>
      </c>
      <c r="R1540" s="17"/>
      <c r="S1540" s="17">
        <v>0.47467779897240803</v>
      </c>
      <c r="T1540" s="17">
        <v>0.51352867974378003</v>
      </c>
      <c r="U1540" s="17">
        <v>0.56932028002240698</v>
      </c>
      <c r="V1540" s="17">
        <v>0.44725606475841601</v>
      </c>
      <c r="W1540" s="17">
        <v>0.51036111442289001</v>
      </c>
      <c r="X1540" s="17">
        <v>0.37860646865329101</v>
      </c>
      <c r="Y1540" s="17">
        <v>0.50311385222583704</v>
      </c>
      <c r="Z1540" s="17">
        <v>0.50669407279826795</v>
      </c>
      <c r="AA1540" s="17">
        <v>0.45973004253526001</v>
      </c>
      <c r="AB1540" s="17">
        <v>0.43783135886167202</v>
      </c>
      <c r="AC1540" s="17">
        <v>0.575130901113038</v>
      </c>
      <c r="AD1540" s="17">
        <v>0.31525928867740799</v>
      </c>
      <c r="AE1540" s="17"/>
      <c r="AF1540" s="17">
        <v>0.60589459533726198</v>
      </c>
      <c r="AG1540" s="17">
        <v>0.45965139626496498</v>
      </c>
      <c r="AH1540" s="17">
        <v>0.34573681594660199</v>
      </c>
      <c r="AI1540" s="17"/>
      <c r="AJ1540" s="17">
        <v>0.56169756122022696</v>
      </c>
      <c r="AK1540" s="17">
        <v>0.39705278603636501</v>
      </c>
      <c r="AL1540" s="17">
        <v>0.56922707085431001</v>
      </c>
      <c r="AM1540" s="17">
        <v>0.79567968783385801</v>
      </c>
      <c r="AN1540" s="17">
        <v>0.41151966744681201</v>
      </c>
      <c r="AO1540" s="17"/>
      <c r="AP1540" s="17">
        <v>0.50507638521968201</v>
      </c>
      <c r="AQ1540" s="17">
        <v>0.416015846251993</v>
      </c>
      <c r="AR1540" s="17">
        <v>0.52131662185933203</v>
      </c>
      <c r="AS1540" s="17"/>
      <c r="AT1540" s="17">
        <v>0.62462611575529103</v>
      </c>
      <c r="AU1540" s="17">
        <v>0.41332040302560302</v>
      </c>
      <c r="AV1540" s="17" t="s">
        <v>74</v>
      </c>
      <c r="AW1540" s="17">
        <v>0.405414208693615</v>
      </c>
      <c r="AX1540" s="17">
        <v>0.387868679501575</v>
      </c>
      <c r="AY1540" s="17">
        <v>0.34859443542378399</v>
      </c>
      <c r="AZ1540" s="17">
        <v>0.31012792562565999</v>
      </c>
    </row>
    <row r="1541" spans="2:52" x14ac:dyDescent="0.35">
      <c r="B1541" t="s">
        <v>86</v>
      </c>
      <c r="C1541" s="17">
        <v>-0.223962348528776</v>
      </c>
      <c r="D1541" s="17">
        <v>-0.244931062562946</v>
      </c>
      <c r="E1541" s="17">
        <v>-0.205595881179155</v>
      </c>
      <c r="F1541" s="17"/>
      <c r="G1541" s="17">
        <v>0.211217265924559</v>
      </c>
      <c r="H1541" s="17">
        <v>7.3051218945151097E-2</v>
      </c>
      <c r="I1541" s="17">
        <v>9.1027302256136994E-3</v>
      </c>
      <c r="J1541" s="17">
        <v>-0.21919957897897999</v>
      </c>
      <c r="K1541" s="17">
        <v>-0.46110512751974603</v>
      </c>
      <c r="L1541" s="17">
        <v>-0.693806456194757</v>
      </c>
      <c r="M1541" s="17"/>
      <c r="N1541" s="17">
        <v>-0.151571229721884</v>
      </c>
      <c r="O1541" s="17">
        <v>-0.18910002336179499</v>
      </c>
      <c r="P1541" s="17">
        <v>-0.26089822995537598</v>
      </c>
      <c r="Q1541" s="17">
        <v>-0.31249840132524298</v>
      </c>
      <c r="R1541" s="17"/>
      <c r="S1541" s="17">
        <v>-0.110794463399445</v>
      </c>
      <c r="T1541" s="17">
        <v>-0.24295225217229</v>
      </c>
      <c r="U1541" s="17">
        <v>-0.405839609956198</v>
      </c>
      <c r="V1541" s="17">
        <v>-0.220560973579462</v>
      </c>
      <c r="W1541" s="17">
        <v>-0.24743083415144901</v>
      </c>
      <c r="X1541" s="17">
        <v>-3.8247834649209798E-2</v>
      </c>
      <c r="Y1541" s="17">
        <v>-0.29476000075057701</v>
      </c>
      <c r="Z1541" s="17">
        <v>-0.207064678212667</v>
      </c>
      <c r="AA1541" s="17">
        <v>-0.26949143511650397</v>
      </c>
      <c r="AB1541" s="17">
        <v>-0.19678554287998201</v>
      </c>
      <c r="AC1541" s="17">
        <v>-0.35151104240661601</v>
      </c>
      <c r="AD1541" s="17">
        <v>-0.11605200326309301</v>
      </c>
      <c r="AE1541" s="17"/>
      <c r="AF1541" s="17">
        <v>-0.41194369517295298</v>
      </c>
      <c r="AG1541" s="17">
        <v>-0.206715313848787</v>
      </c>
      <c r="AH1541" s="17">
        <v>-4.16904968997414E-2</v>
      </c>
      <c r="AI1541" s="17"/>
      <c r="AJ1541" s="17">
        <v>-0.36227180502859002</v>
      </c>
      <c r="AK1541" s="17">
        <v>-5.08269332624098E-2</v>
      </c>
      <c r="AL1541" s="17">
        <v>-0.36209288739546702</v>
      </c>
      <c r="AM1541" s="17">
        <v>-0.59135937566771501</v>
      </c>
      <c r="AN1541" s="17">
        <v>-0.163459729755011</v>
      </c>
      <c r="AO1541" s="17"/>
      <c r="AP1541" s="17">
        <v>-0.234455218778479</v>
      </c>
      <c r="AQ1541" s="17">
        <v>-9.88713525805478E-2</v>
      </c>
      <c r="AR1541" s="17">
        <v>-0.25018602537464601</v>
      </c>
      <c r="AS1541" s="17"/>
      <c r="AT1541" s="17">
        <v>-0.43607164525599501</v>
      </c>
      <c r="AU1541" s="17">
        <v>-0.15249796905354601</v>
      </c>
      <c r="AV1541" s="17" t="s">
        <v>74</v>
      </c>
      <c r="AW1541" s="17">
        <v>-0.14284476674142699</v>
      </c>
      <c r="AX1541" s="17">
        <v>-7.9103101653429E-2</v>
      </c>
      <c r="AY1541" s="17">
        <v>-3.4664625440664599E-3</v>
      </c>
      <c r="AZ1541" s="17">
        <v>2.5737487898035798E-2</v>
      </c>
    </row>
    <row r="1542" spans="2:52" x14ac:dyDescent="0.35">
      <c r="C1542" s="17"/>
      <c r="D1542" s="17"/>
      <c r="E1542" s="17"/>
      <c r="F1542" s="17"/>
      <c r="G1542" s="17"/>
      <c r="H1542" s="17"/>
      <c r="I1542" s="17"/>
      <c r="J1542" s="17"/>
      <c r="K1542" s="17"/>
      <c r="L1542" s="17"/>
      <c r="M1542" s="17"/>
      <c r="N1542" s="17"/>
      <c r="O1542" s="17"/>
      <c r="P1542" s="17"/>
      <c r="Q1542" s="17"/>
      <c r="R1542" s="17"/>
      <c r="S1542" s="17"/>
      <c r="T1542" s="17"/>
      <c r="U1542" s="17"/>
      <c r="V1542" s="17"/>
      <c r="W1542" s="17"/>
      <c r="X1542" s="17"/>
      <c r="Y1542" s="17"/>
      <c r="Z1542" s="17"/>
      <c r="AA1542" s="17"/>
      <c r="AB1542" s="17"/>
      <c r="AC1542" s="17"/>
      <c r="AD1542" s="17"/>
      <c r="AE1542" s="17"/>
      <c r="AF1542" s="17"/>
      <c r="AG1542" s="17"/>
      <c r="AH1542" s="17"/>
      <c r="AI1542" s="17"/>
      <c r="AJ1542" s="17"/>
      <c r="AK1542" s="17"/>
      <c r="AL1542" s="17"/>
      <c r="AM1542" s="17"/>
      <c r="AN1542" s="17"/>
      <c r="AO1542" s="17"/>
      <c r="AP1542" s="17"/>
      <c r="AQ1542" s="17"/>
      <c r="AR1542" s="17"/>
      <c r="AS1542" s="17"/>
      <c r="AT1542" s="17"/>
      <c r="AU1542" s="17"/>
      <c r="AV1542" s="17"/>
      <c r="AW1542" s="17"/>
      <c r="AX1542" s="17"/>
      <c r="AY1542" s="17"/>
      <c r="AZ1542" s="17"/>
    </row>
    <row r="1543" spans="2:52" x14ac:dyDescent="0.35">
      <c r="B1543" s="6" t="s">
        <v>531</v>
      </c>
      <c r="C1543" s="17"/>
      <c r="D1543" s="17"/>
      <c r="E1543" s="17"/>
      <c r="F1543" s="17"/>
      <c r="G1543" s="17"/>
      <c r="H1543" s="17"/>
      <c r="I1543" s="17"/>
      <c r="J1543" s="17"/>
      <c r="K1543" s="17"/>
      <c r="L1543" s="17"/>
      <c r="M1543" s="17"/>
      <c r="N1543" s="17"/>
      <c r="O1543" s="17"/>
      <c r="P1543" s="17"/>
      <c r="Q1543" s="17"/>
      <c r="R1543" s="17"/>
      <c r="S1543" s="17"/>
      <c r="T1543" s="17"/>
      <c r="U1543" s="17"/>
      <c r="V1543" s="17"/>
      <c r="W1543" s="17"/>
      <c r="X1543" s="17"/>
      <c r="Y1543" s="17"/>
      <c r="Z1543" s="17"/>
      <c r="AA1543" s="17"/>
      <c r="AB1543" s="17"/>
      <c r="AC1543" s="17"/>
      <c r="AD1543" s="17"/>
      <c r="AE1543" s="17"/>
      <c r="AF1543" s="17"/>
      <c r="AG1543" s="17"/>
      <c r="AH1543" s="17"/>
      <c r="AI1543" s="17"/>
      <c r="AJ1543" s="17"/>
      <c r="AK1543" s="17"/>
      <c r="AL1543" s="17"/>
      <c r="AM1543" s="17"/>
      <c r="AN1543" s="17"/>
      <c r="AO1543" s="17"/>
      <c r="AP1543" s="17"/>
      <c r="AQ1543" s="17"/>
      <c r="AR1543" s="17"/>
      <c r="AS1543" s="17"/>
      <c r="AT1543" s="17"/>
      <c r="AU1543" s="17"/>
      <c r="AV1543" s="17"/>
      <c r="AW1543" s="17"/>
      <c r="AX1543" s="17"/>
      <c r="AY1543" s="17"/>
      <c r="AZ1543" s="17"/>
    </row>
    <row r="1544" spans="2:52" x14ac:dyDescent="0.35">
      <c r="B1544" s="24" t="s">
        <v>156</v>
      </c>
      <c r="C1544" s="17"/>
      <c r="D1544" s="17"/>
      <c r="E1544" s="17"/>
      <c r="F1544" s="17"/>
      <c r="G1544" s="17"/>
      <c r="H1544" s="17"/>
      <c r="I1544" s="17"/>
      <c r="J1544" s="17"/>
      <c r="K1544" s="17"/>
      <c r="L1544" s="17"/>
      <c r="M1544" s="17"/>
      <c r="N1544" s="17"/>
      <c r="O1544" s="17"/>
      <c r="P1544" s="17"/>
      <c r="Q1544" s="17"/>
      <c r="R1544" s="17"/>
      <c r="S1544" s="17"/>
      <c r="T1544" s="17"/>
      <c r="U1544" s="17"/>
      <c r="V1544" s="17"/>
      <c r="W1544" s="17"/>
      <c r="X1544" s="17"/>
      <c r="Y1544" s="17"/>
      <c r="Z1544" s="17"/>
      <c r="AA1544" s="17"/>
      <c r="AB1544" s="17"/>
      <c r="AC1544" s="17"/>
      <c r="AD1544" s="17"/>
      <c r="AE1544" s="17"/>
      <c r="AF1544" s="17"/>
      <c r="AG1544" s="17"/>
      <c r="AH1544" s="17"/>
      <c r="AI1544" s="17"/>
      <c r="AJ1544" s="17"/>
      <c r="AK1544" s="17"/>
      <c r="AL1544" s="17"/>
      <c r="AM1544" s="17"/>
      <c r="AN1544" s="17"/>
      <c r="AO1544" s="17"/>
      <c r="AP1544" s="17"/>
      <c r="AQ1544" s="17"/>
      <c r="AR1544" s="17"/>
      <c r="AS1544" s="17"/>
      <c r="AT1544" s="17"/>
      <c r="AU1544" s="17"/>
      <c r="AV1544" s="17"/>
      <c r="AW1544" s="17"/>
      <c r="AX1544" s="17"/>
      <c r="AY1544" s="17"/>
      <c r="AZ1544" s="17"/>
    </row>
    <row r="1545" spans="2:52" x14ac:dyDescent="0.35">
      <c r="B1545" t="s">
        <v>382</v>
      </c>
      <c r="C1545" s="17">
        <v>0.141192276352756</v>
      </c>
      <c r="D1545" s="17">
        <v>0.16985946994346099</v>
      </c>
      <c r="E1545" s="17">
        <v>0.11548436157785701</v>
      </c>
      <c r="F1545" s="17"/>
      <c r="G1545" s="17">
        <v>0.20440453819708801</v>
      </c>
      <c r="H1545" s="17">
        <v>0.243752839047289</v>
      </c>
      <c r="I1545" s="17">
        <v>0.141289516154609</v>
      </c>
      <c r="J1545" s="17">
        <v>8.7254459824101904E-2</v>
      </c>
      <c r="K1545" s="17">
        <v>0.10835511782257</v>
      </c>
      <c r="L1545" s="17">
        <v>9.6595596482667204E-2</v>
      </c>
      <c r="M1545" s="17"/>
      <c r="N1545" s="17">
        <v>0.152691248109429</v>
      </c>
      <c r="O1545" s="17">
        <v>0.161149584303663</v>
      </c>
      <c r="P1545" s="17">
        <v>0.143544440698015</v>
      </c>
      <c r="Q1545" s="17">
        <v>0.104665646748293</v>
      </c>
      <c r="R1545" s="17"/>
      <c r="S1545" s="17">
        <v>0.19158216276494</v>
      </c>
      <c r="T1545" s="17">
        <v>0.110351096636235</v>
      </c>
      <c r="U1545" s="17">
        <v>0.116693142733481</v>
      </c>
      <c r="V1545" s="17">
        <v>0.129489654974004</v>
      </c>
      <c r="W1545" s="17">
        <v>0.21215100093545</v>
      </c>
      <c r="X1545" s="17">
        <v>0.175641559328477</v>
      </c>
      <c r="Y1545" s="17">
        <v>0.10183917103012299</v>
      </c>
      <c r="Z1545" s="17">
        <v>0</v>
      </c>
      <c r="AA1545" s="17">
        <v>0.16775469290699199</v>
      </c>
      <c r="AB1545" s="17">
        <v>0.14056542576349901</v>
      </c>
      <c r="AC1545" s="17">
        <v>0.11325721130189099</v>
      </c>
      <c r="AD1545" s="17">
        <v>0.12454519436363599</v>
      </c>
      <c r="AE1545" s="17"/>
      <c r="AF1545" s="17">
        <v>0.12924247937668301</v>
      </c>
      <c r="AG1545" s="17">
        <v>0.12617085056414101</v>
      </c>
      <c r="AH1545" s="17">
        <v>0.19013182025488901</v>
      </c>
      <c r="AI1545" s="17"/>
      <c r="AJ1545" s="17">
        <v>0.15828097661163701</v>
      </c>
      <c r="AK1545" s="17">
        <v>0.15043465869688999</v>
      </c>
      <c r="AL1545" s="17">
        <v>6.2396220803411902E-2</v>
      </c>
      <c r="AM1545" s="17">
        <v>0.199069301347854</v>
      </c>
      <c r="AN1545" s="17">
        <v>9.3416970051442894E-2</v>
      </c>
      <c r="AO1545" s="17"/>
      <c r="AP1545" s="17">
        <v>0.15028368971060399</v>
      </c>
      <c r="AQ1545" s="17">
        <v>0.154210807487657</v>
      </c>
      <c r="AR1545" s="17">
        <v>6.2774810214280594E-2</v>
      </c>
      <c r="AS1545" s="17"/>
      <c r="AT1545" s="17">
        <v>0.132439741010666</v>
      </c>
      <c r="AU1545" s="17">
        <v>0.136455544510803</v>
      </c>
      <c r="AV1545" s="17" t="s">
        <v>74</v>
      </c>
      <c r="AW1545" s="17">
        <v>0.14831408871924801</v>
      </c>
      <c r="AX1545" s="17">
        <v>0.16774107523815501</v>
      </c>
      <c r="AY1545" s="17">
        <v>0.12629891342704599</v>
      </c>
      <c r="AZ1545" s="17">
        <v>0.25988591137688899</v>
      </c>
    </row>
    <row r="1546" spans="2:52" x14ac:dyDescent="0.35">
      <c r="B1546" t="s">
        <v>383</v>
      </c>
      <c r="C1546" s="17">
        <v>0.49545274899895198</v>
      </c>
      <c r="D1546" s="17">
        <v>0.473509843173402</v>
      </c>
      <c r="E1546" s="17">
        <v>0.51557473610587301</v>
      </c>
      <c r="F1546" s="17"/>
      <c r="G1546" s="17">
        <v>0.43254600531346399</v>
      </c>
      <c r="H1546" s="17">
        <v>0.46705158684280701</v>
      </c>
      <c r="I1546" s="17">
        <v>0.53942966756968003</v>
      </c>
      <c r="J1546" s="17">
        <v>0.51931884217580104</v>
      </c>
      <c r="K1546" s="17">
        <v>0.48883422021991302</v>
      </c>
      <c r="L1546" s="17">
        <v>0.506736939274813</v>
      </c>
      <c r="M1546" s="17"/>
      <c r="N1546" s="17">
        <v>0.53091755204063695</v>
      </c>
      <c r="O1546" s="17">
        <v>0.46341929876272298</v>
      </c>
      <c r="P1546" s="17">
        <v>0.49835541002058698</v>
      </c>
      <c r="Q1546" s="17">
        <v>0.48558258473816301</v>
      </c>
      <c r="R1546" s="17"/>
      <c r="S1546" s="17">
        <v>0.46359514029430698</v>
      </c>
      <c r="T1546" s="17">
        <v>0.54357331663991504</v>
      </c>
      <c r="U1546" s="17">
        <v>0.54660465514906098</v>
      </c>
      <c r="V1546" s="17">
        <v>0.377562647922563</v>
      </c>
      <c r="W1546" s="17">
        <v>0.49965953562561899</v>
      </c>
      <c r="X1546" s="17">
        <v>0.36293086626082399</v>
      </c>
      <c r="Y1546" s="17">
        <v>0.59814133674792302</v>
      </c>
      <c r="Z1546" s="17">
        <v>0.53396125551027795</v>
      </c>
      <c r="AA1546" s="17">
        <v>0.52434993837588395</v>
      </c>
      <c r="AB1546" s="17">
        <v>0.51755022630256498</v>
      </c>
      <c r="AC1546" s="17">
        <v>0.54348548833806598</v>
      </c>
      <c r="AD1546" s="17">
        <v>0.47076047620632</v>
      </c>
      <c r="AE1546" s="17"/>
      <c r="AF1546" s="17">
        <v>0.50021691081844599</v>
      </c>
      <c r="AG1546" s="17">
        <v>0.507659969878406</v>
      </c>
      <c r="AH1546" s="17">
        <v>0.458631177976911</v>
      </c>
      <c r="AI1546" s="17"/>
      <c r="AJ1546" s="17">
        <v>0.50040652943328401</v>
      </c>
      <c r="AK1546" s="17">
        <v>0.51005370971545505</v>
      </c>
      <c r="AL1546" s="17">
        <v>0.68002959180833</v>
      </c>
      <c r="AM1546" s="17">
        <v>0.60544433697042899</v>
      </c>
      <c r="AN1546" s="17">
        <v>0.38214554793487299</v>
      </c>
      <c r="AO1546" s="17"/>
      <c r="AP1546" s="17">
        <v>0.49804117246405799</v>
      </c>
      <c r="AQ1546" s="17">
        <v>0.54241641634511895</v>
      </c>
      <c r="AR1546" s="17">
        <v>0.56847899514130495</v>
      </c>
      <c r="AS1546" s="17"/>
      <c r="AT1546" s="17">
        <v>0.49976975792666201</v>
      </c>
      <c r="AU1546" s="17">
        <v>0.51587337999086602</v>
      </c>
      <c r="AV1546" s="17" t="s">
        <v>74</v>
      </c>
      <c r="AW1546" s="17">
        <v>0.46917178263044201</v>
      </c>
      <c r="AX1546" s="17">
        <v>0.51089059430509598</v>
      </c>
      <c r="AY1546" s="17">
        <v>0.498405768012054</v>
      </c>
      <c r="AZ1546" s="17">
        <v>0.29614976584994701</v>
      </c>
    </row>
    <row r="1547" spans="2:52" x14ac:dyDescent="0.35">
      <c r="B1547" t="s">
        <v>384</v>
      </c>
      <c r="C1547" s="17">
        <v>0.22725905493421</v>
      </c>
      <c r="D1547" s="17">
        <v>0.242364299503043</v>
      </c>
      <c r="E1547" s="17">
        <v>0.21199741220163301</v>
      </c>
      <c r="F1547" s="17"/>
      <c r="G1547" s="17">
        <v>0.25719766322525001</v>
      </c>
      <c r="H1547" s="17">
        <v>0.14696319377056399</v>
      </c>
      <c r="I1547" s="17">
        <v>0.14455292789583499</v>
      </c>
      <c r="J1547" s="17">
        <v>0.246414734805987</v>
      </c>
      <c r="K1547" s="17">
        <v>0.24943534018187299</v>
      </c>
      <c r="L1547" s="17">
        <v>0.29325021281397101</v>
      </c>
      <c r="M1547" s="17"/>
      <c r="N1547" s="17">
        <v>0.20552535290451801</v>
      </c>
      <c r="O1547" s="17">
        <v>0.249053284297552</v>
      </c>
      <c r="P1547" s="17">
        <v>0.237747570934185</v>
      </c>
      <c r="Q1547" s="17">
        <v>0.220812578980146</v>
      </c>
      <c r="R1547" s="17"/>
      <c r="S1547" s="17">
        <v>0.22927888687253101</v>
      </c>
      <c r="T1547" s="17">
        <v>0.27335289723940698</v>
      </c>
      <c r="U1547" s="17">
        <v>0.21901924919403101</v>
      </c>
      <c r="V1547" s="17">
        <v>0.25588998409283498</v>
      </c>
      <c r="W1547" s="17">
        <v>0.193289394505999</v>
      </c>
      <c r="X1547" s="17">
        <v>0.353063904197356</v>
      </c>
      <c r="Y1547" s="17">
        <v>0.115345468937541</v>
      </c>
      <c r="Z1547" s="17">
        <v>0.274606508804</v>
      </c>
      <c r="AA1547" s="17">
        <v>0.177629852822523</v>
      </c>
      <c r="AB1547" s="17">
        <v>0.17464271570580001</v>
      </c>
      <c r="AC1547" s="17">
        <v>0.23183859173861299</v>
      </c>
      <c r="AD1547" s="17">
        <v>0.25409046261001</v>
      </c>
      <c r="AE1547" s="17"/>
      <c r="AF1547" s="17">
        <v>0.249020221658243</v>
      </c>
      <c r="AG1547" s="17">
        <v>0.222437896554502</v>
      </c>
      <c r="AH1547" s="17">
        <v>0.166287670958743</v>
      </c>
      <c r="AI1547" s="17"/>
      <c r="AJ1547" s="17">
        <v>0.22664290282666399</v>
      </c>
      <c r="AK1547" s="17">
        <v>0.22680567210343</v>
      </c>
      <c r="AL1547" s="17">
        <v>0.19538439794175599</v>
      </c>
      <c r="AM1547" s="17">
        <v>0</v>
      </c>
      <c r="AN1547" s="17">
        <v>0.270262586823248</v>
      </c>
      <c r="AO1547" s="17"/>
      <c r="AP1547" s="17">
        <v>0.21612940553285201</v>
      </c>
      <c r="AQ1547" s="17">
        <v>0.21375772499078</v>
      </c>
      <c r="AR1547" s="17">
        <v>0.25301009154494197</v>
      </c>
      <c r="AS1547" s="17"/>
      <c r="AT1547" s="17">
        <v>0.24815118071391501</v>
      </c>
      <c r="AU1547" s="17">
        <v>0.20741679629620699</v>
      </c>
      <c r="AV1547" s="17" t="s">
        <v>74</v>
      </c>
      <c r="AW1547" s="17">
        <v>0.198414095594729</v>
      </c>
      <c r="AX1547" s="17">
        <v>0.18197650466078399</v>
      </c>
      <c r="AY1547" s="17">
        <v>0.23050893280964399</v>
      </c>
      <c r="AZ1547" s="17">
        <v>0.28128325731922599</v>
      </c>
    </row>
    <row r="1548" spans="2:52" x14ac:dyDescent="0.35">
      <c r="B1548" t="s">
        <v>385</v>
      </c>
      <c r="C1548" s="17">
        <v>4.8658807654698599E-2</v>
      </c>
      <c r="D1548" s="17">
        <v>4.0743661633830197E-2</v>
      </c>
      <c r="E1548" s="17">
        <v>5.6214314000724797E-2</v>
      </c>
      <c r="F1548" s="17"/>
      <c r="G1548" s="17">
        <v>4.9732203466433401E-2</v>
      </c>
      <c r="H1548" s="17">
        <v>4.6163767040512303E-2</v>
      </c>
      <c r="I1548" s="17">
        <v>4.6592766166606001E-2</v>
      </c>
      <c r="J1548" s="17">
        <v>4.7381161695884598E-2</v>
      </c>
      <c r="K1548" s="17">
        <v>5.54542754537143E-2</v>
      </c>
      <c r="L1548" s="17">
        <v>4.78672573105733E-2</v>
      </c>
      <c r="M1548" s="17"/>
      <c r="N1548" s="17">
        <v>4.8029934189853497E-2</v>
      </c>
      <c r="O1548" s="17">
        <v>6.6103515341042404E-2</v>
      </c>
      <c r="P1548" s="17">
        <v>4.4802529945147003E-2</v>
      </c>
      <c r="Q1548" s="17">
        <v>3.3176862475596702E-2</v>
      </c>
      <c r="R1548" s="17"/>
      <c r="S1548" s="17">
        <v>6.3807149436877805E-2</v>
      </c>
      <c r="T1548" s="17">
        <v>2.0731258164647999E-2</v>
      </c>
      <c r="U1548" s="17">
        <v>5.0199712579705603E-2</v>
      </c>
      <c r="V1548" s="17">
        <v>6.3015775688726502E-2</v>
      </c>
      <c r="W1548" s="17">
        <v>3.7775137520284101E-2</v>
      </c>
      <c r="X1548" s="17">
        <v>6.9519191678243802E-2</v>
      </c>
      <c r="Y1548" s="17">
        <v>4.07234425541802E-2</v>
      </c>
      <c r="Z1548" s="17">
        <v>3.6548724036382797E-2</v>
      </c>
      <c r="AA1548" s="17">
        <v>5.0738281458949402E-2</v>
      </c>
      <c r="AB1548" s="17">
        <v>7.3515888969718404E-2</v>
      </c>
      <c r="AC1548" s="17">
        <v>2.67887259472325E-2</v>
      </c>
      <c r="AD1548" s="17">
        <v>0</v>
      </c>
      <c r="AE1548" s="17"/>
      <c r="AF1548" s="17">
        <v>3.9830083968359298E-2</v>
      </c>
      <c r="AG1548" s="17">
        <v>4.9468394836562797E-2</v>
      </c>
      <c r="AH1548" s="17">
        <v>9.0824951081021704E-2</v>
      </c>
      <c r="AI1548" s="17"/>
      <c r="AJ1548" s="17">
        <v>4.3977739634479297E-2</v>
      </c>
      <c r="AK1548" s="17">
        <v>4.8217940537350103E-2</v>
      </c>
      <c r="AL1548" s="17">
        <v>4.0111724526046402E-2</v>
      </c>
      <c r="AM1548" s="17">
        <v>0</v>
      </c>
      <c r="AN1548" s="17">
        <v>7.1497012145719199E-2</v>
      </c>
      <c r="AO1548" s="17"/>
      <c r="AP1548" s="17">
        <v>4.3815797741996197E-2</v>
      </c>
      <c r="AQ1548" s="17">
        <v>3.8995885946989203E-2</v>
      </c>
      <c r="AR1548" s="17">
        <v>7.0598925597105205E-2</v>
      </c>
      <c r="AS1548" s="17"/>
      <c r="AT1548" s="17">
        <v>4.6193977840599601E-2</v>
      </c>
      <c r="AU1548" s="17">
        <v>2.77450896990253E-2</v>
      </c>
      <c r="AV1548" s="17" t="s">
        <v>74</v>
      </c>
      <c r="AW1548" s="17">
        <v>9.2998401213884099E-2</v>
      </c>
      <c r="AX1548" s="17">
        <v>6.0179330784193699E-2</v>
      </c>
      <c r="AY1548" s="17">
        <v>5.2689765946271699E-2</v>
      </c>
      <c r="AZ1548" s="17">
        <v>6.1171453395711901E-2</v>
      </c>
    </row>
    <row r="1549" spans="2:52" x14ac:dyDescent="0.35">
      <c r="B1549" t="s">
        <v>386</v>
      </c>
      <c r="C1549" s="17">
        <v>3.6441444531718603E-2</v>
      </c>
      <c r="D1549" s="17">
        <v>2.7090803734290899E-2</v>
      </c>
      <c r="E1549" s="17">
        <v>4.5257396488367498E-2</v>
      </c>
      <c r="F1549" s="17"/>
      <c r="G1549" s="17">
        <v>1.0394869368768199E-2</v>
      </c>
      <c r="H1549" s="17">
        <v>1.8043452827315301E-2</v>
      </c>
      <c r="I1549" s="17">
        <v>6.4386434755243693E-2</v>
      </c>
      <c r="J1549" s="17">
        <v>6.1757645311448298E-2</v>
      </c>
      <c r="K1549" s="17">
        <v>5.84031523379357E-2</v>
      </c>
      <c r="L1549" s="17">
        <v>1.1466599608524501E-2</v>
      </c>
      <c r="M1549" s="17"/>
      <c r="N1549" s="17">
        <v>2.5787345658401899E-2</v>
      </c>
      <c r="O1549" s="17">
        <v>1.46475617782804E-2</v>
      </c>
      <c r="P1549" s="17">
        <v>2.7439144546627301E-2</v>
      </c>
      <c r="Q1549" s="17">
        <v>8.0256837928399397E-2</v>
      </c>
      <c r="R1549" s="17"/>
      <c r="S1549" s="17">
        <v>3.1200732286409901E-2</v>
      </c>
      <c r="T1549" s="17">
        <v>4.1398814601212697E-2</v>
      </c>
      <c r="U1549" s="17">
        <v>3.3236622790996401E-2</v>
      </c>
      <c r="V1549" s="17">
        <v>6.4952188330219401E-2</v>
      </c>
      <c r="W1549" s="17">
        <v>1.9448759922755E-2</v>
      </c>
      <c r="X1549" s="17">
        <v>0</v>
      </c>
      <c r="Y1549" s="17">
        <v>3.78863860488141E-2</v>
      </c>
      <c r="Z1549" s="17">
        <v>0.117277217615085</v>
      </c>
      <c r="AA1549" s="17">
        <v>4.0669253597086903E-2</v>
      </c>
      <c r="AB1549" s="17">
        <v>0</v>
      </c>
      <c r="AC1549" s="17">
        <v>8.4629982674197607E-2</v>
      </c>
      <c r="AD1549" s="17">
        <v>0</v>
      </c>
      <c r="AE1549" s="17"/>
      <c r="AF1549" s="17">
        <v>3.6486347375178002E-2</v>
      </c>
      <c r="AG1549" s="17">
        <v>4.3941593371620097E-2</v>
      </c>
      <c r="AH1549" s="17">
        <v>2.0672274824569299E-2</v>
      </c>
      <c r="AI1549" s="17"/>
      <c r="AJ1549" s="17">
        <v>3.08852497461105E-2</v>
      </c>
      <c r="AK1549" s="17">
        <v>4.4304627964179902E-2</v>
      </c>
      <c r="AL1549" s="17">
        <v>2.2078064920456501E-2</v>
      </c>
      <c r="AM1549" s="17">
        <v>0.19548636168171701</v>
      </c>
      <c r="AN1549" s="17">
        <v>3.17529802876277E-2</v>
      </c>
      <c r="AO1549" s="17"/>
      <c r="AP1549" s="17">
        <v>5.5876681528515403E-2</v>
      </c>
      <c r="AQ1549" s="17">
        <v>2.9809753471357101E-2</v>
      </c>
      <c r="AR1549" s="17">
        <v>2.2191858451744099E-2</v>
      </c>
      <c r="AS1549" s="17"/>
      <c r="AT1549" s="17">
        <v>2.4740409967884701E-2</v>
      </c>
      <c r="AU1549" s="17">
        <v>3.3409259952516202E-2</v>
      </c>
      <c r="AV1549" s="17" t="s">
        <v>74</v>
      </c>
      <c r="AW1549" s="17">
        <v>3.3962410460684697E-2</v>
      </c>
      <c r="AX1549" s="17">
        <v>6.1913845499609099E-2</v>
      </c>
      <c r="AY1549" s="17">
        <v>5.1865971045088201E-2</v>
      </c>
      <c r="AZ1549" s="17">
        <v>4.9507404632731102E-2</v>
      </c>
    </row>
    <row r="1550" spans="2:52" x14ac:dyDescent="0.35">
      <c r="B1550" t="s">
        <v>72</v>
      </c>
      <c r="C1550" s="17">
        <v>5.09956675276656E-2</v>
      </c>
      <c r="D1550" s="17">
        <v>4.6431922011971598E-2</v>
      </c>
      <c r="E1550" s="17">
        <v>5.5471779625545899E-2</v>
      </c>
      <c r="F1550" s="17"/>
      <c r="G1550" s="17">
        <v>4.5724720428996397E-2</v>
      </c>
      <c r="H1550" s="17">
        <v>7.8025160471512103E-2</v>
      </c>
      <c r="I1550" s="17">
        <v>6.3748687458025699E-2</v>
      </c>
      <c r="J1550" s="17">
        <v>3.7873156186777099E-2</v>
      </c>
      <c r="K1550" s="17">
        <v>3.9517893983994301E-2</v>
      </c>
      <c r="L1550" s="17">
        <v>4.4083394509450903E-2</v>
      </c>
      <c r="M1550" s="17"/>
      <c r="N1550" s="17">
        <v>3.7048567097160499E-2</v>
      </c>
      <c r="O1550" s="17">
        <v>4.5626755516739302E-2</v>
      </c>
      <c r="P1550" s="17">
        <v>4.8110903855438897E-2</v>
      </c>
      <c r="Q1550" s="17">
        <v>7.5505489129401498E-2</v>
      </c>
      <c r="R1550" s="17"/>
      <c r="S1550" s="17">
        <v>2.0535928344934201E-2</v>
      </c>
      <c r="T1550" s="17">
        <v>1.05926167185819E-2</v>
      </c>
      <c r="U1550" s="17">
        <v>3.4246617552724401E-2</v>
      </c>
      <c r="V1550" s="17">
        <v>0.109089748991651</v>
      </c>
      <c r="W1550" s="17">
        <v>3.7676171489893197E-2</v>
      </c>
      <c r="X1550" s="17">
        <v>3.8844478535100098E-2</v>
      </c>
      <c r="Y1550" s="17">
        <v>0.10606419468141801</v>
      </c>
      <c r="Z1550" s="17">
        <v>3.7606294034254702E-2</v>
      </c>
      <c r="AA1550" s="17">
        <v>3.8857980838564399E-2</v>
      </c>
      <c r="AB1550" s="17">
        <v>9.3725743258418107E-2</v>
      </c>
      <c r="AC1550" s="17">
        <v>0</v>
      </c>
      <c r="AD1550" s="17">
        <v>0.15060386682003399</v>
      </c>
      <c r="AE1550" s="17"/>
      <c r="AF1550" s="17">
        <v>4.5203956803090299E-2</v>
      </c>
      <c r="AG1550" s="17">
        <v>5.0321294794768198E-2</v>
      </c>
      <c r="AH1550" s="17">
        <v>7.3452104903865695E-2</v>
      </c>
      <c r="AI1550" s="17"/>
      <c r="AJ1550" s="17">
        <v>3.9806601747824903E-2</v>
      </c>
      <c r="AK1550" s="17">
        <v>2.0183390982694401E-2</v>
      </c>
      <c r="AL1550" s="17">
        <v>0</v>
      </c>
      <c r="AM1550" s="17">
        <v>0</v>
      </c>
      <c r="AN1550" s="17">
        <v>0.15092490275709</v>
      </c>
      <c r="AO1550" s="17"/>
      <c r="AP1550" s="17">
        <v>3.5853253021974799E-2</v>
      </c>
      <c r="AQ1550" s="17">
        <v>2.08094117580973E-2</v>
      </c>
      <c r="AR1550" s="17">
        <v>2.2945319050623102E-2</v>
      </c>
      <c r="AS1550" s="17"/>
      <c r="AT1550" s="17">
        <v>4.8704932540272299E-2</v>
      </c>
      <c r="AU1550" s="17">
        <v>7.9099929550582607E-2</v>
      </c>
      <c r="AV1550" s="17" t="s">
        <v>74</v>
      </c>
      <c r="AW1550" s="17">
        <v>5.7139221381012503E-2</v>
      </c>
      <c r="AX1550" s="17">
        <v>1.72986495121621E-2</v>
      </c>
      <c r="AY1550" s="17">
        <v>4.0230648759896799E-2</v>
      </c>
      <c r="AZ1550" s="17">
        <v>5.2002207425495203E-2</v>
      </c>
    </row>
    <row r="1551" spans="2:52" x14ac:dyDescent="0.35">
      <c r="B1551" t="s">
        <v>387</v>
      </c>
      <c r="C1551" s="17">
        <v>0.63664502535170797</v>
      </c>
      <c r="D1551" s="17">
        <v>0.64336931311686396</v>
      </c>
      <c r="E1551" s="17">
        <v>0.63105909768372903</v>
      </c>
      <c r="F1551" s="17"/>
      <c r="G1551" s="17">
        <v>0.63695054351055203</v>
      </c>
      <c r="H1551" s="17">
        <v>0.71080442589009696</v>
      </c>
      <c r="I1551" s="17">
        <v>0.68071918372428997</v>
      </c>
      <c r="J1551" s="17">
        <v>0.606573301999903</v>
      </c>
      <c r="K1551" s="17">
        <v>0.59718933804248298</v>
      </c>
      <c r="L1551" s="17">
        <v>0.60333253575748003</v>
      </c>
      <c r="M1551" s="17"/>
      <c r="N1551" s="17">
        <v>0.68360880015006598</v>
      </c>
      <c r="O1551" s="17">
        <v>0.62456888306638603</v>
      </c>
      <c r="P1551" s="17">
        <v>0.64189985071860201</v>
      </c>
      <c r="Q1551" s="17">
        <v>0.590248231486456</v>
      </c>
      <c r="R1551" s="17"/>
      <c r="S1551" s="17">
        <v>0.65517730305924704</v>
      </c>
      <c r="T1551" s="17">
        <v>0.65392441327615003</v>
      </c>
      <c r="U1551" s="17">
        <v>0.66329779788254295</v>
      </c>
      <c r="V1551" s="17">
        <v>0.507052302896568</v>
      </c>
      <c r="W1551" s="17">
        <v>0.71181053656106896</v>
      </c>
      <c r="X1551" s="17">
        <v>0.53857242558930096</v>
      </c>
      <c r="Y1551" s="17">
        <v>0.69998050777804599</v>
      </c>
      <c r="Z1551" s="17">
        <v>0.53396125551027795</v>
      </c>
      <c r="AA1551" s="17">
        <v>0.69210463128287603</v>
      </c>
      <c r="AB1551" s="17">
        <v>0.65811565206606404</v>
      </c>
      <c r="AC1551" s="17">
        <v>0.65674269963995702</v>
      </c>
      <c r="AD1551" s="17">
        <v>0.59530567056995598</v>
      </c>
      <c r="AE1551" s="17"/>
      <c r="AF1551" s="17">
        <v>0.62945939019512898</v>
      </c>
      <c r="AG1551" s="17">
        <v>0.63383082044254702</v>
      </c>
      <c r="AH1551" s="17">
        <v>0.64876299823179995</v>
      </c>
      <c r="AI1551" s="17"/>
      <c r="AJ1551" s="17">
        <v>0.65868750604492099</v>
      </c>
      <c r="AK1551" s="17">
        <v>0.66048836841234504</v>
      </c>
      <c r="AL1551" s="17">
        <v>0.74242581261174101</v>
      </c>
      <c r="AM1551" s="17">
        <v>0.80451363831828304</v>
      </c>
      <c r="AN1551" s="17">
        <v>0.47556251798631499</v>
      </c>
      <c r="AO1551" s="17"/>
      <c r="AP1551" s="17">
        <v>0.64832486217466101</v>
      </c>
      <c r="AQ1551" s="17">
        <v>0.69662722383277598</v>
      </c>
      <c r="AR1551" s="17">
        <v>0.63125380535558495</v>
      </c>
      <c r="AS1551" s="17"/>
      <c r="AT1551" s="17">
        <v>0.63220949893732903</v>
      </c>
      <c r="AU1551" s="17">
        <v>0.65232892450166902</v>
      </c>
      <c r="AV1551" s="17" t="s">
        <v>74</v>
      </c>
      <c r="AW1551" s="17">
        <v>0.61748587134969002</v>
      </c>
      <c r="AX1551" s="17">
        <v>0.67863166954325105</v>
      </c>
      <c r="AY1551" s="17">
        <v>0.62470468143909996</v>
      </c>
      <c r="AZ1551" s="17">
        <v>0.556035677226836</v>
      </c>
    </row>
    <row r="1552" spans="2:52" x14ac:dyDescent="0.35">
      <c r="B1552" t="s">
        <v>388</v>
      </c>
      <c r="C1552" s="17">
        <v>8.5100252186417202E-2</v>
      </c>
      <c r="D1552" s="17">
        <v>6.7834465368121197E-2</v>
      </c>
      <c r="E1552" s="17">
        <v>0.101471710489092</v>
      </c>
      <c r="F1552" s="17"/>
      <c r="G1552" s="17">
        <v>6.0127072835201703E-2</v>
      </c>
      <c r="H1552" s="17">
        <v>6.4207219867827695E-2</v>
      </c>
      <c r="I1552" s="17">
        <v>0.11097920092185</v>
      </c>
      <c r="J1552" s="17">
        <v>0.109138807007333</v>
      </c>
      <c r="K1552" s="17">
        <v>0.11385742779165001</v>
      </c>
      <c r="L1552" s="17">
        <v>5.9333856919097802E-2</v>
      </c>
      <c r="M1552" s="17"/>
      <c r="N1552" s="17">
        <v>7.3817279848255396E-2</v>
      </c>
      <c r="O1552" s="17">
        <v>8.0751077119322806E-2</v>
      </c>
      <c r="P1552" s="17">
        <v>7.2241674491774405E-2</v>
      </c>
      <c r="Q1552" s="17">
        <v>0.113433700403996</v>
      </c>
      <c r="R1552" s="17"/>
      <c r="S1552" s="17">
        <v>9.5007881723287696E-2</v>
      </c>
      <c r="T1552" s="17">
        <v>6.2130072765860703E-2</v>
      </c>
      <c r="U1552" s="17">
        <v>8.3436335370701997E-2</v>
      </c>
      <c r="V1552" s="17">
        <v>0.127967964018946</v>
      </c>
      <c r="W1552" s="17">
        <v>5.7223897443039101E-2</v>
      </c>
      <c r="X1552" s="17">
        <v>6.9519191678243802E-2</v>
      </c>
      <c r="Y1552" s="17">
        <v>7.86098286029943E-2</v>
      </c>
      <c r="Z1552" s="17">
        <v>0.15382594165146701</v>
      </c>
      <c r="AA1552" s="17">
        <v>9.1407535056036299E-2</v>
      </c>
      <c r="AB1552" s="17">
        <v>7.3515888969718404E-2</v>
      </c>
      <c r="AC1552" s="17">
        <v>0.11141870862143</v>
      </c>
      <c r="AD1552" s="17">
        <v>0</v>
      </c>
      <c r="AE1552" s="17"/>
      <c r="AF1552" s="17">
        <v>7.63164313435373E-2</v>
      </c>
      <c r="AG1552" s="17">
        <v>9.3409988208182901E-2</v>
      </c>
      <c r="AH1552" s="17">
        <v>0.111497225905591</v>
      </c>
      <c r="AI1552" s="17"/>
      <c r="AJ1552" s="17">
        <v>7.4862989380589898E-2</v>
      </c>
      <c r="AK1552" s="17">
        <v>9.2522568501529998E-2</v>
      </c>
      <c r="AL1552" s="17">
        <v>6.2189789446502997E-2</v>
      </c>
      <c r="AM1552" s="17">
        <v>0.19548636168171701</v>
      </c>
      <c r="AN1552" s="17">
        <v>0.103249992433347</v>
      </c>
      <c r="AO1552" s="17"/>
      <c r="AP1552" s="17">
        <v>9.96924792705116E-2</v>
      </c>
      <c r="AQ1552" s="17">
        <v>6.8805639418346304E-2</v>
      </c>
      <c r="AR1552" s="17">
        <v>9.2790784048849301E-2</v>
      </c>
      <c r="AS1552" s="17"/>
      <c r="AT1552" s="17">
        <v>7.0934387808484295E-2</v>
      </c>
      <c r="AU1552" s="17">
        <v>6.1154349651541602E-2</v>
      </c>
      <c r="AV1552" s="17" t="s">
        <v>74</v>
      </c>
      <c r="AW1552" s="17">
        <v>0.12696081167456899</v>
      </c>
      <c r="AX1552" s="17">
        <v>0.12209317628380301</v>
      </c>
      <c r="AY1552" s="17">
        <v>0.10455573699136</v>
      </c>
      <c r="AZ1552" s="17">
        <v>0.110678858028443</v>
      </c>
    </row>
    <row r="1553" spans="2:52" x14ac:dyDescent="0.35">
      <c r="B1553" t="s">
        <v>86</v>
      </c>
      <c r="C1553" s="17">
        <v>0.55154477316529005</v>
      </c>
      <c r="D1553" s="17">
        <v>0.57553484774874297</v>
      </c>
      <c r="E1553" s="17">
        <v>0.52958738719463705</v>
      </c>
      <c r="F1553" s="17"/>
      <c r="G1553" s="17">
        <v>0.57682347067535</v>
      </c>
      <c r="H1553" s="17">
        <v>0.646597206022269</v>
      </c>
      <c r="I1553" s="17">
        <v>0.56973998280243998</v>
      </c>
      <c r="J1553" s="17">
        <v>0.49743449499256998</v>
      </c>
      <c r="K1553" s="17">
        <v>0.483331910250833</v>
      </c>
      <c r="L1553" s="17">
        <v>0.54399867883838204</v>
      </c>
      <c r="M1553" s="17"/>
      <c r="N1553" s="17">
        <v>0.60979152030181105</v>
      </c>
      <c r="O1553" s="17">
        <v>0.54381780594706297</v>
      </c>
      <c r="P1553" s="17">
        <v>0.56965817622682802</v>
      </c>
      <c r="Q1553" s="17">
        <v>0.47681453108246002</v>
      </c>
      <c r="R1553" s="17"/>
      <c r="S1553" s="17">
        <v>0.56016942133595904</v>
      </c>
      <c r="T1553" s="17">
        <v>0.59179434051029001</v>
      </c>
      <c r="U1553" s="17">
        <v>0.57986146251184101</v>
      </c>
      <c r="V1553" s="17">
        <v>0.379084338877622</v>
      </c>
      <c r="W1553" s="17">
        <v>0.65458663911802994</v>
      </c>
      <c r="X1553" s="17">
        <v>0.46905323391105702</v>
      </c>
      <c r="Y1553" s="17">
        <v>0.62137067917505195</v>
      </c>
      <c r="Z1553" s="17">
        <v>0.380135313858811</v>
      </c>
      <c r="AA1553" s="17">
        <v>0.60069709622683998</v>
      </c>
      <c r="AB1553" s="17">
        <v>0.58459976309634498</v>
      </c>
      <c r="AC1553" s="17">
        <v>0.54532399101852702</v>
      </c>
      <c r="AD1553" s="17">
        <v>0.59530567056995598</v>
      </c>
      <c r="AE1553" s="17"/>
      <c r="AF1553" s="17">
        <v>0.55314295885159204</v>
      </c>
      <c r="AG1553" s="17">
        <v>0.54042083223436399</v>
      </c>
      <c r="AH1553" s="17">
        <v>0.53726577232620898</v>
      </c>
      <c r="AI1553" s="17"/>
      <c r="AJ1553" s="17">
        <v>0.58382451666433099</v>
      </c>
      <c r="AK1553" s="17">
        <v>0.56796579991081497</v>
      </c>
      <c r="AL1553" s="17">
        <v>0.68023602316523801</v>
      </c>
      <c r="AM1553" s="17">
        <v>0.60902727663656597</v>
      </c>
      <c r="AN1553" s="17">
        <v>0.37231252555296901</v>
      </c>
      <c r="AO1553" s="17"/>
      <c r="AP1553" s="17">
        <v>0.54863238290414995</v>
      </c>
      <c r="AQ1553" s="17">
        <v>0.62782158441443003</v>
      </c>
      <c r="AR1553" s="17">
        <v>0.53846302130673596</v>
      </c>
      <c r="AS1553" s="17"/>
      <c r="AT1553" s="17">
        <v>0.56127511112884398</v>
      </c>
      <c r="AU1553" s="17">
        <v>0.59117457485012803</v>
      </c>
      <c r="AV1553" s="17" t="s">
        <v>74</v>
      </c>
      <c r="AW1553" s="17">
        <v>0.490525059675121</v>
      </c>
      <c r="AX1553" s="17">
        <v>0.55653849325944804</v>
      </c>
      <c r="AY1553" s="17">
        <v>0.52014894444773996</v>
      </c>
      <c r="AZ1553" s="17">
        <v>0.44535681919839298</v>
      </c>
    </row>
    <row r="1554" spans="2:52" x14ac:dyDescent="0.35">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c r="AB1554" s="17"/>
      <c r="AC1554" s="17"/>
      <c r="AD1554" s="17"/>
      <c r="AE1554" s="17"/>
      <c r="AF1554" s="17"/>
      <c r="AG1554" s="17"/>
      <c r="AH1554" s="17"/>
      <c r="AI1554" s="17"/>
      <c r="AJ1554" s="17"/>
      <c r="AK1554" s="17"/>
      <c r="AL1554" s="17"/>
      <c r="AM1554" s="17"/>
      <c r="AN1554" s="17"/>
      <c r="AO1554" s="17"/>
      <c r="AP1554" s="17"/>
      <c r="AQ1554" s="17"/>
      <c r="AR1554" s="17"/>
      <c r="AS1554" s="17"/>
      <c r="AT1554" s="17"/>
      <c r="AU1554" s="17"/>
      <c r="AV1554" s="17"/>
      <c r="AW1554" s="17"/>
      <c r="AX1554" s="17"/>
      <c r="AY1554" s="17"/>
      <c r="AZ1554" s="17"/>
    </row>
    <row r="1555" spans="2:52" x14ac:dyDescent="0.35">
      <c r="B1555" s="6" t="s">
        <v>532</v>
      </c>
      <c r="C1555" s="17"/>
      <c r="D1555" s="17"/>
      <c r="E1555" s="17"/>
      <c r="F1555" s="17"/>
      <c r="G1555" s="17"/>
      <c r="H1555" s="17"/>
      <c r="I1555" s="17"/>
      <c r="J1555" s="17"/>
      <c r="K1555" s="17"/>
      <c r="L1555" s="17"/>
      <c r="M1555" s="17"/>
      <c r="N1555" s="17"/>
      <c r="O1555" s="17"/>
      <c r="P1555" s="17"/>
      <c r="Q1555" s="17"/>
      <c r="R1555" s="17"/>
      <c r="S1555" s="17"/>
      <c r="T1555" s="17"/>
      <c r="U1555" s="17"/>
      <c r="V1555" s="17"/>
      <c r="W1555" s="17"/>
      <c r="X1555" s="17"/>
      <c r="Y1555" s="17"/>
      <c r="Z1555" s="17"/>
      <c r="AA1555" s="17"/>
      <c r="AB1555" s="17"/>
      <c r="AC1555" s="17"/>
      <c r="AD1555" s="17"/>
      <c r="AE1555" s="17"/>
      <c r="AF1555" s="17"/>
      <c r="AG1555" s="17"/>
      <c r="AH1555" s="17"/>
      <c r="AI1555" s="17"/>
      <c r="AJ1555" s="17"/>
      <c r="AK1555" s="17"/>
      <c r="AL1555" s="17"/>
      <c r="AM1555" s="17"/>
      <c r="AN1555" s="17"/>
      <c r="AO1555" s="17"/>
      <c r="AP1555" s="17"/>
      <c r="AQ1555" s="17"/>
      <c r="AR1555" s="17"/>
      <c r="AS1555" s="17"/>
      <c r="AT1555" s="17"/>
      <c r="AU1555" s="17"/>
      <c r="AV1555" s="17"/>
      <c r="AW1555" s="17"/>
      <c r="AX1555" s="17"/>
      <c r="AY1555" s="17"/>
      <c r="AZ1555" s="17"/>
    </row>
    <row r="1556" spans="2:52" x14ac:dyDescent="0.35">
      <c r="B1556" s="24" t="s">
        <v>156</v>
      </c>
      <c r="C1556" s="17"/>
      <c r="D1556" s="17"/>
      <c r="E1556" s="17"/>
      <c r="F1556" s="17"/>
      <c r="G1556" s="17"/>
      <c r="H1556" s="17"/>
      <c r="I1556" s="17"/>
      <c r="J1556" s="17"/>
      <c r="K1556" s="17"/>
      <c r="L1556" s="17"/>
      <c r="M1556" s="17"/>
      <c r="N1556" s="17"/>
      <c r="O1556" s="17"/>
      <c r="P1556" s="17"/>
      <c r="Q1556" s="17"/>
      <c r="R1556" s="17"/>
      <c r="S1556" s="17"/>
      <c r="T1556" s="17"/>
      <c r="U1556" s="17"/>
      <c r="V1556" s="17"/>
      <c r="W1556" s="17"/>
      <c r="X1556" s="17"/>
      <c r="Y1556" s="17"/>
      <c r="Z1556" s="17"/>
      <c r="AA1556" s="17"/>
      <c r="AB1556" s="17"/>
      <c r="AC1556" s="17"/>
      <c r="AD1556" s="17"/>
      <c r="AE1556" s="17"/>
      <c r="AF1556" s="17"/>
      <c r="AG1556" s="17"/>
      <c r="AH1556" s="17"/>
      <c r="AI1556" s="17"/>
      <c r="AJ1556" s="17"/>
      <c r="AK1556" s="17"/>
      <c r="AL1556" s="17"/>
      <c r="AM1556" s="17"/>
      <c r="AN1556" s="17"/>
      <c r="AO1556" s="17"/>
      <c r="AP1556" s="17"/>
      <c r="AQ1556" s="17"/>
      <c r="AR1556" s="17"/>
      <c r="AS1556" s="17"/>
      <c r="AT1556" s="17"/>
      <c r="AU1556" s="17"/>
      <c r="AV1556" s="17"/>
      <c r="AW1556" s="17"/>
      <c r="AX1556" s="17"/>
      <c r="AY1556" s="17"/>
      <c r="AZ1556" s="17"/>
    </row>
    <row r="1557" spans="2:52" x14ac:dyDescent="0.35">
      <c r="B1557" t="s">
        <v>382</v>
      </c>
      <c r="C1557" s="17">
        <v>2.2692712563829199E-2</v>
      </c>
      <c r="D1557" s="17">
        <v>2.41119279526603E-2</v>
      </c>
      <c r="E1557" s="17">
        <v>2.1501958037875302E-2</v>
      </c>
      <c r="F1557" s="17"/>
      <c r="G1557" s="17">
        <v>7.7779294844990299E-2</v>
      </c>
      <c r="H1557" s="17">
        <v>1.5386477637114499E-2</v>
      </c>
      <c r="I1557" s="17">
        <v>2.7363349749805099E-2</v>
      </c>
      <c r="J1557" s="17">
        <v>7.0617678256623398E-3</v>
      </c>
      <c r="K1557" s="17">
        <v>3.0072205415254599E-2</v>
      </c>
      <c r="L1557" s="17">
        <v>0</v>
      </c>
      <c r="M1557" s="17"/>
      <c r="N1557" s="17">
        <v>3.8466608661784002E-2</v>
      </c>
      <c r="O1557" s="17">
        <v>5.6017675407934002E-3</v>
      </c>
      <c r="P1557" s="17">
        <v>3.7067815994656098E-2</v>
      </c>
      <c r="Q1557" s="17">
        <v>1.2590834128225301E-2</v>
      </c>
      <c r="R1557" s="17"/>
      <c r="S1557" s="17">
        <v>7.5305611994560095E-2</v>
      </c>
      <c r="T1557" s="17">
        <v>0</v>
      </c>
      <c r="U1557" s="17">
        <v>1.6554334281266202E-2</v>
      </c>
      <c r="V1557" s="17">
        <v>1.2644344916553101E-2</v>
      </c>
      <c r="W1557" s="17">
        <v>2.21470142281678E-2</v>
      </c>
      <c r="X1557" s="17">
        <v>1.88543174398897E-2</v>
      </c>
      <c r="Y1557" s="17">
        <v>0</v>
      </c>
      <c r="Z1557" s="17">
        <v>4.1226258367070001E-2</v>
      </c>
      <c r="AA1557" s="17">
        <v>1.1706419079632E-2</v>
      </c>
      <c r="AB1557" s="17">
        <v>0</v>
      </c>
      <c r="AC1557" s="17">
        <v>7.7985533787913897E-2</v>
      </c>
      <c r="AD1557" s="17">
        <v>0</v>
      </c>
      <c r="AE1557" s="17"/>
      <c r="AF1557" s="17">
        <v>7.68820224798469E-3</v>
      </c>
      <c r="AG1557" s="17">
        <v>3.6456187227065499E-2</v>
      </c>
      <c r="AH1557" s="17">
        <v>2.95698349645723E-2</v>
      </c>
      <c r="AI1557" s="17"/>
      <c r="AJ1557" s="17">
        <v>1.32874243685406E-2</v>
      </c>
      <c r="AK1557" s="17">
        <v>2.9318651488350899E-2</v>
      </c>
      <c r="AL1557" s="17">
        <v>3.5981906590204102E-2</v>
      </c>
      <c r="AM1557" s="17">
        <v>0</v>
      </c>
      <c r="AN1557" s="17">
        <v>3.2627156863892802E-2</v>
      </c>
      <c r="AO1557" s="17"/>
      <c r="AP1557" s="17">
        <v>2.3991742656266999E-2</v>
      </c>
      <c r="AQ1557" s="17">
        <v>2.9460206007233002E-2</v>
      </c>
      <c r="AR1557" s="17">
        <v>3.6167362527040503E-2</v>
      </c>
      <c r="AS1557" s="17"/>
      <c r="AT1557" s="17">
        <v>3.1341454963373899E-2</v>
      </c>
      <c r="AU1557" s="17">
        <v>2.11935550819712E-2</v>
      </c>
      <c r="AV1557" s="17" t="s">
        <v>74</v>
      </c>
      <c r="AW1557" s="17">
        <v>3.7983256904052902E-2</v>
      </c>
      <c r="AX1557" s="17">
        <v>1.7325046745936701E-2</v>
      </c>
      <c r="AY1557" s="17">
        <v>6.9898265506675604E-3</v>
      </c>
      <c r="AZ1557" s="17">
        <v>0</v>
      </c>
    </row>
    <row r="1558" spans="2:52" x14ac:dyDescent="0.35">
      <c r="B1558" t="s">
        <v>383</v>
      </c>
      <c r="C1558" s="17">
        <v>0.16445603796923799</v>
      </c>
      <c r="D1558" s="17">
        <v>0.15979451698644101</v>
      </c>
      <c r="E1558" s="17">
        <v>0.169614526476422</v>
      </c>
      <c r="F1558" s="17"/>
      <c r="G1558" s="17">
        <v>0.19278877370620501</v>
      </c>
      <c r="H1558" s="17">
        <v>0.335418670213665</v>
      </c>
      <c r="I1558" s="17">
        <v>0.20635902733369499</v>
      </c>
      <c r="J1558" s="17">
        <v>0.13508656977132</v>
      </c>
      <c r="K1558" s="17">
        <v>9.6507079930802805E-2</v>
      </c>
      <c r="L1558" s="17">
        <v>6.7581560933417897E-2</v>
      </c>
      <c r="M1558" s="17"/>
      <c r="N1558" s="17">
        <v>0.221712189395669</v>
      </c>
      <c r="O1558" s="17">
        <v>0.16815703011689201</v>
      </c>
      <c r="P1558" s="17">
        <v>0.109352898570826</v>
      </c>
      <c r="Q1558" s="17">
        <v>0.13892118768204101</v>
      </c>
      <c r="R1558" s="17"/>
      <c r="S1558" s="17">
        <v>0.24526772739916</v>
      </c>
      <c r="T1558" s="17">
        <v>0.158751285380131</v>
      </c>
      <c r="U1558" s="17">
        <v>0.12555259954666301</v>
      </c>
      <c r="V1558" s="17">
        <v>0.113110630046483</v>
      </c>
      <c r="W1558" s="17">
        <v>0.14062340087091799</v>
      </c>
      <c r="X1558" s="17">
        <v>0.174840858873264</v>
      </c>
      <c r="Y1558" s="17">
        <v>0.135691935331236</v>
      </c>
      <c r="Z1558" s="17">
        <v>0.14707052579778401</v>
      </c>
      <c r="AA1558" s="17">
        <v>0.21035597942992901</v>
      </c>
      <c r="AB1558" s="17">
        <v>0.13594263605880799</v>
      </c>
      <c r="AC1558" s="17">
        <v>0.145054748234722</v>
      </c>
      <c r="AD1558" s="17">
        <v>0.20390615966216599</v>
      </c>
      <c r="AE1558" s="17"/>
      <c r="AF1558" s="17">
        <v>0.11554412735171</v>
      </c>
      <c r="AG1558" s="17">
        <v>0.17098824364080301</v>
      </c>
      <c r="AH1558" s="17">
        <v>0.20582111884259299</v>
      </c>
      <c r="AI1558" s="17"/>
      <c r="AJ1558" s="17">
        <v>0.118172520352293</v>
      </c>
      <c r="AK1558" s="17">
        <v>0.23837112027195301</v>
      </c>
      <c r="AL1558" s="17">
        <v>0.105617583133977</v>
      </c>
      <c r="AM1558" s="17">
        <v>0.20432031216614199</v>
      </c>
      <c r="AN1558" s="17">
        <v>0.17765063527656699</v>
      </c>
      <c r="AO1558" s="17"/>
      <c r="AP1558" s="17">
        <v>0.17425543048713099</v>
      </c>
      <c r="AQ1558" s="17">
        <v>0.21868327337141399</v>
      </c>
      <c r="AR1558" s="17">
        <v>0.139839099422157</v>
      </c>
      <c r="AS1558" s="17"/>
      <c r="AT1558" s="17">
        <v>0.119776289725901</v>
      </c>
      <c r="AU1558" s="17">
        <v>0.137216079140908</v>
      </c>
      <c r="AV1558" s="17" t="s">
        <v>74</v>
      </c>
      <c r="AW1558" s="17">
        <v>0.175358420495068</v>
      </c>
      <c r="AX1558" s="17">
        <v>0.24082450740413799</v>
      </c>
      <c r="AY1558" s="17">
        <v>0.26277699255838399</v>
      </c>
      <c r="AZ1558" s="17">
        <v>9.4891806911497595E-2</v>
      </c>
    </row>
    <row r="1559" spans="2:52" x14ac:dyDescent="0.35">
      <c r="B1559" t="s">
        <v>384</v>
      </c>
      <c r="C1559" s="17">
        <v>0.27679426662676299</v>
      </c>
      <c r="D1559" s="17">
        <v>0.25722865383875299</v>
      </c>
      <c r="E1559" s="17">
        <v>0.29628776580927402</v>
      </c>
      <c r="F1559" s="17"/>
      <c r="G1559" s="17">
        <v>0.35579849073814002</v>
      </c>
      <c r="H1559" s="17">
        <v>0.174939460878409</v>
      </c>
      <c r="I1559" s="17">
        <v>0.26795072976645701</v>
      </c>
      <c r="J1559" s="17">
        <v>0.31184247527638698</v>
      </c>
      <c r="K1559" s="17">
        <v>0.288835643603715</v>
      </c>
      <c r="L1559" s="17">
        <v>0.27237705802561801</v>
      </c>
      <c r="M1559" s="17"/>
      <c r="N1559" s="17">
        <v>0.250350264123477</v>
      </c>
      <c r="O1559" s="17">
        <v>0.28203345043942801</v>
      </c>
      <c r="P1559" s="17">
        <v>0.31469013973428001</v>
      </c>
      <c r="Q1559" s="17">
        <v>0.27301951118442602</v>
      </c>
      <c r="R1559" s="17"/>
      <c r="S1559" s="17">
        <v>0.29648712059913701</v>
      </c>
      <c r="T1559" s="17">
        <v>0.21720598516048301</v>
      </c>
      <c r="U1559" s="17">
        <v>0.31730265447115302</v>
      </c>
      <c r="V1559" s="17">
        <v>0.28345970286831301</v>
      </c>
      <c r="W1559" s="17">
        <v>0.25603127574529699</v>
      </c>
      <c r="X1559" s="17">
        <v>0.31402233446283501</v>
      </c>
      <c r="Y1559" s="17">
        <v>0.13660058589301699</v>
      </c>
      <c r="Z1559" s="17">
        <v>0.29999917522570801</v>
      </c>
      <c r="AA1559" s="17">
        <v>0.26065709278702298</v>
      </c>
      <c r="AB1559" s="17">
        <v>0.36835452234181298</v>
      </c>
      <c r="AC1559" s="17">
        <v>0.23027211551906701</v>
      </c>
      <c r="AD1559" s="17">
        <v>0.472104127120268</v>
      </c>
      <c r="AE1559" s="17"/>
      <c r="AF1559" s="17">
        <v>0.256607049448831</v>
      </c>
      <c r="AG1559" s="17">
        <v>0.27544814352082098</v>
      </c>
      <c r="AH1559" s="17">
        <v>0.32359151253810298</v>
      </c>
      <c r="AI1559" s="17"/>
      <c r="AJ1559" s="17">
        <v>0.27865942018876499</v>
      </c>
      <c r="AK1559" s="17">
        <v>0.25384185216065402</v>
      </c>
      <c r="AL1559" s="17">
        <v>0.31035579689225501</v>
      </c>
      <c r="AM1559" s="17">
        <v>0.200562012402143</v>
      </c>
      <c r="AN1559" s="17">
        <v>0.25292085489849198</v>
      </c>
      <c r="AO1559" s="17"/>
      <c r="AP1559" s="17">
        <v>0.28272028512034503</v>
      </c>
      <c r="AQ1559" s="17">
        <v>0.25529972284730801</v>
      </c>
      <c r="AR1559" s="17">
        <v>0.30780985933787702</v>
      </c>
      <c r="AS1559" s="17"/>
      <c r="AT1559" s="17">
        <v>0.24933785295934799</v>
      </c>
      <c r="AU1559" s="17">
        <v>0.28872903611350997</v>
      </c>
      <c r="AV1559" s="17" t="s">
        <v>74</v>
      </c>
      <c r="AW1559" s="17">
        <v>0.244559317057367</v>
      </c>
      <c r="AX1559" s="17">
        <v>0.27776151292134899</v>
      </c>
      <c r="AY1559" s="17">
        <v>0.28969652769270898</v>
      </c>
      <c r="AZ1559" s="17">
        <v>0.50211359493987495</v>
      </c>
    </row>
    <row r="1560" spans="2:52" x14ac:dyDescent="0.35">
      <c r="B1560" t="s">
        <v>385</v>
      </c>
      <c r="C1560" s="17">
        <v>0.21550877390655199</v>
      </c>
      <c r="D1560" s="17">
        <v>0.23556961204260601</v>
      </c>
      <c r="E1560" s="17">
        <v>0.19561438055952601</v>
      </c>
      <c r="F1560" s="17"/>
      <c r="G1560" s="17">
        <v>0.148997170695161</v>
      </c>
      <c r="H1560" s="17">
        <v>0.15983056316145799</v>
      </c>
      <c r="I1560" s="17">
        <v>0.173656889990466</v>
      </c>
      <c r="J1560" s="17">
        <v>0.249681312007897</v>
      </c>
      <c r="K1560" s="17">
        <v>0.23585343589840699</v>
      </c>
      <c r="L1560" s="17">
        <v>0.28181845494358398</v>
      </c>
      <c r="M1560" s="17"/>
      <c r="N1560" s="17">
        <v>0.21137349104595601</v>
      </c>
      <c r="O1560" s="17">
        <v>0.22403296352917601</v>
      </c>
      <c r="P1560" s="17">
        <v>0.202450929610278</v>
      </c>
      <c r="Q1560" s="17">
        <v>0.216597835179898</v>
      </c>
      <c r="R1560" s="17"/>
      <c r="S1560" s="17">
        <v>0.20731394009999299</v>
      </c>
      <c r="T1560" s="17">
        <v>0.22256566213141399</v>
      </c>
      <c r="U1560" s="17">
        <v>0.25383837836234802</v>
      </c>
      <c r="V1560" s="17">
        <v>0.20062798059117201</v>
      </c>
      <c r="W1560" s="17">
        <v>0.20080227420986099</v>
      </c>
      <c r="X1560" s="17">
        <v>0.18817417085708699</v>
      </c>
      <c r="Y1560" s="17">
        <v>0.246277052298221</v>
      </c>
      <c r="Z1560" s="17">
        <v>0.15794117451671699</v>
      </c>
      <c r="AA1560" s="17">
        <v>0.21014332534932501</v>
      </c>
      <c r="AB1560" s="17">
        <v>0.274429352129959</v>
      </c>
      <c r="AC1560" s="17">
        <v>0.19479478248712701</v>
      </c>
      <c r="AD1560" s="17">
        <v>0.12240877418332299</v>
      </c>
      <c r="AE1560" s="17"/>
      <c r="AF1560" s="17">
        <v>0.22538563574144599</v>
      </c>
      <c r="AG1560" s="17">
        <v>0.22793833631604199</v>
      </c>
      <c r="AH1560" s="17">
        <v>0.210154383530721</v>
      </c>
      <c r="AI1560" s="17"/>
      <c r="AJ1560" s="17">
        <v>0.245199480004829</v>
      </c>
      <c r="AK1560" s="17">
        <v>0.22198001754489199</v>
      </c>
      <c r="AL1560" s="17">
        <v>0.21173781290758201</v>
      </c>
      <c r="AM1560" s="17">
        <v>0.199069301347854</v>
      </c>
      <c r="AN1560" s="17">
        <v>0.18061379716964501</v>
      </c>
      <c r="AO1560" s="17"/>
      <c r="AP1560" s="17">
        <v>0.25763059528502003</v>
      </c>
      <c r="AQ1560" s="17">
        <v>0.22979125715086199</v>
      </c>
      <c r="AR1560" s="17">
        <v>0.20483739758688299</v>
      </c>
      <c r="AS1560" s="17"/>
      <c r="AT1560" s="17">
        <v>0.25066428300971699</v>
      </c>
      <c r="AU1560" s="17">
        <v>0.26066552343183702</v>
      </c>
      <c r="AV1560" s="17" t="s">
        <v>74</v>
      </c>
      <c r="AW1560" s="17">
        <v>0.215257485566099</v>
      </c>
      <c r="AX1560" s="17">
        <v>0.21836037802901101</v>
      </c>
      <c r="AY1560" s="17">
        <v>0.116810092705547</v>
      </c>
      <c r="AZ1560" s="17">
        <v>4.77388431017556E-2</v>
      </c>
    </row>
    <row r="1561" spans="2:52" x14ac:dyDescent="0.35">
      <c r="B1561" t="s">
        <v>386</v>
      </c>
      <c r="C1561" s="17">
        <v>0.268954330866019</v>
      </c>
      <c r="D1561" s="17">
        <v>0.28118287786447799</v>
      </c>
      <c r="E1561" s="17">
        <v>0.25637177041408199</v>
      </c>
      <c r="F1561" s="17"/>
      <c r="G1561" s="17">
        <v>0.15593220401396601</v>
      </c>
      <c r="H1561" s="17">
        <v>0.214004165520816</v>
      </c>
      <c r="I1561" s="17">
        <v>0.29754450288266499</v>
      </c>
      <c r="J1561" s="17">
        <v>0.24976613208626</v>
      </c>
      <c r="K1561" s="17">
        <v>0.30993500565974402</v>
      </c>
      <c r="L1561" s="17">
        <v>0.34112887475202502</v>
      </c>
      <c r="M1561" s="17"/>
      <c r="N1561" s="17">
        <v>0.23029431798990599</v>
      </c>
      <c r="O1561" s="17">
        <v>0.26337144393044398</v>
      </c>
      <c r="P1561" s="17">
        <v>0.27896862188754901</v>
      </c>
      <c r="Q1561" s="17">
        <v>0.31308229151015099</v>
      </c>
      <c r="R1561" s="17"/>
      <c r="S1561" s="17">
        <v>0.164989802088336</v>
      </c>
      <c r="T1561" s="17">
        <v>0.36907691950619598</v>
      </c>
      <c r="U1561" s="17">
        <v>0.21817296586197099</v>
      </c>
      <c r="V1561" s="17">
        <v>0.24234529406882499</v>
      </c>
      <c r="W1561" s="17">
        <v>0.34016112207160598</v>
      </c>
      <c r="X1561" s="17">
        <v>0.265263839831825</v>
      </c>
      <c r="Y1561" s="17">
        <v>0.40308409702554399</v>
      </c>
      <c r="Z1561" s="17">
        <v>0.31615657205846598</v>
      </c>
      <c r="AA1561" s="17">
        <v>0.26982404215470102</v>
      </c>
      <c r="AB1561" s="17">
        <v>0.144909486538083</v>
      </c>
      <c r="AC1561" s="17">
        <v>0.351892819971171</v>
      </c>
      <c r="AD1561" s="17">
        <v>0.20158093903424301</v>
      </c>
      <c r="AE1561" s="17"/>
      <c r="AF1561" s="17">
        <v>0.357404770144992</v>
      </c>
      <c r="AG1561" s="17">
        <v>0.235422705573546</v>
      </c>
      <c r="AH1561" s="17">
        <v>0.15222660447459299</v>
      </c>
      <c r="AI1561" s="17"/>
      <c r="AJ1561" s="17">
        <v>0.30857871644352097</v>
      </c>
      <c r="AK1561" s="17">
        <v>0.23173147792002899</v>
      </c>
      <c r="AL1561" s="17">
        <v>0.29248977145577598</v>
      </c>
      <c r="AM1561" s="17">
        <v>0.39604837408386001</v>
      </c>
      <c r="AN1561" s="17">
        <v>0.23279610431216999</v>
      </c>
      <c r="AO1561" s="17"/>
      <c r="AP1561" s="17">
        <v>0.23224055398257601</v>
      </c>
      <c r="AQ1561" s="17">
        <v>0.24605895659091101</v>
      </c>
      <c r="AR1561" s="17">
        <v>0.26730331230239002</v>
      </c>
      <c r="AS1561" s="17"/>
      <c r="AT1561" s="17">
        <v>0.30601777029975802</v>
      </c>
      <c r="AU1561" s="17">
        <v>0.21238137623478401</v>
      </c>
      <c r="AV1561" s="17" t="s">
        <v>74</v>
      </c>
      <c r="AW1561" s="17">
        <v>0.26970229859639999</v>
      </c>
      <c r="AX1561" s="17">
        <v>0.22842990538740299</v>
      </c>
      <c r="AY1561" s="17">
        <v>0.27672162431171099</v>
      </c>
      <c r="AZ1561" s="17">
        <v>0.25461215115753599</v>
      </c>
    </row>
    <row r="1562" spans="2:52" x14ac:dyDescent="0.35">
      <c r="B1562" t="s">
        <v>72</v>
      </c>
      <c r="C1562" s="17">
        <v>5.1593878067597798E-2</v>
      </c>
      <c r="D1562" s="17">
        <v>4.2112411315062701E-2</v>
      </c>
      <c r="E1562" s="17">
        <v>6.06095987028204E-2</v>
      </c>
      <c r="F1562" s="17"/>
      <c r="G1562" s="17">
        <v>6.8704066001537306E-2</v>
      </c>
      <c r="H1562" s="17">
        <v>0.100420662588538</v>
      </c>
      <c r="I1562" s="17">
        <v>2.7125500276911199E-2</v>
      </c>
      <c r="J1562" s="17">
        <v>4.6561743032473901E-2</v>
      </c>
      <c r="K1562" s="17">
        <v>3.8796629492076497E-2</v>
      </c>
      <c r="L1562" s="17">
        <v>3.7094051345355497E-2</v>
      </c>
      <c r="M1562" s="17"/>
      <c r="N1562" s="17">
        <v>4.7803128783207E-2</v>
      </c>
      <c r="O1562" s="17">
        <v>5.6803344443265798E-2</v>
      </c>
      <c r="P1562" s="17">
        <v>5.74695942024116E-2</v>
      </c>
      <c r="Q1562" s="17">
        <v>4.5788340315258698E-2</v>
      </c>
      <c r="R1562" s="17"/>
      <c r="S1562" s="17">
        <v>1.0635797818813899E-2</v>
      </c>
      <c r="T1562" s="17">
        <v>3.2400147821774798E-2</v>
      </c>
      <c r="U1562" s="17">
        <v>6.8579067476599601E-2</v>
      </c>
      <c r="V1562" s="17">
        <v>0.14781204750865301</v>
      </c>
      <c r="W1562" s="17">
        <v>4.0234912874149403E-2</v>
      </c>
      <c r="X1562" s="17">
        <v>3.8844478535100098E-2</v>
      </c>
      <c r="Y1562" s="17">
        <v>7.8346329451980806E-2</v>
      </c>
      <c r="Z1562" s="17">
        <v>3.7606294034254702E-2</v>
      </c>
      <c r="AA1562" s="17">
        <v>3.7313141199390401E-2</v>
      </c>
      <c r="AB1562" s="17">
        <v>7.6364002931335495E-2</v>
      </c>
      <c r="AC1562" s="17">
        <v>0</v>
      </c>
      <c r="AD1562" s="17">
        <v>0</v>
      </c>
      <c r="AE1562" s="17"/>
      <c r="AF1562" s="17">
        <v>3.7370215065036197E-2</v>
      </c>
      <c r="AG1562" s="17">
        <v>5.37463837217226E-2</v>
      </c>
      <c r="AH1562" s="17">
        <v>7.8636545649418493E-2</v>
      </c>
      <c r="AI1562" s="17"/>
      <c r="AJ1562" s="17">
        <v>3.6102438642051399E-2</v>
      </c>
      <c r="AK1562" s="17">
        <v>2.4756880614119601E-2</v>
      </c>
      <c r="AL1562" s="17">
        <v>4.3817129020206402E-2</v>
      </c>
      <c r="AM1562" s="17">
        <v>0</v>
      </c>
      <c r="AN1562" s="17">
        <v>0.123391451479234</v>
      </c>
      <c r="AO1562" s="17"/>
      <c r="AP1562" s="17">
        <v>2.9161392468660799E-2</v>
      </c>
      <c r="AQ1562" s="17">
        <v>2.07065840322713E-2</v>
      </c>
      <c r="AR1562" s="17">
        <v>4.4042968823651898E-2</v>
      </c>
      <c r="AS1562" s="17"/>
      <c r="AT1562" s="17">
        <v>4.28623490419031E-2</v>
      </c>
      <c r="AU1562" s="17">
        <v>7.9814429996989594E-2</v>
      </c>
      <c r="AV1562" s="17" t="s">
        <v>74</v>
      </c>
      <c r="AW1562" s="17">
        <v>5.7139221381012503E-2</v>
      </c>
      <c r="AX1562" s="17">
        <v>1.72986495121621E-2</v>
      </c>
      <c r="AY1562" s="17">
        <v>4.7004936180981401E-2</v>
      </c>
      <c r="AZ1562" s="17">
        <v>0.10064360388933601</v>
      </c>
    </row>
    <row r="1563" spans="2:52" x14ac:dyDescent="0.35">
      <c r="B1563" t="s">
        <v>387</v>
      </c>
      <c r="C1563" s="17">
        <v>0.18714875053306701</v>
      </c>
      <c r="D1563" s="17">
        <v>0.18390644493910099</v>
      </c>
      <c r="E1563" s="17">
        <v>0.191116484514297</v>
      </c>
      <c r="F1563" s="17"/>
      <c r="G1563" s="17">
        <v>0.27056806855119497</v>
      </c>
      <c r="H1563" s="17">
        <v>0.35080514785077899</v>
      </c>
      <c r="I1563" s="17">
        <v>0.23372237708349999</v>
      </c>
      <c r="J1563" s="17">
        <v>0.14214833759698201</v>
      </c>
      <c r="K1563" s="17">
        <v>0.126579285346057</v>
      </c>
      <c r="L1563" s="17">
        <v>6.7581560933417897E-2</v>
      </c>
      <c r="M1563" s="17"/>
      <c r="N1563" s="17">
        <v>0.26017879805745298</v>
      </c>
      <c r="O1563" s="17">
        <v>0.17375879765768601</v>
      </c>
      <c r="P1563" s="17">
        <v>0.146420714565482</v>
      </c>
      <c r="Q1563" s="17">
        <v>0.15151202181026599</v>
      </c>
      <c r="R1563" s="17"/>
      <c r="S1563" s="17">
        <v>0.32057333939372001</v>
      </c>
      <c r="T1563" s="17">
        <v>0.158751285380131</v>
      </c>
      <c r="U1563" s="17">
        <v>0.14210693382792899</v>
      </c>
      <c r="V1563" s="17">
        <v>0.125754974963037</v>
      </c>
      <c r="W1563" s="17">
        <v>0.16277041509908599</v>
      </c>
      <c r="X1563" s="17">
        <v>0.193695176313153</v>
      </c>
      <c r="Y1563" s="17">
        <v>0.135691935331236</v>
      </c>
      <c r="Z1563" s="17">
        <v>0.18829678416485399</v>
      </c>
      <c r="AA1563" s="17">
        <v>0.222062398509561</v>
      </c>
      <c r="AB1563" s="17">
        <v>0.13594263605880799</v>
      </c>
      <c r="AC1563" s="17">
        <v>0.22304028202263601</v>
      </c>
      <c r="AD1563" s="17">
        <v>0.20390615966216599</v>
      </c>
      <c r="AE1563" s="17"/>
      <c r="AF1563" s="17">
        <v>0.123232329599695</v>
      </c>
      <c r="AG1563" s="17">
        <v>0.20744443086786801</v>
      </c>
      <c r="AH1563" s="17">
        <v>0.23539095380716499</v>
      </c>
      <c r="AI1563" s="17"/>
      <c r="AJ1563" s="17">
        <v>0.131459944720833</v>
      </c>
      <c r="AK1563" s="17">
        <v>0.26768977176030401</v>
      </c>
      <c r="AL1563" s="17">
        <v>0.14159948972418099</v>
      </c>
      <c r="AM1563" s="17">
        <v>0.20432031216614199</v>
      </c>
      <c r="AN1563" s="17">
        <v>0.210277792140459</v>
      </c>
      <c r="AO1563" s="17"/>
      <c r="AP1563" s="17">
        <v>0.19824717314339799</v>
      </c>
      <c r="AQ1563" s="17">
        <v>0.248143479378647</v>
      </c>
      <c r="AR1563" s="17">
        <v>0.176006461949198</v>
      </c>
      <c r="AS1563" s="17"/>
      <c r="AT1563" s="17">
        <v>0.151117744689275</v>
      </c>
      <c r="AU1563" s="17">
        <v>0.15840963422287899</v>
      </c>
      <c r="AV1563" s="17" t="s">
        <v>74</v>
      </c>
      <c r="AW1563" s="17">
        <v>0.21334167739912099</v>
      </c>
      <c r="AX1563" s="17">
        <v>0.25814955415007501</v>
      </c>
      <c r="AY1563" s="17">
        <v>0.26976681910905198</v>
      </c>
      <c r="AZ1563" s="17">
        <v>9.4891806911497595E-2</v>
      </c>
    </row>
    <row r="1564" spans="2:52" x14ac:dyDescent="0.35">
      <c r="B1564" t="s">
        <v>388</v>
      </c>
      <c r="C1564" s="17">
        <v>0.48446310477257198</v>
      </c>
      <c r="D1564" s="17">
        <v>0.516752489907084</v>
      </c>
      <c r="E1564" s="17">
        <v>0.451986150973608</v>
      </c>
      <c r="F1564" s="17"/>
      <c r="G1564" s="17">
        <v>0.30492937470912701</v>
      </c>
      <c r="H1564" s="17">
        <v>0.37383472868227402</v>
      </c>
      <c r="I1564" s="17">
        <v>0.47120139287313201</v>
      </c>
      <c r="J1564" s="17">
        <v>0.49944744409415698</v>
      </c>
      <c r="K1564" s="17">
        <v>0.54578844155815098</v>
      </c>
      <c r="L1564" s="17">
        <v>0.62294732969560895</v>
      </c>
      <c r="M1564" s="17"/>
      <c r="N1564" s="17">
        <v>0.441667809035863</v>
      </c>
      <c r="O1564" s="17">
        <v>0.48740440745962099</v>
      </c>
      <c r="P1564" s="17">
        <v>0.481419551497827</v>
      </c>
      <c r="Q1564" s="17">
        <v>0.52968012669004905</v>
      </c>
      <c r="R1564" s="17"/>
      <c r="S1564" s="17">
        <v>0.37230374218832901</v>
      </c>
      <c r="T1564" s="17">
        <v>0.59164258163760997</v>
      </c>
      <c r="U1564" s="17">
        <v>0.47201134422431901</v>
      </c>
      <c r="V1564" s="17">
        <v>0.44297327465999697</v>
      </c>
      <c r="W1564" s="17">
        <v>0.54096339628146695</v>
      </c>
      <c r="X1564" s="17">
        <v>0.45343801068891199</v>
      </c>
      <c r="Y1564" s="17">
        <v>0.64936114932376598</v>
      </c>
      <c r="Z1564" s="17">
        <v>0.474097746575183</v>
      </c>
      <c r="AA1564" s="17">
        <v>0.47996736750402602</v>
      </c>
      <c r="AB1564" s="17">
        <v>0.419338838668043</v>
      </c>
      <c r="AC1564" s="17">
        <v>0.54668760245829795</v>
      </c>
      <c r="AD1564" s="17">
        <v>0.32398971321756598</v>
      </c>
      <c r="AE1564" s="17"/>
      <c r="AF1564" s="17">
        <v>0.58279040588643805</v>
      </c>
      <c r="AG1564" s="17">
        <v>0.46336104188958799</v>
      </c>
      <c r="AH1564" s="17">
        <v>0.36238098800531399</v>
      </c>
      <c r="AI1564" s="17"/>
      <c r="AJ1564" s="17">
        <v>0.55377819644835002</v>
      </c>
      <c r="AK1564" s="17">
        <v>0.45371149546492201</v>
      </c>
      <c r="AL1564" s="17">
        <v>0.50422758436335802</v>
      </c>
      <c r="AM1564" s="17">
        <v>0.59511767543171401</v>
      </c>
      <c r="AN1564" s="17">
        <v>0.413409901481815</v>
      </c>
      <c r="AO1564" s="17"/>
      <c r="AP1564" s="17">
        <v>0.48987114926759601</v>
      </c>
      <c r="AQ1564" s="17">
        <v>0.475850213741773</v>
      </c>
      <c r="AR1564" s="17">
        <v>0.47214070988927398</v>
      </c>
      <c r="AS1564" s="17"/>
      <c r="AT1564" s="17">
        <v>0.55668205330947396</v>
      </c>
      <c r="AU1564" s="17">
        <v>0.473046899666621</v>
      </c>
      <c r="AV1564" s="17" t="s">
        <v>74</v>
      </c>
      <c r="AW1564" s="17">
        <v>0.48495978416249902</v>
      </c>
      <c r="AX1564" s="17">
        <v>0.44679028341641402</v>
      </c>
      <c r="AY1564" s="17">
        <v>0.39353171701725798</v>
      </c>
      <c r="AZ1564" s="17">
        <v>0.30235099425929102</v>
      </c>
    </row>
    <row r="1565" spans="2:52" x14ac:dyDescent="0.35">
      <c r="B1565" t="s">
        <v>86</v>
      </c>
      <c r="C1565" s="17">
        <v>-0.29731435423950398</v>
      </c>
      <c r="D1565" s="17">
        <v>-0.33284604496798298</v>
      </c>
      <c r="E1565" s="17">
        <v>-0.26086966645931098</v>
      </c>
      <c r="F1565" s="17"/>
      <c r="G1565" s="17">
        <v>-3.4361306157932099E-2</v>
      </c>
      <c r="H1565" s="17">
        <v>-2.30295808314947E-2</v>
      </c>
      <c r="I1565" s="17">
        <v>-0.23747901578963199</v>
      </c>
      <c r="J1565" s="17">
        <v>-0.357299106497175</v>
      </c>
      <c r="K1565" s="17">
        <v>-0.41920915621209298</v>
      </c>
      <c r="L1565" s="17">
        <v>-0.55536576876219101</v>
      </c>
      <c r="M1565" s="17"/>
      <c r="N1565" s="17">
        <v>-0.181489010978409</v>
      </c>
      <c r="O1565" s="17">
        <v>-0.31364560980193501</v>
      </c>
      <c r="P1565" s="17">
        <v>-0.334998836932345</v>
      </c>
      <c r="Q1565" s="17">
        <v>-0.37816810487978297</v>
      </c>
      <c r="R1565" s="17"/>
      <c r="S1565" s="17">
        <v>-5.1730402794609102E-2</v>
      </c>
      <c r="T1565" s="17">
        <v>-0.43289129625747902</v>
      </c>
      <c r="U1565" s="17">
        <v>-0.32990441039639001</v>
      </c>
      <c r="V1565" s="17">
        <v>-0.31721829969696103</v>
      </c>
      <c r="W1565" s="17">
        <v>-0.37819298118238098</v>
      </c>
      <c r="X1565" s="17">
        <v>-0.25974283437575901</v>
      </c>
      <c r="Y1565" s="17">
        <v>-0.51366921399252996</v>
      </c>
      <c r="Z1565" s="17">
        <v>-0.28580096241032898</v>
      </c>
      <c r="AA1565" s="17">
        <v>-0.25790496899446502</v>
      </c>
      <c r="AB1565" s="17">
        <v>-0.28339620260923398</v>
      </c>
      <c r="AC1565" s="17">
        <v>-0.32364732043566202</v>
      </c>
      <c r="AD1565" s="17">
        <v>-0.1200835535554</v>
      </c>
      <c r="AE1565" s="17"/>
      <c r="AF1565" s="17">
        <v>-0.459558076286743</v>
      </c>
      <c r="AG1565" s="17">
        <v>-0.25591661102171998</v>
      </c>
      <c r="AH1565" s="17">
        <v>-0.126990034198149</v>
      </c>
      <c r="AI1565" s="17"/>
      <c r="AJ1565" s="17">
        <v>-0.42231825172751702</v>
      </c>
      <c r="AK1565" s="17">
        <v>-0.186021723704618</v>
      </c>
      <c r="AL1565" s="17">
        <v>-0.362628094639177</v>
      </c>
      <c r="AM1565" s="17">
        <v>-0.39079736326557202</v>
      </c>
      <c r="AN1565" s="17">
        <v>-0.203132109341356</v>
      </c>
      <c r="AO1565" s="17"/>
      <c r="AP1565" s="17">
        <v>-0.29162397612419699</v>
      </c>
      <c r="AQ1565" s="17">
        <v>-0.22770673436312699</v>
      </c>
      <c r="AR1565" s="17">
        <v>-0.29613424794007598</v>
      </c>
      <c r="AS1565" s="17"/>
      <c r="AT1565" s="17">
        <v>-0.40556430862019899</v>
      </c>
      <c r="AU1565" s="17">
        <v>-0.31463726544374199</v>
      </c>
      <c r="AV1565" s="17" t="s">
        <v>74</v>
      </c>
      <c r="AW1565" s="17">
        <v>-0.271618106763378</v>
      </c>
      <c r="AX1565" s="17">
        <v>-0.18864072926633901</v>
      </c>
      <c r="AY1565" s="17">
        <v>-0.123764897908206</v>
      </c>
      <c r="AZ1565" s="17">
        <v>-0.20745918734779401</v>
      </c>
    </row>
    <row r="1566" spans="2:52" x14ac:dyDescent="0.35">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c r="AB1566" s="17"/>
      <c r="AC1566" s="17"/>
      <c r="AD1566" s="17"/>
      <c r="AE1566" s="17"/>
      <c r="AF1566" s="17"/>
      <c r="AG1566" s="17"/>
      <c r="AH1566" s="17"/>
      <c r="AI1566" s="17"/>
      <c r="AJ1566" s="17"/>
      <c r="AK1566" s="17"/>
      <c r="AL1566" s="17"/>
      <c r="AM1566" s="17"/>
      <c r="AN1566" s="17"/>
      <c r="AO1566" s="17"/>
      <c r="AP1566" s="17"/>
      <c r="AQ1566" s="17"/>
      <c r="AR1566" s="17"/>
      <c r="AS1566" s="17"/>
      <c r="AT1566" s="17"/>
      <c r="AU1566" s="17"/>
      <c r="AV1566" s="17"/>
      <c r="AW1566" s="17"/>
      <c r="AX1566" s="17"/>
      <c r="AY1566" s="17"/>
      <c r="AZ1566" s="17"/>
    </row>
    <row r="1567" spans="2:52" x14ac:dyDescent="0.35">
      <c r="B1567" s="6" t="s">
        <v>533</v>
      </c>
      <c r="C1567" s="17"/>
      <c r="D1567" s="17"/>
      <c r="E1567" s="17"/>
      <c r="F1567" s="17"/>
      <c r="G1567" s="17"/>
      <c r="H1567" s="17"/>
      <c r="I1567" s="17"/>
      <c r="J1567" s="17"/>
      <c r="K1567" s="17"/>
      <c r="L1567" s="17"/>
      <c r="M1567" s="17"/>
      <c r="N1567" s="17"/>
      <c r="O1567" s="17"/>
      <c r="P1567" s="17"/>
      <c r="Q1567" s="17"/>
      <c r="R1567" s="17"/>
      <c r="S1567" s="17"/>
      <c r="T1567" s="17"/>
      <c r="U1567" s="17"/>
      <c r="V1567" s="17"/>
      <c r="W1567" s="17"/>
      <c r="X1567" s="17"/>
      <c r="Y1567" s="17"/>
      <c r="Z1567" s="17"/>
      <c r="AA1567" s="17"/>
      <c r="AB1567" s="17"/>
      <c r="AC1567" s="17"/>
      <c r="AD1567" s="17"/>
      <c r="AE1567" s="17"/>
      <c r="AF1567" s="17"/>
      <c r="AG1567" s="17"/>
      <c r="AH1567" s="17"/>
      <c r="AI1567" s="17"/>
      <c r="AJ1567" s="17"/>
      <c r="AK1567" s="17"/>
      <c r="AL1567" s="17"/>
      <c r="AM1567" s="17"/>
      <c r="AN1567" s="17"/>
      <c r="AO1567" s="17"/>
      <c r="AP1567" s="17"/>
      <c r="AQ1567" s="17"/>
      <c r="AR1567" s="17"/>
      <c r="AS1567" s="17"/>
      <c r="AT1567" s="17"/>
      <c r="AU1567" s="17"/>
      <c r="AV1567" s="17"/>
      <c r="AW1567" s="17"/>
      <c r="AX1567" s="17"/>
      <c r="AY1567" s="17"/>
      <c r="AZ1567" s="17"/>
    </row>
    <row r="1568" spans="2:52" x14ac:dyDescent="0.35">
      <c r="B1568" s="24" t="s">
        <v>156</v>
      </c>
      <c r="C1568" s="17"/>
      <c r="D1568" s="17"/>
      <c r="E1568" s="17"/>
      <c r="F1568" s="17"/>
      <c r="G1568" s="17"/>
      <c r="H1568" s="17"/>
      <c r="I1568" s="17"/>
      <c r="J1568" s="17"/>
      <c r="K1568" s="17"/>
      <c r="L1568" s="17"/>
      <c r="M1568" s="17"/>
      <c r="N1568" s="17"/>
      <c r="O1568" s="17"/>
      <c r="P1568" s="17"/>
      <c r="Q1568" s="17"/>
      <c r="R1568" s="17"/>
      <c r="S1568" s="17"/>
      <c r="T1568" s="17"/>
      <c r="U1568" s="17"/>
      <c r="V1568" s="17"/>
      <c r="W1568" s="17"/>
      <c r="X1568" s="17"/>
      <c r="Y1568" s="17"/>
      <c r="Z1568" s="17"/>
      <c r="AA1568" s="17"/>
      <c r="AB1568" s="17"/>
      <c r="AC1568" s="17"/>
      <c r="AD1568" s="17"/>
      <c r="AE1568" s="17"/>
      <c r="AF1568" s="17"/>
      <c r="AG1568" s="17"/>
      <c r="AH1568" s="17"/>
      <c r="AI1568" s="17"/>
      <c r="AJ1568" s="17"/>
      <c r="AK1568" s="17"/>
      <c r="AL1568" s="17"/>
      <c r="AM1568" s="17"/>
      <c r="AN1568" s="17"/>
      <c r="AO1568" s="17"/>
      <c r="AP1568" s="17"/>
      <c r="AQ1568" s="17"/>
      <c r="AR1568" s="17"/>
      <c r="AS1568" s="17"/>
      <c r="AT1568" s="17"/>
      <c r="AU1568" s="17"/>
      <c r="AV1568" s="17"/>
      <c r="AW1568" s="17"/>
      <c r="AX1568" s="17"/>
      <c r="AY1568" s="17"/>
      <c r="AZ1568" s="17"/>
    </row>
    <row r="1569" spans="2:52" x14ac:dyDescent="0.35">
      <c r="B1569" t="s">
        <v>382</v>
      </c>
      <c r="C1569" s="17">
        <v>0.15093904742356901</v>
      </c>
      <c r="D1569" s="17">
        <v>0.14888799276508899</v>
      </c>
      <c r="E1569" s="17">
        <v>0.15361889107205001</v>
      </c>
      <c r="F1569" s="17"/>
      <c r="G1569" s="17">
        <v>0.18344995416486201</v>
      </c>
      <c r="H1569" s="17">
        <v>0.195537284148177</v>
      </c>
      <c r="I1569" s="17">
        <v>0.158195127450003</v>
      </c>
      <c r="J1569" s="17">
        <v>0.14134880749890899</v>
      </c>
      <c r="K1569" s="17">
        <v>0.177967091218524</v>
      </c>
      <c r="L1569" s="17">
        <v>8.6917411214989707E-2</v>
      </c>
      <c r="M1569" s="17"/>
      <c r="N1569" s="17">
        <v>0.15443925896357</v>
      </c>
      <c r="O1569" s="17">
        <v>0.148136541642999</v>
      </c>
      <c r="P1569" s="17">
        <v>0.13510460000698599</v>
      </c>
      <c r="Q1569" s="17">
        <v>0.16332365625415901</v>
      </c>
      <c r="R1569" s="17"/>
      <c r="S1569" s="17">
        <v>0.157956441353517</v>
      </c>
      <c r="T1569" s="17">
        <v>0.16959488554309299</v>
      </c>
      <c r="U1569" s="17">
        <v>0.149387524435344</v>
      </c>
      <c r="V1569" s="17">
        <v>8.2812364478572695E-2</v>
      </c>
      <c r="W1569" s="17">
        <v>0.166449900788432</v>
      </c>
      <c r="X1569" s="17">
        <v>0.193892980261582</v>
      </c>
      <c r="Y1569" s="17">
        <v>0.14570223733040599</v>
      </c>
      <c r="Z1569" s="17">
        <v>0.16311559289203301</v>
      </c>
      <c r="AA1569" s="17">
        <v>0.119081047773199</v>
      </c>
      <c r="AB1569" s="17">
        <v>0.16861380638677401</v>
      </c>
      <c r="AC1569" s="17">
        <v>0.119157437123494</v>
      </c>
      <c r="AD1569" s="17">
        <v>0.24845054636793301</v>
      </c>
      <c r="AE1569" s="17"/>
      <c r="AF1569" s="17">
        <v>0.13759175013282701</v>
      </c>
      <c r="AG1569" s="17">
        <v>0.15781215937887</v>
      </c>
      <c r="AH1569" s="17">
        <v>0.20025302669324299</v>
      </c>
      <c r="AI1569" s="17"/>
      <c r="AJ1569" s="17">
        <v>0.142291613229619</v>
      </c>
      <c r="AK1569" s="17">
        <v>0.14450513071718599</v>
      </c>
      <c r="AL1569" s="17">
        <v>0.13419645686648099</v>
      </c>
      <c r="AM1569" s="17">
        <v>0</v>
      </c>
      <c r="AN1569" s="17">
        <v>0.182265029470847</v>
      </c>
      <c r="AO1569" s="17"/>
      <c r="AP1569" s="17">
        <v>0.173613829815565</v>
      </c>
      <c r="AQ1569" s="17">
        <v>0.17311807635026299</v>
      </c>
      <c r="AR1569" s="17">
        <v>0.12972919622439</v>
      </c>
      <c r="AS1569" s="17"/>
      <c r="AT1569" s="17">
        <v>0.14053443523992301</v>
      </c>
      <c r="AU1569" s="17">
        <v>0.13694724699045499</v>
      </c>
      <c r="AV1569" s="17" t="s">
        <v>74</v>
      </c>
      <c r="AW1569" s="17">
        <v>0.177855832647657</v>
      </c>
      <c r="AX1569" s="17">
        <v>0.14180202744522699</v>
      </c>
      <c r="AY1569" s="17">
        <v>0.17884591122274299</v>
      </c>
      <c r="AZ1569" s="17">
        <v>9.1852597564544294E-2</v>
      </c>
    </row>
    <row r="1570" spans="2:52" x14ac:dyDescent="0.35">
      <c r="B1570" t="s">
        <v>383</v>
      </c>
      <c r="C1570" s="17">
        <v>0.39545472087712302</v>
      </c>
      <c r="D1570" s="17">
        <v>0.35432646144825802</v>
      </c>
      <c r="E1570" s="17">
        <v>0.43294506953179401</v>
      </c>
      <c r="F1570" s="17"/>
      <c r="G1570" s="17">
        <v>0.36841822870580299</v>
      </c>
      <c r="H1570" s="17">
        <v>0.45012814932220402</v>
      </c>
      <c r="I1570" s="17">
        <v>0.50115970505908303</v>
      </c>
      <c r="J1570" s="17">
        <v>0.34720482086372501</v>
      </c>
      <c r="K1570" s="17">
        <v>0.40781145293405802</v>
      </c>
      <c r="L1570" s="17">
        <v>0.33007549634694899</v>
      </c>
      <c r="M1570" s="17"/>
      <c r="N1570" s="17">
        <v>0.43420945016350099</v>
      </c>
      <c r="O1570" s="17">
        <v>0.403115851063993</v>
      </c>
      <c r="P1570" s="17">
        <v>0.37197326604970499</v>
      </c>
      <c r="Q1570" s="17">
        <v>0.36315062646558999</v>
      </c>
      <c r="R1570" s="17"/>
      <c r="S1570" s="17">
        <v>0.42596680610704102</v>
      </c>
      <c r="T1570" s="17">
        <v>0.33686206427792498</v>
      </c>
      <c r="U1570" s="17">
        <v>0.355725712486125</v>
      </c>
      <c r="V1570" s="17">
        <v>0.41051182347831899</v>
      </c>
      <c r="W1570" s="17">
        <v>0.38278672009175002</v>
      </c>
      <c r="X1570" s="17">
        <v>0.42419319411276601</v>
      </c>
      <c r="Y1570" s="17">
        <v>0.43535290889421502</v>
      </c>
      <c r="Z1570" s="17">
        <v>0.37879882957196798</v>
      </c>
      <c r="AA1570" s="17">
        <v>0.389089445858676</v>
      </c>
      <c r="AB1570" s="17">
        <v>0.361654982262758</v>
      </c>
      <c r="AC1570" s="17">
        <v>0.47890037519666501</v>
      </c>
      <c r="AD1570" s="17">
        <v>0.425315327283453</v>
      </c>
      <c r="AE1570" s="17"/>
      <c r="AF1570" s="17">
        <v>0.326097652935257</v>
      </c>
      <c r="AG1570" s="17">
        <v>0.45322053906954901</v>
      </c>
      <c r="AH1570" s="17">
        <v>0.36117832195932098</v>
      </c>
      <c r="AI1570" s="17"/>
      <c r="AJ1570" s="17">
        <v>0.34035595665426699</v>
      </c>
      <c r="AK1570" s="17">
        <v>0.50724074759390403</v>
      </c>
      <c r="AL1570" s="17">
        <v>0.42709667706579202</v>
      </c>
      <c r="AM1570" s="17">
        <v>0.39980667384785901</v>
      </c>
      <c r="AN1570" s="17">
        <v>0.30276206090202901</v>
      </c>
      <c r="AO1570" s="17"/>
      <c r="AP1570" s="17">
        <v>0.31891265986283701</v>
      </c>
      <c r="AQ1570" s="17">
        <v>0.46268963833122201</v>
      </c>
      <c r="AR1570" s="17">
        <v>0.449815605693062</v>
      </c>
      <c r="AS1570" s="17"/>
      <c r="AT1570" s="17">
        <v>0.35628721059679103</v>
      </c>
      <c r="AU1570" s="17">
        <v>0.41643410624702898</v>
      </c>
      <c r="AV1570" s="17" t="s">
        <v>74</v>
      </c>
      <c r="AW1570" s="17">
        <v>0.34500282353967399</v>
      </c>
      <c r="AX1570" s="17">
        <v>0.522394420309929</v>
      </c>
      <c r="AY1570" s="17">
        <v>0.422401593986589</v>
      </c>
      <c r="AZ1570" s="17">
        <v>0.367802840096696</v>
      </c>
    </row>
    <row r="1571" spans="2:52" x14ac:dyDescent="0.35">
      <c r="B1571" t="s">
        <v>384</v>
      </c>
      <c r="C1571" s="17">
        <v>0.22464475807933501</v>
      </c>
      <c r="D1571" s="17">
        <v>0.237186970052844</v>
      </c>
      <c r="E1571" s="17">
        <v>0.214247334515794</v>
      </c>
      <c r="F1571" s="17"/>
      <c r="G1571" s="17">
        <v>0.24224748148578601</v>
      </c>
      <c r="H1571" s="17">
        <v>0.173761193783809</v>
      </c>
      <c r="I1571" s="17">
        <v>0.17469979930537199</v>
      </c>
      <c r="J1571" s="17">
        <v>0.22073056258264301</v>
      </c>
      <c r="K1571" s="17">
        <v>0.16458445001717301</v>
      </c>
      <c r="L1571" s="17">
        <v>0.32469194527261602</v>
      </c>
      <c r="M1571" s="17"/>
      <c r="N1571" s="17">
        <v>0.19853060882940499</v>
      </c>
      <c r="O1571" s="17">
        <v>0.224473617269041</v>
      </c>
      <c r="P1571" s="17">
        <v>0.26469814581540602</v>
      </c>
      <c r="Q1571" s="17">
        <v>0.22455719014041101</v>
      </c>
      <c r="R1571" s="17"/>
      <c r="S1571" s="17">
        <v>0.19631393840718001</v>
      </c>
      <c r="T1571" s="17">
        <v>0.30459949138460302</v>
      </c>
      <c r="U1571" s="17">
        <v>0.24079422614634599</v>
      </c>
      <c r="V1571" s="17">
        <v>0.23198600820305301</v>
      </c>
      <c r="W1571" s="17">
        <v>0.22886429163317801</v>
      </c>
      <c r="X1571" s="17">
        <v>0.20264272793249599</v>
      </c>
      <c r="Y1571" s="17">
        <v>0.15575861602104599</v>
      </c>
      <c r="Z1571" s="17">
        <v>0.230197380957087</v>
      </c>
      <c r="AA1571" s="17">
        <v>0.203983295865029</v>
      </c>
      <c r="AB1571" s="17">
        <v>0.24774905767052099</v>
      </c>
      <c r="AC1571" s="17">
        <v>0.16730856461676999</v>
      </c>
      <c r="AD1571" s="17">
        <v>0.26458197803683903</v>
      </c>
      <c r="AE1571" s="17"/>
      <c r="AF1571" s="17">
        <v>0.27125287638393403</v>
      </c>
      <c r="AG1571" s="17">
        <v>0.184141084573749</v>
      </c>
      <c r="AH1571" s="17">
        <v>0.21464673586258801</v>
      </c>
      <c r="AI1571" s="17"/>
      <c r="AJ1571" s="17">
        <v>0.26344197424047899</v>
      </c>
      <c r="AK1571" s="17">
        <v>0.16658414302607899</v>
      </c>
      <c r="AL1571" s="17">
        <v>0.22176756814512499</v>
      </c>
      <c r="AM1571" s="17">
        <v>0.399631313749997</v>
      </c>
      <c r="AN1571" s="17">
        <v>0.24647408628578699</v>
      </c>
      <c r="AO1571" s="17"/>
      <c r="AP1571" s="17">
        <v>0.29377483972096502</v>
      </c>
      <c r="AQ1571" s="17">
        <v>0.17439076425404801</v>
      </c>
      <c r="AR1571" s="17">
        <v>0.20407748693240599</v>
      </c>
      <c r="AS1571" s="17"/>
      <c r="AT1571" s="17">
        <v>0.23271698178877301</v>
      </c>
      <c r="AU1571" s="17">
        <v>0.22454636345202</v>
      </c>
      <c r="AV1571" s="17" t="s">
        <v>74</v>
      </c>
      <c r="AW1571" s="17">
        <v>0.248744187202628</v>
      </c>
      <c r="AX1571" s="17">
        <v>0.17058212318615201</v>
      </c>
      <c r="AY1571" s="17">
        <v>0.22010304533378799</v>
      </c>
      <c r="AZ1571" s="17">
        <v>0.24974842045865001</v>
      </c>
    </row>
    <row r="1572" spans="2:52" x14ac:dyDescent="0.35">
      <c r="B1572" t="s">
        <v>385</v>
      </c>
      <c r="C1572" s="17">
        <v>0.10674234536977099</v>
      </c>
      <c r="D1572" s="17">
        <v>0.13469279627931</v>
      </c>
      <c r="E1572" s="17">
        <v>8.1515805835207095E-2</v>
      </c>
      <c r="F1572" s="17"/>
      <c r="G1572" s="17">
        <v>9.2104769510833295E-2</v>
      </c>
      <c r="H1572" s="17">
        <v>7.2215077746255601E-2</v>
      </c>
      <c r="I1572" s="17">
        <v>7.1545046985278096E-2</v>
      </c>
      <c r="J1572" s="17">
        <v>0.159673917818064</v>
      </c>
      <c r="K1572" s="17">
        <v>9.6906766805504904E-2</v>
      </c>
      <c r="L1572" s="17">
        <v>0.12858160953692099</v>
      </c>
      <c r="M1572" s="17"/>
      <c r="N1572" s="17">
        <v>9.6217280729140903E-2</v>
      </c>
      <c r="O1572" s="17">
        <v>0.12515609310786999</v>
      </c>
      <c r="P1572" s="17">
        <v>6.1049882433238903E-2</v>
      </c>
      <c r="Q1572" s="17">
        <v>0.12908489758987801</v>
      </c>
      <c r="R1572" s="17"/>
      <c r="S1572" s="17">
        <v>0.14500517841261601</v>
      </c>
      <c r="T1572" s="17">
        <v>0.10451733655185</v>
      </c>
      <c r="U1572" s="17">
        <v>0.118428508690554</v>
      </c>
      <c r="V1572" s="17">
        <v>6.2335451711015399E-2</v>
      </c>
      <c r="W1572" s="17">
        <v>0.143030931271487</v>
      </c>
      <c r="X1572" s="17">
        <v>0.10705920128532199</v>
      </c>
      <c r="Y1572" s="17">
        <v>0.104057449412745</v>
      </c>
      <c r="Z1572" s="17">
        <v>3.6455960893190503E-2</v>
      </c>
      <c r="AA1572" s="17">
        <v>0.12936404409156299</v>
      </c>
      <c r="AB1572" s="17">
        <v>7.6609609183575803E-2</v>
      </c>
      <c r="AC1572" s="17">
        <v>0.116608894148164</v>
      </c>
      <c r="AD1572" s="17">
        <v>6.1652148311774499E-2</v>
      </c>
      <c r="AE1572" s="17"/>
      <c r="AF1572" s="17">
        <v>0.11459515980639901</v>
      </c>
      <c r="AG1572" s="17">
        <v>0.10158416484975499</v>
      </c>
      <c r="AH1572" s="17">
        <v>0.11194732301970201</v>
      </c>
      <c r="AI1572" s="17"/>
      <c r="AJ1572" s="17">
        <v>0.12612732831033599</v>
      </c>
      <c r="AK1572" s="17">
        <v>0.100018061151727</v>
      </c>
      <c r="AL1572" s="17">
        <v>0.103146348760351</v>
      </c>
      <c r="AM1572" s="17">
        <v>0.200562012402143</v>
      </c>
      <c r="AN1572" s="17">
        <v>5.9824004656376203E-2</v>
      </c>
      <c r="AO1572" s="17"/>
      <c r="AP1572" s="17">
        <v>0.107033882986631</v>
      </c>
      <c r="AQ1572" s="17">
        <v>0.112542202257172</v>
      </c>
      <c r="AR1572" s="17">
        <v>0.104970666715377</v>
      </c>
      <c r="AS1572" s="17"/>
      <c r="AT1572" s="17">
        <v>0.13410060433645701</v>
      </c>
      <c r="AU1572" s="17">
        <v>9.7311369036153797E-2</v>
      </c>
      <c r="AV1572" s="17" t="s">
        <v>74</v>
      </c>
      <c r="AW1572" s="17">
        <v>5.1909701809891601E-2</v>
      </c>
      <c r="AX1572" s="17">
        <v>5.7829803599772599E-2</v>
      </c>
      <c r="AY1572" s="17">
        <v>0.104420454925461</v>
      </c>
      <c r="AZ1572" s="17">
        <v>0.14044513335804301</v>
      </c>
    </row>
    <row r="1573" spans="2:52" x14ac:dyDescent="0.35">
      <c r="B1573" t="s">
        <v>386</v>
      </c>
      <c r="C1573" s="17">
        <v>8.2776701900176095E-2</v>
      </c>
      <c r="D1573" s="17">
        <v>9.0217594859278702E-2</v>
      </c>
      <c r="E1573" s="17">
        <v>7.36389316678836E-2</v>
      </c>
      <c r="F1573" s="17"/>
      <c r="G1573" s="17">
        <v>5.64915498529968E-2</v>
      </c>
      <c r="H1573" s="17">
        <v>3.0333134528042E-2</v>
      </c>
      <c r="I1573" s="17">
        <v>7.5411914067307698E-2</v>
      </c>
      <c r="J1573" s="17">
        <v>9.2455552985329301E-2</v>
      </c>
      <c r="K1573" s="17">
        <v>0.144056977451304</v>
      </c>
      <c r="L1573" s="17">
        <v>9.2843265643390793E-2</v>
      </c>
      <c r="M1573" s="17"/>
      <c r="N1573" s="17">
        <v>8.4843233248757297E-2</v>
      </c>
      <c r="O1573" s="17">
        <v>6.36509480911297E-2</v>
      </c>
      <c r="P1573" s="17">
        <v>0.11775135426396199</v>
      </c>
      <c r="Q1573" s="17">
        <v>7.4814277431135695E-2</v>
      </c>
      <c r="R1573" s="17"/>
      <c r="S1573" s="17">
        <v>5.2684984076591203E-2</v>
      </c>
      <c r="T1573" s="17">
        <v>7.3833605523946605E-2</v>
      </c>
      <c r="U1573" s="17">
        <v>0.101417410688907</v>
      </c>
      <c r="V1573" s="17">
        <v>9.3087597118642104E-2</v>
      </c>
      <c r="W1573" s="17">
        <v>4.11919847252597E-2</v>
      </c>
      <c r="X1573" s="17">
        <v>3.33674178727335E-2</v>
      </c>
      <c r="Y1573" s="17">
        <v>0.105317528337719</v>
      </c>
      <c r="Z1573" s="17">
        <v>0.15382594165146701</v>
      </c>
      <c r="AA1573" s="17">
        <v>0.14595638586499499</v>
      </c>
      <c r="AB1573" s="17">
        <v>8.63183362342895E-2</v>
      </c>
      <c r="AC1573" s="17">
        <v>8.9866563745863395E-2</v>
      </c>
      <c r="AD1573" s="17">
        <v>0</v>
      </c>
      <c r="AE1573" s="17"/>
      <c r="AF1573" s="17">
        <v>0.11733737550058999</v>
      </c>
      <c r="AG1573" s="17">
        <v>6.5774828039456695E-2</v>
      </c>
      <c r="AH1573" s="17">
        <v>6.4137850185738796E-2</v>
      </c>
      <c r="AI1573" s="17"/>
      <c r="AJ1573" s="17">
        <v>9.21400271283528E-2</v>
      </c>
      <c r="AK1573" s="17">
        <v>6.6143302836607701E-2</v>
      </c>
      <c r="AL1573" s="17">
        <v>0.11379294916225099</v>
      </c>
      <c r="AM1573" s="17">
        <v>0</v>
      </c>
      <c r="AN1573" s="17">
        <v>0.10126064918498801</v>
      </c>
      <c r="AO1573" s="17"/>
      <c r="AP1573" s="17">
        <v>7.0730673868160204E-2</v>
      </c>
      <c r="AQ1573" s="17">
        <v>5.6718369664009199E-2</v>
      </c>
      <c r="AR1573" s="17">
        <v>0.111407044434765</v>
      </c>
      <c r="AS1573" s="17"/>
      <c r="AT1573" s="17">
        <v>9.6898700158318002E-2</v>
      </c>
      <c r="AU1573" s="17">
        <v>5.2808072130830899E-2</v>
      </c>
      <c r="AV1573" s="17" t="s">
        <v>74</v>
      </c>
      <c r="AW1573" s="17">
        <v>0.119348233419138</v>
      </c>
      <c r="AX1573" s="17">
        <v>9.1737936555706098E-2</v>
      </c>
      <c r="AY1573" s="17">
        <v>6.7143029386964898E-2</v>
      </c>
      <c r="AZ1573" s="17">
        <v>9.8148801096571606E-2</v>
      </c>
    </row>
    <row r="1574" spans="2:52" x14ac:dyDescent="0.35">
      <c r="B1574" t="s">
        <v>72</v>
      </c>
      <c r="C1574" s="17">
        <v>3.94424263500254E-2</v>
      </c>
      <c r="D1574" s="17">
        <v>3.4688184595220502E-2</v>
      </c>
      <c r="E1574" s="17">
        <v>4.4033967377271999E-2</v>
      </c>
      <c r="F1574" s="17"/>
      <c r="G1574" s="17">
        <v>5.7288016279719897E-2</v>
      </c>
      <c r="H1574" s="17">
        <v>7.8025160471512103E-2</v>
      </c>
      <c r="I1574" s="17">
        <v>1.8988407132957099E-2</v>
      </c>
      <c r="J1574" s="17">
        <v>3.8586338251330503E-2</v>
      </c>
      <c r="K1574" s="17">
        <v>8.6732615734372402E-3</v>
      </c>
      <c r="L1574" s="17">
        <v>3.6890271985134102E-2</v>
      </c>
      <c r="M1574" s="17"/>
      <c r="N1574" s="17">
        <v>3.1760168065626003E-2</v>
      </c>
      <c r="O1574" s="17">
        <v>3.5466948824967703E-2</v>
      </c>
      <c r="P1574" s="17">
        <v>4.9422751430702197E-2</v>
      </c>
      <c r="Q1574" s="17">
        <v>4.5069352118826303E-2</v>
      </c>
      <c r="R1574" s="17"/>
      <c r="S1574" s="17">
        <v>2.2072651643055101E-2</v>
      </c>
      <c r="T1574" s="17">
        <v>1.05926167185819E-2</v>
      </c>
      <c r="U1574" s="17">
        <v>3.4246617552724401E-2</v>
      </c>
      <c r="V1574" s="17">
        <v>0.119266755010398</v>
      </c>
      <c r="W1574" s="17">
        <v>3.7676171489893197E-2</v>
      </c>
      <c r="X1574" s="17">
        <v>3.8844478535100098E-2</v>
      </c>
      <c r="Y1574" s="17">
        <v>5.3811260003869897E-2</v>
      </c>
      <c r="Z1574" s="17">
        <v>3.7606294034254702E-2</v>
      </c>
      <c r="AA1574" s="17">
        <v>1.25257805465378E-2</v>
      </c>
      <c r="AB1574" s="17">
        <v>5.9054208262082401E-2</v>
      </c>
      <c r="AC1574" s="17">
        <v>2.8158165169042699E-2</v>
      </c>
      <c r="AD1574" s="17">
        <v>0</v>
      </c>
      <c r="AE1574" s="17"/>
      <c r="AF1574" s="17">
        <v>3.31251852409939E-2</v>
      </c>
      <c r="AG1574" s="17">
        <v>3.74672240886205E-2</v>
      </c>
      <c r="AH1574" s="17">
        <v>4.7836742279407297E-2</v>
      </c>
      <c r="AI1574" s="17"/>
      <c r="AJ1574" s="17">
        <v>3.5643100436945699E-2</v>
      </c>
      <c r="AK1574" s="17">
        <v>1.55086146744969E-2</v>
      </c>
      <c r="AL1574" s="17">
        <v>0</v>
      </c>
      <c r="AM1574" s="17">
        <v>0</v>
      </c>
      <c r="AN1574" s="17">
        <v>0.107414169499973</v>
      </c>
      <c r="AO1574" s="17"/>
      <c r="AP1574" s="17">
        <v>3.59341137458421E-2</v>
      </c>
      <c r="AQ1574" s="17">
        <v>2.05409491432859E-2</v>
      </c>
      <c r="AR1574" s="17">
        <v>0</v>
      </c>
      <c r="AS1574" s="17"/>
      <c r="AT1574" s="17">
        <v>3.9462067879738001E-2</v>
      </c>
      <c r="AU1574" s="17">
        <v>7.1952842143511594E-2</v>
      </c>
      <c r="AV1574" s="17" t="s">
        <v>74</v>
      </c>
      <c r="AW1574" s="17">
        <v>5.7139221381012503E-2</v>
      </c>
      <c r="AX1574" s="17">
        <v>1.5653688903213302E-2</v>
      </c>
      <c r="AY1574" s="17">
        <v>7.0859651444535997E-3</v>
      </c>
      <c r="AZ1574" s="17">
        <v>5.2002207425495203E-2</v>
      </c>
    </row>
    <row r="1575" spans="2:52" x14ac:dyDescent="0.35">
      <c r="B1575" t="s">
        <v>387</v>
      </c>
      <c r="C1575" s="17">
        <v>0.54639376830069297</v>
      </c>
      <c r="D1575" s="17">
        <v>0.50321445421334698</v>
      </c>
      <c r="E1575" s="17">
        <v>0.58656396060384397</v>
      </c>
      <c r="F1575" s="17"/>
      <c r="G1575" s="17">
        <v>0.55186818287066397</v>
      </c>
      <c r="H1575" s="17">
        <v>0.64566543347038097</v>
      </c>
      <c r="I1575" s="17">
        <v>0.659354832509085</v>
      </c>
      <c r="J1575" s="17">
        <v>0.488553628362633</v>
      </c>
      <c r="K1575" s="17">
        <v>0.58577854415258102</v>
      </c>
      <c r="L1575" s="17">
        <v>0.41699290756193802</v>
      </c>
      <c r="M1575" s="17"/>
      <c r="N1575" s="17">
        <v>0.58864870912707101</v>
      </c>
      <c r="O1575" s="17">
        <v>0.551252392706991</v>
      </c>
      <c r="P1575" s="17">
        <v>0.50707786605669103</v>
      </c>
      <c r="Q1575" s="17">
        <v>0.52647428271974905</v>
      </c>
      <c r="R1575" s="17"/>
      <c r="S1575" s="17">
        <v>0.58392324746055801</v>
      </c>
      <c r="T1575" s="17">
        <v>0.50645694982101896</v>
      </c>
      <c r="U1575" s="17">
        <v>0.50511323692146903</v>
      </c>
      <c r="V1575" s="17">
        <v>0.49332418795689098</v>
      </c>
      <c r="W1575" s="17">
        <v>0.54923662088018199</v>
      </c>
      <c r="X1575" s="17">
        <v>0.61808617437434799</v>
      </c>
      <c r="Y1575" s="17">
        <v>0.58105514622462096</v>
      </c>
      <c r="Z1575" s="17">
        <v>0.54191442246400001</v>
      </c>
      <c r="AA1575" s="17">
        <v>0.50817049363187505</v>
      </c>
      <c r="AB1575" s="17">
        <v>0.53026878864953197</v>
      </c>
      <c r="AC1575" s="17">
        <v>0.59805781232015998</v>
      </c>
      <c r="AD1575" s="17">
        <v>0.67376587365138596</v>
      </c>
      <c r="AE1575" s="17"/>
      <c r="AF1575" s="17">
        <v>0.46368940306808398</v>
      </c>
      <c r="AG1575" s="17">
        <v>0.61103269844841901</v>
      </c>
      <c r="AH1575" s="17">
        <v>0.56143134865256294</v>
      </c>
      <c r="AI1575" s="17"/>
      <c r="AJ1575" s="17">
        <v>0.48264756988388602</v>
      </c>
      <c r="AK1575" s="17">
        <v>0.65174587831108999</v>
      </c>
      <c r="AL1575" s="17">
        <v>0.56129313393227398</v>
      </c>
      <c r="AM1575" s="17">
        <v>0.39980667384785901</v>
      </c>
      <c r="AN1575" s="17">
        <v>0.485027090372876</v>
      </c>
      <c r="AO1575" s="17"/>
      <c r="AP1575" s="17">
        <v>0.49252648967840201</v>
      </c>
      <c r="AQ1575" s="17">
        <v>0.635807714681485</v>
      </c>
      <c r="AR1575" s="17">
        <v>0.57954480191745195</v>
      </c>
      <c r="AS1575" s="17"/>
      <c r="AT1575" s="17">
        <v>0.49682164583671401</v>
      </c>
      <c r="AU1575" s="17">
        <v>0.55338135323748305</v>
      </c>
      <c r="AV1575" s="17" t="s">
        <v>74</v>
      </c>
      <c r="AW1575" s="17">
        <v>0.52285865618732996</v>
      </c>
      <c r="AX1575" s="17">
        <v>0.66419644775515596</v>
      </c>
      <c r="AY1575" s="17">
        <v>0.60124750520933201</v>
      </c>
      <c r="AZ1575" s="17">
        <v>0.45965543766124001</v>
      </c>
    </row>
    <row r="1576" spans="2:52" x14ac:dyDescent="0.35">
      <c r="B1576" t="s">
        <v>388</v>
      </c>
      <c r="C1576" s="17">
        <v>0.18951904726994701</v>
      </c>
      <c r="D1576" s="17">
        <v>0.22491039113858899</v>
      </c>
      <c r="E1576" s="17">
        <v>0.155154737503091</v>
      </c>
      <c r="F1576" s="17"/>
      <c r="G1576" s="17">
        <v>0.14859631936383</v>
      </c>
      <c r="H1576" s="17">
        <v>0.102548212274298</v>
      </c>
      <c r="I1576" s="17">
        <v>0.14695696105258599</v>
      </c>
      <c r="J1576" s="17">
        <v>0.25212947080339299</v>
      </c>
      <c r="K1576" s="17">
        <v>0.240963744256809</v>
      </c>
      <c r="L1576" s="17">
        <v>0.22142487518031101</v>
      </c>
      <c r="M1576" s="17"/>
      <c r="N1576" s="17">
        <v>0.18106051397789799</v>
      </c>
      <c r="O1576" s="17">
        <v>0.18880704119899999</v>
      </c>
      <c r="P1576" s="17">
        <v>0.17880123669720099</v>
      </c>
      <c r="Q1576" s="17">
        <v>0.20389917502101401</v>
      </c>
      <c r="R1576" s="17"/>
      <c r="S1576" s="17">
        <v>0.19769016248920701</v>
      </c>
      <c r="T1576" s="17">
        <v>0.17835094207579599</v>
      </c>
      <c r="U1576" s="17">
        <v>0.21984591937946099</v>
      </c>
      <c r="V1576" s="17">
        <v>0.15542304882965699</v>
      </c>
      <c r="W1576" s="17">
        <v>0.18422291599674701</v>
      </c>
      <c r="X1576" s="17">
        <v>0.14042661915805499</v>
      </c>
      <c r="Y1576" s="17">
        <v>0.20937497775046399</v>
      </c>
      <c r="Z1576" s="17">
        <v>0.19028190254465799</v>
      </c>
      <c r="AA1576" s="17">
        <v>0.27532042995655798</v>
      </c>
      <c r="AB1576" s="17">
        <v>0.16292794541786501</v>
      </c>
      <c r="AC1576" s="17">
        <v>0.20647545789402799</v>
      </c>
      <c r="AD1576" s="17">
        <v>6.1652148311774499E-2</v>
      </c>
      <c r="AE1576" s="17"/>
      <c r="AF1576" s="17">
        <v>0.23193253530698901</v>
      </c>
      <c r="AG1576" s="17">
        <v>0.16735899288921199</v>
      </c>
      <c r="AH1576" s="17">
        <v>0.17608517320544101</v>
      </c>
      <c r="AI1576" s="17"/>
      <c r="AJ1576" s="17">
        <v>0.218267355438688</v>
      </c>
      <c r="AK1576" s="17">
        <v>0.166161363988334</v>
      </c>
      <c r="AL1576" s="17">
        <v>0.216939297922602</v>
      </c>
      <c r="AM1576" s="17">
        <v>0.200562012402143</v>
      </c>
      <c r="AN1576" s="17">
        <v>0.161084653841364</v>
      </c>
      <c r="AO1576" s="17"/>
      <c r="AP1576" s="17">
        <v>0.17776455685479101</v>
      </c>
      <c r="AQ1576" s="17">
        <v>0.16926057192118099</v>
      </c>
      <c r="AR1576" s="17">
        <v>0.21637771115014201</v>
      </c>
      <c r="AS1576" s="17"/>
      <c r="AT1576" s="17">
        <v>0.23099930449477499</v>
      </c>
      <c r="AU1576" s="17">
        <v>0.150119441166985</v>
      </c>
      <c r="AV1576" s="17" t="s">
        <v>74</v>
      </c>
      <c r="AW1576" s="17">
        <v>0.17125793522902899</v>
      </c>
      <c r="AX1576" s="17">
        <v>0.149567740155479</v>
      </c>
      <c r="AY1576" s="17">
        <v>0.17156348431242599</v>
      </c>
      <c r="AZ1576" s="17">
        <v>0.23859393445461399</v>
      </c>
    </row>
    <row r="1577" spans="2:52" x14ac:dyDescent="0.35">
      <c r="B1577" t="s">
        <v>86</v>
      </c>
      <c r="C1577" s="17">
        <v>0.35687472103074602</v>
      </c>
      <c r="D1577" s="17">
        <v>0.27830406307475802</v>
      </c>
      <c r="E1577" s="17">
        <v>0.43140922310075303</v>
      </c>
      <c r="F1577" s="17"/>
      <c r="G1577" s="17">
        <v>0.40327186350683403</v>
      </c>
      <c r="H1577" s="17">
        <v>0.54311722119608297</v>
      </c>
      <c r="I1577" s="17">
        <v>0.51239787145649995</v>
      </c>
      <c r="J1577" s="17">
        <v>0.23642415755924001</v>
      </c>
      <c r="K1577" s="17">
        <v>0.34481479989577202</v>
      </c>
      <c r="L1577" s="17">
        <v>0.19556803238162701</v>
      </c>
      <c r="M1577" s="17"/>
      <c r="N1577" s="17">
        <v>0.40758819514917299</v>
      </c>
      <c r="O1577" s="17">
        <v>0.36244535150799201</v>
      </c>
      <c r="P1577" s="17">
        <v>0.32827662935949098</v>
      </c>
      <c r="Q1577" s="17">
        <v>0.32257510769873499</v>
      </c>
      <c r="R1577" s="17"/>
      <c r="S1577" s="17">
        <v>0.386233084971351</v>
      </c>
      <c r="T1577" s="17">
        <v>0.32810600774522197</v>
      </c>
      <c r="U1577" s="17">
        <v>0.28526731754200702</v>
      </c>
      <c r="V1577" s="17">
        <v>0.33790113912723402</v>
      </c>
      <c r="W1577" s="17">
        <v>0.36501370488343499</v>
      </c>
      <c r="X1577" s="17">
        <v>0.477659555216293</v>
      </c>
      <c r="Y1577" s="17">
        <v>0.37168016847415702</v>
      </c>
      <c r="Z1577" s="17">
        <v>0.35163251991934302</v>
      </c>
      <c r="AA1577" s="17">
        <v>0.23285006367531599</v>
      </c>
      <c r="AB1577" s="17">
        <v>0.36734084323166599</v>
      </c>
      <c r="AC1577" s="17">
        <v>0.39158235442613198</v>
      </c>
      <c r="AD1577" s="17">
        <v>0.61211372533961195</v>
      </c>
      <c r="AE1577" s="17"/>
      <c r="AF1577" s="17">
        <v>0.231756867761095</v>
      </c>
      <c r="AG1577" s="17">
        <v>0.44367370555920699</v>
      </c>
      <c r="AH1577" s="17">
        <v>0.38534617544712202</v>
      </c>
      <c r="AI1577" s="17"/>
      <c r="AJ1577" s="17">
        <v>0.26438021444519799</v>
      </c>
      <c r="AK1577" s="17">
        <v>0.48558451432275601</v>
      </c>
      <c r="AL1577" s="17">
        <v>0.34435383600967201</v>
      </c>
      <c r="AM1577" s="17">
        <v>0.19924466144571601</v>
      </c>
      <c r="AN1577" s="17">
        <v>0.323942436531513</v>
      </c>
      <c r="AO1577" s="17"/>
      <c r="AP1577" s="17">
        <v>0.31476193282361098</v>
      </c>
      <c r="AQ1577" s="17">
        <v>0.46654714276030401</v>
      </c>
      <c r="AR1577" s="17">
        <v>0.36316709076731002</v>
      </c>
      <c r="AS1577" s="17"/>
      <c r="AT1577" s="17">
        <v>0.26582234134193899</v>
      </c>
      <c r="AU1577" s="17">
        <v>0.403261912070499</v>
      </c>
      <c r="AV1577" s="17" t="s">
        <v>74</v>
      </c>
      <c r="AW1577" s="17">
        <v>0.35160072095830103</v>
      </c>
      <c r="AX1577" s="17">
        <v>0.51462870759967705</v>
      </c>
      <c r="AY1577" s="17">
        <v>0.42968402089690599</v>
      </c>
      <c r="AZ1577" s="17">
        <v>0.22106150320662599</v>
      </c>
    </row>
    <row r="1578" spans="2:52" x14ac:dyDescent="0.35">
      <c r="C1578" s="17"/>
      <c r="D1578" s="17"/>
      <c r="E1578" s="17"/>
      <c r="F1578" s="17"/>
      <c r="G1578" s="17"/>
      <c r="H1578" s="17"/>
      <c r="I1578" s="17"/>
      <c r="J1578" s="17"/>
      <c r="K1578" s="17"/>
      <c r="L1578" s="17"/>
      <c r="M1578" s="17"/>
      <c r="N1578" s="17"/>
      <c r="O1578" s="17"/>
      <c r="P1578" s="17"/>
      <c r="Q1578" s="17"/>
      <c r="R1578" s="17"/>
      <c r="S1578" s="17"/>
      <c r="T1578" s="17"/>
      <c r="U1578" s="17"/>
      <c r="V1578" s="17"/>
      <c r="W1578" s="17"/>
      <c r="X1578" s="17"/>
      <c r="Y1578" s="17"/>
      <c r="Z1578" s="17"/>
      <c r="AA1578" s="17"/>
      <c r="AB1578" s="17"/>
      <c r="AC1578" s="17"/>
      <c r="AD1578" s="17"/>
      <c r="AE1578" s="17"/>
      <c r="AF1578" s="17"/>
      <c r="AG1578" s="17"/>
      <c r="AH1578" s="17"/>
      <c r="AI1578" s="17"/>
      <c r="AJ1578" s="17"/>
      <c r="AK1578" s="17"/>
      <c r="AL1578" s="17"/>
      <c r="AM1578" s="17"/>
      <c r="AN1578" s="17"/>
      <c r="AO1578" s="17"/>
      <c r="AP1578" s="17"/>
      <c r="AQ1578" s="17"/>
      <c r="AR1578" s="17"/>
      <c r="AS1578" s="17"/>
      <c r="AT1578" s="17"/>
      <c r="AU1578" s="17"/>
      <c r="AV1578" s="17"/>
      <c r="AW1578" s="17"/>
      <c r="AX1578" s="17"/>
      <c r="AY1578" s="17"/>
      <c r="AZ1578" s="17"/>
    </row>
    <row r="1579" spans="2:52" x14ac:dyDescent="0.35">
      <c r="B1579" s="6" t="s">
        <v>534</v>
      </c>
      <c r="C1579" s="17"/>
      <c r="D1579" s="17"/>
      <c r="E1579" s="17"/>
      <c r="F1579" s="17"/>
      <c r="G1579" s="17"/>
      <c r="H1579" s="17"/>
      <c r="I1579" s="17"/>
      <c r="J1579" s="17"/>
      <c r="K1579" s="17"/>
      <c r="L1579" s="17"/>
      <c r="M1579" s="17"/>
      <c r="N1579" s="17"/>
      <c r="O1579" s="17"/>
      <c r="P1579" s="17"/>
      <c r="Q1579" s="17"/>
      <c r="R1579" s="17"/>
      <c r="S1579" s="17"/>
      <c r="T1579" s="17"/>
      <c r="U1579" s="17"/>
      <c r="V1579" s="17"/>
      <c r="W1579" s="17"/>
      <c r="X1579" s="17"/>
      <c r="Y1579" s="17"/>
      <c r="Z1579" s="17"/>
      <c r="AA1579" s="17"/>
      <c r="AB1579" s="17"/>
      <c r="AC1579" s="17"/>
      <c r="AD1579" s="17"/>
      <c r="AE1579" s="17"/>
      <c r="AF1579" s="17"/>
      <c r="AG1579" s="17"/>
      <c r="AH1579" s="17"/>
      <c r="AI1579" s="17"/>
      <c r="AJ1579" s="17"/>
      <c r="AK1579" s="17"/>
      <c r="AL1579" s="17"/>
      <c r="AM1579" s="17"/>
      <c r="AN1579" s="17"/>
      <c r="AO1579" s="17"/>
      <c r="AP1579" s="17"/>
      <c r="AQ1579" s="17"/>
      <c r="AR1579" s="17"/>
      <c r="AS1579" s="17"/>
      <c r="AT1579" s="17"/>
      <c r="AU1579" s="17"/>
      <c r="AV1579" s="17"/>
      <c r="AW1579" s="17"/>
      <c r="AX1579" s="17"/>
      <c r="AY1579" s="17"/>
      <c r="AZ1579" s="17"/>
    </row>
    <row r="1580" spans="2:52" x14ac:dyDescent="0.35">
      <c r="B1580" s="24" t="s">
        <v>156</v>
      </c>
      <c r="C1580" s="17"/>
      <c r="D1580" s="17"/>
      <c r="E1580" s="17"/>
      <c r="F1580" s="17"/>
      <c r="G1580" s="17"/>
      <c r="H1580" s="17"/>
      <c r="I1580" s="17"/>
      <c r="J1580" s="17"/>
      <c r="K1580" s="17"/>
      <c r="L1580" s="17"/>
      <c r="M1580" s="17"/>
      <c r="N1580" s="17"/>
      <c r="O1580" s="17"/>
      <c r="P1580" s="17"/>
      <c r="Q1580" s="17"/>
      <c r="R1580" s="17"/>
      <c r="S1580" s="17"/>
      <c r="T1580" s="17"/>
      <c r="U1580" s="17"/>
      <c r="V1580" s="17"/>
      <c r="W1580" s="17"/>
      <c r="X1580" s="17"/>
      <c r="Y1580" s="17"/>
      <c r="Z1580" s="17"/>
      <c r="AA1580" s="17"/>
      <c r="AB1580" s="17"/>
      <c r="AC1580" s="17"/>
      <c r="AD1580" s="17"/>
      <c r="AE1580" s="17"/>
      <c r="AF1580" s="17"/>
      <c r="AG1580" s="17"/>
      <c r="AH1580" s="17"/>
      <c r="AI1580" s="17"/>
      <c r="AJ1580" s="17"/>
      <c r="AK1580" s="17"/>
      <c r="AL1580" s="17"/>
      <c r="AM1580" s="17"/>
      <c r="AN1580" s="17"/>
      <c r="AO1580" s="17"/>
      <c r="AP1580" s="17"/>
      <c r="AQ1580" s="17"/>
      <c r="AR1580" s="17"/>
      <c r="AS1580" s="17"/>
      <c r="AT1580" s="17"/>
      <c r="AU1580" s="17"/>
      <c r="AV1580" s="17"/>
      <c r="AW1580" s="17"/>
      <c r="AX1580" s="17"/>
      <c r="AY1580" s="17"/>
      <c r="AZ1580" s="17"/>
    </row>
    <row r="1581" spans="2:52" x14ac:dyDescent="0.35">
      <c r="B1581" t="s">
        <v>382</v>
      </c>
      <c r="C1581" s="17">
        <v>0.10310878848225399</v>
      </c>
      <c r="D1581" s="17">
        <v>8.9721418630386296E-2</v>
      </c>
      <c r="E1581" s="17">
        <v>0.115996486576268</v>
      </c>
      <c r="F1581" s="17"/>
      <c r="G1581" s="17">
        <v>0.123714523731648</v>
      </c>
      <c r="H1581" s="17">
        <v>0.10621322916308</v>
      </c>
      <c r="I1581" s="17">
        <v>0.14407262377566801</v>
      </c>
      <c r="J1581" s="17">
        <v>6.1324649116992098E-2</v>
      </c>
      <c r="K1581" s="17">
        <v>0.113323740813185</v>
      </c>
      <c r="L1581" s="17">
        <v>8.6536068583290507E-2</v>
      </c>
      <c r="M1581" s="17"/>
      <c r="N1581" s="17">
        <v>9.0723669564685194E-2</v>
      </c>
      <c r="O1581" s="17">
        <v>0.114128233304899</v>
      </c>
      <c r="P1581" s="17">
        <v>0.128685101780488</v>
      </c>
      <c r="Q1581" s="17">
        <v>8.5480457462491E-2</v>
      </c>
      <c r="R1581" s="17"/>
      <c r="S1581" s="17">
        <v>0.153602778476289</v>
      </c>
      <c r="T1581" s="17">
        <v>9.9197949708629898E-2</v>
      </c>
      <c r="U1581" s="17">
        <v>0.135074389594386</v>
      </c>
      <c r="V1581" s="17">
        <v>9.5822930978115797E-2</v>
      </c>
      <c r="W1581" s="17">
        <v>0.136836809044244</v>
      </c>
      <c r="X1581" s="17">
        <v>0.12583692949799</v>
      </c>
      <c r="Y1581" s="17">
        <v>1.8943193024407098E-2</v>
      </c>
      <c r="Z1581" s="17">
        <v>0.119289400642419</v>
      </c>
      <c r="AA1581" s="17">
        <v>9.2304987580841005E-2</v>
      </c>
      <c r="AB1581" s="17">
        <v>8.3830035982076098E-2</v>
      </c>
      <c r="AC1581" s="17">
        <v>5.7953362656815499E-2</v>
      </c>
      <c r="AD1581" s="17">
        <v>6.3148726132749605E-2</v>
      </c>
      <c r="AE1581" s="17"/>
      <c r="AF1581" s="17">
        <v>9.1343108797605294E-2</v>
      </c>
      <c r="AG1581" s="17">
        <v>9.8408504703838107E-2</v>
      </c>
      <c r="AH1581" s="17">
        <v>0.18876480352802499</v>
      </c>
      <c r="AI1581" s="17"/>
      <c r="AJ1581" s="17">
        <v>0.11143865884708599</v>
      </c>
      <c r="AK1581" s="17">
        <v>9.4780788225288404E-2</v>
      </c>
      <c r="AL1581" s="17">
        <v>4.1220332976646602E-2</v>
      </c>
      <c r="AM1581" s="17">
        <v>0</v>
      </c>
      <c r="AN1581" s="17">
        <v>0.15938941789445599</v>
      </c>
      <c r="AO1581" s="17"/>
      <c r="AP1581" s="17">
        <v>0.142080597132795</v>
      </c>
      <c r="AQ1581" s="17">
        <v>0.105045096008041</v>
      </c>
      <c r="AR1581" s="17">
        <v>6.1438321035436103E-2</v>
      </c>
      <c r="AS1581" s="17"/>
      <c r="AT1581" s="17">
        <v>0.101759123730137</v>
      </c>
      <c r="AU1581" s="17">
        <v>8.3924957697230296E-2</v>
      </c>
      <c r="AV1581" s="17" t="s">
        <v>74</v>
      </c>
      <c r="AW1581" s="17">
        <v>0.13375464039485399</v>
      </c>
      <c r="AX1581" s="17">
        <v>0.119263998639437</v>
      </c>
      <c r="AY1581" s="17">
        <v>0.119100132082638</v>
      </c>
      <c r="AZ1581" s="17">
        <v>4.67559161010229E-2</v>
      </c>
    </row>
    <row r="1582" spans="2:52" x14ac:dyDescent="0.35">
      <c r="B1582" t="s">
        <v>383</v>
      </c>
      <c r="C1582" s="17">
        <v>0.35435047941503101</v>
      </c>
      <c r="D1582" s="17">
        <v>0.36549717424259298</v>
      </c>
      <c r="E1582" s="17">
        <v>0.34340383400725499</v>
      </c>
      <c r="F1582" s="17"/>
      <c r="G1582" s="17">
        <v>0.24723935424326801</v>
      </c>
      <c r="H1582" s="17">
        <v>0.45322510039035002</v>
      </c>
      <c r="I1582" s="17">
        <v>0.361827289763892</v>
      </c>
      <c r="J1582" s="17">
        <v>0.31018102878534798</v>
      </c>
      <c r="K1582" s="17">
        <v>0.36996522051451097</v>
      </c>
      <c r="L1582" s="17">
        <v>0.36757361302688402</v>
      </c>
      <c r="M1582" s="17"/>
      <c r="N1582" s="17">
        <v>0.34814556592271201</v>
      </c>
      <c r="O1582" s="17">
        <v>0.40002989623790502</v>
      </c>
      <c r="P1582" s="17">
        <v>0.280017155113162</v>
      </c>
      <c r="Q1582" s="17">
        <v>0.37067256128823101</v>
      </c>
      <c r="R1582" s="17"/>
      <c r="S1582" s="17">
        <v>0.351673252001381</v>
      </c>
      <c r="T1582" s="17">
        <v>0.35998534363889101</v>
      </c>
      <c r="U1582" s="17">
        <v>0.299631271736848</v>
      </c>
      <c r="V1582" s="17">
        <v>0.29208736799422902</v>
      </c>
      <c r="W1582" s="17">
        <v>0.325548216401366</v>
      </c>
      <c r="X1582" s="17">
        <v>0.29823222069622002</v>
      </c>
      <c r="Y1582" s="17">
        <v>0.35284898530631797</v>
      </c>
      <c r="Z1582" s="17">
        <v>0.41970348480104902</v>
      </c>
      <c r="AA1582" s="17">
        <v>0.42519070830261702</v>
      </c>
      <c r="AB1582" s="17">
        <v>0.407327273042428</v>
      </c>
      <c r="AC1582" s="17">
        <v>0.45141992130776498</v>
      </c>
      <c r="AD1582" s="17">
        <v>0.27135094915291902</v>
      </c>
      <c r="AE1582" s="17"/>
      <c r="AF1582" s="17">
        <v>0.31342896063133002</v>
      </c>
      <c r="AG1582" s="17">
        <v>0.40576391030502801</v>
      </c>
      <c r="AH1582" s="17">
        <v>0.35155816051359001</v>
      </c>
      <c r="AI1582" s="17"/>
      <c r="AJ1582" s="17">
        <v>0.33564116164079</v>
      </c>
      <c r="AK1582" s="17">
        <v>0.44175640532587301</v>
      </c>
      <c r="AL1582" s="17">
        <v>0.40439503017947198</v>
      </c>
      <c r="AM1582" s="17">
        <v>0.40488232456828599</v>
      </c>
      <c r="AN1582" s="17">
        <v>0.289724708635128</v>
      </c>
      <c r="AO1582" s="17"/>
      <c r="AP1582" s="17">
        <v>0.37927355567811399</v>
      </c>
      <c r="AQ1582" s="17">
        <v>0.41384487130664099</v>
      </c>
      <c r="AR1582" s="17">
        <v>0.50394876747668205</v>
      </c>
      <c r="AS1582" s="17"/>
      <c r="AT1582" s="17">
        <v>0.335801310567649</v>
      </c>
      <c r="AU1582" s="17">
        <v>0.347558693732613</v>
      </c>
      <c r="AV1582" s="17" t="s">
        <v>74</v>
      </c>
      <c r="AW1582" s="17">
        <v>0.374924068182097</v>
      </c>
      <c r="AX1582" s="17">
        <v>0.45882165881613401</v>
      </c>
      <c r="AY1582" s="17">
        <v>0.35200138239366402</v>
      </c>
      <c r="AZ1582" s="17">
        <v>0.29766028148551099</v>
      </c>
    </row>
    <row r="1583" spans="2:52" x14ac:dyDescent="0.35">
      <c r="B1583" t="s">
        <v>384</v>
      </c>
      <c r="C1583" s="17">
        <v>0.254480444583014</v>
      </c>
      <c r="D1583" s="17">
        <v>0.25321151366491501</v>
      </c>
      <c r="E1583" s="17">
        <v>0.25697920773792698</v>
      </c>
      <c r="F1583" s="17"/>
      <c r="G1583" s="17">
        <v>0.33466824375153398</v>
      </c>
      <c r="H1583" s="17">
        <v>0.19116789994589101</v>
      </c>
      <c r="I1583" s="17">
        <v>0.26100141417904998</v>
      </c>
      <c r="J1583" s="17">
        <v>0.27293560273015899</v>
      </c>
      <c r="K1583" s="17">
        <v>0.26128227144386501</v>
      </c>
      <c r="L1583" s="17">
        <v>0.22846785905455699</v>
      </c>
      <c r="M1583" s="17"/>
      <c r="N1583" s="17">
        <v>0.31932834171170099</v>
      </c>
      <c r="O1583" s="17">
        <v>0.21794879771398001</v>
      </c>
      <c r="P1583" s="17">
        <v>0.21638668456968699</v>
      </c>
      <c r="Q1583" s="17">
        <v>0.25238055625182199</v>
      </c>
      <c r="R1583" s="17"/>
      <c r="S1583" s="17">
        <v>0.26871292743646402</v>
      </c>
      <c r="T1583" s="17">
        <v>0.21582105982372901</v>
      </c>
      <c r="U1583" s="17">
        <v>0.29318525391039402</v>
      </c>
      <c r="V1583" s="17">
        <v>0.306960224995385</v>
      </c>
      <c r="W1583" s="17">
        <v>0.27961360789735301</v>
      </c>
      <c r="X1583" s="17">
        <v>0.339213438337023</v>
      </c>
      <c r="Y1583" s="17">
        <v>0.19562391411032301</v>
      </c>
      <c r="Z1583" s="17">
        <v>0.15260095433005899</v>
      </c>
      <c r="AA1583" s="17">
        <v>0.20221564719874599</v>
      </c>
      <c r="AB1583" s="17">
        <v>0.23431596195290599</v>
      </c>
      <c r="AC1583" s="17">
        <v>0.20178553820377701</v>
      </c>
      <c r="AD1583" s="17">
        <v>0.404659337629516</v>
      </c>
      <c r="AE1583" s="17"/>
      <c r="AF1583" s="17">
        <v>0.25237882778417697</v>
      </c>
      <c r="AG1583" s="17">
        <v>0.255514929726048</v>
      </c>
      <c r="AH1583" s="17">
        <v>0.20607162843354199</v>
      </c>
      <c r="AI1583" s="17"/>
      <c r="AJ1583" s="17">
        <v>0.24391477530120401</v>
      </c>
      <c r="AK1583" s="17">
        <v>0.20874857849567899</v>
      </c>
      <c r="AL1583" s="17">
        <v>0.293588642212739</v>
      </c>
      <c r="AM1583" s="17">
        <v>0.199069301347854</v>
      </c>
      <c r="AN1583" s="17">
        <v>0.30011564231542398</v>
      </c>
      <c r="AO1583" s="17"/>
      <c r="AP1583" s="17">
        <v>0.24714637168966</v>
      </c>
      <c r="AQ1583" s="17">
        <v>0.23576838829822999</v>
      </c>
      <c r="AR1583" s="17">
        <v>0.19711783375963501</v>
      </c>
      <c r="AS1583" s="17"/>
      <c r="AT1583" s="17">
        <v>0.26449919631663599</v>
      </c>
      <c r="AU1583" s="17">
        <v>0.27485191204509202</v>
      </c>
      <c r="AV1583" s="17" t="s">
        <v>74</v>
      </c>
      <c r="AW1583" s="17">
        <v>0.13969590797227799</v>
      </c>
      <c r="AX1583" s="17">
        <v>0.16047299287313099</v>
      </c>
      <c r="AY1583" s="17">
        <v>0.30505944556501702</v>
      </c>
      <c r="AZ1583" s="17">
        <v>0.25315105869502003</v>
      </c>
    </row>
    <row r="1584" spans="2:52" x14ac:dyDescent="0.35">
      <c r="B1584" t="s">
        <v>385</v>
      </c>
      <c r="C1584" s="17">
        <v>0.121057118963837</v>
      </c>
      <c r="D1584" s="17">
        <v>0.114807483378579</v>
      </c>
      <c r="E1584" s="17">
        <v>0.124748346812475</v>
      </c>
      <c r="F1584" s="17"/>
      <c r="G1584" s="17">
        <v>0.15837572722399501</v>
      </c>
      <c r="H1584" s="17">
        <v>8.8070735778964196E-2</v>
      </c>
      <c r="I1584" s="17">
        <v>4.65743491258091E-2</v>
      </c>
      <c r="J1584" s="17">
        <v>0.14256266409575999</v>
      </c>
      <c r="K1584" s="17">
        <v>0.137129575190789</v>
      </c>
      <c r="L1584" s="17">
        <v>0.146750298579154</v>
      </c>
      <c r="M1584" s="17"/>
      <c r="N1584" s="17">
        <v>0.106641959922864</v>
      </c>
      <c r="O1584" s="17">
        <v>0.14795263318829299</v>
      </c>
      <c r="P1584" s="17">
        <v>0.12225084192956601</v>
      </c>
      <c r="Q1584" s="17">
        <v>0.10167646580574299</v>
      </c>
      <c r="R1584" s="17"/>
      <c r="S1584" s="17">
        <v>0.13093262374866099</v>
      </c>
      <c r="T1584" s="17">
        <v>0.21831085982964801</v>
      </c>
      <c r="U1584" s="17">
        <v>0.136552057332336</v>
      </c>
      <c r="V1584" s="17">
        <v>5.57187529760408E-2</v>
      </c>
      <c r="W1584" s="17">
        <v>7.5220258814318194E-2</v>
      </c>
      <c r="X1584" s="17">
        <v>9.0543329085730095E-2</v>
      </c>
      <c r="Y1584" s="17">
        <v>0.136729738489865</v>
      </c>
      <c r="Z1584" s="17">
        <v>7.6724697820910306E-2</v>
      </c>
      <c r="AA1584" s="17">
        <v>9.8699298822385303E-2</v>
      </c>
      <c r="AB1584" s="17">
        <v>9.1634255378082799E-2</v>
      </c>
      <c r="AC1584" s="17">
        <v>0.172356458691929</v>
      </c>
      <c r="AD1584" s="17">
        <v>0.12240877418332299</v>
      </c>
      <c r="AE1584" s="17"/>
      <c r="AF1584" s="17">
        <v>0.13993401646338499</v>
      </c>
      <c r="AG1584" s="17">
        <v>0.10170912134472899</v>
      </c>
      <c r="AH1584" s="17">
        <v>7.1978324337683003E-2</v>
      </c>
      <c r="AI1584" s="17"/>
      <c r="AJ1584" s="17">
        <v>0.14387423280369599</v>
      </c>
      <c r="AK1584" s="17">
        <v>0.115459687762533</v>
      </c>
      <c r="AL1584" s="17">
        <v>0.172180664221114</v>
      </c>
      <c r="AM1584" s="17">
        <v>0.200562012402143</v>
      </c>
      <c r="AN1584" s="17">
        <v>4.4323987842117697E-2</v>
      </c>
      <c r="AO1584" s="17"/>
      <c r="AP1584" s="17">
        <v>0.117242249166417</v>
      </c>
      <c r="AQ1584" s="17">
        <v>0.101503975369404</v>
      </c>
      <c r="AR1584" s="17">
        <v>0.145863888123972</v>
      </c>
      <c r="AS1584" s="17"/>
      <c r="AT1584" s="17">
        <v>0.13427590566824299</v>
      </c>
      <c r="AU1584" s="17">
        <v>9.8583843510672703E-2</v>
      </c>
      <c r="AV1584" s="17" t="s">
        <v>74</v>
      </c>
      <c r="AW1584" s="17">
        <v>0.113584682067702</v>
      </c>
      <c r="AX1584" s="17">
        <v>0.132925224811169</v>
      </c>
      <c r="AY1584" s="17">
        <v>9.8403956320958497E-2</v>
      </c>
      <c r="AZ1584" s="17">
        <v>0.20563018520259199</v>
      </c>
    </row>
    <row r="1585" spans="2:52" x14ac:dyDescent="0.35">
      <c r="B1585" t="s">
        <v>386</v>
      </c>
      <c r="C1585" s="17">
        <v>0.117119073351015</v>
      </c>
      <c r="D1585" s="17">
        <v>0.13848908831957399</v>
      </c>
      <c r="E1585" s="17">
        <v>9.8016995721446704E-2</v>
      </c>
      <c r="F1585" s="17"/>
      <c r="G1585" s="17">
        <v>7.8239930352447196E-2</v>
      </c>
      <c r="H1585" s="17">
        <v>8.9638415088905798E-2</v>
      </c>
      <c r="I1585" s="17">
        <v>0.158239771071844</v>
      </c>
      <c r="J1585" s="17">
        <v>0.16024743511728001</v>
      </c>
      <c r="K1585" s="17">
        <v>8.82243411638233E-2</v>
      </c>
      <c r="L1585" s="17">
        <v>0.115075351755222</v>
      </c>
      <c r="M1585" s="17"/>
      <c r="N1585" s="17">
        <v>9.8111895780876701E-2</v>
      </c>
      <c r="O1585" s="17">
        <v>6.39858661275131E-2</v>
      </c>
      <c r="P1585" s="17">
        <v>0.20857387355252199</v>
      </c>
      <c r="Q1585" s="17">
        <v>0.12717471103393799</v>
      </c>
      <c r="R1585" s="17"/>
      <c r="S1585" s="17">
        <v>7.4542489992271296E-2</v>
      </c>
      <c r="T1585" s="17">
        <v>7.4368153889872196E-2</v>
      </c>
      <c r="U1585" s="17">
        <v>0.101310409873311</v>
      </c>
      <c r="V1585" s="17">
        <v>0.115815797928671</v>
      </c>
      <c r="W1585" s="17">
        <v>0.12697245363922399</v>
      </c>
      <c r="X1585" s="17">
        <v>8.7821931328498595E-2</v>
      </c>
      <c r="Y1585" s="17">
        <v>0.225431478197755</v>
      </c>
      <c r="Z1585" s="17">
        <v>0.19407516837130701</v>
      </c>
      <c r="AA1585" s="17">
        <v>0.142554852638794</v>
      </c>
      <c r="AB1585" s="17">
        <v>0.11563216111097301</v>
      </c>
      <c r="AC1585" s="17">
        <v>0.116484719139714</v>
      </c>
      <c r="AD1585" s="17">
        <v>0.13843221290149399</v>
      </c>
      <c r="AE1585" s="17"/>
      <c r="AF1585" s="17">
        <v>0.15033692015382299</v>
      </c>
      <c r="AG1585" s="17">
        <v>9.0430957790149702E-2</v>
      </c>
      <c r="AH1585" s="17">
        <v>0.12995948522543699</v>
      </c>
      <c r="AI1585" s="17"/>
      <c r="AJ1585" s="17">
        <v>0.11373608280936499</v>
      </c>
      <c r="AK1585" s="17">
        <v>0.11352244964484901</v>
      </c>
      <c r="AL1585" s="17">
        <v>8.8615330410028698E-2</v>
      </c>
      <c r="AM1585" s="17">
        <v>0.19548636168171701</v>
      </c>
      <c r="AN1585" s="17">
        <v>0.119568486530547</v>
      </c>
      <c r="AO1585" s="17"/>
      <c r="AP1585" s="17">
        <v>7.8323112587170896E-2</v>
      </c>
      <c r="AQ1585" s="17">
        <v>0.114475778344095</v>
      </c>
      <c r="AR1585" s="17">
        <v>9.1631189604275201E-2</v>
      </c>
      <c r="AS1585" s="17"/>
      <c r="AT1585" s="17">
        <v>0.113749285394824</v>
      </c>
      <c r="AU1585" s="17">
        <v>0.12755378223031499</v>
      </c>
      <c r="AV1585" s="17" t="s">
        <v>74</v>
      </c>
      <c r="AW1585" s="17">
        <v>0.180901480002056</v>
      </c>
      <c r="AX1585" s="17">
        <v>9.6155913544203706E-2</v>
      </c>
      <c r="AY1585" s="17">
        <v>9.5774160328448599E-2</v>
      </c>
      <c r="AZ1585" s="17">
        <v>9.8148801096571606E-2</v>
      </c>
    </row>
    <row r="1586" spans="2:52" x14ac:dyDescent="0.35">
      <c r="B1586" t="s">
        <v>72</v>
      </c>
      <c r="C1586" s="17">
        <v>4.9884095204849099E-2</v>
      </c>
      <c r="D1586" s="17">
        <v>3.8273321763953101E-2</v>
      </c>
      <c r="E1586" s="17">
        <v>6.0855129144627901E-2</v>
      </c>
      <c r="F1586" s="17"/>
      <c r="G1586" s="17">
        <v>5.7762220697108499E-2</v>
      </c>
      <c r="H1586" s="17">
        <v>7.1684619632808297E-2</v>
      </c>
      <c r="I1586" s="17">
        <v>2.8284552083736699E-2</v>
      </c>
      <c r="J1586" s="17">
        <v>5.2748620154460198E-2</v>
      </c>
      <c r="K1586" s="17">
        <v>3.0074850873827101E-2</v>
      </c>
      <c r="L1586" s="17">
        <v>5.5596809000892797E-2</v>
      </c>
      <c r="M1586" s="17"/>
      <c r="N1586" s="17">
        <v>3.7048567097160499E-2</v>
      </c>
      <c r="O1586" s="17">
        <v>5.5954573427410399E-2</v>
      </c>
      <c r="P1586" s="17">
        <v>4.4086343054574699E-2</v>
      </c>
      <c r="Q1586" s="17">
        <v>6.2615248157773903E-2</v>
      </c>
      <c r="R1586" s="17"/>
      <c r="S1586" s="17">
        <v>2.0535928344934201E-2</v>
      </c>
      <c r="T1586" s="17">
        <v>3.2316633109229401E-2</v>
      </c>
      <c r="U1586" s="17">
        <v>3.4246617552724401E-2</v>
      </c>
      <c r="V1586" s="17">
        <v>0.13359492512755899</v>
      </c>
      <c r="W1586" s="17">
        <v>5.5808654203495699E-2</v>
      </c>
      <c r="X1586" s="17">
        <v>5.8352151054538802E-2</v>
      </c>
      <c r="Y1586" s="17">
        <v>7.04226908713321E-2</v>
      </c>
      <c r="Z1586" s="17">
        <v>3.7606294034254702E-2</v>
      </c>
      <c r="AA1586" s="17">
        <v>3.9034505456616901E-2</v>
      </c>
      <c r="AB1586" s="17">
        <v>6.7260312533533706E-2</v>
      </c>
      <c r="AC1586" s="17">
        <v>0</v>
      </c>
      <c r="AD1586" s="17">
        <v>0</v>
      </c>
      <c r="AE1586" s="17"/>
      <c r="AF1586" s="17">
        <v>5.2578166169679898E-2</v>
      </c>
      <c r="AG1586" s="17">
        <v>4.8172576130207603E-2</v>
      </c>
      <c r="AH1586" s="17">
        <v>5.1667597961722898E-2</v>
      </c>
      <c r="AI1586" s="17"/>
      <c r="AJ1586" s="17">
        <v>5.13950885978589E-2</v>
      </c>
      <c r="AK1586" s="17">
        <v>2.5732090545776999E-2</v>
      </c>
      <c r="AL1586" s="17">
        <v>0</v>
      </c>
      <c r="AM1586" s="17">
        <v>0</v>
      </c>
      <c r="AN1586" s="17">
        <v>8.6877756782326898E-2</v>
      </c>
      <c r="AO1586" s="17"/>
      <c r="AP1586" s="17">
        <v>3.59341137458421E-2</v>
      </c>
      <c r="AQ1586" s="17">
        <v>2.9361890673588398E-2</v>
      </c>
      <c r="AR1586" s="17">
        <v>0</v>
      </c>
      <c r="AS1586" s="17"/>
      <c r="AT1586" s="17">
        <v>4.9915178322511203E-2</v>
      </c>
      <c r="AU1586" s="17">
        <v>6.7526810784076893E-2</v>
      </c>
      <c r="AV1586" s="17" t="s">
        <v>74</v>
      </c>
      <c r="AW1586" s="17">
        <v>5.7139221381012503E-2</v>
      </c>
      <c r="AX1586" s="17">
        <v>3.23602113159243E-2</v>
      </c>
      <c r="AY1586" s="17">
        <v>2.9660923309273699E-2</v>
      </c>
      <c r="AZ1586" s="17">
        <v>9.8653757419282506E-2</v>
      </c>
    </row>
    <row r="1587" spans="2:52" x14ac:dyDescent="0.35">
      <c r="B1587" t="s">
        <v>387</v>
      </c>
      <c r="C1587" s="17">
        <v>0.45745926789728503</v>
      </c>
      <c r="D1587" s="17">
        <v>0.455218592872979</v>
      </c>
      <c r="E1587" s="17">
        <v>0.45940032058352398</v>
      </c>
      <c r="F1587" s="17"/>
      <c r="G1587" s="17">
        <v>0.37095387797491602</v>
      </c>
      <c r="H1587" s="17">
        <v>0.55943832955342998</v>
      </c>
      <c r="I1587" s="17">
        <v>0.50589991353955999</v>
      </c>
      <c r="J1587" s="17">
        <v>0.37150567790234001</v>
      </c>
      <c r="K1587" s="17">
        <v>0.483288961327696</v>
      </c>
      <c r="L1587" s="17">
        <v>0.45410968161017401</v>
      </c>
      <c r="M1587" s="17"/>
      <c r="N1587" s="17">
        <v>0.43886923548739798</v>
      </c>
      <c r="O1587" s="17">
        <v>0.51415812954280404</v>
      </c>
      <c r="P1587" s="17">
        <v>0.40870225689364997</v>
      </c>
      <c r="Q1587" s="17">
        <v>0.45615301875072201</v>
      </c>
      <c r="R1587" s="17"/>
      <c r="S1587" s="17">
        <v>0.505276030477669</v>
      </c>
      <c r="T1587" s="17">
        <v>0.459183293347521</v>
      </c>
      <c r="U1587" s="17">
        <v>0.43470566133123401</v>
      </c>
      <c r="V1587" s="17">
        <v>0.38791029897234502</v>
      </c>
      <c r="W1587" s="17">
        <v>0.46238502544561</v>
      </c>
      <c r="X1587" s="17">
        <v>0.42406915019420999</v>
      </c>
      <c r="Y1587" s="17">
        <v>0.37179217833072498</v>
      </c>
      <c r="Z1587" s="17">
        <v>0.53899288544346802</v>
      </c>
      <c r="AA1587" s="17">
        <v>0.51749569588345801</v>
      </c>
      <c r="AB1587" s="17">
        <v>0.491157309024504</v>
      </c>
      <c r="AC1587" s="17">
        <v>0.50937328396458104</v>
      </c>
      <c r="AD1587" s="17">
        <v>0.33449967528566799</v>
      </c>
      <c r="AE1587" s="17"/>
      <c r="AF1587" s="17">
        <v>0.40477206942893501</v>
      </c>
      <c r="AG1587" s="17">
        <v>0.504172415008866</v>
      </c>
      <c r="AH1587" s="17">
        <v>0.54032296404161595</v>
      </c>
      <c r="AI1587" s="17"/>
      <c r="AJ1587" s="17">
        <v>0.44707982048787598</v>
      </c>
      <c r="AK1587" s="17">
        <v>0.53653719355116203</v>
      </c>
      <c r="AL1587" s="17">
        <v>0.44561536315611799</v>
      </c>
      <c r="AM1587" s="17">
        <v>0.40488232456828599</v>
      </c>
      <c r="AN1587" s="17">
        <v>0.44911412652958399</v>
      </c>
      <c r="AO1587" s="17"/>
      <c r="AP1587" s="17">
        <v>0.52135415281090902</v>
      </c>
      <c r="AQ1587" s="17">
        <v>0.51888996731468295</v>
      </c>
      <c r="AR1587" s="17">
        <v>0.56538708851211805</v>
      </c>
      <c r="AS1587" s="17"/>
      <c r="AT1587" s="17">
        <v>0.43756043429778602</v>
      </c>
      <c r="AU1587" s="17">
        <v>0.43148365142984302</v>
      </c>
      <c r="AV1587" s="17" t="s">
        <v>74</v>
      </c>
      <c r="AW1587" s="17">
        <v>0.50867870857695097</v>
      </c>
      <c r="AX1587" s="17">
        <v>0.57808565745557206</v>
      </c>
      <c r="AY1587" s="17">
        <v>0.471101514476302</v>
      </c>
      <c r="AZ1587" s="17">
        <v>0.34441619758653402</v>
      </c>
    </row>
    <row r="1588" spans="2:52" x14ac:dyDescent="0.35">
      <c r="B1588" t="s">
        <v>388</v>
      </c>
      <c r="C1588" s="17">
        <v>0.23817619231485199</v>
      </c>
      <c r="D1588" s="17">
        <v>0.25329657169815301</v>
      </c>
      <c r="E1588" s="17">
        <v>0.222765342533922</v>
      </c>
      <c r="F1588" s="17"/>
      <c r="G1588" s="17">
        <v>0.23661565757644201</v>
      </c>
      <c r="H1588" s="17">
        <v>0.17770915086787001</v>
      </c>
      <c r="I1588" s="17">
        <v>0.20481412019765299</v>
      </c>
      <c r="J1588" s="17">
        <v>0.30281009921303997</v>
      </c>
      <c r="K1588" s="17">
        <v>0.22535391635461199</v>
      </c>
      <c r="L1588" s="17">
        <v>0.26182565033437499</v>
      </c>
      <c r="M1588" s="17"/>
      <c r="N1588" s="17">
        <v>0.20475385570374</v>
      </c>
      <c r="O1588" s="17">
        <v>0.21193849931580599</v>
      </c>
      <c r="P1588" s="17">
        <v>0.33082471548208903</v>
      </c>
      <c r="Q1588" s="17">
        <v>0.22885117683968101</v>
      </c>
      <c r="R1588" s="17"/>
      <c r="S1588" s="17">
        <v>0.205475113740932</v>
      </c>
      <c r="T1588" s="17">
        <v>0.29267901371951999</v>
      </c>
      <c r="U1588" s="17">
        <v>0.23786246720564799</v>
      </c>
      <c r="V1588" s="17">
        <v>0.17153455090471101</v>
      </c>
      <c r="W1588" s="17">
        <v>0.20219271245354201</v>
      </c>
      <c r="X1588" s="17">
        <v>0.17836526041422901</v>
      </c>
      <c r="Y1588" s="17">
        <v>0.36216121668762002</v>
      </c>
      <c r="Z1588" s="17">
        <v>0.27079986619221802</v>
      </c>
      <c r="AA1588" s="17">
        <v>0.24125415146118001</v>
      </c>
      <c r="AB1588" s="17">
        <v>0.207266416489056</v>
      </c>
      <c r="AC1588" s="17">
        <v>0.28884117783164198</v>
      </c>
      <c r="AD1588" s="17">
        <v>0.26084098708481601</v>
      </c>
      <c r="AE1588" s="17"/>
      <c r="AF1588" s="17">
        <v>0.29027093661720799</v>
      </c>
      <c r="AG1588" s="17">
        <v>0.19214007913487799</v>
      </c>
      <c r="AH1588" s="17">
        <v>0.20193780956311999</v>
      </c>
      <c r="AI1588" s="17"/>
      <c r="AJ1588" s="17">
        <v>0.25761031561306102</v>
      </c>
      <c r="AK1588" s="17">
        <v>0.22898213740738199</v>
      </c>
      <c r="AL1588" s="17">
        <v>0.260795994631143</v>
      </c>
      <c r="AM1588" s="17">
        <v>0.39604837408386001</v>
      </c>
      <c r="AN1588" s="17">
        <v>0.16389247437266499</v>
      </c>
      <c r="AO1588" s="17"/>
      <c r="AP1588" s="17">
        <v>0.19556536175358799</v>
      </c>
      <c r="AQ1588" s="17">
        <v>0.21597975371349901</v>
      </c>
      <c r="AR1588" s="17">
        <v>0.23749507772824699</v>
      </c>
      <c r="AS1588" s="17"/>
      <c r="AT1588" s="17">
        <v>0.248025191063067</v>
      </c>
      <c r="AU1588" s="17">
        <v>0.226137625740987</v>
      </c>
      <c r="AV1588" s="17" t="s">
        <v>74</v>
      </c>
      <c r="AW1588" s="17">
        <v>0.29448616206975903</v>
      </c>
      <c r="AX1588" s="17">
        <v>0.229081138355373</v>
      </c>
      <c r="AY1588" s="17">
        <v>0.19417811664940701</v>
      </c>
      <c r="AZ1588" s="17">
        <v>0.303778986299164</v>
      </c>
    </row>
    <row r="1589" spans="2:52" x14ac:dyDescent="0.35">
      <c r="B1589" t="s">
        <v>86</v>
      </c>
      <c r="C1589" s="17">
        <v>0.21928307558243301</v>
      </c>
      <c r="D1589" s="17">
        <v>0.20192202117482599</v>
      </c>
      <c r="E1589" s="17">
        <v>0.23663497804960201</v>
      </c>
      <c r="F1589" s="17"/>
      <c r="G1589" s="17">
        <v>0.13433822039847401</v>
      </c>
      <c r="H1589" s="17">
        <v>0.38172917868556</v>
      </c>
      <c r="I1589" s="17">
        <v>0.30108579334190699</v>
      </c>
      <c r="J1589" s="17">
        <v>6.8695578689300305E-2</v>
      </c>
      <c r="K1589" s="17">
        <v>0.257935044973084</v>
      </c>
      <c r="L1589" s="17">
        <v>0.19228403127579899</v>
      </c>
      <c r="M1589" s="17"/>
      <c r="N1589" s="17">
        <v>0.23411537978365701</v>
      </c>
      <c r="O1589" s="17">
        <v>0.30221963022699899</v>
      </c>
      <c r="P1589" s="17">
        <v>7.7877541411561196E-2</v>
      </c>
      <c r="Q1589" s="17">
        <v>0.227301841911041</v>
      </c>
      <c r="R1589" s="17"/>
      <c r="S1589" s="17">
        <v>0.29980091673673698</v>
      </c>
      <c r="T1589" s="17">
        <v>0.16650427962800099</v>
      </c>
      <c r="U1589" s="17">
        <v>0.19684319412558601</v>
      </c>
      <c r="V1589" s="17">
        <v>0.21637574806763299</v>
      </c>
      <c r="W1589" s="17">
        <v>0.26019231299206802</v>
      </c>
      <c r="X1589" s="17">
        <v>0.24570388977998101</v>
      </c>
      <c r="Y1589" s="17">
        <v>9.6309616431046706E-3</v>
      </c>
      <c r="Z1589" s="17">
        <v>0.268193019251251</v>
      </c>
      <c r="AA1589" s="17">
        <v>0.276241544422278</v>
      </c>
      <c r="AB1589" s="17">
        <v>0.28389089253544803</v>
      </c>
      <c r="AC1589" s="17">
        <v>0.220532106132938</v>
      </c>
      <c r="AD1589" s="17">
        <v>7.3658688200852099E-2</v>
      </c>
      <c r="AE1589" s="17"/>
      <c r="AF1589" s="17">
        <v>0.114501132811727</v>
      </c>
      <c r="AG1589" s="17">
        <v>0.31203233587398699</v>
      </c>
      <c r="AH1589" s="17">
        <v>0.33838515447849499</v>
      </c>
      <c r="AI1589" s="17"/>
      <c r="AJ1589" s="17">
        <v>0.18946950487481601</v>
      </c>
      <c r="AK1589" s="17">
        <v>0.30755505614377998</v>
      </c>
      <c r="AL1589" s="17">
        <v>0.18481936852497499</v>
      </c>
      <c r="AM1589" s="17">
        <v>8.8339504844255293E-3</v>
      </c>
      <c r="AN1589" s="17">
        <v>0.28522165215691903</v>
      </c>
      <c r="AO1589" s="17"/>
      <c r="AP1589" s="17">
        <v>0.325788791057321</v>
      </c>
      <c r="AQ1589" s="17">
        <v>0.30291021360118298</v>
      </c>
      <c r="AR1589" s="17">
        <v>0.32789201078387098</v>
      </c>
      <c r="AS1589" s="17"/>
      <c r="AT1589" s="17">
        <v>0.18953524323471899</v>
      </c>
      <c r="AU1589" s="17">
        <v>0.20534602568885599</v>
      </c>
      <c r="AV1589" s="17" t="s">
        <v>74</v>
      </c>
      <c r="AW1589" s="17">
        <v>0.21419254650719199</v>
      </c>
      <c r="AX1589" s="17">
        <v>0.34900451910019897</v>
      </c>
      <c r="AY1589" s="17">
        <v>0.27692339782689501</v>
      </c>
      <c r="AZ1589" s="17">
        <v>4.0637211287369697E-2</v>
      </c>
    </row>
    <row r="1590" spans="2:52" x14ac:dyDescent="0.35">
      <c r="C1590" s="17"/>
      <c r="D1590" s="17"/>
      <c r="E1590" s="17"/>
      <c r="F1590" s="17"/>
      <c r="G1590" s="17"/>
      <c r="H1590" s="17"/>
      <c r="I1590" s="17"/>
      <c r="J1590" s="17"/>
      <c r="K1590" s="17"/>
      <c r="L1590" s="17"/>
      <c r="M1590" s="17"/>
      <c r="N1590" s="17"/>
      <c r="O1590" s="17"/>
      <c r="P1590" s="17"/>
      <c r="Q1590" s="17"/>
      <c r="R1590" s="17"/>
      <c r="S1590" s="17"/>
      <c r="T1590" s="17"/>
      <c r="U1590" s="17"/>
      <c r="V1590" s="17"/>
      <c r="W1590" s="17"/>
      <c r="X1590" s="17"/>
      <c r="Y1590" s="17"/>
      <c r="Z1590" s="17"/>
      <c r="AA1590" s="17"/>
      <c r="AB1590" s="17"/>
      <c r="AC1590" s="17"/>
      <c r="AD1590" s="17"/>
      <c r="AE1590" s="17"/>
      <c r="AF1590" s="17"/>
      <c r="AG1590" s="17"/>
      <c r="AH1590" s="17"/>
      <c r="AI1590" s="17"/>
      <c r="AJ1590" s="17"/>
      <c r="AK1590" s="17"/>
      <c r="AL1590" s="17"/>
      <c r="AM1590" s="17"/>
      <c r="AN1590" s="17"/>
      <c r="AO1590" s="17"/>
      <c r="AP1590" s="17"/>
      <c r="AQ1590" s="17"/>
      <c r="AR1590" s="17"/>
      <c r="AS1590" s="17"/>
      <c r="AT1590" s="17"/>
      <c r="AU1590" s="17"/>
      <c r="AV1590" s="17"/>
      <c r="AW1590" s="17"/>
      <c r="AX1590" s="17"/>
      <c r="AY1590" s="17"/>
      <c r="AZ1590" s="17"/>
    </row>
    <row r="1591" spans="2:52" x14ac:dyDescent="0.35">
      <c r="B1591" s="6" t="s">
        <v>535</v>
      </c>
      <c r="C1591" s="17"/>
      <c r="D1591" s="17"/>
      <c r="E1591" s="17"/>
      <c r="F1591" s="17"/>
      <c r="G1591" s="17"/>
      <c r="H1591" s="17"/>
      <c r="I1591" s="17"/>
      <c r="J1591" s="17"/>
      <c r="K1591" s="17"/>
      <c r="L1591" s="17"/>
      <c r="M1591" s="17"/>
      <c r="N1591" s="17"/>
      <c r="O1591" s="17"/>
      <c r="P1591" s="17"/>
      <c r="Q1591" s="17"/>
      <c r="R1591" s="17"/>
      <c r="S1591" s="17"/>
      <c r="T1591" s="17"/>
      <c r="U1591" s="17"/>
      <c r="V1591" s="17"/>
      <c r="W1591" s="17"/>
      <c r="X1591" s="17"/>
      <c r="Y1591" s="17"/>
      <c r="Z1591" s="17"/>
      <c r="AA1591" s="17"/>
      <c r="AB1591" s="17"/>
      <c r="AC1591" s="17"/>
      <c r="AD1591" s="17"/>
      <c r="AE1591" s="17"/>
      <c r="AF1591" s="17"/>
      <c r="AG1591" s="17"/>
      <c r="AH1591" s="17"/>
      <c r="AI1591" s="17"/>
      <c r="AJ1591" s="17"/>
      <c r="AK1591" s="17"/>
      <c r="AL1591" s="17"/>
      <c r="AM1591" s="17"/>
      <c r="AN1591" s="17"/>
      <c r="AO1591" s="17"/>
      <c r="AP1591" s="17"/>
      <c r="AQ1591" s="17"/>
      <c r="AR1591" s="17"/>
      <c r="AS1591" s="17"/>
      <c r="AT1591" s="17"/>
      <c r="AU1591" s="17"/>
      <c r="AV1591" s="17"/>
      <c r="AW1591" s="17"/>
      <c r="AX1591" s="17"/>
      <c r="AY1591" s="17"/>
      <c r="AZ1591" s="17"/>
    </row>
    <row r="1592" spans="2:52" x14ac:dyDescent="0.35">
      <c r="B1592" s="24" t="s">
        <v>156</v>
      </c>
      <c r="C1592" s="17"/>
      <c r="D1592" s="17"/>
      <c r="E1592" s="17"/>
      <c r="F1592" s="17"/>
      <c r="G1592" s="17"/>
      <c r="H1592" s="17"/>
      <c r="I1592" s="17"/>
      <c r="J1592" s="17"/>
      <c r="K1592" s="17"/>
      <c r="L1592" s="17"/>
      <c r="M1592" s="17"/>
      <c r="N1592" s="17"/>
      <c r="O1592" s="17"/>
      <c r="P1592" s="17"/>
      <c r="Q1592" s="17"/>
      <c r="R1592" s="17"/>
      <c r="S1592" s="17"/>
      <c r="T1592" s="17"/>
      <c r="U1592" s="17"/>
      <c r="V1592" s="17"/>
      <c r="W1592" s="17"/>
      <c r="X1592" s="17"/>
      <c r="Y1592" s="17"/>
      <c r="Z1592" s="17"/>
      <c r="AA1592" s="17"/>
      <c r="AB1592" s="17"/>
      <c r="AC1592" s="17"/>
      <c r="AD1592" s="17"/>
      <c r="AE1592" s="17"/>
      <c r="AF1592" s="17"/>
      <c r="AG1592" s="17"/>
      <c r="AH1592" s="17"/>
      <c r="AI1592" s="17"/>
      <c r="AJ1592" s="17"/>
      <c r="AK1592" s="17"/>
      <c r="AL1592" s="17"/>
      <c r="AM1592" s="17"/>
      <c r="AN1592" s="17"/>
      <c r="AO1592" s="17"/>
      <c r="AP1592" s="17"/>
      <c r="AQ1592" s="17"/>
      <c r="AR1592" s="17"/>
      <c r="AS1592" s="17"/>
      <c r="AT1592" s="17"/>
      <c r="AU1592" s="17"/>
      <c r="AV1592" s="17"/>
      <c r="AW1592" s="17"/>
      <c r="AX1592" s="17"/>
      <c r="AY1592" s="17"/>
      <c r="AZ1592" s="17"/>
    </row>
    <row r="1593" spans="2:52" x14ac:dyDescent="0.35">
      <c r="B1593" t="s">
        <v>382</v>
      </c>
      <c r="C1593" s="17">
        <v>8.1141705205412307E-2</v>
      </c>
      <c r="D1593" s="17">
        <v>9.2056247615722606E-2</v>
      </c>
      <c r="E1593" s="17">
        <v>7.1496788151403895E-2</v>
      </c>
      <c r="F1593" s="17"/>
      <c r="G1593" s="17">
        <v>0.14149726361242501</v>
      </c>
      <c r="H1593" s="17">
        <v>0.12757832674295899</v>
      </c>
      <c r="I1593" s="17">
        <v>9.0484058101208006E-2</v>
      </c>
      <c r="J1593" s="17">
        <v>4.7238871882890797E-2</v>
      </c>
      <c r="K1593" s="17">
        <v>9.6769518273593397E-2</v>
      </c>
      <c r="L1593" s="17">
        <v>2.42383890557069E-2</v>
      </c>
      <c r="M1593" s="17"/>
      <c r="N1593" s="17">
        <v>9.20091311972078E-2</v>
      </c>
      <c r="O1593" s="17">
        <v>9.4042772613615003E-2</v>
      </c>
      <c r="P1593" s="17">
        <v>8.9905634002836701E-2</v>
      </c>
      <c r="Q1593" s="17">
        <v>4.7861405840491297E-2</v>
      </c>
      <c r="R1593" s="17"/>
      <c r="S1593" s="17">
        <v>7.7636805206467499E-2</v>
      </c>
      <c r="T1593" s="17">
        <v>4.4373258324892403E-2</v>
      </c>
      <c r="U1593" s="17">
        <v>5.0783295917419098E-2</v>
      </c>
      <c r="V1593" s="17">
        <v>5.1145466181803899E-2</v>
      </c>
      <c r="W1593" s="17">
        <v>9.6591967847039606E-2</v>
      </c>
      <c r="X1593" s="17">
        <v>0.11685017758126399</v>
      </c>
      <c r="Y1593" s="17">
        <v>6.1027416454591102E-2</v>
      </c>
      <c r="Z1593" s="17">
        <v>0.115278569874501</v>
      </c>
      <c r="AA1593" s="17">
        <v>9.4197227485936105E-2</v>
      </c>
      <c r="AB1593" s="17">
        <v>0.116616766209304</v>
      </c>
      <c r="AC1593" s="17">
        <v>0.102753554217709</v>
      </c>
      <c r="AD1593" s="17">
        <v>0.138450659542767</v>
      </c>
      <c r="AE1593" s="17"/>
      <c r="AF1593" s="17">
        <v>8.2462157100349306E-2</v>
      </c>
      <c r="AG1593" s="17">
        <v>7.5562250894278496E-2</v>
      </c>
      <c r="AH1593" s="17">
        <v>4.9034019776909799E-2</v>
      </c>
      <c r="AI1593" s="17"/>
      <c r="AJ1593" s="17">
        <v>6.0791496232807898E-2</v>
      </c>
      <c r="AK1593" s="17">
        <v>0.10994662292702199</v>
      </c>
      <c r="AL1593" s="17">
        <v>5.7536028501390203E-2</v>
      </c>
      <c r="AM1593" s="17">
        <v>0</v>
      </c>
      <c r="AN1593" s="17">
        <v>4.8586052861060797E-2</v>
      </c>
      <c r="AO1593" s="17"/>
      <c r="AP1593" s="17">
        <v>5.1699211146006098E-2</v>
      </c>
      <c r="AQ1593" s="17">
        <v>0.11235875690918901</v>
      </c>
      <c r="AR1593" s="17">
        <v>5.7832577491667397E-2</v>
      </c>
      <c r="AS1593" s="17"/>
      <c r="AT1593" s="17">
        <v>8.9582039838054697E-2</v>
      </c>
      <c r="AU1593" s="17">
        <v>4.2070099487753497E-2</v>
      </c>
      <c r="AV1593" s="17" t="s">
        <v>74</v>
      </c>
      <c r="AW1593" s="17">
        <v>0.138044762806182</v>
      </c>
      <c r="AX1593" s="17">
        <v>0.113504357783273</v>
      </c>
      <c r="AY1593" s="17">
        <v>7.6119172853177E-2</v>
      </c>
      <c r="AZ1593" s="17">
        <v>4.3687164558733699E-2</v>
      </c>
    </row>
    <row r="1594" spans="2:52" x14ac:dyDescent="0.35">
      <c r="B1594" t="s">
        <v>383</v>
      </c>
      <c r="C1594" s="17">
        <v>0.28372520087724201</v>
      </c>
      <c r="D1594" s="17">
        <v>0.244676305212949</v>
      </c>
      <c r="E1594" s="17">
        <v>0.31871423664103199</v>
      </c>
      <c r="F1594" s="17"/>
      <c r="G1594" s="17">
        <v>0.30795270968264099</v>
      </c>
      <c r="H1594" s="17">
        <v>0.29282547595818798</v>
      </c>
      <c r="I1594" s="17">
        <v>0.331010603022872</v>
      </c>
      <c r="J1594" s="17">
        <v>0.25689253453409899</v>
      </c>
      <c r="K1594" s="17">
        <v>0.25536631181337899</v>
      </c>
      <c r="L1594" s="17">
        <v>0.26942215840675199</v>
      </c>
      <c r="M1594" s="17"/>
      <c r="N1594" s="17">
        <v>0.30833889190330199</v>
      </c>
      <c r="O1594" s="17">
        <v>0.30677870300294702</v>
      </c>
      <c r="P1594" s="17">
        <v>0.251794792216334</v>
      </c>
      <c r="Q1594" s="17">
        <v>0.25640948524798102</v>
      </c>
      <c r="R1594" s="17"/>
      <c r="S1594" s="17">
        <v>0.34994560867760099</v>
      </c>
      <c r="T1594" s="17">
        <v>0.256198800489013</v>
      </c>
      <c r="U1594" s="17">
        <v>0.38012971286459901</v>
      </c>
      <c r="V1594" s="17">
        <v>0.31152136914718098</v>
      </c>
      <c r="W1594" s="17">
        <v>0.26172176878495101</v>
      </c>
      <c r="X1594" s="17">
        <v>0.25483512061392299</v>
      </c>
      <c r="Y1594" s="17">
        <v>0.227542084958018</v>
      </c>
      <c r="Z1594" s="17">
        <v>0.197734515317086</v>
      </c>
      <c r="AA1594" s="17">
        <v>0.287161070487154</v>
      </c>
      <c r="AB1594" s="17">
        <v>0.19255897138531899</v>
      </c>
      <c r="AC1594" s="17">
        <v>0.31522631152573299</v>
      </c>
      <c r="AD1594" s="17">
        <v>0.33612637533557799</v>
      </c>
      <c r="AE1594" s="17"/>
      <c r="AF1594" s="17">
        <v>0.21576532782244301</v>
      </c>
      <c r="AG1594" s="17">
        <v>0.339589120747877</v>
      </c>
      <c r="AH1594" s="17">
        <v>0.28621291060544002</v>
      </c>
      <c r="AI1594" s="17"/>
      <c r="AJ1594" s="17">
        <v>0.22683159769611499</v>
      </c>
      <c r="AK1594" s="17">
        <v>0.35218612593054599</v>
      </c>
      <c r="AL1594" s="17">
        <v>0.24153882125480999</v>
      </c>
      <c r="AM1594" s="17">
        <v>0.20432031216614199</v>
      </c>
      <c r="AN1594" s="17">
        <v>0.30071087723106998</v>
      </c>
      <c r="AO1594" s="17"/>
      <c r="AP1594" s="17">
        <v>0.27817725129097798</v>
      </c>
      <c r="AQ1594" s="17">
        <v>0.38532864441012399</v>
      </c>
      <c r="AR1594" s="17">
        <v>0.25666209373689403</v>
      </c>
      <c r="AS1594" s="17"/>
      <c r="AT1594" s="17">
        <v>0.25657025911652198</v>
      </c>
      <c r="AU1594" s="17">
        <v>0.24235631360756599</v>
      </c>
      <c r="AV1594" s="17" t="s">
        <v>74</v>
      </c>
      <c r="AW1594" s="17">
        <v>0.32803944671874602</v>
      </c>
      <c r="AX1594" s="17">
        <v>0.41909140316653898</v>
      </c>
      <c r="AY1594" s="17">
        <v>0.29828859885855702</v>
      </c>
      <c r="AZ1594" s="17">
        <v>0.313408540922053</v>
      </c>
    </row>
    <row r="1595" spans="2:52" x14ac:dyDescent="0.35">
      <c r="B1595" t="s">
        <v>384</v>
      </c>
      <c r="C1595" s="17">
        <v>0.28904572345310903</v>
      </c>
      <c r="D1595" s="17">
        <v>0.27794405872094102</v>
      </c>
      <c r="E1595" s="17">
        <v>0.30079536621659397</v>
      </c>
      <c r="F1595" s="17"/>
      <c r="G1595" s="17">
        <v>0.28591775212546</v>
      </c>
      <c r="H1595" s="17">
        <v>0.25446681767727403</v>
      </c>
      <c r="I1595" s="17">
        <v>0.30782541507248001</v>
      </c>
      <c r="J1595" s="17">
        <v>0.284644038819236</v>
      </c>
      <c r="K1595" s="17">
        <v>0.28790020430329599</v>
      </c>
      <c r="L1595" s="17">
        <v>0.30569204178999099</v>
      </c>
      <c r="M1595" s="17"/>
      <c r="N1595" s="17">
        <v>0.30891697945503799</v>
      </c>
      <c r="O1595" s="17">
        <v>0.26993719027551799</v>
      </c>
      <c r="P1595" s="17">
        <v>0.27091897723338398</v>
      </c>
      <c r="Q1595" s="17">
        <v>0.30348229548561501</v>
      </c>
      <c r="R1595" s="17"/>
      <c r="S1595" s="17">
        <v>0.26865300181197699</v>
      </c>
      <c r="T1595" s="17">
        <v>0.32518078002460798</v>
      </c>
      <c r="U1595" s="17">
        <v>0.248559106172758</v>
      </c>
      <c r="V1595" s="17">
        <v>0.30974642435091898</v>
      </c>
      <c r="W1595" s="17">
        <v>0.31847869366341602</v>
      </c>
      <c r="X1595" s="17">
        <v>0.31075775183710502</v>
      </c>
      <c r="Y1595" s="17">
        <v>0.29729753717410001</v>
      </c>
      <c r="Z1595" s="17">
        <v>0.37655221325888899</v>
      </c>
      <c r="AA1595" s="17">
        <v>0.29573201083035</v>
      </c>
      <c r="AB1595" s="17">
        <v>0.18145609585146699</v>
      </c>
      <c r="AC1595" s="17">
        <v>0.317340306389232</v>
      </c>
      <c r="AD1595" s="17">
        <v>0.273473697489236</v>
      </c>
      <c r="AE1595" s="17"/>
      <c r="AF1595" s="17">
        <v>0.27993757622647503</v>
      </c>
      <c r="AG1595" s="17">
        <v>0.28946673144326102</v>
      </c>
      <c r="AH1595" s="17">
        <v>0.33952468863646901</v>
      </c>
      <c r="AI1595" s="17"/>
      <c r="AJ1595" s="17">
        <v>0.28951852913366599</v>
      </c>
      <c r="AK1595" s="17">
        <v>0.31153589182858399</v>
      </c>
      <c r="AL1595" s="17">
        <v>0.36426283628681899</v>
      </c>
      <c r="AM1595" s="17">
        <v>0.199069301347854</v>
      </c>
      <c r="AN1595" s="17">
        <v>0.29425086846003301</v>
      </c>
      <c r="AO1595" s="17"/>
      <c r="AP1595" s="17">
        <v>0.29745647339064601</v>
      </c>
      <c r="AQ1595" s="17">
        <v>0.26294241635110899</v>
      </c>
      <c r="AR1595" s="17">
        <v>0.37769175118776099</v>
      </c>
      <c r="AS1595" s="17"/>
      <c r="AT1595" s="17">
        <v>0.27826916286001002</v>
      </c>
      <c r="AU1595" s="17">
        <v>0.35449385908759701</v>
      </c>
      <c r="AV1595" s="17" t="s">
        <v>74</v>
      </c>
      <c r="AW1595" s="17">
        <v>0.17145592377869801</v>
      </c>
      <c r="AX1595" s="17">
        <v>0.23646610594169901</v>
      </c>
      <c r="AY1595" s="17">
        <v>0.32595341772483399</v>
      </c>
      <c r="AZ1595" s="17">
        <v>0.20987333080109699</v>
      </c>
    </row>
    <row r="1596" spans="2:52" x14ac:dyDescent="0.35">
      <c r="B1596" t="s">
        <v>385</v>
      </c>
      <c r="C1596" s="17">
        <v>0.131919697779913</v>
      </c>
      <c r="D1596" s="17">
        <v>0.142659174512173</v>
      </c>
      <c r="E1596" s="17">
        <v>0.12270129909862799</v>
      </c>
      <c r="F1596" s="17"/>
      <c r="G1596" s="17">
        <v>0.129761697170479</v>
      </c>
      <c r="H1596" s="17">
        <v>7.1262634295789204E-2</v>
      </c>
      <c r="I1596" s="17">
        <v>9.80349765747935E-2</v>
      </c>
      <c r="J1596" s="17">
        <v>0.15281274221552699</v>
      </c>
      <c r="K1596" s="17">
        <v>0.19224907042827399</v>
      </c>
      <c r="L1596" s="17">
        <v>0.14392063047363199</v>
      </c>
      <c r="M1596" s="17"/>
      <c r="N1596" s="17">
        <v>0.14882782381239501</v>
      </c>
      <c r="O1596" s="17">
        <v>9.8534049285071604E-2</v>
      </c>
      <c r="P1596" s="17">
        <v>0.15867074297412501</v>
      </c>
      <c r="Q1596" s="17">
        <v>0.12963089633393399</v>
      </c>
      <c r="R1596" s="17"/>
      <c r="S1596" s="17">
        <v>0.12034971856286</v>
      </c>
      <c r="T1596" s="17">
        <v>0.17475310983154199</v>
      </c>
      <c r="U1596" s="17">
        <v>0.11996524418250901</v>
      </c>
      <c r="V1596" s="17">
        <v>9.3791804762601905E-2</v>
      </c>
      <c r="W1596" s="17">
        <v>0.13745126896146601</v>
      </c>
      <c r="X1596" s="17">
        <v>0.16488727157935901</v>
      </c>
      <c r="Y1596" s="17">
        <v>0.133556255702727</v>
      </c>
      <c r="Z1596" s="17">
        <v>7.8754563613883694E-2</v>
      </c>
      <c r="AA1596" s="17">
        <v>8.9303975142449907E-2</v>
      </c>
      <c r="AB1596" s="17">
        <v>0.223259464948313</v>
      </c>
      <c r="AC1596" s="17">
        <v>0.11815176907189701</v>
      </c>
      <c r="AD1596" s="17">
        <v>0</v>
      </c>
      <c r="AE1596" s="17"/>
      <c r="AF1596" s="17">
        <v>0.14945313083879999</v>
      </c>
      <c r="AG1596" s="17">
        <v>0.115071761624559</v>
      </c>
      <c r="AH1596" s="17">
        <v>0.146733123827716</v>
      </c>
      <c r="AI1596" s="17"/>
      <c r="AJ1596" s="17">
        <v>0.165735539051414</v>
      </c>
      <c r="AK1596" s="17">
        <v>9.1467287864571201E-2</v>
      </c>
      <c r="AL1596" s="17">
        <v>0.18142328059718399</v>
      </c>
      <c r="AM1596" s="17">
        <v>0.39604837408386001</v>
      </c>
      <c r="AN1596" s="17">
        <v>0.103840767667792</v>
      </c>
      <c r="AO1596" s="17"/>
      <c r="AP1596" s="17">
        <v>0.13739486664342401</v>
      </c>
      <c r="AQ1596" s="17">
        <v>0.122180013537729</v>
      </c>
      <c r="AR1596" s="17">
        <v>0.13293629162350801</v>
      </c>
      <c r="AS1596" s="17"/>
      <c r="AT1596" s="17">
        <v>0.158556960200123</v>
      </c>
      <c r="AU1596" s="17">
        <v>0.13073394150562301</v>
      </c>
      <c r="AV1596" s="17" t="s">
        <v>74</v>
      </c>
      <c r="AW1596" s="17">
        <v>9.7792061695324894E-2</v>
      </c>
      <c r="AX1596" s="17">
        <v>8.7992011273639703E-2</v>
      </c>
      <c r="AY1596" s="17">
        <v>0.115629397168709</v>
      </c>
      <c r="AZ1596" s="17">
        <v>0.14214314156653399</v>
      </c>
    </row>
    <row r="1597" spans="2:52" x14ac:dyDescent="0.35">
      <c r="B1597" t="s">
        <v>386</v>
      </c>
      <c r="C1597" s="17">
        <v>0.15787603640020201</v>
      </c>
      <c r="D1597" s="17">
        <v>0.19055254486071799</v>
      </c>
      <c r="E1597" s="17">
        <v>0.12585094718491299</v>
      </c>
      <c r="F1597" s="17"/>
      <c r="G1597" s="17">
        <v>7.7327427661453896E-2</v>
      </c>
      <c r="H1597" s="17">
        <v>0.17584158485427701</v>
      </c>
      <c r="I1597" s="17">
        <v>0.14413555806016401</v>
      </c>
      <c r="J1597" s="17">
        <v>0.19034640830792901</v>
      </c>
      <c r="K1597" s="17">
        <v>0.13871728827788599</v>
      </c>
      <c r="L1597" s="17">
        <v>0.18871609572036499</v>
      </c>
      <c r="M1597" s="17"/>
      <c r="N1597" s="17">
        <v>0.11014700556643101</v>
      </c>
      <c r="O1597" s="17">
        <v>0.17611983865960701</v>
      </c>
      <c r="P1597" s="17">
        <v>0.15813952738938999</v>
      </c>
      <c r="Q1597" s="17">
        <v>0.18722875522124099</v>
      </c>
      <c r="R1597" s="17"/>
      <c r="S1597" s="17">
        <v>0.152635739528139</v>
      </c>
      <c r="T1597" s="17">
        <v>0.15797361563852999</v>
      </c>
      <c r="U1597" s="17">
        <v>0.14803148113596701</v>
      </c>
      <c r="V1597" s="17">
        <v>0.102392379872158</v>
      </c>
      <c r="W1597" s="17">
        <v>0.147644064845495</v>
      </c>
      <c r="X1597" s="17">
        <v>0.113825199853248</v>
      </c>
      <c r="Y1597" s="17">
        <v>0.17473537456399801</v>
      </c>
      <c r="Z1597" s="17">
        <v>0.19407384390138599</v>
      </c>
      <c r="AA1597" s="17">
        <v>0.20897961800694301</v>
      </c>
      <c r="AB1597" s="17">
        <v>0.17519795313262701</v>
      </c>
      <c r="AC1597" s="17">
        <v>0.14652805879542899</v>
      </c>
      <c r="AD1597" s="17">
        <v>0.25194926763241898</v>
      </c>
      <c r="AE1597" s="17"/>
      <c r="AF1597" s="17">
        <v>0.22472639428522101</v>
      </c>
      <c r="AG1597" s="17">
        <v>0.11691278143985701</v>
      </c>
      <c r="AH1597" s="17">
        <v>0.11985620973450201</v>
      </c>
      <c r="AI1597" s="17"/>
      <c r="AJ1597" s="17">
        <v>0.20215140457786501</v>
      </c>
      <c r="AK1597" s="17">
        <v>0.110587001365855</v>
      </c>
      <c r="AL1597" s="17">
        <v>0.131903205439242</v>
      </c>
      <c r="AM1597" s="17">
        <v>0.200562012402143</v>
      </c>
      <c r="AN1597" s="17">
        <v>0.157330159145779</v>
      </c>
      <c r="AO1597" s="17"/>
      <c r="AP1597" s="17">
        <v>0.18386680133920799</v>
      </c>
      <c r="AQ1597" s="17">
        <v>9.2949852289722398E-2</v>
      </c>
      <c r="AR1597" s="17">
        <v>0.131430597097737</v>
      </c>
      <c r="AS1597" s="17"/>
      <c r="AT1597" s="17">
        <v>0.15558952593473099</v>
      </c>
      <c r="AU1597" s="17">
        <v>0.151992949753782</v>
      </c>
      <c r="AV1597" s="17" t="s">
        <v>74</v>
      </c>
      <c r="AW1597" s="17">
        <v>0.20752858362003701</v>
      </c>
      <c r="AX1597" s="17">
        <v>0.11176264706977999</v>
      </c>
      <c r="AY1597" s="17">
        <v>0.15569903620511</v>
      </c>
      <c r="AZ1597" s="17">
        <v>0.23888561472608699</v>
      </c>
    </row>
    <row r="1598" spans="2:52" x14ac:dyDescent="0.35">
      <c r="B1598" t="s">
        <v>72</v>
      </c>
      <c r="C1598" s="17">
        <v>5.6291636284120899E-2</v>
      </c>
      <c r="D1598" s="17">
        <v>5.21116690774973E-2</v>
      </c>
      <c r="E1598" s="17">
        <v>6.0441362707429801E-2</v>
      </c>
      <c r="F1598" s="17"/>
      <c r="G1598" s="17">
        <v>5.7543149747541301E-2</v>
      </c>
      <c r="H1598" s="17">
        <v>7.8025160471512103E-2</v>
      </c>
      <c r="I1598" s="17">
        <v>2.85093891684822E-2</v>
      </c>
      <c r="J1598" s="17">
        <v>6.8065404240317595E-2</v>
      </c>
      <c r="K1598" s="17">
        <v>2.8997606903572299E-2</v>
      </c>
      <c r="L1598" s="17">
        <v>6.8010684553554496E-2</v>
      </c>
      <c r="M1598" s="17"/>
      <c r="N1598" s="17">
        <v>3.1760168065626003E-2</v>
      </c>
      <c r="O1598" s="17">
        <v>5.4587446163241703E-2</v>
      </c>
      <c r="P1598" s="17">
        <v>7.0570326183930096E-2</v>
      </c>
      <c r="Q1598" s="17">
        <v>7.5387161870737601E-2</v>
      </c>
      <c r="R1598" s="17"/>
      <c r="S1598" s="17">
        <v>3.0779126212954401E-2</v>
      </c>
      <c r="T1598" s="17">
        <v>4.1520435691414302E-2</v>
      </c>
      <c r="U1598" s="17">
        <v>5.2531159726748503E-2</v>
      </c>
      <c r="V1598" s="17">
        <v>0.13140255568533599</v>
      </c>
      <c r="W1598" s="17">
        <v>3.8112235897632199E-2</v>
      </c>
      <c r="X1598" s="17">
        <v>3.8844478535100098E-2</v>
      </c>
      <c r="Y1598" s="17">
        <v>0.10584133114656499</v>
      </c>
      <c r="Z1598" s="17">
        <v>3.7606294034254702E-2</v>
      </c>
      <c r="AA1598" s="17">
        <v>2.4626098047166999E-2</v>
      </c>
      <c r="AB1598" s="17">
        <v>0.110910748472969</v>
      </c>
      <c r="AC1598" s="17">
        <v>0</v>
      </c>
      <c r="AD1598" s="17">
        <v>0</v>
      </c>
      <c r="AE1598" s="17"/>
      <c r="AF1598" s="17">
        <v>4.76554137267119E-2</v>
      </c>
      <c r="AG1598" s="17">
        <v>6.3397353850167995E-2</v>
      </c>
      <c r="AH1598" s="17">
        <v>5.8639047418961802E-2</v>
      </c>
      <c r="AI1598" s="17"/>
      <c r="AJ1598" s="17">
        <v>5.4971433308132402E-2</v>
      </c>
      <c r="AK1598" s="17">
        <v>2.4277070083421601E-2</v>
      </c>
      <c r="AL1598" s="17">
        <v>2.33358279205549E-2</v>
      </c>
      <c r="AM1598" s="17">
        <v>0</v>
      </c>
      <c r="AN1598" s="17">
        <v>9.5281274634266194E-2</v>
      </c>
      <c r="AO1598" s="17"/>
      <c r="AP1598" s="17">
        <v>5.1405396189737801E-2</v>
      </c>
      <c r="AQ1598" s="17">
        <v>2.4240316502127601E-2</v>
      </c>
      <c r="AR1598" s="17">
        <v>4.3446688862432498E-2</v>
      </c>
      <c r="AS1598" s="17"/>
      <c r="AT1598" s="17">
        <v>6.1432052050560203E-2</v>
      </c>
      <c r="AU1598" s="17">
        <v>7.8352836557678607E-2</v>
      </c>
      <c r="AV1598" s="17" t="s">
        <v>74</v>
      </c>
      <c r="AW1598" s="17">
        <v>5.7139221381012503E-2</v>
      </c>
      <c r="AX1598" s="17">
        <v>3.1183474765069899E-2</v>
      </c>
      <c r="AY1598" s="17">
        <v>2.8310377189613298E-2</v>
      </c>
      <c r="AZ1598" s="17">
        <v>5.2002207425495203E-2</v>
      </c>
    </row>
    <row r="1599" spans="2:52" x14ac:dyDescent="0.35">
      <c r="B1599" t="s">
        <v>387</v>
      </c>
      <c r="C1599" s="17">
        <v>0.36486690608265498</v>
      </c>
      <c r="D1599" s="17">
        <v>0.33673255282867198</v>
      </c>
      <c r="E1599" s="17">
        <v>0.39021102479243602</v>
      </c>
      <c r="F1599" s="17"/>
      <c r="G1599" s="17">
        <v>0.44944997329506597</v>
      </c>
      <c r="H1599" s="17">
        <v>0.42040380270114702</v>
      </c>
      <c r="I1599" s="17">
        <v>0.42149466112408002</v>
      </c>
      <c r="J1599" s="17">
        <v>0.30413140641698999</v>
      </c>
      <c r="K1599" s="17">
        <v>0.35213583008697202</v>
      </c>
      <c r="L1599" s="17">
        <v>0.29366054746245901</v>
      </c>
      <c r="M1599" s="17"/>
      <c r="N1599" s="17">
        <v>0.40034802310050899</v>
      </c>
      <c r="O1599" s="17">
        <v>0.40082147561656201</v>
      </c>
      <c r="P1599" s="17">
        <v>0.34170042621917102</v>
      </c>
      <c r="Q1599" s="17">
        <v>0.304270891088472</v>
      </c>
      <c r="R1599" s="17"/>
      <c r="S1599" s="17">
        <v>0.42758241388406898</v>
      </c>
      <c r="T1599" s="17">
        <v>0.30057205881390597</v>
      </c>
      <c r="U1599" s="17">
        <v>0.43091300878201799</v>
      </c>
      <c r="V1599" s="17">
        <v>0.36266683532898503</v>
      </c>
      <c r="W1599" s="17">
        <v>0.35831373663199101</v>
      </c>
      <c r="X1599" s="17">
        <v>0.37168529819518697</v>
      </c>
      <c r="Y1599" s="17">
        <v>0.28856950141260901</v>
      </c>
      <c r="Z1599" s="17">
        <v>0.31301308519158699</v>
      </c>
      <c r="AA1599" s="17">
        <v>0.38135829797309001</v>
      </c>
      <c r="AB1599" s="17">
        <v>0.30917573759462402</v>
      </c>
      <c r="AC1599" s="17">
        <v>0.41797986574344198</v>
      </c>
      <c r="AD1599" s="17">
        <v>0.47457703487834402</v>
      </c>
      <c r="AE1599" s="17"/>
      <c r="AF1599" s="17">
        <v>0.298227484922792</v>
      </c>
      <c r="AG1599" s="17">
        <v>0.41515137164215599</v>
      </c>
      <c r="AH1599" s="17">
        <v>0.33524693038234998</v>
      </c>
      <c r="AI1599" s="17"/>
      <c r="AJ1599" s="17">
        <v>0.28762309392892299</v>
      </c>
      <c r="AK1599" s="17">
        <v>0.462132748857568</v>
      </c>
      <c r="AL1599" s="17">
        <v>0.29907484975620002</v>
      </c>
      <c r="AM1599" s="17">
        <v>0.20432031216614199</v>
      </c>
      <c r="AN1599" s="17">
        <v>0.34929693009212998</v>
      </c>
      <c r="AO1599" s="17"/>
      <c r="AP1599" s="17">
        <v>0.32987646243698399</v>
      </c>
      <c r="AQ1599" s="17">
        <v>0.49768740131931199</v>
      </c>
      <c r="AR1599" s="17">
        <v>0.31449467122856101</v>
      </c>
      <c r="AS1599" s="17"/>
      <c r="AT1599" s="17">
        <v>0.346152298954576</v>
      </c>
      <c r="AU1599" s="17">
        <v>0.28442641309532002</v>
      </c>
      <c r="AV1599" s="17" t="s">
        <v>74</v>
      </c>
      <c r="AW1599" s="17">
        <v>0.46608420952492802</v>
      </c>
      <c r="AX1599" s="17">
        <v>0.53259576094981198</v>
      </c>
      <c r="AY1599" s="17">
        <v>0.37440777171173401</v>
      </c>
      <c r="AZ1599" s="17">
        <v>0.35709570548078701</v>
      </c>
    </row>
    <row r="1600" spans="2:52" x14ac:dyDescent="0.35">
      <c r="B1600" t="s">
        <v>388</v>
      </c>
      <c r="C1600" s="17">
        <v>0.28979573418011501</v>
      </c>
      <c r="D1600" s="17">
        <v>0.33321171937289001</v>
      </c>
      <c r="E1600" s="17">
        <v>0.24855224628354</v>
      </c>
      <c r="F1600" s="17"/>
      <c r="G1600" s="17">
        <v>0.20708912483193301</v>
      </c>
      <c r="H1600" s="17">
        <v>0.247104219150067</v>
      </c>
      <c r="I1600" s="17">
        <v>0.242170534634958</v>
      </c>
      <c r="J1600" s="17">
        <v>0.34315915052345602</v>
      </c>
      <c r="K1600" s="17">
        <v>0.33096635870615898</v>
      </c>
      <c r="L1600" s="17">
        <v>0.33263672619399598</v>
      </c>
      <c r="M1600" s="17"/>
      <c r="N1600" s="17">
        <v>0.25897482937882699</v>
      </c>
      <c r="O1600" s="17">
        <v>0.27465388794467899</v>
      </c>
      <c r="P1600" s="17">
        <v>0.316810270363515</v>
      </c>
      <c r="Q1600" s="17">
        <v>0.31685965155517498</v>
      </c>
      <c r="R1600" s="17"/>
      <c r="S1600" s="17">
        <v>0.272985458091</v>
      </c>
      <c r="T1600" s="17">
        <v>0.33272672547007098</v>
      </c>
      <c r="U1600" s="17">
        <v>0.26799672531847601</v>
      </c>
      <c r="V1600" s="17">
        <v>0.19618418463476001</v>
      </c>
      <c r="W1600" s="17">
        <v>0.285095333806961</v>
      </c>
      <c r="X1600" s="17">
        <v>0.27871247143260802</v>
      </c>
      <c r="Y1600" s="17">
        <v>0.30829163026672501</v>
      </c>
      <c r="Z1600" s="17">
        <v>0.27282840751526899</v>
      </c>
      <c r="AA1600" s="17">
        <v>0.29828359314939301</v>
      </c>
      <c r="AB1600" s="17">
        <v>0.39845741808093998</v>
      </c>
      <c r="AC1600" s="17">
        <v>0.26467982786732602</v>
      </c>
      <c r="AD1600" s="17">
        <v>0.25194926763241898</v>
      </c>
      <c r="AE1600" s="17"/>
      <c r="AF1600" s="17">
        <v>0.37417952512402097</v>
      </c>
      <c r="AG1600" s="17">
        <v>0.23198454306441499</v>
      </c>
      <c r="AH1600" s="17">
        <v>0.26658933356221898</v>
      </c>
      <c r="AI1600" s="17"/>
      <c r="AJ1600" s="17">
        <v>0.36788694362927798</v>
      </c>
      <c r="AK1600" s="17">
        <v>0.20205428923042601</v>
      </c>
      <c r="AL1600" s="17">
        <v>0.31332648603642599</v>
      </c>
      <c r="AM1600" s="17">
        <v>0.59661038648600395</v>
      </c>
      <c r="AN1600" s="17">
        <v>0.26117092681357001</v>
      </c>
      <c r="AO1600" s="17"/>
      <c r="AP1600" s="17">
        <v>0.321261667982632</v>
      </c>
      <c r="AQ1600" s="17">
        <v>0.215129865827452</v>
      </c>
      <c r="AR1600" s="17">
        <v>0.26436688872124497</v>
      </c>
      <c r="AS1600" s="17"/>
      <c r="AT1600" s="17">
        <v>0.31414648613485402</v>
      </c>
      <c r="AU1600" s="17">
        <v>0.28272689125940498</v>
      </c>
      <c r="AV1600" s="17" t="s">
        <v>74</v>
      </c>
      <c r="AW1600" s="17">
        <v>0.30532064531536202</v>
      </c>
      <c r="AX1600" s="17">
        <v>0.19975465834341899</v>
      </c>
      <c r="AY1600" s="17">
        <v>0.27132843337381901</v>
      </c>
      <c r="AZ1600" s="17">
        <v>0.38102875629262101</v>
      </c>
    </row>
    <row r="1601" spans="2:52" x14ac:dyDescent="0.35">
      <c r="B1601" t="s">
        <v>86</v>
      </c>
      <c r="C1601" s="17">
        <v>7.5071171902539605E-2</v>
      </c>
      <c r="D1601" s="17">
        <v>3.5208334557813E-3</v>
      </c>
      <c r="E1601" s="17">
        <v>0.14165877850889599</v>
      </c>
      <c r="F1601" s="17"/>
      <c r="G1601" s="17">
        <v>0.24236084846313299</v>
      </c>
      <c r="H1601" s="17">
        <v>0.17329958355108099</v>
      </c>
      <c r="I1601" s="17">
        <v>0.17932412648912199</v>
      </c>
      <c r="J1601" s="17">
        <v>-3.9027744106466103E-2</v>
      </c>
      <c r="K1601" s="17">
        <v>2.11694713808128E-2</v>
      </c>
      <c r="L1601" s="17">
        <v>-3.8976178731537997E-2</v>
      </c>
      <c r="M1601" s="17"/>
      <c r="N1601" s="17">
        <v>0.141373193721683</v>
      </c>
      <c r="O1601" s="17">
        <v>0.12616758767188299</v>
      </c>
      <c r="P1601" s="17">
        <v>2.48901558556563E-2</v>
      </c>
      <c r="Q1601" s="17">
        <v>-1.2588760466703E-2</v>
      </c>
      <c r="R1601" s="17"/>
      <c r="S1601" s="17">
        <v>0.15459695579306901</v>
      </c>
      <c r="T1601" s="17">
        <v>-3.2154666656165697E-2</v>
      </c>
      <c r="U1601" s="17">
        <v>0.16291628346354201</v>
      </c>
      <c r="V1601" s="17">
        <v>0.16648265069422499</v>
      </c>
      <c r="W1601" s="17">
        <v>7.3218402825029394E-2</v>
      </c>
      <c r="X1601" s="17">
        <v>9.2972826762579203E-2</v>
      </c>
      <c r="Y1601" s="17">
        <v>-1.9722128854115398E-2</v>
      </c>
      <c r="Z1601" s="17">
        <v>4.0184677676317698E-2</v>
      </c>
      <c r="AA1601" s="17">
        <v>8.3074704823697096E-2</v>
      </c>
      <c r="AB1601" s="17">
        <v>-8.9281680486315906E-2</v>
      </c>
      <c r="AC1601" s="17">
        <v>0.15330003787611601</v>
      </c>
      <c r="AD1601" s="17">
        <v>0.22262776724592501</v>
      </c>
      <c r="AE1601" s="17"/>
      <c r="AF1601" s="17">
        <v>-7.5952040201228893E-2</v>
      </c>
      <c r="AG1601" s="17">
        <v>0.18316682857774</v>
      </c>
      <c r="AH1601" s="17">
        <v>6.8657596820131395E-2</v>
      </c>
      <c r="AI1601" s="17"/>
      <c r="AJ1601" s="17">
        <v>-8.0263849700354703E-2</v>
      </c>
      <c r="AK1601" s="17">
        <v>0.26007845962714199</v>
      </c>
      <c r="AL1601" s="17">
        <v>-1.4251636280226699E-2</v>
      </c>
      <c r="AM1601" s="17">
        <v>-0.39229007431986201</v>
      </c>
      <c r="AN1601" s="17">
        <v>8.81260032785601E-2</v>
      </c>
      <c r="AO1601" s="17"/>
      <c r="AP1601" s="17">
        <v>8.6147944543518203E-3</v>
      </c>
      <c r="AQ1601" s="17">
        <v>0.28255753549186102</v>
      </c>
      <c r="AR1601" s="17">
        <v>5.0127782507316497E-2</v>
      </c>
      <c r="AS1601" s="17"/>
      <c r="AT1601" s="17">
        <v>3.2005812819722097E-2</v>
      </c>
      <c r="AU1601" s="17">
        <v>1.6995218359146501E-3</v>
      </c>
      <c r="AV1601" s="17" t="s">
        <v>74</v>
      </c>
      <c r="AW1601" s="17">
        <v>0.160763564209566</v>
      </c>
      <c r="AX1601" s="17">
        <v>0.33284110260639299</v>
      </c>
      <c r="AY1601" s="17">
        <v>0.10307933833791499</v>
      </c>
      <c r="AZ1601" s="17">
        <v>-2.39330508118345E-2</v>
      </c>
    </row>
    <row r="1602" spans="2:52" x14ac:dyDescent="0.35">
      <c r="C1602" s="17"/>
      <c r="D1602" s="17"/>
      <c r="E1602" s="17"/>
      <c r="F1602" s="17"/>
      <c r="G1602" s="17"/>
      <c r="H1602" s="17"/>
      <c r="I1602" s="17"/>
      <c r="J1602" s="17"/>
      <c r="K1602" s="17"/>
      <c r="L1602" s="17"/>
      <c r="M1602" s="17"/>
      <c r="N1602" s="17"/>
      <c r="O1602" s="17"/>
      <c r="P1602" s="17"/>
      <c r="Q1602" s="17"/>
      <c r="R1602" s="17"/>
      <c r="S1602" s="17"/>
      <c r="T1602" s="17"/>
      <c r="U1602" s="17"/>
      <c r="V1602" s="17"/>
      <c r="W1602" s="17"/>
      <c r="X1602" s="17"/>
      <c r="Y1602" s="17"/>
      <c r="Z1602" s="17"/>
      <c r="AA1602" s="17"/>
      <c r="AB1602" s="17"/>
      <c r="AC1602" s="17"/>
      <c r="AD1602" s="17"/>
      <c r="AE1602" s="17"/>
      <c r="AF1602" s="17"/>
      <c r="AG1602" s="17"/>
      <c r="AH1602" s="17"/>
      <c r="AI1602" s="17"/>
      <c r="AJ1602" s="17"/>
      <c r="AK1602" s="17"/>
      <c r="AL1602" s="17"/>
      <c r="AM1602" s="17"/>
      <c r="AN1602" s="17"/>
      <c r="AO1602" s="17"/>
      <c r="AP1602" s="17"/>
      <c r="AQ1602" s="17"/>
      <c r="AR1602" s="17"/>
      <c r="AS1602" s="17"/>
      <c r="AT1602" s="17"/>
      <c r="AU1602" s="17"/>
      <c r="AV1602" s="17"/>
      <c r="AW1602" s="17"/>
      <c r="AX1602" s="17"/>
      <c r="AY1602" s="17"/>
      <c r="AZ1602" s="17"/>
    </row>
    <row r="1603" spans="2:52" x14ac:dyDescent="0.35">
      <c r="B1603" s="6" t="s">
        <v>536</v>
      </c>
      <c r="C1603" s="17"/>
      <c r="D1603" s="17"/>
      <c r="E1603" s="17"/>
      <c r="F1603" s="17"/>
      <c r="G1603" s="17"/>
      <c r="H1603" s="17"/>
      <c r="I1603" s="17"/>
      <c r="J1603" s="17"/>
      <c r="K1603" s="17"/>
      <c r="L1603" s="17"/>
      <c r="M1603" s="17"/>
      <c r="N1603" s="17"/>
      <c r="O1603" s="17"/>
      <c r="P1603" s="17"/>
      <c r="Q1603" s="17"/>
      <c r="R1603" s="17"/>
      <c r="S1603" s="17"/>
      <c r="T1603" s="17"/>
      <c r="U1603" s="17"/>
      <c r="V1603" s="17"/>
      <c r="W1603" s="17"/>
      <c r="X1603" s="17"/>
      <c r="Y1603" s="17"/>
      <c r="Z1603" s="17"/>
      <c r="AA1603" s="17"/>
      <c r="AB1603" s="17"/>
      <c r="AC1603" s="17"/>
      <c r="AD1603" s="17"/>
      <c r="AE1603" s="17"/>
      <c r="AF1603" s="17"/>
      <c r="AG1603" s="17"/>
      <c r="AH1603" s="17"/>
      <c r="AI1603" s="17"/>
      <c r="AJ1603" s="17"/>
      <c r="AK1603" s="17"/>
      <c r="AL1603" s="17"/>
      <c r="AM1603" s="17"/>
      <c r="AN1603" s="17"/>
      <c r="AO1603" s="17"/>
      <c r="AP1603" s="17"/>
      <c r="AQ1603" s="17"/>
      <c r="AR1603" s="17"/>
      <c r="AS1603" s="17"/>
      <c r="AT1603" s="17"/>
      <c r="AU1603" s="17"/>
      <c r="AV1603" s="17"/>
      <c r="AW1603" s="17"/>
      <c r="AX1603" s="17"/>
      <c r="AY1603" s="17"/>
      <c r="AZ1603" s="17"/>
    </row>
    <row r="1604" spans="2:52" x14ac:dyDescent="0.35">
      <c r="B1604" s="24" t="s">
        <v>156</v>
      </c>
      <c r="C1604" s="17"/>
      <c r="D1604" s="17"/>
      <c r="E1604" s="17"/>
      <c r="F1604" s="17"/>
      <c r="G1604" s="17"/>
      <c r="H1604" s="17"/>
      <c r="I1604" s="17"/>
      <c r="J1604" s="17"/>
      <c r="K1604" s="17"/>
      <c r="L1604" s="17"/>
      <c r="M1604" s="17"/>
      <c r="N1604" s="17"/>
      <c r="O1604" s="17"/>
      <c r="P1604" s="17"/>
      <c r="Q1604" s="17"/>
      <c r="R1604" s="17"/>
      <c r="S1604" s="17"/>
      <c r="T1604" s="17"/>
      <c r="U1604" s="17"/>
      <c r="V1604" s="17"/>
      <c r="W1604" s="17"/>
      <c r="X1604" s="17"/>
      <c r="Y1604" s="17"/>
      <c r="Z1604" s="17"/>
      <c r="AA1604" s="17"/>
      <c r="AB1604" s="17"/>
      <c r="AC1604" s="17"/>
      <c r="AD1604" s="17"/>
      <c r="AE1604" s="17"/>
      <c r="AF1604" s="17"/>
      <c r="AG1604" s="17"/>
      <c r="AH1604" s="17"/>
      <c r="AI1604" s="17"/>
      <c r="AJ1604" s="17"/>
      <c r="AK1604" s="17"/>
      <c r="AL1604" s="17"/>
      <c r="AM1604" s="17"/>
      <c r="AN1604" s="17"/>
      <c r="AO1604" s="17"/>
      <c r="AP1604" s="17"/>
      <c r="AQ1604" s="17"/>
      <c r="AR1604" s="17"/>
      <c r="AS1604" s="17"/>
      <c r="AT1604" s="17"/>
      <c r="AU1604" s="17"/>
      <c r="AV1604" s="17"/>
      <c r="AW1604" s="17"/>
      <c r="AX1604" s="17"/>
      <c r="AY1604" s="17"/>
      <c r="AZ1604" s="17"/>
    </row>
    <row r="1605" spans="2:52" x14ac:dyDescent="0.35">
      <c r="B1605" t="s">
        <v>382</v>
      </c>
      <c r="C1605" s="17">
        <v>0.166974059497355</v>
      </c>
      <c r="D1605" s="17">
        <v>0.14610636305767999</v>
      </c>
      <c r="E1605" s="17">
        <v>0.184581995111985</v>
      </c>
      <c r="F1605" s="17"/>
      <c r="G1605" s="17">
        <v>0.24608293985062299</v>
      </c>
      <c r="H1605" s="17">
        <v>0.20190780082446999</v>
      </c>
      <c r="I1605" s="17">
        <v>0.156903990109759</v>
      </c>
      <c r="J1605" s="17">
        <v>0.21642521252796099</v>
      </c>
      <c r="K1605" s="17">
        <v>0.127249167499393</v>
      </c>
      <c r="L1605" s="17">
        <v>9.1243188152479393E-2</v>
      </c>
      <c r="M1605" s="17"/>
      <c r="N1605" s="17">
        <v>0.17534713229152499</v>
      </c>
      <c r="O1605" s="17">
        <v>0.161347150713712</v>
      </c>
      <c r="P1605" s="17">
        <v>0.14318370282284601</v>
      </c>
      <c r="Q1605" s="17">
        <v>0.183267445076151</v>
      </c>
      <c r="R1605" s="17"/>
      <c r="S1605" s="17">
        <v>0.18559178012215899</v>
      </c>
      <c r="T1605" s="17">
        <v>0.109177540639603</v>
      </c>
      <c r="U1605" s="17">
        <v>0.211367013958012</v>
      </c>
      <c r="V1605" s="17">
        <v>0.132554180071593</v>
      </c>
      <c r="W1605" s="17">
        <v>0.19796296208244299</v>
      </c>
      <c r="X1605" s="17">
        <v>0.182396373172067</v>
      </c>
      <c r="Y1605" s="17">
        <v>0.17277489027130699</v>
      </c>
      <c r="Z1605" s="17">
        <v>0.27567188006550503</v>
      </c>
      <c r="AA1605" s="17">
        <v>0.17496601128320299</v>
      </c>
      <c r="AB1605" s="17">
        <v>0.13632139461328499</v>
      </c>
      <c r="AC1605" s="17">
        <v>0.169948843503549</v>
      </c>
      <c r="AD1605" s="17">
        <v>0.12544071680386201</v>
      </c>
      <c r="AE1605" s="17"/>
      <c r="AF1605" s="17">
        <v>0.132059567452984</v>
      </c>
      <c r="AG1605" s="17">
        <v>0.17293069624729801</v>
      </c>
      <c r="AH1605" s="17">
        <v>0.23650049541163901</v>
      </c>
      <c r="AI1605" s="17"/>
      <c r="AJ1605" s="17">
        <v>0.14946034624253801</v>
      </c>
      <c r="AK1605" s="17">
        <v>0.20164516791773601</v>
      </c>
      <c r="AL1605" s="17">
        <v>0.108553157722987</v>
      </c>
      <c r="AM1605" s="17">
        <v>0</v>
      </c>
      <c r="AN1605" s="17">
        <v>0.14988975943711899</v>
      </c>
      <c r="AO1605" s="17"/>
      <c r="AP1605" s="17">
        <v>0.14882824481055301</v>
      </c>
      <c r="AQ1605" s="17">
        <v>0.20067744503715501</v>
      </c>
      <c r="AR1605" s="17">
        <v>0.18089128152157</v>
      </c>
      <c r="AS1605" s="17"/>
      <c r="AT1605" s="17">
        <v>0.146540386656907</v>
      </c>
      <c r="AU1605" s="17">
        <v>0.142325404542335</v>
      </c>
      <c r="AV1605" s="17" t="s">
        <v>74</v>
      </c>
      <c r="AW1605" s="17">
        <v>0.29529898412184002</v>
      </c>
      <c r="AX1605" s="17">
        <v>0.19023879046403999</v>
      </c>
      <c r="AY1605" s="17">
        <v>0.175644736527235</v>
      </c>
      <c r="AZ1605" s="17">
        <v>0.13553976212327801</v>
      </c>
    </row>
    <row r="1606" spans="2:52" x14ac:dyDescent="0.35">
      <c r="B1606" t="s">
        <v>383</v>
      </c>
      <c r="C1606" s="17">
        <v>0.38239027296282602</v>
      </c>
      <c r="D1606" s="17">
        <v>0.37421351773908901</v>
      </c>
      <c r="E1606" s="17">
        <v>0.38922319430184799</v>
      </c>
      <c r="F1606" s="17"/>
      <c r="G1606" s="17">
        <v>0.41438901860513599</v>
      </c>
      <c r="H1606" s="17">
        <v>0.40079156055507498</v>
      </c>
      <c r="I1606" s="17">
        <v>0.42408267484277301</v>
      </c>
      <c r="J1606" s="17">
        <v>0.38194617340895598</v>
      </c>
      <c r="K1606" s="17">
        <v>0.34494026819549201</v>
      </c>
      <c r="L1606" s="17">
        <v>0.34649884673737502</v>
      </c>
      <c r="M1606" s="17"/>
      <c r="N1606" s="17">
        <v>0.36995599502339399</v>
      </c>
      <c r="O1606" s="17">
        <v>0.43631301079341001</v>
      </c>
      <c r="P1606" s="17">
        <v>0.366066522729805</v>
      </c>
      <c r="Q1606" s="17">
        <v>0.35128459629566899</v>
      </c>
      <c r="R1606" s="17"/>
      <c r="S1606" s="17">
        <v>0.350906395331538</v>
      </c>
      <c r="T1606" s="17">
        <v>0.419766054488523</v>
      </c>
      <c r="U1606" s="17">
        <v>0.30506408999463402</v>
      </c>
      <c r="V1606" s="17">
        <v>0.38976219796627098</v>
      </c>
      <c r="W1606" s="17">
        <v>0.39552677859499002</v>
      </c>
      <c r="X1606" s="17">
        <v>0.39709585294838301</v>
      </c>
      <c r="Y1606" s="17">
        <v>0.43312297914043002</v>
      </c>
      <c r="Z1606" s="17">
        <v>0.33724187948930401</v>
      </c>
      <c r="AA1606" s="17">
        <v>0.34172790755837901</v>
      </c>
      <c r="AB1606" s="17">
        <v>0.40700322191399402</v>
      </c>
      <c r="AC1606" s="17">
        <v>0.42552653666885598</v>
      </c>
      <c r="AD1606" s="17">
        <v>0.40052077556451698</v>
      </c>
      <c r="AE1606" s="17"/>
      <c r="AF1606" s="17">
        <v>0.34613384608307202</v>
      </c>
      <c r="AG1606" s="17">
        <v>0.37231239390651</v>
      </c>
      <c r="AH1606" s="17">
        <v>0.41931198686299598</v>
      </c>
      <c r="AI1606" s="17"/>
      <c r="AJ1606" s="17">
        <v>0.36570486590981399</v>
      </c>
      <c r="AK1606" s="17">
        <v>0.41864873880750902</v>
      </c>
      <c r="AL1606" s="17">
        <v>0.49335431582396799</v>
      </c>
      <c r="AM1606" s="17">
        <v>0.40338961351399599</v>
      </c>
      <c r="AN1606" s="17">
        <v>0.385124675010797</v>
      </c>
      <c r="AO1606" s="17"/>
      <c r="AP1606" s="17">
        <v>0.38308500146632202</v>
      </c>
      <c r="AQ1606" s="17">
        <v>0.40263008622226099</v>
      </c>
      <c r="AR1606" s="17">
        <v>0.41573077592761698</v>
      </c>
      <c r="AS1606" s="17"/>
      <c r="AT1606" s="17">
        <v>0.34999319849751198</v>
      </c>
      <c r="AU1606" s="17">
        <v>0.42621904749474798</v>
      </c>
      <c r="AV1606" s="17" t="s">
        <v>74</v>
      </c>
      <c r="AW1606" s="17">
        <v>0.34558195816581899</v>
      </c>
      <c r="AX1606" s="17">
        <v>0.46548161851571201</v>
      </c>
      <c r="AY1606" s="17">
        <v>0.357283211379676</v>
      </c>
      <c r="AZ1606" s="17">
        <v>0.51558698210598797</v>
      </c>
    </row>
    <row r="1607" spans="2:52" x14ac:dyDescent="0.35">
      <c r="B1607" t="s">
        <v>384</v>
      </c>
      <c r="C1607" s="17">
        <v>0.24305273680716699</v>
      </c>
      <c r="D1607" s="17">
        <v>0.27982707270796903</v>
      </c>
      <c r="E1607" s="17">
        <v>0.21039780476206499</v>
      </c>
      <c r="F1607" s="17"/>
      <c r="G1607" s="17">
        <v>0.17092102178370999</v>
      </c>
      <c r="H1607" s="17">
        <v>0.17485340565180901</v>
      </c>
      <c r="I1607" s="17">
        <v>0.23239774101418501</v>
      </c>
      <c r="J1607" s="17">
        <v>0.17446331758638101</v>
      </c>
      <c r="K1607" s="17">
        <v>0.288880549946127</v>
      </c>
      <c r="L1607" s="17">
        <v>0.36271577053882398</v>
      </c>
      <c r="M1607" s="17"/>
      <c r="N1607" s="17">
        <v>0.26430834635064698</v>
      </c>
      <c r="O1607" s="17">
        <v>0.177124961072466</v>
      </c>
      <c r="P1607" s="17">
        <v>0.27311971978068</v>
      </c>
      <c r="Q1607" s="17">
        <v>0.26461820637580402</v>
      </c>
      <c r="R1607" s="17"/>
      <c r="S1607" s="17">
        <v>0.31087625940321201</v>
      </c>
      <c r="T1607" s="17">
        <v>0.24720446606201901</v>
      </c>
      <c r="U1607" s="17">
        <v>0.266622353936801</v>
      </c>
      <c r="V1607" s="17">
        <v>0.233694597251666</v>
      </c>
      <c r="W1607" s="17">
        <v>0.23271095753559901</v>
      </c>
      <c r="X1607" s="17">
        <v>0.18255869151684201</v>
      </c>
      <c r="Y1607" s="17">
        <v>0.151224029516495</v>
      </c>
      <c r="Z1607" s="17">
        <v>0.156459780547057</v>
      </c>
      <c r="AA1607" s="17">
        <v>0.27915866062863498</v>
      </c>
      <c r="AB1607" s="17">
        <v>0.27575378815127499</v>
      </c>
      <c r="AC1607" s="17">
        <v>0.20233271855687801</v>
      </c>
      <c r="AD1607" s="17">
        <v>0.26458197803683903</v>
      </c>
      <c r="AE1607" s="17"/>
      <c r="AF1607" s="17">
        <v>0.27615112065334502</v>
      </c>
      <c r="AG1607" s="17">
        <v>0.26052004481391999</v>
      </c>
      <c r="AH1607" s="17">
        <v>0.170347239876806</v>
      </c>
      <c r="AI1607" s="17"/>
      <c r="AJ1607" s="17">
        <v>0.28488809066530602</v>
      </c>
      <c r="AK1607" s="17">
        <v>0.19192227546138599</v>
      </c>
      <c r="AL1607" s="17">
        <v>0.242208443132511</v>
      </c>
      <c r="AM1607" s="17">
        <v>0.59661038648600395</v>
      </c>
      <c r="AN1607" s="17">
        <v>0.19936884586862</v>
      </c>
      <c r="AO1607" s="17"/>
      <c r="AP1607" s="17">
        <v>0.282938244596801</v>
      </c>
      <c r="AQ1607" s="17">
        <v>0.21948316516469299</v>
      </c>
      <c r="AR1607" s="17">
        <v>0.24837013338580999</v>
      </c>
      <c r="AS1607" s="17"/>
      <c r="AT1607" s="17">
        <v>0.27473474100772999</v>
      </c>
      <c r="AU1607" s="17">
        <v>0.20280182542170699</v>
      </c>
      <c r="AV1607" s="17" t="s">
        <v>74</v>
      </c>
      <c r="AW1607" s="17">
        <v>0.155649417026166</v>
      </c>
      <c r="AX1607" s="17">
        <v>0.23729899030267301</v>
      </c>
      <c r="AY1607" s="17">
        <v>0.27532925464559399</v>
      </c>
      <c r="AZ1607" s="17">
        <v>0.150983404146911</v>
      </c>
    </row>
    <row r="1608" spans="2:52" x14ac:dyDescent="0.35">
      <c r="B1608" t="s">
        <v>385</v>
      </c>
      <c r="C1608" s="17">
        <v>8.3671188448756803E-2</v>
      </c>
      <c r="D1608" s="17">
        <v>7.9885098492850901E-2</v>
      </c>
      <c r="E1608" s="17">
        <v>8.7600473424955305E-2</v>
      </c>
      <c r="F1608" s="17"/>
      <c r="G1608" s="17">
        <v>6.6668492740522306E-2</v>
      </c>
      <c r="H1608" s="17">
        <v>8.6431969552940399E-2</v>
      </c>
      <c r="I1608" s="17">
        <v>0.10080139545871</v>
      </c>
      <c r="J1608" s="17">
        <v>9.8610683515295297E-2</v>
      </c>
      <c r="K1608" s="17">
        <v>0.124643473969087</v>
      </c>
      <c r="L1608" s="17">
        <v>4.2430077778559699E-2</v>
      </c>
      <c r="M1608" s="17"/>
      <c r="N1608" s="17">
        <v>9.5990930948713596E-2</v>
      </c>
      <c r="O1608" s="17">
        <v>9.2560702006246803E-2</v>
      </c>
      <c r="P1608" s="17">
        <v>7.6011084765723103E-2</v>
      </c>
      <c r="Q1608" s="17">
        <v>6.6108497634139701E-2</v>
      </c>
      <c r="R1608" s="17"/>
      <c r="S1608" s="17">
        <v>6.4806423150655504E-2</v>
      </c>
      <c r="T1608" s="17">
        <v>0.11844412228984701</v>
      </c>
      <c r="U1608" s="17">
        <v>0.115834252367291</v>
      </c>
      <c r="V1608" s="17">
        <v>4.6223093114522502E-2</v>
      </c>
      <c r="W1608" s="17">
        <v>7.4927511772035896E-2</v>
      </c>
      <c r="X1608" s="17">
        <v>0.13036373601739301</v>
      </c>
      <c r="Y1608" s="17">
        <v>1.60550773237466E-2</v>
      </c>
      <c r="Z1608" s="17">
        <v>0.118427371213289</v>
      </c>
      <c r="AA1608" s="17">
        <v>5.1633360059987303E-2</v>
      </c>
      <c r="AB1608" s="17">
        <v>7.16774666759845E-2</v>
      </c>
      <c r="AC1608" s="17">
        <v>0.14048350269389701</v>
      </c>
      <c r="AD1608" s="17">
        <v>0.14630780346203201</v>
      </c>
      <c r="AE1608" s="17"/>
      <c r="AF1608" s="17">
        <v>0.10587603183616</v>
      </c>
      <c r="AG1608" s="17">
        <v>8.2643107590447698E-2</v>
      </c>
      <c r="AH1608" s="17">
        <v>4.4440187798970597E-2</v>
      </c>
      <c r="AI1608" s="17"/>
      <c r="AJ1608" s="17">
        <v>8.2658124445508296E-2</v>
      </c>
      <c r="AK1608" s="17">
        <v>0.10856592222820299</v>
      </c>
      <c r="AL1608" s="17">
        <v>8.4514668850261807E-2</v>
      </c>
      <c r="AM1608" s="17">
        <v>0</v>
      </c>
      <c r="AN1608" s="17">
        <v>2.9509092657786101E-2</v>
      </c>
      <c r="AO1608" s="17"/>
      <c r="AP1608" s="17">
        <v>7.2258201746353695E-2</v>
      </c>
      <c r="AQ1608" s="17">
        <v>9.2694845680013793E-2</v>
      </c>
      <c r="AR1608" s="17">
        <v>8.6242956439473495E-2</v>
      </c>
      <c r="AS1608" s="17"/>
      <c r="AT1608" s="17">
        <v>7.6771422652968505E-2</v>
      </c>
      <c r="AU1608" s="17">
        <v>0.11513656254935301</v>
      </c>
      <c r="AV1608" s="17" t="s">
        <v>74</v>
      </c>
      <c r="AW1608" s="17">
        <v>7.4944739242670602E-2</v>
      </c>
      <c r="AX1608" s="17">
        <v>5.9549481846910703E-2</v>
      </c>
      <c r="AY1608" s="17">
        <v>8.7248988577311296E-2</v>
      </c>
      <c r="AZ1608" s="17">
        <v>4.77388431017556E-2</v>
      </c>
    </row>
    <row r="1609" spans="2:52" x14ac:dyDescent="0.35">
      <c r="B1609" t="s">
        <v>386</v>
      </c>
      <c r="C1609" s="17">
        <v>7.6051802952319406E-2</v>
      </c>
      <c r="D1609" s="17">
        <v>7.3434968245899998E-2</v>
      </c>
      <c r="E1609" s="17">
        <v>7.8862708817843893E-2</v>
      </c>
      <c r="F1609" s="17"/>
      <c r="G1609" s="17">
        <v>4.5458725789239401E-2</v>
      </c>
      <c r="H1609" s="17">
        <v>4.5254141081009398E-2</v>
      </c>
      <c r="I1609" s="17">
        <v>6.68257914416161E-2</v>
      </c>
      <c r="J1609" s="17">
        <v>9.0741453780307804E-2</v>
      </c>
      <c r="K1609" s="17">
        <v>7.6955168088012602E-2</v>
      </c>
      <c r="L1609" s="17">
        <v>0.10931671653167301</v>
      </c>
      <c r="M1609" s="17"/>
      <c r="N1609" s="17">
        <v>6.3521265333076601E-2</v>
      </c>
      <c r="O1609" s="17">
        <v>8.0357956068535102E-2</v>
      </c>
      <c r="P1609" s="17">
        <v>9.2774528791027197E-2</v>
      </c>
      <c r="Q1609" s="17">
        <v>7.2886980905234405E-2</v>
      </c>
      <c r="R1609" s="17"/>
      <c r="S1609" s="17">
        <v>6.2264396409431398E-2</v>
      </c>
      <c r="T1609" s="17">
        <v>6.3189358668826301E-2</v>
      </c>
      <c r="U1609" s="17">
        <v>5.2319670877967399E-2</v>
      </c>
      <c r="V1609" s="17">
        <v>9.3162940180069806E-2</v>
      </c>
      <c r="W1609" s="17">
        <v>6.1195618525039103E-2</v>
      </c>
      <c r="X1609" s="17">
        <v>6.8740867810215101E-2</v>
      </c>
      <c r="Y1609" s="17">
        <v>0.15640033287669</v>
      </c>
      <c r="Z1609" s="17">
        <v>7.4592794650590405E-2</v>
      </c>
      <c r="AA1609" s="17">
        <v>0.11518539488535599</v>
      </c>
      <c r="AB1609" s="17">
        <v>3.2880125714125602E-2</v>
      </c>
      <c r="AC1609" s="17">
        <v>6.17083985768207E-2</v>
      </c>
      <c r="AD1609" s="17">
        <v>6.3148726132749605E-2</v>
      </c>
      <c r="AE1609" s="17"/>
      <c r="AF1609" s="17">
        <v>9.6119775162120294E-2</v>
      </c>
      <c r="AG1609" s="17">
        <v>7.0781792637960805E-2</v>
      </c>
      <c r="AH1609" s="17">
        <v>5.8080309318669601E-2</v>
      </c>
      <c r="AI1609" s="17"/>
      <c r="AJ1609" s="17">
        <v>7.8316604734882903E-2</v>
      </c>
      <c r="AK1609" s="17">
        <v>5.2825374671016202E-2</v>
      </c>
      <c r="AL1609" s="17">
        <v>7.1369414470272396E-2</v>
      </c>
      <c r="AM1609" s="17">
        <v>0</v>
      </c>
      <c r="AN1609" s="17">
        <v>0.130742233081413</v>
      </c>
      <c r="AO1609" s="17"/>
      <c r="AP1609" s="17">
        <v>8.4581560131122904E-2</v>
      </c>
      <c r="AQ1609" s="17">
        <v>5.8448904231455101E-2</v>
      </c>
      <c r="AR1609" s="17">
        <v>6.8764852725529901E-2</v>
      </c>
      <c r="AS1609" s="17"/>
      <c r="AT1609" s="17">
        <v>0.11004858639783401</v>
      </c>
      <c r="AU1609" s="17">
        <v>3.14976645770692E-2</v>
      </c>
      <c r="AV1609" s="17" t="s">
        <v>74</v>
      </c>
      <c r="AW1609" s="17">
        <v>5.4617472029511102E-2</v>
      </c>
      <c r="AX1609" s="17">
        <v>1.6247644105594702E-2</v>
      </c>
      <c r="AY1609" s="17">
        <v>8.3601209459973194E-2</v>
      </c>
      <c r="AZ1609" s="17">
        <v>9.8148801096571606E-2</v>
      </c>
    </row>
    <row r="1610" spans="2:52" x14ac:dyDescent="0.35">
      <c r="B1610" t="s">
        <v>72</v>
      </c>
      <c r="C1610" s="17">
        <v>4.7859939331575001E-2</v>
      </c>
      <c r="D1610" s="17">
        <v>4.6532979756511203E-2</v>
      </c>
      <c r="E1610" s="17">
        <v>4.9333823581302803E-2</v>
      </c>
      <c r="F1610" s="17"/>
      <c r="G1610" s="17">
        <v>5.6479801230768602E-2</v>
      </c>
      <c r="H1610" s="17">
        <v>9.0761122334696007E-2</v>
      </c>
      <c r="I1610" s="17">
        <v>1.8988407132957099E-2</v>
      </c>
      <c r="J1610" s="17">
        <v>3.7813159181098802E-2</v>
      </c>
      <c r="K1610" s="17">
        <v>3.7331372301887697E-2</v>
      </c>
      <c r="L1610" s="17">
        <v>4.77954002610897E-2</v>
      </c>
      <c r="M1610" s="17"/>
      <c r="N1610" s="17">
        <v>3.0876330052644198E-2</v>
      </c>
      <c r="O1610" s="17">
        <v>5.2296219345630397E-2</v>
      </c>
      <c r="P1610" s="17">
        <v>4.8844441109919402E-2</v>
      </c>
      <c r="Q1610" s="17">
        <v>6.1834273713002701E-2</v>
      </c>
      <c r="R1610" s="17"/>
      <c r="S1610" s="17">
        <v>2.55547455830047E-2</v>
      </c>
      <c r="T1610" s="17">
        <v>4.2218457851181397E-2</v>
      </c>
      <c r="U1610" s="17">
        <v>4.8792618865295199E-2</v>
      </c>
      <c r="V1610" s="17">
        <v>0.104602991415878</v>
      </c>
      <c r="W1610" s="17">
        <v>3.7676171489893197E-2</v>
      </c>
      <c r="X1610" s="17">
        <v>3.8844478535100098E-2</v>
      </c>
      <c r="Y1610" s="17">
        <v>7.04226908713321E-2</v>
      </c>
      <c r="Z1610" s="17">
        <v>3.7606294034254702E-2</v>
      </c>
      <c r="AA1610" s="17">
        <v>3.7328665584439702E-2</v>
      </c>
      <c r="AB1610" s="17">
        <v>7.6364002931335495E-2</v>
      </c>
      <c r="AC1610" s="17">
        <v>0</v>
      </c>
      <c r="AD1610" s="17">
        <v>0</v>
      </c>
      <c r="AE1610" s="17"/>
      <c r="AF1610" s="17">
        <v>4.3659658812318099E-2</v>
      </c>
      <c r="AG1610" s="17">
        <v>4.0811964803862497E-2</v>
      </c>
      <c r="AH1610" s="17">
        <v>7.13197807309182E-2</v>
      </c>
      <c r="AI1610" s="17"/>
      <c r="AJ1610" s="17">
        <v>3.89719680019509E-2</v>
      </c>
      <c r="AK1610" s="17">
        <v>2.6392520914150099E-2</v>
      </c>
      <c r="AL1610" s="17">
        <v>0</v>
      </c>
      <c r="AM1610" s="17">
        <v>0</v>
      </c>
      <c r="AN1610" s="17">
        <v>0.105365393944266</v>
      </c>
      <c r="AO1610" s="17"/>
      <c r="AP1610" s="17">
        <v>2.8308747248847799E-2</v>
      </c>
      <c r="AQ1610" s="17">
        <v>2.6065553664422501E-2</v>
      </c>
      <c r="AR1610" s="17">
        <v>0</v>
      </c>
      <c r="AS1610" s="17"/>
      <c r="AT1610" s="17">
        <v>4.1911664787048601E-2</v>
      </c>
      <c r="AU1610" s="17">
        <v>8.2019495414787993E-2</v>
      </c>
      <c r="AV1610" s="17" t="s">
        <v>74</v>
      </c>
      <c r="AW1610" s="17">
        <v>7.39074294139931E-2</v>
      </c>
      <c r="AX1610" s="17">
        <v>3.1183474765069899E-2</v>
      </c>
      <c r="AY1610" s="17">
        <v>2.08925994102112E-2</v>
      </c>
      <c r="AZ1610" s="17">
        <v>5.2002207425495203E-2</v>
      </c>
    </row>
    <row r="1611" spans="2:52" x14ac:dyDescent="0.35">
      <c r="B1611" t="s">
        <v>387</v>
      </c>
      <c r="C1611" s="17">
        <v>0.54936433246018102</v>
      </c>
      <c r="D1611" s="17">
        <v>0.52031988079676905</v>
      </c>
      <c r="E1611" s="17">
        <v>0.57380518941383296</v>
      </c>
      <c r="F1611" s="17"/>
      <c r="G1611" s="17">
        <v>0.66047195845575901</v>
      </c>
      <c r="H1611" s="17">
        <v>0.60269936137954505</v>
      </c>
      <c r="I1611" s="17">
        <v>0.58098666495253204</v>
      </c>
      <c r="J1611" s="17">
        <v>0.59837138593691697</v>
      </c>
      <c r="K1611" s="17">
        <v>0.47218943569488497</v>
      </c>
      <c r="L1611" s="17">
        <v>0.43774203488985403</v>
      </c>
      <c r="M1611" s="17"/>
      <c r="N1611" s="17">
        <v>0.54530312731491803</v>
      </c>
      <c r="O1611" s="17">
        <v>0.59766016150712198</v>
      </c>
      <c r="P1611" s="17">
        <v>0.50925022555265098</v>
      </c>
      <c r="Q1611" s="17">
        <v>0.53455204137182</v>
      </c>
      <c r="R1611" s="17"/>
      <c r="S1611" s="17">
        <v>0.53649817545369605</v>
      </c>
      <c r="T1611" s="17">
        <v>0.52894359512812605</v>
      </c>
      <c r="U1611" s="17">
        <v>0.51643110395264502</v>
      </c>
      <c r="V1611" s="17">
        <v>0.52231637803786402</v>
      </c>
      <c r="W1611" s="17">
        <v>0.59348974067743299</v>
      </c>
      <c r="X1611" s="17">
        <v>0.57949222612045004</v>
      </c>
      <c r="Y1611" s="17">
        <v>0.60589786941173696</v>
      </c>
      <c r="Z1611" s="17">
        <v>0.61291375955480898</v>
      </c>
      <c r="AA1611" s="17">
        <v>0.516693918841582</v>
      </c>
      <c r="AB1611" s="17">
        <v>0.54332461652727904</v>
      </c>
      <c r="AC1611" s="17">
        <v>0.59547538017240498</v>
      </c>
      <c r="AD1611" s="17">
        <v>0.52596149236837997</v>
      </c>
      <c r="AE1611" s="17"/>
      <c r="AF1611" s="17">
        <v>0.47819341353605599</v>
      </c>
      <c r="AG1611" s="17">
        <v>0.54524309015380801</v>
      </c>
      <c r="AH1611" s="17">
        <v>0.65581248227463496</v>
      </c>
      <c r="AI1611" s="17"/>
      <c r="AJ1611" s="17">
        <v>0.515165212152352</v>
      </c>
      <c r="AK1611" s="17">
        <v>0.62029390672524498</v>
      </c>
      <c r="AL1611" s="17">
        <v>0.60190747354695495</v>
      </c>
      <c r="AM1611" s="17">
        <v>0.40338961351399599</v>
      </c>
      <c r="AN1611" s="17">
        <v>0.53501443444791597</v>
      </c>
      <c r="AO1611" s="17"/>
      <c r="AP1611" s="17">
        <v>0.53191324627687497</v>
      </c>
      <c r="AQ1611" s="17">
        <v>0.60330753125941605</v>
      </c>
      <c r="AR1611" s="17">
        <v>0.59662205744918695</v>
      </c>
      <c r="AS1611" s="17"/>
      <c r="AT1611" s="17">
        <v>0.49653358515441898</v>
      </c>
      <c r="AU1611" s="17">
        <v>0.56854445203708304</v>
      </c>
      <c r="AV1611" s="17" t="s">
        <v>74</v>
      </c>
      <c r="AW1611" s="17">
        <v>0.64088094228765902</v>
      </c>
      <c r="AX1611" s="17">
        <v>0.65572040897975203</v>
      </c>
      <c r="AY1611" s="17">
        <v>0.532927947906911</v>
      </c>
      <c r="AZ1611" s="17">
        <v>0.65112674422926597</v>
      </c>
    </row>
    <row r="1612" spans="2:52" x14ac:dyDescent="0.35">
      <c r="B1612" t="s">
        <v>388</v>
      </c>
      <c r="C1612" s="17">
        <v>0.15972299140107599</v>
      </c>
      <c r="D1612" s="17">
        <v>0.15332006673875101</v>
      </c>
      <c r="E1612" s="17">
        <v>0.16646318224279899</v>
      </c>
      <c r="F1612" s="17"/>
      <c r="G1612" s="17">
        <v>0.112127218529762</v>
      </c>
      <c r="H1612" s="17">
        <v>0.13168611063395</v>
      </c>
      <c r="I1612" s="17">
        <v>0.16762718690032599</v>
      </c>
      <c r="J1612" s="17">
        <v>0.18935213729560299</v>
      </c>
      <c r="K1612" s="17">
        <v>0.20159864205710001</v>
      </c>
      <c r="L1612" s="17">
        <v>0.151746794310232</v>
      </c>
      <c r="M1612" s="17"/>
      <c r="N1612" s="17">
        <v>0.15951219628179</v>
      </c>
      <c r="O1612" s="17">
        <v>0.17291865807478199</v>
      </c>
      <c r="P1612" s="17">
        <v>0.16878561355675001</v>
      </c>
      <c r="Q1612" s="17">
        <v>0.138995478539374</v>
      </c>
      <c r="R1612" s="17"/>
      <c r="S1612" s="17">
        <v>0.12707081956008701</v>
      </c>
      <c r="T1612" s="17">
        <v>0.18163348095867299</v>
      </c>
      <c r="U1612" s="17">
        <v>0.16815392324525799</v>
      </c>
      <c r="V1612" s="17">
        <v>0.13938603329459201</v>
      </c>
      <c r="W1612" s="17">
        <v>0.13612313029707501</v>
      </c>
      <c r="X1612" s="17">
        <v>0.199104603827608</v>
      </c>
      <c r="Y1612" s="17">
        <v>0.172455410200436</v>
      </c>
      <c r="Z1612" s="17">
        <v>0.19302016586387899</v>
      </c>
      <c r="AA1612" s="17">
        <v>0.16681875494534301</v>
      </c>
      <c r="AB1612" s="17">
        <v>0.10455759239011</v>
      </c>
      <c r="AC1612" s="17">
        <v>0.20219190127071801</v>
      </c>
      <c r="AD1612" s="17">
        <v>0.209456529594781</v>
      </c>
      <c r="AE1612" s="17"/>
      <c r="AF1612" s="17">
        <v>0.20199580699828101</v>
      </c>
      <c r="AG1612" s="17">
        <v>0.15342490022840899</v>
      </c>
      <c r="AH1612" s="17">
        <v>0.10252049711764</v>
      </c>
      <c r="AI1612" s="17"/>
      <c r="AJ1612" s="17">
        <v>0.16097472918039099</v>
      </c>
      <c r="AK1612" s="17">
        <v>0.16139129689921899</v>
      </c>
      <c r="AL1612" s="17">
        <v>0.15588408332053399</v>
      </c>
      <c r="AM1612" s="17">
        <v>0</v>
      </c>
      <c r="AN1612" s="17">
        <v>0.16025132573919901</v>
      </c>
      <c r="AO1612" s="17"/>
      <c r="AP1612" s="17">
        <v>0.156839761877477</v>
      </c>
      <c r="AQ1612" s="17">
        <v>0.15114374991146901</v>
      </c>
      <c r="AR1612" s="17">
        <v>0.15500780916500301</v>
      </c>
      <c r="AS1612" s="17"/>
      <c r="AT1612" s="17">
        <v>0.18682000905080301</v>
      </c>
      <c r="AU1612" s="17">
        <v>0.14663422712642199</v>
      </c>
      <c r="AV1612" s="17" t="s">
        <v>74</v>
      </c>
      <c r="AW1612" s="17">
        <v>0.12956221127218201</v>
      </c>
      <c r="AX1612" s="17">
        <v>7.5797125952505401E-2</v>
      </c>
      <c r="AY1612" s="17">
        <v>0.17085019803728399</v>
      </c>
      <c r="AZ1612" s="17">
        <v>0.145887644198327</v>
      </c>
    </row>
    <row r="1613" spans="2:52" x14ac:dyDescent="0.35">
      <c r="B1613" t="s">
        <v>86</v>
      </c>
      <c r="C1613" s="17">
        <v>0.38964134105910497</v>
      </c>
      <c r="D1613" s="17">
        <v>0.36699981405801801</v>
      </c>
      <c r="E1613" s="17">
        <v>0.40734200717103303</v>
      </c>
      <c r="F1613" s="17"/>
      <c r="G1613" s="17">
        <v>0.54834473992599797</v>
      </c>
      <c r="H1613" s="17">
        <v>0.47101325074559502</v>
      </c>
      <c r="I1613" s="17">
        <v>0.41335947805220602</v>
      </c>
      <c r="J1613" s="17">
        <v>0.409019248641314</v>
      </c>
      <c r="K1613" s="17">
        <v>0.27059079363778499</v>
      </c>
      <c r="L1613" s="17">
        <v>0.285995240579622</v>
      </c>
      <c r="M1613" s="17"/>
      <c r="N1613" s="17">
        <v>0.385790931033128</v>
      </c>
      <c r="O1613" s="17">
        <v>0.42474150343234002</v>
      </c>
      <c r="P1613" s="17">
        <v>0.3404646119959</v>
      </c>
      <c r="Q1613" s="17">
        <v>0.395556562832445</v>
      </c>
      <c r="R1613" s="17"/>
      <c r="S1613" s="17">
        <v>0.40942735589360901</v>
      </c>
      <c r="T1613" s="17">
        <v>0.34731011416945301</v>
      </c>
      <c r="U1613" s="17">
        <v>0.348277180707388</v>
      </c>
      <c r="V1613" s="17">
        <v>0.38293034474327098</v>
      </c>
      <c r="W1613" s="17">
        <v>0.45736661038035797</v>
      </c>
      <c r="X1613" s="17">
        <v>0.38038762229284301</v>
      </c>
      <c r="Y1613" s="17">
        <v>0.43344245921130098</v>
      </c>
      <c r="Z1613" s="17">
        <v>0.41989359369092999</v>
      </c>
      <c r="AA1613" s="17">
        <v>0.34987516389623902</v>
      </c>
      <c r="AB1613" s="17">
        <v>0.438767024137169</v>
      </c>
      <c r="AC1613" s="17">
        <v>0.39328347890168702</v>
      </c>
      <c r="AD1613" s="17">
        <v>0.31650496277359802</v>
      </c>
      <c r="AE1613" s="17"/>
      <c r="AF1613" s="17">
        <v>0.27619760653777597</v>
      </c>
      <c r="AG1613" s="17">
        <v>0.39181818992540002</v>
      </c>
      <c r="AH1613" s="17">
        <v>0.55329198515699496</v>
      </c>
      <c r="AI1613" s="17"/>
      <c r="AJ1613" s="17">
        <v>0.35419048297196098</v>
      </c>
      <c r="AK1613" s="17">
        <v>0.45890260982602599</v>
      </c>
      <c r="AL1613" s="17">
        <v>0.44602339022642001</v>
      </c>
      <c r="AM1613" s="17">
        <v>0.40338961351399599</v>
      </c>
      <c r="AN1613" s="17">
        <v>0.37476310870871699</v>
      </c>
      <c r="AO1613" s="17"/>
      <c r="AP1613" s="17">
        <v>0.37507348439939803</v>
      </c>
      <c r="AQ1613" s="17">
        <v>0.45216378134794699</v>
      </c>
      <c r="AR1613" s="17">
        <v>0.441614248284184</v>
      </c>
      <c r="AS1613" s="17"/>
      <c r="AT1613" s="17">
        <v>0.309713576103616</v>
      </c>
      <c r="AU1613" s="17">
        <v>0.42191022491066099</v>
      </c>
      <c r="AV1613" s="17" t="s">
        <v>74</v>
      </c>
      <c r="AW1613" s="17">
        <v>0.51131873101547798</v>
      </c>
      <c r="AX1613" s="17">
        <v>0.57992328302724605</v>
      </c>
      <c r="AY1613" s="17">
        <v>0.36207774986962599</v>
      </c>
      <c r="AZ1613" s="17">
        <v>0.50523910003093897</v>
      </c>
    </row>
    <row r="1614" spans="2:52" x14ac:dyDescent="0.35">
      <c r="C1614" s="17"/>
      <c r="D1614" s="17"/>
      <c r="E1614" s="17"/>
      <c r="F1614" s="17"/>
      <c r="G1614" s="17"/>
      <c r="H1614" s="17"/>
      <c r="I1614" s="17"/>
      <c r="J1614" s="17"/>
      <c r="K1614" s="17"/>
      <c r="L1614" s="17"/>
      <c r="M1614" s="17"/>
      <c r="N1614" s="17"/>
      <c r="O1614" s="17"/>
      <c r="P1614" s="17"/>
      <c r="Q1614" s="17"/>
      <c r="R1614" s="17"/>
      <c r="S1614" s="17"/>
      <c r="T1614" s="17"/>
      <c r="U1614" s="17"/>
      <c r="V1614" s="17"/>
      <c r="W1614" s="17"/>
      <c r="X1614" s="17"/>
      <c r="Y1614" s="17"/>
      <c r="Z1614" s="17"/>
      <c r="AA1614" s="17"/>
      <c r="AB1614" s="17"/>
      <c r="AC1614" s="17"/>
      <c r="AD1614" s="17"/>
      <c r="AE1614" s="17"/>
      <c r="AF1614" s="17"/>
      <c r="AG1614" s="17"/>
      <c r="AH1614" s="17"/>
      <c r="AI1614" s="17"/>
      <c r="AJ1614" s="17"/>
      <c r="AK1614" s="17"/>
      <c r="AL1614" s="17"/>
      <c r="AM1614" s="17"/>
      <c r="AN1614" s="17"/>
      <c r="AO1614" s="17"/>
      <c r="AP1614" s="17"/>
      <c r="AQ1614" s="17"/>
      <c r="AR1614" s="17"/>
      <c r="AS1614" s="17"/>
      <c r="AT1614" s="17"/>
      <c r="AU1614" s="17"/>
      <c r="AV1614" s="17"/>
      <c r="AW1614" s="17"/>
      <c r="AX1614" s="17"/>
      <c r="AY1614" s="17"/>
      <c r="AZ1614" s="17"/>
    </row>
    <row r="1615" spans="2:52" x14ac:dyDescent="0.35">
      <c r="B1615" s="6" t="s">
        <v>537</v>
      </c>
      <c r="C1615" s="17"/>
      <c r="D1615" s="17"/>
      <c r="E1615" s="17"/>
      <c r="F1615" s="17"/>
      <c r="G1615" s="17"/>
      <c r="H1615" s="17"/>
      <c r="I1615" s="17"/>
      <c r="J1615" s="17"/>
      <c r="K1615" s="17"/>
      <c r="L1615" s="17"/>
      <c r="M1615" s="17"/>
      <c r="N1615" s="17"/>
      <c r="O1615" s="17"/>
      <c r="P1615" s="17"/>
      <c r="Q1615" s="17"/>
      <c r="R1615" s="17"/>
      <c r="S1615" s="17"/>
      <c r="T1615" s="17"/>
      <c r="U1615" s="17"/>
      <c r="V1615" s="17"/>
      <c r="W1615" s="17"/>
      <c r="X1615" s="17"/>
      <c r="Y1615" s="17"/>
      <c r="Z1615" s="17"/>
      <c r="AA1615" s="17"/>
      <c r="AB1615" s="17"/>
      <c r="AC1615" s="17"/>
      <c r="AD1615" s="17"/>
      <c r="AE1615" s="17"/>
      <c r="AF1615" s="17"/>
      <c r="AG1615" s="17"/>
      <c r="AH1615" s="17"/>
      <c r="AI1615" s="17"/>
      <c r="AJ1615" s="17"/>
      <c r="AK1615" s="17"/>
      <c r="AL1615" s="17"/>
      <c r="AM1615" s="17"/>
      <c r="AN1615" s="17"/>
      <c r="AO1615" s="17"/>
      <c r="AP1615" s="17"/>
      <c r="AQ1615" s="17"/>
      <c r="AR1615" s="17"/>
      <c r="AS1615" s="17"/>
      <c r="AT1615" s="17"/>
      <c r="AU1615" s="17"/>
      <c r="AV1615" s="17"/>
      <c r="AW1615" s="17"/>
      <c r="AX1615" s="17"/>
      <c r="AY1615" s="17"/>
      <c r="AZ1615" s="17"/>
    </row>
    <row r="1616" spans="2:52" x14ac:dyDescent="0.35">
      <c r="B1616" s="24" t="s">
        <v>156</v>
      </c>
      <c r="C1616" s="17"/>
      <c r="D1616" s="17"/>
      <c r="E1616" s="17"/>
      <c r="F1616" s="17"/>
      <c r="G1616" s="17"/>
      <c r="H1616" s="17"/>
      <c r="I1616" s="17"/>
      <c r="J1616" s="17"/>
      <c r="K1616" s="17"/>
      <c r="L1616" s="17"/>
      <c r="M1616" s="17"/>
      <c r="N1616" s="17"/>
      <c r="O1616" s="17"/>
      <c r="P1616" s="17"/>
      <c r="Q1616" s="17"/>
      <c r="R1616" s="17"/>
      <c r="S1616" s="17"/>
      <c r="T1616" s="17"/>
      <c r="U1616" s="17"/>
      <c r="V1616" s="17"/>
      <c r="W1616" s="17"/>
      <c r="X1616" s="17"/>
      <c r="Y1616" s="17"/>
      <c r="Z1616" s="17"/>
      <c r="AA1616" s="17"/>
      <c r="AB1616" s="17"/>
      <c r="AC1616" s="17"/>
      <c r="AD1616" s="17"/>
      <c r="AE1616" s="17"/>
      <c r="AF1616" s="17"/>
      <c r="AG1616" s="17"/>
      <c r="AH1616" s="17"/>
      <c r="AI1616" s="17"/>
      <c r="AJ1616" s="17"/>
      <c r="AK1616" s="17"/>
      <c r="AL1616" s="17"/>
      <c r="AM1616" s="17"/>
      <c r="AN1616" s="17"/>
      <c r="AO1616" s="17"/>
      <c r="AP1616" s="17"/>
      <c r="AQ1616" s="17"/>
      <c r="AR1616" s="17"/>
      <c r="AS1616" s="17"/>
      <c r="AT1616" s="17"/>
      <c r="AU1616" s="17"/>
      <c r="AV1616" s="17"/>
      <c r="AW1616" s="17"/>
      <c r="AX1616" s="17"/>
      <c r="AY1616" s="17"/>
      <c r="AZ1616" s="17"/>
    </row>
    <row r="1617" spans="2:52" x14ac:dyDescent="0.35">
      <c r="B1617" t="s">
        <v>382</v>
      </c>
      <c r="C1617" s="17">
        <v>4.1126553842904999E-2</v>
      </c>
      <c r="D1617" s="17">
        <v>5.11252116895686E-2</v>
      </c>
      <c r="E1617" s="17">
        <v>3.2117669489631302E-2</v>
      </c>
      <c r="F1617" s="17"/>
      <c r="G1617" s="17">
        <v>0.133711455381432</v>
      </c>
      <c r="H1617" s="17">
        <v>7.6694619057432897E-2</v>
      </c>
      <c r="I1617" s="17">
        <v>2.7057394538472099E-2</v>
      </c>
      <c r="J1617" s="17">
        <v>1.57419652635295E-2</v>
      </c>
      <c r="K1617" s="17">
        <v>2.0268798766051501E-2</v>
      </c>
      <c r="L1617" s="17">
        <v>5.6496595185093904E-3</v>
      </c>
      <c r="M1617" s="17"/>
      <c r="N1617" s="17">
        <v>6.07515397193839E-2</v>
      </c>
      <c r="O1617" s="17">
        <v>4.4089497505839001E-2</v>
      </c>
      <c r="P1617" s="17">
        <v>3.8587825775666398E-2</v>
      </c>
      <c r="Q1617" s="17">
        <v>1.7572915277729501E-2</v>
      </c>
      <c r="R1617" s="17"/>
      <c r="S1617" s="17">
        <v>8.3910753510139394E-2</v>
      </c>
      <c r="T1617" s="17">
        <v>2.0707092764713799E-2</v>
      </c>
      <c r="U1617" s="17">
        <v>0</v>
      </c>
      <c r="V1617" s="17">
        <v>2.6060424905183299E-2</v>
      </c>
      <c r="W1617" s="17">
        <v>4.0590389114381099E-2</v>
      </c>
      <c r="X1617" s="17">
        <v>9.1190647086472204E-2</v>
      </c>
      <c r="Y1617" s="17">
        <v>0</v>
      </c>
      <c r="Z1617" s="17">
        <v>4.1226258367070001E-2</v>
      </c>
      <c r="AA1617" s="17">
        <v>3.9460823412754802E-2</v>
      </c>
      <c r="AB1617" s="17">
        <v>4.7619524725677799E-2</v>
      </c>
      <c r="AC1617" s="17">
        <v>7.7985533787913897E-2</v>
      </c>
      <c r="AD1617" s="17">
        <v>0</v>
      </c>
      <c r="AE1617" s="17"/>
      <c r="AF1617" s="17">
        <v>1.6600451743290098E-2</v>
      </c>
      <c r="AG1617" s="17">
        <v>4.8615654884604599E-2</v>
      </c>
      <c r="AH1617" s="17">
        <v>7.1623627482378799E-2</v>
      </c>
      <c r="AI1617" s="17"/>
      <c r="AJ1617" s="17">
        <v>3.2701752977599599E-2</v>
      </c>
      <c r="AK1617" s="17">
        <v>5.8253191671749402E-2</v>
      </c>
      <c r="AL1617" s="17">
        <v>5.68019344155202E-2</v>
      </c>
      <c r="AM1617" s="17">
        <v>0</v>
      </c>
      <c r="AN1617" s="17">
        <v>2.23213689892727E-2</v>
      </c>
      <c r="AO1617" s="17"/>
      <c r="AP1617" s="17">
        <v>5.8484734448753302E-2</v>
      </c>
      <c r="AQ1617" s="17">
        <v>5.0622661445729099E-2</v>
      </c>
      <c r="AR1617" s="17">
        <v>5.7094699778988199E-2</v>
      </c>
      <c r="AS1617" s="17"/>
      <c r="AT1617" s="17">
        <v>4.5523710415166202E-2</v>
      </c>
      <c r="AU1617" s="17">
        <v>1.3577486589437301E-2</v>
      </c>
      <c r="AV1617" s="17" t="s">
        <v>74</v>
      </c>
      <c r="AW1617" s="17">
        <v>6.3278972132250005E-2</v>
      </c>
      <c r="AX1617" s="17">
        <v>7.1642037225931696E-2</v>
      </c>
      <c r="AY1617" s="17">
        <v>4.6278485821512901E-2</v>
      </c>
      <c r="AZ1617" s="17">
        <v>0</v>
      </c>
    </row>
    <row r="1618" spans="2:52" x14ac:dyDescent="0.35">
      <c r="B1618" t="s">
        <v>383</v>
      </c>
      <c r="C1618" s="17">
        <v>0.14897940514011301</v>
      </c>
      <c r="D1618" s="17">
        <v>0.15542041997209599</v>
      </c>
      <c r="E1618" s="17">
        <v>0.143815279364187</v>
      </c>
      <c r="F1618" s="17"/>
      <c r="G1618" s="17">
        <v>0.17624402751978699</v>
      </c>
      <c r="H1618" s="17">
        <v>0.237549305669911</v>
      </c>
      <c r="I1618" s="17">
        <v>0.183274287345005</v>
      </c>
      <c r="J1618" s="17">
        <v>0.106631180164693</v>
      </c>
      <c r="K1618" s="17">
        <v>0.11071533752906899</v>
      </c>
      <c r="L1618" s="17">
        <v>0.105657566533916</v>
      </c>
      <c r="M1618" s="17"/>
      <c r="N1618" s="17">
        <v>0.16698852642609999</v>
      </c>
      <c r="O1618" s="17">
        <v>0.16615493904616299</v>
      </c>
      <c r="P1618" s="17">
        <v>0.15182535296760599</v>
      </c>
      <c r="Q1618" s="17">
        <v>0.10776650068739101</v>
      </c>
      <c r="R1618" s="17"/>
      <c r="S1618" s="17">
        <v>0.26411709648979198</v>
      </c>
      <c r="T1618" s="17">
        <v>0.10866127717733599</v>
      </c>
      <c r="U1618" s="17">
        <v>0.13898176286004099</v>
      </c>
      <c r="V1618" s="17">
        <v>9.55842094927144E-2</v>
      </c>
      <c r="W1618" s="17">
        <v>0.100528106752901</v>
      </c>
      <c r="X1618" s="17">
        <v>0.12857153671694399</v>
      </c>
      <c r="Y1618" s="17">
        <v>0.13800552732645699</v>
      </c>
      <c r="Z1618" s="17">
        <v>0.14405107818534399</v>
      </c>
      <c r="AA1618" s="17">
        <v>0.18826603061028399</v>
      </c>
      <c r="AB1618" s="17">
        <v>0.15651660509756901</v>
      </c>
      <c r="AC1618" s="17">
        <v>0.14448389561014699</v>
      </c>
      <c r="AD1618" s="17">
        <v>6.3148726132749605E-2</v>
      </c>
      <c r="AE1618" s="17"/>
      <c r="AF1618" s="17">
        <v>0.117936079940178</v>
      </c>
      <c r="AG1618" s="17">
        <v>0.1745212274446</v>
      </c>
      <c r="AH1618" s="17">
        <v>0.16429253173977501</v>
      </c>
      <c r="AI1618" s="17"/>
      <c r="AJ1618" s="17">
        <v>0.118315029017666</v>
      </c>
      <c r="AK1618" s="17">
        <v>0.23837838574428399</v>
      </c>
      <c r="AL1618" s="17">
        <v>0.16906261516844301</v>
      </c>
      <c r="AM1618" s="17">
        <v>0</v>
      </c>
      <c r="AN1618" s="17">
        <v>5.84963243039568E-2</v>
      </c>
      <c r="AO1618" s="17"/>
      <c r="AP1618" s="17">
        <v>0.159099813096197</v>
      </c>
      <c r="AQ1618" s="17">
        <v>0.20593871405132599</v>
      </c>
      <c r="AR1618" s="17">
        <v>0.15269050687883301</v>
      </c>
      <c r="AS1618" s="17"/>
      <c r="AT1618" s="17">
        <v>0.14022056934393401</v>
      </c>
      <c r="AU1618" s="17">
        <v>0.148334547726578</v>
      </c>
      <c r="AV1618" s="17" t="s">
        <v>74</v>
      </c>
      <c r="AW1618" s="17">
        <v>0.123018700034636</v>
      </c>
      <c r="AX1618" s="17">
        <v>0.248144755922212</v>
      </c>
      <c r="AY1618" s="17">
        <v>0.150553450395704</v>
      </c>
      <c r="AZ1618" s="17">
        <v>5.0439904047319302E-2</v>
      </c>
    </row>
    <row r="1619" spans="2:52" x14ac:dyDescent="0.35">
      <c r="B1619" t="s">
        <v>384</v>
      </c>
      <c r="C1619" s="17">
        <v>0.271573939292929</v>
      </c>
      <c r="D1619" s="17">
        <v>0.26812559009726999</v>
      </c>
      <c r="E1619" s="17">
        <v>0.27617238201418898</v>
      </c>
      <c r="F1619" s="17"/>
      <c r="G1619" s="17">
        <v>0.260109493438404</v>
      </c>
      <c r="H1619" s="17">
        <v>0.22960959505801001</v>
      </c>
      <c r="I1619" s="17">
        <v>0.30859989441978403</v>
      </c>
      <c r="J1619" s="17">
        <v>0.26640428072334299</v>
      </c>
      <c r="K1619" s="17">
        <v>0.31139847301374901</v>
      </c>
      <c r="L1619" s="17">
        <v>0.26024400937554698</v>
      </c>
      <c r="M1619" s="17"/>
      <c r="N1619" s="17">
        <v>0.278099473203683</v>
      </c>
      <c r="O1619" s="17">
        <v>0.27996357881103601</v>
      </c>
      <c r="P1619" s="17">
        <v>0.24852696528785501</v>
      </c>
      <c r="Q1619" s="17">
        <v>0.27431469837594002</v>
      </c>
      <c r="R1619" s="17"/>
      <c r="S1619" s="17">
        <v>0.33582054925410199</v>
      </c>
      <c r="T1619" s="17">
        <v>0.28446066346974103</v>
      </c>
      <c r="U1619" s="17">
        <v>0.36033018536313299</v>
      </c>
      <c r="V1619" s="17">
        <v>0.245458211823425</v>
      </c>
      <c r="W1619" s="17">
        <v>0.38289416925446002</v>
      </c>
      <c r="X1619" s="17">
        <v>0.211529223342663</v>
      </c>
      <c r="Y1619" s="17">
        <v>0.122672663406994</v>
      </c>
      <c r="Z1619" s="17">
        <v>0.225713786761604</v>
      </c>
      <c r="AA1619" s="17">
        <v>0.24079274289725</v>
      </c>
      <c r="AB1619" s="17">
        <v>0.29123088155576399</v>
      </c>
      <c r="AC1619" s="17">
        <v>0.142780414312215</v>
      </c>
      <c r="AD1619" s="17">
        <v>0.40022561930130901</v>
      </c>
      <c r="AE1619" s="17"/>
      <c r="AF1619" s="17">
        <v>0.26938997814700799</v>
      </c>
      <c r="AG1619" s="17">
        <v>0.25715922055858498</v>
      </c>
      <c r="AH1619" s="17">
        <v>0.30364459341612499</v>
      </c>
      <c r="AI1619" s="17"/>
      <c r="AJ1619" s="17">
        <v>0.27727246162543301</v>
      </c>
      <c r="AK1619" s="17">
        <v>0.235017109926211</v>
      </c>
      <c r="AL1619" s="17">
        <v>0.28254011727252298</v>
      </c>
      <c r="AM1619" s="17">
        <v>0.20432031216614199</v>
      </c>
      <c r="AN1619" s="17">
        <v>0.35473699977563899</v>
      </c>
      <c r="AO1619" s="17"/>
      <c r="AP1619" s="17">
        <v>0.26762582474494701</v>
      </c>
      <c r="AQ1619" s="17">
        <v>0.25910793164416002</v>
      </c>
      <c r="AR1619" s="17">
        <v>0.35863138804244898</v>
      </c>
      <c r="AS1619" s="17"/>
      <c r="AT1619" s="17">
        <v>0.22155191655602</v>
      </c>
      <c r="AU1619" s="17">
        <v>0.35724049423806498</v>
      </c>
      <c r="AV1619" s="17" t="s">
        <v>74</v>
      </c>
      <c r="AW1619" s="17">
        <v>0.23655790291419401</v>
      </c>
      <c r="AX1619" s="17">
        <v>0.23455026947163701</v>
      </c>
      <c r="AY1619" s="17">
        <v>0.311752475005795</v>
      </c>
      <c r="AZ1619" s="17">
        <v>0.34072827168775099</v>
      </c>
    </row>
    <row r="1620" spans="2:52" x14ac:dyDescent="0.35">
      <c r="B1620" t="s">
        <v>385</v>
      </c>
      <c r="C1620" s="17">
        <v>0.23295086021462399</v>
      </c>
      <c r="D1620" s="17">
        <v>0.22151221325099199</v>
      </c>
      <c r="E1620" s="17">
        <v>0.24220506252652199</v>
      </c>
      <c r="F1620" s="17"/>
      <c r="G1620" s="17">
        <v>0.182688169728741</v>
      </c>
      <c r="H1620" s="17">
        <v>0.17531399428022601</v>
      </c>
      <c r="I1620" s="17">
        <v>0.16759561106174301</v>
      </c>
      <c r="J1620" s="17">
        <v>0.28045963571350102</v>
      </c>
      <c r="K1620" s="17">
        <v>0.27612404396795398</v>
      </c>
      <c r="L1620" s="17">
        <v>0.28274345080206298</v>
      </c>
      <c r="M1620" s="17"/>
      <c r="N1620" s="17">
        <v>0.23903579025777599</v>
      </c>
      <c r="O1620" s="17">
        <v>0.21310678563899099</v>
      </c>
      <c r="P1620" s="17">
        <v>0.25087249455149302</v>
      </c>
      <c r="Q1620" s="17">
        <v>0.23540213872802501</v>
      </c>
      <c r="R1620" s="17"/>
      <c r="S1620" s="17">
        <v>0.15421172005759301</v>
      </c>
      <c r="T1620" s="17">
        <v>0.285216592839664</v>
      </c>
      <c r="U1620" s="17">
        <v>0.318714542080691</v>
      </c>
      <c r="V1620" s="17">
        <v>0.26681936375819498</v>
      </c>
      <c r="W1620" s="17">
        <v>0.22431626628947801</v>
      </c>
      <c r="X1620" s="17">
        <v>0.188272318711077</v>
      </c>
      <c r="Y1620" s="17">
        <v>0.30498992236508199</v>
      </c>
      <c r="Z1620" s="17">
        <v>0.19251536058361801</v>
      </c>
      <c r="AA1620" s="17">
        <v>0.18984753345581001</v>
      </c>
      <c r="AB1620" s="17">
        <v>0.27406883698256801</v>
      </c>
      <c r="AC1620" s="17">
        <v>0.194701328724464</v>
      </c>
      <c r="AD1620" s="17">
        <v>7.1005870052014294E-2</v>
      </c>
      <c r="AE1620" s="17"/>
      <c r="AF1620" s="17">
        <v>0.23923255726658599</v>
      </c>
      <c r="AG1620" s="17">
        <v>0.231714214797166</v>
      </c>
      <c r="AH1620" s="17">
        <v>0.232456130410337</v>
      </c>
      <c r="AI1620" s="17"/>
      <c r="AJ1620" s="17">
        <v>0.26531535957663899</v>
      </c>
      <c r="AK1620" s="17">
        <v>0.226092422878516</v>
      </c>
      <c r="AL1620" s="17">
        <v>0.19525335262846999</v>
      </c>
      <c r="AM1620" s="17">
        <v>0.59511767543171401</v>
      </c>
      <c r="AN1620" s="17">
        <v>0.18697170498572499</v>
      </c>
      <c r="AO1620" s="17"/>
      <c r="AP1620" s="17">
        <v>0.22951026763549101</v>
      </c>
      <c r="AQ1620" s="17">
        <v>0.251926537746541</v>
      </c>
      <c r="AR1620" s="17">
        <v>0.15456572456787099</v>
      </c>
      <c r="AS1620" s="17"/>
      <c r="AT1620" s="17">
        <v>0.260369710512869</v>
      </c>
      <c r="AU1620" s="17">
        <v>0.235425565320488</v>
      </c>
      <c r="AV1620" s="17" t="s">
        <v>74</v>
      </c>
      <c r="AW1620" s="17">
        <v>0.16183174279597501</v>
      </c>
      <c r="AX1620" s="17">
        <v>0.16555372734026499</v>
      </c>
      <c r="AY1620" s="17">
        <v>0.229404120500067</v>
      </c>
      <c r="AZ1620" s="17">
        <v>0.31474752261376998</v>
      </c>
    </row>
    <row r="1621" spans="2:52" x14ac:dyDescent="0.35">
      <c r="B1621" t="s">
        <v>386</v>
      </c>
      <c r="C1621" s="17">
        <v>0.25788902501568201</v>
      </c>
      <c r="D1621" s="17">
        <v>0.264036032476269</v>
      </c>
      <c r="E1621" s="17">
        <v>0.25085879400218603</v>
      </c>
      <c r="F1621" s="17"/>
      <c r="G1621" s="17">
        <v>0.16865802038817801</v>
      </c>
      <c r="H1621" s="17">
        <v>0.218185992103089</v>
      </c>
      <c r="I1621" s="17">
        <v>0.28159724830325999</v>
      </c>
      <c r="J1621" s="17">
        <v>0.28491325919598198</v>
      </c>
      <c r="K1621" s="17">
        <v>0.26172398243171402</v>
      </c>
      <c r="L1621" s="17">
        <v>0.29708929398791001</v>
      </c>
      <c r="M1621" s="17"/>
      <c r="N1621" s="17">
        <v>0.22336450232743099</v>
      </c>
      <c r="O1621" s="17">
        <v>0.24121817815771701</v>
      </c>
      <c r="P1621" s="17">
        <v>0.26607861479101402</v>
      </c>
      <c r="Q1621" s="17">
        <v>0.30548906494029299</v>
      </c>
      <c r="R1621" s="17"/>
      <c r="S1621" s="17">
        <v>0.13116075447542</v>
      </c>
      <c r="T1621" s="17">
        <v>0.26963049886531498</v>
      </c>
      <c r="U1621" s="17">
        <v>0.147726892143411</v>
      </c>
      <c r="V1621" s="17">
        <v>0.21885295310715</v>
      </c>
      <c r="W1621" s="17">
        <v>0.23275572129043101</v>
      </c>
      <c r="X1621" s="17">
        <v>0.341591795607743</v>
      </c>
      <c r="Y1621" s="17">
        <v>0.38052062689759802</v>
      </c>
      <c r="Z1621" s="17">
        <v>0.35888722206810902</v>
      </c>
      <c r="AA1621" s="17">
        <v>0.30281655128079399</v>
      </c>
      <c r="AB1621" s="17">
        <v>0.18023237234717401</v>
      </c>
      <c r="AC1621" s="17">
        <v>0.44004882756526098</v>
      </c>
      <c r="AD1621" s="17">
        <v>0.39031785110390999</v>
      </c>
      <c r="AE1621" s="17"/>
      <c r="AF1621" s="17">
        <v>0.319644168214131</v>
      </c>
      <c r="AG1621" s="17">
        <v>0.241828564456599</v>
      </c>
      <c r="AH1621" s="17">
        <v>0.17750456096200001</v>
      </c>
      <c r="AI1621" s="17"/>
      <c r="AJ1621" s="17">
        <v>0.263165633765577</v>
      </c>
      <c r="AK1621" s="17">
        <v>0.222215745725477</v>
      </c>
      <c r="AL1621" s="17">
        <v>0.29634198051504401</v>
      </c>
      <c r="AM1621" s="17">
        <v>0.200562012402143</v>
      </c>
      <c r="AN1621" s="17">
        <v>0.27343683184515299</v>
      </c>
      <c r="AO1621" s="17"/>
      <c r="AP1621" s="17">
        <v>0.24270424407381899</v>
      </c>
      <c r="AQ1621" s="17">
        <v>0.21190343701209999</v>
      </c>
      <c r="AR1621" s="17">
        <v>0.27701768073185901</v>
      </c>
      <c r="AS1621" s="17"/>
      <c r="AT1621" s="17">
        <v>0.28478331009304197</v>
      </c>
      <c r="AU1621" s="17">
        <v>0.19135714136347401</v>
      </c>
      <c r="AV1621" s="17" t="s">
        <v>74</v>
      </c>
      <c r="AW1621" s="17">
        <v>0.33965269139219101</v>
      </c>
      <c r="AX1621" s="17">
        <v>0.262810560527792</v>
      </c>
      <c r="AY1621" s="17">
        <v>0.24069100824956999</v>
      </c>
      <c r="AZ1621" s="17">
        <v>0.19344069776182399</v>
      </c>
    </row>
    <row r="1622" spans="2:52" x14ac:dyDescent="0.35">
      <c r="B1622" t="s">
        <v>72</v>
      </c>
      <c r="C1622" s="17">
        <v>4.7480216493747E-2</v>
      </c>
      <c r="D1622" s="17">
        <v>3.9780532513804097E-2</v>
      </c>
      <c r="E1622" s="17">
        <v>5.4830812603283798E-2</v>
      </c>
      <c r="F1622" s="17"/>
      <c r="G1622" s="17">
        <v>7.8588833543457998E-2</v>
      </c>
      <c r="H1622" s="17">
        <v>6.2646493831331196E-2</v>
      </c>
      <c r="I1622" s="17">
        <v>3.1875564331735502E-2</v>
      </c>
      <c r="J1622" s="17">
        <v>4.58496789389519E-2</v>
      </c>
      <c r="K1622" s="17">
        <v>1.97693642914618E-2</v>
      </c>
      <c r="L1622" s="17">
        <v>4.8616019782054903E-2</v>
      </c>
      <c r="M1622" s="17"/>
      <c r="N1622" s="17">
        <v>3.1760168065626003E-2</v>
      </c>
      <c r="O1622" s="17">
        <v>5.5467020840253803E-2</v>
      </c>
      <c r="P1622" s="17">
        <v>4.4108746626365498E-2</v>
      </c>
      <c r="Q1622" s="17">
        <v>5.9454681990621698E-2</v>
      </c>
      <c r="R1622" s="17"/>
      <c r="S1622" s="17">
        <v>3.0779126212954401E-2</v>
      </c>
      <c r="T1622" s="17">
        <v>3.1323874883229803E-2</v>
      </c>
      <c r="U1622" s="17">
        <v>3.4246617552724401E-2</v>
      </c>
      <c r="V1622" s="17">
        <v>0.14722483691333299</v>
      </c>
      <c r="W1622" s="17">
        <v>1.8915347298348699E-2</v>
      </c>
      <c r="X1622" s="17">
        <v>3.8844478535100098E-2</v>
      </c>
      <c r="Y1622" s="17">
        <v>5.3811260003869897E-2</v>
      </c>
      <c r="Z1622" s="17">
        <v>3.7606294034254702E-2</v>
      </c>
      <c r="AA1622" s="17">
        <v>3.8816318343106802E-2</v>
      </c>
      <c r="AB1622" s="17">
        <v>5.0331779291248303E-2</v>
      </c>
      <c r="AC1622" s="17">
        <v>0</v>
      </c>
      <c r="AD1622" s="17">
        <v>7.5301933410017202E-2</v>
      </c>
      <c r="AE1622" s="17"/>
      <c r="AF1622" s="17">
        <v>3.7196764688806797E-2</v>
      </c>
      <c r="AG1622" s="17">
        <v>4.6161117858445802E-2</v>
      </c>
      <c r="AH1622" s="17">
        <v>5.0478555989383403E-2</v>
      </c>
      <c r="AI1622" s="17"/>
      <c r="AJ1622" s="17">
        <v>4.3229763037085499E-2</v>
      </c>
      <c r="AK1622" s="17">
        <v>2.0043144053762198E-2</v>
      </c>
      <c r="AL1622" s="17">
        <v>0</v>
      </c>
      <c r="AM1622" s="17">
        <v>0</v>
      </c>
      <c r="AN1622" s="17">
        <v>0.104036770100252</v>
      </c>
      <c r="AO1622" s="17"/>
      <c r="AP1622" s="17">
        <v>4.2575116000792203E-2</v>
      </c>
      <c r="AQ1622" s="17">
        <v>2.0500718100144501E-2</v>
      </c>
      <c r="AR1622" s="17">
        <v>0</v>
      </c>
      <c r="AS1622" s="17"/>
      <c r="AT1622" s="17">
        <v>4.75507830789689E-2</v>
      </c>
      <c r="AU1622" s="17">
        <v>5.4064764761957602E-2</v>
      </c>
      <c r="AV1622" s="17" t="s">
        <v>74</v>
      </c>
      <c r="AW1622" s="17">
        <v>7.5659990730753607E-2</v>
      </c>
      <c r="AX1622" s="17">
        <v>1.72986495121621E-2</v>
      </c>
      <c r="AY1622" s="17">
        <v>2.13204600273522E-2</v>
      </c>
      <c r="AZ1622" s="17">
        <v>0.10064360388933601</v>
      </c>
    </row>
    <row r="1623" spans="2:52" x14ac:dyDescent="0.35">
      <c r="B1623" t="s">
        <v>387</v>
      </c>
      <c r="C1623" s="17">
        <v>0.19010595898301799</v>
      </c>
      <c r="D1623" s="17">
        <v>0.20654563166166501</v>
      </c>
      <c r="E1623" s="17">
        <v>0.17593294885381799</v>
      </c>
      <c r="F1623" s="17"/>
      <c r="G1623" s="17">
        <v>0.30995548290121899</v>
      </c>
      <c r="H1623" s="17">
        <v>0.31424392472734403</v>
      </c>
      <c r="I1623" s="17">
        <v>0.21033168188347701</v>
      </c>
      <c r="J1623" s="17">
        <v>0.122373145428222</v>
      </c>
      <c r="K1623" s="17">
        <v>0.13098413629512101</v>
      </c>
      <c r="L1623" s="17">
        <v>0.111307226052425</v>
      </c>
      <c r="M1623" s="17"/>
      <c r="N1623" s="17">
        <v>0.227740066145484</v>
      </c>
      <c r="O1623" s="17">
        <v>0.21024443655200201</v>
      </c>
      <c r="P1623" s="17">
        <v>0.19041317874327299</v>
      </c>
      <c r="Q1623" s="17">
        <v>0.12533941596511999</v>
      </c>
      <c r="R1623" s="17"/>
      <c r="S1623" s="17">
        <v>0.34802784999993203</v>
      </c>
      <c r="T1623" s="17">
        <v>0.12936836994205</v>
      </c>
      <c r="U1623" s="17">
        <v>0.13898176286004099</v>
      </c>
      <c r="V1623" s="17">
        <v>0.12164463439789799</v>
      </c>
      <c r="W1623" s="17">
        <v>0.14111849586728301</v>
      </c>
      <c r="X1623" s="17">
        <v>0.219762183803416</v>
      </c>
      <c r="Y1623" s="17">
        <v>0.13800552732645699</v>
      </c>
      <c r="Z1623" s="17">
        <v>0.18527733655241399</v>
      </c>
      <c r="AA1623" s="17">
        <v>0.22772685402303899</v>
      </c>
      <c r="AB1623" s="17">
        <v>0.204136129823247</v>
      </c>
      <c r="AC1623" s="17">
        <v>0.22246942939806</v>
      </c>
      <c r="AD1623" s="17">
        <v>6.3148726132749605E-2</v>
      </c>
      <c r="AE1623" s="17"/>
      <c r="AF1623" s="17">
        <v>0.13453653168346799</v>
      </c>
      <c r="AG1623" s="17">
        <v>0.22313688232920401</v>
      </c>
      <c r="AH1623" s="17">
        <v>0.235916159222154</v>
      </c>
      <c r="AI1623" s="17"/>
      <c r="AJ1623" s="17">
        <v>0.151016781995266</v>
      </c>
      <c r="AK1623" s="17">
        <v>0.29663157741603302</v>
      </c>
      <c r="AL1623" s="17">
        <v>0.22586454958396299</v>
      </c>
      <c r="AM1623" s="17">
        <v>0</v>
      </c>
      <c r="AN1623" s="17">
        <v>8.0817693293229506E-2</v>
      </c>
      <c r="AO1623" s="17"/>
      <c r="AP1623" s="17">
        <v>0.21758454754495099</v>
      </c>
      <c r="AQ1623" s="17">
        <v>0.25656137549705499</v>
      </c>
      <c r="AR1623" s="17">
        <v>0.20978520665782099</v>
      </c>
      <c r="AS1623" s="17"/>
      <c r="AT1623" s="17">
        <v>0.18574427975910099</v>
      </c>
      <c r="AU1623" s="17">
        <v>0.161912034316015</v>
      </c>
      <c r="AV1623" s="17" t="s">
        <v>74</v>
      </c>
      <c r="AW1623" s="17">
        <v>0.186297672166886</v>
      </c>
      <c r="AX1623" s="17">
        <v>0.31978679314814401</v>
      </c>
      <c r="AY1623" s="17">
        <v>0.19683193621721701</v>
      </c>
      <c r="AZ1623" s="17">
        <v>5.0439904047319302E-2</v>
      </c>
    </row>
    <row r="1624" spans="2:52" x14ac:dyDescent="0.35">
      <c r="B1624" t="s">
        <v>388</v>
      </c>
      <c r="C1624" s="17">
        <v>0.49083988523030597</v>
      </c>
      <c r="D1624" s="17">
        <v>0.48554824572726102</v>
      </c>
      <c r="E1624" s="17">
        <v>0.49306385652870799</v>
      </c>
      <c r="F1624" s="17"/>
      <c r="G1624" s="17">
        <v>0.35134619011691898</v>
      </c>
      <c r="H1624" s="17">
        <v>0.39349998638331501</v>
      </c>
      <c r="I1624" s="17">
        <v>0.44919285936500303</v>
      </c>
      <c r="J1624" s="17">
        <v>0.56537289490948295</v>
      </c>
      <c r="K1624" s="17">
        <v>0.537848026399668</v>
      </c>
      <c r="L1624" s="17">
        <v>0.57983274478997304</v>
      </c>
      <c r="M1624" s="17"/>
      <c r="N1624" s="17">
        <v>0.46240029258520698</v>
      </c>
      <c r="O1624" s="17">
        <v>0.454324963796708</v>
      </c>
      <c r="P1624" s="17">
        <v>0.51695110934250599</v>
      </c>
      <c r="Q1624" s="17">
        <v>0.540891203668318</v>
      </c>
      <c r="R1624" s="17"/>
      <c r="S1624" s="17">
        <v>0.28537247453301201</v>
      </c>
      <c r="T1624" s="17">
        <v>0.55484709170497903</v>
      </c>
      <c r="U1624" s="17">
        <v>0.466441434224102</v>
      </c>
      <c r="V1624" s="17">
        <v>0.48567231686534501</v>
      </c>
      <c r="W1624" s="17">
        <v>0.45707198757990902</v>
      </c>
      <c r="X1624" s="17">
        <v>0.52986411431881997</v>
      </c>
      <c r="Y1624" s="17">
        <v>0.68551054926267996</v>
      </c>
      <c r="Z1624" s="17">
        <v>0.55140258265172704</v>
      </c>
      <c r="AA1624" s="17">
        <v>0.492664084736604</v>
      </c>
      <c r="AB1624" s="17">
        <v>0.454301209329741</v>
      </c>
      <c r="AC1624" s="17">
        <v>0.63475015628972398</v>
      </c>
      <c r="AD1624" s="17">
        <v>0.46132372115592402</v>
      </c>
      <c r="AE1624" s="17"/>
      <c r="AF1624" s="17">
        <v>0.55887672548071698</v>
      </c>
      <c r="AG1624" s="17">
        <v>0.47354277925376498</v>
      </c>
      <c r="AH1624" s="17">
        <v>0.40996069137233698</v>
      </c>
      <c r="AI1624" s="17"/>
      <c r="AJ1624" s="17">
        <v>0.52848099334221599</v>
      </c>
      <c r="AK1624" s="17">
        <v>0.44830816860399397</v>
      </c>
      <c r="AL1624" s="17">
        <v>0.491595333143514</v>
      </c>
      <c r="AM1624" s="17">
        <v>0.79567968783385801</v>
      </c>
      <c r="AN1624" s="17">
        <v>0.46040853683087901</v>
      </c>
      <c r="AO1624" s="17"/>
      <c r="AP1624" s="17">
        <v>0.47221451170931</v>
      </c>
      <c r="AQ1624" s="17">
        <v>0.46382997475864102</v>
      </c>
      <c r="AR1624" s="17">
        <v>0.43158340529972999</v>
      </c>
      <c r="AS1624" s="17"/>
      <c r="AT1624" s="17">
        <v>0.54515302060590998</v>
      </c>
      <c r="AU1624" s="17">
        <v>0.42678270668396301</v>
      </c>
      <c r="AV1624" s="17" t="s">
        <v>74</v>
      </c>
      <c r="AW1624" s="17">
        <v>0.50148443418816602</v>
      </c>
      <c r="AX1624" s="17">
        <v>0.42836428786805703</v>
      </c>
      <c r="AY1624" s="17">
        <v>0.47009512874963599</v>
      </c>
      <c r="AZ1624" s="17">
        <v>0.50818822037559397</v>
      </c>
    </row>
    <row r="1625" spans="2:52" x14ac:dyDescent="0.35">
      <c r="B1625" t="s">
        <v>86</v>
      </c>
      <c r="C1625" s="17">
        <v>-0.30073392624728801</v>
      </c>
      <c r="D1625" s="17">
        <v>-0.27900261406559601</v>
      </c>
      <c r="E1625" s="17">
        <v>-0.31713090767488999</v>
      </c>
      <c r="F1625" s="17"/>
      <c r="G1625" s="17">
        <v>-4.1390707215700602E-2</v>
      </c>
      <c r="H1625" s="17">
        <v>-7.9256061655971599E-2</v>
      </c>
      <c r="I1625" s="17">
        <v>-0.23886117748152599</v>
      </c>
      <c r="J1625" s="17">
        <v>-0.44299974948126097</v>
      </c>
      <c r="K1625" s="17">
        <v>-0.40686389010454799</v>
      </c>
      <c r="L1625" s="17">
        <v>-0.468525518737548</v>
      </c>
      <c r="M1625" s="17"/>
      <c r="N1625" s="17">
        <v>-0.23466022643972301</v>
      </c>
      <c r="O1625" s="17">
        <v>-0.244080527244707</v>
      </c>
      <c r="P1625" s="17">
        <v>-0.32653793059923403</v>
      </c>
      <c r="Q1625" s="17">
        <v>-0.41555178770319801</v>
      </c>
      <c r="R1625" s="17"/>
      <c r="S1625" s="17">
        <v>6.2655375466919197E-2</v>
      </c>
      <c r="T1625" s="17">
        <v>-0.425478721762929</v>
      </c>
      <c r="U1625" s="17">
        <v>-0.32745967136406101</v>
      </c>
      <c r="V1625" s="17">
        <v>-0.36402768246744699</v>
      </c>
      <c r="W1625" s="17">
        <v>-0.31595349171262699</v>
      </c>
      <c r="X1625" s="17">
        <v>-0.31010193051540402</v>
      </c>
      <c r="Y1625" s="17">
        <v>-0.54750502193622297</v>
      </c>
      <c r="Z1625" s="17">
        <v>-0.36612524609931302</v>
      </c>
      <c r="AA1625" s="17">
        <v>-0.26493723071356501</v>
      </c>
      <c r="AB1625" s="17">
        <v>-0.25016507950649503</v>
      </c>
      <c r="AC1625" s="17">
        <v>-0.41228072689166401</v>
      </c>
      <c r="AD1625" s="17">
        <v>-0.39817499502317499</v>
      </c>
      <c r="AE1625" s="17"/>
      <c r="AF1625" s="17">
        <v>-0.42434019379724802</v>
      </c>
      <c r="AG1625" s="17">
        <v>-0.25040589692456</v>
      </c>
      <c r="AH1625" s="17">
        <v>-0.17404453215018301</v>
      </c>
      <c r="AI1625" s="17"/>
      <c r="AJ1625" s="17">
        <v>-0.37746421134695102</v>
      </c>
      <c r="AK1625" s="17">
        <v>-0.15167659118796101</v>
      </c>
      <c r="AL1625" s="17">
        <v>-0.26573078355955099</v>
      </c>
      <c r="AM1625" s="17">
        <v>-0.79567968783385801</v>
      </c>
      <c r="AN1625" s="17">
        <v>-0.37959084353764899</v>
      </c>
      <c r="AO1625" s="17"/>
      <c r="AP1625" s="17">
        <v>-0.25462996416435901</v>
      </c>
      <c r="AQ1625" s="17">
        <v>-0.207268599261586</v>
      </c>
      <c r="AR1625" s="17">
        <v>-0.221798198641909</v>
      </c>
      <c r="AS1625" s="17"/>
      <c r="AT1625" s="17">
        <v>-0.35940874084681002</v>
      </c>
      <c r="AU1625" s="17">
        <v>-0.26487067236794798</v>
      </c>
      <c r="AV1625" s="17" t="s">
        <v>74</v>
      </c>
      <c r="AW1625" s="17">
        <v>-0.31518676202127999</v>
      </c>
      <c r="AX1625" s="17">
        <v>-0.108577494719913</v>
      </c>
      <c r="AY1625" s="17">
        <v>-0.27326319253241999</v>
      </c>
      <c r="AZ1625" s="17">
        <v>-0.45774831632827501</v>
      </c>
    </row>
    <row r="1626" spans="2:52" x14ac:dyDescent="0.35">
      <c r="C1626" s="17"/>
      <c r="D1626" s="17"/>
      <c r="E1626" s="17"/>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17"/>
      <c r="AE1626" s="17"/>
      <c r="AF1626" s="17"/>
      <c r="AG1626" s="17"/>
      <c r="AH1626" s="17"/>
      <c r="AI1626" s="17"/>
      <c r="AJ1626" s="17"/>
      <c r="AK1626" s="17"/>
      <c r="AL1626" s="17"/>
      <c r="AM1626" s="17"/>
      <c r="AN1626" s="17"/>
      <c r="AO1626" s="17"/>
      <c r="AP1626" s="17"/>
      <c r="AQ1626" s="17"/>
      <c r="AR1626" s="17"/>
      <c r="AS1626" s="17"/>
      <c r="AT1626" s="17"/>
      <c r="AU1626" s="17"/>
      <c r="AV1626" s="17"/>
      <c r="AW1626" s="17"/>
      <c r="AX1626" s="17"/>
      <c r="AY1626" s="17"/>
      <c r="AZ1626" s="17"/>
    </row>
    <row r="1627" spans="2:52" x14ac:dyDescent="0.35">
      <c r="B1627" s="6" t="s">
        <v>538</v>
      </c>
      <c r="C1627" s="17"/>
      <c r="D1627" s="17"/>
      <c r="E1627" s="17"/>
      <c r="F1627" s="17"/>
      <c r="G1627" s="17"/>
      <c r="H1627" s="17"/>
      <c r="I1627" s="17"/>
      <c r="J1627" s="17"/>
      <c r="K1627" s="17"/>
      <c r="L1627" s="17"/>
      <c r="M1627" s="17"/>
      <c r="N1627" s="17"/>
      <c r="O1627" s="17"/>
      <c r="P1627" s="17"/>
      <c r="Q1627" s="17"/>
      <c r="R1627" s="17"/>
      <c r="S1627" s="17"/>
      <c r="T1627" s="17"/>
      <c r="U1627" s="17"/>
      <c r="V1627" s="17"/>
      <c r="W1627" s="17"/>
      <c r="X1627" s="17"/>
      <c r="Y1627" s="17"/>
      <c r="Z1627" s="17"/>
      <c r="AA1627" s="17"/>
      <c r="AB1627" s="17"/>
      <c r="AC1627" s="17"/>
      <c r="AD1627" s="17"/>
      <c r="AE1627" s="17"/>
      <c r="AF1627" s="17"/>
      <c r="AG1627" s="17"/>
      <c r="AH1627" s="17"/>
      <c r="AI1627" s="17"/>
      <c r="AJ1627" s="17"/>
      <c r="AK1627" s="17"/>
      <c r="AL1627" s="17"/>
      <c r="AM1627" s="17"/>
      <c r="AN1627" s="17"/>
      <c r="AO1627" s="17"/>
      <c r="AP1627" s="17"/>
      <c r="AQ1627" s="17"/>
      <c r="AR1627" s="17"/>
      <c r="AS1627" s="17"/>
      <c r="AT1627" s="17"/>
      <c r="AU1627" s="17"/>
      <c r="AV1627" s="17"/>
      <c r="AW1627" s="17"/>
      <c r="AX1627" s="17"/>
      <c r="AY1627" s="17"/>
      <c r="AZ1627" s="17"/>
    </row>
    <row r="1628" spans="2:52" x14ac:dyDescent="0.35">
      <c r="B1628" s="24" t="s">
        <v>156</v>
      </c>
      <c r="C1628" s="17"/>
      <c r="D1628" s="17"/>
      <c r="E1628" s="17"/>
      <c r="F1628" s="17"/>
      <c r="G1628" s="17"/>
      <c r="H1628" s="17"/>
      <c r="I1628" s="17"/>
      <c r="J1628" s="17"/>
      <c r="K1628" s="17"/>
      <c r="L1628" s="17"/>
      <c r="M1628" s="17"/>
      <c r="N1628" s="17"/>
      <c r="O1628" s="17"/>
      <c r="P1628" s="17"/>
      <c r="Q1628" s="17"/>
      <c r="R1628" s="17"/>
      <c r="S1628" s="17"/>
      <c r="T1628" s="17"/>
      <c r="U1628" s="17"/>
      <c r="V1628" s="17"/>
      <c r="W1628" s="17"/>
      <c r="X1628" s="17"/>
      <c r="Y1628" s="17"/>
      <c r="Z1628" s="17"/>
      <c r="AA1628" s="17"/>
      <c r="AB1628" s="17"/>
      <c r="AC1628" s="17"/>
      <c r="AD1628" s="17"/>
      <c r="AE1628" s="17"/>
      <c r="AF1628" s="17"/>
      <c r="AG1628" s="17"/>
      <c r="AH1628" s="17"/>
      <c r="AI1628" s="17"/>
      <c r="AJ1628" s="17"/>
      <c r="AK1628" s="17"/>
      <c r="AL1628" s="17"/>
      <c r="AM1628" s="17"/>
      <c r="AN1628" s="17"/>
      <c r="AO1628" s="17"/>
      <c r="AP1628" s="17"/>
      <c r="AQ1628" s="17"/>
      <c r="AR1628" s="17"/>
      <c r="AS1628" s="17"/>
      <c r="AT1628" s="17"/>
      <c r="AU1628" s="17"/>
      <c r="AV1628" s="17"/>
      <c r="AW1628" s="17"/>
      <c r="AX1628" s="17"/>
      <c r="AY1628" s="17"/>
      <c r="AZ1628" s="17"/>
    </row>
    <row r="1629" spans="2:52" x14ac:dyDescent="0.35">
      <c r="B1629" t="s">
        <v>382</v>
      </c>
      <c r="C1629" s="17">
        <v>7.4872344943943903E-2</v>
      </c>
      <c r="D1629" s="17">
        <v>6.3953006322950701E-2</v>
      </c>
      <c r="E1629" s="17">
        <v>8.5335966464798102E-2</v>
      </c>
      <c r="F1629" s="17"/>
      <c r="G1629" s="17">
        <v>0.110698918465873</v>
      </c>
      <c r="H1629" s="17">
        <v>0.116454856685928</v>
      </c>
      <c r="I1629" s="17">
        <v>7.0359321991901702E-2</v>
      </c>
      <c r="J1629" s="17">
        <v>3.8999323152985599E-2</v>
      </c>
      <c r="K1629" s="17">
        <v>8.6330764163211504E-2</v>
      </c>
      <c r="L1629" s="17">
        <v>4.9184877889802102E-2</v>
      </c>
      <c r="M1629" s="17"/>
      <c r="N1629" s="17">
        <v>8.9290035877509805E-2</v>
      </c>
      <c r="O1629" s="17">
        <v>6.9173523100956105E-2</v>
      </c>
      <c r="P1629" s="17">
        <v>7.9196599752869204E-2</v>
      </c>
      <c r="Q1629" s="17">
        <v>6.1763916912447397E-2</v>
      </c>
      <c r="R1629" s="17"/>
      <c r="S1629" s="17">
        <v>0.14529728832695801</v>
      </c>
      <c r="T1629" s="17">
        <v>3.2675496806088597E-2</v>
      </c>
      <c r="U1629" s="17">
        <v>8.5890763026065894E-2</v>
      </c>
      <c r="V1629" s="17">
        <v>7.7205891086987194E-2</v>
      </c>
      <c r="W1629" s="17">
        <v>5.7772665758195001E-2</v>
      </c>
      <c r="X1629" s="17">
        <v>7.1983305952965801E-2</v>
      </c>
      <c r="Y1629" s="17">
        <v>0</v>
      </c>
      <c r="Z1629" s="17">
        <v>0.11664779242675501</v>
      </c>
      <c r="AA1629" s="17">
        <v>6.8305038850101502E-2</v>
      </c>
      <c r="AB1629" s="17">
        <v>8.2164507894227495E-2</v>
      </c>
      <c r="AC1629" s="17">
        <v>0.12929950839885401</v>
      </c>
      <c r="AD1629" s="17">
        <v>0</v>
      </c>
      <c r="AE1629" s="17"/>
      <c r="AF1629" s="17">
        <v>5.0123751028727702E-2</v>
      </c>
      <c r="AG1629" s="17">
        <v>7.5543061835067093E-2</v>
      </c>
      <c r="AH1629" s="17">
        <v>0.14910728339374299</v>
      </c>
      <c r="AI1629" s="17"/>
      <c r="AJ1629" s="17">
        <v>5.8122373030935502E-2</v>
      </c>
      <c r="AK1629" s="17">
        <v>8.7905158859037796E-2</v>
      </c>
      <c r="AL1629" s="17">
        <v>3.5981906590204102E-2</v>
      </c>
      <c r="AM1629" s="17">
        <v>0</v>
      </c>
      <c r="AN1629" s="17">
        <v>0.126184825626389</v>
      </c>
      <c r="AO1629" s="17"/>
      <c r="AP1629" s="17">
        <v>8.0194857568806899E-2</v>
      </c>
      <c r="AQ1629" s="17">
        <v>8.1873667505077505E-2</v>
      </c>
      <c r="AR1629" s="17">
        <v>5.6172895043772299E-2</v>
      </c>
      <c r="AS1629" s="17"/>
      <c r="AT1629" s="17">
        <v>6.3764360684494301E-2</v>
      </c>
      <c r="AU1629" s="17">
        <v>4.5791265072853103E-2</v>
      </c>
      <c r="AV1629" s="17" t="s">
        <v>74</v>
      </c>
      <c r="AW1629" s="17">
        <v>0.117599048016233</v>
      </c>
      <c r="AX1629" s="17">
        <v>7.2738247556447796E-2</v>
      </c>
      <c r="AY1629" s="17">
        <v>0.12138164023645601</v>
      </c>
      <c r="AZ1629" s="17">
        <v>4.3687164558733699E-2</v>
      </c>
    </row>
    <row r="1630" spans="2:52" x14ac:dyDescent="0.35">
      <c r="B1630" t="s">
        <v>383</v>
      </c>
      <c r="C1630" s="17">
        <v>0.31285171370931603</v>
      </c>
      <c r="D1630" s="17">
        <v>0.32661797640565499</v>
      </c>
      <c r="E1630" s="17">
        <v>0.299271982923692</v>
      </c>
      <c r="F1630" s="17"/>
      <c r="G1630" s="17">
        <v>0.25868202064749501</v>
      </c>
      <c r="H1630" s="17">
        <v>0.38613490688019098</v>
      </c>
      <c r="I1630" s="17">
        <v>0.31177259319846001</v>
      </c>
      <c r="J1630" s="17">
        <v>0.28938351453941003</v>
      </c>
      <c r="K1630" s="17">
        <v>0.369303138800612</v>
      </c>
      <c r="L1630" s="17">
        <v>0.27717555570233499</v>
      </c>
      <c r="M1630" s="17"/>
      <c r="N1630" s="17">
        <v>0.32671653780349103</v>
      </c>
      <c r="O1630" s="17">
        <v>0.334602689947542</v>
      </c>
      <c r="P1630" s="17">
        <v>0.27757887144559401</v>
      </c>
      <c r="Q1630" s="17">
        <v>0.30207797610912701</v>
      </c>
      <c r="R1630" s="17"/>
      <c r="S1630" s="17">
        <v>0.24634905121402201</v>
      </c>
      <c r="T1630" s="17">
        <v>0.29698704191097303</v>
      </c>
      <c r="U1630" s="17">
        <v>0.26175491767393999</v>
      </c>
      <c r="V1630" s="17">
        <v>0.28264426041816298</v>
      </c>
      <c r="W1630" s="17">
        <v>0.37688860786259398</v>
      </c>
      <c r="X1630" s="17">
        <v>0.27045739599489099</v>
      </c>
      <c r="Y1630" s="17">
        <v>0.345654011033667</v>
      </c>
      <c r="Z1630" s="17">
        <v>0.194947613426593</v>
      </c>
      <c r="AA1630" s="17">
        <v>0.38301074298245102</v>
      </c>
      <c r="AB1630" s="17">
        <v>0.395080167561558</v>
      </c>
      <c r="AC1630" s="17">
        <v>0.37978855942002998</v>
      </c>
      <c r="AD1630" s="17">
        <v>0.33020361192766501</v>
      </c>
      <c r="AE1630" s="17"/>
      <c r="AF1630" s="17">
        <v>0.26998119342952098</v>
      </c>
      <c r="AG1630" s="17">
        <v>0.36331143467455801</v>
      </c>
      <c r="AH1630" s="17">
        <v>0.30171817030410403</v>
      </c>
      <c r="AI1630" s="17"/>
      <c r="AJ1630" s="17">
        <v>0.285775961243454</v>
      </c>
      <c r="AK1630" s="17">
        <v>0.397929569489198</v>
      </c>
      <c r="AL1630" s="17">
        <v>0.28271473122384</v>
      </c>
      <c r="AM1630" s="17">
        <v>0.40338961351399599</v>
      </c>
      <c r="AN1630" s="17">
        <v>0.232350937156514</v>
      </c>
      <c r="AO1630" s="17"/>
      <c r="AP1630" s="17">
        <v>0.32893735398282797</v>
      </c>
      <c r="AQ1630" s="17">
        <v>0.38741939494872801</v>
      </c>
      <c r="AR1630" s="17">
        <v>0.37588030840734898</v>
      </c>
      <c r="AS1630" s="17"/>
      <c r="AT1630" s="17">
        <v>0.31724733800009602</v>
      </c>
      <c r="AU1630" s="17">
        <v>0.26271421188206301</v>
      </c>
      <c r="AV1630" s="17" t="s">
        <v>74</v>
      </c>
      <c r="AW1630" s="17">
        <v>0.26259301448448003</v>
      </c>
      <c r="AX1630" s="17">
        <v>0.41185014760537397</v>
      </c>
      <c r="AY1630" s="17">
        <v>0.34223250913311698</v>
      </c>
      <c r="AZ1630" s="17">
        <v>0.305866196942709</v>
      </c>
    </row>
    <row r="1631" spans="2:52" x14ac:dyDescent="0.35">
      <c r="B1631" t="s">
        <v>384</v>
      </c>
      <c r="C1631" s="17">
        <v>0.28968213543492</v>
      </c>
      <c r="D1631" s="17">
        <v>0.27614582390847597</v>
      </c>
      <c r="E1631" s="17">
        <v>0.30368100625958599</v>
      </c>
      <c r="F1631" s="17"/>
      <c r="G1631" s="17">
        <v>0.245301136517834</v>
      </c>
      <c r="H1631" s="17">
        <v>0.20433952289849</v>
      </c>
      <c r="I1631" s="17">
        <v>0.34407023846402701</v>
      </c>
      <c r="J1631" s="17">
        <v>0.27560859310803998</v>
      </c>
      <c r="K1631" s="17">
        <v>0.27601537063037801</v>
      </c>
      <c r="L1631" s="17">
        <v>0.35573234299879503</v>
      </c>
      <c r="M1631" s="17"/>
      <c r="N1631" s="17">
        <v>0.27757861669058498</v>
      </c>
      <c r="O1631" s="17">
        <v>0.30527335938225397</v>
      </c>
      <c r="P1631" s="17">
        <v>0.27509369032755898</v>
      </c>
      <c r="Q1631" s="17">
        <v>0.29360564304263398</v>
      </c>
      <c r="R1631" s="17"/>
      <c r="S1631" s="17">
        <v>0.344565748132109</v>
      </c>
      <c r="T1631" s="17">
        <v>0.29368280815237802</v>
      </c>
      <c r="U1631" s="17">
        <v>0.31525302274686101</v>
      </c>
      <c r="V1631" s="17">
        <v>0.35383987265733302</v>
      </c>
      <c r="W1631" s="17">
        <v>0.25964487724963797</v>
      </c>
      <c r="X1631" s="17">
        <v>0.26556885737821201</v>
      </c>
      <c r="Y1631" s="17">
        <v>0.29923708349578498</v>
      </c>
      <c r="Z1631" s="17">
        <v>0.26720290704619398</v>
      </c>
      <c r="AA1631" s="17">
        <v>0.199167561362428</v>
      </c>
      <c r="AB1631" s="17">
        <v>0.29129560432531598</v>
      </c>
      <c r="AC1631" s="17">
        <v>0.16872942172049199</v>
      </c>
      <c r="AD1631" s="17">
        <v>0.40437501991915298</v>
      </c>
      <c r="AE1631" s="17"/>
      <c r="AF1631" s="17">
        <v>0.28718157323494398</v>
      </c>
      <c r="AG1631" s="17">
        <v>0.29667164921376099</v>
      </c>
      <c r="AH1631" s="17">
        <v>0.294909120392783</v>
      </c>
      <c r="AI1631" s="17"/>
      <c r="AJ1631" s="17">
        <v>0.323673258749965</v>
      </c>
      <c r="AK1631" s="17">
        <v>0.247650822516507</v>
      </c>
      <c r="AL1631" s="17">
        <v>0.27735735088248697</v>
      </c>
      <c r="AM1631" s="17">
        <v>0</v>
      </c>
      <c r="AN1631" s="17">
        <v>0.33674858895346699</v>
      </c>
      <c r="AO1631" s="17"/>
      <c r="AP1631" s="17">
        <v>0.31506402657265697</v>
      </c>
      <c r="AQ1631" s="17">
        <v>0.267952616852484</v>
      </c>
      <c r="AR1631" s="17">
        <v>0.30332315667794801</v>
      </c>
      <c r="AS1631" s="17"/>
      <c r="AT1631" s="17">
        <v>0.30295959054388399</v>
      </c>
      <c r="AU1631" s="17">
        <v>0.32432673738907902</v>
      </c>
      <c r="AV1631" s="17" t="s">
        <v>74</v>
      </c>
      <c r="AW1631" s="17">
        <v>0.23054293636953399</v>
      </c>
      <c r="AX1631" s="17">
        <v>0.25303973340265701</v>
      </c>
      <c r="AY1631" s="17">
        <v>0.28840026226307203</v>
      </c>
      <c r="AZ1631" s="17">
        <v>0.114743055264818</v>
      </c>
    </row>
    <row r="1632" spans="2:52" x14ac:dyDescent="0.35">
      <c r="B1632" t="s">
        <v>385</v>
      </c>
      <c r="C1632" s="17">
        <v>0.145110324294798</v>
      </c>
      <c r="D1632" s="17">
        <v>0.136436249223505</v>
      </c>
      <c r="E1632" s="17">
        <v>0.153869332368582</v>
      </c>
      <c r="F1632" s="17"/>
      <c r="G1632" s="17">
        <v>0.223086154499988</v>
      </c>
      <c r="H1632" s="17">
        <v>0.119339404352892</v>
      </c>
      <c r="I1632" s="17">
        <v>9.4287855445522303E-2</v>
      </c>
      <c r="J1632" s="17">
        <v>0.15538475555127601</v>
      </c>
      <c r="K1632" s="17">
        <v>0.13966764272993601</v>
      </c>
      <c r="L1632" s="17">
        <v>0.14825634896294099</v>
      </c>
      <c r="M1632" s="17"/>
      <c r="N1632" s="17">
        <v>0.132239365389242</v>
      </c>
      <c r="O1632" s="17">
        <v>0.16428686290092501</v>
      </c>
      <c r="P1632" s="17">
        <v>0.134092577463681</v>
      </c>
      <c r="Q1632" s="17">
        <v>0.147857730896505</v>
      </c>
      <c r="R1632" s="17"/>
      <c r="S1632" s="17">
        <v>0.16615469976331501</v>
      </c>
      <c r="T1632" s="17">
        <v>0.20324145635063201</v>
      </c>
      <c r="U1632" s="17">
        <v>0.205256239456654</v>
      </c>
      <c r="V1632" s="17">
        <v>7.4822866713123701E-2</v>
      </c>
      <c r="W1632" s="17">
        <v>0.118259865385192</v>
      </c>
      <c r="X1632" s="17">
        <v>0.179168922172629</v>
      </c>
      <c r="Y1632" s="17">
        <v>0.101251445816468</v>
      </c>
      <c r="Z1632" s="17">
        <v>0.15457309576952499</v>
      </c>
      <c r="AA1632" s="17">
        <v>0.14473429385570299</v>
      </c>
      <c r="AB1632" s="17">
        <v>8.5972895600718399E-2</v>
      </c>
      <c r="AC1632" s="17">
        <v>0.14646953999350401</v>
      </c>
      <c r="AD1632" s="17">
        <v>0.126989155251688</v>
      </c>
      <c r="AE1632" s="17"/>
      <c r="AF1632" s="17">
        <v>0.17184050058994299</v>
      </c>
      <c r="AG1632" s="17">
        <v>0.117010211215535</v>
      </c>
      <c r="AH1632" s="17">
        <v>8.2070664594935699E-2</v>
      </c>
      <c r="AI1632" s="17"/>
      <c r="AJ1632" s="17">
        <v>0.17199400954740099</v>
      </c>
      <c r="AK1632" s="17">
        <v>0.14050893191591099</v>
      </c>
      <c r="AL1632" s="17">
        <v>0.20016941362673599</v>
      </c>
      <c r="AM1632" s="17">
        <v>0.200562012402143</v>
      </c>
      <c r="AN1632" s="17">
        <v>6.5888281361218895E-2</v>
      </c>
      <c r="AO1632" s="17"/>
      <c r="AP1632" s="17">
        <v>0.15313243419169201</v>
      </c>
      <c r="AQ1632" s="17">
        <v>0.12988854755207499</v>
      </c>
      <c r="AR1632" s="17">
        <v>0.175549776131603</v>
      </c>
      <c r="AS1632" s="17"/>
      <c r="AT1632" s="17">
        <v>0.15066914351519001</v>
      </c>
      <c r="AU1632" s="17">
        <v>0.16126271600908601</v>
      </c>
      <c r="AV1632" s="17" t="s">
        <v>74</v>
      </c>
      <c r="AW1632" s="17">
        <v>8.9201214532078493E-2</v>
      </c>
      <c r="AX1632" s="17">
        <v>0.14957718371829601</v>
      </c>
      <c r="AY1632" s="17">
        <v>0.12537101547207399</v>
      </c>
      <c r="AZ1632" s="17">
        <v>0.241619281582579</v>
      </c>
    </row>
    <row r="1633" spans="2:52" x14ac:dyDescent="0.35">
      <c r="B1633" t="s">
        <v>386</v>
      </c>
      <c r="C1633" s="17">
        <v>0.12648843001924301</v>
      </c>
      <c r="D1633" s="17">
        <v>0.15306240272035501</v>
      </c>
      <c r="E1633" s="17">
        <v>9.9928971126371002E-2</v>
      </c>
      <c r="F1633" s="17"/>
      <c r="G1633" s="17">
        <v>0.10363543463548899</v>
      </c>
      <c r="H1633" s="17">
        <v>9.5558679204356206E-2</v>
      </c>
      <c r="I1633" s="17">
        <v>0.151225438816353</v>
      </c>
      <c r="J1633" s="17">
        <v>0.179072898418597</v>
      </c>
      <c r="K1633" s="17">
        <v>9.8608232802035498E-2</v>
      </c>
      <c r="L1633" s="17">
        <v>0.120920819948639</v>
      </c>
      <c r="M1633" s="17"/>
      <c r="N1633" s="17">
        <v>0.12587380203766199</v>
      </c>
      <c r="O1633" s="17">
        <v>7.6582407010926806E-2</v>
      </c>
      <c r="P1633" s="17">
        <v>0.192548728522178</v>
      </c>
      <c r="Q1633" s="17">
        <v>0.13185640158200199</v>
      </c>
      <c r="R1633" s="17"/>
      <c r="S1633" s="17">
        <v>7.4266548138977706E-2</v>
      </c>
      <c r="T1633" s="17">
        <v>0.1415487113942</v>
      </c>
      <c r="U1633" s="17">
        <v>9.7841228560718793E-2</v>
      </c>
      <c r="V1633" s="17">
        <v>7.7892183996834299E-2</v>
      </c>
      <c r="W1633" s="17">
        <v>0.128874311086426</v>
      </c>
      <c r="X1633" s="17">
        <v>0.17397703996620201</v>
      </c>
      <c r="Y1633" s="17">
        <v>0.20004619965021</v>
      </c>
      <c r="Z1633" s="17">
        <v>0.19407516837130701</v>
      </c>
      <c r="AA1633" s="17">
        <v>0.16574785749269899</v>
      </c>
      <c r="AB1633" s="17">
        <v>6.9122821686845304E-2</v>
      </c>
      <c r="AC1633" s="17">
        <v>0.14755480529807599</v>
      </c>
      <c r="AD1633" s="17">
        <v>0.13843221290149399</v>
      </c>
      <c r="AE1633" s="17"/>
      <c r="AF1633" s="17">
        <v>0.17569265904381101</v>
      </c>
      <c r="AG1633" s="17">
        <v>9.9351371118021795E-2</v>
      </c>
      <c r="AH1633" s="17">
        <v>9.25499291033096E-2</v>
      </c>
      <c r="AI1633" s="17"/>
      <c r="AJ1633" s="17">
        <v>0.11673801750278801</v>
      </c>
      <c r="AK1633" s="17">
        <v>9.5990919603998803E-2</v>
      </c>
      <c r="AL1633" s="17">
        <v>0.18329529657708099</v>
      </c>
      <c r="AM1633" s="17">
        <v>0.39604837408386001</v>
      </c>
      <c r="AN1633" s="17">
        <v>0.13283862869702101</v>
      </c>
      <c r="AO1633" s="17"/>
      <c r="AP1633" s="17">
        <v>8.6737213938173699E-2</v>
      </c>
      <c r="AQ1633" s="17">
        <v>0.10399668878591101</v>
      </c>
      <c r="AR1633" s="17">
        <v>6.8486999059449702E-2</v>
      </c>
      <c r="AS1633" s="17"/>
      <c r="AT1633" s="17">
        <v>0.114859342858618</v>
      </c>
      <c r="AU1633" s="17">
        <v>0.12646628846008001</v>
      </c>
      <c r="AV1633" s="17" t="s">
        <v>74</v>
      </c>
      <c r="AW1633" s="17">
        <v>0.242924565216661</v>
      </c>
      <c r="AX1633" s="17">
        <v>7.9842349301849205E-2</v>
      </c>
      <c r="AY1633" s="17">
        <v>0.101782984051564</v>
      </c>
      <c r="AZ1633" s="17">
        <v>0.195430544231877</v>
      </c>
    </row>
    <row r="1634" spans="2:52" x14ac:dyDescent="0.35">
      <c r="B1634" t="s">
        <v>72</v>
      </c>
      <c r="C1634" s="17">
        <v>5.0995051597778403E-2</v>
      </c>
      <c r="D1634" s="17">
        <v>4.3784541419058097E-2</v>
      </c>
      <c r="E1634" s="17">
        <v>5.7912740856970499E-2</v>
      </c>
      <c r="F1634" s="17"/>
      <c r="G1634" s="17">
        <v>5.8596335233321598E-2</v>
      </c>
      <c r="H1634" s="17">
        <v>7.8172629978142102E-2</v>
      </c>
      <c r="I1634" s="17">
        <v>2.8284552083736699E-2</v>
      </c>
      <c r="J1634" s="17">
        <v>6.1550915229692402E-2</v>
      </c>
      <c r="K1634" s="17">
        <v>3.0074850873827101E-2</v>
      </c>
      <c r="L1634" s="17">
        <v>4.8730054497487997E-2</v>
      </c>
      <c r="M1634" s="17"/>
      <c r="N1634" s="17">
        <v>4.8301642201510203E-2</v>
      </c>
      <c r="O1634" s="17">
        <v>5.0081157657395702E-2</v>
      </c>
      <c r="P1634" s="17">
        <v>4.1489532488118902E-2</v>
      </c>
      <c r="Q1634" s="17">
        <v>6.2838331457284596E-2</v>
      </c>
      <c r="R1634" s="17"/>
      <c r="S1634" s="17">
        <v>2.3366664424617899E-2</v>
      </c>
      <c r="T1634" s="17">
        <v>3.1864485385727899E-2</v>
      </c>
      <c r="U1634" s="17">
        <v>3.4003828535760401E-2</v>
      </c>
      <c r="V1634" s="17">
        <v>0.13359492512755899</v>
      </c>
      <c r="W1634" s="17">
        <v>5.8559672657954899E-2</v>
      </c>
      <c r="X1634" s="17">
        <v>3.8844478535100098E-2</v>
      </c>
      <c r="Y1634" s="17">
        <v>5.3811260003869897E-2</v>
      </c>
      <c r="Z1634" s="17">
        <v>7.2553422959624803E-2</v>
      </c>
      <c r="AA1634" s="17">
        <v>3.9034505456616901E-2</v>
      </c>
      <c r="AB1634" s="17">
        <v>7.6364002931335495E-2</v>
      </c>
      <c r="AC1634" s="17">
        <v>2.8158165169042699E-2</v>
      </c>
      <c r="AD1634" s="17">
        <v>0</v>
      </c>
      <c r="AE1634" s="17"/>
      <c r="AF1634" s="17">
        <v>4.5180322673051998E-2</v>
      </c>
      <c r="AG1634" s="17">
        <v>4.8112271943056999E-2</v>
      </c>
      <c r="AH1634" s="17">
        <v>7.9644832211125199E-2</v>
      </c>
      <c r="AI1634" s="17"/>
      <c r="AJ1634" s="17">
        <v>4.3696379925457302E-2</v>
      </c>
      <c r="AK1634" s="17">
        <v>3.00145976153477E-2</v>
      </c>
      <c r="AL1634" s="17">
        <v>2.0481301099651499E-2</v>
      </c>
      <c r="AM1634" s="17">
        <v>0</v>
      </c>
      <c r="AN1634" s="17">
        <v>0.10598873820539099</v>
      </c>
      <c r="AO1634" s="17"/>
      <c r="AP1634" s="17">
        <v>3.59341137458421E-2</v>
      </c>
      <c r="AQ1634" s="17">
        <v>2.8869084355725098E-2</v>
      </c>
      <c r="AR1634" s="17">
        <v>2.0586864679878799E-2</v>
      </c>
      <c r="AS1634" s="17"/>
      <c r="AT1634" s="17">
        <v>5.05002243977168E-2</v>
      </c>
      <c r="AU1634" s="17">
        <v>7.9438781186839502E-2</v>
      </c>
      <c r="AV1634" s="17" t="s">
        <v>74</v>
      </c>
      <c r="AW1634" s="17">
        <v>5.7139221381012503E-2</v>
      </c>
      <c r="AX1634" s="17">
        <v>3.2952338415375398E-2</v>
      </c>
      <c r="AY1634" s="17">
        <v>2.08315888437157E-2</v>
      </c>
      <c r="AZ1634" s="17">
        <v>9.8653757419282506E-2</v>
      </c>
    </row>
    <row r="1635" spans="2:52" x14ac:dyDescent="0.35">
      <c r="B1635" t="s">
        <v>387</v>
      </c>
      <c r="C1635" s="17">
        <v>0.38772405865325998</v>
      </c>
      <c r="D1635" s="17">
        <v>0.39057098272860602</v>
      </c>
      <c r="E1635" s="17">
        <v>0.38460794938849002</v>
      </c>
      <c r="F1635" s="17"/>
      <c r="G1635" s="17">
        <v>0.369380939113367</v>
      </c>
      <c r="H1635" s="17">
        <v>0.50258976356611995</v>
      </c>
      <c r="I1635" s="17">
        <v>0.38213191519036099</v>
      </c>
      <c r="J1635" s="17">
        <v>0.32838283769239601</v>
      </c>
      <c r="K1635" s="17">
        <v>0.455633902963823</v>
      </c>
      <c r="L1635" s="17">
        <v>0.32636043359213701</v>
      </c>
      <c r="M1635" s="17"/>
      <c r="N1635" s="17">
        <v>0.41600657368100102</v>
      </c>
      <c r="O1635" s="17">
        <v>0.40377621304849798</v>
      </c>
      <c r="P1635" s="17">
        <v>0.35677547119846298</v>
      </c>
      <c r="Q1635" s="17">
        <v>0.36384189302157399</v>
      </c>
      <c r="R1635" s="17"/>
      <c r="S1635" s="17">
        <v>0.39164633954097999</v>
      </c>
      <c r="T1635" s="17">
        <v>0.32966253871706103</v>
      </c>
      <c r="U1635" s="17">
        <v>0.34764568070000601</v>
      </c>
      <c r="V1635" s="17">
        <v>0.35985015150515098</v>
      </c>
      <c r="W1635" s="17">
        <v>0.43466127362078899</v>
      </c>
      <c r="X1635" s="17">
        <v>0.34244070194785697</v>
      </c>
      <c r="Y1635" s="17">
        <v>0.345654011033667</v>
      </c>
      <c r="Z1635" s="17">
        <v>0.311595405853348</v>
      </c>
      <c r="AA1635" s="17">
        <v>0.451315781832552</v>
      </c>
      <c r="AB1635" s="17">
        <v>0.47724467545578497</v>
      </c>
      <c r="AC1635" s="17">
        <v>0.50908806781888505</v>
      </c>
      <c r="AD1635" s="17">
        <v>0.33020361192766501</v>
      </c>
      <c r="AE1635" s="17"/>
      <c r="AF1635" s="17">
        <v>0.320104944458249</v>
      </c>
      <c r="AG1635" s="17">
        <v>0.43885449650962599</v>
      </c>
      <c r="AH1635" s="17">
        <v>0.45082545369784699</v>
      </c>
      <c r="AI1635" s="17"/>
      <c r="AJ1635" s="17">
        <v>0.34389833427438998</v>
      </c>
      <c r="AK1635" s="17">
        <v>0.48583472834823599</v>
      </c>
      <c r="AL1635" s="17">
        <v>0.318696637814044</v>
      </c>
      <c r="AM1635" s="17">
        <v>0.40338961351399599</v>
      </c>
      <c r="AN1635" s="17">
        <v>0.358535762782903</v>
      </c>
      <c r="AO1635" s="17"/>
      <c r="AP1635" s="17">
        <v>0.40913221155163498</v>
      </c>
      <c r="AQ1635" s="17">
        <v>0.46929306245380498</v>
      </c>
      <c r="AR1635" s="17">
        <v>0.43205320345112103</v>
      </c>
      <c r="AS1635" s="17"/>
      <c r="AT1635" s="17">
        <v>0.38101169868459001</v>
      </c>
      <c r="AU1635" s="17">
        <v>0.30850547695491598</v>
      </c>
      <c r="AV1635" s="17" t="s">
        <v>74</v>
      </c>
      <c r="AW1635" s="17">
        <v>0.38019206250071402</v>
      </c>
      <c r="AX1635" s="17">
        <v>0.48458839516182201</v>
      </c>
      <c r="AY1635" s="17">
        <v>0.46361414936957401</v>
      </c>
      <c r="AZ1635" s="17">
        <v>0.34955336150144201</v>
      </c>
    </row>
    <row r="1636" spans="2:52" x14ac:dyDescent="0.35">
      <c r="B1636" t="s">
        <v>388</v>
      </c>
      <c r="C1636" s="17">
        <v>0.27159875431404101</v>
      </c>
      <c r="D1636" s="17">
        <v>0.28949865194385999</v>
      </c>
      <c r="E1636" s="17">
        <v>0.25379830349495303</v>
      </c>
      <c r="F1636" s="17"/>
      <c r="G1636" s="17">
        <v>0.326721589135477</v>
      </c>
      <c r="H1636" s="17">
        <v>0.21489808355724899</v>
      </c>
      <c r="I1636" s="17">
        <v>0.24551329426187599</v>
      </c>
      <c r="J1636" s="17">
        <v>0.33445765396987198</v>
      </c>
      <c r="K1636" s="17">
        <v>0.23827587553197099</v>
      </c>
      <c r="L1636" s="17">
        <v>0.26917716891158</v>
      </c>
      <c r="M1636" s="17"/>
      <c r="N1636" s="17">
        <v>0.25811316742690399</v>
      </c>
      <c r="O1636" s="17">
        <v>0.24086926991185201</v>
      </c>
      <c r="P1636" s="17">
        <v>0.326641305985859</v>
      </c>
      <c r="Q1636" s="17">
        <v>0.27971413247850702</v>
      </c>
      <c r="R1636" s="17"/>
      <c r="S1636" s="17">
        <v>0.24042124790229299</v>
      </c>
      <c r="T1636" s="17">
        <v>0.34479016774483201</v>
      </c>
      <c r="U1636" s="17">
        <v>0.30309746801737197</v>
      </c>
      <c r="V1636" s="17">
        <v>0.152715050709958</v>
      </c>
      <c r="W1636" s="17">
        <v>0.24713417647161801</v>
      </c>
      <c r="X1636" s="17">
        <v>0.35314596213883098</v>
      </c>
      <c r="Y1636" s="17">
        <v>0.30129764546667798</v>
      </c>
      <c r="Z1636" s="17">
        <v>0.348648264140833</v>
      </c>
      <c r="AA1636" s="17">
        <v>0.31048215134840201</v>
      </c>
      <c r="AB1636" s="17">
        <v>0.15509571728756399</v>
      </c>
      <c r="AC1636" s="17">
        <v>0.29402434529158</v>
      </c>
      <c r="AD1636" s="17">
        <v>0.26542136815318101</v>
      </c>
      <c r="AE1636" s="17"/>
      <c r="AF1636" s="17">
        <v>0.34753315963375497</v>
      </c>
      <c r="AG1636" s="17">
        <v>0.21636158233355701</v>
      </c>
      <c r="AH1636" s="17">
        <v>0.17462059369824501</v>
      </c>
      <c r="AI1636" s="17"/>
      <c r="AJ1636" s="17">
        <v>0.28873202705018902</v>
      </c>
      <c r="AK1636" s="17">
        <v>0.23649985151990999</v>
      </c>
      <c r="AL1636" s="17">
        <v>0.38346471020381701</v>
      </c>
      <c r="AM1636" s="17">
        <v>0.59661038648600395</v>
      </c>
      <c r="AN1636" s="17">
        <v>0.19872691005824</v>
      </c>
      <c r="AO1636" s="17"/>
      <c r="AP1636" s="17">
        <v>0.239869648129866</v>
      </c>
      <c r="AQ1636" s="17">
        <v>0.233885236337986</v>
      </c>
      <c r="AR1636" s="17">
        <v>0.24403677519105299</v>
      </c>
      <c r="AS1636" s="17"/>
      <c r="AT1636" s="17">
        <v>0.26552848637380899</v>
      </c>
      <c r="AU1636" s="17">
        <v>0.28772900446916599</v>
      </c>
      <c r="AV1636" s="17" t="s">
        <v>74</v>
      </c>
      <c r="AW1636" s="17">
        <v>0.33212577974874002</v>
      </c>
      <c r="AX1636" s="17">
        <v>0.229419533020146</v>
      </c>
      <c r="AY1636" s="17">
        <v>0.22715399952363799</v>
      </c>
      <c r="AZ1636" s="17">
        <v>0.43704982581445601</v>
      </c>
    </row>
    <row r="1637" spans="2:52" x14ac:dyDescent="0.35">
      <c r="B1637" t="s">
        <v>86</v>
      </c>
      <c r="C1637" s="17">
        <v>0.116125304339219</v>
      </c>
      <c r="D1637" s="17">
        <v>0.10107233078474601</v>
      </c>
      <c r="E1637" s="17">
        <v>0.130809645893537</v>
      </c>
      <c r="F1637" s="17"/>
      <c r="G1637" s="17">
        <v>4.2659349977890601E-2</v>
      </c>
      <c r="H1637" s="17">
        <v>0.28769168000887102</v>
      </c>
      <c r="I1637" s="17">
        <v>0.13661862092848601</v>
      </c>
      <c r="J1637" s="17">
        <v>-6.0748162774767996E-3</v>
      </c>
      <c r="K1637" s="17">
        <v>0.21735802743185201</v>
      </c>
      <c r="L1637" s="17">
        <v>5.71832646805574E-2</v>
      </c>
      <c r="M1637" s="17"/>
      <c r="N1637" s="17">
        <v>0.15789340625409701</v>
      </c>
      <c r="O1637" s="17">
        <v>0.162906943136646</v>
      </c>
      <c r="P1637" s="17">
        <v>3.0134165212604602E-2</v>
      </c>
      <c r="Q1637" s="17">
        <v>8.4127760543067795E-2</v>
      </c>
      <c r="R1637" s="17"/>
      <c r="S1637" s="17">
        <v>0.151225091638687</v>
      </c>
      <c r="T1637" s="17">
        <v>-1.51276290277709E-2</v>
      </c>
      <c r="U1637" s="17">
        <v>4.4548212682633197E-2</v>
      </c>
      <c r="V1637" s="17">
        <v>0.20713510079519301</v>
      </c>
      <c r="W1637" s="17">
        <v>0.18752709714917101</v>
      </c>
      <c r="X1637" s="17">
        <v>-1.07052601909746E-2</v>
      </c>
      <c r="Y1637" s="17">
        <v>4.4356365566988701E-2</v>
      </c>
      <c r="Z1637" s="17">
        <v>-3.7052858287485002E-2</v>
      </c>
      <c r="AA1637" s="17">
        <v>0.14083363048415001</v>
      </c>
      <c r="AB1637" s="17">
        <v>0.32214895816822198</v>
      </c>
      <c r="AC1637" s="17">
        <v>0.21506372252730399</v>
      </c>
      <c r="AD1637" s="17">
        <v>6.4782243774483994E-2</v>
      </c>
      <c r="AE1637" s="17"/>
      <c r="AF1637" s="17">
        <v>-2.7428215175505699E-2</v>
      </c>
      <c r="AG1637" s="17">
        <v>0.22249291417606901</v>
      </c>
      <c r="AH1637" s="17">
        <v>0.27620485999960198</v>
      </c>
      <c r="AI1637" s="17"/>
      <c r="AJ1637" s="17">
        <v>5.51663072242011E-2</v>
      </c>
      <c r="AK1637" s="17">
        <v>0.249334876828326</v>
      </c>
      <c r="AL1637" s="17">
        <v>-6.4768072389772696E-2</v>
      </c>
      <c r="AM1637" s="17">
        <v>-0.19322077297200799</v>
      </c>
      <c r="AN1637" s="17">
        <v>0.159808852724663</v>
      </c>
      <c r="AO1637" s="17"/>
      <c r="AP1637" s="17">
        <v>0.16926256342176901</v>
      </c>
      <c r="AQ1637" s="17">
        <v>0.23540782611581901</v>
      </c>
      <c r="AR1637" s="17">
        <v>0.18801642826006901</v>
      </c>
      <c r="AS1637" s="17"/>
      <c r="AT1637" s="17">
        <v>0.115483212310782</v>
      </c>
      <c r="AU1637" s="17">
        <v>2.077647248575E-2</v>
      </c>
      <c r="AV1637" s="17" t="s">
        <v>74</v>
      </c>
      <c r="AW1637" s="17">
        <v>4.8066282751973999E-2</v>
      </c>
      <c r="AX1637" s="17">
        <v>0.255168862141677</v>
      </c>
      <c r="AY1637" s="17">
        <v>0.236460149845936</v>
      </c>
      <c r="AZ1637" s="17">
        <v>-8.7496464313013902E-2</v>
      </c>
    </row>
    <row r="1638" spans="2:52" x14ac:dyDescent="0.35">
      <c r="C1638" s="17"/>
      <c r="D1638" s="17"/>
      <c r="E1638" s="17"/>
      <c r="F1638" s="17"/>
      <c r="G1638" s="17"/>
      <c r="H1638" s="17"/>
      <c r="I1638" s="17"/>
      <c r="J1638" s="17"/>
      <c r="K1638" s="17"/>
      <c r="L1638" s="17"/>
      <c r="M1638" s="17"/>
      <c r="N1638" s="17"/>
      <c r="O1638" s="17"/>
      <c r="P1638" s="17"/>
      <c r="Q1638" s="17"/>
      <c r="R1638" s="17"/>
      <c r="S1638" s="17"/>
      <c r="T1638" s="17"/>
      <c r="U1638" s="17"/>
      <c r="V1638" s="17"/>
      <c r="W1638" s="17"/>
      <c r="X1638" s="17"/>
      <c r="Y1638" s="17"/>
      <c r="Z1638" s="17"/>
      <c r="AA1638" s="17"/>
      <c r="AB1638" s="17"/>
      <c r="AC1638" s="17"/>
      <c r="AD1638" s="17"/>
      <c r="AE1638" s="17"/>
      <c r="AF1638" s="17"/>
      <c r="AG1638" s="17"/>
      <c r="AH1638" s="17"/>
      <c r="AI1638" s="17"/>
      <c r="AJ1638" s="17"/>
      <c r="AK1638" s="17"/>
      <c r="AL1638" s="17"/>
      <c r="AM1638" s="17"/>
      <c r="AN1638" s="17"/>
      <c r="AO1638" s="17"/>
      <c r="AP1638" s="17"/>
      <c r="AQ1638" s="17"/>
      <c r="AR1638" s="17"/>
      <c r="AS1638" s="17"/>
      <c r="AT1638" s="17"/>
      <c r="AU1638" s="17"/>
      <c r="AV1638" s="17"/>
      <c r="AW1638" s="17"/>
      <c r="AX1638" s="17"/>
      <c r="AY1638" s="17"/>
      <c r="AZ1638" s="17"/>
    </row>
    <row r="1639" spans="2:52" x14ac:dyDescent="0.35">
      <c r="B1639" s="6" t="s">
        <v>539</v>
      </c>
      <c r="C1639" s="17"/>
      <c r="D1639" s="17"/>
      <c r="E1639" s="17"/>
      <c r="F1639" s="17"/>
      <c r="G1639" s="17"/>
      <c r="H1639" s="17"/>
      <c r="I1639" s="17"/>
      <c r="J1639" s="17"/>
      <c r="K1639" s="17"/>
      <c r="L1639" s="17"/>
      <c r="M1639" s="17"/>
      <c r="N1639" s="17"/>
      <c r="O1639" s="17"/>
      <c r="P1639" s="17"/>
      <c r="Q1639" s="17"/>
      <c r="R1639" s="17"/>
      <c r="S1639" s="17"/>
      <c r="T1639" s="17"/>
      <c r="U1639" s="17"/>
      <c r="V1639" s="17"/>
      <c r="W1639" s="17"/>
      <c r="X1639" s="17"/>
      <c r="Y1639" s="17"/>
      <c r="Z1639" s="17"/>
      <c r="AA1639" s="17"/>
      <c r="AB1639" s="17"/>
      <c r="AC1639" s="17"/>
      <c r="AD1639" s="17"/>
      <c r="AE1639" s="17"/>
      <c r="AF1639" s="17"/>
      <c r="AG1639" s="17"/>
      <c r="AH1639" s="17"/>
      <c r="AI1639" s="17"/>
      <c r="AJ1639" s="17"/>
      <c r="AK1639" s="17"/>
      <c r="AL1639" s="17"/>
      <c r="AM1639" s="17"/>
      <c r="AN1639" s="17"/>
      <c r="AO1639" s="17"/>
      <c r="AP1639" s="17"/>
      <c r="AQ1639" s="17"/>
      <c r="AR1639" s="17"/>
      <c r="AS1639" s="17"/>
      <c r="AT1639" s="17"/>
      <c r="AU1639" s="17"/>
      <c r="AV1639" s="17"/>
      <c r="AW1639" s="17"/>
      <c r="AX1639" s="17"/>
      <c r="AY1639" s="17"/>
      <c r="AZ1639" s="17"/>
    </row>
    <row r="1640" spans="2:52" x14ac:dyDescent="0.35">
      <c r="B1640" s="24" t="s">
        <v>156</v>
      </c>
      <c r="C1640" s="17"/>
      <c r="D1640" s="17"/>
      <c r="E1640" s="17"/>
      <c r="F1640" s="17"/>
      <c r="G1640" s="17"/>
      <c r="H1640" s="17"/>
      <c r="I1640" s="17"/>
      <c r="J1640" s="17"/>
      <c r="K1640" s="17"/>
      <c r="L1640" s="17"/>
      <c r="M1640" s="17"/>
      <c r="N1640" s="17"/>
      <c r="O1640" s="17"/>
      <c r="P1640" s="17"/>
      <c r="Q1640" s="17"/>
      <c r="R1640" s="17"/>
      <c r="S1640" s="17"/>
      <c r="T1640" s="17"/>
      <c r="U1640" s="17"/>
      <c r="V1640" s="17"/>
      <c r="W1640" s="17"/>
      <c r="X1640" s="17"/>
      <c r="Y1640" s="17"/>
      <c r="Z1640" s="17"/>
      <c r="AA1640" s="17"/>
      <c r="AB1640" s="17"/>
      <c r="AC1640" s="17"/>
      <c r="AD1640" s="17"/>
      <c r="AE1640" s="17"/>
      <c r="AF1640" s="17"/>
      <c r="AG1640" s="17"/>
      <c r="AH1640" s="17"/>
      <c r="AI1640" s="17"/>
      <c r="AJ1640" s="17"/>
      <c r="AK1640" s="17"/>
      <c r="AL1640" s="17"/>
      <c r="AM1640" s="17"/>
      <c r="AN1640" s="17"/>
      <c r="AO1640" s="17"/>
      <c r="AP1640" s="17"/>
      <c r="AQ1640" s="17"/>
      <c r="AR1640" s="17"/>
      <c r="AS1640" s="17"/>
      <c r="AT1640" s="17"/>
      <c r="AU1640" s="17"/>
      <c r="AV1640" s="17"/>
      <c r="AW1640" s="17"/>
      <c r="AX1640" s="17"/>
      <c r="AY1640" s="17"/>
      <c r="AZ1640" s="17"/>
    </row>
    <row r="1641" spans="2:52" x14ac:dyDescent="0.35">
      <c r="B1641" t="s">
        <v>382</v>
      </c>
      <c r="C1641" s="17">
        <v>4.0687593681169899E-2</v>
      </c>
      <c r="D1641" s="17">
        <v>3.79935205429143E-2</v>
      </c>
      <c r="E1641" s="17">
        <v>4.3385174751381997E-2</v>
      </c>
      <c r="F1641" s="17"/>
      <c r="G1641" s="17">
        <v>9.0906836109275399E-2</v>
      </c>
      <c r="H1641" s="17">
        <v>4.3151767097932697E-2</v>
      </c>
      <c r="I1641" s="17">
        <v>6.7802844465072898E-2</v>
      </c>
      <c r="J1641" s="17">
        <v>3.0947277782018501E-2</v>
      </c>
      <c r="K1641" s="17">
        <v>2.94283600386482E-2</v>
      </c>
      <c r="L1641" s="17">
        <v>5.8606032655587103E-3</v>
      </c>
      <c r="M1641" s="17"/>
      <c r="N1641" s="17">
        <v>6.24500902845481E-2</v>
      </c>
      <c r="O1641" s="17">
        <v>4.7135883331788898E-2</v>
      </c>
      <c r="P1641" s="17">
        <v>2.1706924558091398E-2</v>
      </c>
      <c r="Q1641" s="17">
        <v>2.36860717450595E-2</v>
      </c>
      <c r="R1641" s="17"/>
      <c r="S1641" s="17">
        <v>8.7377271104040102E-2</v>
      </c>
      <c r="T1641" s="17">
        <v>4.5515755037816699E-2</v>
      </c>
      <c r="U1641" s="17">
        <v>1.6554334281266202E-2</v>
      </c>
      <c r="V1641" s="17">
        <v>3.8572457117469303E-2</v>
      </c>
      <c r="W1641" s="17">
        <v>4.1397390838730598E-2</v>
      </c>
      <c r="X1641" s="17">
        <v>1.6371145464432701E-2</v>
      </c>
      <c r="Y1641" s="17">
        <v>0</v>
      </c>
      <c r="Z1641" s="17">
        <v>4.1226258367070001E-2</v>
      </c>
      <c r="AA1641" s="17">
        <v>4.0739350481981199E-2</v>
      </c>
      <c r="AB1641" s="17">
        <v>4.55572527679853E-2</v>
      </c>
      <c r="AC1641" s="17">
        <v>2.6153853075521202E-2</v>
      </c>
      <c r="AD1641" s="17">
        <v>7.21436637386038E-2</v>
      </c>
      <c r="AE1641" s="17"/>
      <c r="AF1641" s="17">
        <v>1.13474304378628E-2</v>
      </c>
      <c r="AG1641" s="17">
        <v>5.06268115395744E-2</v>
      </c>
      <c r="AH1641" s="17">
        <v>8.6385694504885202E-2</v>
      </c>
      <c r="AI1641" s="17"/>
      <c r="AJ1641" s="17">
        <v>1.2541262605805801E-2</v>
      </c>
      <c r="AK1641" s="17">
        <v>5.709081197845E-2</v>
      </c>
      <c r="AL1641" s="17">
        <v>2.0135900671951201E-2</v>
      </c>
      <c r="AM1641" s="17">
        <v>0.199069301347854</v>
      </c>
      <c r="AN1641" s="17">
        <v>6.4395498521821401E-2</v>
      </c>
      <c r="AO1641" s="17"/>
      <c r="AP1641" s="17">
        <v>2.4736749148373299E-2</v>
      </c>
      <c r="AQ1641" s="17">
        <v>5.3683249077974497E-2</v>
      </c>
      <c r="AR1641" s="17">
        <v>2.0239684008551199E-2</v>
      </c>
      <c r="AS1641" s="17"/>
      <c r="AT1641" s="17">
        <v>4.7105609849304599E-2</v>
      </c>
      <c r="AU1641" s="17">
        <v>3.3254200836282298E-2</v>
      </c>
      <c r="AV1641" s="17" t="s">
        <v>74</v>
      </c>
      <c r="AW1641" s="17">
        <v>3.6776705661011801E-2</v>
      </c>
      <c r="AX1641" s="17">
        <v>4.56131050176476E-2</v>
      </c>
      <c r="AY1641" s="17">
        <v>4.2528754909456498E-2</v>
      </c>
      <c r="AZ1641" s="17">
        <v>0</v>
      </c>
    </row>
    <row r="1642" spans="2:52" x14ac:dyDescent="0.35">
      <c r="B1642" t="s">
        <v>383</v>
      </c>
      <c r="C1642" s="17">
        <v>0.17213667623137499</v>
      </c>
      <c r="D1642" s="17">
        <v>0.18464678430041501</v>
      </c>
      <c r="E1642" s="17">
        <v>0.15898128926864699</v>
      </c>
      <c r="F1642" s="17"/>
      <c r="G1642" s="17">
        <v>0.22947100351036201</v>
      </c>
      <c r="H1642" s="17">
        <v>0.29568564394405</v>
      </c>
      <c r="I1642" s="17">
        <v>0.19591675775049799</v>
      </c>
      <c r="J1642" s="17">
        <v>0.13703648615393399</v>
      </c>
      <c r="K1642" s="17">
        <v>0.12517544994346999</v>
      </c>
      <c r="L1642" s="17">
        <v>9.4633575341641601E-2</v>
      </c>
      <c r="M1642" s="17"/>
      <c r="N1642" s="17">
        <v>0.17654098181583999</v>
      </c>
      <c r="O1642" s="17">
        <v>0.18918478881051801</v>
      </c>
      <c r="P1642" s="17">
        <v>0.15499121711931499</v>
      </c>
      <c r="Q1642" s="17">
        <v>0.162446840066651</v>
      </c>
      <c r="R1642" s="17"/>
      <c r="S1642" s="17">
        <v>0.20682230307246</v>
      </c>
      <c r="T1642" s="17">
        <v>9.24337379586984E-2</v>
      </c>
      <c r="U1642" s="17">
        <v>0.135941206912611</v>
      </c>
      <c r="V1642" s="17">
        <v>0.124118205528187</v>
      </c>
      <c r="W1642" s="17">
        <v>0.17508184740788901</v>
      </c>
      <c r="X1642" s="17">
        <v>0.18624396341063501</v>
      </c>
      <c r="Y1642" s="17">
        <v>0.156775364552627</v>
      </c>
      <c r="Z1642" s="17">
        <v>0.15050218465095599</v>
      </c>
      <c r="AA1642" s="17">
        <v>0.192370555372011</v>
      </c>
      <c r="AB1642" s="17">
        <v>0.216376908648578</v>
      </c>
      <c r="AC1642" s="17">
        <v>0.28133683127203901</v>
      </c>
      <c r="AD1642" s="17">
        <v>0.26512050528356301</v>
      </c>
      <c r="AE1642" s="17"/>
      <c r="AF1642" s="17">
        <v>0.15868602237395801</v>
      </c>
      <c r="AG1642" s="17">
        <v>0.16110208439090001</v>
      </c>
      <c r="AH1642" s="17">
        <v>0.21212116893964</v>
      </c>
      <c r="AI1642" s="17"/>
      <c r="AJ1642" s="17">
        <v>0.140936092068675</v>
      </c>
      <c r="AK1642" s="17">
        <v>0.228773372898637</v>
      </c>
      <c r="AL1642" s="17">
        <v>0.145424649921361</v>
      </c>
      <c r="AM1642" s="17">
        <v>0</v>
      </c>
      <c r="AN1642" s="17">
        <v>0.161865603193867</v>
      </c>
      <c r="AO1642" s="17"/>
      <c r="AP1642" s="17">
        <v>0.20999180797189501</v>
      </c>
      <c r="AQ1642" s="17">
        <v>0.20899494222239501</v>
      </c>
      <c r="AR1642" s="17">
        <v>0.17825431773671499</v>
      </c>
      <c r="AS1642" s="17"/>
      <c r="AT1642" s="17">
        <v>0.127196458335464</v>
      </c>
      <c r="AU1642" s="17">
        <v>0.18493747096134799</v>
      </c>
      <c r="AV1642" s="17" t="s">
        <v>74</v>
      </c>
      <c r="AW1642" s="17">
        <v>0.118834177936777</v>
      </c>
      <c r="AX1642" s="17">
        <v>0.26268052638707401</v>
      </c>
      <c r="AY1642" s="17">
        <v>0.197436973750971</v>
      </c>
      <c r="AZ1642" s="17">
        <v>0.35692843728860502</v>
      </c>
    </row>
    <row r="1643" spans="2:52" x14ac:dyDescent="0.35">
      <c r="B1643" t="s">
        <v>384</v>
      </c>
      <c r="C1643" s="17">
        <v>0.26996269884886098</v>
      </c>
      <c r="D1643" s="17">
        <v>0.25933875934517697</v>
      </c>
      <c r="E1643" s="17">
        <v>0.28117205138970502</v>
      </c>
      <c r="F1643" s="17"/>
      <c r="G1643" s="17">
        <v>0.32876896102254299</v>
      </c>
      <c r="H1643" s="17">
        <v>0.23460114952191299</v>
      </c>
      <c r="I1643" s="17">
        <v>0.35480229648165901</v>
      </c>
      <c r="J1643" s="17">
        <v>0.29865458768668701</v>
      </c>
      <c r="K1643" s="17">
        <v>0.18999997989116801</v>
      </c>
      <c r="L1643" s="17">
        <v>0.23001572530831499</v>
      </c>
      <c r="M1643" s="17"/>
      <c r="N1643" s="17">
        <v>0.28883555095879998</v>
      </c>
      <c r="O1643" s="17">
        <v>0.28722184374501802</v>
      </c>
      <c r="P1643" s="17">
        <v>0.28350972826360799</v>
      </c>
      <c r="Q1643" s="17">
        <v>0.21994651273428101</v>
      </c>
      <c r="R1643" s="17"/>
      <c r="S1643" s="17">
        <v>0.297068682823101</v>
      </c>
      <c r="T1643" s="17">
        <v>0.235028299370725</v>
      </c>
      <c r="U1643" s="17">
        <v>0.26062499808001899</v>
      </c>
      <c r="V1643" s="17">
        <v>0.31771623925533099</v>
      </c>
      <c r="W1643" s="17">
        <v>0.30801058057803199</v>
      </c>
      <c r="X1643" s="17">
        <v>0.33574429036609998</v>
      </c>
      <c r="Y1643" s="17">
        <v>0.304242417592618</v>
      </c>
      <c r="Z1643" s="17">
        <v>0.23740795099683101</v>
      </c>
      <c r="AA1643" s="17">
        <v>0.29101364425708098</v>
      </c>
      <c r="AB1643" s="17">
        <v>0.14425790466528499</v>
      </c>
      <c r="AC1643" s="17">
        <v>0.17274608425367299</v>
      </c>
      <c r="AD1643" s="17">
        <v>0.32659291048299899</v>
      </c>
      <c r="AE1643" s="17"/>
      <c r="AF1643" s="17">
        <v>0.23270988099071699</v>
      </c>
      <c r="AG1643" s="17">
        <v>0.28829913503303001</v>
      </c>
      <c r="AH1643" s="17">
        <v>0.255956065869476</v>
      </c>
      <c r="AI1643" s="17"/>
      <c r="AJ1643" s="17">
        <v>0.261833450780458</v>
      </c>
      <c r="AK1643" s="17">
        <v>0.296996181510017</v>
      </c>
      <c r="AL1643" s="17">
        <v>0.28394634631677601</v>
      </c>
      <c r="AM1643" s="17">
        <v>0.20432031216614199</v>
      </c>
      <c r="AN1643" s="17">
        <v>0.170140977082789</v>
      </c>
      <c r="AO1643" s="17"/>
      <c r="AP1643" s="17">
        <v>0.25934028371658602</v>
      </c>
      <c r="AQ1643" s="17">
        <v>0.30395418246696498</v>
      </c>
      <c r="AR1643" s="17">
        <v>0.35399370834483901</v>
      </c>
      <c r="AS1643" s="17"/>
      <c r="AT1643" s="17">
        <v>0.219534414195523</v>
      </c>
      <c r="AU1643" s="17">
        <v>0.33618937218368</v>
      </c>
      <c r="AV1643" s="17" t="s">
        <v>74</v>
      </c>
      <c r="AW1643" s="17">
        <v>0.308872432716019</v>
      </c>
      <c r="AX1643" s="17">
        <v>0.27191156217915602</v>
      </c>
      <c r="AY1643" s="17">
        <v>0.29911668666445601</v>
      </c>
      <c r="AZ1643" s="17">
        <v>0.14523001839716301</v>
      </c>
    </row>
    <row r="1644" spans="2:52" x14ac:dyDescent="0.35">
      <c r="B1644" t="s">
        <v>385</v>
      </c>
      <c r="C1644" s="17">
        <v>0.23446755843505099</v>
      </c>
      <c r="D1644" s="17">
        <v>0.241383425732727</v>
      </c>
      <c r="E1644" s="17">
        <v>0.229311578122076</v>
      </c>
      <c r="F1644" s="17"/>
      <c r="G1644" s="17">
        <v>0.13621980517458601</v>
      </c>
      <c r="H1644" s="17">
        <v>0.18785306720094999</v>
      </c>
      <c r="I1644" s="17">
        <v>0.167632973322904</v>
      </c>
      <c r="J1644" s="17">
        <v>0.23842866064881599</v>
      </c>
      <c r="K1644" s="17">
        <v>0.38339537306994997</v>
      </c>
      <c r="L1644" s="17">
        <v>0.27226886656694899</v>
      </c>
      <c r="M1644" s="17"/>
      <c r="N1644" s="17">
        <v>0.23206435678455201</v>
      </c>
      <c r="O1644" s="17">
        <v>0.23940823537071701</v>
      </c>
      <c r="P1644" s="17">
        <v>0.22540111444647801</v>
      </c>
      <c r="Q1644" s="17">
        <v>0.24011050164744699</v>
      </c>
      <c r="R1644" s="17"/>
      <c r="S1644" s="17">
        <v>0.24018091010454001</v>
      </c>
      <c r="T1644" s="17">
        <v>0.27067605442704501</v>
      </c>
      <c r="U1644" s="17">
        <v>0.35197304170628402</v>
      </c>
      <c r="V1644" s="17">
        <v>0.18991138011549699</v>
      </c>
      <c r="W1644" s="17">
        <v>0.194255582306913</v>
      </c>
      <c r="X1644" s="17">
        <v>0.21179008110839301</v>
      </c>
      <c r="Y1644" s="17">
        <v>0.18396163050497599</v>
      </c>
      <c r="Z1644" s="17">
        <v>0.14886453893551099</v>
      </c>
      <c r="AA1644" s="17">
        <v>0.18739743326464101</v>
      </c>
      <c r="AB1644" s="17">
        <v>0.270161874439102</v>
      </c>
      <c r="AC1644" s="17">
        <v>0.23013381919446799</v>
      </c>
      <c r="AD1644" s="17">
        <v>0.33614292049483302</v>
      </c>
      <c r="AE1644" s="17"/>
      <c r="AF1644" s="17">
        <v>0.26215836583767899</v>
      </c>
      <c r="AG1644" s="17">
        <v>0.24480272744995701</v>
      </c>
      <c r="AH1644" s="17">
        <v>0.173974134670937</v>
      </c>
      <c r="AI1644" s="17"/>
      <c r="AJ1644" s="17">
        <v>0.28740142971566801</v>
      </c>
      <c r="AK1644" s="17">
        <v>0.20759235215821101</v>
      </c>
      <c r="AL1644" s="17">
        <v>0.26381585230495203</v>
      </c>
      <c r="AM1644" s="17">
        <v>0.200562012402143</v>
      </c>
      <c r="AN1644" s="17">
        <v>0.20421695187407801</v>
      </c>
      <c r="AO1644" s="17"/>
      <c r="AP1644" s="17">
        <v>0.251975140190489</v>
      </c>
      <c r="AQ1644" s="17">
        <v>0.20752906891694101</v>
      </c>
      <c r="AR1644" s="17">
        <v>0.21000322032355201</v>
      </c>
      <c r="AS1644" s="17"/>
      <c r="AT1644" s="17">
        <v>0.266152239873092</v>
      </c>
      <c r="AU1644" s="17">
        <v>0.22761100290219399</v>
      </c>
      <c r="AV1644" s="17" t="s">
        <v>74</v>
      </c>
      <c r="AW1644" s="17">
        <v>0.23659335138549101</v>
      </c>
      <c r="AX1644" s="17">
        <v>0.181075837045861</v>
      </c>
      <c r="AY1644" s="17">
        <v>0.20620358020593699</v>
      </c>
      <c r="AZ1644" s="17">
        <v>0.24952014466401001</v>
      </c>
    </row>
    <row r="1645" spans="2:52" x14ac:dyDescent="0.35">
      <c r="B1645" t="s">
        <v>386</v>
      </c>
      <c r="C1645" s="17">
        <v>0.22167884743416599</v>
      </c>
      <c r="D1645" s="17">
        <v>0.221088366555246</v>
      </c>
      <c r="E1645" s="17">
        <v>0.22067480577787901</v>
      </c>
      <c r="F1645" s="17"/>
      <c r="G1645" s="17">
        <v>0.15550920109018701</v>
      </c>
      <c r="H1645" s="17">
        <v>0.141931625972291</v>
      </c>
      <c r="I1645" s="17">
        <v>0.194856720846909</v>
      </c>
      <c r="J1645" s="17">
        <v>0.23506799330018599</v>
      </c>
      <c r="K1645" s="17">
        <v>0.242877008836028</v>
      </c>
      <c r="L1645" s="17">
        <v>0.30937140043577699</v>
      </c>
      <c r="M1645" s="17"/>
      <c r="N1645" s="17">
        <v>0.185521581479871</v>
      </c>
      <c r="O1645" s="17">
        <v>0.182419062652632</v>
      </c>
      <c r="P1645" s="17">
        <v>0.25873514889511201</v>
      </c>
      <c r="Q1645" s="17">
        <v>0.27355073656756002</v>
      </c>
      <c r="R1645" s="17"/>
      <c r="S1645" s="17">
        <v>0.148014904550925</v>
      </c>
      <c r="T1645" s="17">
        <v>0.313047863842987</v>
      </c>
      <c r="U1645" s="17">
        <v>0.18461189371724401</v>
      </c>
      <c r="V1645" s="17">
        <v>0.21041496297311699</v>
      </c>
      <c r="W1645" s="17">
        <v>0.22422701567245401</v>
      </c>
      <c r="X1645" s="17">
        <v>0.172744984164557</v>
      </c>
      <c r="Y1645" s="17">
        <v>0.28387105264229101</v>
      </c>
      <c r="Z1645" s="17">
        <v>0.349445644090007</v>
      </c>
      <c r="AA1645" s="17">
        <v>0.23711571344621099</v>
      </c>
      <c r="AB1645" s="17">
        <v>0.21273531100608101</v>
      </c>
      <c r="AC1645" s="17">
        <v>0.25899109978584101</v>
      </c>
      <c r="AD1645" s="17">
        <v>0</v>
      </c>
      <c r="AE1645" s="17"/>
      <c r="AF1645" s="17">
        <v>0.275403818390345</v>
      </c>
      <c r="AG1645" s="17">
        <v>0.19584376871793599</v>
      </c>
      <c r="AH1645" s="17">
        <v>0.18988843748640799</v>
      </c>
      <c r="AI1645" s="17"/>
      <c r="AJ1645" s="17">
        <v>0.23697380821744199</v>
      </c>
      <c r="AK1645" s="17">
        <v>0.18097629542830099</v>
      </c>
      <c r="AL1645" s="17">
        <v>0.26619594968530802</v>
      </c>
      <c r="AM1645" s="17">
        <v>0.39604837408386001</v>
      </c>
      <c r="AN1645" s="17">
        <v>0.27043488228976797</v>
      </c>
      <c r="AO1645" s="17"/>
      <c r="AP1645" s="17">
        <v>0.20989511405641401</v>
      </c>
      <c r="AQ1645" s="17">
        <v>0.19256423434655301</v>
      </c>
      <c r="AR1645" s="17">
        <v>0.21692220490646399</v>
      </c>
      <c r="AS1645" s="17"/>
      <c r="AT1645" s="17">
        <v>0.27141369154065798</v>
      </c>
      <c r="AU1645" s="17">
        <v>0.13944868024094001</v>
      </c>
      <c r="AV1645" s="17" t="s">
        <v>74</v>
      </c>
      <c r="AW1645" s="17">
        <v>0.24178411091968799</v>
      </c>
      <c r="AX1645" s="17">
        <v>0.207535494605191</v>
      </c>
      <c r="AY1645" s="17">
        <v>0.21848385273875501</v>
      </c>
      <c r="AZ1645" s="17">
        <v>0.19631919222472699</v>
      </c>
    </row>
    <row r="1646" spans="2:52" x14ac:dyDescent="0.35">
      <c r="B1646" t="s">
        <v>72</v>
      </c>
      <c r="C1646" s="17">
        <v>6.1066625369376702E-2</v>
      </c>
      <c r="D1646" s="17">
        <v>5.5549143523521201E-2</v>
      </c>
      <c r="E1646" s="17">
        <v>6.6475100690311595E-2</v>
      </c>
      <c r="F1646" s="17"/>
      <c r="G1646" s="17">
        <v>5.91241930930472E-2</v>
      </c>
      <c r="H1646" s="17">
        <v>9.6776746262864005E-2</v>
      </c>
      <c r="I1646" s="17">
        <v>1.8988407132957099E-2</v>
      </c>
      <c r="J1646" s="17">
        <v>5.9864994428358499E-2</v>
      </c>
      <c r="K1646" s="17">
        <v>2.91238282207361E-2</v>
      </c>
      <c r="L1646" s="17">
        <v>8.7849829081759007E-2</v>
      </c>
      <c r="M1646" s="17"/>
      <c r="N1646" s="17">
        <v>5.4587438676389502E-2</v>
      </c>
      <c r="O1646" s="17">
        <v>5.4630186089326002E-2</v>
      </c>
      <c r="P1646" s="17">
        <v>5.5655866717396398E-2</v>
      </c>
      <c r="Q1646" s="17">
        <v>8.0259337239000902E-2</v>
      </c>
      <c r="R1646" s="17"/>
      <c r="S1646" s="17">
        <v>2.0535928344934201E-2</v>
      </c>
      <c r="T1646" s="17">
        <v>4.3298289362728198E-2</v>
      </c>
      <c r="U1646" s="17">
        <v>5.0294525302575499E-2</v>
      </c>
      <c r="V1646" s="17">
        <v>0.119266755010398</v>
      </c>
      <c r="W1646" s="17">
        <v>5.7027583195980898E-2</v>
      </c>
      <c r="X1646" s="17">
        <v>7.7105535485881699E-2</v>
      </c>
      <c r="Y1646" s="17">
        <v>7.1149534707487902E-2</v>
      </c>
      <c r="Z1646" s="17">
        <v>7.2553422959624803E-2</v>
      </c>
      <c r="AA1646" s="17">
        <v>5.13633031780747E-2</v>
      </c>
      <c r="AB1646" s="17">
        <v>0.110910748472969</v>
      </c>
      <c r="AC1646" s="17">
        <v>3.0638312418457901E-2</v>
      </c>
      <c r="AD1646" s="17">
        <v>0</v>
      </c>
      <c r="AE1646" s="17"/>
      <c r="AF1646" s="17">
        <v>5.9694481969437899E-2</v>
      </c>
      <c r="AG1646" s="17">
        <v>5.9325472868602999E-2</v>
      </c>
      <c r="AH1646" s="17">
        <v>8.1674498528653994E-2</v>
      </c>
      <c r="AI1646" s="17"/>
      <c r="AJ1646" s="17">
        <v>6.03139566119507E-2</v>
      </c>
      <c r="AK1646" s="17">
        <v>2.8570986026384498E-2</v>
      </c>
      <c r="AL1646" s="17">
        <v>2.0481301099651499E-2</v>
      </c>
      <c r="AM1646" s="17">
        <v>0</v>
      </c>
      <c r="AN1646" s="17">
        <v>0.12894608703767699</v>
      </c>
      <c r="AO1646" s="17"/>
      <c r="AP1646" s="17">
        <v>4.4060904916242503E-2</v>
      </c>
      <c r="AQ1646" s="17">
        <v>3.32743229691706E-2</v>
      </c>
      <c r="AR1646" s="17">
        <v>2.0586864679878799E-2</v>
      </c>
      <c r="AS1646" s="17"/>
      <c r="AT1646" s="17">
        <v>6.8597586205957906E-2</v>
      </c>
      <c r="AU1646" s="17">
        <v>7.8559272875556196E-2</v>
      </c>
      <c r="AV1646" s="17" t="s">
        <v>74</v>
      </c>
      <c r="AW1646" s="17">
        <v>5.7139221381012503E-2</v>
      </c>
      <c r="AX1646" s="17">
        <v>3.1183474765069899E-2</v>
      </c>
      <c r="AY1646" s="17">
        <v>3.6230151730425299E-2</v>
      </c>
      <c r="AZ1646" s="17">
        <v>5.2002207425495203E-2</v>
      </c>
    </row>
    <row r="1647" spans="2:52" x14ac:dyDescent="0.35">
      <c r="B1647" t="s">
        <v>387</v>
      </c>
      <c r="C1647" s="17">
        <v>0.21282426991254499</v>
      </c>
      <c r="D1647" s="17">
        <v>0.222640304843329</v>
      </c>
      <c r="E1647" s="17">
        <v>0.202366464020029</v>
      </c>
      <c r="F1647" s="17"/>
      <c r="G1647" s="17">
        <v>0.32037783961963801</v>
      </c>
      <c r="H1647" s="17">
        <v>0.33883741104198201</v>
      </c>
      <c r="I1647" s="17">
        <v>0.263719602215571</v>
      </c>
      <c r="J1647" s="17">
        <v>0.16798376393595299</v>
      </c>
      <c r="K1647" s="17">
        <v>0.15460380998211801</v>
      </c>
      <c r="L1647" s="17">
        <v>0.1004941786072</v>
      </c>
      <c r="M1647" s="17"/>
      <c r="N1647" s="17">
        <v>0.238991072100388</v>
      </c>
      <c r="O1647" s="17">
        <v>0.23632067214230701</v>
      </c>
      <c r="P1647" s="17">
        <v>0.17669814167740699</v>
      </c>
      <c r="Q1647" s="17">
        <v>0.18613291181171099</v>
      </c>
      <c r="R1647" s="17"/>
      <c r="S1647" s="17">
        <v>0.2941995741765</v>
      </c>
      <c r="T1647" s="17">
        <v>0.13794949299651499</v>
      </c>
      <c r="U1647" s="17">
        <v>0.15249554119387701</v>
      </c>
      <c r="V1647" s="17">
        <v>0.16269066264565701</v>
      </c>
      <c r="W1647" s="17">
        <v>0.21647923824661899</v>
      </c>
      <c r="X1647" s="17">
        <v>0.20261510887506801</v>
      </c>
      <c r="Y1647" s="17">
        <v>0.156775364552627</v>
      </c>
      <c r="Z1647" s="17">
        <v>0.191728443018026</v>
      </c>
      <c r="AA1647" s="17">
        <v>0.23310990585399199</v>
      </c>
      <c r="AB1647" s="17">
        <v>0.261934161416563</v>
      </c>
      <c r="AC1647" s="17">
        <v>0.30749068434755999</v>
      </c>
      <c r="AD1647" s="17">
        <v>0.33726416902216699</v>
      </c>
      <c r="AE1647" s="17"/>
      <c r="AF1647" s="17">
        <v>0.170033452811821</v>
      </c>
      <c r="AG1647" s="17">
        <v>0.211728895930474</v>
      </c>
      <c r="AH1647" s="17">
        <v>0.29850686344452498</v>
      </c>
      <c r="AI1647" s="17"/>
      <c r="AJ1647" s="17">
        <v>0.15347735467448101</v>
      </c>
      <c r="AK1647" s="17">
        <v>0.28586418487708698</v>
      </c>
      <c r="AL1647" s="17">
        <v>0.16556055059331301</v>
      </c>
      <c r="AM1647" s="17">
        <v>0.199069301347854</v>
      </c>
      <c r="AN1647" s="17">
        <v>0.226261101715688</v>
      </c>
      <c r="AO1647" s="17"/>
      <c r="AP1647" s="17">
        <v>0.23472855712026799</v>
      </c>
      <c r="AQ1647" s="17">
        <v>0.26267819130037001</v>
      </c>
      <c r="AR1647" s="17">
        <v>0.19849400174526599</v>
      </c>
      <c r="AS1647" s="17"/>
      <c r="AT1647" s="17">
        <v>0.17430206818476901</v>
      </c>
      <c r="AU1647" s="17">
        <v>0.21819167179762999</v>
      </c>
      <c r="AV1647" s="17" t="s">
        <v>74</v>
      </c>
      <c r="AW1647" s="17">
        <v>0.15561088359778899</v>
      </c>
      <c r="AX1647" s="17">
        <v>0.30829363140472099</v>
      </c>
      <c r="AY1647" s="17">
        <v>0.23996572866042801</v>
      </c>
      <c r="AZ1647" s="17">
        <v>0.35692843728860502</v>
      </c>
    </row>
    <row r="1648" spans="2:52" x14ac:dyDescent="0.35">
      <c r="B1648" t="s">
        <v>388</v>
      </c>
      <c r="C1648" s="17">
        <v>0.45614640586921701</v>
      </c>
      <c r="D1648" s="17">
        <v>0.46247179228797303</v>
      </c>
      <c r="E1648" s="17">
        <v>0.44998638389995499</v>
      </c>
      <c r="F1648" s="17"/>
      <c r="G1648" s="17">
        <v>0.291729006264772</v>
      </c>
      <c r="H1648" s="17">
        <v>0.32978469317324099</v>
      </c>
      <c r="I1648" s="17">
        <v>0.36248969416981303</v>
      </c>
      <c r="J1648" s="17">
        <v>0.47349665394900198</v>
      </c>
      <c r="K1648" s="17">
        <v>0.626272381905978</v>
      </c>
      <c r="L1648" s="17">
        <v>0.58164026700272597</v>
      </c>
      <c r="M1648" s="17"/>
      <c r="N1648" s="17">
        <v>0.41758593826442297</v>
      </c>
      <c r="O1648" s="17">
        <v>0.42182729802334901</v>
      </c>
      <c r="P1648" s="17">
        <v>0.48413626334158899</v>
      </c>
      <c r="Q1648" s="17">
        <v>0.51366123821500698</v>
      </c>
      <c r="R1648" s="17"/>
      <c r="S1648" s="17">
        <v>0.38819581465546499</v>
      </c>
      <c r="T1648" s="17">
        <v>0.58372391827003101</v>
      </c>
      <c r="U1648" s="17">
        <v>0.53658493542352903</v>
      </c>
      <c r="V1648" s="17">
        <v>0.40032634308861398</v>
      </c>
      <c r="W1648" s="17">
        <v>0.41848259797936699</v>
      </c>
      <c r="X1648" s="17">
        <v>0.38453506527295001</v>
      </c>
      <c r="Y1648" s="17">
        <v>0.467832683147267</v>
      </c>
      <c r="Z1648" s="17">
        <v>0.49831018302551799</v>
      </c>
      <c r="AA1648" s="17">
        <v>0.424513146710852</v>
      </c>
      <c r="AB1648" s="17">
        <v>0.48289718544518301</v>
      </c>
      <c r="AC1648" s="17">
        <v>0.48912491898031002</v>
      </c>
      <c r="AD1648" s="17">
        <v>0.33614292049483302</v>
      </c>
      <c r="AE1648" s="17"/>
      <c r="AF1648" s="17">
        <v>0.53756218422802404</v>
      </c>
      <c r="AG1648" s="17">
        <v>0.44064649616789298</v>
      </c>
      <c r="AH1648" s="17">
        <v>0.36386257215734402</v>
      </c>
      <c r="AI1648" s="17"/>
      <c r="AJ1648" s="17">
        <v>0.52437523793311003</v>
      </c>
      <c r="AK1648" s="17">
        <v>0.38856864758651199</v>
      </c>
      <c r="AL1648" s="17">
        <v>0.53001180199025999</v>
      </c>
      <c r="AM1648" s="17">
        <v>0.59661038648600395</v>
      </c>
      <c r="AN1648" s="17">
        <v>0.47465183416384599</v>
      </c>
      <c r="AO1648" s="17"/>
      <c r="AP1648" s="17">
        <v>0.46187025424690298</v>
      </c>
      <c r="AQ1648" s="17">
        <v>0.40009330326349402</v>
      </c>
      <c r="AR1648" s="17">
        <v>0.42692542523001598</v>
      </c>
      <c r="AS1648" s="17"/>
      <c r="AT1648" s="17">
        <v>0.53756593141374998</v>
      </c>
      <c r="AU1648" s="17">
        <v>0.36705968314313298</v>
      </c>
      <c r="AV1648" s="17" t="s">
        <v>74</v>
      </c>
      <c r="AW1648" s="17">
        <v>0.47837746230517902</v>
      </c>
      <c r="AX1648" s="17">
        <v>0.38861133165105299</v>
      </c>
      <c r="AY1648" s="17">
        <v>0.42468743294469102</v>
      </c>
      <c r="AZ1648" s="17">
        <v>0.445839336888737</v>
      </c>
    </row>
    <row r="1649" spans="2:52" x14ac:dyDescent="0.35">
      <c r="B1649" t="s">
        <v>86</v>
      </c>
      <c r="C1649" s="17">
        <v>-0.24332213595667199</v>
      </c>
      <c r="D1649" s="17">
        <v>-0.239831487444644</v>
      </c>
      <c r="E1649" s="17">
        <v>-0.24761991987992699</v>
      </c>
      <c r="F1649" s="17"/>
      <c r="G1649" s="17">
        <v>2.8648833354865001E-2</v>
      </c>
      <c r="H1649" s="17">
        <v>9.0527178687414608E-3</v>
      </c>
      <c r="I1649" s="17">
        <v>-9.8770091954242495E-2</v>
      </c>
      <c r="J1649" s="17">
        <v>-0.30551289001304899</v>
      </c>
      <c r="K1649" s="17">
        <v>-0.47166857192386002</v>
      </c>
      <c r="L1649" s="17">
        <v>-0.48114608839552597</v>
      </c>
      <c r="M1649" s="17"/>
      <c r="N1649" s="17">
        <v>-0.178594866164035</v>
      </c>
      <c r="O1649" s="17">
        <v>-0.185506625881043</v>
      </c>
      <c r="P1649" s="17">
        <v>-0.307438121664183</v>
      </c>
      <c r="Q1649" s="17">
        <v>-0.32752832640329599</v>
      </c>
      <c r="R1649" s="17"/>
      <c r="S1649" s="17">
        <v>-9.3996240478964793E-2</v>
      </c>
      <c r="T1649" s="17">
        <v>-0.44577442527351602</v>
      </c>
      <c r="U1649" s="17">
        <v>-0.38408939422965199</v>
      </c>
      <c r="V1649" s="17">
        <v>-0.23763568044295699</v>
      </c>
      <c r="W1649" s="17">
        <v>-0.20200335973274799</v>
      </c>
      <c r="X1649" s="17">
        <v>-0.181919956397882</v>
      </c>
      <c r="Y1649" s="17">
        <v>-0.31105731859463998</v>
      </c>
      <c r="Z1649" s="17">
        <v>-0.306581740007492</v>
      </c>
      <c r="AA1649" s="17">
        <v>-0.19140324085686</v>
      </c>
      <c r="AB1649" s="17">
        <v>-0.22096302402862</v>
      </c>
      <c r="AC1649" s="17">
        <v>-0.18163423463275</v>
      </c>
      <c r="AD1649" s="17">
        <v>1.12124852733386E-3</v>
      </c>
      <c r="AE1649" s="17"/>
      <c r="AF1649" s="17">
        <v>-0.36752873141620301</v>
      </c>
      <c r="AG1649" s="17">
        <v>-0.228917600237418</v>
      </c>
      <c r="AH1649" s="17">
        <v>-6.5355708712819302E-2</v>
      </c>
      <c r="AI1649" s="17"/>
      <c r="AJ1649" s="17">
        <v>-0.37089788325862899</v>
      </c>
      <c r="AK1649" s="17">
        <v>-0.102704462709425</v>
      </c>
      <c r="AL1649" s="17">
        <v>-0.36445125139694701</v>
      </c>
      <c r="AM1649" s="17">
        <v>-0.39754108513815001</v>
      </c>
      <c r="AN1649" s="17">
        <v>-0.24839073244815801</v>
      </c>
      <c r="AO1649" s="17"/>
      <c r="AP1649" s="17">
        <v>-0.22714169712663501</v>
      </c>
      <c r="AQ1649" s="17">
        <v>-0.137415111963124</v>
      </c>
      <c r="AR1649" s="17">
        <v>-0.22843142348475001</v>
      </c>
      <c r="AS1649" s="17"/>
      <c r="AT1649" s="17">
        <v>-0.36326386322898202</v>
      </c>
      <c r="AU1649" s="17">
        <v>-0.14886801134550301</v>
      </c>
      <c r="AV1649" s="17" t="s">
        <v>74</v>
      </c>
      <c r="AW1649" s="17">
        <v>-0.32276657870739001</v>
      </c>
      <c r="AX1649" s="17">
        <v>-8.0317700246331197E-2</v>
      </c>
      <c r="AY1649" s="17">
        <v>-0.18472170428426299</v>
      </c>
      <c r="AZ1649" s="17">
        <v>-8.8910899600131696E-2</v>
      </c>
    </row>
    <row r="1650" spans="2:52" x14ac:dyDescent="0.35">
      <c r="C1650" s="17"/>
      <c r="D1650" s="17"/>
      <c r="E1650" s="17"/>
      <c r="F1650" s="17"/>
      <c r="G1650" s="17"/>
      <c r="H1650" s="17"/>
      <c r="I1650" s="17"/>
      <c r="J1650" s="17"/>
      <c r="K1650" s="17"/>
      <c r="L1650" s="17"/>
      <c r="M1650" s="17"/>
      <c r="N1650" s="17"/>
      <c r="O1650" s="17"/>
      <c r="P1650" s="17"/>
      <c r="Q1650" s="17"/>
      <c r="R1650" s="17"/>
      <c r="S1650" s="17"/>
      <c r="T1650" s="17"/>
      <c r="U1650" s="17"/>
      <c r="V1650" s="17"/>
      <c r="W1650" s="17"/>
      <c r="X1650" s="17"/>
      <c r="Y1650" s="17"/>
      <c r="Z1650" s="17"/>
      <c r="AA1650" s="17"/>
      <c r="AB1650" s="17"/>
      <c r="AC1650" s="17"/>
      <c r="AD1650" s="17"/>
      <c r="AE1650" s="17"/>
      <c r="AF1650" s="17"/>
      <c r="AG1650" s="17"/>
      <c r="AH1650" s="17"/>
      <c r="AI1650" s="17"/>
      <c r="AJ1650" s="17"/>
      <c r="AK1650" s="17"/>
      <c r="AL1650" s="17"/>
      <c r="AM1650" s="17"/>
      <c r="AN1650" s="17"/>
      <c r="AO1650" s="17"/>
      <c r="AP1650" s="17"/>
      <c r="AQ1650" s="17"/>
      <c r="AR1650" s="17"/>
      <c r="AS1650" s="17"/>
      <c r="AT1650" s="17"/>
      <c r="AU1650" s="17"/>
      <c r="AV1650" s="17"/>
      <c r="AW1650" s="17"/>
      <c r="AX1650" s="17"/>
      <c r="AY1650" s="17"/>
      <c r="AZ1650" s="17"/>
    </row>
    <row r="1651" spans="2:52" x14ac:dyDescent="0.35">
      <c r="B1651" s="6" t="s">
        <v>540</v>
      </c>
      <c r="C1651" s="17"/>
      <c r="D1651" s="17"/>
      <c r="E1651" s="17"/>
      <c r="F1651" s="17"/>
      <c r="G1651" s="17"/>
      <c r="H1651" s="17"/>
      <c r="I1651" s="17"/>
      <c r="J1651" s="17"/>
      <c r="K1651" s="17"/>
      <c r="L1651" s="17"/>
      <c r="M1651" s="17"/>
      <c r="N1651" s="17"/>
      <c r="O1651" s="17"/>
      <c r="P1651" s="17"/>
      <c r="Q1651" s="17"/>
      <c r="R1651" s="17"/>
      <c r="S1651" s="17"/>
      <c r="T1651" s="17"/>
      <c r="U1651" s="17"/>
      <c r="V1651" s="17"/>
      <c r="W1651" s="17"/>
      <c r="X1651" s="17"/>
      <c r="Y1651" s="17"/>
      <c r="Z1651" s="17"/>
      <c r="AA1651" s="17"/>
      <c r="AB1651" s="17"/>
      <c r="AC1651" s="17"/>
      <c r="AD1651" s="17"/>
      <c r="AE1651" s="17"/>
      <c r="AF1651" s="17"/>
      <c r="AG1651" s="17"/>
      <c r="AH1651" s="17"/>
      <c r="AI1651" s="17"/>
      <c r="AJ1651" s="17"/>
      <c r="AK1651" s="17"/>
      <c r="AL1651" s="17"/>
      <c r="AM1651" s="17"/>
      <c r="AN1651" s="17"/>
      <c r="AO1651" s="17"/>
      <c r="AP1651" s="17"/>
      <c r="AQ1651" s="17"/>
      <c r="AR1651" s="17"/>
      <c r="AS1651" s="17"/>
      <c r="AT1651" s="17"/>
      <c r="AU1651" s="17"/>
      <c r="AV1651" s="17"/>
      <c r="AW1651" s="17"/>
      <c r="AX1651" s="17"/>
      <c r="AY1651" s="17"/>
      <c r="AZ1651" s="17"/>
    </row>
    <row r="1652" spans="2:52" x14ac:dyDescent="0.35">
      <c r="B1652" s="24" t="s">
        <v>156</v>
      </c>
      <c r="C1652" s="17"/>
      <c r="D1652" s="17"/>
      <c r="E1652" s="17"/>
      <c r="F1652" s="17"/>
      <c r="G1652" s="17"/>
      <c r="H1652" s="17"/>
      <c r="I1652" s="17"/>
      <c r="J1652" s="17"/>
      <c r="K1652" s="17"/>
      <c r="L1652" s="17"/>
      <c r="M1652" s="17"/>
      <c r="N1652" s="17"/>
      <c r="O1652" s="17"/>
      <c r="P1652" s="17"/>
      <c r="Q1652" s="17"/>
      <c r="R1652" s="17"/>
      <c r="S1652" s="17"/>
      <c r="T1652" s="17"/>
      <c r="U1652" s="17"/>
      <c r="V1652" s="17"/>
      <c r="W1652" s="17"/>
      <c r="X1652" s="17"/>
      <c r="Y1652" s="17"/>
      <c r="Z1652" s="17"/>
      <c r="AA1652" s="17"/>
      <c r="AB1652" s="17"/>
      <c r="AC1652" s="17"/>
      <c r="AD1652" s="17"/>
      <c r="AE1652" s="17"/>
      <c r="AF1652" s="17"/>
      <c r="AG1652" s="17"/>
      <c r="AH1652" s="17"/>
      <c r="AI1652" s="17"/>
      <c r="AJ1652" s="17"/>
      <c r="AK1652" s="17"/>
      <c r="AL1652" s="17"/>
      <c r="AM1652" s="17"/>
      <c r="AN1652" s="17"/>
      <c r="AO1652" s="17"/>
      <c r="AP1652" s="17"/>
      <c r="AQ1652" s="17"/>
      <c r="AR1652" s="17"/>
      <c r="AS1652" s="17"/>
      <c r="AT1652" s="17"/>
      <c r="AU1652" s="17"/>
      <c r="AV1652" s="17"/>
      <c r="AW1652" s="17"/>
      <c r="AX1652" s="17"/>
      <c r="AY1652" s="17"/>
      <c r="AZ1652" s="17"/>
    </row>
    <row r="1653" spans="2:52" x14ac:dyDescent="0.35">
      <c r="B1653" t="s">
        <v>382</v>
      </c>
      <c r="C1653" s="17">
        <v>8.5346477172165799E-2</v>
      </c>
      <c r="D1653" s="17">
        <v>8.3944827726992993E-2</v>
      </c>
      <c r="E1653" s="17">
        <v>8.7084913644452006E-2</v>
      </c>
      <c r="F1653" s="17"/>
      <c r="G1653" s="17">
        <v>0.103908124016678</v>
      </c>
      <c r="H1653" s="17">
        <v>0.116642681960113</v>
      </c>
      <c r="I1653" s="17">
        <v>0.13412950805770499</v>
      </c>
      <c r="J1653" s="17">
        <v>7.0431552926022906E-2</v>
      </c>
      <c r="K1653" s="17">
        <v>8.7760884628257901E-2</v>
      </c>
      <c r="L1653" s="17">
        <v>2.94857956786659E-2</v>
      </c>
      <c r="M1653" s="17"/>
      <c r="N1653" s="17">
        <v>0.143406984118576</v>
      </c>
      <c r="O1653" s="17">
        <v>9.0202845807735396E-2</v>
      </c>
      <c r="P1653" s="17">
        <v>5.1244497914410998E-2</v>
      </c>
      <c r="Q1653" s="17">
        <v>4.0687642871457597E-2</v>
      </c>
      <c r="R1653" s="17"/>
      <c r="S1653" s="17">
        <v>0.22838633915767001</v>
      </c>
      <c r="T1653" s="17">
        <v>1.16501370234469E-2</v>
      </c>
      <c r="U1653" s="17">
        <v>8.52873448829259E-2</v>
      </c>
      <c r="V1653" s="17">
        <v>8.1632222711590999E-2</v>
      </c>
      <c r="W1653" s="17">
        <v>8.1857806432104399E-2</v>
      </c>
      <c r="X1653" s="17">
        <v>8.9085666309970002E-2</v>
      </c>
      <c r="Y1653" s="17">
        <v>1.8974439699781898E-2</v>
      </c>
      <c r="Z1653" s="17">
        <v>0</v>
      </c>
      <c r="AA1653" s="17">
        <v>9.5682774447742897E-2</v>
      </c>
      <c r="AB1653" s="17">
        <v>9.8818739109945097E-2</v>
      </c>
      <c r="AC1653" s="17">
        <v>2.74742588110037E-2</v>
      </c>
      <c r="AD1653" s="17">
        <v>7.21436637386038E-2</v>
      </c>
      <c r="AE1653" s="17"/>
      <c r="AF1653" s="17">
        <v>6.5590085162870307E-2</v>
      </c>
      <c r="AG1653" s="17">
        <v>9.3739942354365696E-2</v>
      </c>
      <c r="AH1653" s="17">
        <v>0.16399555876264199</v>
      </c>
      <c r="AI1653" s="17"/>
      <c r="AJ1653" s="17">
        <v>7.9693173850317406E-2</v>
      </c>
      <c r="AK1653" s="17">
        <v>0.11825676910032799</v>
      </c>
      <c r="AL1653" s="17">
        <v>4.39099204801617E-2</v>
      </c>
      <c r="AM1653" s="17">
        <v>0</v>
      </c>
      <c r="AN1653" s="17">
        <v>0.121963501399661</v>
      </c>
      <c r="AO1653" s="17"/>
      <c r="AP1653" s="17">
        <v>0.113289999751122</v>
      </c>
      <c r="AQ1653" s="17">
        <v>0.11334009911604</v>
      </c>
      <c r="AR1653" s="17">
        <v>6.9682605934556399E-2</v>
      </c>
      <c r="AS1653" s="17"/>
      <c r="AT1653" s="17">
        <v>7.19286114700073E-2</v>
      </c>
      <c r="AU1653" s="17">
        <v>6.2304725600958802E-2</v>
      </c>
      <c r="AV1653" s="17" t="s">
        <v>74</v>
      </c>
      <c r="AW1653" s="17">
        <v>0.11917582744227299</v>
      </c>
      <c r="AX1653" s="17">
        <v>9.0523666601449004E-2</v>
      </c>
      <c r="AY1653" s="17">
        <v>0.131128738096051</v>
      </c>
      <c r="AZ1653" s="17">
        <v>4.9589066779087101E-2</v>
      </c>
    </row>
    <row r="1654" spans="2:52" x14ac:dyDescent="0.35">
      <c r="B1654" t="s">
        <v>383</v>
      </c>
      <c r="C1654" s="17">
        <v>0.38756239287600103</v>
      </c>
      <c r="D1654" s="17">
        <v>0.36987812867063302</v>
      </c>
      <c r="E1654" s="17">
        <v>0.40067924588383802</v>
      </c>
      <c r="F1654" s="17"/>
      <c r="G1654" s="17">
        <v>0.44598414325547198</v>
      </c>
      <c r="H1654" s="17">
        <v>0.406997099567253</v>
      </c>
      <c r="I1654" s="17">
        <v>0.418598982921492</v>
      </c>
      <c r="J1654" s="17">
        <v>0.32275157172658098</v>
      </c>
      <c r="K1654" s="17">
        <v>0.35250950105482698</v>
      </c>
      <c r="L1654" s="17">
        <v>0.39109049439642601</v>
      </c>
      <c r="M1654" s="17"/>
      <c r="N1654" s="17">
        <v>0.37299376976917298</v>
      </c>
      <c r="O1654" s="17">
        <v>0.37046402815761298</v>
      </c>
      <c r="P1654" s="17">
        <v>0.36801372295497797</v>
      </c>
      <c r="Q1654" s="17">
        <v>0.44083352165708101</v>
      </c>
      <c r="R1654" s="17"/>
      <c r="S1654" s="17">
        <v>0.33970559284523799</v>
      </c>
      <c r="T1654" s="17">
        <v>0.41321644947398301</v>
      </c>
      <c r="U1654" s="17">
        <v>0.33516070653880198</v>
      </c>
      <c r="V1654" s="17">
        <v>0.32956678125259598</v>
      </c>
      <c r="W1654" s="17">
        <v>0.39701319885161901</v>
      </c>
      <c r="X1654" s="17">
        <v>0.313109494265503</v>
      </c>
      <c r="Y1654" s="17">
        <v>0.47142958040314797</v>
      </c>
      <c r="Z1654" s="17">
        <v>0.42647943995034598</v>
      </c>
      <c r="AA1654" s="17">
        <v>0.41617136827287599</v>
      </c>
      <c r="AB1654" s="17">
        <v>0.35740605464395397</v>
      </c>
      <c r="AC1654" s="17">
        <v>0.51232026329309499</v>
      </c>
      <c r="AD1654" s="17">
        <v>0.54682857902654902</v>
      </c>
      <c r="AE1654" s="17"/>
      <c r="AF1654" s="17">
        <v>0.35587788248722102</v>
      </c>
      <c r="AG1654" s="17">
        <v>0.38921386013103998</v>
      </c>
      <c r="AH1654" s="17">
        <v>0.38697605854825401</v>
      </c>
      <c r="AI1654" s="17"/>
      <c r="AJ1654" s="17">
        <v>0.36056414864133401</v>
      </c>
      <c r="AK1654" s="17">
        <v>0.426272669145282</v>
      </c>
      <c r="AL1654" s="17">
        <v>0.40539029688473599</v>
      </c>
      <c r="AM1654" s="17">
        <v>0.399631313749997</v>
      </c>
      <c r="AN1654" s="17">
        <v>0.34226146283119002</v>
      </c>
      <c r="AO1654" s="17"/>
      <c r="AP1654" s="17">
        <v>0.3847057449688</v>
      </c>
      <c r="AQ1654" s="17">
        <v>0.41813342672056197</v>
      </c>
      <c r="AR1654" s="17">
        <v>0.45979480847959597</v>
      </c>
      <c r="AS1654" s="17"/>
      <c r="AT1654" s="17">
        <v>0.39054470415259901</v>
      </c>
      <c r="AU1654" s="17">
        <v>0.36334979074019302</v>
      </c>
      <c r="AV1654" s="17" t="s">
        <v>74</v>
      </c>
      <c r="AW1654" s="17">
        <v>0.42275907860283701</v>
      </c>
      <c r="AX1654" s="17">
        <v>0.47871124240840102</v>
      </c>
      <c r="AY1654" s="17">
        <v>0.35874965648886098</v>
      </c>
      <c r="AZ1654" s="17">
        <v>0.29969793883353102</v>
      </c>
    </row>
    <row r="1655" spans="2:52" x14ac:dyDescent="0.35">
      <c r="B1655" t="s">
        <v>384</v>
      </c>
      <c r="C1655" s="17">
        <v>0.29782346170547203</v>
      </c>
      <c r="D1655" s="17">
        <v>0.30249441836491098</v>
      </c>
      <c r="E1655" s="17">
        <v>0.29506903236117299</v>
      </c>
      <c r="F1655" s="17"/>
      <c r="G1655" s="17">
        <v>0.26576992323245202</v>
      </c>
      <c r="H1655" s="17">
        <v>0.225247537355168</v>
      </c>
      <c r="I1655" s="17">
        <v>0.236348866265987</v>
      </c>
      <c r="J1655" s="17">
        <v>0.31524953133877198</v>
      </c>
      <c r="K1655" s="17">
        <v>0.35709246035123399</v>
      </c>
      <c r="L1655" s="17">
        <v>0.35764779512204198</v>
      </c>
      <c r="M1655" s="17"/>
      <c r="N1655" s="17">
        <v>0.29357652859601202</v>
      </c>
      <c r="O1655" s="17">
        <v>0.31365080282031499</v>
      </c>
      <c r="P1655" s="17">
        <v>0.31293233223022898</v>
      </c>
      <c r="Q1655" s="17">
        <v>0.269242590821272</v>
      </c>
      <c r="R1655" s="17"/>
      <c r="S1655" s="17">
        <v>0.32545995866120497</v>
      </c>
      <c r="T1655" s="17">
        <v>0.31707927938741598</v>
      </c>
      <c r="U1655" s="17">
        <v>0.390771087024955</v>
      </c>
      <c r="V1655" s="17">
        <v>0.35962782377724201</v>
      </c>
      <c r="W1655" s="17">
        <v>0.28253404927950898</v>
      </c>
      <c r="X1655" s="17">
        <v>0.29547617788345498</v>
      </c>
      <c r="Y1655" s="17">
        <v>0.16900135889902401</v>
      </c>
      <c r="Z1655" s="17">
        <v>0.22699785737728401</v>
      </c>
      <c r="AA1655" s="17">
        <v>0.25045223724543503</v>
      </c>
      <c r="AB1655" s="17">
        <v>0.31777830109808403</v>
      </c>
      <c r="AC1655" s="17">
        <v>0.253868431933155</v>
      </c>
      <c r="AD1655" s="17">
        <v>0.25622688279032302</v>
      </c>
      <c r="AE1655" s="17"/>
      <c r="AF1655" s="17">
        <v>0.29037319824541402</v>
      </c>
      <c r="AG1655" s="17">
        <v>0.317437528859211</v>
      </c>
      <c r="AH1655" s="17">
        <v>0.27520107926695098</v>
      </c>
      <c r="AI1655" s="17"/>
      <c r="AJ1655" s="17">
        <v>0.32426172106200002</v>
      </c>
      <c r="AK1655" s="17">
        <v>0.26361501576676299</v>
      </c>
      <c r="AL1655" s="17">
        <v>0.39851932026660702</v>
      </c>
      <c r="AM1655" s="17">
        <v>0.39980667384785901</v>
      </c>
      <c r="AN1655" s="17">
        <v>0.26606121463933702</v>
      </c>
      <c r="AO1655" s="17"/>
      <c r="AP1655" s="17">
        <v>0.30015130357027298</v>
      </c>
      <c r="AQ1655" s="17">
        <v>0.270405062500303</v>
      </c>
      <c r="AR1655" s="17">
        <v>0.338950462890236</v>
      </c>
      <c r="AS1655" s="17"/>
      <c r="AT1655" s="17">
        <v>0.32636809675877998</v>
      </c>
      <c r="AU1655" s="17">
        <v>0.341036303056587</v>
      </c>
      <c r="AV1655" s="17" t="s">
        <v>74</v>
      </c>
      <c r="AW1655" s="17">
        <v>0.25719045761372999</v>
      </c>
      <c r="AX1655" s="17">
        <v>0.26111531211245298</v>
      </c>
      <c r="AY1655" s="17">
        <v>0.24870213627923099</v>
      </c>
      <c r="AZ1655" s="17">
        <v>0.209590001430423</v>
      </c>
    </row>
    <row r="1656" spans="2:52" x14ac:dyDescent="0.35">
      <c r="B1656" t="s">
        <v>385</v>
      </c>
      <c r="C1656" s="17">
        <v>9.7622369258797498E-2</v>
      </c>
      <c r="D1656" s="17">
        <v>0.105795388155806</v>
      </c>
      <c r="E1656" s="17">
        <v>9.0592462572104404E-2</v>
      </c>
      <c r="F1656" s="17"/>
      <c r="G1656" s="17">
        <v>5.8851934631001801E-2</v>
      </c>
      <c r="H1656" s="17">
        <v>0.12908420080689001</v>
      </c>
      <c r="I1656" s="17">
        <v>9.2667345443598198E-2</v>
      </c>
      <c r="J1656" s="17">
        <v>0.12894946994836601</v>
      </c>
      <c r="K1656" s="17">
        <v>8.3455357695828195E-2</v>
      </c>
      <c r="L1656" s="17">
        <v>8.6730119640930997E-2</v>
      </c>
      <c r="M1656" s="17"/>
      <c r="N1656" s="17">
        <v>6.2631543055422706E-2</v>
      </c>
      <c r="O1656" s="17">
        <v>0.119812948421956</v>
      </c>
      <c r="P1656" s="17">
        <v>0.104613107101689</v>
      </c>
      <c r="Q1656" s="17">
        <v>0.10792965232063</v>
      </c>
      <c r="R1656" s="17"/>
      <c r="S1656" s="17">
        <v>4.20364476051482E-2</v>
      </c>
      <c r="T1656" s="17">
        <v>0.153844250012839</v>
      </c>
      <c r="U1656" s="17">
        <v>8.5649370614613599E-2</v>
      </c>
      <c r="V1656" s="17">
        <v>8.1808572110103298E-2</v>
      </c>
      <c r="W1656" s="17">
        <v>0.123772230025587</v>
      </c>
      <c r="X1656" s="17">
        <v>0.208376934924767</v>
      </c>
      <c r="Y1656" s="17">
        <v>0.11207800104585799</v>
      </c>
      <c r="Z1656" s="17">
        <v>3.6778097991458703E-2</v>
      </c>
      <c r="AA1656" s="17">
        <v>8.1168021864387305E-2</v>
      </c>
      <c r="AB1656" s="17">
        <v>5.3791391036398198E-2</v>
      </c>
      <c r="AC1656" s="17">
        <v>5.9214014404575001E-2</v>
      </c>
      <c r="AD1656" s="17">
        <v>0.12480087444452399</v>
      </c>
      <c r="AE1656" s="17"/>
      <c r="AF1656" s="17">
        <v>0.117793178756932</v>
      </c>
      <c r="AG1656" s="17">
        <v>9.4935826569706602E-2</v>
      </c>
      <c r="AH1656" s="17">
        <v>5.1663506187337803E-2</v>
      </c>
      <c r="AI1656" s="17"/>
      <c r="AJ1656" s="17">
        <v>9.2072399145426198E-2</v>
      </c>
      <c r="AK1656" s="17">
        <v>0.12309463601520999</v>
      </c>
      <c r="AL1656" s="17">
        <v>4.3313783489478001E-2</v>
      </c>
      <c r="AM1656" s="17">
        <v>0.200562012402143</v>
      </c>
      <c r="AN1656" s="17">
        <v>8.3769559946407293E-2</v>
      </c>
      <c r="AO1656" s="17"/>
      <c r="AP1656" s="17">
        <v>6.2659890270044802E-2</v>
      </c>
      <c r="AQ1656" s="17">
        <v>0.12040271952459</v>
      </c>
      <c r="AR1656" s="17">
        <v>4.37008410238513E-2</v>
      </c>
      <c r="AS1656" s="17"/>
      <c r="AT1656" s="17">
        <v>7.9689874311455203E-2</v>
      </c>
      <c r="AU1656" s="17">
        <v>8.1242059922712703E-2</v>
      </c>
      <c r="AV1656" s="17" t="s">
        <v>74</v>
      </c>
      <c r="AW1656" s="17">
        <v>8.9429534966713395E-2</v>
      </c>
      <c r="AX1656" s="17">
        <v>0.104851857861246</v>
      </c>
      <c r="AY1656" s="17">
        <v>0.13983235575051001</v>
      </c>
      <c r="AZ1656" s="17">
        <v>0.199741678974373</v>
      </c>
    </row>
    <row r="1657" spans="2:52" x14ac:dyDescent="0.35">
      <c r="B1657" t="s">
        <v>386</v>
      </c>
      <c r="C1657" s="17">
        <v>8.0923488556552306E-2</v>
      </c>
      <c r="D1657" s="17">
        <v>9.1237685895117701E-2</v>
      </c>
      <c r="E1657" s="17">
        <v>7.1831237283606797E-2</v>
      </c>
      <c r="F1657" s="17"/>
      <c r="G1657" s="17">
        <v>6.8600238181403303E-2</v>
      </c>
      <c r="H1657" s="17">
        <v>4.4003319839063401E-2</v>
      </c>
      <c r="I1657" s="17">
        <v>8.0449763191956097E-2</v>
      </c>
      <c r="J1657" s="17">
        <v>0.109687713745556</v>
      </c>
      <c r="K1657" s="17">
        <v>7.9824819976588704E-2</v>
      </c>
      <c r="L1657" s="17">
        <v>9.2203581176325503E-2</v>
      </c>
      <c r="M1657" s="17"/>
      <c r="N1657" s="17">
        <v>9.0338392836237305E-2</v>
      </c>
      <c r="O1657" s="17">
        <v>5.5572888724310703E-2</v>
      </c>
      <c r="P1657" s="17">
        <v>0.100182347714296</v>
      </c>
      <c r="Q1657" s="17">
        <v>8.3824074186263003E-2</v>
      </c>
      <c r="R1657" s="17"/>
      <c r="S1657" s="17">
        <v>5.3775863911924897E-2</v>
      </c>
      <c r="T1657" s="17">
        <v>8.3288955770663906E-2</v>
      </c>
      <c r="U1657" s="17">
        <v>5.14688430239571E-2</v>
      </c>
      <c r="V1657" s="17">
        <v>2.63270828145135E-2</v>
      </c>
      <c r="W1657" s="17">
        <v>3.9662649501597501E-2</v>
      </c>
      <c r="X1657" s="17">
        <v>5.5107248081204603E-2</v>
      </c>
      <c r="Y1657" s="17">
        <v>0.122271119264776</v>
      </c>
      <c r="Z1657" s="17">
        <v>0.272138310646656</v>
      </c>
      <c r="AA1657" s="17">
        <v>0.117491092712941</v>
      </c>
      <c r="AB1657" s="17">
        <v>9.5841511180283404E-2</v>
      </c>
      <c r="AC1657" s="17">
        <v>0.147123031558171</v>
      </c>
      <c r="AD1657" s="17">
        <v>0</v>
      </c>
      <c r="AE1657" s="17"/>
      <c r="AF1657" s="17">
        <v>0.118276948457978</v>
      </c>
      <c r="AG1657" s="17">
        <v>6.3694781131224204E-2</v>
      </c>
      <c r="AH1657" s="17">
        <v>5.3820627203879999E-2</v>
      </c>
      <c r="AI1657" s="17"/>
      <c r="AJ1657" s="17">
        <v>9.9835968054217905E-2</v>
      </c>
      <c r="AK1657" s="17">
        <v>4.84660765673895E-2</v>
      </c>
      <c r="AL1657" s="17">
        <v>0.10886667887901801</v>
      </c>
      <c r="AM1657" s="17">
        <v>0</v>
      </c>
      <c r="AN1657" s="17">
        <v>6.9334748931299595E-2</v>
      </c>
      <c r="AO1657" s="17"/>
      <c r="AP1657" s="17">
        <v>9.4576461426223099E-2</v>
      </c>
      <c r="AQ1657" s="17">
        <v>5.3048134229587901E-2</v>
      </c>
      <c r="AR1657" s="17">
        <v>8.7871281671761101E-2</v>
      </c>
      <c r="AS1657" s="17"/>
      <c r="AT1657" s="17">
        <v>7.7890068908675197E-2</v>
      </c>
      <c r="AU1657" s="17">
        <v>8.0114278536037004E-2</v>
      </c>
      <c r="AV1657" s="17" t="s">
        <v>74</v>
      </c>
      <c r="AW1657" s="17">
        <v>5.4305879993434399E-2</v>
      </c>
      <c r="AX1657" s="17">
        <v>4.7499271504288697E-2</v>
      </c>
      <c r="AY1657" s="17">
        <v>9.2968610641966196E-2</v>
      </c>
      <c r="AZ1657" s="17">
        <v>0.14073771009325001</v>
      </c>
    </row>
    <row r="1658" spans="2:52" x14ac:dyDescent="0.35">
      <c r="B1658" t="s">
        <v>72</v>
      </c>
      <c r="C1658" s="17">
        <v>5.07218104310121E-2</v>
      </c>
      <c r="D1658" s="17">
        <v>4.6649551186539101E-2</v>
      </c>
      <c r="E1658" s="17">
        <v>5.4743108254825999E-2</v>
      </c>
      <c r="F1658" s="17"/>
      <c r="G1658" s="17">
        <v>5.6885636682992402E-2</v>
      </c>
      <c r="H1658" s="17">
        <v>7.8025160471512103E-2</v>
      </c>
      <c r="I1658" s="17">
        <v>3.7805534119261699E-2</v>
      </c>
      <c r="J1658" s="17">
        <v>5.2930160314702698E-2</v>
      </c>
      <c r="K1658" s="17">
        <v>3.9356976293264498E-2</v>
      </c>
      <c r="L1658" s="17">
        <v>4.2842213985609098E-2</v>
      </c>
      <c r="M1658" s="17"/>
      <c r="N1658" s="17">
        <v>3.7052781624578202E-2</v>
      </c>
      <c r="O1658" s="17">
        <v>5.0296486068070197E-2</v>
      </c>
      <c r="P1658" s="17">
        <v>6.30139920843968E-2</v>
      </c>
      <c r="Q1658" s="17">
        <v>5.7482518143296198E-2</v>
      </c>
      <c r="R1658" s="17"/>
      <c r="S1658" s="17">
        <v>1.0635797818813899E-2</v>
      </c>
      <c r="T1658" s="17">
        <v>2.0920928331651201E-2</v>
      </c>
      <c r="U1658" s="17">
        <v>5.1662647914746299E-2</v>
      </c>
      <c r="V1658" s="17">
        <v>0.121037517333954</v>
      </c>
      <c r="W1658" s="17">
        <v>7.5160065909583407E-2</v>
      </c>
      <c r="X1658" s="17">
        <v>3.8844478535100098E-2</v>
      </c>
      <c r="Y1658" s="17">
        <v>0.106245500687412</v>
      </c>
      <c r="Z1658" s="17">
        <v>3.7606294034254702E-2</v>
      </c>
      <c r="AA1658" s="17">
        <v>3.9034505456616901E-2</v>
      </c>
      <c r="AB1658" s="17">
        <v>7.6364002931335495E-2</v>
      </c>
      <c r="AC1658" s="17">
        <v>0</v>
      </c>
      <c r="AD1658" s="17">
        <v>0</v>
      </c>
      <c r="AE1658" s="17"/>
      <c r="AF1658" s="17">
        <v>5.2088706889584897E-2</v>
      </c>
      <c r="AG1658" s="17">
        <v>4.0978060954451702E-2</v>
      </c>
      <c r="AH1658" s="17">
        <v>6.8343170030935901E-2</v>
      </c>
      <c r="AI1658" s="17"/>
      <c r="AJ1658" s="17">
        <v>4.3572589246704103E-2</v>
      </c>
      <c r="AK1658" s="17">
        <v>2.0294833405027801E-2</v>
      </c>
      <c r="AL1658" s="17">
        <v>0</v>
      </c>
      <c r="AM1658" s="17">
        <v>0</v>
      </c>
      <c r="AN1658" s="17">
        <v>0.116609512252106</v>
      </c>
      <c r="AO1658" s="17"/>
      <c r="AP1658" s="17">
        <v>4.4616600013537601E-2</v>
      </c>
      <c r="AQ1658" s="17">
        <v>2.4670557908916601E-2</v>
      </c>
      <c r="AR1658" s="17">
        <v>0</v>
      </c>
      <c r="AS1658" s="17"/>
      <c r="AT1658" s="17">
        <v>5.3578644398483699E-2</v>
      </c>
      <c r="AU1658" s="17">
        <v>7.1952842143511594E-2</v>
      </c>
      <c r="AV1658" s="17" t="s">
        <v>74</v>
      </c>
      <c r="AW1658" s="17">
        <v>5.7139221381012503E-2</v>
      </c>
      <c r="AX1658" s="17">
        <v>1.72986495121621E-2</v>
      </c>
      <c r="AY1658" s="17">
        <v>2.8618502743381399E-2</v>
      </c>
      <c r="AZ1658" s="17">
        <v>0.10064360388933601</v>
      </c>
    </row>
    <row r="1659" spans="2:52" x14ac:dyDescent="0.35">
      <c r="B1659" t="s">
        <v>387</v>
      </c>
      <c r="C1659" s="17">
        <v>0.47290887004816701</v>
      </c>
      <c r="D1659" s="17">
        <v>0.45382295639762599</v>
      </c>
      <c r="E1659" s="17">
        <v>0.48776415952829</v>
      </c>
      <c r="F1659" s="17"/>
      <c r="G1659" s="17">
        <v>0.54989226727215001</v>
      </c>
      <c r="H1659" s="17">
        <v>0.52363978152736601</v>
      </c>
      <c r="I1659" s="17">
        <v>0.55272849097919696</v>
      </c>
      <c r="J1659" s="17">
        <v>0.39318312465260402</v>
      </c>
      <c r="K1659" s="17">
        <v>0.44027038568308502</v>
      </c>
      <c r="L1659" s="17">
        <v>0.42057629007509201</v>
      </c>
      <c r="M1659" s="17"/>
      <c r="N1659" s="17">
        <v>0.51640075388774997</v>
      </c>
      <c r="O1659" s="17">
        <v>0.460666873965348</v>
      </c>
      <c r="P1659" s="17">
        <v>0.41925822086938902</v>
      </c>
      <c r="Q1659" s="17">
        <v>0.48152116452853899</v>
      </c>
      <c r="R1659" s="17"/>
      <c r="S1659" s="17">
        <v>0.56809193200290797</v>
      </c>
      <c r="T1659" s="17">
        <v>0.42486658649742998</v>
      </c>
      <c r="U1659" s="17">
        <v>0.42044805142172798</v>
      </c>
      <c r="V1659" s="17">
        <v>0.41119900396418702</v>
      </c>
      <c r="W1659" s="17">
        <v>0.47887100528372301</v>
      </c>
      <c r="X1659" s="17">
        <v>0.402195160575473</v>
      </c>
      <c r="Y1659" s="17">
        <v>0.49040402010292999</v>
      </c>
      <c r="Z1659" s="17">
        <v>0.42647943995034598</v>
      </c>
      <c r="AA1659" s="17">
        <v>0.51185414272061902</v>
      </c>
      <c r="AB1659" s="17">
        <v>0.45622479375389902</v>
      </c>
      <c r="AC1659" s="17">
        <v>0.53979452210409795</v>
      </c>
      <c r="AD1659" s="17">
        <v>0.61897224276515295</v>
      </c>
      <c r="AE1659" s="17"/>
      <c r="AF1659" s="17">
        <v>0.42146796765009098</v>
      </c>
      <c r="AG1659" s="17">
        <v>0.48295380248540598</v>
      </c>
      <c r="AH1659" s="17">
        <v>0.55097161731089594</v>
      </c>
      <c r="AI1659" s="17"/>
      <c r="AJ1659" s="17">
        <v>0.440257322491652</v>
      </c>
      <c r="AK1659" s="17">
        <v>0.54452943824560995</v>
      </c>
      <c r="AL1659" s="17">
        <v>0.449300217364897</v>
      </c>
      <c r="AM1659" s="17">
        <v>0.399631313749997</v>
      </c>
      <c r="AN1659" s="17">
        <v>0.46422496423085002</v>
      </c>
      <c r="AO1659" s="17"/>
      <c r="AP1659" s="17">
        <v>0.49799574471992197</v>
      </c>
      <c r="AQ1659" s="17">
        <v>0.53147352583660201</v>
      </c>
      <c r="AR1659" s="17">
        <v>0.52947741441415197</v>
      </c>
      <c r="AS1659" s="17"/>
      <c r="AT1659" s="17">
        <v>0.46247331562260602</v>
      </c>
      <c r="AU1659" s="17">
        <v>0.42565451634115198</v>
      </c>
      <c r="AV1659" s="17" t="s">
        <v>74</v>
      </c>
      <c r="AW1659" s="17">
        <v>0.54193490604510997</v>
      </c>
      <c r="AX1659" s="17">
        <v>0.56923490900984997</v>
      </c>
      <c r="AY1659" s="17">
        <v>0.489878394584912</v>
      </c>
      <c r="AZ1659" s="17">
        <v>0.349287005612618</v>
      </c>
    </row>
    <row r="1660" spans="2:52" x14ac:dyDescent="0.35">
      <c r="B1660" t="s">
        <v>388</v>
      </c>
      <c r="C1660" s="17">
        <v>0.17854585781535001</v>
      </c>
      <c r="D1660" s="17">
        <v>0.19703307405092299</v>
      </c>
      <c r="E1660" s="17">
        <v>0.16242369985571101</v>
      </c>
      <c r="F1660" s="17"/>
      <c r="G1660" s="17">
        <v>0.12745217281240501</v>
      </c>
      <c r="H1660" s="17">
        <v>0.17308752064595401</v>
      </c>
      <c r="I1660" s="17">
        <v>0.17311710863555399</v>
      </c>
      <c r="J1660" s="17">
        <v>0.23863718369392101</v>
      </c>
      <c r="K1660" s="17">
        <v>0.16328017767241701</v>
      </c>
      <c r="L1660" s="17">
        <v>0.17893370081725701</v>
      </c>
      <c r="M1660" s="17"/>
      <c r="N1660" s="17">
        <v>0.15296993589166</v>
      </c>
      <c r="O1660" s="17">
        <v>0.17538583714626599</v>
      </c>
      <c r="P1660" s="17">
        <v>0.20479545481598499</v>
      </c>
      <c r="Q1660" s="17">
        <v>0.19175372650689301</v>
      </c>
      <c r="R1660" s="17"/>
      <c r="S1660" s="17">
        <v>9.5812311517073104E-2</v>
      </c>
      <c r="T1660" s="17">
        <v>0.237133205783503</v>
      </c>
      <c r="U1660" s="17">
        <v>0.13711821363857099</v>
      </c>
      <c r="V1660" s="17">
        <v>0.10813565492461701</v>
      </c>
      <c r="W1660" s="17">
        <v>0.163434879527184</v>
      </c>
      <c r="X1660" s="17">
        <v>0.26348418300597098</v>
      </c>
      <c r="Y1660" s="17">
        <v>0.23434912031063401</v>
      </c>
      <c r="Z1660" s="17">
        <v>0.30891640863811498</v>
      </c>
      <c r="AA1660" s="17">
        <v>0.19865911457732899</v>
      </c>
      <c r="AB1660" s="17">
        <v>0.14963290221668199</v>
      </c>
      <c r="AC1660" s="17">
        <v>0.20633704596274599</v>
      </c>
      <c r="AD1660" s="17">
        <v>0.12480087444452399</v>
      </c>
      <c r="AE1660" s="17"/>
      <c r="AF1660" s="17">
        <v>0.23607012721491</v>
      </c>
      <c r="AG1660" s="17">
        <v>0.15863060770093099</v>
      </c>
      <c r="AH1660" s="17">
        <v>0.105484133391218</v>
      </c>
      <c r="AI1660" s="17"/>
      <c r="AJ1660" s="17">
        <v>0.19190836719964399</v>
      </c>
      <c r="AK1660" s="17">
        <v>0.171560712582599</v>
      </c>
      <c r="AL1660" s="17">
        <v>0.152180462368496</v>
      </c>
      <c r="AM1660" s="17">
        <v>0.200562012402143</v>
      </c>
      <c r="AN1660" s="17">
        <v>0.15310430887770701</v>
      </c>
      <c r="AO1660" s="17"/>
      <c r="AP1660" s="17">
        <v>0.15723635169626801</v>
      </c>
      <c r="AQ1660" s="17">
        <v>0.17345085375417801</v>
      </c>
      <c r="AR1660" s="17">
        <v>0.131572122695612</v>
      </c>
      <c r="AS1660" s="17"/>
      <c r="AT1660" s="17">
        <v>0.15757994322013</v>
      </c>
      <c r="AU1660" s="17">
        <v>0.16135633845875</v>
      </c>
      <c r="AV1660" s="17" t="s">
        <v>74</v>
      </c>
      <c r="AW1660" s="17">
        <v>0.14373541496014799</v>
      </c>
      <c r="AX1660" s="17">
        <v>0.15235112936553499</v>
      </c>
      <c r="AY1660" s="17">
        <v>0.23280096639247599</v>
      </c>
      <c r="AZ1660" s="17">
        <v>0.34047938906762298</v>
      </c>
    </row>
    <row r="1661" spans="2:52" x14ac:dyDescent="0.35">
      <c r="B1661" t="s">
        <v>86</v>
      </c>
      <c r="C1661" s="17">
        <v>0.29436301223281702</v>
      </c>
      <c r="D1661" s="17">
        <v>0.25678988234670302</v>
      </c>
      <c r="E1661" s="17">
        <v>0.32534045967257902</v>
      </c>
      <c r="F1661" s="17"/>
      <c r="G1661" s="17">
        <v>0.42244009445974501</v>
      </c>
      <c r="H1661" s="17">
        <v>0.350552260881412</v>
      </c>
      <c r="I1661" s="17">
        <v>0.379611382343643</v>
      </c>
      <c r="J1661" s="17">
        <v>0.15454594095868199</v>
      </c>
      <c r="K1661" s="17">
        <v>0.27699020801066798</v>
      </c>
      <c r="L1661" s="17">
        <v>0.24164258925783499</v>
      </c>
      <c r="M1661" s="17"/>
      <c r="N1661" s="17">
        <v>0.36343081799609001</v>
      </c>
      <c r="O1661" s="17">
        <v>0.28528103681908201</v>
      </c>
      <c r="P1661" s="17">
        <v>0.214462766053404</v>
      </c>
      <c r="Q1661" s="17">
        <v>0.28976743802164701</v>
      </c>
      <c r="R1661" s="17"/>
      <c r="S1661" s="17">
        <v>0.47227962048583499</v>
      </c>
      <c r="T1661" s="17">
        <v>0.18773338071392601</v>
      </c>
      <c r="U1661" s="17">
        <v>0.28332983778315701</v>
      </c>
      <c r="V1661" s="17">
        <v>0.303063349039571</v>
      </c>
      <c r="W1661" s="17">
        <v>0.31543612575653901</v>
      </c>
      <c r="X1661" s="17">
        <v>0.13871097756950199</v>
      </c>
      <c r="Y1661" s="17">
        <v>0.25605489979229601</v>
      </c>
      <c r="Z1661" s="17">
        <v>0.117563031312231</v>
      </c>
      <c r="AA1661" s="17">
        <v>0.31319502814329098</v>
      </c>
      <c r="AB1661" s="17">
        <v>0.306591891537217</v>
      </c>
      <c r="AC1661" s="17">
        <v>0.33345747614135202</v>
      </c>
      <c r="AD1661" s="17">
        <v>0.49417136832062902</v>
      </c>
      <c r="AE1661" s="17"/>
      <c r="AF1661" s="17">
        <v>0.18539784043518201</v>
      </c>
      <c r="AG1661" s="17">
        <v>0.32432319478447502</v>
      </c>
      <c r="AH1661" s="17">
        <v>0.44548748391967802</v>
      </c>
      <c r="AI1661" s="17"/>
      <c r="AJ1661" s="17">
        <v>0.24834895529200701</v>
      </c>
      <c r="AK1661" s="17">
        <v>0.37296872566301098</v>
      </c>
      <c r="AL1661" s="17">
        <v>0.29711975499640197</v>
      </c>
      <c r="AM1661" s="17">
        <v>0.199069301347854</v>
      </c>
      <c r="AN1661" s="17">
        <v>0.31112065535314298</v>
      </c>
      <c r="AO1661" s="17"/>
      <c r="AP1661" s="17">
        <v>0.34075939302365399</v>
      </c>
      <c r="AQ1661" s="17">
        <v>0.358022672082423</v>
      </c>
      <c r="AR1661" s="17">
        <v>0.39790529171854</v>
      </c>
      <c r="AS1661" s="17"/>
      <c r="AT1661" s="17">
        <v>0.30489337240247599</v>
      </c>
      <c r="AU1661" s="17">
        <v>0.26429817788240201</v>
      </c>
      <c r="AV1661" s="17" t="s">
        <v>74</v>
      </c>
      <c r="AW1661" s="17">
        <v>0.398199491084962</v>
      </c>
      <c r="AX1661" s="17">
        <v>0.416883779644315</v>
      </c>
      <c r="AY1661" s="17">
        <v>0.25707742819243601</v>
      </c>
      <c r="AZ1661" s="17">
        <v>8.8076165449941807E-3</v>
      </c>
    </row>
    <row r="1662" spans="2:52" x14ac:dyDescent="0.35">
      <c r="C1662" s="17"/>
      <c r="D1662" s="17"/>
      <c r="E1662" s="17"/>
      <c r="F1662" s="17"/>
      <c r="G1662" s="17"/>
      <c r="H1662" s="17"/>
      <c r="I1662" s="17"/>
      <c r="J1662" s="17"/>
      <c r="K1662" s="17"/>
      <c r="L1662" s="17"/>
      <c r="M1662" s="17"/>
      <c r="N1662" s="17"/>
      <c r="O1662" s="17"/>
      <c r="P1662" s="17"/>
      <c r="Q1662" s="17"/>
      <c r="R1662" s="17"/>
      <c r="S1662" s="17"/>
      <c r="T1662" s="17"/>
      <c r="U1662" s="17"/>
      <c r="V1662" s="17"/>
      <c r="W1662" s="17"/>
      <c r="X1662" s="17"/>
      <c r="Y1662" s="17"/>
      <c r="Z1662" s="17"/>
      <c r="AA1662" s="17"/>
      <c r="AB1662" s="17"/>
      <c r="AC1662" s="17"/>
      <c r="AD1662" s="17"/>
      <c r="AE1662" s="17"/>
      <c r="AF1662" s="17"/>
      <c r="AG1662" s="17"/>
      <c r="AH1662" s="17"/>
      <c r="AI1662" s="17"/>
      <c r="AJ1662" s="17"/>
      <c r="AK1662" s="17"/>
      <c r="AL1662" s="17"/>
      <c r="AM1662" s="17"/>
      <c r="AN1662" s="17"/>
      <c r="AO1662" s="17"/>
      <c r="AP1662" s="17"/>
      <c r="AQ1662" s="17"/>
      <c r="AR1662" s="17"/>
      <c r="AS1662" s="17"/>
      <c r="AT1662" s="17"/>
      <c r="AU1662" s="17"/>
      <c r="AV1662" s="17"/>
      <c r="AW1662" s="17"/>
      <c r="AX1662" s="17"/>
      <c r="AY1662" s="17"/>
      <c r="AZ1662" s="17"/>
    </row>
    <row r="1663" spans="2:52" x14ac:dyDescent="0.35">
      <c r="B1663" s="6" t="s">
        <v>542</v>
      </c>
      <c r="C1663" s="17"/>
      <c r="D1663" s="17"/>
      <c r="E1663" s="17"/>
      <c r="F1663" s="17"/>
      <c r="G1663" s="17"/>
      <c r="H1663" s="17"/>
      <c r="I1663" s="17"/>
      <c r="J1663" s="17"/>
      <c r="K1663" s="17"/>
      <c r="L1663" s="17"/>
      <c r="M1663" s="17"/>
      <c r="N1663" s="17"/>
      <c r="O1663" s="17"/>
      <c r="P1663" s="17"/>
      <c r="Q1663" s="17"/>
      <c r="R1663" s="17"/>
      <c r="S1663" s="17"/>
      <c r="T1663" s="17"/>
      <c r="U1663" s="17"/>
      <c r="V1663" s="17"/>
      <c r="W1663" s="17"/>
      <c r="X1663" s="17"/>
      <c r="Y1663" s="17"/>
      <c r="Z1663" s="17"/>
      <c r="AA1663" s="17"/>
      <c r="AB1663" s="17"/>
      <c r="AC1663" s="17"/>
      <c r="AD1663" s="17"/>
      <c r="AE1663" s="17"/>
      <c r="AF1663" s="17"/>
      <c r="AG1663" s="17"/>
      <c r="AH1663" s="17"/>
      <c r="AI1663" s="17"/>
      <c r="AJ1663" s="17"/>
      <c r="AK1663" s="17"/>
      <c r="AL1663" s="17"/>
      <c r="AM1663" s="17"/>
      <c r="AN1663" s="17"/>
      <c r="AO1663" s="17"/>
      <c r="AP1663" s="17"/>
      <c r="AQ1663" s="17"/>
      <c r="AR1663" s="17"/>
      <c r="AS1663" s="17"/>
      <c r="AT1663" s="17"/>
      <c r="AU1663" s="17"/>
      <c r="AV1663" s="17"/>
      <c r="AW1663" s="17"/>
      <c r="AX1663" s="17"/>
      <c r="AY1663" s="17"/>
      <c r="AZ1663" s="17"/>
    </row>
    <row r="1664" spans="2:52" x14ac:dyDescent="0.35">
      <c r="B1664" s="24" t="s">
        <v>156</v>
      </c>
      <c r="C1664" s="17"/>
      <c r="D1664" s="17"/>
      <c r="E1664" s="17"/>
      <c r="F1664" s="17"/>
      <c r="G1664" s="17"/>
      <c r="H1664" s="17"/>
      <c r="I1664" s="17"/>
      <c r="J1664" s="17"/>
      <c r="K1664" s="17"/>
      <c r="L1664" s="17"/>
      <c r="M1664" s="17"/>
      <c r="N1664" s="17"/>
      <c r="O1664" s="17"/>
      <c r="P1664" s="17"/>
      <c r="Q1664" s="17"/>
      <c r="R1664" s="17"/>
      <c r="S1664" s="17"/>
      <c r="T1664" s="17"/>
      <c r="U1664" s="17"/>
      <c r="V1664" s="17"/>
      <c r="W1664" s="17"/>
      <c r="X1664" s="17"/>
      <c r="Y1664" s="17"/>
      <c r="Z1664" s="17"/>
      <c r="AA1664" s="17"/>
      <c r="AB1664" s="17"/>
      <c r="AC1664" s="17"/>
      <c r="AD1664" s="17"/>
      <c r="AE1664" s="17"/>
      <c r="AF1664" s="17"/>
      <c r="AG1664" s="17"/>
      <c r="AH1664" s="17"/>
      <c r="AI1664" s="17"/>
      <c r="AJ1664" s="17"/>
      <c r="AK1664" s="17"/>
      <c r="AL1664" s="17"/>
      <c r="AM1664" s="17"/>
      <c r="AN1664" s="17"/>
      <c r="AO1664" s="17"/>
      <c r="AP1664" s="17"/>
      <c r="AQ1664" s="17"/>
      <c r="AR1664" s="17"/>
      <c r="AS1664" s="17"/>
      <c r="AT1664" s="17"/>
      <c r="AU1664" s="17"/>
      <c r="AV1664" s="17"/>
      <c r="AW1664" s="17"/>
      <c r="AX1664" s="17"/>
      <c r="AY1664" s="17"/>
      <c r="AZ1664" s="17"/>
    </row>
    <row r="1665" spans="2:52" x14ac:dyDescent="0.35">
      <c r="B1665" t="s">
        <v>382</v>
      </c>
      <c r="C1665" s="17">
        <v>3.13194007329817E-2</v>
      </c>
      <c r="D1665" s="17">
        <v>2.72378681929758E-2</v>
      </c>
      <c r="E1665" s="17">
        <v>3.5123065162592497E-2</v>
      </c>
      <c r="F1665" s="17"/>
      <c r="G1665" s="17">
        <v>4.14403703838215E-2</v>
      </c>
      <c r="H1665" s="17">
        <v>4.31515104363277E-2</v>
      </c>
      <c r="I1665" s="17">
        <v>4.1586621186212903E-2</v>
      </c>
      <c r="J1665" s="17">
        <v>4.87391530245425E-2</v>
      </c>
      <c r="K1665" s="17">
        <v>0</v>
      </c>
      <c r="L1665" s="17">
        <v>1.3630579465336801E-2</v>
      </c>
      <c r="M1665" s="17"/>
      <c r="N1665" s="17">
        <v>4.4166731535675997E-2</v>
      </c>
      <c r="O1665" s="17">
        <v>2.2888140699760799E-2</v>
      </c>
      <c r="P1665" s="17">
        <v>1.27485978631744E-2</v>
      </c>
      <c r="Q1665" s="17">
        <v>4.5238446654989099E-2</v>
      </c>
      <c r="R1665" s="17"/>
      <c r="S1665" s="17">
        <v>2.6352172415635099E-2</v>
      </c>
      <c r="T1665" s="17">
        <v>9.7601204063339098E-3</v>
      </c>
      <c r="U1665" s="17">
        <v>1.57542848067493E-2</v>
      </c>
      <c r="V1665" s="17">
        <v>2.80874771842794E-2</v>
      </c>
      <c r="W1665" s="17">
        <v>5.0490991575755297E-2</v>
      </c>
      <c r="X1665" s="17">
        <v>1.9840876906475999E-2</v>
      </c>
      <c r="Y1665" s="17">
        <v>3.5534179879638798E-2</v>
      </c>
      <c r="Z1665" s="17">
        <v>0.115766654306515</v>
      </c>
      <c r="AA1665" s="17">
        <v>4.5913061379791599E-2</v>
      </c>
      <c r="AB1665" s="17">
        <v>2.4455313882182202E-2</v>
      </c>
      <c r="AC1665" s="17">
        <v>7.1421689944007494E-2</v>
      </c>
      <c r="AD1665" s="17">
        <v>0</v>
      </c>
      <c r="AE1665" s="17"/>
      <c r="AF1665" s="17">
        <v>1.97426194365042E-2</v>
      </c>
      <c r="AG1665" s="17">
        <v>3.4664019525826803E-2</v>
      </c>
      <c r="AH1665" s="17">
        <v>6.9181506313254496E-2</v>
      </c>
      <c r="AI1665" s="17"/>
      <c r="AJ1665" s="17">
        <v>1.6184949634193299E-2</v>
      </c>
      <c r="AK1665" s="17">
        <v>4.1641911883326797E-2</v>
      </c>
      <c r="AL1665" s="17">
        <v>3.88416067316808E-2</v>
      </c>
      <c r="AM1665" s="17">
        <v>8.1995324424328095E-2</v>
      </c>
      <c r="AN1665" s="17">
        <v>5.4073792091358097E-2</v>
      </c>
      <c r="AO1665" s="17"/>
      <c r="AP1665" s="17">
        <v>2.0565344880578401E-2</v>
      </c>
      <c r="AQ1665" s="17">
        <v>5.6247893380870002E-2</v>
      </c>
      <c r="AR1665" s="17">
        <v>4.1529340896457899E-2</v>
      </c>
      <c r="AS1665" s="17"/>
      <c r="AT1665" s="17">
        <v>2.91255713219765E-2</v>
      </c>
      <c r="AU1665" s="17">
        <v>2.04238117086065E-2</v>
      </c>
      <c r="AV1665" s="17" t="s">
        <v>74</v>
      </c>
      <c r="AW1665" s="17">
        <v>2.55436657749635E-2</v>
      </c>
      <c r="AX1665" s="17">
        <v>6.3860398951578301E-2</v>
      </c>
      <c r="AY1665" s="17">
        <v>2.78562468767855E-2</v>
      </c>
      <c r="AZ1665" s="17">
        <v>0</v>
      </c>
    </row>
    <row r="1666" spans="2:52" x14ac:dyDescent="0.35">
      <c r="B1666" t="s">
        <v>383</v>
      </c>
      <c r="C1666" s="17">
        <v>0.15194301498028501</v>
      </c>
      <c r="D1666" s="17">
        <v>0.14198715168068801</v>
      </c>
      <c r="E1666" s="17">
        <v>0.16164795421980999</v>
      </c>
      <c r="F1666" s="17"/>
      <c r="G1666" s="17">
        <v>0.22976489239256201</v>
      </c>
      <c r="H1666" s="17">
        <v>0.23988459122110301</v>
      </c>
      <c r="I1666" s="17">
        <v>0.18722753690032501</v>
      </c>
      <c r="J1666" s="17">
        <v>0.168183491823827</v>
      </c>
      <c r="K1666" s="17">
        <v>8.7718513297462802E-2</v>
      </c>
      <c r="L1666" s="17">
        <v>2.74061016003797E-2</v>
      </c>
      <c r="M1666" s="17"/>
      <c r="N1666" s="17">
        <v>0.15532040360447699</v>
      </c>
      <c r="O1666" s="17">
        <v>0.173564388203239</v>
      </c>
      <c r="P1666" s="17">
        <v>0.182043368242124</v>
      </c>
      <c r="Q1666" s="17">
        <v>0.10687385131336</v>
      </c>
      <c r="R1666" s="17"/>
      <c r="S1666" s="17">
        <v>0.116476921708537</v>
      </c>
      <c r="T1666" s="17">
        <v>0.120074993645867</v>
      </c>
      <c r="U1666" s="17">
        <v>0.118049785543625</v>
      </c>
      <c r="V1666" s="17">
        <v>0.13914189433322599</v>
      </c>
      <c r="W1666" s="17">
        <v>0.23156760070114399</v>
      </c>
      <c r="X1666" s="17">
        <v>0.19864125253425599</v>
      </c>
      <c r="Y1666" s="17">
        <v>0.111418459816128</v>
      </c>
      <c r="Z1666" s="17">
        <v>0.273915257593076</v>
      </c>
      <c r="AA1666" s="17">
        <v>0.15645173384656899</v>
      </c>
      <c r="AB1666" s="17">
        <v>0.24027524112887699</v>
      </c>
      <c r="AC1666" s="17">
        <v>0.13388959562217601</v>
      </c>
      <c r="AD1666" s="17">
        <v>0.12587000041871199</v>
      </c>
      <c r="AE1666" s="17"/>
      <c r="AF1666" s="17">
        <v>0.124895999811867</v>
      </c>
      <c r="AG1666" s="17">
        <v>0.155759523832386</v>
      </c>
      <c r="AH1666" s="17">
        <v>0.13433449616843099</v>
      </c>
      <c r="AI1666" s="17"/>
      <c r="AJ1666" s="17">
        <v>0.116416782414326</v>
      </c>
      <c r="AK1666" s="17">
        <v>0.20523391108792399</v>
      </c>
      <c r="AL1666" s="17">
        <v>0.123417409586468</v>
      </c>
      <c r="AM1666" s="17">
        <v>0.21064230181345001</v>
      </c>
      <c r="AN1666" s="17">
        <v>0.119813619368766</v>
      </c>
      <c r="AO1666" s="17"/>
      <c r="AP1666" s="17">
        <v>0.16485132138205599</v>
      </c>
      <c r="AQ1666" s="17">
        <v>0.20361941192563901</v>
      </c>
      <c r="AR1666" s="17">
        <v>8.1823592831767794E-2</v>
      </c>
      <c r="AS1666" s="17"/>
      <c r="AT1666" s="17">
        <v>8.1543165486054101E-2</v>
      </c>
      <c r="AU1666" s="17">
        <v>0.21675349646347</v>
      </c>
      <c r="AV1666" s="17" t="s">
        <v>74</v>
      </c>
      <c r="AW1666" s="17">
        <v>0.137324662331377</v>
      </c>
      <c r="AX1666" s="17">
        <v>0.11464191818693301</v>
      </c>
      <c r="AY1666" s="17">
        <v>0.216454551123374</v>
      </c>
      <c r="AZ1666" s="17">
        <v>0.12323256077589601</v>
      </c>
    </row>
    <row r="1667" spans="2:52" x14ac:dyDescent="0.35">
      <c r="B1667" t="s">
        <v>384</v>
      </c>
      <c r="C1667" s="17">
        <v>0.27692094234836501</v>
      </c>
      <c r="D1667" s="17">
        <v>0.31065512293220798</v>
      </c>
      <c r="E1667" s="17">
        <v>0.24851066998096599</v>
      </c>
      <c r="F1667" s="17"/>
      <c r="G1667" s="17">
        <v>0.31064102214362299</v>
      </c>
      <c r="H1667" s="17">
        <v>0.23498767125412301</v>
      </c>
      <c r="I1667" s="17">
        <v>0.32494386130205599</v>
      </c>
      <c r="J1667" s="17">
        <v>0.25270054723615998</v>
      </c>
      <c r="K1667" s="17">
        <v>0.32228258087476003</v>
      </c>
      <c r="L1667" s="17">
        <v>0.247466098002456</v>
      </c>
      <c r="M1667" s="17"/>
      <c r="N1667" s="17">
        <v>0.26314918268955101</v>
      </c>
      <c r="O1667" s="17">
        <v>0.27294087704133602</v>
      </c>
      <c r="P1667" s="17">
        <v>0.25426338313250502</v>
      </c>
      <c r="Q1667" s="17">
        <v>0.30668666111276799</v>
      </c>
      <c r="R1667" s="17"/>
      <c r="S1667" s="17">
        <v>0.32717711736362898</v>
      </c>
      <c r="T1667" s="17">
        <v>0.226363528864689</v>
      </c>
      <c r="U1667" s="17">
        <v>0.29691139430239799</v>
      </c>
      <c r="V1667" s="17">
        <v>0.283891956506715</v>
      </c>
      <c r="W1667" s="17">
        <v>0.23749430447456099</v>
      </c>
      <c r="X1667" s="17">
        <v>0.260386867805245</v>
      </c>
      <c r="Y1667" s="17">
        <v>0.33926280014228</v>
      </c>
      <c r="Z1667" s="17">
        <v>9.5071178314339602E-2</v>
      </c>
      <c r="AA1667" s="17">
        <v>0.21704324506657399</v>
      </c>
      <c r="AB1667" s="17">
        <v>0.28480995830059003</v>
      </c>
      <c r="AC1667" s="17">
        <v>0.36750071982462301</v>
      </c>
      <c r="AD1667" s="17">
        <v>0.419546993941668</v>
      </c>
      <c r="AE1667" s="17"/>
      <c r="AF1667" s="17">
        <v>0.26335920408020003</v>
      </c>
      <c r="AG1667" s="17">
        <v>0.25673225850880399</v>
      </c>
      <c r="AH1667" s="17">
        <v>0.40185568147976702</v>
      </c>
      <c r="AI1667" s="17"/>
      <c r="AJ1667" s="17">
        <v>0.26878996660425902</v>
      </c>
      <c r="AK1667" s="17">
        <v>0.29061932145964903</v>
      </c>
      <c r="AL1667" s="17">
        <v>0.26471831770667797</v>
      </c>
      <c r="AM1667" s="17">
        <v>0.167282193876785</v>
      </c>
      <c r="AN1667" s="17">
        <v>0.29516130450813799</v>
      </c>
      <c r="AO1667" s="17"/>
      <c r="AP1667" s="17">
        <v>0.30410790829002399</v>
      </c>
      <c r="AQ1667" s="17">
        <v>0.26887739718578701</v>
      </c>
      <c r="AR1667" s="17">
        <v>0.249075903353532</v>
      </c>
      <c r="AS1667" s="17"/>
      <c r="AT1667" s="17">
        <v>0.27249790717820799</v>
      </c>
      <c r="AU1667" s="17">
        <v>0.31057430855903201</v>
      </c>
      <c r="AV1667" s="17" t="s">
        <v>74</v>
      </c>
      <c r="AW1667" s="17">
        <v>0.252893611289846</v>
      </c>
      <c r="AX1667" s="17">
        <v>0.30561881951089398</v>
      </c>
      <c r="AY1667" s="17">
        <v>0.23303062760377999</v>
      </c>
      <c r="AZ1667" s="17">
        <v>0.37358120741817502</v>
      </c>
    </row>
    <row r="1668" spans="2:52" x14ac:dyDescent="0.35">
      <c r="B1668" t="s">
        <v>385</v>
      </c>
      <c r="C1668" s="17">
        <v>0.20471023143289699</v>
      </c>
      <c r="D1668" s="17">
        <v>0.209167962170766</v>
      </c>
      <c r="E1668" s="17">
        <v>0.19888157822322999</v>
      </c>
      <c r="F1668" s="17"/>
      <c r="G1668" s="17">
        <v>0.230940354640046</v>
      </c>
      <c r="H1668" s="17">
        <v>0.19898874043783399</v>
      </c>
      <c r="I1668" s="17">
        <v>0.18817387752090101</v>
      </c>
      <c r="J1668" s="17">
        <v>0.19478856012975501</v>
      </c>
      <c r="K1668" s="17">
        <v>0.122933686760102</v>
      </c>
      <c r="L1668" s="17">
        <v>0.26448664691358797</v>
      </c>
      <c r="M1668" s="17"/>
      <c r="N1668" s="17">
        <v>0.258932306451365</v>
      </c>
      <c r="O1668" s="17">
        <v>0.20860326039994101</v>
      </c>
      <c r="P1668" s="17">
        <v>0.17892453696249999</v>
      </c>
      <c r="Q1668" s="17">
        <v>0.17082697473236899</v>
      </c>
      <c r="R1668" s="17"/>
      <c r="S1668" s="17">
        <v>0.22235435850118199</v>
      </c>
      <c r="T1668" s="17">
        <v>0.31937732161640298</v>
      </c>
      <c r="U1668" s="17">
        <v>0.17395939121058801</v>
      </c>
      <c r="V1668" s="17">
        <v>0.178702766210078</v>
      </c>
      <c r="W1668" s="17">
        <v>0.19086623430161201</v>
      </c>
      <c r="X1668" s="17">
        <v>0.30179991681413998</v>
      </c>
      <c r="Y1668" s="17">
        <v>0.118082722159442</v>
      </c>
      <c r="Z1668" s="17">
        <v>0.110980589435019</v>
      </c>
      <c r="AA1668" s="17">
        <v>0.21734036408058299</v>
      </c>
      <c r="AB1668" s="17">
        <v>0.16167499053515599</v>
      </c>
      <c r="AC1668" s="17">
        <v>9.3869302824414302E-2</v>
      </c>
      <c r="AD1668" s="17">
        <v>6.3545330834757996E-2</v>
      </c>
      <c r="AE1668" s="17"/>
      <c r="AF1668" s="17">
        <v>0.221305653900812</v>
      </c>
      <c r="AG1668" s="17">
        <v>0.21680788858911301</v>
      </c>
      <c r="AH1668" s="17">
        <v>8.7646446577335099E-2</v>
      </c>
      <c r="AI1668" s="17"/>
      <c r="AJ1668" s="17">
        <v>0.210093724112033</v>
      </c>
      <c r="AK1668" s="17">
        <v>0.202921749084855</v>
      </c>
      <c r="AL1668" s="17">
        <v>0.26519441156420798</v>
      </c>
      <c r="AM1668" s="17">
        <v>8.6784337940802106E-2</v>
      </c>
      <c r="AN1668" s="17">
        <v>0.158603171451659</v>
      </c>
      <c r="AO1668" s="17"/>
      <c r="AP1668" s="17">
        <v>0.200816032253196</v>
      </c>
      <c r="AQ1668" s="17">
        <v>0.17998764937132</v>
      </c>
      <c r="AR1668" s="17">
        <v>0.26925866766191497</v>
      </c>
      <c r="AS1668" s="17"/>
      <c r="AT1668" s="17">
        <v>0.20167579112054701</v>
      </c>
      <c r="AU1668" s="17">
        <v>0.235832953801384</v>
      </c>
      <c r="AV1668" s="17" t="s">
        <v>74</v>
      </c>
      <c r="AW1668" s="17">
        <v>0.14815147678142301</v>
      </c>
      <c r="AX1668" s="17">
        <v>0.158260318361925</v>
      </c>
      <c r="AY1668" s="17">
        <v>0.217840411127383</v>
      </c>
      <c r="AZ1668" s="17">
        <v>0.19088134658626499</v>
      </c>
    </row>
    <row r="1669" spans="2:52" x14ac:dyDescent="0.35">
      <c r="B1669" t="s">
        <v>386</v>
      </c>
      <c r="C1669" s="17">
        <v>0.274392532634609</v>
      </c>
      <c r="D1669" s="17">
        <v>0.27744987188459302</v>
      </c>
      <c r="E1669" s="17">
        <v>0.27060034464876198</v>
      </c>
      <c r="F1669" s="17"/>
      <c r="G1669" s="17">
        <v>0.10815610667912</v>
      </c>
      <c r="H1669" s="17">
        <v>0.193244181345301</v>
      </c>
      <c r="I1669" s="17">
        <v>0.21627123842621801</v>
      </c>
      <c r="J1669" s="17">
        <v>0.28966139240804101</v>
      </c>
      <c r="K1669" s="17">
        <v>0.385832720706552</v>
      </c>
      <c r="L1669" s="17">
        <v>0.41339165462753602</v>
      </c>
      <c r="M1669" s="17"/>
      <c r="N1669" s="17">
        <v>0.27168940938839198</v>
      </c>
      <c r="O1669" s="17">
        <v>0.244340909218979</v>
      </c>
      <c r="P1669" s="17">
        <v>0.30634990838380199</v>
      </c>
      <c r="Q1669" s="17">
        <v>0.28344490102938802</v>
      </c>
      <c r="R1669" s="17"/>
      <c r="S1669" s="17">
        <v>0.256717412177976</v>
      </c>
      <c r="T1669" s="17">
        <v>0.29398060112927099</v>
      </c>
      <c r="U1669" s="17">
        <v>0.33490860341601197</v>
      </c>
      <c r="V1669" s="17">
        <v>0.277638482706067</v>
      </c>
      <c r="W1669" s="17">
        <v>0.23834936779101901</v>
      </c>
      <c r="X1669" s="17">
        <v>0.145666433544206</v>
      </c>
      <c r="Y1669" s="17">
        <v>0.36008170828909902</v>
      </c>
      <c r="Z1669" s="17">
        <v>0.32237659843064598</v>
      </c>
      <c r="AA1669" s="17">
        <v>0.25980771489302501</v>
      </c>
      <c r="AB1669" s="17">
        <v>0.28878449615319501</v>
      </c>
      <c r="AC1669" s="17">
        <v>0.25450045625128098</v>
      </c>
      <c r="AD1669" s="17">
        <v>0.25782430040420101</v>
      </c>
      <c r="AE1669" s="17"/>
      <c r="AF1669" s="17">
        <v>0.33236000958323703</v>
      </c>
      <c r="AG1669" s="17">
        <v>0.26672401825749797</v>
      </c>
      <c r="AH1669" s="17">
        <v>0.24907354387061401</v>
      </c>
      <c r="AI1669" s="17"/>
      <c r="AJ1669" s="17">
        <v>0.34447463618986701</v>
      </c>
      <c r="AK1669" s="17">
        <v>0.19932495988763099</v>
      </c>
      <c r="AL1669" s="17">
        <v>0.26891581223710898</v>
      </c>
      <c r="AM1669" s="17">
        <v>0.36816999338943002</v>
      </c>
      <c r="AN1669" s="17">
        <v>0.26417901994147602</v>
      </c>
      <c r="AO1669" s="17"/>
      <c r="AP1669" s="17">
        <v>0.27196492104011299</v>
      </c>
      <c r="AQ1669" s="17">
        <v>0.24578276121397599</v>
      </c>
      <c r="AR1669" s="17">
        <v>0.29758623195188999</v>
      </c>
      <c r="AS1669" s="17"/>
      <c r="AT1669" s="17">
        <v>0.37792640315755499</v>
      </c>
      <c r="AU1669" s="17">
        <v>0.18283364392916401</v>
      </c>
      <c r="AV1669" s="17" t="s">
        <v>74</v>
      </c>
      <c r="AW1669" s="17">
        <v>0.35023611753803202</v>
      </c>
      <c r="AX1669" s="17">
        <v>0.266314505324314</v>
      </c>
      <c r="AY1669" s="17">
        <v>0.228724565615749</v>
      </c>
      <c r="AZ1669" s="17">
        <v>0.12837218990518601</v>
      </c>
    </row>
    <row r="1670" spans="2:52" x14ac:dyDescent="0.35">
      <c r="B1670" t="s">
        <v>72</v>
      </c>
      <c r="C1670" s="17">
        <v>6.0713877870862798E-2</v>
      </c>
      <c r="D1670" s="17">
        <v>3.3502023138769099E-2</v>
      </c>
      <c r="E1670" s="17">
        <v>8.5236387764639807E-2</v>
      </c>
      <c r="F1670" s="17"/>
      <c r="G1670" s="17">
        <v>7.9057253760826798E-2</v>
      </c>
      <c r="H1670" s="17">
        <v>8.9743305305312104E-2</v>
      </c>
      <c r="I1670" s="17">
        <v>4.17968646642881E-2</v>
      </c>
      <c r="J1670" s="17">
        <v>4.5926855377675199E-2</v>
      </c>
      <c r="K1670" s="17">
        <v>8.1232498361122896E-2</v>
      </c>
      <c r="L1670" s="17">
        <v>3.3618919390704098E-2</v>
      </c>
      <c r="M1670" s="17"/>
      <c r="N1670" s="17">
        <v>6.7419663305389003E-3</v>
      </c>
      <c r="O1670" s="17">
        <v>7.7662424436743094E-2</v>
      </c>
      <c r="P1670" s="17">
        <v>6.56702054158948E-2</v>
      </c>
      <c r="Q1670" s="17">
        <v>8.6929165157125496E-2</v>
      </c>
      <c r="R1670" s="17"/>
      <c r="S1670" s="17">
        <v>5.0922017833041198E-2</v>
      </c>
      <c r="T1670" s="17">
        <v>3.0443434337436199E-2</v>
      </c>
      <c r="U1670" s="17">
        <v>6.0416540720627097E-2</v>
      </c>
      <c r="V1670" s="17">
        <v>9.2537423059634694E-2</v>
      </c>
      <c r="W1670" s="17">
        <v>5.1231501155908403E-2</v>
      </c>
      <c r="X1670" s="17">
        <v>7.3664652395676905E-2</v>
      </c>
      <c r="Y1670" s="17">
        <v>3.5620129713413301E-2</v>
      </c>
      <c r="Z1670" s="17">
        <v>8.1889721920404807E-2</v>
      </c>
      <c r="AA1670" s="17">
        <v>0.103443880733458</v>
      </c>
      <c r="AB1670" s="17">
        <v>0</v>
      </c>
      <c r="AC1670" s="17">
        <v>7.8818235533498399E-2</v>
      </c>
      <c r="AD1670" s="17">
        <v>0.133213374400661</v>
      </c>
      <c r="AE1670" s="17"/>
      <c r="AF1670" s="17">
        <v>3.8336513187379698E-2</v>
      </c>
      <c r="AG1670" s="17">
        <v>6.93122912863713E-2</v>
      </c>
      <c r="AH1670" s="17">
        <v>5.7908325590599503E-2</v>
      </c>
      <c r="AI1670" s="17"/>
      <c r="AJ1670" s="17">
        <v>4.4039941045321301E-2</v>
      </c>
      <c r="AK1670" s="17">
        <v>6.0258146596612598E-2</v>
      </c>
      <c r="AL1670" s="17">
        <v>3.8912442173856303E-2</v>
      </c>
      <c r="AM1670" s="17">
        <v>8.5125848555204303E-2</v>
      </c>
      <c r="AN1670" s="17">
        <v>0.108169092638603</v>
      </c>
      <c r="AO1670" s="17"/>
      <c r="AP1670" s="17">
        <v>3.7694472154033098E-2</v>
      </c>
      <c r="AQ1670" s="17">
        <v>4.5484886922407701E-2</v>
      </c>
      <c r="AR1670" s="17">
        <v>6.0726263304437297E-2</v>
      </c>
      <c r="AS1670" s="17"/>
      <c r="AT1670" s="17">
        <v>3.72311617356594E-2</v>
      </c>
      <c r="AU1670" s="17">
        <v>3.3581785538343303E-2</v>
      </c>
      <c r="AV1670" s="17" t="s">
        <v>74</v>
      </c>
      <c r="AW1670" s="17">
        <v>8.5850466284358606E-2</v>
      </c>
      <c r="AX1670" s="17">
        <v>9.1304039664355394E-2</v>
      </c>
      <c r="AY1670" s="17">
        <v>7.6093597652928405E-2</v>
      </c>
      <c r="AZ1670" s="17">
        <v>0.18393269531447901</v>
      </c>
    </row>
    <row r="1671" spans="2:52" x14ac:dyDescent="0.35">
      <c r="B1671" t="s">
        <v>387</v>
      </c>
      <c r="C1671" s="17">
        <v>0.18326241571326701</v>
      </c>
      <c r="D1671" s="17">
        <v>0.16922501987366401</v>
      </c>
      <c r="E1671" s="17">
        <v>0.19677101938240299</v>
      </c>
      <c r="F1671" s="17"/>
      <c r="G1671" s="17">
        <v>0.27120526277638402</v>
      </c>
      <c r="H1671" s="17">
        <v>0.28303610165742998</v>
      </c>
      <c r="I1671" s="17">
        <v>0.22881415808653799</v>
      </c>
      <c r="J1671" s="17">
        <v>0.21692264484836901</v>
      </c>
      <c r="K1671" s="17">
        <v>8.7718513297462802E-2</v>
      </c>
      <c r="L1671" s="17">
        <v>4.10366810657165E-2</v>
      </c>
      <c r="M1671" s="17"/>
      <c r="N1671" s="17">
        <v>0.19948713514015301</v>
      </c>
      <c r="O1671" s="17">
        <v>0.196452528903</v>
      </c>
      <c r="P1671" s="17">
        <v>0.194791966105298</v>
      </c>
      <c r="Q1671" s="17">
        <v>0.15211229796834899</v>
      </c>
      <c r="R1671" s="17"/>
      <c r="S1671" s="17">
        <v>0.14282909412417299</v>
      </c>
      <c r="T1671" s="17">
        <v>0.12983511405220099</v>
      </c>
      <c r="U1671" s="17">
        <v>0.133804070350374</v>
      </c>
      <c r="V1671" s="17">
        <v>0.167229371517506</v>
      </c>
      <c r="W1671" s="17">
        <v>0.2820585922769</v>
      </c>
      <c r="X1671" s="17">
        <v>0.218482129440732</v>
      </c>
      <c r="Y1671" s="17">
        <v>0.146952639695767</v>
      </c>
      <c r="Z1671" s="17">
        <v>0.38968191189959001</v>
      </c>
      <c r="AA1671" s="17">
        <v>0.20236479522636</v>
      </c>
      <c r="AB1671" s="17">
        <v>0.26473055501106002</v>
      </c>
      <c r="AC1671" s="17">
        <v>0.205311285566184</v>
      </c>
      <c r="AD1671" s="17">
        <v>0.12587000041871199</v>
      </c>
      <c r="AE1671" s="17"/>
      <c r="AF1671" s="17">
        <v>0.14463861924837201</v>
      </c>
      <c r="AG1671" s="17">
        <v>0.19042354335821299</v>
      </c>
      <c r="AH1671" s="17">
        <v>0.203516002481685</v>
      </c>
      <c r="AI1671" s="17"/>
      <c r="AJ1671" s="17">
        <v>0.13260173204851899</v>
      </c>
      <c r="AK1671" s="17">
        <v>0.24687582297125099</v>
      </c>
      <c r="AL1671" s="17">
        <v>0.16225901631814901</v>
      </c>
      <c r="AM1671" s="17">
        <v>0.292637626237778</v>
      </c>
      <c r="AN1671" s="17">
        <v>0.17388741146012399</v>
      </c>
      <c r="AO1671" s="17"/>
      <c r="AP1671" s="17">
        <v>0.18541666626263401</v>
      </c>
      <c r="AQ1671" s="17">
        <v>0.25986730530650898</v>
      </c>
      <c r="AR1671" s="17">
        <v>0.12335293372822601</v>
      </c>
      <c r="AS1671" s="17"/>
      <c r="AT1671" s="17">
        <v>0.11066873680803101</v>
      </c>
      <c r="AU1671" s="17">
        <v>0.237177308172076</v>
      </c>
      <c r="AV1671" s="17" t="s">
        <v>74</v>
      </c>
      <c r="AW1671" s="17">
        <v>0.16286832810634</v>
      </c>
      <c r="AX1671" s="17">
        <v>0.178502317138511</v>
      </c>
      <c r="AY1671" s="17">
        <v>0.24431079800016001</v>
      </c>
      <c r="AZ1671" s="17">
        <v>0.12323256077589601</v>
      </c>
    </row>
    <row r="1672" spans="2:52" x14ac:dyDescent="0.35">
      <c r="B1672" t="s">
        <v>388</v>
      </c>
      <c r="C1672" s="17">
        <v>0.47910276406750502</v>
      </c>
      <c r="D1672" s="17">
        <v>0.48661783405535802</v>
      </c>
      <c r="E1672" s="17">
        <v>0.46948192287199098</v>
      </c>
      <c r="F1672" s="17"/>
      <c r="G1672" s="17">
        <v>0.33909646131916599</v>
      </c>
      <c r="H1672" s="17">
        <v>0.39223292178313501</v>
      </c>
      <c r="I1672" s="17">
        <v>0.40444511594711802</v>
      </c>
      <c r="J1672" s="17">
        <v>0.48444995253779599</v>
      </c>
      <c r="K1672" s="17">
        <v>0.50876640746665402</v>
      </c>
      <c r="L1672" s="17">
        <v>0.67787830154112405</v>
      </c>
      <c r="M1672" s="17"/>
      <c r="N1672" s="17">
        <v>0.53062171583975704</v>
      </c>
      <c r="O1672" s="17">
        <v>0.45294416961891998</v>
      </c>
      <c r="P1672" s="17">
        <v>0.48527444534630099</v>
      </c>
      <c r="Q1672" s="17">
        <v>0.45427187576175798</v>
      </c>
      <c r="R1672" s="17"/>
      <c r="S1672" s="17">
        <v>0.47907177067915802</v>
      </c>
      <c r="T1672" s="17">
        <v>0.61335792274567402</v>
      </c>
      <c r="U1672" s="17">
        <v>0.50886799462660004</v>
      </c>
      <c r="V1672" s="17">
        <v>0.45634124891614403</v>
      </c>
      <c r="W1672" s="17">
        <v>0.42921560209263099</v>
      </c>
      <c r="X1672" s="17">
        <v>0.44746635035834598</v>
      </c>
      <c r="Y1672" s="17">
        <v>0.47816443044854101</v>
      </c>
      <c r="Z1672" s="17">
        <v>0.43335718786566502</v>
      </c>
      <c r="AA1672" s="17">
        <v>0.477148078973608</v>
      </c>
      <c r="AB1672" s="17">
        <v>0.45045948668835101</v>
      </c>
      <c r="AC1672" s="17">
        <v>0.34836975907569501</v>
      </c>
      <c r="AD1672" s="17">
        <v>0.32136963123895901</v>
      </c>
      <c r="AE1672" s="17"/>
      <c r="AF1672" s="17">
        <v>0.553665663484049</v>
      </c>
      <c r="AG1672" s="17">
        <v>0.48353190684661101</v>
      </c>
      <c r="AH1672" s="17">
        <v>0.33671999044794898</v>
      </c>
      <c r="AI1672" s="17"/>
      <c r="AJ1672" s="17">
        <v>0.55456836030190004</v>
      </c>
      <c r="AK1672" s="17">
        <v>0.40224670897248699</v>
      </c>
      <c r="AL1672" s="17">
        <v>0.53411022380131701</v>
      </c>
      <c r="AM1672" s="17">
        <v>0.454954331330232</v>
      </c>
      <c r="AN1672" s="17">
        <v>0.422782191393135</v>
      </c>
      <c r="AO1672" s="17"/>
      <c r="AP1672" s="17">
        <v>0.47278095329330899</v>
      </c>
      <c r="AQ1672" s="17">
        <v>0.42577041058529602</v>
      </c>
      <c r="AR1672" s="17">
        <v>0.56684489961380402</v>
      </c>
      <c r="AS1672" s="17"/>
      <c r="AT1672" s="17">
        <v>0.579602194278102</v>
      </c>
      <c r="AU1672" s="17">
        <v>0.41866659773054898</v>
      </c>
      <c r="AV1672" s="17" t="s">
        <v>74</v>
      </c>
      <c r="AW1672" s="17">
        <v>0.49838759431945501</v>
      </c>
      <c r="AX1672" s="17">
        <v>0.424574823686239</v>
      </c>
      <c r="AY1672" s="17">
        <v>0.446564976743132</v>
      </c>
      <c r="AZ1672" s="17">
        <v>0.31925353649145</v>
      </c>
    </row>
    <row r="1673" spans="2:52" x14ac:dyDescent="0.35">
      <c r="B1673" t="s">
        <v>86</v>
      </c>
      <c r="C1673" s="17">
        <v>-0.295840348354239</v>
      </c>
      <c r="D1673" s="17">
        <v>-0.31739281418169402</v>
      </c>
      <c r="E1673" s="17">
        <v>-0.27271090348958799</v>
      </c>
      <c r="F1673" s="17"/>
      <c r="G1673" s="17">
        <v>-6.7891198542782194E-2</v>
      </c>
      <c r="H1673" s="17">
        <v>-0.109196820125704</v>
      </c>
      <c r="I1673" s="17">
        <v>-0.17563095786058</v>
      </c>
      <c r="J1673" s="17">
        <v>-0.26752730768942701</v>
      </c>
      <c r="K1673" s="17">
        <v>-0.42104789416919097</v>
      </c>
      <c r="L1673" s="17">
        <v>-0.63684162047540704</v>
      </c>
      <c r="M1673" s="17"/>
      <c r="N1673" s="17">
        <v>-0.331134580699603</v>
      </c>
      <c r="O1673" s="17">
        <v>-0.25649164071592001</v>
      </c>
      <c r="P1673" s="17">
        <v>-0.29048247924100301</v>
      </c>
      <c r="Q1673" s="17">
        <v>-0.30215957779340902</v>
      </c>
      <c r="R1673" s="17"/>
      <c r="S1673" s="17">
        <v>-0.33624267655498502</v>
      </c>
      <c r="T1673" s="17">
        <v>-0.48352280869347303</v>
      </c>
      <c r="U1673" s="17">
        <v>-0.37506392427622598</v>
      </c>
      <c r="V1673" s="17">
        <v>-0.28911187739863797</v>
      </c>
      <c r="W1673" s="17">
        <v>-0.14715700981573099</v>
      </c>
      <c r="X1673" s="17">
        <v>-0.228984220917615</v>
      </c>
      <c r="Y1673" s="17">
        <v>-0.33121179075277402</v>
      </c>
      <c r="Z1673" s="17">
        <v>-4.3675275966074803E-2</v>
      </c>
      <c r="AA1673" s="17">
        <v>-0.27478328374724698</v>
      </c>
      <c r="AB1673" s="17">
        <v>-0.18572893167729099</v>
      </c>
      <c r="AC1673" s="17">
        <v>-0.14305847350951101</v>
      </c>
      <c r="AD1673" s="17">
        <v>-0.19549963082024699</v>
      </c>
      <c r="AE1673" s="17"/>
      <c r="AF1673" s="17">
        <v>-0.40902704423567798</v>
      </c>
      <c r="AG1673" s="17">
        <v>-0.29310836348839803</v>
      </c>
      <c r="AH1673" s="17">
        <v>-0.13320398796626301</v>
      </c>
      <c r="AI1673" s="17"/>
      <c r="AJ1673" s="17">
        <v>-0.42196662825338099</v>
      </c>
      <c r="AK1673" s="17">
        <v>-0.155370886001236</v>
      </c>
      <c r="AL1673" s="17">
        <v>-0.37185120748316802</v>
      </c>
      <c r="AM1673" s="17">
        <v>-0.16231670509245399</v>
      </c>
      <c r="AN1673" s="17">
        <v>-0.24889477993301101</v>
      </c>
      <c r="AO1673" s="17"/>
      <c r="AP1673" s="17">
        <v>-0.28736428703067501</v>
      </c>
      <c r="AQ1673" s="17">
        <v>-0.16590310527878699</v>
      </c>
      <c r="AR1673" s="17">
        <v>-0.44349196588557899</v>
      </c>
      <c r="AS1673" s="17"/>
      <c r="AT1673" s="17">
        <v>-0.46893345747007098</v>
      </c>
      <c r="AU1673" s="17">
        <v>-0.18148928955847199</v>
      </c>
      <c r="AV1673" s="17" t="s">
        <v>74</v>
      </c>
      <c r="AW1673" s="17">
        <v>-0.33551926621311501</v>
      </c>
      <c r="AX1673" s="17">
        <v>-0.246072506547728</v>
      </c>
      <c r="AY1673" s="17">
        <v>-0.202254178742972</v>
      </c>
      <c r="AZ1673" s="17">
        <v>-0.19602097571555499</v>
      </c>
    </row>
    <row r="1674" spans="2:52" x14ac:dyDescent="0.35">
      <c r="C1674" s="17"/>
      <c r="D1674" s="17"/>
      <c r="E1674" s="17"/>
      <c r="F1674" s="17"/>
      <c r="G1674" s="17"/>
      <c r="H1674" s="17"/>
      <c r="I1674" s="17"/>
      <c r="J1674" s="17"/>
      <c r="K1674" s="17"/>
      <c r="L1674" s="17"/>
      <c r="M1674" s="17"/>
      <c r="N1674" s="17"/>
      <c r="O1674" s="17"/>
      <c r="P1674" s="17"/>
      <c r="Q1674" s="17"/>
      <c r="R1674" s="17"/>
      <c r="S1674" s="17"/>
      <c r="T1674" s="17"/>
      <c r="U1674" s="17"/>
      <c r="V1674" s="17"/>
      <c r="W1674" s="17"/>
      <c r="X1674" s="17"/>
      <c r="Y1674" s="17"/>
      <c r="Z1674" s="17"/>
      <c r="AA1674" s="17"/>
      <c r="AB1674" s="17"/>
      <c r="AC1674" s="17"/>
      <c r="AD1674" s="17"/>
      <c r="AE1674" s="17"/>
      <c r="AF1674" s="17"/>
      <c r="AG1674" s="17"/>
      <c r="AH1674" s="17"/>
      <c r="AI1674" s="17"/>
      <c r="AJ1674" s="17"/>
      <c r="AK1674" s="17"/>
      <c r="AL1674" s="17"/>
      <c r="AM1674" s="17"/>
      <c r="AN1674" s="17"/>
      <c r="AO1674" s="17"/>
      <c r="AP1674" s="17"/>
      <c r="AQ1674" s="17"/>
      <c r="AR1674" s="17"/>
      <c r="AS1674" s="17"/>
      <c r="AT1674" s="17"/>
      <c r="AU1674" s="17"/>
      <c r="AV1674" s="17"/>
      <c r="AW1674" s="17"/>
      <c r="AX1674" s="17"/>
      <c r="AY1674" s="17"/>
      <c r="AZ1674" s="17"/>
    </row>
    <row r="1675" spans="2:52" x14ac:dyDescent="0.35">
      <c r="B1675" s="6" t="s">
        <v>543</v>
      </c>
      <c r="C1675" s="17"/>
      <c r="D1675" s="17"/>
      <c r="E1675" s="17"/>
      <c r="F1675" s="17"/>
      <c r="G1675" s="17"/>
      <c r="H1675" s="17"/>
      <c r="I1675" s="17"/>
      <c r="J1675" s="17"/>
      <c r="K1675" s="17"/>
      <c r="L1675" s="17"/>
      <c r="M1675" s="17"/>
      <c r="N1675" s="17"/>
      <c r="O1675" s="17"/>
      <c r="P1675" s="17"/>
      <c r="Q1675" s="17"/>
      <c r="R1675" s="17"/>
      <c r="S1675" s="17"/>
      <c r="T1675" s="17"/>
      <c r="U1675" s="17"/>
      <c r="V1675" s="17"/>
      <c r="W1675" s="17"/>
      <c r="X1675" s="17"/>
      <c r="Y1675" s="17"/>
      <c r="Z1675" s="17"/>
      <c r="AA1675" s="17"/>
      <c r="AB1675" s="17"/>
      <c r="AC1675" s="17"/>
      <c r="AD1675" s="17"/>
      <c r="AE1675" s="17"/>
      <c r="AF1675" s="17"/>
      <c r="AG1675" s="17"/>
      <c r="AH1675" s="17"/>
      <c r="AI1675" s="17"/>
      <c r="AJ1675" s="17"/>
      <c r="AK1675" s="17"/>
      <c r="AL1675" s="17"/>
      <c r="AM1675" s="17"/>
      <c r="AN1675" s="17"/>
      <c r="AO1675" s="17"/>
      <c r="AP1675" s="17"/>
      <c r="AQ1675" s="17"/>
      <c r="AR1675" s="17"/>
      <c r="AS1675" s="17"/>
      <c r="AT1675" s="17"/>
      <c r="AU1675" s="17"/>
      <c r="AV1675" s="17"/>
      <c r="AW1675" s="17"/>
      <c r="AX1675" s="17"/>
      <c r="AY1675" s="17"/>
      <c r="AZ1675" s="17"/>
    </row>
    <row r="1676" spans="2:52" x14ac:dyDescent="0.35">
      <c r="B1676" s="24" t="s">
        <v>156</v>
      </c>
      <c r="C1676" s="17"/>
      <c r="D1676" s="17"/>
      <c r="E1676" s="17"/>
      <c r="F1676" s="17"/>
      <c r="G1676" s="17"/>
      <c r="H1676" s="17"/>
      <c r="I1676" s="17"/>
      <c r="J1676" s="17"/>
      <c r="K1676" s="17"/>
      <c r="L1676" s="17"/>
      <c r="M1676" s="17"/>
      <c r="N1676" s="17"/>
      <c r="O1676" s="17"/>
      <c r="P1676" s="17"/>
      <c r="Q1676" s="17"/>
      <c r="R1676" s="17"/>
      <c r="S1676" s="17"/>
      <c r="T1676" s="17"/>
      <c r="U1676" s="17"/>
      <c r="V1676" s="17"/>
      <c r="W1676" s="17"/>
      <c r="X1676" s="17"/>
      <c r="Y1676" s="17"/>
      <c r="Z1676" s="17"/>
      <c r="AA1676" s="17"/>
      <c r="AB1676" s="17"/>
      <c r="AC1676" s="17"/>
      <c r="AD1676" s="17"/>
      <c r="AE1676" s="17"/>
      <c r="AF1676" s="17"/>
      <c r="AG1676" s="17"/>
      <c r="AH1676" s="17"/>
      <c r="AI1676" s="17"/>
      <c r="AJ1676" s="17"/>
      <c r="AK1676" s="17"/>
      <c r="AL1676" s="17"/>
      <c r="AM1676" s="17"/>
      <c r="AN1676" s="17"/>
      <c r="AO1676" s="17"/>
      <c r="AP1676" s="17"/>
      <c r="AQ1676" s="17"/>
      <c r="AR1676" s="17"/>
      <c r="AS1676" s="17"/>
      <c r="AT1676" s="17"/>
      <c r="AU1676" s="17"/>
      <c r="AV1676" s="17"/>
      <c r="AW1676" s="17"/>
      <c r="AX1676" s="17"/>
      <c r="AY1676" s="17"/>
      <c r="AZ1676" s="17"/>
    </row>
    <row r="1677" spans="2:52" x14ac:dyDescent="0.35">
      <c r="B1677" t="s">
        <v>382</v>
      </c>
      <c r="C1677" s="17">
        <v>0.12541601710682501</v>
      </c>
      <c r="D1677" s="17">
        <v>0.111947391936874</v>
      </c>
      <c r="E1677" s="17">
        <v>0.13546643454538301</v>
      </c>
      <c r="F1677" s="17"/>
      <c r="G1677" s="17">
        <v>0.18421506660696099</v>
      </c>
      <c r="H1677" s="17">
        <v>0.150721849041351</v>
      </c>
      <c r="I1677" s="17">
        <v>0.14124087472973201</v>
      </c>
      <c r="J1677" s="17">
        <v>0.121293276747187</v>
      </c>
      <c r="K1677" s="17">
        <v>8.0235873323490497E-2</v>
      </c>
      <c r="L1677" s="17">
        <v>8.4991090817745404E-2</v>
      </c>
      <c r="M1677" s="17"/>
      <c r="N1677" s="17">
        <v>0.14811246528597399</v>
      </c>
      <c r="O1677" s="17">
        <v>0.14509423656956399</v>
      </c>
      <c r="P1677" s="17">
        <v>9.0199695380446906E-2</v>
      </c>
      <c r="Q1677" s="17">
        <v>0.113072816639224</v>
      </c>
      <c r="R1677" s="17"/>
      <c r="S1677" s="17">
        <v>0.13357788073389901</v>
      </c>
      <c r="T1677" s="17">
        <v>0.104185662923825</v>
      </c>
      <c r="U1677" s="17">
        <v>4.7180600179857E-2</v>
      </c>
      <c r="V1677" s="17">
        <v>0.15514903008133299</v>
      </c>
      <c r="W1677" s="17">
        <v>0.12697549460433599</v>
      </c>
      <c r="X1677" s="17">
        <v>7.0853013635971504E-2</v>
      </c>
      <c r="Y1677" s="17">
        <v>0.12307175489836</v>
      </c>
      <c r="Z1677" s="17">
        <v>0.168760539093952</v>
      </c>
      <c r="AA1677" s="17">
        <v>0.17372136501659699</v>
      </c>
      <c r="AB1677" s="17">
        <v>0.194871992786772</v>
      </c>
      <c r="AC1677" s="17">
        <v>6.8173019005242197E-2</v>
      </c>
      <c r="AD1677" s="17">
        <v>0.18978117299827299</v>
      </c>
      <c r="AE1677" s="17"/>
      <c r="AF1677" s="17">
        <v>9.59782095490712E-2</v>
      </c>
      <c r="AG1677" s="17">
        <v>0.13872130623325399</v>
      </c>
      <c r="AH1677" s="17">
        <v>0.11114216352447499</v>
      </c>
      <c r="AI1677" s="17"/>
      <c r="AJ1677" s="17">
        <v>9.3291248098941806E-2</v>
      </c>
      <c r="AK1677" s="17">
        <v>0.120120558685059</v>
      </c>
      <c r="AL1677" s="17">
        <v>0.12219663545512501</v>
      </c>
      <c r="AM1677" s="17">
        <v>0.297233142027366</v>
      </c>
      <c r="AN1677" s="17">
        <v>0.12869291207594399</v>
      </c>
      <c r="AO1677" s="17"/>
      <c r="AP1677" s="17">
        <v>0.124780359518731</v>
      </c>
      <c r="AQ1677" s="17">
        <v>0.15438005725496501</v>
      </c>
      <c r="AR1677" s="17">
        <v>0.198715666864338</v>
      </c>
      <c r="AS1677" s="17"/>
      <c r="AT1677" s="17">
        <v>0.115624130625209</v>
      </c>
      <c r="AU1677" s="17">
        <v>0.13645154463710199</v>
      </c>
      <c r="AV1677" s="17" t="s">
        <v>74</v>
      </c>
      <c r="AW1677" s="17">
        <v>0.13545567251604201</v>
      </c>
      <c r="AX1677" s="17">
        <v>0.18853799058404899</v>
      </c>
      <c r="AY1677" s="17">
        <v>0.106995553123082</v>
      </c>
      <c r="AZ1677" s="17">
        <v>5.9799295534763597E-2</v>
      </c>
    </row>
    <row r="1678" spans="2:52" x14ac:dyDescent="0.35">
      <c r="B1678" t="s">
        <v>383</v>
      </c>
      <c r="C1678" s="17">
        <v>0.36399625326763602</v>
      </c>
      <c r="D1678" s="17">
        <v>0.37995271902586802</v>
      </c>
      <c r="E1678" s="17">
        <v>0.34885025850610102</v>
      </c>
      <c r="F1678" s="17"/>
      <c r="G1678" s="17">
        <v>0.37913768737011699</v>
      </c>
      <c r="H1678" s="17">
        <v>0.31552285242627798</v>
      </c>
      <c r="I1678" s="17">
        <v>0.38092307760585398</v>
      </c>
      <c r="J1678" s="17">
        <v>0.39119990719118097</v>
      </c>
      <c r="K1678" s="17">
        <v>0.32615673130547901</v>
      </c>
      <c r="L1678" s="17">
        <v>0.38604438841493899</v>
      </c>
      <c r="M1678" s="17"/>
      <c r="N1678" s="17">
        <v>0.41332769383485801</v>
      </c>
      <c r="O1678" s="17">
        <v>0.35758126148256097</v>
      </c>
      <c r="P1678" s="17">
        <v>0.395377131310854</v>
      </c>
      <c r="Q1678" s="17">
        <v>0.30133617292772502</v>
      </c>
      <c r="R1678" s="17"/>
      <c r="S1678" s="17">
        <v>0.37743335494974001</v>
      </c>
      <c r="T1678" s="17">
        <v>0.38726999242793397</v>
      </c>
      <c r="U1678" s="17">
        <v>0.434084643976337</v>
      </c>
      <c r="V1678" s="17">
        <v>0.33670806662859698</v>
      </c>
      <c r="W1678" s="17">
        <v>0.39447966038094501</v>
      </c>
      <c r="X1678" s="17">
        <v>0.30743799005385303</v>
      </c>
      <c r="Y1678" s="17">
        <v>0.38893385069191799</v>
      </c>
      <c r="Z1678" s="17">
        <v>0.52515568639771504</v>
      </c>
      <c r="AA1678" s="17">
        <v>0.27172023478353802</v>
      </c>
      <c r="AB1678" s="17">
        <v>0.43069130247308202</v>
      </c>
      <c r="AC1678" s="17">
        <v>0.22785725216206201</v>
      </c>
      <c r="AD1678" s="17">
        <v>0.29300315189300702</v>
      </c>
      <c r="AE1678" s="17"/>
      <c r="AF1678" s="17">
        <v>0.35588294015939598</v>
      </c>
      <c r="AG1678" s="17">
        <v>0.38024062329705899</v>
      </c>
      <c r="AH1678" s="17">
        <v>0.33386776653565098</v>
      </c>
      <c r="AI1678" s="17"/>
      <c r="AJ1678" s="17">
        <v>0.37865183314267498</v>
      </c>
      <c r="AK1678" s="17">
        <v>0.37904719608892701</v>
      </c>
      <c r="AL1678" s="17">
        <v>0.338415410806302</v>
      </c>
      <c r="AM1678" s="17">
        <v>0</v>
      </c>
      <c r="AN1678" s="17">
        <v>0.37508407325918702</v>
      </c>
      <c r="AO1678" s="17"/>
      <c r="AP1678" s="17">
        <v>0.35237908160062298</v>
      </c>
      <c r="AQ1678" s="17">
        <v>0.42058955636032103</v>
      </c>
      <c r="AR1678" s="17">
        <v>0.38756157434627497</v>
      </c>
      <c r="AS1678" s="17"/>
      <c r="AT1678" s="17">
        <v>0.38641480951895901</v>
      </c>
      <c r="AU1678" s="17">
        <v>0.3564750783449</v>
      </c>
      <c r="AV1678" s="17" t="s">
        <v>74</v>
      </c>
      <c r="AW1678" s="17">
        <v>0.22779732246024001</v>
      </c>
      <c r="AX1678" s="17">
        <v>0.338286730998</v>
      </c>
      <c r="AY1678" s="17">
        <v>0.371086928750542</v>
      </c>
      <c r="AZ1678" s="17">
        <v>0.37128434388562997</v>
      </c>
    </row>
    <row r="1679" spans="2:52" x14ac:dyDescent="0.35">
      <c r="B1679" t="s">
        <v>384</v>
      </c>
      <c r="C1679" s="17">
        <v>0.273368132100623</v>
      </c>
      <c r="D1679" s="17">
        <v>0.27645476037184602</v>
      </c>
      <c r="E1679" s="17">
        <v>0.27217007878572302</v>
      </c>
      <c r="F1679" s="17"/>
      <c r="G1679" s="17">
        <v>0.19466197248518999</v>
      </c>
      <c r="H1679" s="17">
        <v>0.25472978984114802</v>
      </c>
      <c r="I1679" s="17">
        <v>0.337950231550941</v>
      </c>
      <c r="J1679" s="17">
        <v>0.23011068786531499</v>
      </c>
      <c r="K1679" s="17">
        <v>0.32074669988770799</v>
      </c>
      <c r="L1679" s="17">
        <v>0.30889244215936201</v>
      </c>
      <c r="M1679" s="17"/>
      <c r="N1679" s="17">
        <v>0.228419136373331</v>
      </c>
      <c r="O1679" s="17">
        <v>0.26568497475237002</v>
      </c>
      <c r="P1679" s="17">
        <v>0.27567508963194998</v>
      </c>
      <c r="Q1679" s="17">
        <v>0.31398343112409399</v>
      </c>
      <c r="R1679" s="17"/>
      <c r="S1679" s="17">
        <v>0.28737871684433602</v>
      </c>
      <c r="T1679" s="17">
        <v>0.27187679837969903</v>
      </c>
      <c r="U1679" s="17">
        <v>0.30807348088383801</v>
      </c>
      <c r="V1679" s="17">
        <v>0.233665898165754</v>
      </c>
      <c r="W1679" s="17">
        <v>0.179561439050025</v>
      </c>
      <c r="X1679" s="17">
        <v>0.34054010209957702</v>
      </c>
      <c r="Y1679" s="17">
        <v>0.33049785333966297</v>
      </c>
      <c r="Z1679" s="17">
        <v>0.15133863236522499</v>
      </c>
      <c r="AA1679" s="17">
        <v>0.25280759387719098</v>
      </c>
      <c r="AB1679" s="17">
        <v>0.24572182952677299</v>
      </c>
      <c r="AC1679" s="17">
        <v>0.372567177093582</v>
      </c>
      <c r="AD1679" s="17">
        <v>0.19353686060411901</v>
      </c>
      <c r="AE1679" s="17"/>
      <c r="AF1679" s="17">
        <v>0.30315717494815297</v>
      </c>
      <c r="AG1679" s="17">
        <v>0.27276054562719998</v>
      </c>
      <c r="AH1679" s="17">
        <v>0.27564108544591898</v>
      </c>
      <c r="AI1679" s="17"/>
      <c r="AJ1679" s="17">
        <v>0.30308115448013301</v>
      </c>
      <c r="AK1679" s="17">
        <v>0.25238820167120402</v>
      </c>
      <c r="AL1679" s="17">
        <v>0.243864769233298</v>
      </c>
      <c r="AM1679" s="17">
        <v>0.35971484319463898</v>
      </c>
      <c r="AN1679" s="17">
        <v>0.25405984982431201</v>
      </c>
      <c r="AO1679" s="17"/>
      <c r="AP1679" s="17">
        <v>0.32088801812652901</v>
      </c>
      <c r="AQ1679" s="17">
        <v>0.218038313482744</v>
      </c>
      <c r="AR1679" s="17">
        <v>0.26739065157592801</v>
      </c>
      <c r="AS1679" s="17"/>
      <c r="AT1679" s="17">
        <v>0.28527843572290301</v>
      </c>
      <c r="AU1679" s="17">
        <v>0.245891325676037</v>
      </c>
      <c r="AV1679" s="17" t="s">
        <v>74</v>
      </c>
      <c r="AW1679" s="17">
        <v>0.33546518414385101</v>
      </c>
      <c r="AX1679" s="17">
        <v>0.27500365501116902</v>
      </c>
      <c r="AY1679" s="17">
        <v>0.27843811563750698</v>
      </c>
      <c r="AZ1679" s="17">
        <v>0.256611475359942</v>
      </c>
    </row>
    <row r="1680" spans="2:52" x14ac:dyDescent="0.35">
      <c r="B1680" t="s">
        <v>385</v>
      </c>
      <c r="C1680" s="17">
        <v>0.109054144080621</v>
      </c>
      <c r="D1680" s="17">
        <v>0.112657880280532</v>
      </c>
      <c r="E1680" s="17">
        <v>0.10646818446057001</v>
      </c>
      <c r="F1680" s="17"/>
      <c r="G1680" s="17">
        <v>0.14266614849054801</v>
      </c>
      <c r="H1680" s="17">
        <v>0.153188832089763</v>
      </c>
      <c r="I1680" s="17">
        <v>4.1798562304191197E-2</v>
      </c>
      <c r="J1680" s="17">
        <v>0.120943083927606</v>
      </c>
      <c r="K1680" s="17">
        <v>9.2785136599316601E-2</v>
      </c>
      <c r="L1680" s="17">
        <v>9.1471148952194894E-2</v>
      </c>
      <c r="M1680" s="17"/>
      <c r="N1680" s="17">
        <v>0.148022607413064</v>
      </c>
      <c r="O1680" s="17">
        <v>9.9551996428007494E-2</v>
      </c>
      <c r="P1680" s="17">
        <v>0.110850487314548</v>
      </c>
      <c r="Q1680" s="17">
        <v>8.7479216288651407E-2</v>
      </c>
      <c r="R1680" s="17"/>
      <c r="S1680" s="17">
        <v>9.3593000835893905E-2</v>
      </c>
      <c r="T1680" s="17">
        <v>0.13909892994731499</v>
      </c>
      <c r="U1680" s="17">
        <v>5.5245026588887601E-2</v>
      </c>
      <c r="V1680" s="17">
        <v>8.9949552146119494E-2</v>
      </c>
      <c r="W1680" s="17">
        <v>0.19707260493159401</v>
      </c>
      <c r="X1680" s="17">
        <v>0.13478148407261001</v>
      </c>
      <c r="Y1680" s="17">
        <v>6.7056345463302205E-2</v>
      </c>
      <c r="Z1680" s="17">
        <v>0</v>
      </c>
      <c r="AA1680" s="17">
        <v>0.157715948296315</v>
      </c>
      <c r="AB1680" s="17">
        <v>0.10503039017784201</v>
      </c>
      <c r="AC1680" s="17">
        <v>0.13929889128044901</v>
      </c>
      <c r="AD1680" s="17">
        <v>6.2331980354285402E-2</v>
      </c>
      <c r="AE1680" s="17"/>
      <c r="AF1680" s="17">
        <v>9.2079223801996998E-2</v>
      </c>
      <c r="AG1680" s="17">
        <v>9.1487132321460093E-2</v>
      </c>
      <c r="AH1680" s="17">
        <v>0.159624902792944</v>
      </c>
      <c r="AI1680" s="17"/>
      <c r="AJ1680" s="17">
        <v>9.3311868688386507E-2</v>
      </c>
      <c r="AK1680" s="17">
        <v>0.101907497919672</v>
      </c>
      <c r="AL1680" s="17">
        <v>0.13789871321934999</v>
      </c>
      <c r="AM1680" s="17">
        <v>8.6025669836217303E-2</v>
      </c>
      <c r="AN1680" s="17">
        <v>0.105864895824206</v>
      </c>
      <c r="AO1680" s="17"/>
      <c r="AP1680" s="17">
        <v>9.4056544345463303E-2</v>
      </c>
      <c r="AQ1680" s="17">
        <v>8.8397390135355899E-2</v>
      </c>
      <c r="AR1680" s="17">
        <v>8.3155786371391094E-2</v>
      </c>
      <c r="AS1680" s="17"/>
      <c r="AT1680" s="17">
        <v>8.8248961639617193E-2</v>
      </c>
      <c r="AU1680" s="17">
        <v>0.15751638985043101</v>
      </c>
      <c r="AV1680" s="17" t="s">
        <v>74</v>
      </c>
      <c r="AW1680" s="17">
        <v>0.12001479590797599</v>
      </c>
      <c r="AX1680" s="17">
        <v>9.0680005689163401E-2</v>
      </c>
      <c r="AY1680" s="17">
        <v>0.105618105695822</v>
      </c>
      <c r="AZ1680" s="17">
        <v>6.1136401708587002E-2</v>
      </c>
    </row>
    <row r="1681" spans="2:52" x14ac:dyDescent="0.35">
      <c r="B1681" t="s">
        <v>386</v>
      </c>
      <c r="C1681" s="17">
        <v>8.2741772067685807E-2</v>
      </c>
      <c r="D1681" s="17">
        <v>8.6903914472662394E-2</v>
      </c>
      <c r="E1681" s="17">
        <v>7.9510960364809105E-2</v>
      </c>
      <c r="F1681" s="17"/>
      <c r="G1681" s="17">
        <v>5.9954741280273102E-2</v>
      </c>
      <c r="H1681" s="17">
        <v>6.5469284125154403E-2</v>
      </c>
      <c r="I1681" s="17">
        <v>5.5080764980666101E-2</v>
      </c>
      <c r="J1681" s="17">
        <v>9.8181368252387199E-2</v>
      </c>
      <c r="K1681" s="17">
        <v>0.12738254098642399</v>
      </c>
      <c r="L1681" s="17">
        <v>8.8875090260961007E-2</v>
      </c>
      <c r="M1681" s="17"/>
      <c r="N1681" s="17">
        <v>6.2118097092771697E-2</v>
      </c>
      <c r="O1681" s="17">
        <v>8.3090520980109703E-2</v>
      </c>
      <c r="P1681" s="17">
        <v>7.6258293882716405E-2</v>
      </c>
      <c r="Q1681" s="17">
        <v>0.10765380703211</v>
      </c>
      <c r="R1681" s="17"/>
      <c r="S1681" s="17">
        <v>7.9920443062321406E-2</v>
      </c>
      <c r="T1681" s="17">
        <v>4.9632405471744703E-2</v>
      </c>
      <c r="U1681" s="17">
        <v>0.124741198303758</v>
      </c>
      <c r="V1681" s="17">
        <v>0.118469266603198</v>
      </c>
      <c r="W1681" s="17">
        <v>7.7016657459398397E-2</v>
      </c>
      <c r="X1681" s="17">
        <v>9.1918495188198196E-2</v>
      </c>
      <c r="Y1681" s="17">
        <v>5.4820065893343102E-2</v>
      </c>
      <c r="Z1681" s="17">
        <v>0.115506537858956</v>
      </c>
      <c r="AA1681" s="17">
        <v>7.8292385275649398E-2</v>
      </c>
      <c r="AB1681" s="17">
        <v>2.36844850355304E-2</v>
      </c>
      <c r="AC1681" s="17">
        <v>7.8518336619679399E-2</v>
      </c>
      <c r="AD1681" s="17">
        <v>0.19391312782464001</v>
      </c>
      <c r="AE1681" s="17"/>
      <c r="AF1681" s="17">
        <v>0.10983914774640301</v>
      </c>
      <c r="AG1681" s="17">
        <v>6.6938057253429203E-2</v>
      </c>
      <c r="AH1681" s="17">
        <v>9.7229191084186206E-2</v>
      </c>
      <c r="AI1681" s="17"/>
      <c r="AJ1681" s="17">
        <v>7.9550777219041302E-2</v>
      </c>
      <c r="AK1681" s="17">
        <v>0.11141454535152299</v>
      </c>
      <c r="AL1681" s="17">
        <v>0.137503481652063</v>
      </c>
      <c r="AM1681" s="17">
        <v>0.17190049638657301</v>
      </c>
      <c r="AN1681" s="17">
        <v>5.8629535993561001E-2</v>
      </c>
      <c r="AO1681" s="17"/>
      <c r="AP1681" s="17">
        <v>8.6815365080790005E-2</v>
      </c>
      <c r="AQ1681" s="17">
        <v>9.8554440861464698E-2</v>
      </c>
      <c r="AR1681" s="17">
        <v>6.3176320842068007E-2</v>
      </c>
      <c r="AS1681" s="17"/>
      <c r="AT1681" s="17">
        <v>8.7486236279768606E-2</v>
      </c>
      <c r="AU1681" s="17">
        <v>6.2845839450504898E-2</v>
      </c>
      <c r="AV1681" s="17" t="s">
        <v>74</v>
      </c>
      <c r="AW1681" s="17">
        <v>0.137187766543102</v>
      </c>
      <c r="AX1681" s="17">
        <v>7.8420541105529998E-2</v>
      </c>
      <c r="AY1681" s="17">
        <v>8.4806174904045503E-2</v>
      </c>
      <c r="AZ1681" s="17">
        <v>6.7235788196599006E-2</v>
      </c>
    </row>
    <row r="1682" spans="2:52" x14ac:dyDescent="0.35">
      <c r="B1682" t="s">
        <v>72</v>
      </c>
      <c r="C1682" s="17">
        <v>4.5423681376609598E-2</v>
      </c>
      <c r="D1682" s="17">
        <v>3.2083333912216197E-2</v>
      </c>
      <c r="E1682" s="17">
        <v>5.7534083337414402E-2</v>
      </c>
      <c r="F1682" s="17"/>
      <c r="G1682" s="17">
        <v>3.9364383766911697E-2</v>
      </c>
      <c r="H1682" s="17">
        <v>6.0367392476305702E-2</v>
      </c>
      <c r="I1682" s="17">
        <v>4.3006488828616102E-2</v>
      </c>
      <c r="J1682" s="17">
        <v>3.8271676016324599E-2</v>
      </c>
      <c r="K1682" s="17">
        <v>5.2693017897580997E-2</v>
      </c>
      <c r="L1682" s="17">
        <v>3.97258393947982E-2</v>
      </c>
      <c r="M1682" s="17"/>
      <c r="N1682" s="17">
        <v>0</v>
      </c>
      <c r="O1682" s="17">
        <v>4.8997009787387802E-2</v>
      </c>
      <c r="P1682" s="17">
        <v>5.1639302479484901E-2</v>
      </c>
      <c r="Q1682" s="17">
        <v>7.6474555988195206E-2</v>
      </c>
      <c r="R1682" s="17"/>
      <c r="S1682" s="17">
        <v>2.80966035738093E-2</v>
      </c>
      <c r="T1682" s="17">
        <v>4.7936210849482498E-2</v>
      </c>
      <c r="U1682" s="17">
        <v>3.0675050067322501E-2</v>
      </c>
      <c r="V1682" s="17">
        <v>6.6058186374997399E-2</v>
      </c>
      <c r="W1682" s="17">
        <v>2.4894143573701E-2</v>
      </c>
      <c r="X1682" s="17">
        <v>5.4468914949790302E-2</v>
      </c>
      <c r="Y1682" s="17">
        <v>3.5620129713413301E-2</v>
      </c>
      <c r="Z1682" s="17">
        <v>3.9238604284153197E-2</v>
      </c>
      <c r="AA1682" s="17">
        <v>6.5742472750709893E-2</v>
      </c>
      <c r="AB1682" s="17">
        <v>0</v>
      </c>
      <c r="AC1682" s="17">
        <v>0.11358532383898499</v>
      </c>
      <c r="AD1682" s="17">
        <v>6.7433706325676093E-2</v>
      </c>
      <c r="AE1682" s="17"/>
      <c r="AF1682" s="17">
        <v>4.3063303794980599E-2</v>
      </c>
      <c r="AG1682" s="17">
        <v>4.98523352675979E-2</v>
      </c>
      <c r="AH1682" s="17">
        <v>2.2494890616824002E-2</v>
      </c>
      <c r="AI1682" s="17"/>
      <c r="AJ1682" s="17">
        <v>5.2113118370821797E-2</v>
      </c>
      <c r="AK1682" s="17">
        <v>3.5122000283614598E-2</v>
      </c>
      <c r="AL1682" s="17">
        <v>2.0120989633862101E-2</v>
      </c>
      <c r="AM1682" s="17">
        <v>8.5125848555204303E-2</v>
      </c>
      <c r="AN1682" s="17">
        <v>7.7668733022789496E-2</v>
      </c>
      <c r="AO1682" s="17"/>
      <c r="AP1682" s="17">
        <v>2.10806313278631E-2</v>
      </c>
      <c r="AQ1682" s="17">
        <v>2.00402419051494E-2</v>
      </c>
      <c r="AR1682" s="17">
        <v>0</v>
      </c>
      <c r="AS1682" s="17"/>
      <c r="AT1682" s="17">
        <v>3.6947426213543001E-2</v>
      </c>
      <c r="AU1682" s="17">
        <v>4.0819822041024897E-2</v>
      </c>
      <c r="AV1682" s="17" t="s">
        <v>74</v>
      </c>
      <c r="AW1682" s="17">
        <v>4.4079258428788202E-2</v>
      </c>
      <c r="AX1682" s="17">
        <v>2.9071076612089301E-2</v>
      </c>
      <c r="AY1682" s="17">
        <v>5.3055121889001799E-2</v>
      </c>
      <c r="AZ1682" s="17">
        <v>0.18393269531447901</v>
      </c>
    </row>
    <row r="1683" spans="2:52" x14ac:dyDescent="0.35">
      <c r="B1683" t="s">
        <v>387</v>
      </c>
      <c r="C1683" s="17">
        <v>0.489412270374461</v>
      </c>
      <c r="D1683" s="17">
        <v>0.491900110962742</v>
      </c>
      <c r="E1683" s="17">
        <v>0.484316693051484</v>
      </c>
      <c r="F1683" s="17"/>
      <c r="G1683" s="17">
        <v>0.56335275397707796</v>
      </c>
      <c r="H1683" s="17">
        <v>0.46624470146762897</v>
      </c>
      <c r="I1683" s="17">
        <v>0.52216395233558599</v>
      </c>
      <c r="J1683" s="17">
        <v>0.51249318393836696</v>
      </c>
      <c r="K1683" s="17">
        <v>0.40639260462896998</v>
      </c>
      <c r="L1683" s="17">
        <v>0.47103547923268402</v>
      </c>
      <c r="M1683" s="17"/>
      <c r="N1683" s="17">
        <v>0.56144015912083201</v>
      </c>
      <c r="O1683" s="17">
        <v>0.50267549805212497</v>
      </c>
      <c r="P1683" s="17">
        <v>0.48557682669130098</v>
      </c>
      <c r="Q1683" s="17">
        <v>0.41440898956694899</v>
      </c>
      <c r="R1683" s="17"/>
      <c r="S1683" s="17">
        <v>0.51101123568363904</v>
      </c>
      <c r="T1683" s="17">
        <v>0.491455655351759</v>
      </c>
      <c r="U1683" s="17">
        <v>0.48126524415619398</v>
      </c>
      <c r="V1683" s="17">
        <v>0.49185709670993</v>
      </c>
      <c r="W1683" s="17">
        <v>0.52145515498528106</v>
      </c>
      <c r="X1683" s="17">
        <v>0.37829100368982499</v>
      </c>
      <c r="Y1683" s="17">
        <v>0.51200560559027797</v>
      </c>
      <c r="Z1683" s="17">
        <v>0.69391622549166698</v>
      </c>
      <c r="AA1683" s="17">
        <v>0.44544159980013398</v>
      </c>
      <c r="AB1683" s="17">
        <v>0.62556329525985399</v>
      </c>
      <c r="AC1683" s="17">
        <v>0.29603027116730402</v>
      </c>
      <c r="AD1683" s="17">
        <v>0.48278432489127998</v>
      </c>
      <c r="AE1683" s="17"/>
      <c r="AF1683" s="17">
        <v>0.45186114970846702</v>
      </c>
      <c r="AG1683" s="17">
        <v>0.51896192953031295</v>
      </c>
      <c r="AH1683" s="17">
        <v>0.44500993006012701</v>
      </c>
      <c r="AI1683" s="17"/>
      <c r="AJ1683" s="17">
        <v>0.47194308124161699</v>
      </c>
      <c r="AK1683" s="17">
        <v>0.49916775477398601</v>
      </c>
      <c r="AL1683" s="17">
        <v>0.46061204626142799</v>
      </c>
      <c r="AM1683" s="17">
        <v>0.297233142027366</v>
      </c>
      <c r="AN1683" s="17">
        <v>0.50377698533513204</v>
      </c>
      <c r="AO1683" s="17"/>
      <c r="AP1683" s="17">
        <v>0.47715944111935399</v>
      </c>
      <c r="AQ1683" s="17">
        <v>0.57496961361528598</v>
      </c>
      <c r="AR1683" s="17">
        <v>0.58627724121061298</v>
      </c>
      <c r="AS1683" s="17"/>
      <c r="AT1683" s="17">
        <v>0.50203894014416806</v>
      </c>
      <c r="AU1683" s="17">
        <v>0.49292662298200202</v>
      </c>
      <c r="AV1683" s="17" t="s">
        <v>74</v>
      </c>
      <c r="AW1683" s="17">
        <v>0.363252994976282</v>
      </c>
      <c r="AX1683" s="17">
        <v>0.52682472158204896</v>
      </c>
      <c r="AY1683" s="17">
        <v>0.47808248187362401</v>
      </c>
      <c r="AZ1683" s="17">
        <v>0.43108363942039302</v>
      </c>
    </row>
    <row r="1684" spans="2:52" x14ac:dyDescent="0.35">
      <c r="B1684" t="s">
        <v>388</v>
      </c>
      <c r="C1684" s="17">
        <v>0.19179591614830699</v>
      </c>
      <c r="D1684" s="17">
        <v>0.19956179475319499</v>
      </c>
      <c r="E1684" s="17">
        <v>0.185979144825379</v>
      </c>
      <c r="F1684" s="17"/>
      <c r="G1684" s="17">
        <v>0.20262088977082099</v>
      </c>
      <c r="H1684" s="17">
        <v>0.21865811621491699</v>
      </c>
      <c r="I1684" s="17">
        <v>9.6879327284857306E-2</v>
      </c>
      <c r="J1684" s="17">
        <v>0.21912445217999299</v>
      </c>
      <c r="K1684" s="17">
        <v>0.22016767758574099</v>
      </c>
      <c r="L1684" s="17">
        <v>0.18034623921315601</v>
      </c>
      <c r="M1684" s="17"/>
      <c r="N1684" s="17">
        <v>0.210140704505836</v>
      </c>
      <c r="O1684" s="17">
        <v>0.18264251740811699</v>
      </c>
      <c r="P1684" s="17">
        <v>0.18710878119726501</v>
      </c>
      <c r="Q1684" s="17">
        <v>0.19513302332076099</v>
      </c>
      <c r="R1684" s="17"/>
      <c r="S1684" s="17">
        <v>0.17351344389821499</v>
      </c>
      <c r="T1684" s="17">
        <v>0.18873133541905901</v>
      </c>
      <c r="U1684" s="17">
        <v>0.17998622489264601</v>
      </c>
      <c r="V1684" s="17">
        <v>0.208418818749318</v>
      </c>
      <c r="W1684" s="17">
        <v>0.27408926239099302</v>
      </c>
      <c r="X1684" s="17">
        <v>0.22669997926080801</v>
      </c>
      <c r="Y1684" s="17">
        <v>0.121876411356645</v>
      </c>
      <c r="Z1684" s="17">
        <v>0.115506537858956</v>
      </c>
      <c r="AA1684" s="17">
        <v>0.23600833357196499</v>
      </c>
      <c r="AB1684" s="17">
        <v>0.12871487521337299</v>
      </c>
      <c r="AC1684" s="17">
        <v>0.217817227900129</v>
      </c>
      <c r="AD1684" s="17">
        <v>0.25624510817892499</v>
      </c>
      <c r="AE1684" s="17"/>
      <c r="AF1684" s="17">
        <v>0.20191837154840001</v>
      </c>
      <c r="AG1684" s="17">
        <v>0.15842518957488899</v>
      </c>
      <c r="AH1684" s="17">
        <v>0.25685409387713098</v>
      </c>
      <c r="AI1684" s="17"/>
      <c r="AJ1684" s="17">
        <v>0.172862645907428</v>
      </c>
      <c r="AK1684" s="17">
        <v>0.213322043271195</v>
      </c>
      <c r="AL1684" s="17">
        <v>0.27540219487141199</v>
      </c>
      <c r="AM1684" s="17">
        <v>0.25792616622279102</v>
      </c>
      <c r="AN1684" s="17">
        <v>0.16449443181776699</v>
      </c>
      <c r="AO1684" s="17"/>
      <c r="AP1684" s="17">
        <v>0.180871909426253</v>
      </c>
      <c r="AQ1684" s="17">
        <v>0.186951830996821</v>
      </c>
      <c r="AR1684" s="17">
        <v>0.14633210721345899</v>
      </c>
      <c r="AS1684" s="17"/>
      <c r="AT1684" s="17">
        <v>0.17573519791938599</v>
      </c>
      <c r="AU1684" s="17">
        <v>0.22036222930093599</v>
      </c>
      <c r="AV1684" s="17" t="s">
        <v>74</v>
      </c>
      <c r="AW1684" s="17">
        <v>0.25720256245107898</v>
      </c>
      <c r="AX1684" s="17">
        <v>0.169100546794693</v>
      </c>
      <c r="AY1684" s="17">
        <v>0.19042428059986799</v>
      </c>
      <c r="AZ1684" s="17">
        <v>0.12837218990518601</v>
      </c>
    </row>
    <row r="1685" spans="2:52" x14ac:dyDescent="0.35">
      <c r="B1685" t="s">
        <v>86</v>
      </c>
      <c r="C1685" s="17">
        <v>0.29761635422615401</v>
      </c>
      <c r="D1685" s="17">
        <v>0.29233831620954798</v>
      </c>
      <c r="E1685" s="17">
        <v>0.29833754822610598</v>
      </c>
      <c r="F1685" s="17"/>
      <c r="G1685" s="17">
        <v>0.36073186420625702</v>
      </c>
      <c r="H1685" s="17">
        <v>0.24758658525271199</v>
      </c>
      <c r="I1685" s="17">
        <v>0.425284625050729</v>
      </c>
      <c r="J1685" s="17">
        <v>0.29336873175837502</v>
      </c>
      <c r="K1685" s="17">
        <v>0.18622492704322899</v>
      </c>
      <c r="L1685" s="17">
        <v>0.29068924001952801</v>
      </c>
      <c r="M1685" s="17"/>
      <c r="N1685" s="17">
        <v>0.35129945461499601</v>
      </c>
      <c r="O1685" s="17">
        <v>0.32003298064400798</v>
      </c>
      <c r="P1685" s="17">
        <v>0.29846804549403599</v>
      </c>
      <c r="Q1685" s="17">
        <v>0.219275966246188</v>
      </c>
      <c r="R1685" s="17"/>
      <c r="S1685" s="17">
        <v>0.337497791785424</v>
      </c>
      <c r="T1685" s="17">
        <v>0.30272431993269999</v>
      </c>
      <c r="U1685" s="17">
        <v>0.301279019263548</v>
      </c>
      <c r="V1685" s="17">
        <v>0.283438277960612</v>
      </c>
      <c r="W1685" s="17">
        <v>0.24736589259428901</v>
      </c>
      <c r="X1685" s="17">
        <v>0.15159102442901601</v>
      </c>
      <c r="Y1685" s="17">
        <v>0.39012919423363301</v>
      </c>
      <c r="Z1685" s="17">
        <v>0.57840968763271094</v>
      </c>
      <c r="AA1685" s="17">
        <v>0.20943326622816999</v>
      </c>
      <c r="AB1685" s="17">
        <v>0.496848420046482</v>
      </c>
      <c r="AC1685" s="17">
        <v>7.8213043267175306E-2</v>
      </c>
      <c r="AD1685" s="17">
        <v>0.226539216712354</v>
      </c>
      <c r="AE1685" s="17"/>
      <c r="AF1685" s="17">
        <v>0.24994277816006699</v>
      </c>
      <c r="AG1685" s="17">
        <v>0.36053673995542401</v>
      </c>
      <c r="AH1685" s="17">
        <v>0.188155836182996</v>
      </c>
      <c r="AI1685" s="17"/>
      <c r="AJ1685" s="17">
        <v>0.29908043533418899</v>
      </c>
      <c r="AK1685" s="17">
        <v>0.28584571150279198</v>
      </c>
      <c r="AL1685" s="17">
        <v>0.185209851390015</v>
      </c>
      <c r="AM1685" s="17">
        <v>3.93069758045754E-2</v>
      </c>
      <c r="AN1685" s="17">
        <v>0.33928255351736503</v>
      </c>
      <c r="AO1685" s="17"/>
      <c r="AP1685" s="17">
        <v>0.29628753169310101</v>
      </c>
      <c r="AQ1685" s="17">
        <v>0.38801778261846598</v>
      </c>
      <c r="AR1685" s="17">
        <v>0.43994513399715401</v>
      </c>
      <c r="AS1685" s="17"/>
      <c r="AT1685" s="17">
        <v>0.32630374222478298</v>
      </c>
      <c r="AU1685" s="17">
        <v>0.272564393681066</v>
      </c>
      <c r="AV1685" s="17" t="s">
        <v>74</v>
      </c>
      <c r="AW1685" s="17">
        <v>0.10605043252520301</v>
      </c>
      <c r="AX1685" s="17">
        <v>0.35772417478735502</v>
      </c>
      <c r="AY1685" s="17">
        <v>0.28765820127375602</v>
      </c>
      <c r="AZ1685" s="17">
        <v>0.30271144951520701</v>
      </c>
    </row>
    <row r="1686" spans="2:52" x14ac:dyDescent="0.35">
      <c r="C1686" s="17"/>
      <c r="D1686" s="17"/>
      <c r="E1686" s="17"/>
      <c r="F1686" s="17"/>
      <c r="G1686" s="17"/>
      <c r="H1686" s="17"/>
      <c r="I1686" s="17"/>
      <c r="J1686" s="17"/>
      <c r="K1686" s="17"/>
      <c r="L1686" s="17"/>
      <c r="M1686" s="17"/>
      <c r="N1686" s="17"/>
      <c r="O1686" s="17"/>
      <c r="P1686" s="17"/>
      <c r="Q1686" s="17"/>
      <c r="R1686" s="17"/>
      <c r="S1686" s="17"/>
      <c r="T1686" s="17"/>
      <c r="U1686" s="17"/>
      <c r="V1686" s="17"/>
      <c r="W1686" s="17"/>
      <c r="X1686" s="17"/>
      <c r="Y1686" s="17"/>
      <c r="Z1686" s="17"/>
      <c r="AA1686" s="17"/>
      <c r="AB1686" s="17"/>
      <c r="AC1686" s="17"/>
      <c r="AD1686" s="17"/>
      <c r="AE1686" s="17"/>
      <c r="AF1686" s="17"/>
      <c r="AG1686" s="17"/>
      <c r="AH1686" s="17"/>
      <c r="AI1686" s="17"/>
      <c r="AJ1686" s="17"/>
      <c r="AK1686" s="17"/>
      <c r="AL1686" s="17"/>
      <c r="AM1686" s="17"/>
      <c r="AN1686" s="17"/>
      <c r="AO1686" s="17"/>
      <c r="AP1686" s="17"/>
      <c r="AQ1686" s="17"/>
      <c r="AR1686" s="17"/>
      <c r="AS1686" s="17"/>
      <c r="AT1686" s="17"/>
      <c r="AU1686" s="17"/>
      <c r="AV1686" s="17"/>
      <c r="AW1686" s="17"/>
      <c r="AX1686" s="17"/>
      <c r="AY1686" s="17"/>
      <c r="AZ1686" s="17"/>
    </row>
    <row r="1687" spans="2:52" x14ac:dyDescent="0.35">
      <c r="B1687" s="6" t="s">
        <v>544</v>
      </c>
      <c r="C1687" s="17"/>
      <c r="D1687" s="17"/>
      <c r="E1687" s="17"/>
      <c r="F1687" s="17"/>
      <c r="G1687" s="17"/>
      <c r="H1687" s="17"/>
      <c r="I1687" s="17"/>
      <c r="J1687" s="17"/>
      <c r="K1687" s="17"/>
      <c r="L1687" s="17"/>
      <c r="M1687" s="17"/>
      <c r="N1687" s="17"/>
      <c r="O1687" s="17"/>
      <c r="P1687" s="17"/>
      <c r="Q1687" s="17"/>
      <c r="R1687" s="17"/>
      <c r="S1687" s="17"/>
      <c r="T1687" s="17"/>
      <c r="U1687" s="17"/>
      <c r="V1687" s="17"/>
      <c r="W1687" s="17"/>
      <c r="X1687" s="17"/>
      <c r="Y1687" s="17"/>
      <c r="Z1687" s="17"/>
      <c r="AA1687" s="17"/>
      <c r="AB1687" s="17"/>
      <c r="AC1687" s="17"/>
      <c r="AD1687" s="17"/>
      <c r="AE1687" s="17"/>
      <c r="AF1687" s="17"/>
      <c r="AG1687" s="17"/>
      <c r="AH1687" s="17"/>
      <c r="AI1687" s="17"/>
      <c r="AJ1687" s="17"/>
      <c r="AK1687" s="17"/>
      <c r="AL1687" s="17"/>
      <c r="AM1687" s="17"/>
      <c r="AN1687" s="17"/>
      <c r="AO1687" s="17"/>
      <c r="AP1687" s="17"/>
      <c r="AQ1687" s="17"/>
      <c r="AR1687" s="17"/>
      <c r="AS1687" s="17"/>
      <c r="AT1687" s="17"/>
      <c r="AU1687" s="17"/>
      <c r="AV1687" s="17"/>
      <c r="AW1687" s="17"/>
      <c r="AX1687" s="17"/>
      <c r="AY1687" s="17"/>
      <c r="AZ1687" s="17"/>
    </row>
    <row r="1688" spans="2:52" x14ac:dyDescent="0.35">
      <c r="B1688" s="24" t="s">
        <v>156</v>
      </c>
      <c r="C1688" s="17"/>
      <c r="D1688" s="17"/>
      <c r="E1688" s="17"/>
      <c r="F1688" s="17"/>
      <c r="G1688" s="17"/>
      <c r="H1688" s="17"/>
      <c r="I1688" s="17"/>
      <c r="J1688" s="17"/>
      <c r="K1688" s="17"/>
      <c r="L1688" s="17"/>
      <c r="M1688" s="17"/>
      <c r="N1688" s="17"/>
      <c r="O1688" s="17"/>
      <c r="P1688" s="17"/>
      <c r="Q1688" s="17"/>
      <c r="R1688" s="17"/>
      <c r="S1688" s="17"/>
      <c r="T1688" s="17"/>
      <c r="U1688" s="17"/>
      <c r="V1688" s="17"/>
      <c r="W1688" s="17"/>
      <c r="X1688" s="17"/>
      <c r="Y1688" s="17"/>
      <c r="Z1688" s="17"/>
      <c r="AA1688" s="17"/>
      <c r="AB1688" s="17"/>
      <c r="AC1688" s="17"/>
      <c r="AD1688" s="17"/>
      <c r="AE1688" s="17"/>
      <c r="AF1688" s="17"/>
      <c r="AG1688" s="17"/>
      <c r="AH1688" s="17"/>
      <c r="AI1688" s="17"/>
      <c r="AJ1688" s="17"/>
      <c r="AK1688" s="17"/>
      <c r="AL1688" s="17"/>
      <c r="AM1688" s="17"/>
      <c r="AN1688" s="17"/>
      <c r="AO1688" s="17"/>
      <c r="AP1688" s="17"/>
      <c r="AQ1688" s="17"/>
      <c r="AR1688" s="17"/>
      <c r="AS1688" s="17"/>
      <c r="AT1688" s="17"/>
      <c r="AU1688" s="17"/>
      <c r="AV1688" s="17"/>
      <c r="AW1688" s="17"/>
      <c r="AX1688" s="17"/>
      <c r="AY1688" s="17"/>
      <c r="AZ1688" s="17"/>
    </row>
    <row r="1689" spans="2:52" x14ac:dyDescent="0.35">
      <c r="B1689" t="s">
        <v>382</v>
      </c>
      <c r="C1689" s="17">
        <v>0.17626130955314601</v>
      </c>
      <c r="D1689" s="17">
        <v>0.171120312307491</v>
      </c>
      <c r="E1689" s="17">
        <v>0.18182534063829101</v>
      </c>
      <c r="F1689" s="17"/>
      <c r="G1689" s="17">
        <v>0.25446615388702598</v>
      </c>
      <c r="H1689" s="17">
        <v>0.17547338123133699</v>
      </c>
      <c r="I1689" s="17">
        <v>0.233052709576718</v>
      </c>
      <c r="J1689" s="17">
        <v>0.15052675259828099</v>
      </c>
      <c r="K1689" s="17">
        <v>0.110596208053503</v>
      </c>
      <c r="L1689" s="17">
        <v>0.14960366107499801</v>
      </c>
      <c r="M1689" s="17"/>
      <c r="N1689" s="17">
        <v>0.18069167216163001</v>
      </c>
      <c r="O1689" s="17">
        <v>0.170072668272368</v>
      </c>
      <c r="P1689" s="17">
        <v>0.16732167752719401</v>
      </c>
      <c r="Q1689" s="17">
        <v>0.17852582245569501</v>
      </c>
      <c r="R1689" s="17"/>
      <c r="S1689" s="17">
        <v>0.16876825026311501</v>
      </c>
      <c r="T1689" s="17">
        <v>0.176184927568104</v>
      </c>
      <c r="U1689" s="17">
        <v>8.2673748738623806E-2</v>
      </c>
      <c r="V1689" s="17">
        <v>0.207232246368176</v>
      </c>
      <c r="W1689" s="17">
        <v>0.16810521115452601</v>
      </c>
      <c r="X1689" s="17">
        <v>0.15779429186785501</v>
      </c>
      <c r="Y1689" s="17">
        <v>6.90805214334866E-2</v>
      </c>
      <c r="Z1689" s="17">
        <v>0.116163319484361</v>
      </c>
      <c r="AA1689" s="17">
        <v>0.28214141580282598</v>
      </c>
      <c r="AB1689" s="17">
        <v>0.18496365616343899</v>
      </c>
      <c r="AC1689" s="17">
        <v>0.323964329790417</v>
      </c>
      <c r="AD1689" s="17">
        <v>0.19280951751817799</v>
      </c>
      <c r="AE1689" s="17"/>
      <c r="AF1689" s="17">
        <v>0.16953485689933401</v>
      </c>
      <c r="AG1689" s="17">
        <v>0.13766565532283601</v>
      </c>
      <c r="AH1689" s="17">
        <v>0.27111850829828499</v>
      </c>
      <c r="AI1689" s="17"/>
      <c r="AJ1689" s="17">
        <v>0.18539615878919799</v>
      </c>
      <c r="AK1689" s="17">
        <v>0.13170358276057501</v>
      </c>
      <c r="AL1689" s="17">
        <v>8.3376489193892803E-2</v>
      </c>
      <c r="AM1689" s="17">
        <v>0.16757788378583399</v>
      </c>
      <c r="AN1689" s="17">
        <v>0.269350848696365</v>
      </c>
      <c r="AO1689" s="17"/>
      <c r="AP1689" s="17">
        <v>0.20151127584613501</v>
      </c>
      <c r="AQ1689" s="17">
        <v>0.21419779385005799</v>
      </c>
      <c r="AR1689" s="17">
        <v>0.14800668296289499</v>
      </c>
      <c r="AS1689" s="17"/>
      <c r="AT1689" s="17">
        <v>0.16056188514101799</v>
      </c>
      <c r="AU1689" s="17">
        <v>0.163512070266363</v>
      </c>
      <c r="AV1689" s="17" t="s">
        <v>74</v>
      </c>
      <c r="AW1689" s="17">
        <v>0.21748062784658301</v>
      </c>
      <c r="AX1689" s="17">
        <v>0.17929569123262801</v>
      </c>
      <c r="AY1689" s="17">
        <v>0.20094304990213899</v>
      </c>
      <c r="AZ1689" s="17">
        <v>5.9799295534763597E-2</v>
      </c>
    </row>
    <row r="1690" spans="2:52" x14ac:dyDescent="0.35">
      <c r="B1690" t="s">
        <v>383</v>
      </c>
      <c r="C1690" s="17">
        <v>0.40543756812381998</v>
      </c>
      <c r="D1690" s="17">
        <v>0.40845752859610002</v>
      </c>
      <c r="E1690" s="17">
        <v>0.39939468638811099</v>
      </c>
      <c r="F1690" s="17"/>
      <c r="G1690" s="17">
        <v>0.34256162044802002</v>
      </c>
      <c r="H1690" s="17">
        <v>0.35588881924937399</v>
      </c>
      <c r="I1690" s="17">
        <v>0.37439468637005302</v>
      </c>
      <c r="J1690" s="17">
        <v>0.49988417248419298</v>
      </c>
      <c r="K1690" s="17">
        <v>0.451603922034023</v>
      </c>
      <c r="L1690" s="17">
        <v>0.40273299301165599</v>
      </c>
      <c r="M1690" s="17"/>
      <c r="N1690" s="17">
        <v>0.45715540757003598</v>
      </c>
      <c r="O1690" s="17">
        <v>0.423150158990791</v>
      </c>
      <c r="P1690" s="17">
        <v>0.40068418261611899</v>
      </c>
      <c r="Q1690" s="17">
        <v>0.35425012409696399</v>
      </c>
      <c r="R1690" s="17"/>
      <c r="S1690" s="17">
        <v>0.42859759361168298</v>
      </c>
      <c r="T1690" s="17">
        <v>0.36480964192116</v>
      </c>
      <c r="U1690" s="17">
        <v>0.41484927488457701</v>
      </c>
      <c r="V1690" s="17">
        <v>0.39409964933698199</v>
      </c>
      <c r="W1690" s="17">
        <v>0.46551639416125101</v>
      </c>
      <c r="X1690" s="17">
        <v>0.42407180831434699</v>
      </c>
      <c r="Y1690" s="17">
        <v>0.51265012273095101</v>
      </c>
      <c r="Z1690" s="17">
        <v>0.44714859940302198</v>
      </c>
      <c r="AA1690" s="17">
        <v>0.37357717448823202</v>
      </c>
      <c r="AB1690" s="17">
        <v>0.39821668760958301</v>
      </c>
      <c r="AC1690" s="17">
        <v>0.17657202488288801</v>
      </c>
      <c r="AD1690" s="17">
        <v>0.48324011236622799</v>
      </c>
      <c r="AE1690" s="17"/>
      <c r="AF1690" s="17">
        <v>0.39163424697671301</v>
      </c>
      <c r="AG1690" s="17">
        <v>0.46385968160659402</v>
      </c>
      <c r="AH1690" s="17">
        <v>0.30876582415130699</v>
      </c>
      <c r="AI1690" s="17"/>
      <c r="AJ1690" s="17">
        <v>0.38497526195408999</v>
      </c>
      <c r="AK1690" s="17">
        <v>0.46831951763185298</v>
      </c>
      <c r="AL1690" s="17">
        <v>0.47765932009142897</v>
      </c>
      <c r="AM1690" s="17">
        <v>0.49369613675710899</v>
      </c>
      <c r="AN1690" s="17">
        <v>0.30789113934571299</v>
      </c>
      <c r="AO1690" s="17"/>
      <c r="AP1690" s="17">
        <v>0.345432178785402</v>
      </c>
      <c r="AQ1690" s="17">
        <v>0.469117477992129</v>
      </c>
      <c r="AR1690" s="17">
        <v>0.386313371085933</v>
      </c>
      <c r="AS1690" s="17"/>
      <c r="AT1690" s="17">
        <v>0.45717543631070701</v>
      </c>
      <c r="AU1690" s="17">
        <v>0.426047611799865</v>
      </c>
      <c r="AV1690" s="17" t="s">
        <v>74</v>
      </c>
      <c r="AW1690" s="17">
        <v>0.318934054388055</v>
      </c>
      <c r="AX1690" s="17">
        <v>0.33410921600634802</v>
      </c>
      <c r="AY1690" s="17">
        <v>0.38087987580064198</v>
      </c>
      <c r="AZ1690" s="17">
        <v>0.26570879982333701</v>
      </c>
    </row>
    <row r="1691" spans="2:52" x14ac:dyDescent="0.35">
      <c r="B1691" t="s">
        <v>384</v>
      </c>
      <c r="C1691" s="17">
        <v>0.29235189990346699</v>
      </c>
      <c r="D1691" s="17">
        <v>0.30518313319823898</v>
      </c>
      <c r="E1691" s="17">
        <v>0.28260241111092099</v>
      </c>
      <c r="F1691" s="17"/>
      <c r="G1691" s="17">
        <v>0.23892859970181499</v>
      </c>
      <c r="H1691" s="17">
        <v>0.31431065744384801</v>
      </c>
      <c r="I1691" s="17">
        <v>0.28400682551450901</v>
      </c>
      <c r="J1691" s="17">
        <v>0.23965551205195401</v>
      </c>
      <c r="K1691" s="17">
        <v>0.307153183820294</v>
      </c>
      <c r="L1691" s="17">
        <v>0.35181738517401301</v>
      </c>
      <c r="M1691" s="17"/>
      <c r="N1691" s="17">
        <v>0.27852730391413599</v>
      </c>
      <c r="O1691" s="17">
        <v>0.278094493428861</v>
      </c>
      <c r="P1691" s="17">
        <v>0.30841256261910099</v>
      </c>
      <c r="Q1691" s="17">
        <v>0.30252032837871001</v>
      </c>
      <c r="R1691" s="17"/>
      <c r="S1691" s="17">
        <v>0.28601796281338399</v>
      </c>
      <c r="T1691" s="17">
        <v>0.26964702686820602</v>
      </c>
      <c r="U1691" s="17">
        <v>0.35358038544680298</v>
      </c>
      <c r="V1691" s="17">
        <v>0.27852819434696802</v>
      </c>
      <c r="W1691" s="17">
        <v>0.213497903638008</v>
      </c>
      <c r="X1691" s="17">
        <v>0.27028854005754699</v>
      </c>
      <c r="Y1691" s="17">
        <v>0.36205590948522198</v>
      </c>
      <c r="Z1691" s="17">
        <v>0.36218327878232798</v>
      </c>
      <c r="AA1691" s="17">
        <v>0.25426124805362899</v>
      </c>
      <c r="AB1691" s="17">
        <v>0.343113914440067</v>
      </c>
      <c r="AC1691" s="17">
        <v>0.32625889104853301</v>
      </c>
      <c r="AD1691" s="17">
        <v>0.190736995714932</v>
      </c>
      <c r="AE1691" s="17"/>
      <c r="AF1691" s="17">
        <v>0.32790453396968899</v>
      </c>
      <c r="AG1691" s="17">
        <v>0.28777693137563698</v>
      </c>
      <c r="AH1691" s="17">
        <v>0.26846493266412502</v>
      </c>
      <c r="AI1691" s="17"/>
      <c r="AJ1691" s="17">
        <v>0.32527386235456501</v>
      </c>
      <c r="AK1691" s="17">
        <v>0.26663912811324703</v>
      </c>
      <c r="AL1691" s="17">
        <v>0.29386531112027903</v>
      </c>
      <c r="AM1691" s="17">
        <v>0.25360013090185202</v>
      </c>
      <c r="AN1691" s="17">
        <v>0.28062859985170502</v>
      </c>
      <c r="AO1691" s="17"/>
      <c r="AP1691" s="17">
        <v>0.348833397423567</v>
      </c>
      <c r="AQ1691" s="17">
        <v>0.222727703830844</v>
      </c>
      <c r="AR1691" s="17">
        <v>0.38089741494450902</v>
      </c>
      <c r="AS1691" s="17"/>
      <c r="AT1691" s="17">
        <v>0.30931028174995001</v>
      </c>
      <c r="AU1691" s="17">
        <v>0.29281866360536202</v>
      </c>
      <c r="AV1691" s="17" t="s">
        <v>74</v>
      </c>
      <c r="AW1691" s="17">
        <v>0.206106000563026</v>
      </c>
      <c r="AX1691" s="17">
        <v>0.31661438291468402</v>
      </c>
      <c r="AY1691" s="17">
        <v>0.27788510956034501</v>
      </c>
      <c r="AZ1691" s="17">
        <v>0.33709837866850201</v>
      </c>
    </row>
    <row r="1692" spans="2:52" x14ac:dyDescent="0.35">
      <c r="B1692" t="s">
        <v>385</v>
      </c>
      <c r="C1692" s="17">
        <v>4.8700837505498598E-2</v>
      </c>
      <c r="D1692" s="17">
        <v>6.6543853170303396E-2</v>
      </c>
      <c r="E1692" s="17">
        <v>3.3121361001119197E-2</v>
      </c>
      <c r="F1692" s="17"/>
      <c r="G1692" s="17">
        <v>8.5030950129056496E-2</v>
      </c>
      <c r="H1692" s="17">
        <v>6.3776609431124606E-2</v>
      </c>
      <c r="I1692" s="17">
        <v>4.3257067994380498E-2</v>
      </c>
      <c r="J1692" s="17">
        <v>2.3519871628420501E-2</v>
      </c>
      <c r="K1692" s="17">
        <v>3.7751579903647997E-2</v>
      </c>
      <c r="L1692" s="17">
        <v>4.16916763628256E-2</v>
      </c>
      <c r="M1692" s="17"/>
      <c r="N1692" s="17">
        <v>4.9281664917069999E-2</v>
      </c>
      <c r="O1692" s="17">
        <v>4.9149958180571302E-2</v>
      </c>
      <c r="P1692" s="17">
        <v>5.1418899947048603E-2</v>
      </c>
      <c r="Q1692" s="17">
        <v>4.6964805308424798E-2</v>
      </c>
      <c r="R1692" s="17"/>
      <c r="S1692" s="17">
        <v>6.9831819744012494E-2</v>
      </c>
      <c r="T1692" s="17">
        <v>9.94917585589844E-2</v>
      </c>
      <c r="U1692" s="17">
        <v>5.3754530186000099E-2</v>
      </c>
      <c r="V1692" s="17">
        <v>2.7052547999728699E-2</v>
      </c>
      <c r="W1692" s="17">
        <v>5.0969690013114702E-2</v>
      </c>
      <c r="X1692" s="17">
        <v>7.4180707364573606E-2</v>
      </c>
      <c r="Y1692" s="17">
        <v>0</v>
      </c>
      <c r="Z1692" s="17">
        <v>0</v>
      </c>
      <c r="AA1692" s="17">
        <v>1.17087339482512E-2</v>
      </c>
      <c r="AB1692" s="17">
        <v>5.0021256751380798E-2</v>
      </c>
      <c r="AC1692" s="17">
        <v>4.8204134180757197E-2</v>
      </c>
      <c r="AD1692" s="17">
        <v>0</v>
      </c>
      <c r="AE1692" s="17"/>
      <c r="AF1692" s="17">
        <v>2.8484348102682501E-2</v>
      </c>
      <c r="AG1692" s="17">
        <v>3.9551381680659498E-2</v>
      </c>
      <c r="AH1692" s="17">
        <v>9.4385293164185605E-2</v>
      </c>
      <c r="AI1692" s="17"/>
      <c r="AJ1692" s="17">
        <v>5.5980121270877203E-2</v>
      </c>
      <c r="AK1692" s="17">
        <v>4.7541350391352898E-2</v>
      </c>
      <c r="AL1692" s="17">
        <v>0</v>
      </c>
      <c r="AM1692" s="17">
        <v>0</v>
      </c>
      <c r="AN1692" s="17">
        <v>5.4352028864729299E-2</v>
      </c>
      <c r="AO1692" s="17"/>
      <c r="AP1692" s="17">
        <v>5.1201039471069097E-2</v>
      </c>
      <c r="AQ1692" s="17">
        <v>3.7053660837658597E-2</v>
      </c>
      <c r="AR1692" s="17">
        <v>2.2890314773964401E-2</v>
      </c>
      <c r="AS1692" s="17"/>
      <c r="AT1692" s="17">
        <v>3.9246449363305597E-2</v>
      </c>
      <c r="AU1692" s="17">
        <v>4.2658961266737697E-2</v>
      </c>
      <c r="AV1692" s="17" t="s">
        <v>74</v>
      </c>
      <c r="AW1692" s="17">
        <v>0.124835710856515</v>
      </c>
      <c r="AX1692" s="17">
        <v>1.47919194923271E-2</v>
      </c>
      <c r="AY1692" s="17">
        <v>5.4610413120298101E-2</v>
      </c>
      <c r="AZ1692" s="17">
        <v>0.153460830658919</v>
      </c>
    </row>
    <row r="1693" spans="2:52" x14ac:dyDescent="0.35">
      <c r="B1693" t="s">
        <v>386</v>
      </c>
      <c r="C1693" s="17">
        <v>3.73960647320783E-2</v>
      </c>
      <c r="D1693" s="17">
        <v>1.9517461548487401E-2</v>
      </c>
      <c r="E1693" s="17">
        <v>5.3493636223138498E-2</v>
      </c>
      <c r="F1693" s="17"/>
      <c r="G1693" s="17">
        <v>1.9056968249404602E-2</v>
      </c>
      <c r="H1693" s="17">
        <v>3.8008350348360503E-2</v>
      </c>
      <c r="I1693" s="17">
        <v>3.3117167420699298E-2</v>
      </c>
      <c r="J1693" s="17">
        <v>4.0477148965210603E-2</v>
      </c>
      <c r="K1693" s="17">
        <v>5.1391200326921203E-2</v>
      </c>
      <c r="L1693" s="17">
        <v>4.0871728846940597E-2</v>
      </c>
      <c r="M1693" s="17"/>
      <c r="N1693" s="17">
        <v>3.43439514371272E-2</v>
      </c>
      <c r="O1693" s="17">
        <v>4.1112185548034502E-2</v>
      </c>
      <c r="P1693" s="17">
        <v>2.50590656029142E-2</v>
      </c>
      <c r="Q1693" s="17">
        <v>4.74950210399974E-2</v>
      </c>
      <c r="R1693" s="17"/>
      <c r="S1693" s="17">
        <v>1.9135637921949399E-2</v>
      </c>
      <c r="T1693" s="17">
        <v>5.0419048883059397E-2</v>
      </c>
      <c r="U1693" s="17">
        <v>7.9606709558346006E-2</v>
      </c>
      <c r="V1693" s="17">
        <v>4.0922272608546501E-2</v>
      </c>
      <c r="W1693" s="17">
        <v>7.7016657459398397E-2</v>
      </c>
      <c r="X1693" s="17">
        <v>0</v>
      </c>
      <c r="Y1693" s="17">
        <v>3.7706691265134699E-2</v>
      </c>
      <c r="Z1693" s="17">
        <v>7.4504802330289499E-2</v>
      </c>
      <c r="AA1693" s="17">
        <v>0</v>
      </c>
      <c r="AB1693" s="17">
        <v>2.36844850355304E-2</v>
      </c>
      <c r="AC1693" s="17">
        <v>4.6182384563906401E-2</v>
      </c>
      <c r="AD1693" s="17">
        <v>6.5779668074985198E-2</v>
      </c>
      <c r="AE1693" s="17"/>
      <c r="AF1693" s="17">
        <v>5.20496696521301E-2</v>
      </c>
      <c r="AG1693" s="17">
        <v>2.7922442009041801E-2</v>
      </c>
      <c r="AH1693" s="17">
        <v>2.2410341563045399E-2</v>
      </c>
      <c r="AI1693" s="17"/>
      <c r="AJ1693" s="17">
        <v>2.46284349273053E-2</v>
      </c>
      <c r="AK1693" s="17">
        <v>5.0401600269018E-2</v>
      </c>
      <c r="AL1693" s="17">
        <v>8.8820450626435704E-2</v>
      </c>
      <c r="AM1693" s="17">
        <v>8.5125848555204303E-2</v>
      </c>
      <c r="AN1693" s="17">
        <v>0</v>
      </c>
      <c r="AO1693" s="17"/>
      <c r="AP1693" s="17">
        <v>4.58986607272234E-2</v>
      </c>
      <c r="AQ1693" s="17">
        <v>3.2743757077937197E-2</v>
      </c>
      <c r="AR1693" s="17">
        <v>4.27212209848951E-2</v>
      </c>
      <c r="AS1693" s="17"/>
      <c r="AT1693" s="17">
        <v>2.54254147947073E-2</v>
      </c>
      <c r="AU1693" s="17">
        <v>3.5559858423251399E-2</v>
      </c>
      <c r="AV1693" s="17" t="s">
        <v>74</v>
      </c>
      <c r="AW1693" s="17">
        <v>8.8564347917032896E-2</v>
      </c>
      <c r="AX1693" s="17">
        <v>7.8293469322474302E-2</v>
      </c>
      <c r="AY1693" s="17">
        <v>3.2921498744742803E-2</v>
      </c>
      <c r="AZ1693" s="17">
        <v>0</v>
      </c>
    </row>
    <row r="1694" spans="2:52" x14ac:dyDescent="0.35">
      <c r="B1694" t="s">
        <v>72</v>
      </c>
      <c r="C1694" s="17">
        <v>3.9852320181989698E-2</v>
      </c>
      <c r="D1694" s="17">
        <v>2.9177711179379302E-2</v>
      </c>
      <c r="E1694" s="17">
        <v>4.95625646384188E-2</v>
      </c>
      <c r="F1694" s="17"/>
      <c r="G1694" s="17">
        <v>5.9955707584677997E-2</v>
      </c>
      <c r="H1694" s="17">
        <v>5.25421822959561E-2</v>
      </c>
      <c r="I1694" s="17">
        <v>3.21715431236397E-2</v>
      </c>
      <c r="J1694" s="17">
        <v>4.5936542271941501E-2</v>
      </c>
      <c r="K1694" s="17">
        <v>4.15039058616107E-2</v>
      </c>
      <c r="L1694" s="17">
        <v>1.3282555529567201E-2</v>
      </c>
      <c r="M1694" s="17"/>
      <c r="N1694" s="17">
        <v>0</v>
      </c>
      <c r="O1694" s="17">
        <v>3.8420535579373E-2</v>
      </c>
      <c r="P1694" s="17">
        <v>4.7103611687624197E-2</v>
      </c>
      <c r="Q1694" s="17">
        <v>7.02438987202086E-2</v>
      </c>
      <c r="R1694" s="17"/>
      <c r="S1694" s="17">
        <v>2.76487356458564E-2</v>
      </c>
      <c r="T1694" s="17">
        <v>3.9447596200486601E-2</v>
      </c>
      <c r="U1694" s="17">
        <v>1.55353511856494E-2</v>
      </c>
      <c r="V1694" s="17">
        <v>5.2165089339599097E-2</v>
      </c>
      <c r="W1694" s="17">
        <v>2.4894143573701E-2</v>
      </c>
      <c r="X1694" s="17">
        <v>7.3664652395676905E-2</v>
      </c>
      <c r="Y1694" s="17">
        <v>1.8506755085204898E-2</v>
      </c>
      <c r="Z1694" s="17">
        <v>0</v>
      </c>
      <c r="AA1694" s="17">
        <v>7.83114277070628E-2</v>
      </c>
      <c r="AB1694" s="17">
        <v>0</v>
      </c>
      <c r="AC1694" s="17">
        <v>7.8818235533498399E-2</v>
      </c>
      <c r="AD1694" s="17">
        <v>6.7433706325676093E-2</v>
      </c>
      <c r="AE1694" s="17"/>
      <c r="AF1694" s="17">
        <v>3.03923443994501E-2</v>
      </c>
      <c r="AG1694" s="17">
        <v>4.3223908005231799E-2</v>
      </c>
      <c r="AH1694" s="17">
        <v>3.4855100159052001E-2</v>
      </c>
      <c r="AI1694" s="17"/>
      <c r="AJ1694" s="17">
        <v>2.3746160703964899E-2</v>
      </c>
      <c r="AK1694" s="17">
        <v>3.5394820833954198E-2</v>
      </c>
      <c r="AL1694" s="17">
        <v>5.6278428967963201E-2</v>
      </c>
      <c r="AM1694" s="17">
        <v>0</v>
      </c>
      <c r="AN1694" s="17">
        <v>8.77773832414869E-2</v>
      </c>
      <c r="AO1694" s="17"/>
      <c r="AP1694" s="17">
        <v>7.1234477466039E-3</v>
      </c>
      <c r="AQ1694" s="17">
        <v>2.4159606411372901E-2</v>
      </c>
      <c r="AR1694" s="17">
        <v>1.9170995247802799E-2</v>
      </c>
      <c r="AS1694" s="17"/>
      <c r="AT1694" s="17">
        <v>8.2805326403112296E-3</v>
      </c>
      <c r="AU1694" s="17">
        <v>3.9402834638421001E-2</v>
      </c>
      <c r="AV1694" s="17" t="s">
        <v>74</v>
      </c>
      <c r="AW1694" s="17">
        <v>4.4079258428788202E-2</v>
      </c>
      <c r="AX1694" s="17">
        <v>7.6895321031537706E-2</v>
      </c>
      <c r="AY1694" s="17">
        <v>5.2760052871833198E-2</v>
      </c>
      <c r="AZ1694" s="17">
        <v>0.18393269531447901</v>
      </c>
    </row>
    <row r="1695" spans="2:52" x14ac:dyDescent="0.35">
      <c r="B1695" t="s">
        <v>387</v>
      </c>
      <c r="C1695" s="17">
        <v>0.58169887767696604</v>
      </c>
      <c r="D1695" s="17">
        <v>0.57957784090359099</v>
      </c>
      <c r="E1695" s="17">
        <v>0.58122002702640196</v>
      </c>
      <c r="F1695" s="17"/>
      <c r="G1695" s="17">
        <v>0.59702777433504595</v>
      </c>
      <c r="H1695" s="17">
        <v>0.53136220048071103</v>
      </c>
      <c r="I1695" s="17">
        <v>0.607447395946771</v>
      </c>
      <c r="J1695" s="17">
        <v>0.650410925082473</v>
      </c>
      <c r="K1695" s="17">
        <v>0.56220013008752601</v>
      </c>
      <c r="L1695" s="17">
        <v>0.552336654086654</v>
      </c>
      <c r="M1695" s="17"/>
      <c r="N1695" s="17">
        <v>0.63784707973166599</v>
      </c>
      <c r="O1695" s="17">
        <v>0.59322282726316</v>
      </c>
      <c r="P1695" s="17">
        <v>0.568005860143312</v>
      </c>
      <c r="Q1695" s="17">
        <v>0.53277594655265903</v>
      </c>
      <c r="R1695" s="17"/>
      <c r="S1695" s="17">
        <v>0.59736584387479796</v>
      </c>
      <c r="T1695" s="17">
        <v>0.54099456948926405</v>
      </c>
      <c r="U1695" s="17">
        <v>0.497523023623201</v>
      </c>
      <c r="V1695" s="17">
        <v>0.60133189570515799</v>
      </c>
      <c r="W1695" s="17">
        <v>0.63362160531577705</v>
      </c>
      <c r="X1695" s="17">
        <v>0.58186610018220197</v>
      </c>
      <c r="Y1695" s="17">
        <v>0.58173064416443798</v>
      </c>
      <c r="Z1695" s="17">
        <v>0.56331191888738297</v>
      </c>
      <c r="AA1695" s="17">
        <v>0.65571859029105695</v>
      </c>
      <c r="AB1695" s="17">
        <v>0.58318034377302197</v>
      </c>
      <c r="AC1695" s="17">
        <v>0.50053635467330504</v>
      </c>
      <c r="AD1695" s="17">
        <v>0.67604962988440698</v>
      </c>
      <c r="AE1695" s="17"/>
      <c r="AF1695" s="17">
        <v>0.56116910387604801</v>
      </c>
      <c r="AG1695" s="17">
        <v>0.60152533692943</v>
      </c>
      <c r="AH1695" s="17">
        <v>0.57988433244959203</v>
      </c>
      <c r="AI1695" s="17"/>
      <c r="AJ1695" s="17">
        <v>0.57037142074328795</v>
      </c>
      <c r="AK1695" s="17">
        <v>0.60002310039242801</v>
      </c>
      <c r="AL1695" s="17">
        <v>0.56103580928532204</v>
      </c>
      <c r="AM1695" s="17">
        <v>0.66127402054294404</v>
      </c>
      <c r="AN1695" s="17">
        <v>0.57724198804207905</v>
      </c>
      <c r="AO1695" s="17"/>
      <c r="AP1695" s="17">
        <v>0.54694345463153704</v>
      </c>
      <c r="AQ1695" s="17">
        <v>0.68331527184218699</v>
      </c>
      <c r="AR1695" s="17">
        <v>0.53432005404882799</v>
      </c>
      <c r="AS1695" s="17"/>
      <c r="AT1695" s="17">
        <v>0.617737321451726</v>
      </c>
      <c r="AU1695" s="17">
        <v>0.589559682066227</v>
      </c>
      <c r="AV1695" s="17" t="s">
        <v>74</v>
      </c>
      <c r="AW1695" s="17">
        <v>0.53641468223463795</v>
      </c>
      <c r="AX1695" s="17">
        <v>0.51340490723897703</v>
      </c>
      <c r="AY1695" s="17">
        <v>0.58182292570278105</v>
      </c>
      <c r="AZ1695" s="17">
        <v>0.32550809535810099</v>
      </c>
    </row>
    <row r="1696" spans="2:52" x14ac:dyDescent="0.35">
      <c r="B1696" t="s">
        <v>388</v>
      </c>
      <c r="C1696" s="17">
        <v>8.6096902237576906E-2</v>
      </c>
      <c r="D1696" s="17">
        <v>8.6061314718790694E-2</v>
      </c>
      <c r="E1696" s="17">
        <v>8.6614997224257695E-2</v>
      </c>
      <c r="F1696" s="17"/>
      <c r="G1696" s="17">
        <v>0.104087918378461</v>
      </c>
      <c r="H1696" s="17">
        <v>0.101784959779485</v>
      </c>
      <c r="I1696" s="17">
        <v>7.63742354150799E-2</v>
      </c>
      <c r="J1696" s="17">
        <v>6.3997020593631201E-2</v>
      </c>
      <c r="K1696" s="17">
        <v>8.9142780230569194E-2</v>
      </c>
      <c r="L1696" s="17">
        <v>8.2563405209766294E-2</v>
      </c>
      <c r="M1696" s="17"/>
      <c r="N1696" s="17">
        <v>8.3625616354197199E-2</v>
      </c>
      <c r="O1696" s="17">
        <v>9.0262143728605804E-2</v>
      </c>
      <c r="P1696" s="17">
        <v>7.6477965549962695E-2</v>
      </c>
      <c r="Q1696" s="17">
        <v>9.4459826348422204E-2</v>
      </c>
      <c r="R1696" s="17"/>
      <c r="S1696" s="17">
        <v>8.8967457665961897E-2</v>
      </c>
      <c r="T1696" s="17">
        <v>0.14991080744204399</v>
      </c>
      <c r="U1696" s="17">
        <v>0.13336123974434599</v>
      </c>
      <c r="V1696" s="17">
        <v>6.7974820608275199E-2</v>
      </c>
      <c r="W1696" s="17">
        <v>0.127986347472513</v>
      </c>
      <c r="X1696" s="17">
        <v>7.4180707364573606E-2</v>
      </c>
      <c r="Y1696" s="17">
        <v>3.7706691265134699E-2</v>
      </c>
      <c r="Z1696" s="17">
        <v>7.4504802330289499E-2</v>
      </c>
      <c r="AA1696" s="17">
        <v>1.17087339482512E-2</v>
      </c>
      <c r="AB1696" s="17">
        <v>7.3705741786911194E-2</v>
      </c>
      <c r="AC1696" s="17">
        <v>9.4386518744663597E-2</v>
      </c>
      <c r="AD1696" s="17">
        <v>6.5779668074985198E-2</v>
      </c>
      <c r="AE1696" s="17"/>
      <c r="AF1696" s="17">
        <v>8.0534017754812698E-2</v>
      </c>
      <c r="AG1696" s="17">
        <v>6.7473823689701298E-2</v>
      </c>
      <c r="AH1696" s="17">
        <v>0.11679563472723101</v>
      </c>
      <c r="AI1696" s="17"/>
      <c r="AJ1696" s="17">
        <v>8.0608556198182496E-2</v>
      </c>
      <c r="AK1696" s="17">
        <v>9.7942950660370801E-2</v>
      </c>
      <c r="AL1696" s="17">
        <v>8.8820450626435704E-2</v>
      </c>
      <c r="AM1696" s="17">
        <v>8.5125848555204303E-2</v>
      </c>
      <c r="AN1696" s="17">
        <v>5.4352028864729299E-2</v>
      </c>
      <c r="AO1696" s="17"/>
      <c r="AP1696" s="17">
        <v>9.7099700198292505E-2</v>
      </c>
      <c r="AQ1696" s="17">
        <v>6.9797417915595794E-2</v>
      </c>
      <c r="AR1696" s="17">
        <v>6.5611535758859502E-2</v>
      </c>
      <c r="AS1696" s="17"/>
      <c r="AT1696" s="17">
        <v>6.4671864158012904E-2</v>
      </c>
      <c r="AU1696" s="17">
        <v>7.8218819689989103E-2</v>
      </c>
      <c r="AV1696" s="17" t="s">
        <v>74</v>
      </c>
      <c r="AW1696" s="17">
        <v>0.21340005877354801</v>
      </c>
      <c r="AX1696" s="17">
        <v>9.3085388814801301E-2</v>
      </c>
      <c r="AY1696" s="17">
        <v>8.7531911865040807E-2</v>
      </c>
      <c r="AZ1696" s="17">
        <v>0.153460830658919</v>
      </c>
    </row>
    <row r="1697" spans="2:52" x14ac:dyDescent="0.35">
      <c r="B1697" t="s">
        <v>86</v>
      </c>
      <c r="C1697" s="17">
        <v>0.49560197543939</v>
      </c>
      <c r="D1697" s="17">
        <v>0.49351652618480002</v>
      </c>
      <c r="E1697" s="17">
        <v>0.49460502980214499</v>
      </c>
      <c r="F1697" s="17"/>
      <c r="G1697" s="17">
        <v>0.49293985595658502</v>
      </c>
      <c r="H1697" s="17">
        <v>0.42957724070122599</v>
      </c>
      <c r="I1697" s="17">
        <v>0.53107316053169096</v>
      </c>
      <c r="J1697" s="17">
        <v>0.58641390448884201</v>
      </c>
      <c r="K1697" s="17">
        <v>0.47305734985695702</v>
      </c>
      <c r="L1697" s="17">
        <v>0.46977324887688798</v>
      </c>
      <c r="M1697" s="17"/>
      <c r="N1697" s="17">
        <v>0.55422146337746903</v>
      </c>
      <c r="O1697" s="17">
        <v>0.50296068353455403</v>
      </c>
      <c r="P1697" s="17">
        <v>0.49152789459335</v>
      </c>
      <c r="Q1697" s="17">
        <v>0.43831612020423699</v>
      </c>
      <c r="R1697" s="17"/>
      <c r="S1697" s="17">
        <v>0.50839838620883604</v>
      </c>
      <c r="T1697" s="17">
        <v>0.39108376204722001</v>
      </c>
      <c r="U1697" s="17">
        <v>0.36416178387885501</v>
      </c>
      <c r="V1697" s="17">
        <v>0.53335707509688302</v>
      </c>
      <c r="W1697" s="17">
        <v>0.50563525784326402</v>
      </c>
      <c r="X1697" s="17">
        <v>0.50768539281762903</v>
      </c>
      <c r="Y1697" s="17">
        <v>0.54402395289930305</v>
      </c>
      <c r="Z1697" s="17">
        <v>0.48880711655709302</v>
      </c>
      <c r="AA1697" s="17">
        <v>0.64400985634280605</v>
      </c>
      <c r="AB1697" s="17">
        <v>0.50947460198611005</v>
      </c>
      <c r="AC1697" s="17">
        <v>0.40614983592864201</v>
      </c>
      <c r="AD1697" s="17">
        <v>0.61026996180942095</v>
      </c>
      <c r="AE1697" s="17"/>
      <c r="AF1697" s="17">
        <v>0.48063508612123501</v>
      </c>
      <c r="AG1697" s="17">
        <v>0.53405151323972899</v>
      </c>
      <c r="AH1697" s="17">
        <v>0.463088697722361</v>
      </c>
      <c r="AI1697" s="17"/>
      <c r="AJ1697" s="17">
        <v>0.48976286454510598</v>
      </c>
      <c r="AK1697" s="17">
        <v>0.50208014973205695</v>
      </c>
      <c r="AL1697" s="17">
        <v>0.47221535865888598</v>
      </c>
      <c r="AM1697" s="17">
        <v>0.57614817198773904</v>
      </c>
      <c r="AN1697" s="17">
        <v>0.52288995917734904</v>
      </c>
      <c r="AO1697" s="17"/>
      <c r="AP1697" s="17">
        <v>0.44984375443324498</v>
      </c>
      <c r="AQ1697" s="17">
        <v>0.61351785392659097</v>
      </c>
      <c r="AR1697" s="17">
        <v>0.46870851828996901</v>
      </c>
      <c r="AS1697" s="17"/>
      <c r="AT1697" s="17">
        <v>0.55306545729371304</v>
      </c>
      <c r="AU1697" s="17">
        <v>0.51134086237623799</v>
      </c>
      <c r="AV1697" s="17" t="s">
        <v>74</v>
      </c>
      <c r="AW1697" s="17">
        <v>0.32301462346109</v>
      </c>
      <c r="AX1697" s="17">
        <v>0.42031951842417498</v>
      </c>
      <c r="AY1697" s="17">
        <v>0.49429101383773999</v>
      </c>
      <c r="AZ1697" s="17">
        <v>0.172047264699182</v>
      </c>
    </row>
    <row r="1698" spans="2:52" x14ac:dyDescent="0.35">
      <c r="C1698" s="17"/>
      <c r="D1698" s="17"/>
      <c r="E1698" s="17"/>
      <c r="F1698" s="17"/>
      <c r="G1698" s="17"/>
      <c r="H1698" s="17"/>
      <c r="I1698" s="17"/>
      <c r="J1698" s="17"/>
      <c r="K1698" s="17"/>
      <c r="L1698" s="17"/>
      <c r="M1698" s="17"/>
      <c r="N1698" s="17"/>
      <c r="O1698" s="17"/>
      <c r="P1698" s="17"/>
      <c r="Q1698" s="17"/>
      <c r="R1698" s="17"/>
      <c r="S1698" s="17"/>
      <c r="T1698" s="17"/>
      <c r="U1698" s="17"/>
      <c r="V1698" s="17"/>
      <c r="W1698" s="17"/>
      <c r="X1698" s="17"/>
      <c r="Y1698" s="17"/>
      <c r="Z1698" s="17"/>
      <c r="AA1698" s="17"/>
      <c r="AB1698" s="17"/>
      <c r="AC1698" s="17"/>
      <c r="AD1698" s="17"/>
      <c r="AE1698" s="17"/>
      <c r="AF1698" s="17"/>
      <c r="AG1698" s="17"/>
      <c r="AH1698" s="17"/>
      <c r="AI1698" s="17"/>
      <c r="AJ1698" s="17"/>
      <c r="AK1698" s="17"/>
      <c r="AL1698" s="17"/>
      <c r="AM1698" s="17"/>
      <c r="AN1698" s="17"/>
      <c r="AO1698" s="17"/>
      <c r="AP1698" s="17"/>
      <c r="AQ1698" s="17"/>
      <c r="AR1698" s="17"/>
      <c r="AS1698" s="17"/>
      <c r="AT1698" s="17"/>
      <c r="AU1698" s="17"/>
      <c r="AV1698" s="17"/>
      <c r="AW1698" s="17"/>
      <c r="AX1698" s="17"/>
      <c r="AY1698" s="17"/>
      <c r="AZ1698" s="17"/>
    </row>
    <row r="1699" spans="2:52" x14ac:dyDescent="0.35">
      <c r="B1699" s="6" t="s">
        <v>545</v>
      </c>
      <c r="C1699" s="17"/>
      <c r="D1699" s="17"/>
      <c r="E1699" s="17"/>
      <c r="F1699" s="17"/>
      <c r="G1699" s="17"/>
      <c r="H1699" s="17"/>
      <c r="I1699" s="17"/>
      <c r="J1699" s="17"/>
      <c r="K1699" s="17"/>
      <c r="L1699" s="17"/>
      <c r="M1699" s="17"/>
      <c r="N1699" s="17"/>
      <c r="O1699" s="17"/>
      <c r="P1699" s="17"/>
      <c r="Q1699" s="17"/>
      <c r="R1699" s="17"/>
      <c r="S1699" s="17"/>
      <c r="T1699" s="17"/>
      <c r="U1699" s="17"/>
      <c r="V1699" s="17"/>
      <c r="W1699" s="17"/>
      <c r="X1699" s="17"/>
      <c r="Y1699" s="17"/>
      <c r="Z1699" s="17"/>
      <c r="AA1699" s="17"/>
      <c r="AB1699" s="17"/>
      <c r="AC1699" s="17"/>
      <c r="AD1699" s="17"/>
      <c r="AE1699" s="17"/>
      <c r="AF1699" s="17"/>
      <c r="AG1699" s="17"/>
      <c r="AH1699" s="17"/>
      <c r="AI1699" s="17"/>
      <c r="AJ1699" s="17"/>
      <c r="AK1699" s="17"/>
      <c r="AL1699" s="17"/>
      <c r="AM1699" s="17"/>
      <c r="AN1699" s="17"/>
      <c r="AO1699" s="17"/>
      <c r="AP1699" s="17"/>
      <c r="AQ1699" s="17"/>
      <c r="AR1699" s="17"/>
      <c r="AS1699" s="17"/>
      <c r="AT1699" s="17"/>
      <c r="AU1699" s="17"/>
      <c r="AV1699" s="17"/>
      <c r="AW1699" s="17"/>
      <c r="AX1699" s="17"/>
      <c r="AY1699" s="17"/>
      <c r="AZ1699" s="17"/>
    </row>
    <row r="1700" spans="2:52" x14ac:dyDescent="0.35">
      <c r="B1700" s="24" t="s">
        <v>156</v>
      </c>
      <c r="C1700" s="17"/>
      <c r="D1700" s="17"/>
      <c r="E1700" s="17"/>
      <c r="F1700" s="17"/>
      <c r="G1700" s="17"/>
      <c r="H1700" s="17"/>
      <c r="I1700" s="17"/>
      <c r="J1700" s="17"/>
      <c r="K1700" s="17"/>
      <c r="L1700" s="17"/>
      <c r="M1700" s="17"/>
      <c r="N1700" s="17"/>
      <c r="O1700" s="17"/>
      <c r="P1700" s="17"/>
      <c r="Q1700" s="17"/>
      <c r="R1700" s="17"/>
      <c r="S1700" s="17"/>
      <c r="T1700" s="17"/>
      <c r="U1700" s="17"/>
      <c r="V1700" s="17"/>
      <c r="W1700" s="17"/>
      <c r="X1700" s="17"/>
      <c r="Y1700" s="17"/>
      <c r="Z1700" s="17"/>
      <c r="AA1700" s="17"/>
      <c r="AB1700" s="17"/>
      <c r="AC1700" s="17"/>
      <c r="AD1700" s="17"/>
      <c r="AE1700" s="17"/>
      <c r="AF1700" s="17"/>
      <c r="AG1700" s="17"/>
      <c r="AH1700" s="17"/>
      <c r="AI1700" s="17"/>
      <c r="AJ1700" s="17"/>
      <c r="AK1700" s="17"/>
      <c r="AL1700" s="17"/>
      <c r="AM1700" s="17"/>
      <c r="AN1700" s="17"/>
      <c r="AO1700" s="17"/>
      <c r="AP1700" s="17"/>
      <c r="AQ1700" s="17"/>
      <c r="AR1700" s="17"/>
      <c r="AS1700" s="17"/>
      <c r="AT1700" s="17"/>
      <c r="AU1700" s="17"/>
      <c r="AV1700" s="17"/>
      <c r="AW1700" s="17"/>
      <c r="AX1700" s="17"/>
      <c r="AY1700" s="17"/>
      <c r="AZ1700" s="17"/>
    </row>
    <row r="1701" spans="2:52" x14ac:dyDescent="0.35">
      <c r="B1701" t="s">
        <v>382</v>
      </c>
      <c r="C1701" s="17">
        <v>3.4902575739206902E-2</v>
      </c>
      <c r="D1701" s="17">
        <v>3.1892647656694598E-2</v>
      </c>
      <c r="E1701" s="17">
        <v>3.7774297670651602E-2</v>
      </c>
      <c r="F1701" s="17"/>
      <c r="G1701" s="17">
        <v>4.0147537626964297E-2</v>
      </c>
      <c r="H1701" s="17">
        <v>7.3933427587151407E-2</v>
      </c>
      <c r="I1701" s="17">
        <v>5.1048154843511301E-2</v>
      </c>
      <c r="J1701" s="17">
        <v>4.76806613455538E-2</v>
      </c>
      <c r="K1701" s="17">
        <v>0</v>
      </c>
      <c r="L1701" s="17">
        <v>0</v>
      </c>
      <c r="M1701" s="17"/>
      <c r="N1701" s="17">
        <v>5.1342906316866402E-2</v>
      </c>
      <c r="O1701" s="17">
        <v>2.9555866104036099E-2</v>
      </c>
      <c r="P1701" s="17">
        <v>2.9969713316641999E-2</v>
      </c>
      <c r="Q1701" s="17">
        <v>3.15171487075094E-2</v>
      </c>
      <c r="R1701" s="17"/>
      <c r="S1701" s="17">
        <v>1.7632828258306601E-2</v>
      </c>
      <c r="T1701" s="17">
        <v>5.0756538453550097E-2</v>
      </c>
      <c r="U1701" s="17">
        <v>1.57542848067493E-2</v>
      </c>
      <c r="V1701" s="17">
        <v>2.7839106691863201E-2</v>
      </c>
      <c r="W1701" s="17">
        <v>0.10153704651916</v>
      </c>
      <c r="X1701" s="17">
        <v>2.6544456377504199E-2</v>
      </c>
      <c r="Y1701" s="17">
        <v>4.1610618902180797E-2</v>
      </c>
      <c r="Z1701" s="17">
        <v>7.7450755401098206E-2</v>
      </c>
      <c r="AA1701" s="17">
        <v>5.9324133599932397E-2</v>
      </c>
      <c r="AB1701" s="17">
        <v>0</v>
      </c>
      <c r="AC1701" s="17">
        <v>0</v>
      </c>
      <c r="AD1701" s="17">
        <v>0</v>
      </c>
      <c r="AE1701" s="17"/>
      <c r="AF1701" s="17">
        <v>3.0086358030092401E-2</v>
      </c>
      <c r="AG1701" s="17">
        <v>3.1915287832669899E-2</v>
      </c>
      <c r="AH1701" s="17">
        <v>7.8243852111955503E-2</v>
      </c>
      <c r="AI1701" s="17"/>
      <c r="AJ1701" s="17">
        <v>2.3795973912928502E-2</v>
      </c>
      <c r="AK1701" s="17">
        <v>5.1091026975709698E-2</v>
      </c>
      <c r="AL1701" s="17">
        <v>3.8749277261673799E-2</v>
      </c>
      <c r="AM1701" s="17">
        <v>0</v>
      </c>
      <c r="AN1701" s="17">
        <v>5.3550467285991402E-2</v>
      </c>
      <c r="AO1701" s="17"/>
      <c r="AP1701" s="17">
        <v>4.2869299053175998E-2</v>
      </c>
      <c r="AQ1701" s="17">
        <v>5.3964368944758201E-2</v>
      </c>
      <c r="AR1701" s="17">
        <v>4.1430622476769499E-2</v>
      </c>
      <c r="AS1701" s="17"/>
      <c r="AT1701" s="17">
        <v>3.3822608778255603E-2</v>
      </c>
      <c r="AU1701" s="17">
        <v>3.3889584821995403E-2</v>
      </c>
      <c r="AV1701" s="17" t="s">
        <v>74</v>
      </c>
      <c r="AW1701" s="17">
        <v>0</v>
      </c>
      <c r="AX1701" s="17">
        <v>2.8588814452834801E-2</v>
      </c>
      <c r="AY1701" s="17">
        <v>5.0885214245082099E-2</v>
      </c>
      <c r="AZ1701" s="17">
        <v>0</v>
      </c>
    </row>
    <row r="1702" spans="2:52" x14ac:dyDescent="0.35">
      <c r="B1702" t="s">
        <v>383</v>
      </c>
      <c r="C1702" s="17">
        <v>0.12794325243410601</v>
      </c>
      <c r="D1702" s="17">
        <v>0.154693371003011</v>
      </c>
      <c r="E1702" s="17">
        <v>0.1048969935475</v>
      </c>
      <c r="F1702" s="17"/>
      <c r="G1702" s="17">
        <v>0.23400953264424501</v>
      </c>
      <c r="H1702" s="17">
        <v>0.13847562698583199</v>
      </c>
      <c r="I1702" s="17">
        <v>0.175761385462021</v>
      </c>
      <c r="J1702" s="17">
        <v>9.3401318222041604E-2</v>
      </c>
      <c r="K1702" s="17">
        <v>0.115686177833884</v>
      </c>
      <c r="L1702" s="17">
        <v>4.9000906290629601E-2</v>
      </c>
      <c r="M1702" s="17"/>
      <c r="N1702" s="17">
        <v>0.14501965396873701</v>
      </c>
      <c r="O1702" s="17">
        <v>0.13557351250039401</v>
      </c>
      <c r="P1702" s="17">
        <v>0.13034584968748</v>
      </c>
      <c r="Q1702" s="17">
        <v>0.10758549594269801</v>
      </c>
      <c r="R1702" s="17"/>
      <c r="S1702" s="17">
        <v>0.180661774190151</v>
      </c>
      <c r="T1702" s="17">
        <v>8.3809861105777705E-2</v>
      </c>
      <c r="U1702" s="17">
        <v>0.15236497811034999</v>
      </c>
      <c r="V1702" s="17">
        <v>0.11519350916318701</v>
      </c>
      <c r="W1702" s="17">
        <v>2.7005173949307199E-2</v>
      </c>
      <c r="X1702" s="17">
        <v>0.209985790332716</v>
      </c>
      <c r="Y1702" s="17">
        <v>0.108065182212807</v>
      </c>
      <c r="Z1702" s="17">
        <v>0.19825570154990099</v>
      </c>
      <c r="AA1702" s="17">
        <v>0.101296938999862</v>
      </c>
      <c r="AB1702" s="17">
        <v>8.2085346487450694E-2</v>
      </c>
      <c r="AC1702" s="17">
        <v>0.19691992119881799</v>
      </c>
      <c r="AD1702" s="17">
        <v>6.1959758939038899E-2</v>
      </c>
      <c r="AE1702" s="17"/>
      <c r="AF1702" s="17">
        <v>9.8070942935490096E-2</v>
      </c>
      <c r="AG1702" s="17">
        <v>0.12020395282619301</v>
      </c>
      <c r="AH1702" s="17">
        <v>0.13837607926040901</v>
      </c>
      <c r="AI1702" s="17"/>
      <c r="AJ1702" s="17">
        <v>0.11440563972803799</v>
      </c>
      <c r="AK1702" s="17">
        <v>0.15319465054796499</v>
      </c>
      <c r="AL1702" s="17">
        <v>0.134380847892414</v>
      </c>
      <c r="AM1702" s="17">
        <v>0.16418414657554301</v>
      </c>
      <c r="AN1702" s="17">
        <v>9.9102417055498299E-2</v>
      </c>
      <c r="AO1702" s="17"/>
      <c r="AP1702" s="17">
        <v>0.15344010446517001</v>
      </c>
      <c r="AQ1702" s="17">
        <v>0.15914959902380299</v>
      </c>
      <c r="AR1702" s="17">
        <v>0.120503300214201</v>
      </c>
      <c r="AS1702" s="17"/>
      <c r="AT1702" s="17">
        <v>6.3925799474713996E-2</v>
      </c>
      <c r="AU1702" s="17">
        <v>0.15708287955154401</v>
      </c>
      <c r="AV1702" s="17" t="s">
        <v>74</v>
      </c>
      <c r="AW1702" s="17">
        <v>0.158026448394288</v>
      </c>
      <c r="AX1702" s="17">
        <v>0.13653212427443001</v>
      </c>
      <c r="AY1702" s="17">
        <v>0.17199576505598299</v>
      </c>
      <c r="AZ1702" s="17">
        <v>5.9799295534763597E-2</v>
      </c>
    </row>
    <row r="1703" spans="2:52" x14ac:dyDescent="0.35">
      <c r="B1703" t="s">
        <v>384</v>
      </c>
      <c r="C1703" s="17">
        <v>0.27708670064042201</v>
      </c>
      <c r="D1703" s="17">
        <v>0.28159999871386898</v>
      </c>
      <c r="E1703" s="17">
        <v>0.27464197176893401</v>
      </c>
      <c r="F1703" s="17"/>
      <c r="G1703" s="17">
        <v>0.28798954949941902</v>
      </c>
      <c r="H1703" s="17">
        <v>0.26828770218345699</v>
      </c>
      <c r="I1703" s="17">
        <v>0.295506682697386</v>
      </c>
      <c r="J1703" s="17">
        <v>0.28782968441694001</v>
      </c>
      <c r="K1703" s="17">
        <v>0.29031174559237899</v>
      </c>
      <c r="L1703" s="17">
        <v>0.24698241813522001</v>
      </c>
      <c r="M1703" s="17"/>
      <c r="N1703" s="17">
        <v>0.27497281037808702</v>
      </c>
      <c r="O1703" s="17">
        <v>0.26999973933082899</v>
      </c>
      <c r="P1703" s="17">
        <v>0.25426741283425303</v>
      </c>
      <c r="Q1703" s="17">
        <v>0.30721389428922302</v>
      </c>
      <c r="R1703" s="17"/>
      <c r="S1703" s="17">
        <v>0.31099594325672802</v>
      </c>
      <c r="T1703" s="17">
        <v>0.23412513165193699</v>
      </c>
      <c r="U1703" s="17">
        <v>0.22960056179819799</v>
      </c>
      <c r="V1703" s="17">
        <v>0.27543917169753102</v>
      </c>
      <c r="W1703" s="17">
        <v>0.31872970409157497</v>
      </c>
      <c r="X1703" s="17">
        <v>0.197062403006771</v>
      </c>
      <c r="Y1703" s="17">
        <v>0.337635514867973</v>
      </c>
      <c r="Z1703" s="17">
        <v>0.26165244610010702</v>
      </c>
      <c r="AA1703" s="17">
        <v>0.243996063346026</v>
      </c>
      <c r="AB1703" s="17">
        <v>0.36148785168944902</v>
      </c>
      <c r="AC1703" s="17">
        <v>0.34093188163721899</v>
      </c>
      <c r="AD1703" s="17">
        <v>0.29348220088382998</v>
      </c>
      <c r="AE1703" s="17"/>
      <c r="AF1703" s="17">
        <v>0.244006477264193</v>
      </c>
      <c r="AG1703" s="17">
        <v>0.31013290377659802</v>
      </c>
      <c r="AH1703" s="17">
        <v>0.27897624443595798</v>
      </c>
      <c r="AI1703" s="17"/>
      <c r="AJ1703" s="17">
        <v>0.23781326816329501</v>
      </c>
      <c r="AK1703" s="17">
        <v>0.30443357638643798</v>
      </c>
      <c r="AL1703" s="17">
        <v>0.264645857289596</v>
      </c>
      <c r="AM1703" s="17">
        <v>0.29573567353902103</v>
      </c>
      <c r="AN1703" s="17">
        <v>0.32832875026740399</v>
      </c>
      <c r="AO1703" s="17"/>
      <c r="AP1703" s="17">
        <v>0.27208559803715199</v>
      </c>
      <c r="AQ1703" s="17">
        <v>0.29879144943667102</v>
      </c>
      <c r="AR1703" s="17">
        <v>0.30472761226884498</v>
      </c>
      <c r="AS1703" s="17"/>
      <c r="AT1703" s="17">
        <v>0.27909863939336899</v>
      </c>
      <c r="AU1703" s="17">
        <v>0.27228009380166202</v>
      </c>
      <c r="AV1703" s="17" t="s">
        <v>74</v>
      </c>
      <c r="AW1703" s="17">
        <v>0.32338276059236998</v>
      </c>
      <c r="AX1703" s="17">
        <v>0.30789055232803098</v>
      </c>
      <c r="AY1703" s="17">
        <v>0.232190264495549</v>
      </c>
      <c r="AZ1703" s="17">
        <v>0.47443498858665301</v>
      </c>
    </row>
    <row r="1704" spans="2:52" x14ac:dyDescent="0.35">
      <c r="B1704" t="s">
        <v>385</v>
      </c>
      <c r="C1704" s="17">
        <v>0.25384595860414999</v>
      </c>
      <c r="D1704" s="17">
        <v>0.24850805021553399</v>
      </c>
      <c r="E1704" s="17">
        <v>0.25437303541381401</v>
      </c>
      <c r="F1704" s="17"/>
      <c r="G1704" s="17">
        <v>0.26599222308906201</v>
      </c>
      <c r="H1704" s="17">
        <v>0.30154762166264798</v>
      </c>
      <c r="I1704" s="17">
        <v>0.222158354596517</v>
      </c>
      <c r="J1704" s="17">
        <v>0.234560066393289</v>
      </c>
      <c r="K1704" s="17">
        <v>0.159611003135052</v>
      </c>
      <c r="L1704" s="17">
        <v>0.30412069167980199</v>
      </c>
      <c r="M1704" s="17"/>
      <c r="N1704" s="17">
        <v>0.28471184462022597</v>
      </c>
      <c r="O1704" s="17">
        <v>0.26116198780919803</v>
      </c>
      <c r="P1704" s="17">
        <v>0.25443312804031698</v>
      </c>
      <c r="Q1704" s="17">
        <v>0.221439529425246</v>
      </c>
      <c r="R1704" s="17"/>
      <c r="S1704" s="17">
        <v>0.30898896912210799</v>
      </c>
      <c r="T1704" s="17">
        <v>0.30419149114637201</v>
      </c>
      <c r="U1704" s="17">
        <v>0.28711515419300598</v>
      </c>
      <c r="V1704" s="17">
        <v>0.224682475596267</v>
      </c>
      <c r="W1704" s="17">
        <v>0.23789207796317199</v>
      </c>
      <c r="X1704" s="17">
        <v>0.33317483333368902</v>
      </c>
      <c r="Y1704" s="17">
        <v>0.15243009445561101</v>
      </c>
      <c r="Z1704" s="17">
        <v>0.15153909741275501</v>
      </c>
      <c r="AA1704" s="17">
        <v>0.28287845252122601</v>
      </c>
      <c r="AB1704" s="17">
        <v>0.30293229054533799</v>
      </c>
      <c r="AC1704" s="17">
        <v>6.3347702090114005E-2</v>
      </c>
      <c r="AD1704" s="17">
        <v>0</v>
      </c>
      <c r="AE1704" s="17"/>
      <c r="AF1704" s="17">
        <v>0.249649162636116</v>
      </c>
      <c r="AG1704" s="17">
        <v>0.25802549844998501</v>
      </c>
      <c r="AH1704" s="17">
        <v>0.23141825311393999</v>
      </c>
      <c r="AI1704" s="17"/>
      <c r="AJ1704" s="17">
        <v>0.26763451118660803</v>
      </c>
      <c r="AK1704" s="17">
        <v>0.26802887975808998</v>
      </c>
      <c r="AL1704" s="17">
        <v>0.26696425790475198</v>
      </c>
      <c r="AM1704" s="17">
        <v>0</v>
      </c>
      <c r="AN1704" s="17">
        <v>0.220577598316365</v>
      </c>
      <c r="AO1704" s="17"/>
      <c r="AP1704" s="17">
        <v>0.260217844557461</v>
      </c>
      <c r="AQ1704" s="17">
        <v>0.25842477551461301</v>
      </c>
      <c r="AR1704" s="17">
        <v>0.241187387972567</v>
      </c>
      <c r="AS1704" s="17"/>
      <c r="AT1704" s="17">
        <v>0.249468804570151</v>
      </c>
      <c r="AU1704" s="17">
        <v>0.26097200459668601</v>
      </c>
      <c r="AV1704" s="17" t="s">
        <v>74</v>
      </c>
      <c r="AW1704" s="17">
        <v>0.238014943110894</v>
      </c>
      <c r="AX1704" s="17">
        <v>0.20731201926537199</v>
      </c>
      <c r="AY1704" s="17">
        <v>0.29861637854765</v>
      </c>
      <c r="AZ1704" s="17">
        <v>0.220696618855518</v>
      </c>
    </row>
    <row r="1705" spans="2:52" x14ac:dyDescent="0.35">
      <c r="B1705" t="s">
        <v>386</v>
      </c>
      <c r="C1705" s="17">
        <v>0.24990636970727401</v>
      </c>
      <c r="D1705" s="17">
        <v>0.24468961686882101</v>
      </c>
      <c r="E1705" s="17">
        <v>0.25595383103193098</v>
      </c>
      <c r="F1705" s="17"/>
      <c r="G1705" s="17">
        <v>9.1246574935962194E-2</v>
      </c>
      <c r="H1705" s="17">
        <v>0.13201815064448699</v>
      </c>
      <c r="I1705" s="17">
        <v>0.202511133019594</v>
      </c>
      <c r="J1705" s="17">
        <v>0.29106721212076497</v>
      </c>
      <c r="K1705" s="17">
        <v>0.36175194905730701</v>
      </c>
      <c r="L1705" s="17">
        <v>0.385873104565023</v>
      </c>
      <c r="M1705" s="17"/>
      <c r="N1705" s="17">
        <v>0.224044741426353</v>
      </c>
      <c r="O1705" s="17">
        <v>0.240475290115027</v>
      </c>
      <c r="P1705" s="17">
        <v>0.26840081457763898</v>
      </c>
      <c r="Q1705" s="17">
        <v>0.25562002984869597</v>
      </c>
      <c r="R1705" s="17"/>
      <c r="S1705" s="17">
        <v>0.149441186152348</v>
      </c>
      <c r="T1705" s="17">
        <v>0.28691342289859301</v>
      </c>
      <c r="U1705" s="17">
        <v>0.26870380685645401</v>
      </c>
      <c r="V1705" s="17">
        <v>0.26326972186251402</v>
      </c>
      <c r="W1705" s="17">
        <v>0.28994185390308402</v>
      </c>
      <c r="X1705" s="17">
        <v>0.13038581671524199</v>
      </c>
      <c r="Y1705" s="17">
        <v>0.326059717909578</v>
      </c>
      <c r="Z1705" s="17">
        <v>0.26845088189988697</v>
      </c>
      <c r="AA1705" s="17">
        <v>0.23419298382589099</v>
      </c>
      <c r="AB1705" s="17">
        <v>0.25349451127776201</v>
      </c>
      <c r="AC1705" s="17">
        <v>0.28821771339813901</v>
      </c>
      <c r="AD1705" s="17">
        <v>0.51134466577646998</v>
      </c>
      <c r="AE1705" s="17"/>
      <c r="AF1705" s="17">
        <v>0.32831073487776402</v>
      </c>
      <c r="AG1705" s="17">
        <v>0.231483902015236</v>
      </c>
      <c r="AH1705" s="17">
        <v>0.20545052762619401</v>
      </c>
      <c r="AI1705" s="17"/>
      <c r="AJ1705" s="17">
        <v>0.31197024106333598</v>
      </c>
      <c r="AK1705" s="17">
        <v>0.167386705222629</v>
      </c>
      <c r="AL1705" s="17">
        <v>0.256347317477708</v>
      </c>
      <c r="AM1705" s="17">
        <v>0.454954331330232</v>
      </c>
      <c r="AN1705" s="17">
        <v>0.220917616935737</v>
      </c>
      <c r="AO1705" s="17"/>
      <c r="AP1705" s="17">
        <v>0.232497806404837</v>
      </c>
      <c r="AQ1705" s="17">
        <v>0.19135623529218099</v>
      </c>
      <c r="AR1705" s="17">
        <v>0.27174400979708102</v>
      </c>
      <c r="AS1705" s="17"/>
      <c r="AT1705" s="17">
        <v>0.34820882753136601</v>
      </c>
      <c r="AU1705" s="17">
        <v>0.21234670130228001</v>
      </c>
      <c r="AV1705" s="17" t="s">
        <v>74</v>
      </c>
      <c r="AW1705" s="17">
        <v>0.21360507088199501</v>
      </c>
      <c r="AX1705" s="17">
        <v>0.21431173776578799</v>
      </c>
      <c r="AY1705" s="17">
        <v>0.195329270300726</v>
      </c>
      <c r="AZ1705" s="17">
        <v>6.1136401708587002E-2</v>
      </c>
    </row>
    <row r="1706" spans="2:52" x14ac:dyDescent="0.35">
      <c r="B1706" t="s">
        <v>72</v>
      </c>
      <c r="C1706" s="17">
        <v>5.6315142874841101E-2</v>
      </c>
      <c r="D1706" s="17">
        <v>3.8616315542070102E-2</v>
      </c>
      <c r="E1706" s="17">
        <v>7.2359870567169096E-2</v>
      </c>
      <c r="F1706" s="17"/>
      <c r="G1706" s="17">
        <v>8.0614582204348403E-2</v>
      </c>
      <c r="H1706" s="17">
        <v>8.5737470936425295E-2</v>
      </c>
      <c r="I1706" s="17">
        <v>5.30142893809704E-2</v>
      </c>
      <c r="J1706" s="17">
        <v>4.5461057501409802E-2</v>
      </c>
      <c r="K1706" s="17">
        <v>7.2639124381377707E-2</v>
      </c>
      <c r="L1706" s="17">
        <v>1.4022879329326001E-2</v>
      </c>
      <c r="M1706" s="17"/>
      <c r="N1706" s="17">
        <v>1.9908043289731E-2</v>
      </c>
      <c r="O1706" s="17">
        <v>6.3233604140516098E-2</v>
      </c>
      <c r="P1706" s="17">
        <v>6.2583081543668498E-2</v>
      </c>
      <c r="Q1706" s="17">
        <v>7.6623901786628298E-2</v>
      </c>
      <c r="R1706" s="17"/>
      <c r="S1706" s="17">
        <v>3.2279299020357997E-2</v>
      </c>
      <c r="T1706" s="17">
        <v>4.0203554743770097E-2</v>
      </c>
      <c r="U1706" s="17">
        <v>4.6461214235242999E-2</v>
      </c>
      <c r="V1706" s="17">
        <v>9.3576014988637699E-2</v>
      </c>
      <c r="W1706" s="17">
        <v>2.4894143573701E-2</v>
      </c>
      <c r="X1706" s="17">
        <v>0.10284670023407801</v>
      </c>
      <c r="Y1706" s="17">
        <v>3.4198871651849601E-2</v>
      </c>
      <c r="Z1706" s="17">
        <v>4.2651117636251602E-2</v>
      </c>
      <c r="AA1706" s="17">
        <v>7.83114277070628E-2</v>
      </c>
      <c r="AB1706" s="17">
        <v>0</v>
      </c>
      <c r="AC1706" s="17">
        <v>0.11058278167571101</v>
      </c>
      <c r="AD1706" s="17">
        <v>0.133213374400661</v>
      </c>
      <c r="AE1706" s="17"/>
      <c r="AF1706" s="17">
        <v>4.9876324256344903E-2</v>
      </c>
      <c r="AG1706" s="17">
        <v>4.8238455099317797E-2</v>
      </c>
      <c r="AH1706" s="17">
        <v>6.7535043451542598E-2</v>
      </c>
      <c r="AI1706" s="17"/>
      <c r="AJ1706" s="17">
        <v>4.43803659457951E-2</v>
      </c>
      <c r="AK1706" s="17">
        <v>5.58651611091679E-2</v>
      </c>
      <c r="AL1706" s="17">
        <v>3.8912442173856303E-2</v>
      </c>
      <c r="AM1706" s="17">
        <v>8.5125848555204303E-2</v>
      </c>
      <c r="AN1706" s="17">
        <v>7.7523150139004002E-2</v>
      </c>
      <c r="AO1706" s="17"/>
      <c r="AP1706" s="17">
        <v>3.8889347482203698E-2</v>
      </c>
      <c r="AQ1706" s="17">
        <v>3.8313571787974003E-2</v>
      </c>
      <c r="AR1706" s="17">
        <v>2.0407067270537201E-2</v>
      </c>
      <c r="AS1706" s="17"/>
      <c r="AT1706" s="17">
        <v>2.5475320252144201E-2</v>
      </c>
      <c r="AU1706" s="17">
        <v>6.3428735925833701E-2</v>
      </c>
      <c r="AV1706" s="17" t="s">
        <v>74</v>
      </c>
      <c r="AW1706" s="17">
        <v>6.6970777020451705E-2</v>
      </c>
      <c r="AX1706" s="17">
        <v>0.105364751913543</v>
      </c>
      <c r="AY1706" s="17">
        <v>5.09831073550105E-2</v>
      </c>
      <c r="AZ1706" s="17">
        <v>0.18393269531447901</v>
      </c>
    </row>
    <row r="1707" spans="2:52" x14ac:dyDescent="0.35">
      <c r="B1707" t="s">
        <v>387</v>
      </c>
      <c r="C1707" s="17">
        <v>0.162845828173313</v>
      </c>
      <c r="D1707" s="17">
        <v>0.186586018659706</v>
      </c>
      <c r="E1707" s="17">
        <v>0.142671291218152</v>
      </c>
      <c r="F1707" s="17"/>
      <c r="G1707" s="17">
        <v>0.274157070271209</v>
      </c>
      <c r="H1707" s="17">
        <v>0.21240905457298301</v>
      </c>
      <c r="I1707" s="17">
        <v>0.22680954030553199</v>
      </c>
      <c r="J1707" s="17">
        <v>0.141081979567595</v>
      </c>
      <c r="K1707" s="17">
        <v>0.115686177833884</v>
      </c>
      <c r="L1707" s="17">
        <v>4.9000906290629601E-2</v>
      </c>
      <c r="M1707" s="17"/>
      <c r="N1707" s="17">
        <v>0.196362560285604</v>
      </c>
      <c r="O1707" s="17">
        <v>0.16512937860443</v>
      </c>
      <c r="P1707" s="17">
        <v>0.160315563004122</v>
      </c>
      <c r="Q1707" s="17">
        <v>0.139102644650207</v>
      </c>
      <c r="R1707" s="17"/>
      <c r="S1707" s="17">
        <v>0.19829460244845801</v>
      </c>
      <c r="T1707" s="17">
        <v>0.134566399559328</v>
      </c>
      <c r="U1707" s="17">
        <v>0.168119262917099</v>
      </c>
      <c r="V1707" s="17">
        <v>0.143032615855051</v>
      </c>
      <c r="W1707" s="17">
        <v>0.128542220468467</v>
      </c>
      <c r="X1707" s="17">
        <v>0.23653024671021999</v>
      </c>
      <c r="Y1707" s="17">
        <v>0.14967580111498799</v>
      </c>
      <c r="Z1707" s="17">
        <v>0.27570645695099899</v>
      </c>
      <c r="AA1707" s="17">
        <v>0.160621072599794</v>
      </c>
      <c r="AB1707" s="17">
        <v>8.2085346487450694E-2</v>
      </c>
      <c r="AC1707" s="17">
        <v>0.19691992119881799</v>
      </c>
      <c r="AD1707" s="17">
        <v>6.1959758939038899E-2</v>
      </c>
      <c r="AE1707" s="17"/>
      <c r="AF1707" s="17">
        <v>0.128157300965583</v>
      </c>
      <c r="AG1707" s="17">
        <v>0.15211924065886301</v>
      </c>
      <c r="AH1707" s="17">
        <v>0.21661993137236399</v>
      </c>
      <c r="AI1707" s="17"/>
      <c r="AJ1707" s="17">
        <v>0.138201613640966</v>
      </c>
      <c r="AK1707" s="17">
        <v>0.20428567752367499</v>
      </c>
      <c r="AL1707" s="17">
        <v>0.17313012515408699</v>
      </c>
      <c r="AM1707" s="17">
        <v>0.16418414657554301</v>
      </c>
      <c r="AN1707" s="17">
        <v>0.15265288434148999</v>
      </c>
      <c r="AO1707" s="17"/>
      <c r="AP1707" s="17">
        <v>0.196309403518346</v>
      </c>
      <c r="AQ1707" s="17">
        <v>0.213113967968561</v>
      </c>
      <c r="AR1707" s="17">
        <v>0.16193392269097001</v>
      </c>
      <c r="AS1707" s="17"/>
      <c r="AT1707" s="17">
        <v>9.7748408252969599E-2</v>
      </c>
      <c r="AU1707" s="17">
        <v>0.19097246437353901</v>
      </c>
      <c r="AV1707" s="17" t="s">
        <v>74</v>
      </c>
      <c r="AW1707" s="17">
        <v>0.158026448394288</v>
      </c>
      <c r="AX1707" s="17">
        <v>0.16512093872726499</v>
      </c>
      <c r="AY1707" s="17">
        <v>0.22288097930106501</v>
      </c>
      <c r="AZ1707" s="17">
        <v>5.9799295534763597E-2</v>
      </c>
    </row>
    <row r="1708" spans="2:52" x14ac:dyDescent="0.35">
      <c r="B1708" t="s">
        <v>388</v>
      </c>
      <c r="C1708" s="17">
        <v>0.50375232831142402</v>
      </c>
      <c r="D1708" s="17">
        <v>0.49319766708435497</v>
      </c>
      <c r="E1708" s="17">
        <v>0.51032686644574499</v>
      </c>
      <c r="F1708" s="17"/>
      <c r="G1708" s="17">
        <v>0.35723879802502401</v>
      </c>
      <c r="H1708" s="17">
        <v>0.433565772307134</v>
      </c>
      <c r="I1708" s="17">
        <v>0.42466948761611101</v>
      </c>
      <c r="J1708" s="17">
        <v>0.525627278514055</v>
      </c>
      <c r="K1708" s="17">
        <v>0.52136295219235895</v>
      </c>
      <c r="L1708" s="17">
        <v>0.68999379624482504</v>
      </c>
      <c r="M1708" s="17"/>
      <c r="N1708" s="17">
        <v>0.50875658604657903</v>
      </c>
      <c r="O1708" s="17">
        <v>0.50163727792422497</v>
      </c>
      <c r="P1708" s="17">
        <v>0.52283394261795602</v>
      </c>
      <c r="Q1708" s="17">
        <v>0.477059559273942</v>
      </c>
      <c r="R1708" s="17"/>
      <c r="S1708" s="17">
        <v>0.45843015527445702</v>
      </c>
      <c r="T1708" s="17">
        <v>0.59110491404496501</v>
      </c>
      <c r="U1708" s="17">
        <v>0.55581896104946005</v>
      </c>
      <c r="V1708" s="17">
        <v>0.48795219745878099</v>
      </c>
      <c r="W1708" s="17">
        <v>0.52783393186625704</v>
      </c>
      <c r="X1708" s="17">
        <v>0.46356065004893099</v>
      </c>
      <c r="Y1708" s="17">
        <v>0.47848981236519</v>
      </c>
      <c r="Z1708" s="17">
        <v>0.41998997931264198</v>
      </c>
      <c r="AA1708" s="17">
        <v>0.51707143634711705</v>
      </c>
      <c r="AB1708" s="17">
        <v>0.5564268018231</v>
      </c>
      <c r="AC1708" s="17">
        <v>0.35156541548825299</v>
      </c>
      <c r="AD1708" s="17">
        <v>0.51134466577646998</v>
      </c>
      <c r="AE1708" s="17"/>
      <c r="AF1708" s="17">
        <v>0.57795989751387999</v>
      </c>
      <c r="AG1708" s="17">
        <v>0.48950940046522101</v>
      </c>
      <c r="AH1708" s="17">
        <v>0.43686878074013502</v>
      </c>
      <c r="AI1708" s="17"/>
      <c r="AJ1708" s="17">
        <v>0.57960475224994401</v>
      </c>
      <c r="AK1708" s="17">
        <v>0.43541558498071897</v>
      </c>
      <c r="AL1708" s="17">
        <v>0.52331157538245998</v>
      </c>
      <c r="AM1708" s="17">
        <v>0.454954331330232</v>
      </c>
      <c r="AN1708" s="17">
        <v>0.441495215252102</v>
      </c>
      <c r="AO1708" s="17"/>
      <c r="AP1708" s="17">
        <v>0.49271565096229802</v>
      </c>
      <c r="AQ1708" s="17">
        <v>0.449781010806794</v>
      </c>
      <c r="AR1708" s="17">
        <v>0.51293139776964802</v>
      </c>
      <c r="AS1708" s="17"/>
      <c r="AT1708" s="17">
        <v>0.59767763210151703</v>
      </c>
      <c r="AU1708" s="17">
        <v>0.47331870589896502</v>
      </c>
      <c r="AV1708" s="17" t="s">
        <v>74</v>
      </c>
      <c r="AW1708" s="17">
        <v>0.45162001399288898</v>
      </c>
      <c r="AX1708" s="17">
        <v>0.42162375703116001</v>
      </c>
      <c r="AY1708" s="17">
        <v>0.493945648848376</v>
      </c>
      <c r="AZ1708" s="17">
        <v>0.28183302056410497</v>
      </c>
    </row>
    <row r="1709" spans="2:52" x14ac:dyDescent="0.35">
      <c r="B1709" t="s">
        <v>86</v>
      </c>
      <c r="C1709" s="17">
        <v>-0.34090650013811102</v>
      </c>
      <c r="D1709" s="17">
        <v>-0.306611648424649</v>
      </c>
      <c r="E1709" s="17">
        <v>-0.36765557522759301</v>
      </c>
      <c r="F1709" s="17"/>
      <c r="G1709" s="17">
        <v>-8.3081727753814505E-2</v>
      </c>
      <c r="H1709" s="17">
        <v>-0.22115671773415099</v>
      </c>
      <c r="I1709" s="17">
        <v>-0.19785994731057899</v>
      </c>
      <c r="J1709" s="17">
        <v>-0.384545298946459</v>
      </c>
      <c r="K1709" s="17">
        <v>-0.40567677435847499</v>
      </c>
      <c r="L1709" s="17">
        <v>-0.64099288995419501</v>
      </c>
      <c r="M1709" s="17"/>
      <c r="N1709" s="17">
        <v>-0.31239402576097502</v>
      </c>
      <c r="O1709" s="17">
        <v>-0.33650789931979402</v>
      </c>
      <c r="P1709" s="17">
        <v>-0.36251837961383399</v>
      </c>
      <c r="Q1709" s="17">
        <v>-0.33795691462373501</v>
      </c>
      <c r="R1709" s="17"/>
      <c r="S1709" s="17">
        <v>-0.26013555282599898</v>
      </c>
      <c r="T1709" s="17">
        <v>-0.45653851448563698</v>
      </c>
      <c r="U1709" s="17">
        <v>-0.38769969813235999</v>
      </c>
      <c r="V1709" s="17">
        <v>-0.34491958160373098</v>
      </c>
      <c r="W1709" s="17">
        <v>-0.39929171139779002</v>
      </c>
      <c r="X1709" s="17">
        <v>-0.22703040333871</v>
      </c>
      <c r="Y1709" s="17">
        <v>-0.32881401125020199</v>
      </c>
      <c r="Z1709" s="17">
        <v>-0.14428352236164299</v>
      </c>
      <c r="AA1709" s="17">
        <v>-0.35645036374732297</v>
      </c>
      <c r="AB1709" s="17">
        <v>-0.47434145533564898</v>
      </c>
      <c r="AC1709" s="17">
        <v>-0.154645494289435</v>
      </c>
      <c r="AD1709" s="17">
        <v>-0.44938490683743099</v>
      </c>
      <c r="AE1709" s="17"/>
      <c r="AF1709" s="17">
        <v>-0.44980259654829702</v>
      </c>
      <c r="AG1709" s="17">
        <v>-0.337390159806358</v>
      </c>
      <c r="AH1709" s="17">
        <v>-0.220248849367771</v>
      </c>
      <c r="AI1709" s="17"/>
      <c r="AJ1709" s="17">
        <v>-0.44140313860897801</v>
      </c>
      <c r="AK1709" s="17">
        <v>-0.23112990745704401</v>
      </c>
      <c r="AL1709" s="17">
        <v>-0.35018145022837299</v>
      </c>
      <c r="AM1709" s="17">
        <v>-0.29077018475469002</v>
      </c>
      <c r="AN1709" s="17">
        <v>-0.28884233091061301</v>
      </c>
      <c r="AO1709" s="17"/>
      <c r="AP1709" s="17">
        <v>-0.296406247443951</v>
      </c>
      <c r="AQ1709" s="17">
        <v>-0.236667042838233</v>
      </c>
      <c r="AR1709" s="17">
        <v>-0.35099747507867701</v>
      </c>
      <c r="AS1709" s="17"/>
      <c r="AT1709" s="17">
        <v>-0.49992922384854799</v>
      </c>
      <c r="AU1709" s="17">
        <v>-0.28234624152542598</v>
      </c>
      <c r="AV1709" s="17" t="s">
        <v>74</v>
      </c>
      <c r="AW1709" s="17">
        <v>-0.293593565598601</v>
      </c>
      <c r="AX1709" s="17">
        <v>-0.25650281830389499</v>
      </c>
      <c r="AY1709" s="17">
        <v>-0.27106466954731101</v>
      </c>
      <c r="AZ1709" s="17">
        <v>-0.22203372502934099</v>
      </c>
    </row>
    <row r="1710" spans="2:52" x14ac:dyDescent="0.35">
      <c r="C1710" s="17"/>
      <c r="D1710" s="17"/>
      <c r="E1710" s="17"/>
      <c r="F1710" s="17"/>
      <c r="G1710" s="17"/>
      <c r="H1710" s="17"/>
      <c r="I1710" s="17"/>
      <c r="J1710" s="17"/>
      <c r="K1710" s="17"/>
      <c r="L1710" s="17"/>
      <c r="M1710" s="17"/>
      <c r="N1710" s="17"/>
      <c r="O1710" s="17"/>
      <c r="P1710" s="17"/>
      <c r="Q1710" s="17"/>
      <c r="R1710" s="17"/>
      <c r="S1710" s="17"/>
      <c r="T1710" s="17"/>
      <c r="U1710" s="17"/>
      <c r="V1710" s="17"/>
      <c r="W1710" s="17"/>
      <c r="X1710" s="17"/>
      <c r="Y1710" s="17"/>
      <c r="Z1710" s="17"/>
      <c r="AA1710" s="17"/>
      <c r="AB1710" s="17"/>
      <c r="AC1710" s="17"/>
      <c r="AD1710" s="17"/>
      <c r="AE1710" s="17"/>
      <c r="AF1710" s="17"/>
      <c r="AG1710" s="17"/>
      <c r="AH1710" s="17"/>
      <c r="AI1710" s="17"/>
      <c r="AJ1710" s="17"/>
      <c r="AK1710" s="17"/>
      <c r="AL1710" s="17"/>
      <c r="AM1710" s="17"/>
      <c r="AN1710" s="17"/>
      <c r="AO1710" s="17"/>
      <c r="AP1710" s="17"/>
      <c r="AQ1710" s="17"/>
      <c r="AR1710" s="17"/>
      <c r="AS1710" s="17"/>
      <c r="AT1710" s="17"/>
      <c r="AU1710" s="17"/>
      <c r="AV1710" s="17"/>
      <c r="AW1710" s="17"/>
      <c r="AX1710" s="17"/>
      <c r="AY1710" s="17"/>
      <c r="AZ1710" s="17"/>
    </row>
    <row r="1711" spans="2:52" x14ac:dyDescent="0.35">
      <c r="B1711" s="6" t="s">
        <v>546</v>
      </c>
      <c r="C1711" s="17"/>
      <c r="D1711" s="17"/>
      <c r="E1711" s="17"/>
      <c r="F1711" s="17"/>
      <c r="G1711" s="17"/>
      <c r="H1711" s="17"/>
      <c r="I1711" s="17"/>
      <c r="J1711" s="17"/>
      <c r="K1711" s="17"/>
      <c r="L1711" s="17"/>
      <c r="M1711" s="17"/>
      <c r="N1711" s="17"/>
      <c r="O1711" s="17"/>
      <c r="P1711" s="17"/>
      <c r="Q1711" s="17"/>
      <c r="R1711" s="17"/>
      <c r="S1711" s="17"/>
      <c r="T1711" s="17"/>
      <c r="U1711" s="17"/>
      <c r="V1711" s="17"/>
      <c r="W1711" s="17"/>
      <c r="X1711" s="17"/>
      <c r="Y1711" s="17"/>
      <c r="Z1711" s="17"/>
      <c r="AA1711" s="17"/>
      <c r="AB1711" s="17"/>
      <c r="AC1711" s="17"/>
      <c r="AD1711" s="17"/>
      <c r="AE1711" s="17"/>
      <c r="AF1711" s="17"/>
      <c r="AG1711" s="17"/>
      <c r="AH1711" s="17"/>
      <c r="AI1711" s="17"/>
      <c r="AJ1711" s="17"/>
      <c r="AK1711" s="17"/>
      <c r="AL1711" s="17"/>
      <c r="AM1711" s="17"/>
      <c r="AN1711" s="17"/>
      <c r="AO1711" s="17"/>
      <c r="AP1711" s="17"/>
      <c r="AQ1711" s="17"/>
      <c r="AR1711" s="17"/>
      <c r="AS1711" s="17"/>
      <c r="AT1711" s="17"/>
      <c r="AU1711" s="17"/>
      <c r="AV1711" s="17"/>
      <c r="AW1711" s="17"/>
      <c r="AX1711" s="17"/>
      <c r="AY1711" s="17"/>
      <c r="AZ1711" s="17"/>
    </row>
    <row r="1712" spans="2:52" x14ac:dyDescent="0.35">
      <c r="B1712" s="24" t="s">
        <v>156</v>
      </c>
      <c r="C1712" s="17"/>
      <c r="D1712" s="17"/>
      <c r="E1712" s="17"/>
      <c r="F1712" s="17"/>
      <c r="G1712" s="17"/>
      <c r="H1712" s="17"/>
      <c r="I1712" s="17"/>
      <c r="J1712" s="17"/>
      <c r="K1712" s="17"/>
      <c r="L1712" s="17"/>
      <c r="M1712" s="17"/>
      <c r="N1712" s="17"/>
      <c r="O1712" s="17"/>
      <c r="P1712" s="17"/>
      <c r="Q1712" s="17"/>
      <c r="R1712" s="17"/>
      <c r="S1712" s="17"/>
      <c r="T1712" s="17"/>
      <c r="U1712" s="17"/>
      <c r="V1712" s="17"/>
      <c r="W1712" s="17"/>
      <c r="X1712" s="17"/>
      <c r="Y1712" s="17"/>
      <c r="Z1712" s="17"/>
      <c r="AA1712" s="17"/>
      <c r="AB1712" s="17"/>
      <c r="AC1712" s="17"/>
      <c r="AD1712" s="17"/>
      <c r="AE1712" s="17"/>
      <c r="AF1712" s="17"/>
      <c r="AG1712" s="17"/>
      <c r="AH1712" s="17"/>
      <c r="AI1712" s="17"/>
      <c r="AJ1712" s="17"/>
      <c r="AK1712" s="17"/>
      <c r="AL1712" s="17"/>
      <c r="AM1712" s="17"/>
      <c r="AN1712" s="17"/>
      <c r="AO1712" s="17"/>
      <c r="AP1712" s="17"/>
      <c r="AQ1712" s="17"/>
      <c r="AR1712" s="17"/>
      <c r="AS1712" s="17"/>
      <c r="AT1712" s="17"/>
      <c r="AU1712" s="17"/>
      <c r="AV1712" s="17"/>
      <c r="AW1712" s="17"/>
      <c r="AX1712" s="17"/>
      <c r="AY1712" s="17"/>
      <c r="AZ1712" s="17"/>
    </row>
    <row r="1713" spans="2:52" x14ac:dyDescent="0.35">
      <c r="B1713" t="s">
        <v>382</v>
      </c>
      <c r="C1713" s="17">
        <v>0.165046835789501</v>
      </c>
      <c r="D1713" s="17">
        <v>0.18239748410482001</v>
      </c>
      <c r="E1713" s="17">
        <v>0.147936300551615</v>
      </c>
      <c r="F1713" s="17"/>
      <c r="G1713" s="17">
        <v>0.23065528689006301</v>
      </c>
      <c r="H1713" s="17">
        <v>0.19638615089731301</v>
      </c>
      <c r="I1713" s="17">
        <v>0.21227288638783101</v>
      </c>
      <c r="J1713" s="17">
        <v>0.174141796507082</v>
      </c>
      <c r="K1713" s="17">
        <v>0.176358639054011</v>
      </c>
      <c r="L1713" s="17">
        <v>4.5367648649760998E-2</v>
      </c>
      <c r="M1713" s="17"/>
      <c r="N1713" s="17">
        <v>0.139476040513098</v>
      </c>
      <c r="O1713" s="17">
        <v>0.16103567901184901</v>
      </c>
      <c r="P1713" s="17">
        <v>0.22113445881834601</v>
      </c>
      <c r="Q1713" s="17">
        <v>0.14349550408648701</v>
      </c>
      <c r="R1713" s="17"/>
      <c r="S1713" s="17">
        <v>0.20124868783337599</v>
      </c>
      <c r="T1713" s="17">
        <v>0.17527013505375399</v>
      </c>
      <c r="U1713" s="17">
        <v>0.11025681879141</v>
      </c>
      <c r="V1713" s="17">
        <v>0.206321973624953</v>
      </c>
      <c r="W1713" s="17">
        <v>0.10843010764725799</v>
      </c>
      <c r="X1713" s="17">
        <v>0.19255318685466399</v>
      </c>
      <c r="Y1713" s="17">
        <v>8.4212677449813506E-2</v>
      </c>
      <c r="Z1713" s="17">
        <v>0.25220770334026399</v>
      </c>
      <c r="AA1713" s="17">
        <v>0.223045319784548</v>
      </c>
      <c r="AB1713" s="17">
        <v>5.0933949589098498E-2</v>
      </c>
      <c r="AC1713" s="17">
        <v>0.218353351789946</v>
      </c>
      <c r="AD1713" s="17">
        <v>6.3910241479672697E-2</v>
      </c>
      <c r="AE1713" s="17"/>
      <c r="AF1713" s="17">
        <v>0.13327077999911399</v>
      </c>
      <c r="AG1713" s="17">
        <v>0.15165150209234099</v>
      </c>
      <c r="AH1713" s="17">
        <v>0.26949204185683201</v>
      </c>
      <c r="AI1713" s="17"/>
      <c r="AJ1713" s="17">
        <v>0.14985482456150301</v>
      </c>
      <c r="AK1713" s="17">
        <v>0.14634135715824301</v>
      </c>
      <c r="AL1713" s="17">
        <v>9.5504092389119305E-2</v>
      </c>
      <c r="AM1713" s="17">
        <v>0.49230086045092702</v>
      </c>
      <c r="AN1713" s="17">
        <v>0.25463684276298598</v>
      </c>
      <c r="AO1713" s="17"/>
      <c r="AP1713" s="17">
        <v>0.18112679055762801</v>
      </c>
      <c r="AQ1713" s="17">
        <v>0.16533563801612799</v>
      </c>
      <c r="AR1713" s="17">
        <v>0.16474546896686401</v>
      </c>
      <c r="AS1713" s="17"/>
      <c r="AT1713" s="17">
        <v>0.144471748284868</v>
      </c>
      <c r="AU1713" s="17">
        <v>0.165479949234661</v>
      </c>
      <c r="AV1713" s="17" t="s">
        <v>74</v>
      </c>
      <c r="AW1713" s="17">
        <v>0.182959532293067</v>
      </c>
      <c r="AX1713" s="17">
        <v>0.192659805831917</v>
      </c>
      <c r="AY1713" s="17">
        <v>0.18042983006685101</v>
      </c>
      <c r="AZ1713" s="17">
        <v>0.120935697243351</v>
      </c>
    </row>
    <row r="1714" spans="2:52" x14ac:dyDescent="0.35">
      <c r="B1714" t="s">
        <v>383</v>
      </c>
      <c r="C1714" s="17">
        <v>0.33685182280368797</v>
      </c>
      <c r="D1714" s="17">
        <v>0.28989758326271198</v>
      </c>
      <c r="E1714" s="17">
        <v>0.37745260452291202</v>
      </c>
      <c r="F1714" s="17"/>
      <c r="G1714" s="17">
        <v>0.41595581140721799</v>
      </c>
      <c r="H1714" s="17">
        <v>0.32010689127049902</v>
      </c>
      <c r="I1714" s="17">
        <v>0.37143423998782299</v>
      </c>
      <c r="J1714" s="17">
        <v>0.32608775031887299</v>
      </c>
      <c r="K1714" s="17">
        <v>0.26280322216876301</v>
      </c>
      <c r="L1714" s="17">
        <v>0.33053680992023698</v>
      </c>
      <c r="M1714" s="17"/>
      <c r="N1714" s="17">
        <v>0.350581615666751</v>
      </c>
      <c r="O1714" s="17">
        <v>0.336600145841909</v>
      </c>
      <c r="P1714" s="17">
        <v>0.329625759154273</v>
      </c>
      <c r="Q1714" s="17">
        <v>0.34148386683379001</v>
      </c>
      <c r="R1714" s="17"/>
      <c r="S1714" s="17">
        <v>0.386406424448696</v>
      </c>
      <c r="T1714" s="17">
        <v>0.36403565444340102</v>
      </c>
      <c r="U1714" s="17">
        <v>0.31424574498932001</v>
      </c>
      <c r="V1714" s="17">
        <v>0.31532949757615703</v>
      </c>
      <c r="W1714" s="17">
        <v>0.417957908976064</v>
      </c>
      <c r="X1714" s="17">
        <v>0.27268368155230499</v>
      </c>
      <c r="Y1714" s="17">
        <v>0.28143142171983399</v>
      </c>
      <c r="Z1714" s="17">
        <v>0.232469036935955</v>
      </c>
      <c r="AA1714" s="17">
        <v>0.36132906653039998</v>
      </c>
      <c r="AB1714" s="17">
        <v>0.34932126891267701</v>
      </c>
      <c r="AC1714" s="17">
        <v>0.27468733829063202</v>
      </c>
      <c r="AD1714" s="17">
        <v>0.385887678048914</v>
      </c>
      <c r="AE1714" s="17"/>
      <c r="AF1714" s="17">
        <v>0.38331143074392199</v>
      </c>
      <c r="AG1714" s="17">
        <v>0.31038442587299198</v>
      </c>
      <c r="AH1714" s="17">
        <v>0.196079561049009</v>
      </c>
      <c r="AI1714" s="17"/>
      <c r="AJ1714" s="17">
        <v>0.32839744216836497</v>
      </c>
      <c r="AK1714" s="17">
        <v>0.35621146470027498</v>
      </c>
      <c r="AL1714" s="17">
        <v>0.34170422916857301</v>
      </c>
      <c r="AM1714" s="17">
        <v>0.25529109711708398</v>
      </c>
      <c r="AN1714" s="17">
        <v>0.24051054858704499</v>
      </c>
      <c r="AO1714" s="17"/>
      <c r="AP1714" s="17">
        <v>0.34519754627396299</v>
      </c>
      <c r="AQ1714" s="17">
        <v>0.34979111802455098</v>
      </c>
      <c r="AR1714" s="17">
        <v>0.33117933067917199</v>
      </c>
      <c r="AS1714" s="17"/>
      <c r="AT1714" s="17">
        <v>0.31985081947827698</v>
      </c>
      <c r="AU1714" s="17">
        <v>0.32046462339762899</v>
      </c>
      <c r="AV1714" s="17" t="s">
        <v>74</v>
      </c>
      <c r="AW1714" s="17">
        <v>0.28809677135107398</v>
      </c>
      <c r="AX1714" s="17">
        <v>0.33287933137202302</v>
      </c>
      <c r="AY1714" s="17">
        <v>0.37005899975708401</v>
      </c>
      <c r="AZ1714" s="17">
        <v>0.34986532163693401</v>
      </c>
    </row>
    <row r="1715" spans="2:52" x14ac:dyDescent="0.35">
      <c r="B1715" t="s">
        <v>384</v>
      </c>
      <c r="C1715" s="17">
        <v>0.28407601964263501</v>
      </c>
      <c r="D1715" s="17">
        <v>0.32305745180553702</v>
      </c>
      <c r="E1715" s="17">
        <v>0.25104365986035398</v>
      </c>
      <c r="F1715" s="17"/>
      <c r="G1715" s="17">
        <v>0.19770718045278499</v>
      </c>
      <c r="H1715" s="17">
        <v>0.23516142322908501</v>
      </c>
      <c r="I1715" s="17">
        <v>0.26393176749605002</v>
      </c>
      <c r="J1715" s="17">
        <v>0.345449649007948</v>
      </c>
      <c r="K1715" s="17">
        <v>0.31930768640345403</v>
      </c>
      <c r="L1715" s="17">
        <v>0.32582728554361101</v>
      </c>
      <c r="M1715" s="17"/>
      <c r="N1715" s="17">
        <v>0.28419724759538001</v>
      </c>
      <c r="O1715" s="17">
        <v>0.270893541448882</v>
      </c>
      <c r="P1715" s="17">
        <v>0.28421471037418</v>
      </c>
      <c r="Q1715" s="17">
        <v>0.28183442244250601</v>
      </c>
      <c r="R1715" s="17"/>
      <c r="S1715" s="17">
        <v>0.223448409431937</v>
      </c>
      <c r="T1715" s="17">
        <v>0.218865283848686</v>
      </c>
      <c r="U1715" s="17">
        <v>0.35188610461507902</v>
      </c>
      <c r="V1715" s="17">
        <v>0.27783303002848198</v>
      </c>
      <c r="W1715" s="17">
        <v>0.216990747450238</v>
      </c>
      <c r="X1715" s="17">
        <v>0.272861568142301</v>
      </c>
      <c r="Y1715" s="17">
        <v>0.47234025720692902</v>
      </c>
      <c r="Z1715" s="17">
        <v>0.241948321837508</v>
      </c>
      <c r="AA1715" s="17">
        <v>0.247404030808836</v>
      </c>
      <c r="AB1715" s="17">
        <v>0.36229828096925898</v>
      </c>
      <c r="AC1715" s="17">
        <v>0.33502456766937999</v>
      </c>
      <c r="AD1715" s="17">
        <v>0.28698581972578502</v>
      </c>
      <c r="AE1715" s="17"/>
      <c r="AF1715" s="17">
        <v>0.28788622672905101</v>
      </c>
      <c r="AG1715" s="17">
        <v>0.32495408482087501</v>
      </c>
      <c r="AH1715" s="17">
        <v>0.25535525698600903</v>
      </c>
      <c r="AI1715" s="17"/>
      <c r="AJ1715" s="17">
        <v>0.30107906694841402</v>
      </c>
      <c r="AK1715" s="17">
        <v>0.298291135180206</v>
      </c>
      <c r="AL1715" s="17">
        <v>0.34844230267977899</v>
      </c>
      <c r="AM1715" s="17">
        <v>0.167282193876785</v>
      </c>
      <c r="AN1715" s="17">
        <v>0.23026719128299</v>
      </c>
      <c r="AO1715" s="17"/>
      <c r="AP1715" s="17">
        <v>0.25858462462229898</v>
      </c>
      <c r="AQ1715" s="17">
        <v>0.30153303194514097</v>
      </c>
      <c r="AR1715" s="17">
        <v>0.366318237812847</v>
      </c>
      <c r="AS1715" s="17"/>
      <c r="AT1715" s="17">
        <v>0.28563760026120899</v>
      </c>
      <c r="AU1715" s="17">
        <v>0.32442234911282802</v>
      </c>
      <c r="AV1715" s="17" t="s">
        <v>74</v>
      </c>
      <c r="AW1715" s="17">
        <v>0.327604129974915</v>
      </c>
      <c r="AX1715" s="17">
        <v>0.26214478724717299</v>
      </c>
      <c r="AY1715" s="17">
        <v>0.24984273680050101</v>
      </c>
      <c r="AZ1715" s="17">
        <v>0.28412988409665002</v>
      </c>
    </row>
    <row r="1716" spans="2:52" x14ac:dyDescent="0.35">
      <c r="B1716" t="s">
        <v>385</v>
      </c>
      <c r="C1716" s="17">
        <v>9.2289742002557698E-2</v>
      </c>
      <c r="D1716" s="17">
        <v>9.36535944211042E-2</v>
      </c>
      <c r="E1716" s="17">
        <v>9.1599337265793307E-2</v>
      </c>
      <c r="F1716" s="17"/>
      <c r="G1716" s="17">
        <v>8.5626243227321597E-2</v>
      </c>
      <c r="H1716" s="17">
        <v>8.7468946628861399E-2</v>
      </c>
      <c r="I1716" s="17">
        <v>7.74213996615679E-2</v>
      </c>
      <c r="J1716" s="17">
        <v>5.1158190822965501E-2</v>
      </c>
      <c r="K1716" s="17">
        <v>8.8471660119383497E-2</v>
      </c>
      <c r="L1716" s="17">
        <v>0.14793105226794701</v>
      </c>
      <c r="M1716" s="17"/>
      <c r="N1716" s="17">
        <v>0.127784877452568</v>
      </c>
      <c r="O1716" s="17">
        <v>0.104191567940707</v>
      </c>
      <c r="P1716" s="17">
        <v>5.8919674455032399E-2</v>
      </c>
      <c r="Q1716" s="17">
        <v>8.0437111397835506E-2</v>
      </c>
      <c r="R1716" s="17"/>
      <c r="S1716" s="17">
        <v>9.4888754705674802E-2</v>
      </c>
      <c r="T1716" s="17">
        <v>0.127811183385448</v>
      </c>
      <c r="U1716" s="17">
        <v>6.6663576486335904E-2</v>
      </c>
      <c r="V1716" s="17">
        <v>8.2466068980472096E-2</v>
      </c>
      <c r="W1716" s="17">
        <v>0.10314739377144801</v>
      </c>
      <c r="X1716" s="17">
        <v>0.11378997563985301</v>
      </c>
      <c r="Y1716" s="17">
        <v>3.5640560522664802E-2</v>
      </c>
      <c r="Z1716" s="17">
        <v>0.156219017919732</v>
      </c>
      <c r="AA1716" s="17">
        <v>6.5038985950501504E-2</v>
      </c>
      <c r="AB1716" s="17">
        <v>0.129959520302177</v>
      </c>
      <c r="AC1716" s="17">
        <v>3.0561291796843599E-2</v>
      </c>
      <c r="AD1716" s="17">
        <v>0.13000288634496701</v>
      </c>
      <c r="AE1716" s="17"/>
      <c r="AF1716" s="17">
        <v>9.3570358152055902E-2</v>
      </c>
      <c r="AG1716" s="17">
        <v>7.3211165375803203E-2</v>
      </c>
      <c r="AH1716" s="17">
        <v>0.15613532847293299</v>
      </c>
      <c r="AI1716" s="17"/>
      <c r="AJ1716" s="17">
        <v>9.5948781749468595E-2</v>
      </c>
      <c r="AK1716" s="17">
        <v>9.5646827486184305E-2</v>
      </c>
      <c r="AL1716" s="17">
        <v>5.7470351972493498E-2</v>
      </c>
      <c r="AM1716" s="17">
        <v>0</v>
      </c>
      <c r="AN1716" s="17">
        <v>0.13354680321023801</v>
      </c>
      <c r="AO1716" s="17"/>
      <c r="AP1716" s="17">
        <v>9.3446450074820095E-2</v>
      </c>
      <c r="AQ1716" s="17">
        <v>8.9381629719405803E-2</v>
      </c>
      <c r="AR1716" s="17">
        <v>4.1259671992149E-2</v>
      </c>
      <c r="AS1716" s="17"/>
      <c r="AT1716" s="17">
        <v>0.13345367224813701</v>
      </c>
      <c r="AU1716" s="17">
        <v>0.10157808619032201</v>
      </c>
      <c r="AV1716" s="17" t="s">
        <v>74</v>
      </c>
      <c r="AW1716" s="17">
        <v>2.18651598892474E-2</v>
      </c>
      <c r="AX1716" s="17">
        <v>5.9050639989335303E-2</v>
      </c>
      <c r="AY1716" s="17">
        <v>7.4457683821222295E-2</v>
      </c>
      <c r="AZ1716" s="17">
        <v>0</v>
      </c>
    </row>
    <row r="1717" spans="2:52" x14ac:dyDescent="0.35">
      <c r="B1717" t="s">
        <v>386</v>
      </c>
      <c r="C1717" s="17">
        <v>7.63019721052801E-2</v>
      </c>
      <c r="D1717" s="17">
        <v>6.7995836935842602E-2</v>
      </c>
      <c r="E1717" s="17">
        <v>8.4113628806656293E-2</v>
      </c>
      <c r="F1717" s="17"/>
      <c r="G1717" s="17">
        <v>3.0691094255701198E-2</v>
      </c>
      <c r="H1717" s="17">
        <v>6.2110439617986603E-2</v>
      </c>
      <c r="I1717" s="17">
        <v>5.3509203698920101E-2</v>
      </c>
      <c r="J1717" s="17">
        <v>5.7426904426121902E-2</v>
      </c>
      <c r="K1717" s="17">
        <v>0.110458140378988</v>
      </c>
      <c r="L1717" s="17">
        <v>0.128953952905732</v>
      </c>
      <c r="M1717" s="17"/>
      <c r="N1717" s="17">
        <v>8.4387546430032406E-2</v>
      </c>
      <c r="O1717" s="17">
        <v>7.9496878567617696E-2</v>
      </c>
      <c r="P1717" s="17">
        <v>5.1048598532747701E-2</v>
      </c>
      <c r="Q1717" s="17">
        <v>8.9310110006109306E-2</v>
      </c>
      <c r="R1717" s="17"/>
      <c r="S1717" s="17">
        <v>5.1410668308558297E-2</v>
      </c>
      <c r="T1717" s="17">
        <v>0.10376387270647</v>
      </c>
      <c r="U1717" s="17">
        <v>9.5434916006377699E-2</v>
      </c>
      <c r="V1717" s="17">
        <v>5.2159760352571097E-2</v>
      </c>
      <c r="W1717" s="17">
        <v>0.12857969858129101</v>
      </c>
      <c r="X1717" s="17">
        <v>5.8283060185618803E-2</v>
      </c>
      <c r="Y1717" s="17">
        <v>0.107868328015554</v>
      </c>
      <c r="Z1717" s="17">
        <v>7.4504802330289499E-2</v>
      </c>
      <c r="AA1717" s="17">
        <v>5.0491043496387097E-2</v>
      </c>
      <c r="AB1717" s="17">
        <v>0.107486980226789</v>
      </c>
      <c r="AC1717" s="17">
        <v>6.2555214919699204E-2</v>
      </c>
      <c r="AD1717" s="17">
        <v>0</v>
      </c>
      <c r="AE1717" s="17"/>
      <c r="AF1717" s="17">
        <v>6.5467308713203498E-2</v>
      </c>
      <c r="AG1717" s="17">
        <v>8.4978209963388202E-2</v>
      </c>
      <c r="AH1717" s="17">
        <v>0.100428647082452</v>
      </c>
      <c r="AI1717" s="17"/>
      <c r="AJ1717" s="17">
        <v>0.100414481483273</v>
      </c>
      <c r="AK1717" s="17">
        <v>4.4149840770564899E-2</v>
      </c>
      <c r="AL1717" s="17">
        <v>0.13675803415617299</v>
      </c>
      <c r="AM1717" s="17">
        <v>0</v>
      </c>
      <c r="AN1717" s="17">
        <v>6.3501304824403401E-2</v>
      </c>
      <c r="AO1717" s="17"/>
      <c r="AP1717" s="17">
        <v>9.7904466314743505E-2</v>
      </c>
      <c r="AQ1717" s="17">
        <v>6.3416360002391606E-2</v>
      </c>
      <c r="AR1717" s="17">
        <v>7.6090223278430402E-2</v>
      </c>
      <c r="AS1717" s="17"/>
      <c r="AT1717" s="17">
        <v>9.0831288486469597E-2</v>
      </c>
      <c r="AU1717" s="17">
        <v>5.0989334182981197E-2</v>
      </c>
      <c r="AV1717" s="17" t="s">
        <v>74</v>
      </c>
      <c r="AW1717" s="17">
        <v>0.135395148062909</v>
      </c>
      <c r="AX1717" s="17">
        <v>0.110306882156034</v>
      </c>
      <c r="AY1717" s="17">
        <v>5.7630125164259402E-2</v>
      </c>
      <c r="AZ1717" s="17">
        <v>6.1136401708587002E-2</v>
      </c>
    </row>
    <row r="1718" spans="2:52" x14ac:dyDescent="0.35">
      <c r="B1718" t="s">
        <v>72</v>
      </c>
      <c r="C1718" s="17">
        <v>4.5433607656338297E-2</v>
      </c>
      <c r="D1718" s="17">
        <v>4.2998049469984E-2</v>
      </c>
      <c r="E1718" s="17">
        <v>4.7854468992669201E-2</v>
      </c>
      <c r="F1718" s="17"/>
      <c r="G1718" s="17">
        <v>3.9364383766911697E-2</v>
      </c>
      <c r="H1718" s="17">
        <v>9.8766148356254205E-2</v>
      </c>
      <c r="I1718" s="17">
        <v>2.14305027678077E-2</v>
      </c>
      <c r="J1718" s="17">
        <v>4.5735708917009399E-2</v>
      </c>
      <c r="K1718" s="17">
        <v>4.2600651875401602E-2</v>
      </c>
      <c r="L1718" s="17">
        <v>2.1383250712711199E-2</v>
      </c>
      <c r="M1718" s="17"/>
      <c r="N1718" s="17">
        <v>1.35726723421698E-2</v>
      </c>
      <c r="O1718" s="17">
        <v>4.7782187189035798E-2</v>
      </c>
      <c r="P1718" s="17">
        <v>5.5056798665420799E-2</v>
      </c>
      <c r="Q1718" s="17">
        <v>6.3438985233271794E-2</v>
      </c>
      <c r="R1718" s="17"/>
      <c r="S1718" s="17">
        <v>4.25970552717575E-2</v>
      </c>
      <c r="T1718" s="17">
        <v>1.02538705622404E-2</v>
      </c>
      <c r="U1718" s="17">
        <v>6.1512839111477001E-2</v>
      </c>
      <c r="V1718" s="17">
        <v>6.5889669437364504E-2</v>
      </c>
      <c r="W1718" s="17">
        <v>2.4894143573701E-2</v>
      </c>
      <c r="X1718" s="17">
        <v>8.9828527625257906E-2</v>
      </c>
      <c r="Y1718" s="17">
        <v>1.8506755085204898E-2</v>
      </c>
      <c r="Z1718" s="17">
        <v>4.2651117636251602E-2</v>
      </c>
      <c r="AA1718" s="17">
        <v>5.2691553429327097E-2</v>
      </c>
      <c r="AB1718" s="17">
        <v>0</v>
      </c>
      <c r="AC1718" s="17">
        <v>7.8818235533498399E-2</v>
      </c>
      <c r="AD1718" s="17">
        <v>0.133213374400661</v>
      </c>
      <c r="AE1718" s="17"/>
      <c r="AF1718" s="17">
        <v>3.6493895662654298E-2</v>
      </c>
      <c r="AG1718" s="17">
        <v>5.4820611874601001E-2</v>
      </c>
      <c r="AH1718" s="17">
        <v>2.2509164552764398E-2</v>
      </c>
      <c r="AI1718" s="17"/>
      <c r="AJ1718" s="17">
        <v>2.4305403088976E-2</v>
      </c>
      <c r="AK1718" s="17">
        <v>5.9359374704526499E-2</v>
      </c>
      <c r="AL1718" s="17">
        <v>2.0120989633862101E-2</v>
      </c>
      <c r="AM1718" s="17">
        <v>8.5125848555204303E-2</v>
      </c>
      <c r="AN1718" s="17">
        <v>7.7537309332337906E-2</v>
      </c>
      <c r="AO1718" s="17"/>
      <c r="AP1718" s="17">
        <v>2.37401221565459E-2</v>
      </c>
      <c r="AQ1718" s="17">
        <v>3.05422222923829E-2</v>
      </c>
      <c r="AR1718" s="17">
        <v>2.0407067270537201E-2</v>
      </c>
      <c r="AS1718" s="17"/>
      <c r="AT1718" s="17">
        <v>2.5754871241039399E-2</v>
      </c>
      <c r="AU1718" s="17">
        <v>3.7065657881579603E-2</v>
      </c>
      <c r="AV1718" s="17" t="s">
        <v>74</v>
      </c>
      <c r="AW1718" s="17">
        <v>4.4079258428788202E-2</v>
      </c>
      <c r="AX1718" s="17">
        <v>4.2958553403517799E-2</v>
      </c>
      <c r="AY1718" s="17">
        <v>6.7580624390082694E-2</v>
      </c>
      <c r="AZ1718" s="17">
        <v>0.18393269531447901</v>
      </c>
    </row>
    <row r="1719" spans="2:52" x14ac:dyDescent="0.35">
      <c r="B1719" t="s">
        <v>387</v>
      </c>
      <c r="C1719" s="17">
        <v>0.50189865859318905</v>
      </c>
      <c r="D1719" s="17">
        <v>0.47229506736753202</v>
      </c>
      <c r="E1719" s="17">
        <v>0.52538890507452696</v>
      </c>
      <c r="F1719" s="17"/>
      <c r="G1719" s="17">
        <v>0.64661109829728103</v>
      </c>
      <c r="H1719" s="17">
        <v>0.516493042167812</v>
      </c>
      <c r="I1719" s="17">
        <v>0.58370712637565403</v>
      </c>
      <c r="J1719" s="17">
        <v>0.500229546825955</v>
      </c>
      <c r="K1719" s="17">
        <v>0.43916186122277401</v>
      </c>
      <c r="L1719" s="17">
        <v>0.37590445856999799</v>
      </c>
      <c r="M1719" s="17"/>
      <c r="N1719" s="17">
        <v>0.49005765617984998</v>
      </c>
      <c r="O1719" s="17">
        <v>0.49763582485375701</v>
      </c>
      <c r="P1719" s="17">
        <v>0.55076021797261898</v>
      </c>
      <c r="Q1719" s="17">
        <v>0.48497937092027699</v>
      </c>
      <c r="R1719" s="17"/>
      <c r="S1719" s="17">
        <v>0.58765511228207201</v>
      </c>
      <c r="T1719" s="17">
        <v>0.53930578949715602</v>
      </c>
      <c r="U1719" s="17">
        <v>0.42450256378072998</v>
      </c>
      <c r="V1719" s="17">
        <v>0.52165147120111099</v>
      </c>
      <c r="W1719" s="17">
        <v>0.52638801662332202</v>
      </c>
      <c r="X1719" s="17">
        <v>0.46523686840696898</v>
      </c>
      <c r="Y1719" s="17">
        <v>0.36564409916964702</v>
      </c>
      <c r="Z1719" s="17">
        <v>0.48467674027621899</v>
      </c>
      <c r="AA1719" s="17">
        <v>0.58437438631494798</v>
      </c>
      <c r="AB1719" s="17">
        <v>0.40025521850177598</v>
      </c>
      <c r="AC1719" s="17">
        <v>0.49304069008057799</v>
      </c>
      <c r="AD1719" s="17">
        <v>0.449797919528587</v>
      </c>
      <c r="AE1719" s="17"/>
      <c r="AF1719" s="17">
        <v>0.51658221074303501</v>
      </c>
      <c r="AG1719" s="17">
        <v>0.46203592796533299</v>
      </c>
      <c r="AH1719" s="17">
        <v>0.46557160290584099</v>
      </c>
      <c r="AI1719" s="17"/>
      <c r="AJ1719" s="17">
        <v>0.47825226672986898</v>
      </c>
      <c r="AK1719" s="17">
        <v>0.50255282185851802</v>
      </c>
      <c r="AL1719" s="17">
        <v>0.43720832155769301</v>
      </c>
      <c r="AM1719" s="17">
        <v>0.747591957568011</v>
      </c>
      <c r="AN1719" s="17">
        <v>0.495147391350031</v>
      </c>
      <c r="AO1719" s="17"/>
      <c r="AP1719" s="17">
        <v>0.52632433683159197</v>
      </c>
      <c r="AQ1719" s="17">
        <v>0.51512675604067903</v>
      </c>
      <c r="AR1719" s="17">
        <v>0.49592479964603597</v>
      </c>
      <c r="AS1719" s="17"/>
      <c r="AT1719" s="17">
        <v>0.46432256776314501</v>
      </c>
      <c r="AU1719" s="17">
        <v>0.48594457263229002</v>
      </c>
      <c r="AV1719" s="17" t="s">
        <v>74</v>
      </c>
      <c r="AW1719" s="17">
        <v>0.47105630364414097</v>
      </c>
      <c r="AX1719" s="17">
        <v>0.52553913720393997</v>
      </c>
      <c r="AY1719" s="17">
        <v>0.55048882982393499</v>
      </c>
      <c r="AZ1719" s="17">
        <v>0.47080101888028397</v>
      </c>
    </row>
    <row r="1720" spans="2:52" x14ac:dyDescent="0.35">
      <c r="B1720" t="s">
        <v>388</v>
      </c>
      <c r="C1720" s="17">
        <v>0.16859171410783799</v>
      </c>
      <c r="D1720" s="17">
        <v>0.16164943135694701</v>
      </c>
      <c r="E1720" s="17">
        <v>0.17571296607244999</v>
      </c>
      <c r="F1720" s="17"/>
      <c r="G1720" s="17">
        <v>0.116317337483023</v>
      </c>
      <c r="H1720" s="17">
        <v>0.149579386246848</v>
      </c>
      <c r="I1720" s="17">
        <v>0.13093060336048801</v>
      </c>
      <c r="J1720" s="17">
        <v>0.10858509524908699</v>
      </c>
      <c r="K1720" s="17">
        <v>0.198929800498371</v>
      </c>
      <c r="L1720" s="17">
        <v>0.27688500517367898</v>
      </c>
      <c r="M1720" s="17"/>
      <c r="N1720" s="17">
        <v>0.21217242388260099</v>
      </c>
      <c r="O1720" s="17">
        <v>0.183688446508325</v>
      </c>
      <c r="P1720" s="17">
        <v>0.10996827298778</v>
      </c>
      <c r="Q1720" s="17">
        <v>0.16974722140394499</v>
      </c>
      <c r="R1720" s="17"/>
      <c r="S1720" s="17">
        <v>0.14629942301423299</v>
      </c>
      <c r="T1720" s="17">
        <v>0.231575056091919</v>
      </c>
      <c r="U1720" s="17">
        <v>0.16209849249271399</v>
      </c>
      <c r="V1720" s="17">
        <v>0.13462582933304301</v>
      </c>
      <c r="W1720" s="17">
        <v>0.231727092352739</v>
      </c>
      <c r="X1720" s="17">
        <v>0.17207303582547201</v>
      </c>
      <c r="Y1720" s="17">
        <v>0.143508888538219</v>
      </c>
      <c r="Z1720" s="17">
        <v>0.230723820250021</v>
      </c>
      <c r="AA1720" s="17">
        <v>0.115530029446889</v>
      </c>
      <c r="AB1720" s="17">
        <v>0.23744650052896599</v>
      </c>
      <c r="AC1720" s="17">
        <v>9.3116506716542896E-2</v>
      </c>
      <c r="AD1720" s="17">
        <v>0.13000288634496701</v>
      </c>
      <c r="AE1720" s="17"/>
      <c r="AF1720" s="17">
        <v>0.159037666865259</v>
      </c>
      <c r="AG1720" s="17">
        <v>0.158189375339191</v>
      </c>
      <c r="AH1720" s="17">
        <v>0.25656397555538502</v>
      </c>
      <c r="AI1720" s="17"/>
      <c r="AJ1720" s="17">
        <v>0.196363263232741</v>
      </c>
      <c r="AK1720" s="17">
        <v>0.139796668256749</v>
      </c>
      <c r="AL1720" s="17">
        <v>0.194228386128666</v>
      </c>
      <c r="AM1720" s="17">
        <v>0</v>
      </c>
      <c r="AN1720" s="17">
        <v>0.19704810803464201</v>
      </c>
      <c r="AO1720" s="17"/>
      <c r="AP1720" s="17">
        <v>0.191350916389564</v>
      </c>
      <c r="AQ1720" s="17">
        <v>0.15279798972179701</v>
      </c>
      <c r="AR1720" s="17">
        <v>0.117349895270579</v>
      </c>
      <c r="AS1720" s="17"/>
      <c r="AT1720" s="17">
        <v>0.22428496073460699</v>
      </c>
      <c r="AU1720" s="17">
        <v>0.15256742037330301</v>
      </c>
      <c r="AV1720" s="17" t="s">
        <v>74</v>
      </c>
      <c r="AW1720" s="17">
        <v>0.15726030795215601</v>
      </c>
      <c r="AX1720" s="17">
        <v>0.169357522145369</v>
      </c>
      <c r="AY1720" s="17">
        <v>0.132087808985482</v>
      </c>
      <c r="AZ1720" s="17">
        <v>6.1136401708587002E-2</v>
      </c>
    </row>
    <row r="1721" spans="2:52" x14ac:dyDescent="0.35">
      <c r="B1721" t="s">
        <v>86</v>
      </c>
      <c r="C1721" s="17">
        <v>0.33330694448535098</v>
      </c>
      <c r="D1721" s="17">
        <v>0.31064563601058498</v>
      </c>
      <c r="E1721" s="17">
        <v>0.349675939002077</v>
      </c>
      <c r="F1721" s="17"/>
      <c r="G1721" s="17">
        <v>0.53029376081425805</v>
      </c>
      <c r="H1721" s="17">
        <v>0.36691365592096398</v>
      </c>
      <c r="I1721" s="17">
        <v>0.45277652301516602</v>
      </c>
      <c r="J1721" s="17">
        <v>0.391644451576868</v>
      </c>
      <c r="K1721" s="17">
        <v>0.24023206072440301</v>
      </c>
      <c r="L1721" s="17">
        <v>9.9019453396318693E-2</v>
      </c>
      <c r="M1721" s="17"/>
      <c r="N1721" s="17">
        <v>0.27788523229724899</v>
      </c>
      <c r="O1721" s="17">
        <v>0.31394737834543301</v>
      </c>
      <c r="P1721" s="17">
        <v>0.44079194498483898</v>
      </c>
      <c r="Q1721" s="17">
        <v>0.31523214951633199</v>
      </c>
      <c r="R1721" s="17"/>
      <c r="S1721" s="17">
        <v>0.44135568926783902</v>
      </c>
      <c r="T1721" s="17">
        <v>0.30773073340523699</v>
      </c>
      <c r="U1721" s="17">
        <v>0.26240407128801602</v>
      </c>
      <c r="V1721" s="17">
        <v>0.38702564186806698</v>
      </c>
      <c r="W1721" s="17">
        <v>0.29466092427058299</v>
      </c>
      <c r="X1721" s="17">
        <v>0.29316383258149797</v>
      </c>
      <c r="Y1721" s="17">
        <v>0.22213521063142799</v>
      </c>
      <c r="Z1721" s="17">
        <v>0.25395292002619801</v>
      </c>
      <c r="AA1721" s="17">
        <v>0.46884435686805997</v>
      </c>
      <c r="AB1721" s="17">
        <v>0.16280871797280999</v>
      </c>
      <c r="AC1721" s="17">
        <v>0.39992418336403501</v>
      </c>
      <c r="AD1721" s="17">
        <v>0.31979503318362001</v>
      </c>
      <c r="AE1721" s="17"/>
      <c r="AF1721" s="17">
        <v>0.35754454387777601</v>
      </c>
      <c r="AG1721" s="17">
        <v>0.30384655262614102</v>
      </c>
      <c r="AH1721" s="17">
        <v>0.209007627350456</v>
      </c>
      <c r="AI1721" s="17"/>
      <c r="AJ1721" s="17">
        <v>0.28188900349712698</v>
      </c>
      <c r="AK1721" s="17">
        <v>0.36275615360176899</v>
      </c>
      <c r="AL1721" s="17">
        <v>0.24297993542902599</v>
      </c>
      <c r="AM1721" s="17">
        <v>0.747591957568011</v>
      </c>
      <c r="AN1721" s="17">
        <v>0.29809928331538899</v>
      </c>
      <c r="AO1721" s="17"/>
      <c r="AP1721" s="17">
        <v>0.33497342044202799</v>
      </c>
      <c r="AQ1721" s="17">
        <v>0.362328766318882</v>
      </c>
      <c r="AR1721" s="17">
        <v>0.37857490437545699</v>
      </c>
      <c r="AS1721" s="17"/>
      <c r="AT1721" s="17">
        <v>0.24003760702853799</v>
      </c>
      <c r="AU1721" s="17">
        <v>0.33337715225898701</v>
      </c>
      <c r="AV1721" s="17" t="s">
        <v>74</v>
      </c>
      <c r="AW1721" s="17">
        <v>0.31379599569198402</v>
      </c>
      <c r="AX1721" s="17">
        <v>0.35618161505857099</v>
      </c>
      <c r="AY1721" s="17">
        <v>0.41840102083845299</v>
      </c>
      <c r="AZ1721" s="17">
        <v>0.409664617171697</v>
      </c>
    </row>
    <row r="1722" spans="2:52" x14ac:dyDescent="0.35">
      <c r="C1722" s="17"/>
      <c r="D1722" s="17"/>
      <c r="E1722" s="17"/>
      <c r="F1722" s="17"/>
      <c r="G1722" s="17"/>
      <c r="H1722" s="17"/>
      <c r="I1722" s="17"/>
      <c r="J1722" s="17"/>
      <c r="K1722" s="17"/>
      <c r="L1722" s="17"/>
      <c r="M1722" s="17"/>
      <c r="N1722" s="17"/>
      <c r="O1722" s="17"/>
      <c r="P1722" s="17"/>
      <c r="Q1722" s="17"/>
      <c r="R1722" s="17"/>
      <c r="S1722" s="17"/>
      <c r="T1722" s="17"/>
      <c r="U1722" s="17"/>
      <c r="V1722" s="17"/>
      <c r="W1722" s="17"/>
      <c r="X1722" s="17"/>
      <c r="Y1722" s="17"/>
      <c r="Z1722" s="17"/>
      <c r="AA1722" s="17"/>
      <c r="AB1722" s="17"/>
      <c r="AC1722" s="17"/>
      <c r="AD1722" s="17"/>
      <c r="AE1722" s="17"/>
      <c r="AF1722" s="17"/>
      <c r="AG1722" s="17"/>
      <c r="AH1722" s="17"/>
      <c r="AI1722" s="17"/>
      <c r="AJ1722" s="17"/>
      <c r="AK1722" s="17"/>
      <c r="AL1722" s="17"/>
      <c r="AM1722" s="17"/>
      <c r="AN1722" s="17"/>
      <c r="AO1722" s="17"/>
      <c r="AP1722" s="17"/>
      <c r="AQ1722" s="17"/>
      <c r="AR1722" s="17"/>
      <c r="AS1722" s="17"/>
      <c r="AT1722" s="17"/>
      <c r="AU1722" s="17"/>
      <c r="AV1722" s="17"/>
      <c r="AW1722" s="17"/>
      <c r="AX1722" s="17"/>
      <c r="AY1722" s="17"/>
      <c r="AZ1722" s="17"/>
    </row>
    <row r="1723" spans="2:52" x14ac:dyDescent="0.35">
      <c r="B1723" s="6" t="s">
        <v>547</v>
      </c>
      <c r="C1723" s="17"/>
      <c r="D1723" s="17"/>
      <c r="E1723" s="17"/>
      <c r="F1723" s="17"/>
      <c r="G1723" s="17"/>
      <c r="H1723" s="17"/>
      <c r="I1723" s="17"/>
      <c r="J1723" s="17"/>
      <c r="K1723" s="17"/>
      <c r="L1723" s="17"/>
      <c r="M1723" s="17"/>
      <c r="N1723" s="17"/>
      <c r="O1723" s="17"/>
      <c r="P1723" s="17"/>
      <c r="Q1723" s="17"/>
      <c r="R1723" s="17"/>
      <c r="S1723" s="17"/>
      <c r="T1723" s="17"/>
      <c r="U1723" s="17"/>
      <c r="V1723" s="17"/>
      <c r="W1723" s="17"/>
      <c r="X1723" s="17"/>
      <c r="Y1723" s="17"/>
      <c r="Z1723" s="17"/>
      <c r="AA1723" s="17"/>
      <c r="AB1723" s="17"/>
      <c r="AC1723" s="17"/>
      <c r="AD1723" s="17"/>
      <c r="AE1723" s="17"/>
      <c r="AF1723" s="17"/>
      <c r="AG1723" s="17"/>
      <c r="AH1723" s="17"/>
      <c r="AI1723" s="17"/>
      <c r="AJ1723" s="17"/>
      <c r="AK1723" s="17"/>
      <c r="AL1723" s="17"/>
      <c r="AM1723" s="17"/>
      <c r="AN1723" s="17"/>
      <c r="AO1723" s="17"/>
      <c r="AP1723" s="17"/>
      <c r="AQ1723" s="17"/>
      <c r="AR1723" s="17"/>
      <c r="AS1723" s="17"/>
      <c r="AT1723" s="17"/>
      <c r="AU1723" s="17"/>
      <c r="AV1723" s="17"/>
      <c r="AW1723" s="17"/>
      <c r="AX1723" s="17"/>
      <c r="AY1723" s="17"/>
      <c r="AZ1723" s="17"/>
    </row>
    <row r="1724" spans="2:52" x14ac:dyDescent="0.35">
      <c r="B1724" s="24" t="s">
        <v>156</v>
      </c>
      <c r="C1724" s="17"/>
      <c r="D1724" s="17"/>
      <c r="E1724" s="17"/>
      <c r="F1724" s="17"/>
      <c r="G1724" s="17"/>
      <c r="H1724" s="17"/>
      <c r="I1724" s="17"/>
      <c r="J1724" s="17"/>
      <c r="K1724" s="17"/>
      <c r="L1724" s="17"/>
      <c r="M1724" s="17"/>
      <c r="N1724" s="17"/>
      <c r="O1724" s="17"/>
      <c r="P1724" s="17"/>
      <c r="Q1724" s="17"/>
      <c r="R1724" s="17"/>
      <c r="S1724" s="17"/>
      <c r="T1724" s="17"/>
      <c r="U1724" s="17"/>
      <c r="V1724" s="17"/>
      <c r="W1724" s="17"/>
      <c r="X1724" s="17"/>
      <c r="Y1724" s="17"/>
      <c r="Z1724" s="17"/>
      <c r="AA1724" s="17"/>
      <c r="AB1724" s="17"/>
      <c r="AC1724" s="17"/>
      <c r="AD1724" s="17"/>
      <c r="AE1724" s="17"/>
      <c r="AF1724" s="17"/>
      <c r="AG1724" s="17"/>
      <c r="AH1724" s="17"/>
      <c r="AI1724" s="17"/>
      <c r="AJ1724" s="17"/>
      <c r="AK1724" s="17"/>
      <c r="AL1724" s="17"/>
      <c r="AM1724" s="17"/>
      <c r="AN1724" s="17"/>
      <c r="AO1724" s="17"/>
      <c r="AP1724" s="17"/>
      <c r="AQ1724" s="17"/>
      <c r="AR1724" s="17"/>
      <c r="AS1724" s="17"/>
      <c r="AT1724" s="17"/>
      <c r="AU1724" s="17"/>
      <c r="AV1724" s="17"/>
      <c r="AW1724" s="17"/>
      <c r="AX1724" s="17"/>
      <c r="AY1724" s="17"/>
      <c r="AZ1724" s="17"/>
    </row>
    <row r="1725" spans="2:52" x14ac:dyDescent="0.35">
      <c r="B1725" t="s">
        <v>382</v>
      </c>
      <c r="C1725" s="17">
        <v>9.9231670619336396E-2</v>
      </c>
      <c r="D1725" s="17">
        <v>9.7572420362158699E-2</v>
      </c>
      <c r="E1725" s="17">
        <v>0.10126670826574501</v>
      </c>
      <c r="F1725" s="17"/>
      <c r="G1725" s="17">
        <v>8.1031361172571398E-2</v>
      </c>
      <c r="H1725" s="17">
        <v>0.14309417731563501</v>
      </c>
      <c r="I1725" s="17">
        <v>0.141871064948491</v>
      </c>
      <c r="J1725" s="17">
        <v>0.11509284422850199</v>
      </c>
      <c r="K1725" s="17">
        <v>4.9611618746816299E-2</v>
      </c>
      <c r="L1725" s="17">
        <v>6.7239943894930598E-2</v>
      </c>
      <c r="M1725" s="17"/>
      <c r="N1725" s="17">
        <v>0.120355002430061</v>
      </c>
      <c r="O1725" s="17">
        <v>0.111795763040026</v>
      </c>
      <c r="P1725" s="17">
        <v>7.2600159986266594E-2</v>
      </c>
      <c r="Q1725" s="17">
        <v>9.3523156591481804E-2</v>
      </c>
      <c r="R1725" s="17"/>
      <c r="S1725" s="17">
        <v>8.0248886170708994E-2</v>
      </c>
      <c r="T1725" s="17">
        <v>8.1091804638023096E-2</v>
      </c>
      <c r="U1725" s="17">
        <v>7.7788149300696899E-2</v>
      </c>
      <c r="V1725" s="17">
        <v>8.3077113590589405E-2</v>
      </c>
      <c r="W1725" s="17">
        <v>0.20089947667229899</v>
      </c>
      <c r="X1725" s="17">
        <v>4.8788677320070702E-2</v>
      </c>
      <c r="Y1725" s="17">
        <v>8.7557724018733393E-2</v>
      </c>
      <c r="Z1725" s="17">
        <v>0.168760539093952</v>
      </c>
      <c r="AA1725" s="17">
        <v>0.163387754050343</v>
      </c>
      <c r="AB1725" s="17">
        <v>9.4265884272346404E-2</v>
      </c>
      <c r="AC1725" s="17">
        <v>7.1421689944007494E-2</v>
      </c>
      <c r="AD1725" s="17">
        <v>0.12550508977379701</v>
      </c>
      <c r="AE1725" s="17"/>
      <c r="AF1725" s="17">
        <v>7.8107264191593001E-2</v>
      </c>
      <c r="AG1725" s="17">
        <v>0.102150168921276</v>
      </c>
      <c r="AH1725" s="17">
        <v>0.139708518542355</v>
      </c>
      <c r="AI1725" s="17"/>
      <c r="AJ1725" s="17">
        <v>8.14192243830449E-2</v>
      </c>
      <c r="AK1725" s="17">
        <v>0.123577682491549</v>
      </c>
      <c r="AL1725" s="17">
        <v>0.137104579582984</v>
      </c>
      <c r="AM1725" s="17">
        <v>0.128453479662236</v>
      </c>
      <c r="AN1725" s="17">
        <v>0.109196982728977</v>
      </c>
      <c r="AO1725" s="17"/>
      <c r="AP1725" s="17">
        <v>9.9043228351461496E-2</v>
      </c>
      <c r="AQ1725" s="17">
        <v>0.13513538568394101</v>
      </c>
      <c r="AR1725" s="17">
        <v>0.21659132499742101</v>
      </c>
      <c r="AS1725" s="17"/>
      <c r="AT1725" s="17">
        <v>9.8376917916445705E-2</v>
      </c>
      <c r="AU1725" s="17">
        <v>0.11670635437058199</v>
      </c>
      <c r="AV1725" s="17" t="s">
        <v>74</v>
      </c>
      <c r="AW1725" s="17">
        <v>4.6918768373026699E-2</v>
      </c>
      <c r="AX1725" s="17">
        <v>0.109577944790404</v>
      </c>
      <c r="AY1725" s="17">
        <v>0.107610156940271</v>
      </c>
      <c r="AZ1725" s="17">
        <v>0</v>
      </c>
    </row>
    <row r="1726" spans="2:52" x14ac:dyDescent="0.35">
      <c r="B1726" t="s">
        <v>383</v>
      </c>
      <c r="C1726" s="17">
        <v>0.349353322505008</v>
      </c>
      <c r="D1726" s="17">
        <v>0.36306651417276598</v>
      </c>
      <c r="E1726" s="17">
        <v>0.33651628485074297</v>
      </c>
      <c r="F1726" s="17"/>
      <c r="G1726" s="17">
        <v>0.286287246803962</v>
      </c>
      <c r="H1726" s="17">
        <v>0.33204929019056201</v>
      </c>
      <c r="I1726" s="17">
        <v>0.33953157763839198</v>
      </c>
      <c r="J1726" s="17">
        <v>0.34510072616029303</v>
      </c>
      <c r="K1726" s="17">
        <v>0.41173516934895699</v>
      </c>
      <c r="L1726" s="17">
        <v>0.37766373663887798</v>
      </c>
      <c r="M1726" s="17"/>
      <c r="N1726" s="17">
        <v>0.39589207324416797</v>
      </c>
      <c r="O1726" s="17">
        <v>0.329789087436756</v>
      </c>
      <c r="P1726" s="17">
        <v>0.34132400147723402</v>
      </c>
      <c r="Q1726" s="17">
        <v>0.34089183692358499</v>
      </c>
      <c r="R1726" s="17"/>
      <c r="S1726" s="17">
        <v>0.39404391767567998</v>
      </c>
      <c r="T1726" s="17">
        <v>0.36683257733382002</v>
      </c>
      <c r="U1726" s="17">
        <v>0.36438253404403498</v>
      </c>
      <c r="V1726" s="17">
        <v>0.306047688662345</v>
      </c>
      <c r="W1726" s="17">
        <v>0.129709204170777</v>
      </c>
      <c r="X1726" s="17">
        <v>0.33431223218275102</v>
      </c>
      <c r="Y1726" s="17">
        <v>0.417039564061158</v>
      </c>
      <c r="Z1726" s="17">
        <v>0.52374241164420399</v>
      </c>
      <c r="AA1726" s="17">
        <v>0.27092217383134198</v>
      </c>
      <c r="AB1726" s="17">
        <v>0.336635648966781</v>
      </c>
      <c r="AC1726" s="17">
        <v>0.43100808426954701</v>
      </c>
      <c r="AD1726" s="17">
        <v>0.38890466618363501</v>
      </c>
      <c r="AE1726" s="17"/>
      <c r="AF1726" s="17">
        <v>0.33838562702316699</v>
      </c>
      <c r="AG1726" s="17">
        <v>0.41344180790255303</v>
      </c>
      <c r="AH1726" s="17">
        <v>0.31095070754986998</v>
      </c>
      <c r="AI1726" s="17"/>
      <c r="AJ1726" s="17">
        <v>0.37971752310558698</v>
      </c>
      <c r="AK1726" s="17">
        <v>0.33751016892979602</v>
      </c>
      <c r="AL1726" s="17">
        <v>0.377558426871763</v>
      </c>
      <c r="AM1726" s="17">
        <v>0.25096848451634501</v>
      </c>
      <c r="AN1726" s="17">
        <v>0.32707132366373398</v>
      </c>
      <c r="AO1726" s="17"/>
      <c r="AP1726" s="17">
        <v>0.39650959625045901</v>
      </c>
      <c r="AQ1726" s="17">
        <v>0.38565607870205099</v>
      </c>
      <c r="AR1726" s="17">
        <v>0.43638575490362702</v>
      </c>
      <c r="AS1726" s="17"/>
      <c r="AT1726" s="17">
        <v>0.38173150015206297</v>
      </c>
      <c r="AU1726" s="17">
        <v>0.34007038760997199</v>
      </c>
      <c r="AV1726" s="17" t="s">
        <v>74</v>
      </c>
      <c r="AW1726" s="17">
        <v>0.37104350606796999</v>
      </c>
      <c r="AX1726" s="17">
        <v>0.29661498773496398</v>
      </c>
      <c r="AY1726" s="17">
        <v>0.3261997168354</v>
      </c>
      <c r="AZ1726" s="17">
        <v>0.27172816083859302</v>
      </c>
    </row>
    <row r="1727" spans="2:52" x14ac:dyDescent="0.35">
      <c r="B1727" t="s">
        <v>384</v>
      </c>
      <c r="C1727" s="17">
        <v>0.28476481027075801</v>
      </c>
      <c r="D1727" s="17">
        <v>0.30617928867631999</v>
      </c>
      <c r="E1727" s="17">
        <v>0.26432134387322698</v>
      </c>
      <c r="F1727" s="17"/>
      <c r="G1727" s="17">
        <v>0.33053029326714001</v>
      </c>
      <c r="H1727" s="17">
        <v>0.254122693992683</v>
      </c>
      <c r="I1727" s="17">
        <v>0.32581522246970601</v>
      </c>
      <c r="J1727" s="17">
        <v>0.26188906271585</v>
      </c>
      <c r="K1727" s="17">
        <v>0.22687326152262699</v>
      </c>
      <c r="L1727" s="17">
        <v>0.30950114941639101</v>
      </c>
      <c r="M1727" s="17"/>
      <c r="N1727" s="17">
        <v>0.25346154030295398</v>
      </c>
      <c r="O1727" s="17">
        <v>0.28353237926559899</v>
      </c>
      <c r="P1727" s="17">
        <v>0.298881312904687</v>
      </c>
      <c r="Q1727" s="17">
        <v>0.29095472683134599</v>
      </c>
      <c r="R1727" s="17"/>
      <c r="S1727" s="17">
        <v>0.25427885749406298</v>
      </c>
      <c r="T1727" s="17">
        <v>0.27152805922255902</v>
      </c>
      <c r="U1727" s="17">
        <v>0.32901751532329598</v>
      </c>
      <c r="V1727" s="17">
        <v>0.22894519501468599</v>
      </c>
      <c r="W1727" s="17">
        <v>0.29360547484313598</v>
      </c>
      <c r="X1727" s="17">
        <v>0.39149741834302398</v>
      </c>
      <c r="Y1727" s="17">
        <v>0.26324268575503801</v>
      </c>
      <c r="Z1727" s="17">
        <v>0.11776219650224</v>
      </c>
      <c r="AA1727" s="17">
        <v>0.24662346430002599</v>
      </c>
      <c r="AB1727" s="17">
        <v>0.44624384941644801</v>
      </c>
      <c r="AC1727" s="17">
        <v>0.388611545045986</v>
      </c>
      <c r="AD1727" s="17">
        <v>9.6309190239101297E-2</v>
      </c>
      <c r="AE1727" s="17"/>
      <c r="AF1727" s="17">
        <v>0.297058635473397</v>
      </c>
      <c r="AG1727" s="17">
        <v>0.28260157744847902</v>
      </c>
      <c r="AH1727" s="17">
        <v>0.24200449987226</v>
      </c>
      <c r="AI1727" s="17"/>
      <c r="AJ1727" s="17">
        <v>0.29031258960366202</v>
      </c>
      <c r="AK1727" s="17">
        <v>0.30375050272906101</v>
      </c>
      <c r="AL1727" s="17">
        <v>0.26376865885109602</v>
      </c>
      <c r="AM1727" s="17">
        <v>0.167282193876785</v>
      </c>
      <c r="AN1727" s="17">
        <v>0.224588673134583</v>
      </c>
      <c r="AO1727" s="17"/>
      <c r="AP1727" s="17">
        <v>0.26668848184738098</v>
      </c>
      <c r="AQ1727" s="17">
        <v>0.24082315575909699</v>
      </c>
      <c r="AR1727" s="17">
        <v>0.179626486506478</v>
      </c>
      <c r="AS1727" s="17"/>
      <c r="AT1727" s="17">
        <v>0.29804841842671198</v>
      </c>
      <c r="AU1727" s="17">
        <v>0.304995105358083</v>
      </c>
      <c r="AV1727" s="17" t="s">
        <v>74</v>
      </c>
      <c r="AW1727" s="17">
        <v>0.28380340798353598</v>
      </c>
      <c r="AX1727" s="17">
        <v>0.30250307875555699</v>
      </c>
      <c r="AY1727" s="17">
        <v>0.23542032733638499</v>
      </c>
      <c r="AZ1727" s="17">
        <v>0.35527998257634902</v>
      </c>
    </row>
    <row r="1728" spans="2:52" x14ac:dyDescent="0.35">
      <c r="B1728" t="s">
        <v>385</v>
      </c>
      <c r="C1728" s="17">
        <v>0.11179826300777</v>
      </c>
      <c r="D1728" s="17">
        <v>0.11841806492587199</v>
      </c>
      <c r="E1728" s="17">
        <v>0.10654784284990899</v>
      </c>
      <c r="F1728" s="17"/>
      <c r="G1728" s="17">
        <v>0.12671493142093701</v>
      </c>
      <c r="H1728" s="17">
        <v>0.13040542460912999</v>
      </c>
      <c r="I1728" s="17">
        <v>7.5382320326967595E-2</v>
      </c>
      <c r="J1728" s="17">
        <v>0.13041963744069601</v>
      </c>
      <c r="K1728" s="17">
        <v>0.10119952337657501</v>
      </c>
      <c r="L1728" s="17">
        <v>0.100114339299559</v>
      </c>
      <c r="M1728" s="17"/>
      <c r="N1728" s="17">
        <v>0.139887011238958</v>
      </c>
      <c r="O1728" s="17">
        <v>0.12664449887350299</v>
      </c>
      <c r="P1728" s="17">
        <v>9.5434293502088693E-2</v>
      </c>
      <c r="Q1728" s="17">
        <v>8.4334840846667203E-2</v>
      </c>
      <c r="R1728" s="17"/>
      <c r="S1728" s="17">
        <v>0.15830962448261299</v>
      </c>
      <c r="T1728" s="17">
        <v>9.8608612236346496E-2</v>
      </c>
      <c r="U1728" s="17">
        <v>5.1777086753298597E-2</v>
      </c>
      <c r="V1728" s="17">
        <v>0.14036141328823501</v>
      </c>
      <c r="W1728" s="17">
        <v>0.14186679689574599</v>
      </c>
      <c r="X1728" s="17">
        <v>0.112637356906579</v>
      </c>
      <c r="Y1728" s="17">
        <v>0.14177103311554601</v>
      </c>
      <c r="Z1728" s="17">
        <v>0</v>
      </c>
      <c r="AA1728" s="17">
        <v>0.13812429979444901</v>
      </c>
      <c r="AB1728" s="17">
        <v>7.5265485445806399E-2</v>
      </c>
      <c r="AC1728" s="17">
        <v>0</v>
      </c>
      <c r="AD1728" s="17">
        <v>0.18961012389259599</v>
      </c>
      <c r="AE1728" s="17"/>
      <c r="AF1728" s="17">
        <v>0.11030855020682399</v>
      </c>
      <c r="AG1728" s="17">
        <v>8.3188382005510902E-2</v>
      </c>
      <c r="AH1728" s="17">
        <v>0.157660685407917</v>
      </c>
      <c r="AI1728" s="17"/>
      <c r="AJ1728" s="17">
        <v>0.13937010518611501</v>
      </c>
      <c r="AK1728" s="17">
        <v>8.4053797726278995E-2</v>
      </c>
      <c r="AL1728" s="17">
        <v>3.9248701431751597E-2</v>
      </c>
      <c r="AM1728" s="17">
        <v>0.19626949700285701</v>
      </c>
      <c r="AN1728" s="17">
        <v>0.10571280805439701</v>
      </c>
      <c r="AO1728" s="17"/>
      <c r="AP1728" s="17">
        <v>0.14648909919230499</v>
      </c>
      <c r="AQ1728" s="17">
        <v>8.5218136298792602E-2</v>
      </c>
      <c r="AR1728" s="17">
        <v>6.4487815861934306E-2</v>
      </c>
      <c r="AS1728" s="17"/>
      <c r="AT1728" s="17">
        <v>0.10433897859474101</v>
      </c>
      <c r="AU1728" s="17">
        <v>0.12678677447162701</v>
      </c>
      <c r="AV1728" s="17" t="s">
        <v>74</v>
      </c>
      <c r="AW1728" s="17">
        <v>9.6478274415932597E-2</v>
      </c>
      <c r="AX1728" s="17">
        <v>6.4173640090614895E-2</v>
      </c>
      <c r="AY1728" s="17">
        <v>0.135145948875349</v>
      </c>
      <c r="AZ1728" s="17">
        <v>0.12792275956199201</v>
      </c>
    </row>
    <row r="1729" spans="2:52" x14ac:dyDescent="0.35">
      <c r="B1729" t="s">
        <v>386</v>
      </c>
      <c r="C1729" s="17">
        <v>0.108447693720056</v>
      </c>
      <c r="D1729" s="17">
        <v>8.4315443028577894E-2</v>
      </c>
      <c r="E1729" s="17">
        <v>0.13050349047641499</v>
      </c>
      <c r="F1729" s="17"/>
      <c r="G1729" s="17">
        <v>9.7870421234212093E-2</v>
      </c>
      <c r="H1729" s="17">
        <v>8.2588980073248899E-2</v>
      </c>
      <c r="I1729" s="17">
        <v>7.5425404568357599E-2</v>
      </c>
      <c r="J1729" s="17">
        <v>0.101503245329708</v>
      </c>
      <c r="K1729" s="17">
        <v>0.16763603758194801</v>
      </c>
      <c r="L1729" s="17">
        <v>0.12566389642036499</v>
      </c>
      <c r="M1729" s="17"/>
      <c r="N1729" s="17">
        <v>9.0404372783857906E-2</v>
      </c>
      <c r="O1729" s="17">
        <v>7.9839778437422598E-2</v>
      </c>
      <c r="P1729" s="17">
        <v>0.16584181665572101</v>
      </c>
      <c r="Q1729" s="17">
        <v>0.108651607241726</v>
      </c>
      <c r="R1729" s="17"/>
      <c r="S1729" s="17">
        <v>5.2478077485489397E-2</v>
      </c>
      <c r="T1729" s="17">
        <v>0.16174938279405601</v>
      </c>
      <c r="U1729" s="17">
        <v>0.14635966451135099</v>
      </c>
      <c r="V1729" s="17">
        <v>0.16132396476329799</v>
      </c>
      <c r="W1729" s="17">
        <v>0.15822665487712401</v>
      </c>
      <c r="X1729" s="17">
        <v>7.6258798320944995E-2</v>
      </c>
      <c r="Y1729" s="17">
        <v>7.1882237964319307E-2</v>
      </c>
      <c r="Z1729" s="17">
        <v>0.189734852759604</v>
      </c>
      <c r="AA1729" s="17">
        <v>0.11568179963816</v>
      </c>
      <c r="AB1729" s="17">
        <v>4.7589131898618499E-2</v>
      </c>
      <c r="AC1729" s="17">
        <v>3.1011750034341E-2</v>
      </c>
      <c r="AD1729" s="17">
        <v>6.6457555510208904E-2</v>
      </c>
      <c r="AE1729" s="17"/>
      <c r="AF1729" s="17">
        <v>0.14537151613523</v>
      </c>
      <c r="AG1729" s="17">
        <v>7.4217728220401902E-2</v>
      </c>
      <c r="AH1729" s="17">
        <v>0.12779071420120899</v>
      </c>
      <c r="AI1729" s="17"/>
      <c r="AJ1729" s="17">
        <v>8.9079906272621995E-2</v>
      </c>
      <c r="AK1729" s="17">
        <v>9.5983004980409903E-2</v>
      </c>
      <c r="AL1729" s="17">
        <v>0.16352818072241099</v>
      </c>
      <c r="AM1729" s="17">
        <v>0.17190049638657301</v>
      </c>
      <c r="AN1729" s="17">
        <v>0.14565282917682201</v>
      </c>
      <c r="AO1729" s="17"/>
      <c r="AP1729" s="17">
        <v>7.4679535290743795E-2</v>
      </c>
      <c r="AQ1729" s="17">
        <v>0.119668042653088</v>
      </c>
      <c r="AR1729" s="17">
        <v>0.102908617730539</v>
      </c>
      <c r="AS1729" s="17"/>
      <c r="AT1729" s="17">
        <v>0.105180502292704</v>
      </c>
      <c r="AU1729" s="17">
        <v>7.7859592651392806E-2</v>
      </c>
      <c r="AV1729" s="17" t="s">
        <v>74</v>
      </c>
      <c r="AW1729" s="17">
        <v>0.112095039733354</v>
      </c>
      <c r="AX1729" s="17">
        <v>0.15389590660080699</v>
      </c>
      <c r="AY1729" s="17">
        <v>0.13865615651442201</v>
      </c>
      <c r="AZ1729" s="17">
        <v>0</v>
      </c>
    </row>
    <row r="1730" spans="2:52" x14ac:dyDescent="0.35">
      <c r="B1730" t="s">
        <v>72</v>
      </c>
      <c r="C1730" s="17">
        <v>4.6404239877072297E-2</v>
      </c>
      <c r="D1730" s="17">
        <v>3.0448268834304501E-2</v>
      </c>
      <c r="E1730" s="17">
        <v>6.08443296839625E-2</v>
      </c>
      <c r="F1730" s="17"/>
      <c r="G1730" s="17">
        <v>7.7565746101177002E-2</v>
      </c>
      <c r="H1730" s="17">
        <v>5.77394338187402E-2</v>
      </c>
      <c r="I1730" s="17">
        <v>4.1974410048085498E-2</v>
      </c>
      <c r="J1730" s="17">
        <v>4.5994484124950698E-2</v>
      </c>
      <c r="K1730" s="17">
        <v>4.2944389423076698E-2</v>
      </c>
      <c r="L1730" s="17">
        <v>1.98169343298761E-2</v>
      </c>
      <c r="M1730" s="17"/>
      <c r="N1730" s="17">
        <v>0</v>
      </c>
      <c r="O1730" s="17">
        <v>6.8398492946693701E-2</v>
      </c>
      <c r="P1730" s="17">
        <v>2.5918415474002601E-2</v>
      </c>
      <c r="Q1730" s="17">
        <v>8.1643831565194197E-2</v>
      </c>
      <c r="R1730" s="17"/>
      <c r="S1730" s="17">
        <v>6.0640636691446301E-2</v>
      </c>
      <c r="T1730" s="17">
        <v>2.01895637751957E-2</v>
      </c>
      <c r="U1730" s="17">
        <v>3.0675050067322501E-2</v>
      </c>
      <c r="V1730" s="17">
        <v>8.0244624680846699E-2</v>
      </c>
      <c r="W1730" s="17">
        <v>7.5692392540918405E-2</v>
      </c>
      <c r="X1730" s="17">
        <v>3.65055169266299E-2</v>
      </c>
      <c r="Y1730" s="17">
        <v>1.8506755085204898E-2</v>
      </c>
      <c r="Z1730" s="17">
        <v>0</v>
      </c>
      <c r="AA1730" s="17">
        <v>6.5260508385679997E-2</v>
      </c>
      <c r="AB1730" s="17">
        <v>0</v>
      </c>
      <c r="AC1730" s="17">
        <v>7.79469307061188E-2</v>
      </c>
      <c r="AD1730" s="17">
        <v>0.133213374400661</v>
      </c>
      <c r="AE1730" s="17"/>
      <c r="AF1730" s="17">
        <v>3.0768406969789601E-2</v>
      </c>
      <c r="AG1730" s="17">
        <v>4.4400335501779603E-2</v>
      </c>
      <c r="AH1730" s="17">
        <v>2.18848744263892E-2</v>
      </c>
      <c r="AI1730" s="17"/>
      <c r="AJ1730" s="17">
        <v>2.0100651448969602E-2</v>
      </c>
      <c r="AK1730" s="17">
        <v>5.5124843142905097E-2</v>
      </c>
      <c r="AL1730" s="17">
        <v>1.8791452539994102E-2</v>
      </c>
      <c r="AM1730" s="17">
        <v>8.5125848555204303E-2</v>
      </c>
      <c r="AN1730" s="17">
        <v>8.77773832414869E-2</v>
      </c>
      <c r="AO1730" s="17"/>
      <c r="AP1730" s="17">
        <v>1.6590059067650501E-2</v>
      </c>
      <c r="AQ1730" s="17">
        <v>3.3499200903031101E-2</v>
      </c>
      <c r="AR1730" s="17">
        <v>0</v>
      </c>
      <c r="AS1730" s="17"/>
      <c r="AT1730" s="17">
        <v>1.23236826173334E-2</v>
      </c>
      <c r="AU1730" s="17">
        <v>3.3581785538343303E-2</v>
      </c>
      <c r="AV1730" s="17" t="s">
        <v>74</v>
      </c>
      <c r="AW1730" s="17">
        <v>8.9661003426181093E-2</v>
      </c>
      <c r="AX1730" s="17">
        <v>7.3234442027653196E-2</v>
      </c>
      <c r="AY1730" s="17">
        <v>5.6967693498173801E-2</v>
      </c>
      <c r="AZ1730" s="17">
        <v>0.24506909702306501</v>
      </c>
    </row>
    <row r="1731" spans="2:52" x14ac:dyDescent="0.35">
      <c r="B1731" t="s">
        <v>387</v>
      </c>
      <c r="C1731" s="17">
        <v>0.44858499312434402</v>
      </c>
      <c r="D1731" s="17">
        <v>0.46063893453492499</v>
      </c>
      <c r="E1731" s="17">
        <v>0.437782993116488</v>
      </c>
      <c r="F1731" s="17"/>
      <c r="G1731" s="17">
        <v>0.36731860797653298</v>
      </c>
      <c r="H1731" s="17">
        <v>0.47514346750619801</v>
      </c>
      <c r="I1731" s="17">
        <v>0.48140264258688298</v>
      </c>
      <c r="J1731" s="17">
        <v>0.46019357038879499</v>
      </c>
      <c r="K1731" s="17">
        <v>0.46134678809577401</v>
      </c>
      <c r="L1731" s="17">
        <v>0.44490368053380902</v>
      </c>
      <c r="M1731" s="17"/>
      <c r="N1731" s="17">
        <v>0.51624707567423</v>
      </c>
      <c r="O1731" s="17">
        <v>0.44158485047678198</v>
      </c>
      <c r="P1731" s="17">
        <v>0.41392416146350097</v>
      </c>
      <c r="Q1731" s="17">
        <v>0.43441499351506702</v>
      </c>
      <c r="R1731" s="17"/>
      <c r="S1731" s="17">
        <v>0.474292803846389</v>
      </c>
      <c r="T1731" s="17">
        <v>0.44792438197184298</v>
      </c>
      <c r="U1731" s="17">
        <v>0.44217068334473197</v>
      </c>
      <c r="V1731" s="17">
        <v>0.389124802252935</v>
      </c>
      <c r="W1731" s="17">
        <v>0.33060868084307599</v>
      </c>
      <c r="X1731" s="17">
        <v>0.383100909502821</v>
      </c>
      <c r="Y1731" s="17">
        <v>0.50459728807989102</v>
      </c>
      <c r="Z1731" s="17">
        <v>0.69250295073815504</v>
      </c>
      <c r="AA1731" s="17">
        <v>0.43430992788168499</v>
      </c>
      <c r="AB1731" s="17">
        <v>0.430901533239127</v>
      </c>
      <c r="AC1731" s="17">
        <v>0.50242977421355395</v>
      </c>
      <c r="AD1731" s="17">
        <v>0.51440975595743199</v>
      </c>
      <c r="AE1731" s="17"/>
      <c r="AF1731" s="17">
        <v>0.41649289121476002</v>
      </c>
      <c r="AG1731" s="17">
        <v>0.51559197682382896</v>
      </c>
      <c r="AH1731" s="17">
        <v>0.45065922609222497</v>
      </c>
      <c r="AI1731" s="17"/>
      <c r="AJ1731" s="17">
        <v>0.46113674748863198</v>
      </c>
      <c r="AK1731" s="17">
        <v>0.46108785142134501</v>
      </c>
      <c r="AL1731" s="17">
        <v>0.51466300645474705</v>
      </c>
      <c r="AM1731" s="17">
        <v>0.37942196417857998</v>
      </c>
      <c r="AN1731" s="17">
        <v>0.43626830639271102</v>
      </c>
      <c r="AO1731" s="17"/>
      <c r="AP1731" s="17">
        <v>0.49555282460192002</v>
      </c>
      <c r="AQ1731" s="17">
        <v>0.520791464385991</v>
      </c>
      <c r="AR1731" s="17">
        <v>0.65297707990104903</v>
      </c>
      <c r="AS1731" s="17"/>
      <c r="AT1731" s="17">
        <v>0.48010841806850901</v>
      </c>
      <c r="AU1731" s="17">
        <v>0.45677674198055401</v>
      </c>
      <c r="AV1731" s="17" t="s">
        <v>74</v>
      </c>
      <c r="AW1731" s="17">
        <v>0.41796227444099598</v>
      </c>
      <c r="AX1731" s="17">
        <v>0.40619293252536798</v>
      </c>
      <c r="AY1731" s="17">
        <v>0.43380987377567098</v>
      </c>
      <c r="AZ1731" s="17">
        <v>0.27172816083859302</v>
      </c>
    </row>
    <row r="1732" spans="2:52" x14ac:dyDescent="0.35">
      <c r="B1732" t="s">
        <v>388</v>
      </c>
      <c r="C1732" s="17">
        <v>0.22024595672782599</v>
      </c>
      <c r="D1732" s="17">
        <v>0.20273350795445</v>
      </c>
      <c r="E1732" s="17">
        <v>0.237051333326323</v>
      </c>
      <c r="F1732" s="17"/>
      <c r="G1732" s="17">
        <v>0.22458535265514901</v>
      </c>
      <c r="H1732" s="17">
        <v>0.21299440468237901</v>
      </c>
      <c r="I1732" s="17">
        <v>0.15080772489532501</v>
      </c>
      <c r="J1732" s="17">
        <v>0.23192288277040399</v>
      </c>
      <c r="K1732" s="17">
        <v>0.26883556095852201</v>
      </c>
      <c r="L1732" s="17">
        <v>0.225778235719924</v>
      </c>
      <c r="M1732" s="17"/>
      <c r="N1732" s="17">
        <v>0.23029138402281599</v>
      </c>
      <c r="O1732" s="17">
        <v>0.206484277310925</v>
      </c>
      <c r="P1732" s="17">
        <v>0.26127611015780999</v>
      </c>
      <c r="Q1732" s="17">
        <v>0.19298644808839299</v>
      </c>
      <c r="R1732" s="17"/>
      <c r="S1732" s="17">
        <v>0.21078770196810201</v>
      </c>
      <c r="T1732" s="17">
        <v>0.26035799503040202</v>
      </c>
      <c r="U1732" s="17">
        <v>0.19813675126465</v>
      </c>
      <c r="V1732" s="17">
        <v>0.301685378051533</v>
      </c>
      <c r="W1732" s="17">
        <v>0.30009345177287</v>
      </c>
      <c r="X1732" s="17">
        <v>0.18889615522752501</v>
      </c>
      <c r="Y1732" s="17">
        <v>0.21365327107986501</v>
      </c>
      <c r="Z1732" s="17">
        <v>0.189734852759604</v>
      </c>
      <c r="AA1732" s="17">
        <v>0.25380609943261001</v>
      </c>
      <c r="AB1732" s="17">
        <v>0.122854617344425</v>
      </c>
      <c r="AC1732" s="17">
        <v>3.1011750034341E-2</v>
      </c>
      <c r="AD1732" s="17">
        <v>0.256067679402805</v>
      </c>
      <c r="AE1732" s="17"/>
      <c r="AF1732" s="17">
        <v>0.25568006634205398</v>
      </c>
      <c r="AG1732" s="17">
        <v>0.157406110225913</v>
      </c>
      <c r="AH1732" s="17">
        <v>0.28545139960912602</v>
      </c>
      <c r="AI1732" s="17"/>
      <c r="AJ1732" s="17">
        <v>0.228450011458737</v>
      </c>
      <c r="AK1732" s="17">
        <v>0.18003680270668901</v>
      </c>
      <c r="AL1732" s="17">
        <v>0.20277688215416301</v>
      </c>
      <c r="AM1732" s="17">
        <v>0.36816999338943002</v>
      </c>
      <c r="AN1732" s="17">
        <v>0.25136563723121902</v>
      </c>
      <c r="AO1732" s="17"/>
      <c r="AP1732" s="17">
        <v>0.22116863448304799</v>
      </c>
      <c r="AQ1732" s="17">
        <v>0.20488617895187999</v>
      </c>
      <c r="AR1732" s="17">
        <v>0.167396433592474</v>
      </c>
      <c r="AS1732" s="17"/>
      <c r="AT1732" s="17">
        <v>0.20951948088744601</v>
      </c>
      <c r="AU1732" s="17">
        <v>0.20464636712302001</v>
      </c>
      <c r="AV1732" s="17" t="s">
        <v>74</v>
      </c>
      <c r="AW1732" s="17">
        <v>0.20857331414928701</v>
      </c>
      <c r="AX1732" s="17">
        <v>0.21806954669142201</v>
      </c>
      <c r="AY1732" s="17">
        <v>0.27380210538977101</v>
      </c>
      <c r="AZ1732" s="17">
        <v>0.12792275956199201</v>
      </c>
    </row>
    <row r="1733" spans="2:52" x14ac:dyDescent="0.35">
      <c r="B1733" t="s">
        <v>86</v>
      </c>
      <c r="C1733" s="17">
        <v>0.22833903639651901</v>
      </c>
      <c r="D1733" s="17">
        <v>0.25790542658047499</v>
      </c>
      <c r="E1733" s="17">
        <v>0.200731659790165</v>
      </c>
      <c r="F1733" s="17"/>
      <c r="G1733" s="17">
        <v>0.14273325532138401</v>
      </c>
      <c r="H1733" s="17">
        <v>0.262149062823818</v>
      </c>
      <c r="I1733" s="17">
        <v>0.33059491769155802</v>
      </c>
      <c r="J1733" s="17">
        <v>0.228270687618391</v>
      </c>
      <c r="K1733" s="17">
        <v>0.192511227137251</v>
      </c>
      <c r="L1733" s="17">
        <v>0.21912544481388399</v>
      </c>
      <c r="M1733" s="17"/>
      <c r="N1733" s="17">
        <v>0.28595569165141299</v>
      </c>
      <c r="O1733" s="17">
        <v>0.235100573165857</v>
      </c>
      <c r="P1733" s="17">
        <v>0.15264805130569101</v>
      </c>
      <c r="Q1733" s="17">
        <v>0.241428545426674</v>
      </c>
      <c r="R1733" s="17"/>
      <c r="S1733" s="17">
        <v>0.26350510187828602</v>
      </c>
      <c r="T1733" s="17">
        <v>0.18756638694144101</v>
      </c>
      <c r="U1733" s="17">
        <v>0.24403393208008201</v>
      </c>
      <c r="V1733" s="17">
        <v>8.7439424201401897E-2</v>
      </c>
      <c r="W1733" s="17">
        <v>3.0515229070205801E-2</v>
      </c>
      <c r="X1733" s="17">
        <v>0.19420475427529699</v>
      </c>
      <c r="Y1733" s="17">
        <v>0.29094401700002598</v>
      </c>
      <c r="Z1733" s="17">
        <v>0.50276809797855104</v>
      </c>
      <c r="AA1733" s="17">
        <v>0.180503828449075</v>
      </c>
      <c r="AB1733" s="17">
        <v>0.30804691589470301</v>
      </c>
      <c r="AC1733" s="17">
        <v>0.47141802417921302</v>
      </c>
      <c r="AD1733" s="17">
        <v>0.25834207655462699</v>
      </c>
      <c r="AE1733" s="17"/>
      <c r="AF1733" s="17">
        <v>0.16081282487270501</v>
      </c>
      <c r="AG1733" s="17">
        <v>0.35818586659791601</v>
      </c>
      <c r="AH1733" s="17">
        <v>0.16520782648309901</v>
      </c>
      <c r="AI1733" s="17"/>
      <c r="AJ1733" s="17">
        <v>0.23268673602989501</v>
      </c>
      <c r="AK1733" s="17">
        <v>0.28105104871465703</v>
      </c>
      <c r="AL1733" s="17">
        <v>0.31188612430058399</v>
      </c>
      <c r="AM1733" s="17">
        <v>1.12519707891502E-2</v>
      </c>
      <c r="AN1733" s="17">
        <v>0.18490266916149201</v>
      </c>
      <c r="AO1733" s="17"/>
      <c r="AP1733" s="17">
        <v>0.274384190118872</v>
      </c>
      <c r="AQ1733" s="17">
        <v>0.31590528543411101</v>
      </c>
      <c r="AR1733" s="17">
        <v>0.485580646308575</v>
      </c>
      <c r="AS1733" s="17"/>
      <c r="AT1733" s="17">
        <v>0.27058893718106303</v>
      </c>
      <c r="AU1733" s="17">
        <v>0.25213037485753398</v>
      </c>
      <c r="AV1733" s="17" t="s">
        <v>74</v>
      </c>
      <c r="AW1733" s="17">
        <v>0.20938896029171</v>
      </c>
      <c r="AX1733" s="17">
        <v>0.188123385833946</v>
      </c>
      <c r="AY1733" s="17">
        <v>0.1600077683859</v>
      </c>
      <c r="AZ1733" s="17">
        <v>0.14380540127660099</v>
      </c>
    </row>
    <row r="1734" spans="2:52" x14ac:dyDescent="0.35">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row>
    <row r="1735" spans="2:52" x14ac:dyDescent="0.35">
      <c r="B1735" s="6" t="s">
        <v>548</v>
      </c>
      <c r="C1735" s="17"/>
      <c r="D1735" s="17"/>
      <c r="E1735" s="17"/>
      <c r="F1735" s="17"/>
      <c r="G1735" s="17"/>
      <c r="H1735" s="17"/>
      <c r="I1735" s="17"/>
      <c r="J1735" s="17"/>
      <c r="K1735" s="17"/>
      <c r="L1735" s="17"/>
      <c r="M1735" s="17"/>
      <c r="N1735" s="17"/>
      <c r="O1735" s="17"/>
      <c r="P1735" s="17"/>
      <c r="Q1735" s="17"/>
      <c r="R1735" s="17"/>
      <c r="S1735" s="17"/>
      <c r="T1735" s="17"/>
      <c r="U1735" s="17"/>
      <c r="V1735" s="17"/>
      <c r="W1735" s="17"/>
      <c r="X1735" s="17"/>
      <c r="Y1735" s="17"/>
      <c r="Z1735" s="17"/>
      <c r="AA1735" s="17"/>
      <c r="AB1735" s="17"/>
      <c r="AC1735" s="17"/>
      <c r="AD1735" s="17"/>
      <c r="AE1735" s="17"/>
      <c r="AF1735" s="17"/>
      <c r="AG1735" s="17"/>
      <c r="AH1735" s="17"/>
      <c r="AI1735" s="17"/>
      <c r="AJ1735" s="17"/>
      <c r="AK1735" s="17"/>
      <c r="AL1735" s="17"/>
      <c r="AM1735" s="17"/>
      <c r="AN1735" s="17"/>
      <c r="AO1735" s="17"/>
      <c r="AP1735" s="17"/>
      <c r="AQ1735" s="17"/>
      <c r="AR1735" s="17"/>
      <c r="AS1735" s="17"/>
      <c r="AT1735" s="17"/>
      <c r="AU1735" s="17"/>
      <c r="AV1735" s="17"/>
      <c r="AW1735" s="17"/>
      <c r="AX1735" s="17"/>
      <c r="AY1735" s="17"/>
      <c r="AZ1735" s="17"/>
    </row>
    <row r="1736" spans="2:52" x14ac:dyDescent="0.35">
      <c r="B1736" s="24" t="s">
        <v>156</v>
      </c>
      <c r="C1736" s="17"/>
      <c r="D1736" s="17"/>
      <c r="E1736" s="17"/>
      <c r="F1736" s="17"/>
      <c r="G1736" s="17"/>
      <c r="H1736" s="17"/>
      <c r="I1736" s="17"/>
      <c r="J1736" s="17"/>
      <c r="K1736" s="17"/>
      <c r="L1736" s="17"/>
      <c r="M1736" s="17"/>
      <c r="N1736" s="17"/>
      <c r="O1736" s="17"/>
      <c r="P1736" s="17"/>
      <c r="Q1736" s="17"/>
      <c r="R1736" s="17"/>
      <c r="S1736" s="17"/>
      <c r="T1736" s="17"/>
      <c r="U1736" s="17"/>
      <c r="V1736" s="17"/>
      <c r="W1736" s="17"/>
      <c r="X1736" s="17"/>
      <c r="Y1736" s="17"/>
      <c r="Z1736" s="17"/>
      <c r="AA1736" s="17"/>
      <c r="AB1736" s="17"/>
      <c r="AC1736" s="17"/>
      <c r="AD1736" s="17"/>
      <c r="AE1736" s="17"/>
      <c r="AF1736" s="17"/>
      <c r="AG1736" s="17"/>
      <c r="AH1736" s="17"/>
      <c r="AI1736" s="17"/>
      <c r="AJ1736" s="17"/>
      <c r="AK1736" s="17"/>
      <c r="AL1736" s="17"/>
      <c r="AM1736" s="17"/>
      <c r="AN1736" s="17"/>
      <c r="AO1736" s="17"/>
      <c r="AP1736" s="17"/>
      <c r="AQ1736" s="17"/>
      <c r="AR1736" s="17"/>
      <c r="AS1736" s="17"/>
      <c r="AT1736" s="17"/>
      <c r="AU1736" s="17"/>
      <c r="AV1736" s="17"/>
      <c r="AW1736" s="17"/>
      <c r="AX1736" s="17"/>
      <c r="AY1736" s="17"/>
      <c r="AZ1736" s="17"/>
    </row>
    <row r="1737" spans="2:52" x14ac:dyDescent="0.35">
      <c r="B1737" t="s">
        <v>382</v>
      </c>
      <c r="C1737" s="17">
        <v>7.4793908843453105E-2</v>
      </c>
      <c r="D1737" s="17">
        <v>6.0449488191419397E-2</v>
      </c>
      <c r="E1737" s="17">
        <v>8.7962444056274E-2</v>
      </c>
      <c r="F1737" s="17"/>
      <c r="G1737" s="17">
        <v>8.2616789966472398E-2</v>
      </c>
      <c r="H1737" s="17">
        <v>8.5782586550967502E-2</v>
      </c>
      <c r="I1737" s="17">
        <v>7.2863241270927206E-2</v>
      </c>
      <c r="J1737" s="17">
        <v>8.7685892474651597E-2</v>
      </c>
      <c r="K1737" s="17">
        <v>9.90436839825454E-2</v>
      </c>
      <c r="L1737" s="17">
        <v>3.3950409290608399E-2</v>
      </c>
      <c r="M1737" s="17"/>
      <c r="N1737" s="17">
        <v>0.100957991252695</v>
      </c>
      <c r="O1737" s="17">
        <v>7.4922091159406998E-2</v>
      </c>
      <c r="P1737" s="17">
        <v>4.48202684566988E-2</v>
      </c>
      <c r="Q1737" s="17">
        <v>7.9457409153691094E-2</v>
      </c>
      <c r="R1737" s="17"/>
      <c r="S1737" s="17">
        <v>7.5288466597295003E-2</v>
      </c>
      <c r="T1737" s="17">
        <v>9.1915473055655103E-2</v>
      </c>
      <c r="U1737" s="17">
        <v>4.5221586109971998E-2</v>
      </c>
      <c r="V1737" s="17">
        <v>7.1820762299624905E-2</v>
      </c>
      <c r="W1737" s="17">
        <v>7.4437250717638903E-2</v>
      </c>
      <c r="X1737" s="17">
        <v>3.6818408531391802E-2</v>
      </c>
      <c r="Y1737" s="17">
        <v>0.102346087490259</v>
      </c>
      <c r="Z1737" s="17">
        <v>0.11372012768075999</v>
      </c>
      <c r="AA1737" s="17">
        <v>9.5458659915948901E-2</v>
      </c>
      <c r="AB1737" s="17">
        <v>5.14581099507707E-2</v>
      </c>
      <c r="AC1737" s="17">
        <v>6.8477866992414996E-2</v>
      </c>
      <c r="AD1737" s="17">
        <v>6.1959758939038899E-2</v>
      </c>
      <c r="AE1737" s="17"/>
      <c r="AF1737" s="17">
        <v>5.2905685627375999E-2</v>
      </c>
      <c r="AG1737" s="17">
        <v>9.2311309295771193E-2</v>
      </c>
      <c r="AH1737" s="17">
        <v>0.101096575156192</v>
      </c>
      <c r="AI1737" s="17"/>
      <c r="AJ1737" s="17">
        <v>5.00637187699189E-2</v>
      </c>
      <c r="AK1737" s="17">
        <v>0.1122733949064</v>
      </c>
      <c r="AL1737" s="17">
        <v>5.5837200970290102E-2</v>
      </c>
      <c r="AM1737" s="17">
        <v>0.16877966236513001</v>
      </c>
      <c r="AN1737" s="17">
        <v>8.4945285796745901E-2</v>
      </c>
      <c r="AO1737" s="17"/>
      <c r="AP1737" s="17">
        <v>6.3602358609647899E-2</v>
      </c>
      <c r="AQ1737" s="17">
        <v>0.13369456185241399</v>
      </c>
      <c r="AR1737" s="17">
        <v>1.8396111612919201E-2</v>
      </c>
      <c r="AS1737" s="17"/>
      <c r="AT1737" s="17">
        <v>6.6978369793601597E-2</v>
      </c>
      <c r="AU1737" s="17">
        <v>8.7549524315521196E-2</v>
      </c>
      <c r="AV1737" s="17" t="s">
        <v>74</v>
      </c>
      <c r="AW1737" s="17">
        <v>8.8923803436708998E-2</v>
      </c>
      <c r="AX1737" s="17">
        <v>6.0665581117360499E-2</v>
      </c>
      <c r="AY1737" s="17">
        <v>7.2292871303740999E-2</v>
      </c>
      <c r="AZ1737" s="17">
        <v>0</v>
      </c>
    </row>
    <row r="1738" spans="2:52" x14ac:dyDescent="0.35">
      <c r="B1738" t="s">
        <v>383</v>
      </c>
      <c r="C1738" s="17">
        <v>0.26715322100049899</v>
      </c>
      <c r="D1738" s="17">
        <v>0.25403357821220002</v>
      </c>
      <c r="E1738" s="17">
        <v>0.27467005224705099</v>
      </c>
      <c r="F1738" s="17"/>
      <c r="G1738" s="17">
        <v>0.372536569133326</v>
      </c>
      <c r="H1738" s="17">
        <v>0.29991815202432798</v>
      </c>
      <c r="I1738" s="17">
        <v>0.27747048136575297</v>
      </c>
      <c r="J1738" s="17">
        <v>0.31989162851626601</v>
      </c>
      <c r="K1738" s="17">
        <v>0.179374602325131</v>
      </c>
      <c r="L1738" s="17">
        <v>0.17110938414055399</v>
      </c>
      <c r="M1738" s="17"/>
      <c r="N1738" s="17">
        <v>0.230873032115677</v>
      </c>
      <c r="O1738" s="17">
        <v>0.26444539154297902</v>
      </c>
      <c r="P1738" s="17">
        <v>0.30986034849273603</v>
      </c>
      <c r="Q1738" s="17">
        <v>0.27336329099224999</v>
      </c>
      <c r="R1738" s="17"/>
      <c r="S1738" s="17">
        <v>0.27664562345909</v>
      </c>
      <c r="T1738" s="17">
        <v>0.21945473510785499</v>
      </c>
      <c r="U1738" s="17">
        <v>0.344968133320605</v>
      </c>
      <c r="V1738" s="17">
        <v>0.257499601904427</v>
      </c>
      <c r="W1738" s="17">
        <v>0.295264248094884</v>
      </c>
      <c r="X1738" s="17">
        <v>0.26655399772618099</v>
      </c>
      <c r="Y1738" s="17">
        <v>0.13915746243608301</v>
      </c>
      <c r="Z1738" s="17">
        <v>0.29422119941790598</v>
      </c>
      <c r="AA1738" s="17">
        <v>0.30666334168945403</v>
      </c>
      <c r="AB1738" s="17">
        <v>0.30755674823726897</v>
      </c>
      <c r="AC1738" s="17">
        <v>0.27685934382708399</v>
      </c>
      <c r="AD1738" s="17">
        <v>0.258496981533898</v>
      </c>
      <c r="AE1738" s="17"/>
      <c r="AF1738" s="17">
        <v>0.21736037030967301</v>
      </c>
      <c r="AG1738" s="17">
        <v>0.26822027307215401</v>
      </c>
      <c r="AH1738" s="17">
        <v>0.31513163292295299</v>
      </c>
      <c r="AI1738" s="17"/>
      <c r="AJ1738" s="17">
        <v>0.18310972902782699</v>
      </c>
      <c r="AK1738" s="17">
        <v>0.31945986460856002</v>
      </c>
      <c r="AL1738" s="17">
        <v>0.32103351381648998</v>
      </c>
      <c r="AM1738" s="17">
        <v>0</v>
      </c>
      <c r="AN1738" s="17">
        <v>0.29646919234845898</v>
      </c>
      <c r="AO1738" s="17"/>
      <c r="AP1738" s="17">
        <v>0.204219543798876</v>
      </c>
      <c r="AQ1738" s="17">
        <v>0.33407581637917699</v>
      </c>
      <c r="AR1738" s="17">
        <v>0.37774424671972001</v>
      </c>
      <c r="AS1738" s="17"/>
      <c r="AT1738" s="17">
        <v>0.163535094056414</v>
      </c>
      <c r="AU1738" s="17">
        <v>0.311361329278385</v>
      </c>
      <c r="AV1738" s="17" t="s">
        <v>74</v>
      </c>
      <c r="AW1738" s="17">
        <v>0.30448745095076202</v>
      </c>
      <c r="AX1738" s="17">
        <v>0.290698540694517</v>
      </c>
      <c r="AY1738" s="17">
        <v>0.339079731542972</v>
      </c>
      <c r="AZ1738" s="17">
        <v>0.398719859518951</v>
      </c>
    </row>
    <row r="1739" spans="2:52" x14ac:dyDescent="0.35">
      <c r="B1739" t="s">
        <v>384</v>
      </c>
      <c r="C1739" s="17">
        <v>0.34654554255365999</v>
      </c>
      <c r="D1739" s="17">
        <v>0.37964846108612699</v>
      </c>
      <c r="E1739" s="17">
        <v>0.319089586337232</v>
      </c>
      <c r="F1739" s="17"/>
      <c r="G1739" s="17">
        <v>0.27150706051907603</v>
      </c>
      <c r="H1739" s="17">
        <v>0.343557481882728</v>
      </c>
      <c r="I1739" s="17">
        <v>0.388768092533189</v>
      </c>
      <c r="J1739" s="17">
        <v>0.32366632523858302</v>
      </c>
      <c r="K1739" s="17">
        <v>0.366765149280109</v>
      </c>
      <c r="L1739" s="17">
        <v>0.381546868103534</v>
      </c>
      <c r="M1739" s="17"/>
      <c r="N1739" s="17">
        <v>0.402560921659188</v>
      </c>
      <c r="O1739" s="17">
        <v>0.36125133611723098</v>
      </c>
      <c r="P1739" s="17">
        <v>0.290154529601097</v>
      </c>
      <c r="Q1739" s="17">
        <v>0.31677771483275402</v>
      </c>
      <c r="R1739" s="17"/>
      <c r="S1739" s="17">
        <v>0.36444131442917799</v>
      </c>
      <c r="T1739" s="17">
        <v>0.35487807234573998</v>
      </c>
      <c r="U1739" s="17">
        <v>0.32601601635785799</v>
      </c>
      <c r="V1739" s="17">
        <v>0.26133938288730801</v>
      </c>
      <c r="W1739" s="17">
        <v>0.32741822898802098</v>
      </c>
      <c r="X1739" s="17">
        <v>0.37017476002675798</v>
      </c>
      <c r="Y1739" s="17">
        <v>0.414975106327378</v>
      </c>
      <c r="Z1739" s="17">
        <v>0.47808693445264699</v>
      </c>
      <c r="AA1739" s="17">
        <v>0.22519661626402501</v>
      </c>
      <c r="AB1739" s="17">
        <v>0.45265579595891597</v>
      </c>
      <c r="AC1739" s="17">
        <v>0.37081339044728101</v>
      </c>
      <c r="AD1739" s="17">
        <v>0.356719761233806</v>
      </c>
      <c r="AE1739" s="17"/>
      <c r="AF1739" s="17">
        <v>0.33773913419562801</v>
      </c>
      <c r="AG1739" s="17">
        <v>0.39349643978654297</v>
      </c>
      <c r="AH1739" s="17">
        <v>0.286435808737597</v>
      </c>
      <c r="AI1739" s="17"/>
      <c r="AJ1739" s="17">
        <v>0.38403952551536902</v>
      </c>
      <c r="AK1739" s="17">
        <v>0.34913296591826898</v>
      </c>
      <c r="AL1739" s="17">
        <v>0.28148935357343602</v>
      </c>
      <c r="AM1739" s="17">
        <v>0.37792449569023501</v>
      </c>
      <c r="AN1739" s="17">
        <v>0.30368879670514198</v>
      </c>
      <c r="AO1739" s="17"/>
      <c r="AP1739" s="17">
        <v>0.37743795167334299</v>
      </c>
      <c r="AQ1739" s="17">
        <v>0.31216201882645001</v>
      </c>
      <c r="AR1739" s="17">
        <v>0.40743802724842498</v>
      </c>
      <c r="AS1739" s="17"/>
      <c r="AT1739" s="17">
        <v>0.391579938741621</v>
      </c>
      <c r="AU1739" s="17">
        <v>0.38866385627515898</v>
      </c>
      <c r="AV1739" s="17" t="s">
        <v>74</v>
      </c>
      <c r="AW1739" s="17">
        <v>0.25658295476439102</v>
      </c>
      <c r="AX1739" s="17">
        <v>0.315740100089829</v>
      </c>
      <c r="AY1739" s="17">
        <v>0.297163349435414</v>
      </c>
      <c r="AZ1739" s="17">
        <v>0.13551442460246599</v>
      </c>
    </row>
    <row r="1740" spans="2:52" x14ac:dyDescent="0.35">
      <c r="B1740" t="s">
        <v>385</v>
      </c>
      <c r="C1740" s="17">
        <v>0.116041695331973</v>
      </c>
      <c r="D1740" s="17">
        <v>0.137134549462851</v>
      </c>
      <c r="E1740" s="17">
        <v>9.7955027254067906E-2</v>
      </c>
      <c r="F1740" s="17"/>
      <c r="G1740" s="17">
        <v>0.112478365321504</v>
      </c>
      <c r="H1740" s="17">
        <v>0.124159116855611</v>
      </c>
      <c r="I1740" s="17">
        <v>7.5233814206289801E-2</v>
      </c>
      <c r="J1740" s="17">
        <v>8.9200749175707306E-2</v>
      </c>
      <c r="K1740" s="17">
        <v>8.2181786711181801E-2</v>
      </c>
      <c r="L1740" s="17">
        <v>0.18324287183520899</v>
      </c>
      <c r="M1740" s="17"/>
      <c r="N1740" s="17">
        <v>0.14640185072999001</v>
      </c>
      <c r="O1740" s="17">
        <v>0.118682923665255</v>
      </c>
      <c r="P1740" s="17">
        <v>0.114645007391618</v>
      </c>
      <c r="Q1740" s="17">
        <v>9.22778454035003E-2</v>
      </c>
      <c r="R1740" s="17"/>
      <c r="S1740" s="17">
        <v>0.12738107497231299</v>
      </c>
      <c r="T1740" s="17">
        <v>0.107523525937365</v>
      </c>
      <c r="U1740" s="17">
        <v>8.7700601710429094E-2</v>
      </c>
      <c r="V1740" s="17">
        <v>0.13370136448775299</v>
      </c>
      <c r="W1740" s="17">
        <v>0.114348284496606</v>
      </c>
      <c r="X1740" s="17">
        <v>0.110183076328309</v>
      </c>
      <c r="Y1740" s="17">
        <v>0.185636715397656</v>
      </c>
      <c r="Z1740" s="17">
        <v>0</v>
      </c>
      <c r="AA1740" s="17">
        <v>0.12847325453073</v>
      </c>
      <c r="AB1740" s="17">
        <v>0.14193028824680101</v>
      </c>
      <c r="AC1740" s="17">
        <v>3.0561291796843599E-2</v>
      </c>
      <c r="AD1740" s="17">
        <v>0.125877311189043</v>
      </c>
      <c r="AE1740" s="17"/>
      <c r="AF1740" s="17">
        <v>0.13295246244924599</v>
      </c>
      <c r="AG1740" s="17">
        <v>0.106871173016979</v>
      </c>
      <c r="AH1740" s="17">
        <v>8.1912154017929104E-2</v>
      </c>
      <c r="AI1740" s="17"/>
      <c r="AJ1740" s="17">
        <v>0.15308985794606</v>
      </c>
      <c r="AK1740" s="17">
        <v>0.100954507781977</v>
      </c>
      <c r="AL1740" s="17">
        <v>0.13077755094988999</v>
      </c>
      <c r="AM1740" s="17">
        <v>0</v>
      </c>
      <c r="AN1740" s="17">
        <v>6.2865661048643107E-2</v>
      </c>
      <c r="AO1740" s="17"/>
      <c r="AP1740" s="17">
        <v>0.17359733198862301</v>
      </c>
      <c r="AQ1740" s="17">
        <v>9.8047471408043999E-2</v>
      </c>
      <c r="AR1740" s="17">
        <v>0.100158179112168</v>
      </c>
      <c r="AS1740" s="17"/>
      <c r="AT1740" s="17">
        <v>0.15846478669203901</v>
      </c>
      <c r="AU1740" s="17">
        <v>8.4884109611632105E-2</v>
      </c>
      <c r="AV1740" s="17" t="s">
        <v>74</v>
      </c>
      <c r="AW1740" s="17">
        <v>0.14721725442737499</v>
      </c>
      <c r="AX1740" s="17">
        <v>5.8663886118458998E-2</v>
      </c>
      <c r="AY1740" s="17">
        <v>0.1079297553137</v>
      </c>
      <c r="AZ1740" s="17">
        <v>0.13333742050140701</v>
      </c>
    </row>
    <row r="1741" spans="2:52" x14ac:dyDescent="0.35">
      <c r="B1741" t="s">
        <v>386</v>
      </c>
      <c r="C1741" s="17">
        <v>0.13215715666965699</v>
      </c>
      <c r="D1741" s="17">
        <v>0.114948847551141</v>
      </c>
      <c r="E1741" s="17">
        <v>0.148194557862769</v>
      </c>
      <c r="F1741" s="17"/>
      <c r="G1741" s="17">
        <v>6.0353861530358599E-2</v>
      </c>
      <c r="H1741" s="17">
        <v>6.0583005929721698E-2</v>
      </c>
      <c r="I1741" s="17">
        <v>0.122587489679634</v>
      </c>
      <c r="J1741" s="17">
        <v>0.13379588694009201</v>
      </c>
      <c r="K1741" s="17">
        <v>0.22007083000153699</v>
      </c>
      <c r="L1741" s="17">
        <v>0.190897159347898</v>
      </c>
      <c r="M1741" s="17"/>
      <c r="N1741" s="17">
        <v>0.11115485079872101</v>
      </c>
      <c r="O1741" s="17">
        <v>0.11779690633614701</v>
      </c>
      <c r="P1741" s="17">
        <v>0.17188445429679899</v>
      </c>
      <c r="Q1741" s="17">
        <v>0.13013944115421899</v>
      </c>
      <c r="R1741" s="17"/>
      <c r="S1741" s="17">
        <v>0.10886022530886399</v>
      </c>
      <c r="T1741" s="17">
        <v>0.186437022278378</v>
      </c>
      <c r="U1741" s="17">
        <v>0.14247291177251101</v>
      </c>
      <c r="V1741" s="17">
        <v>0.170524667858067</v>
      </c>
      <c r="W1741" s="17">
        <v>0.112839595161932</v>
      </c>
      <c r="X1741" s="17">
        <v>7.6204568619701304E-2</v>
      </c>
      <c r="Y1741" s="17">
        <v>0.13937787326341899</v>
      </c>
      <c r="Z1741" s="17">
        <v>0.11397173844868699</v>
      </c>
      <c r="AA1741" s="17">
        <v>0.153811672839479</v>
      </c>
      <c r="AB1741" s="17">
        <v>4.63990576062435E-2</v>
      </c>
      <c r="AC1741" s="17">
        <v>0.17534117623025799</v>
      </c>
      <c r="AD1741" s="17">
        <v>6.3732812703552896E-2</v>
      </c>
      <c r="AE1741" s="17"/>
      <c r="AF1741" s="17">
        <v>0.21042636910207699</v>
      </c>
      <c r="AG1741" s="17">
        <v>8.4219730744317295E-2</v>
      </c>
      <c r="AH1741" s="17">
        <v>0.13250371414448001</v>
      </c>
      <c r="AI1741" s="17"/>
      <c r="AJ1741" s="17">
        <v>0.17977077846292999</v>
      </c>
      <c r="AK1741" s="17">
        <v>6.3930272115789694E-2</v>
      </c>
      <c r="AL1741" s="17">
        <v>0.17472193299115699</v>
      </c>
      <c r="AM1741" s="17">
        <v>0.45329584194463501</v>
      </c>
      <c r="AN1741" s="17">
        <v>0.15370671344710801</v>
      </c>
      <c r="AO1741" s="17"/>
      <c r="AP1741" s="17">
        <v>0.150534762992798</v>
      </c>
      <c r="AQ1741" s="17">
        <v>9.0375152086830696E-2</v>
      </c>
      <c r="AR1741" s="17">
        <v>7.7713936591752505E-2</v>
      </c>
      <c r="AS1741" s="17"/>
      <c r="AT1741" s="17">
        <v>0.17690062683089</v>
      </c>
      <c r="AU1741" s="17">
        <v>9.0475522637723099E-2</v>
      </c>
      <c r="AV1741" s="17" t="s">
        <v>74</v>
      </c>
      <c r="AW1741" s="17">
        <v>0.13581775940030999</v>
      </c>
      <c r="AX1741" s="17">
        <v>0.15215329720818899</v>
      </c>
      <c r="AY1741" s="17">
        <v>0.12398042398355</v>
      </c>
      <c r="AZ1741" s="17">
        <v>0</v>
      </c>
    </row>
    <row r="1742" spans="2:52" x14ac:dyDescent="0.35">
      <c r="B1742" t="s">
        <v>72</v>
      </c>
      <c r="C1742" s="17">
        <v>6.3308475600758404E-2</v>
      </c>
      <c r="D1742" s="17">
        <v>5.3785075496261499E-2</v>
      </c>
      <c r="E1742" s="17">
        <v>7.2128332242606397E-2</v>
      </c>
      <c r="F1742" s="17"/>
      <c r="G1742" s="17">
        <v>0.100507353529264</v>
      </c>
      <c r="H1742" s="17">
        <v>8.5999656756643797E-2</v>
      </c>
      <c r="I1742" s="17">
        <v>6.3076880944206798E-2</v>
      </c>
      <c r="J1742" s="17">
        <v>4.5759517654699801E-2</v>
      </c>
      <c r="K1742" s="17">
        <v>5.2563947699495302E-2</v>
      </c>
      <c r="L1742" s="17">
        <v>3.9253307282197399E-2</v>
      </c>
      <c r="M1742" s="17"/>
      <c r="N1742" s="17">
        <v>8.0513534437285806E-3</v>
      </c>
      <c r="O1742" s="17">
        <v>6.2901351178981005E-2</v>
      </c>
      <c r="P1742" s="17">
        <v>6.8635391761051504E-2</v>
      </c>
      <c r="Q1742" s="17">
        <v>0.107984298463585</v>
      </c>
      <c r="R1742" s="17"/>
      <c r="S1742" s="17">
        <v>4.7383295233260098E-2</v>
      </c>
      <c r="T1742" s="17">
        <v>3.9791171275007101E-2</v>
      </c>
      <c r="U1742" s="17">
        <v>5.3620750728624503E-2</v>
      </c>
      <c r="V1742" s="17">
        <v>0.10511422056281999</v>
      </c>
      <c r="W1742" s="17">
        <v>7.5692392540918405E-2</v>
      </c>
      <c r="X1742" s="17">
        <v>0.140065188767659</v>
      </c>
      <c r="Y1742" s="17">
        <v>1.8506755085204898E-2</v>
      </c>
      <c r="Z1742" s="17">
        <v>0</v>
      </c>
      <c r="AA1742" s="17">
        <v>9.0396454760363204E-2</v>
      </c>
      <c r="AB1742" s="17">
        <v>0</v>
      </c>
      <c r="AC1742" s="17">
        <v>7.79469307061188E-2</v>
      </c>
      <c r="AD1742" s="17">
        <v>0.133213374400661</v>
      </c>
      <c r="AE1742" s="17"/>
      <c r="AF1742" s="17">
        <v>4.86159783159993E-2</v>
      </c>
      <c r="AG1742" s="17">
        <v>5.4881074084236002E-2</v>
      </c>
      <c r="AH1742" s="17">
        <v>8.2920115020848797E-2</v>
      </c>
      <c r="AI1742" s="17"/>
      <c r="AJ1742" s="17">
        <v>4.9926390277895097E-2</v>
      </c>
      <c r="AK1742" s="17">
        <v>5.4248994669004902E-2</v>
      </c>
      <c r="AL1742" s="17">
        <v>3.6140447698737303E-2</v>
      </c>
      <c r="AM1742" s="17">
        <v>0</v>
      </c>
      <c r="AN1742" s="17">
        <v>9.8324350653902506E-2</v>
      </c>
      <c r="AO1742" s="17"/>
      <c r="AP1742" s="17">
        <v>3.06080509367119E-2</v>
      </c>
      <c r="AQ1742" s="17">
        <v>3.1644979447083499E-2</v>
      </c>
      <c r="AR1742" s="17">
        <v>1.8549498715015399E-2</v>
      </c>
      <c r="AS1742" s="17"/>
      <c r="AT1742" s="17">
        <v>4.2541183885434299E-2</v>
      </c>
      <c r="AU1742" s="17">
        <v>3.7065657881579603E-2</v>
      </c>
      <c r="AV1742" s="17" t="s">
        <v>74</v>
      </c>
      <c r="AW1742" s="17">
        <v>6.6970777020451705E-2</v>
      </c>
      <c r="AX1742" s="17">
        <v>0.122078594771646</v>
      </c>
      <c r="AY1742" s="17">
        <v>5.9553868420623803E-2</v>
      </c>
      <c r="AZ1742" s="17">
        <v>0.332428295377176</v>
      </c>
    </row>
    <row r="1743" spans="2:52" x14ac:dyDescent="0.35">
      <c r="B1743" t="s">
        <v>387</v>
      </c>
      <c r="C1743" s="17">
        <v>0.34194712984395198</v>
      </c>
      <c r="D1743" s="17">
        <v>0.31448306640362</v>
      </c>
      <c r="E1743" s="17">
        <v>0.362632496303325</v>
      </c>
      <c r="F1743" s="17"/>
      <c r="G1743" s="17">
        <v>0.45515335909979798</v>
      </c>
      <c r="H1743" s="17">
        <v>0.38570073857529602</v>
      </c>
      <c r="I1743" s="17">
        <v>0.35033372263668</v>
      </c>
      <c r="J1743" s="17">
        <v>0.40757752099091799</v>
      </c>
      <c r="K1743" s="17">
        <v>0.27841828630767701</v>
      </c>
      <c r="L1743" s="17">
        <v>0.20505979343116201</v>
      </c>
      <c r="M1743" s="17"/>
      <c r="N1743" s="17">
        <v>0.331831023368372</v>
      </c>
      <c r="O1743" s="17">
        <v>0.33936748270238598</v>
      </c>
      <c r="P1743" s="17">
        <v>0.35468061694943398</v>
      </c>
      <c r="Q1743" s="17">
        <v>0.35282070014594202</v>
      </c>
      <c r="R1743" s="17"/>
      <c r="S1743" s="17">
        <v>0.35193409005638598</v>
      </c>
      <c r="T1743" s="17">
        <v>0.31137020816351002</v>
      </c>
      <c r="U1743" s="17">
        <v>0.39018971943057701</v>
      </c>
      <c r="V1743" s="17">
        <v>0.32932036420405197</v>
      </c>
      <c r="W1743" s="17">
        <v>0.36970149881252201</v>
      </c>
      <c r="X1743" s="17">
        <v>0.303372406257573</v>
      </c>
      <c r="Y1743" s="17">
        <v>0.24150354992634199</v>
      </c>
      <c r="Z1743" s="17">
        <v>0.40794132709866598</v>
      </c>
      <c r="AA1743" s="17">
        <v>0.40212200160540301</v>
      </c>
      <c r="AB1743" s="17">
        <v>0.35901485818803902</v>
      </c>
      <c r="AC1743" s="17">
        <v>0.34533721081949897</v>
      </c>
      <c r="AD1743" s="17">
        <v>0.32045674047293599</v>
      </c>
      <c r="AE1743" s="17"/>
      <c r="AF1743" s="17">
        <v>0.270266055937049</v>
      </c>
      <c r="AG1743" s="17">
        <v>0.36053158236792499</v>
      </c>
      <c r="AH1743" s="17">
        <v>0.41622820807914501</v>
      </c>
      <c r="AI1743" s="17"/>
      <c r="AJ1743" s="17">
        <v>0.23317344779774599</v>
      </c>
      <c r="AK1743" s="17">
        <v>0.431733259514959</v>
      </c>
      <c r="AL1743" s="17">
        <v>0.37687071478678003</v>
      </c>
      <c r="AM1743" s="17">
        <v>0.16877966236513001</v>
      </c>
      <c r="AN1743" s="17">
        <v>0.38141447814520502</v>
      </c>
      <c r="AO1743" s="17"/>
      <c r="AP1743" s="17">
        <v>0.26782190240852399</v>
      </c>
      <c r="AQ1743" s="17">
        <v>0.46777037823159201</v>
      </c>
      <c r="AR1743" s="17">
        <v>0.396140358332639</v>
      </c>
      <c r="AS1743" s="17"/>
      <c r="AT1743" s="17">
        <v>0.230513463850015</v>
      </c>
      <c r="AU1743" s="17">
        <v>0.39891085359390599</v>
      </c>
      <c r="AV1743" s="17" t="s">
        <v>74</v>
      </c>
      <c r="AW1743" s="17">
        <v>0.39341125438747099</v>
      </c>
      <c r="AX1743" s="17">
        <v>0.35136412181187698</v>
      </c>
      <c r="AY1743" s="17">
        <v>0.41137260284671301</v>
      </c>
      <c r="AZ1743" s="17">
        <v>0.398719859518951</v>
      </c>
    </row>
    <row r="1744" spans="2:52" x14ac:dyDescent="0.35">
      <c r="B1744" t="s">
        <v>388</v>
      </c>
      <c r="C1744" s="17">
        <v>0.24819885200163</v>
      </c>
      <c r="D1744" s="17">
        <v>0.25208339701399202</v>
      </c>
      <c r="E1744" s="17">
        <v>0.24614958511683699</v>
      </c>
      <c r="F1744" s="17"/>
      <c r="G1744" s="17">
        <v>0.172832226851862</v>
      </c>
      <c r="H1744" s="17">
        <v>0.184742122785332</v>
      </c>
      <c r="I1744" s="17">
        <v>0.197821303885924</v>
      </c>
      <c r="J1744" s="17">
        <v>0.22299663611579901</v>
      </c>
      <c r="K1744" s="17">
        <v>0.30225261671271902</v>
      </c>
      <c r="L1744" s="17">
        <v>0.37414003118310701</v>
      </c>
      <c r="M1744" s="17"/>
      <c r="N1744" s="17">
        <v>0.25755670152871102</v>
      </c>
      <c r="O1744" s="17">
        <v>0.23647983000140199</v>
      </c>
      <c r="P1744" s="17">
        <v>0.28652946168841698</v>
      </c>
      <c r="Q1744" s="17">
        <v>0.22241728655772</v>
      </c>
      <c r="R1744" s="17"/>
      <c r="S1744" s="17">
        <v>0.23624130028117701</v>
      </c>
      <c r="T1744" s="17">
        <v>0.29396054821574302</v>
      </c>
      <c r="U1744" s="17">
        <v>0.23017351348293999</v>
      </c>
      <c r="V1744" s="17">
        <v>0.30422603234581902</v>
      </c>
      <c r="W1744" s="17">
        <v>0.22718787965853801</v>
      </c>
      <c r="X1744" s="17">
        <v>0.18638764494801</v>
      </c>
      <c r="Y1744" s="17">
        <v>0.32501458866107502</v>
      </c>
      <c r="Z1744" s="17">
        <v>0.11397173844868699</v>
      </c>
      <c r="AA1744" s="17">
        <v>0.28228492737020899</v>
      </c>
      <c r="AB1744" s="17">
        <v>0.188329345853045</v>
      </c>
      <c r="AC1744" s="17">
        <v>0.20590246802710199</v>
      </c>
      <c r="AD1744" s="17">
        <v>0.18961012389259599</v>
      </c>
      <c r="AE1744" s="17"/>
      <c r="AF1744" s="17">
        <v>0.34337883155132298</v>
      </c>
      <c r="AG1744" s="17">
        <v>0.191090903761296</v>
      </c>
      <c r="AH1744" s="17">
        <v>0.21441586816240901</v>
      </c>
      <c r="AI1744" s="17"/>
      <c r="AJ1744" s="17">
        <v>0.332860636408989</v>
      </c>
      <c r="AK1744" s="17">
        <v>0.16488477989776701</v>
      </c>
      <c r="AL1744" s="17">
        <v>0.30549948394104698</v>
      </c>
      <c r="AM1744" s="17">
        <v>0.45329584194463501</v>
      </c>
      <c r="AN1744" s="17">
        <v>0.21657237449575101</v>
      </c>
      <c r="AO1744" s="17"/>
      <c r="AP1744" s="17">
        <v>0.32413209498142098</v>
      </c>
      <c r="AQ1744" s="17">
        <v>0.18842262349487501</v>
      </c>
      <c r="AR1744" s="17">
        <v>0.17787211570392</v>
      </c>
      <c r="AS1744" s="17"/>
      <c r="AT1744" s="17">
        <v>0.33536541352292898</v>
      </c>
      <c r="AU1744" s="17">
        <v>0.175359632249355</v>
      </c>
      <c r="AV1744" s="17" t="s">
        <v>74</v>
      </c>
      <c r="AW1744" s="17">
        <v>0.28303501382768598</v>
      </c>
      <c r="AX1744" s="17">
        <v>0.21081718332664801</v>
      </c>
      <c r="AY1744" s="17">
        <v>0.231910179297249</v>
      </c>
      <c r="AZ1744" s="17">
        <v>0.13333742050140701</v>
      </c>
    </row>
    <row r="1745" spans="2:52" x14ac:dyDescent="0.35">
      <c r="B1745" t="s">
        <v>86</v>
      </c>
      <c r="C1745" s="17">
        <v>9.3748277842322897E-2</v>
      </c>
      <c r="D1745" s="17">
        <v>6.23996693896283E-2</v>
      </c>
      <c r="E1745" s="17">
        <v>0.116482911186488</v>
      </c>
      <c r="F1745" s="17"/>
      <c r="G1745" s="17">
        <v>0.28232113224793598</v>
      </c>
      <c r="H1745" s="17">
        <v>0.20095861578996299</v>
      </c>
      <c r="I1745" s="17">
        <v>0.152512418750756</v>
      </c>
      <c r="J1745" s="17">
        <v>0.18458088487511901</v>
      </c>
      <c r="K1745" s="17">
        <v>-2.3834330405042601E-2</v>
      </c>
      <c r="L1745" s="17">
        <v>-0.169080237751944</v>
      </c>
      <c r="M1745" s="17"/>
      <c r="N1745" s="17">
        <v>7.4274321839660401E-2</v>
      </c>
      <c r="O1745" s="17">
        <v>0.102887652700983</v>
      </c>
      <c r="P1745" s="17">
        <v>6.8151155261017199E-2</v>
      </c>
      <c r="Q1745" s="17">
        <v>0.13040341358822199</v>
      </c>
      <c r="R1745" s="17"/>
      <c r="S1745" s="17">
        <v>0.115692789775209</v>
      </c>
      <c r="T1745" s="17">
        <v>1.7409659947767098E-2</v>
      </c>
      <c r="U1745" s="17">
        <v>0.16001620594763699</v>
      </c>
      <c r="V1745" s="17">
        <v>2.5094331858232601E-2</v>
      </c>
      <c r="W1745" s="17">
        <v>0.142513619153984</v>
      </c>
      <c r="X1745" s="17">
        <v>0.11698476130956301</v>
      </c>
      <c r="Y1745" s="17">
        <v>-8.3511038734732604E-2</v>
      </c>
      <c r="Z1745" s="17">
        <v>0.29396958864998002</v>
      </c>
      <c r="AA1745" s="17">
        <v>0.119837074235194</v>
      </c>
      <c r="AB1745" s="17">
        <v>0.17068551233499499</v>
      </c>
      <c r="AC1745" s="17">
        <v>0.13943474279239701</v>
      </c>
      <c r="AD1745" s="17">
        <v>0.13084661658034</v>
      </c>
      <c r="AE1745" s="17"/>
      <c r="AF1745" s="17">
        <v>-7.3112775614273803E-2</v>
      </c>
      <c r="AG1745" s="17">
        <v>0.16944067860662901</v>
      </c>
      <c r="AH1745" s="17">
        <v>0.201812339916736</v>
      </c>
      <c r="AI1745" s="17"/>
      <c r="AJ1745" s="17">
        <v>-9.9687188611242802E-2</v>
      </c>
      <c r="AK1745" s="17">
        <v>0.26684847961719199</v>
      </c>
      <c r="AL1745" s="17">
        <v>7.1371230845732506E-2</v>
      </c>
      <c r="AM1745" s="17">
        <v>-0.28451617957950398</v>
      </c>
      <c r="AN1745" s="17">
        <v>0.16484210364945401</v>
      </c>
      <c r="AO1745" s="17"/>
      <c r="AP1745" s="17">
        <v>-5.6310192572897003E-2</v>
      </c>
      <c r="AQ1745" s="17">
        <v>0.27934775473671702</v>
      </c>
      <c r="AR1745" s="17">
        <v>0.21826824262871899</v>
      </c>
      <c r="AS1745" s="17"/>
      <c r="AT1745" s="17">
        <v>-0.104851949672914</v>
      </c>
      <c r="AU1745" s="17">
        <v>0.22355122134455099</v>
      </c>
      <c r="AV1745" s="17" t="s">
        <v>74</v>
      </c>
      <c r="AW1745" s="17">
        <v>0.110376240559786</v>
      </c>
      <c r="AX1745" s="17">
        <v>0.14054693848522901</v>
      </c>
      <c r="AY1745" s="17">
        <v>0.17946242354946301</v>
      </c>
      <c r="AZ1745" s="17">
        <v>0.26538243901754399</v>
      </c>
    </row>
    <row r="1746" spans="2:52" x14ac:dyDescent="0.35">
      <c r="C1746" s="17"/>
      <c r="D1746" s="17"/>
      <c r="E1746" s="17"/>
      <c r="F1746" s="17"/>
      <c r="G1746" s="17"/>
      <c r="H1746" s="17"/>
      <c r="I1746" s="17"/>
      <c r="J1746" s="17"/>
      <c r="K1746" s="17"/>
      <c r="L1746" s="17"/>
      <c r="M1746" s="17"/>
      <c r="N1746" s="17"/>
      <c r="O1746" s="17"/>
      <c r="P1746" s="17"/>
      <c r="Q1746" s="17"/>
      <c r="R1746" s="17"/>
      <c r="S1746" s="17"/>
      <c r="T1746" s="17"/>
      <c r="U1746" s="17"/>
      <c r="V1746" s="17"/>
      <c r="W1746" s="17"/>
      <c r="X1746" s="17"/>
      <c r="Y1746" s="17"/>
      <c r="Z1746" s="17"/>
      <c r="AA1746" s="17"/>
      <c r="AB1746" s="17"/>
      <c r="AC1746" s="17"/>
      <c r="AD1746" s="17"/>
      <c r="AE1746" s="17"/>
      <c r="AF1746" s="17"/>
      <c r="AG1746" s="17"/>
      <c r="AH1746" s="17"/>
      <c r="AI1746" s="17"/>
      <c r="AJ1746" s="17"/>
      <c r="AK1746" s="17"/>
      <c r="AL1746" s="17"/>
      <c r="AM1746" s="17"/>
      <c r="AN1746" s="17"/>
      <c r="AO1746" s="17"/>
      <c r="AP1746" s="17"/>
      <c r="AQ1746" s="17"/>
      <c r="AR1746" s="17"/>
      <c r="AS1746" s="17"/>
      <c r="AT1746" s="17"/>
      <c r="AU1746" s="17"/>
      <c r="AV1746" s="17"/>
      <c r="AW1746" s="17"/>
      <c r="AX1746" s="17"/>
      <c r="AY1746" s="17"/>
      <c r="AZ1746" s="17"/>
    </row>
    <row r="1747" spans="2:52" x14ac:dyDescent="0.35">
      <c r="B1747" s="6" t="s">
        <v>549</v>
      </c>
      <c r="C1747" s="17"/>
      <c r="D1747" s="17"/>
      <c r="E1747" s="17"/>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17"/>
      <c r="AE1747" s="17"/>
      <c r="AF1747" s="17"/>
      <c r="AG1747" s="17"/>
      <c r="AH1747" s="17"/>
      <c r="AI1747" s="17"/>
      <c r="AJ1747" s="17"/>
      <c r="AK1747" s="17"/>
      <c r="AL1747" s="17"/>
      <c r="AM1747" s="17"/>
      <c r="AN1747" s="17"/>
      <c r="AO1747" s="17"/>
      <c r="AP1747" s="17"/>
      <c r="AQ1747" s="17"/>
      <c r="AR1747" s="17"/>
      <c r="AS1747" s="17"/>
      <c r="AT1747" s="17"/>
      <c r="AU1747" s="17"/>
      <c r="AV1747" s="17"/>
      <c r="AW1747" s="17"/>
      <c r="AX1747" s="17"/>
      <c r="AY1747" s="17"/>
      <c r="AZ1747" s="17"/>
    </row>
    <row r="1748" spans="2:52" x14ac:dyDescent="0.35">
      <c r="B1748" s="24" t="s">
        <v>156</v>
      </c>
      <c r="C1748" s="17"/>
      <c r="D1748" s="17"/>
      <c r="E1748" s="17"/>
      <c r="F1748" s="17"/>
      <c r="G1748" s="17"/>
      <c r="H1748" s="17"/>
      <c r="I1748" s="17"/>
      <c r="J1748" s="17"/>
      <c r="K1748" s="17"/>
      <c r="L1748" s="17"/>
      <c r="M1748" s="17"/>
      <c r="N1748" s="17"/>
      <c r="O1748" s="17"/>
      <c r="P1748" s="17"/>
      <c r="Q1748" s="17"/>
      <c r="R1748" s="17"/>
      <c r="S1748" s="17"/>
      <c r="T1748" s="17"/>
      <c r="U1748" s="17"/>
      <c r="V1748" s="17"/>
      <c r="W1748" s="17"/>
      <c r="X1748" s="17"/>
      <c r="Y1748" s="17"/>
      <c r="Z1748" s="17"/>
      <c r="AA1748" s="17"/>
      <c r="AB1748" s="17"/>
      <c r="AC1748" s="17"/>
      <c r="AD1748" s="17"/>
      <c r="AE1748" s="17"/>
      <c r="AF1748" s="17"/>
      <c r="AG1748" s="17"/>
      <c r="AH1748" s="17"/>
      <c r="AI1748" s="17"/>
      <c r="AJ1748" s="17"/>
      <c r="AK1748" s="17"/>
      <c r="AL1748" s="17"/>
      <c r="AM1748" s="17"/>
      <c r="AN1748" s="17"/>
      <c r="AO1748" s="17"/>
      <c r="AP1748" s="17"/>
      <c r="AQ1748" s="17"/>
      <c r="AR1748" s="17"/>
      <c r="AS1748" s="17"/>
      <c r="AT1748" s="17"/>
      <c r="AU1748" s="17"/>
      <c r="AV1748" s="17"/>
      <c r="AW1748" s="17"/>
      <c r="AX1748" s="17"/>
      <c r="AY1748" s="17"/>
      <c r="AZ1748" s="17"/>
    </row>
    <row r="1749" spans="2:52" x14ac:dyDescent="0.35">
      <c r="B1749" t="s">
        <v>382</v>
      </c>
      <c r="C1749" s="17">
        <v>0.163109219853527</v>
      </c>
      <c r="D1749" s="17">
        <v>0.137896492447629</v>
      </c>
      <c r="E1749" s="17">
        <v>0.18380799464087599</v>
      </c>
      <c r="F1749" s="17"/>
      <c r="G1749" s="17">
        <v>0.160209138461676</v>
      </c>
      <c r="H1749" s="17">
        <v>0.17162646288295799</v>
      </c>
      <c r="I1749" s="17">
        <v>0.14740553533371401</v>
      </c>
      <c r="J1749" s="17">
        <v>0.17186608243096799</v>
      </c>
      <c r="K1749" s="17">
        <v>0.166310777713469</v>
      </c>
      <c r="L1749" s="17">
        <v>0.15855097741763699</v>
      </c>
      <c r="M1749" s="17"/>
      <c r="N1749" s="17">
        <v>0.22749331420004101</v>
      </c>
      <c r="O1749" s="17">
        <v>0.14846998467030301</v>
      </c>
      <c r="P1749" s="17">
        <v>0.175561327114968</v>
      </c>
      <c r="Q1749" s="17">
        <v>0.11806067470007101</v>
      </c>
      <c r="R1749" s="17"/>
      <c r="S1749" s="17">
        <v>0.18494775340807201</v>
      </c>
      <c r="T1749" s="17">
        <v>0.17436948316468601</v>
      </c>
      <c r="U1749" s="17">
        <v>7.9979353488310798E-2</v>
      </c>
      <c r="V1749" s="17">
        <v>0.21200509462172801</v>
      </c>
      <c r="W1749" s="17">
        <v>0.20457463083236399</v>
      </c>
      <c r="X1749" s="17">
        <v>0.114261371993077</v>
      </c>
      <c r="Y1749" s="17">
        <v>0.185370337731005</v>
      </c>
      <c r="Z1749" s="17">
        <v>0.15709426254123199</v>
      </c>
      <c r="AA1749" s="17">
        <v>0.18832347569507299</v>
      </c>
      <c r="AB1749" s="17">
        <v>0.123934997449516</v>
      </c>
      <c r="AC1749" s="17">
        <v>0.10111371796200699</v>
      </c>
      <c r="AD1749" s="17">
        <v>0.188892096180305</v>
      </c>
      <c r="AE1749" s="17"/>
      <c r="AF1749" s="17">
        <v>0.14748506518184301</v>
      </c>
      <c r="AG1749" s="17">
        <v>0.17015824787790099</v>
      </c>
      <c r="AH1749" s="17">
        <v>0.16530926936287399</v>
      </c>
      <c r="AI1749" s="17"/>
      <c r="AJ1749" s="17">
        <v>0.13604229366328</v>
      </c>
      <c r="AK1749" s="17">
        <v>0.189044675780007</v>
      </c>
      <c r="AL1749" s="17">
        <v>0.132746837157139</v>
      </c>
      <c r="AM1749" s="17">
        <v>0.297233142027366</v>
      </c>
      <c r="AN1749" s="17">
        <v>0.23557884466245699</v>
      </c>
      <c r="AO1749" s="17"/>
      <c r="AP1749" s="17">
        <v>0.1731090909511</v>
      </c>
      <c r="AQ1749" s="17">
        <v>0.20812192000471599</v>
      </c>
      <c r="AR1749" s="17">
        <v>0.18228481870221999</v>
      </c>
      <c r="AS1749" s="17"/>
      <c r="AT1749" s="17">
        <v>0.17175055958320001</v>
      </c>
      <c r="AU1749" s="17">
        <v>0.174412760308127</v>
      </c>
      <c r="AV1749" s="17" t="s">
        <v>74</v>
      </c>
      <c r="AW1749" s="17">
        <v>0.20230388684616099</v>
      </c>
      <c r="AX1749" s="17">
        <v>9.2764042302056704E-2</v>
      </c>
      <c r="AY1749" s="17">
        <v>0.16518302376344299</v>
      </c>
      <c r="AZ1749" s="17">
        <v>5.9799295534763597E-2</v>
      </c>
    </row>
    <row r="1750" spans="2:52" x14ac:dyDescent="0.35">
      <c r="B1750" t="s">
        <v>383</v>
      </c>
      <c r="C1750" s="17">
        <v>0.40367803926528101</v>
      </c>
      <c r="D1750" s="17">
        <v>0.406076187986399</v>
      </c>
      <c r="E1750" s="17">
        <v>0.40382803359147001</v>
      </c>
      <c r="F1750" s="17"/>
      <c r="G1750" s="17">
        <v>0.37056678563151801</v>
      </c>
      <c r="H1750" s="17">
        <v>0.402978624277955</v>
      </c>
      <c r="I1750" s="17">
        <v>0.45558905247964099</v>
      </c>
      <c r="J1750" s="17">
        <v>0.40593891274481603</v>
      </c>
      <c r="K1750" s="17">
        <v>0.43289607207946701</v>
      </c>
      <c r="L1750" s="17">
        <v>0.37314011561884902</v>
      </c>
      <c r="M1750" s="17"/>
      <c r="N1750" s="17">
        <v>0.392681922932198</v>
      </c>
      <c r="O1750" s="17">
        <v>0.41745685851874098</v>
      </c>
      <c r="P1750" s="17">
        <v>0.38641026030241399</v>
      </c>
      <c r="Q1750" s="17">
        <v>0.40832893818336602</v>
      </c>
      <c r="R1750" s="17"/>
      <c r="S1750" s="17">
        <v>0.37803084876860599</v>
      </c>
      <c r="T1750" s="17">
        <v>0.38059133726328598</v>
      </c>
      <c r="U1750" s="17">
        <v>0.41296875953411</v>
      </c>
      <c r="V1750" s="17">
        <v>0.301412541713657</v>
      </c>
      <c r="W1750" s="17">
        <v>0.340926931573516</v>
      </c>
      <c r="X1750" s="17">
        <v>0.47963798659701901</v>
      </c>
      <c r="Y1750" s="17">
        <v>0.31496095022286003</v>
      </c>
      <c r="Z1750" s="17">
        <v>0.55840328228159597</v>
      </c>
      <c r="AA1750" s="17">
        <v>0.52382807995852498</v>
      </c>
      <c r="AB1750" s="17">
        <v>0.33138226905038898</v>
      </c>
      <c r="AC1750" s="17">
        <v>0.51492436486926196</v>
      </c>
      <c r="AD1750" s="17">
        <v>0.48415883037051399</v>
      </c>
      <c r="AE1750" s="17"/>
      <c r="AF1750" s="17">
        <v>0.399226137855346</v>
      </c>
      <c r="AG1750" s="17">
        <v>0.44295476549702001</v>
      </c>
      <c r="AH1750" s="17">
        <v>0.37893351082443599</v>
      </c>
      <c r="AI1750" s="17"/>
      <c r="AJ1750" s="17">
        <v>0.41886940375729598</v>
      </c>
      <c r="AK1750" s="17">
        <v>0.416154335775275</v>
      </c>
      <c r="AL1750" s="17">
        <v>0.45404556255828599</v>
      </c>
      <c r="AM1750" s="17">
        <v>0.168506759176281</v>
      </c>
      <c r="AN1750" s="17">
        <v>0.29814550102001203</v>
      </c>
      <c r="AO1750" s="17"/>
      <c r="AP1750" s="17">
        <v>0.38613512359647001</v>
      </c>
      <c r="AQ1750" s="17">
        <v>0.42947644918790001</v>
      </c>
      <c r="AR1750" s="17">
        <v>0.47829517608627498</v>
      </c>
      <c r="AS1750" s="17"/>
      <c r="AT1750" s="17">
        <v>0.41865695086919602</v>
      </c>
      <c r="AU1750" s="17">
        <v>0.45353199948239797</v>
      </c>
      <c r="AV1750" s="17" t="s">
        <v>74</v>
      </c>
      <c r="AW1750" s="17">
        <v>0.25547375769226599</v>
      </c>
      <c r="AX1750" s="17">
        <v>0.39062478638574399</v>
      </c>
      <c r="AY1750" s="17">
        <v>0.41406836766847699</v>
      </c>
      <c r="AZ1750" s="17">
        <v>0.27260888434764202</v>
      </c>
    </row>
    <row r="1751" spans="2:52" x14ac:dyDescent="0.35">
      <c r="B1751" t="s">
        <v>384</v>
      </c>
      <c r="C1751" s="17">
        <v>0.241889281572158</v>
      </c>
      <c r="D1751" s="17">
        <v>0.28414864299523501</v>
      </c>
      <c r="E1751" s="17">
        <v>0.20268155536048199</v>
      </c>
      <c r="F1751" s="17"/>
      <c r="G1751" s="17">
        <v>0.23062217496308199</v>
      </c>
      <c r="H1751" s="17">
        <v>0.211493875203909</v>
      </c>
      <c r="I1751" s="17">
        <v>0.229490601516573</v>
      </c>
      <c r="J1751" s="17">
        <v>0.24735870817175701</v>
      </c>
      <c r="K1751" s="17">
        <v>0.22898396868165199</v>
      </c>
      <c r="L1751" s="17">
        <v>0.28800290517681998</v>
      </c>
      <c r="M1751" s="17"/>
      <c r="N1751" s="17">
        <v>0.25715525669758499</v>
      </c>
      <c r="O1751" s="17">
        <v>0.20495992210123501</v>
      </c>
      <c r="P1751" s="17">
        <v>0.26767996418073797</v>
      </c>
      <c r="Q1751" s="17">
        <v>0.23951215345367999</v>
      </c>
      <c r="R1751" s="17"/>
      <c r="S1751" s="17">
        <v>0.27220421335975298</v>
      </c>
      <c r="T1751" s="17">
        <v>0.28038360237916998</v>
      </c>
      <c r="U1751" s="17">
        <v>0.245223489862363</v>
      </c>
      <c r="V1751" s="17">
        <v>0.24658956154001599</v>
      </c>
      <c r="W1751" s="17">
        <v>0.241953739355426</v>
      </c>
      <c r="X1751" s="17">
        <v>0.20700208050089999</v>
      </c>
      <c r="Y1751" s="17">
        <v>0.31597207641612801</v>
      </c>
      <c r="Z1751" s="17">
        <v>0.17053071672848499</v>
      </c>
      <c r="AA1751" s="17">
        <v>0.17280213987190399</v>
      </c>
      <c r="AB1751" s="17">
        <v>0.35954658618642599</v>
      </c>
      <c r="AC1751" s="17">
        <v>0.12925571776547301</v>
      </c>
      <c r="AD1751" s="17">
        <v>0</v>
      </c>
      <c r="AE1751" s="17"/>
      <c r="AF1751" s="17">
        <v>0.263413968439977</v>
      </c>
      <c r="AG1751" s="17">
        <v>0.20920385224045099</v>
      </c>
      <c r="AH1751" s="17">
        <v>0.30286610344605203</v>
      </c>
      <c r="AI1751" s="17"/>
      <c r="AJ1751" s="17">
        <v>0.28958005164339001</v>
      </c>
      <c r="AK1751" s="17">
        <v>0.21017741713048399</v>
      </c>
      <c r="AL1751" s="17">
        <v>0.23545127180919601</v>
      </c>
      <c r="AM1751" s="17">
        <v>0.167282193876785</v>
      </c>
      <c r="AN1751" s="17">
        <v>0.20112776103739699</v>
      </c>
      <c r="AO1751" s="17"/>
      <c r="AP1751" s="17">
        <v>0.28635063959957702</v>
      </c>
      <c r="AQ1751" s="17">
        <v>0.20807584502135801</v>
      </c>
      <c r="AR1751" s="17">
        <v>0.17089835464988001</v>
      </c>
      <c r="AS1751" s="17"/>
      <c r="AT1751" s="17">
        <v>0.26067055716342602</v>
      </c>
      <c r="AU1751" s="17">
        <v>0.20180500092749401</v>
      </c>
      <c r="AV1751" s="17" t="s">
        <v>74</v>
      </c>
      <c r="AW1751" s="17">
        <v>0.24001926364273399</v>
      </c>
      <c r="AX1751" s="17">
        <v>0.28758908638389602</v>
      </c>
      <c r="AY1751" s="17">
        <v>0.22325959087463901</v>
      </c>
      <c r="AZ1751" s="17">
        <v>0.198869763031535</v>
      </c>
    </row>
    <row r="1752" spans="2:52" x14ac:dyDescent="0.35">
      <c r="B1752" t="s">
        <v>385</v>
      </c>
      <c r="C1752" s="17">
        <v>7.4282331929483497E-2</v>
      </c>
      <c r="D1752" s="17">
        <v>6.7348159271766905E-2</v>
      </c>
      <c r="E1752" s="17">
        <v>8.0863501377118494E-2</v>
      </c>
      <c r="F1752" s="17"/>
      <c r="G1752" s="17">
        <v>0.118693090504225</v>
      </c>
      <c r="H1752" s="17">
        <v>5.0485549138619003E-2</v>
      </c>
      <c r="I1752" s="17">
        <v>7.1544028465857001E-2</v>
      </c>
      <c r="J1752" s="17">
        <v>9.8020525047295304E-2</v>
      </c>
      <c r="K1752" s="17">
        <v>3.9773324794385001E-2</v>
      </c>
      <c r="L1752" s="17">
        <v>6.7564167599209801E-2</v>
      </c>
      <c r="M1752" s="17"/>
      <c r="N1752" s="17">
        <v>5.8809722322667998E-2</v>
      </c>
      <c r="O1752" s="17">
        <v>9.9467625132978493E-2</v>
      </c>
      <c r="P1752" s="17">
        <v>6.4786984699833003E-2</v>
      </c>
      <c r="Q1752" s="17">
        <v>7.1877835564601505E-2</v>
      </c>
      <c r="R1752" s="17"/>
      <c r="S1752" s="17">
        <v>8.8004222720883901E-2</v>
      </c>
      <c r="T1752" s="17">
        <v>5.03647561799071E-2</v>
      </c>
      <c r="U1752" s="17">
        <v>0.14400638313328901</v>
      </c>
      <c r="V1752" s="17">
        <v>6.7234474476000602E-2</v>
      </c>
      <c r="W1752" s="17">
        <v>0.109383208103369</v>
      </c>
      <c r="X1752" s="17">
        <v>5.1670008567019303E-2</v>
      </c>
      <c r="Y1752" s="17">
        <v>0.11042101720869001</v>
      </c>
      <c r="Z1752" s="17">
        <v>0</v>
      </c>
      <c r="AA1752" s="17">
        <v>0</v>
      </c>
      <c r="AB1752" s="17">
        <v>0.13708818841449599</v>
      </c>
      <c r="AC1752" s="17">
        <v>6.2776296176553406E-2</v>
      </c>
      <c r="AD1752" s="17">
        <v>6.3545330834757996E-2</v>
      </c>
      <c r="AE1752" s="17"/>
      <c r="AF1752" s="17">
        <v>5.6206638312104103E-2</v>
      </c>
      <c r="AG1752" s="17">
        <v>7.2320353055816897E-2</v>
      </c>
      <c r="AH1752" s="17">
        <v>7.1515575589995897E-2</v>
      </c>
      <c r="AI1752" s="17"/>
      <c r="AJ1752" s="17">
        <v>5.5940241105152298E-2</v>
      </c>
      <c r="AK1752" s="17">
        <v>5.3514983333660698E-2</v>
      </c>
      <c r="AL1752" s="17">
        <v>0.117983800561087</v>
      </c>
      <c r="AM1752" s="17">
        <v>0.19626949700285701</v>
      </c>
      <c r="AN1752" s="17">
        <v>9.5903581118280498E-2</v>
      </c>
      <c r="AO1752" s="17"/>
      <c r="AP1752" s="17">
        <v>7.0782161972367197E-2</v>
      </c>
      <c r="AQ1752" s="17">
        <v>7.0501649432408706E-2</v>
      </c>
      <c r="AR1752" s="17">
        <v>0.10597062216974799</v>
      </c>
      <c r="AS1752" s="17"/>
      <c r="AT1752" s="17">
        <v>7.2279895888661599E-2</v>
      </c>
      <c r="AU1752" s="17">
        <v>9.1321066746412993E-2</v>
      </c>
      <c r="AV1752" s="17" t="s">
        <v>74</v>
      </c>
      <c r="AW1752" s="17">
        <v>6.6142432714244595E-2</v>
      </c>
      <c r="AX1752" s="17">
        <v>4.4887054730963202E-2</v>
      </c>
      <c r="AY1752" s="17">
        <v>6.8969870939430106E-2</v>
      </c>
      <c r="AZ1752" s="17">
        <v>0.13629376170888299</v>
      </c>
    </row>
    <row r="1753" spans="2:52" x14ac:dyDescent="0.35">
      <c r="B1753" t="s">
        <v>386</v>
      </c>
      <c r="C1753" s="17">
        <v>6.5095262901204501E-2</v>
      </c>
      <c r="D1753" s="17">
        <v>6.2654232347852404E-2</v>
      </c>
      <c r="E1753" s="17">
        <v>6.7632081008801206E-2</v>
      </c>
      <c r="F1753" s="17"/>
      <c r="G1753" s="17">
        <v>4.04174448937408E-2</v>
      </c>
      <c r="H1753" s="17">
        <v>6.9842029045505405E-2</v>
      </c>
      <c r="I1753" s="17">
        <v>4.1622575866861897E-2</v>
      </c>
      <c r="J1753" s="17">
        <v>3.0821287480212501E-2</v>
      </c>
      <c r="K1753" s="17">
        <v>9.0151987602986802E-2</v>
      </c>
      <c r="L1753" s="17">
        <v>0.105983705524129</v>
      </c>
      <c r="M1753" s="17"/>
      <c r="N1753" s="17">
        <v>5.6336868414588598E-2</v>
      </c>
      <c r="O1753" s="17">
        <v>5.83806912102166E-2</v>
      </c>
      <c r="P1753" s="17">
        <v>5.6637098001314799E-2</v>
      </c>
      <c r="Q1753" s="17">
        <v>8.8230026561104694E-2</v>
      </c>
      <c r="R1753" s="17"/>
      <c r="S1753" s="17">
        <v>5.3696753101031301E-2</v>
      </c>
      <c r="T1753" s="17">
        <v>9.3783079888470303E-2</v>
      </c>
      <c r="U1753" s="17">
        <v>6.4201263253302193E-2</v>
      </c>
      <c r="V1753" s="17">
        <v>9.3884418674933801E-2</v>
      </c>
      <c r="W1753" s="17">
        <v>5.1929988979416697E-2</v>
      </c>
      <c r="X1753" s="17">
        <v>3.7942416526163099E-2</v>
      </c>
      <c r="Y1753" s="17">
        <v>3.7706691265134699E-2</v>
      </c>
      <c r="Z1753" s="17">
        <v>0.11397173844868699</v>
      </c>
      <c r="AA1753" s="17">
        <v>3.6734876767435497E-2</v>
      </c>
      <c r="AB1753" s="17">
        <v>4.8047958899172398E-2</v>
      </c>
      <c r="AC1753" s="17">
        <v>7.9215884215098106E-2</v>
      </c>
      <c r="AD1753" s="17">
        <v>0.13019036821376201</v>
      </c>
      <c r="AE1753" s="17"/>
      <c r="AF1753" s="17">
        <v>7.9564034131592506E-2</v>
      </c>
      <c r="AG1753" s="17">
        <v>5.7369822731713198E-2</v>
      </c>
      <c r="AH1753" s="17">
        <v>7.0571629087076607E-2</v>
      </c>
      <c r="AI1753" s="17"/>
      <c r="AJ1753" s="17">
        <v>6.0940130394167603E-2</v>
      </c>
      <c r="AK1753" s="17">
        <v>6.6672711556481495E-2</v>
      </c>
      <c r="AL1753" s="17">
        <v>4.09810753742978E-2</v>
      </c>
      <c r="AM1753" s="17">
        <v>8.55825593615063E-2</v>
      </c>
      <c r="AN1753" s="17">
        <v>9.1969595053706693E-2</v>
      </c>
      <c r="AO1753" s="17"/>
      <c r="AP1753" s="17">
        <v>5.9909477066231197E-2</v>
      </c>
      <c r="AQ1753" s="17">
        <v>5.37761387562865E-2</v>
      </c>
      <c r="AR1753" s="17">
        <v>6.2551028391876595E-2</v>
      </c>
      <c r="AS1753" s="17"/>
      <c r="AT1753" s="17">
        <v>6.4420834548000794E-2</v>
      </c>
      <c r="AU1753" s="17">
        <v>2.08125858950533E-2</v>
      </c>
      <c r="AV1753" s="17" t="s">
        <v>74</v>
      </c>
      <c r="AW1753" s="17">
        <v>0.169089882084142</v>
      </c>
      <c r="AX1753" s="17">
        <v>0.110105123191089</v>
      </c>
      <c r="AY1753" s="17">
        <v>7.4429654630838504E-2</v>
      </c>
      <c r="AZ1753" s="17">
        <v>0</v>
      </c>
    </row>
    <row r="1754" spans="2:52" x14ac:dyDescent="0.35">
      <c r="B1754" t="s">
        <v>72</v>
      </c>
      <c r="C1754" s="17">
        <v>5.1945864478346399E-2</v>
      </c>
      <c r="D1754" s="17">
        <v>4.1876284951117997E-2</v>
      </c>
      <c r="E1754" s="17">
        <v>6.11868340212516E-2</v>
      </c>
      <c r="F1754" s="17"/>
      <c r="G1754" s="17">
        <v>7.94913655457581E-2</v>
      </c>
      <c r="H1754" s="17">
        <v>9.35734594510539E-2</v>
      </c>
      <c r="I1754" s="17">
        <v>5.4348206337353502E-2</v>
      </c>
      <c r="J1754" s="17">
        <v>4.5994484124950698E-2</v>
      </c>
      <c r="K1754" s="17">
        <v>4.18838691280407E-2</v>
      </c>
      <c r="L1754" s="17">
        <v>6.7581286633553103E-3</v>
      </c>
      <c r="M1754" s="17"/>
      <c r="N1754" s="17">
        <v>7.52291543292E-3</v>
      </c>
      <c r="O1754" s="17">
        <v>7.1264918366525806E-2</v>
      </c>
      <c r="P1754" s="17">
        <v>4.8924365700731699E-2</v>
      </c>
      <c r="Q1754" s="17">
        <v>7.3990371537177302E-2</v>
      </c>
      <c r="R1754" s="17"/>
      <c r="S1754" s="17">
        <v>2.3116208641653101E-2</v>
      </c>
      <c r="T1754" s="17">
        <v>2.0507741124480901E-2</v>
      </c>
      <c r="U1754" s="17">
        <v>5.3620750728624503E-2</v>
      </c>
      <c r="V1754" s="17">
        <v>7.8873908973664697E-2</v>
      </c>
      <c r="W1754" s="17">
        <v>5.1231501155908403E-2</v>
      </c>
      <c r="X1754" s="17">
        <v>0.10948613581582201</v>
      </c>
      <c r="Y1754" s="17">
        <v>3.55689271561812E-2</v>
      </c>
      <c r="Z1754" s="17">
        <v>0</v>
      </c>
      <c r="AA1754" s="17">
        <v>7.83114277070628E-2</v>
      </c>
      <c r="AB1754" s="17">
        <v>0</v>
      </c>
      <c r="AC1754" s="17">
        <v>0.11271401901160601</v>
      </c>
      <c r="AD1754" s="17">
        <v>0.133213374400661</v>
      </c>
      <c r="AE1754" s="17"/>
      <c r="AF1754" s="17">
        <v>5.4104156079137398E-2</v>
      </c>
      <c r="AG1754" s="17">
        <v>4.7992958597097603E-2</v>
      </c>
      <c r="AH1754" s="17">
        <v>1.08039116895653E-2</v>
      </c>
      <c r="AI1754" s="17"/>
      <c r="AJ1754" s="17">
        <v>3.8627879436715001E-2</v>
      </c>
      <c r="AK1754" s="17">
        <v>6.4435876424092195E-2</v>
      </c>
      <c r="AL1754" s="17">
        <v>1.8791452539994102E-2</v>
      </c>
      <c r="AM1754" s="17">
        <v>8.5125848555204303E-2</v>
      </c>
      <c r="AN1754" s="17">
        <v>7.7274717108145999E-2</v>
      </c>
      <c r="AO1754" s="17"/>
      <c r="AP1754" s="17">
        <v>2.3713506814254399E-2</v>
      </c>
      <c r="AQ1754" s="17">
        <v>3.00479975973314E-2</v>
      </c>
      <c r="AR1754" s="17">
        <v>0</v>
      </c>
      <c r="AS1754" s="17"/>
      <c r="AT1754" s="17">
        <v>1.22212019475159E-2</v>
      </c>
      <c r="AU1754" s="17">
        <v>5.8116586640515298E-2</v>
      </c>
      <c r="AV1754" s="17" t="s">
        <v>74</v>
      </c>
      <c r="AW1754" s="17">
        <v>6.6970777020451705E-2</v>
      </c>
      <c r="AX1754" s="17">
        <v>7.4029907006251006E-2</v>
      </c>
      <c r="AY1754" s="17">
        <v>5.4089492123173002E-2</v>
      </c>
      <c r="AZ1754" s="17">
        <v>0.332428295377176</v>
      </c>
    </row>
    <row r="1755" spans="2:52" x14ac:dyDescent="0.35">
      <c r="B1755" t="s">
        <v>387</v>
      </c>
      <c r="C1755" s="17">
        <v>0.56678725911880801</v>
      </c>
      <c r="D1755" s="17">
        <v>0.54397268043402702</v>
      </c>
      <c r="E1755" s="17">
        <v>0.58763602823234695</v>
      </c>
      <c r="F1755" s="17"/>
      <c r="G1755" s="17">
        <v>0.53077592409319396</v>
      </c>
      <c r="H1755" s="17">
        <v>0.57460508716091296</v>
      </c>
      <c r="I1755" s="17">
        <v>0.60299458781335502</v>
      </c>
      <c r="J1755" s="17">
        <v>0.57780499517578499</v>
      </c>
      <c r="K1755" s="17">
        <v>0.59920684979293604</v>
      </c>
      <c r="L1755" s="17">
        <v>0.53169109303648598</v>
      </c>
      <c r="M1755" s="17"/>
      <c r="N1755" s="17">
        <v>0.62017523713223899</v>
      </c>
      <c r="O1755" s="17">
        <v>0.56592684318904396</v>
      </c>
      <c r="P1755" s="17">
        <v>0.56197158741738196</v>
      </c>
      <c r="Q1755" s="17">
        <v>0.526389612883437</v>
      </c>
      <c r="R1755" s="17"/>
      <c r="S1755" s="17">
        <v>0.56297860217667794</v>
      </c>
      <c r="T1755" s="17">
        <v>0.55496082042797201</v>
      </c>
      <c r="U1755" s="17">
        <v>0.49294811302242098</v>
      </c>
      <c r="V1755" s="17">
        <v>0.51341763633538495</v>
      </c>
      <c r="W1755" s="17">
        <v>0.54550156240587999</v>
      </c>
      <c r="X1755" s="17">
        <v>0.59389935859009602</v>
      </c>
      <c r="Y1755" s="17">
        <v>0.50033128795386494</v>
      </c>
      <c r="Z1755" s="17">
        <v>0.71549754482282801</v>
      </c>
      <c r="AA1755" s="17">
        <v>0.712151555653598</v>
      </c>
      <c r="AB1755" s="17">
        <v>0.455317266499905</v>
      </c>
      <c r="AC1755" s="17">
        <v>0.61603808283126904</v>
      </c>
      <c r="AD1755" s="17">
        <v>0.673050926550819</v>
      </c>
      <c r="AE1755" s="17"/>
      <c r="AF1755" s="17">
        <v>0.54671120303718901</v>
      </c>
      <c r="AG1755" s="17">
        <v>0.61311301337492097</v>
      </c>
      <c r="AH1755" s="17">
        <v>0.54424278018730998</v>
      </c>
      <c r="AI1755" s="17"/>
      <c r="AJ1755" s="17">
        <v>0.554911697420575</v>
      </c>
      <c r="AK1755" s="17">
        <v>0.605199011555281</v>
      </c>
      <c r="AL1755" s="17">
        <v>0.58679239971542496</v>
      </c>
      <c r="AM1755" s="17">
        <v>0.465739901203647</v>
      </c>
      <c r="AN1755" s="17">
        <v>0.53372434568246996</v>
      </c>
      <c r="AO1755" s="17"/>
      <c r="AP1755" s="17">
        <v>0.55924421454757101</v>
      </c>
      <c r="AQ1755" s="17">
        <v>0.63759836919261603</v>
      </c>
      <c r="AR1755" s="17">
        <v>0.66057999478849505</v>
      </c>
      <c r="AS1755" s="17"/>
      <c r="AT1755" s="17">
        <v>0.59040751045239603</v>
      </c>
      <c r="AU1755" s="17">
        <v>0.627944759790524</v>
      </c>
      <c r="AV1755" s="17" t="s">
        <v>74</v>
      </c>
      <c r="AW1755" s="17">
        <v>0.45777764453842701</v>
      </c>
      <c r="AX1755" s="17">
        <v>0.48338882868780098</v>
      </c>
      <c r="AY1755" s="17">
        <v>0.57925139143191895</v>
      </c>
      <c r="AZ1755" s="17">
        <v>0.33240817988240601</v>
      </c>
    </row>
    <row r="1756" spans="2:52" x14ac:dyDescent="0.35">
      <c r="B1756" t="s">
        <v>388</v>
      </c>
      <c r="C1756" s="17">
        <v>0.13937759483068801</v>
      </c>
      <c r="D1756" s="17">
        <v>0.13000239161961899</v>
      </c>
      <c r="E1756" s="17">
        <v>0.14849558238592001</v>
      </c>
      <c r="F1756" s="17"/>
      <c r="G1756" s="17">
        <v>0.15911053539796599</v>
      </c>
      <c r="H1756" s="17">
        <v>0.120327578184124</v>
      </c>
      <c r="I1756" s="17">
        <v>0.113166604332719</v>
      </c>
      <c r="J1756" s="17">
        <v>0.12884181252750801</v>
      </c>
      <c r="K1756" s="17">
        <v>0.12992531239737201</v>
      </c>
      <c r="L1756" s="17">
        <v>0.173547873123339</v>
      </c>
      <c r="M1756" s="17"/>
      <c r="N1756" s="17">
        <v>0.115146590737257</v>
      </c>
      <c r="O1756" s="17">
        <v>0.15784831634319499</v>
      </c>
      <c r="P1756" s="17">
        <v>0.121424082701148</v>
      </c>
      <c r="Q1756" s="17">
        <v>0.16010786212570599</v>
      </c>
      <c r="R1756" s="17"/>
      <c r="S1756" s="17">
        <v>0.14170097582191499</v>
      </c>
      <c r="T1756" s="17">
        <v>0.144147836068377</v>
      </c>
      <c r="U1756" s="17">
        <v>0.208207646386592</v>
      </c>
      <c r="V1756" s="17">
        <v>0.161118893150934</v>
      </c>
      <c r="W1756" s="17">
        <v>0.16131319708278599</v>
      </c>
      <c r="X1756" s="17">
        <v>8.9612425093182402E-2</v>
      </c>
      <c r="Y1756" s="17">
        <v>0.148127708473825</v>
      </c>
      <c r="Z1756" s="17">
        <v>0.11397173844868699</v>
      </c>
      <c r="AA1756" s="17">
        <v>3.6734876767435497E-2</v>
      </c>
      <c r="AB1756" s="17">
        <v>0.18513614731366901</v>
      </c>
      <c r="AC1756" s="17">
        <v>0.14199218039165201</v>
      </c>
      <c r="AD1756" s="17">
        <v>0.19373569904852</v>
      </c>
      <c r="AE1756" s="17"/>
      <c r="AF1756" s="17">
        <v>0.135770672443697</v>
      </c>
      <c r="AG1756" s="17">
        <v>0.12969017578753</v>
      </c>
      <c r="AH1756" s="17">
        <v>0.142087204677073</v>
      </c>
      <c r="AI1756" s="17"/>
      <c r="AJ1756" s="17">
        <v>0.11688037149932</v>
      </c>
      <c r="AK1756" s="17">
        <v>0.120187694890142</v>
      </c>
      <c r="AL1756" s="17">
        <v>0.158964875935385</v>
      </c>
      <c r="AM1756" s="17">
        <v>0.281852056364363</v>
      </c>
      <c r="AN1756" s="17">
        <v>0.18787317617198701</v>
      </c>
      <c r="AO1756" s="17"/>
      <c r="AP1756" s="17">
        <v>0.13069163903859801</v>
      </c>
      <c r="AQ1756" s="17">
        <v>0.124277788188695</v>
      </c>
      <c r="AR1756" s="17">
        <v>0.16852165056162499</v>
      </c>
      <c r="AS1756" s="17"/>
      <c r="AT1756" s="17">
        <v>0.136700730436662</v>
      </c>
      <c r="AU1756" s="17">
        <v>0.11213365264146601</v>
      </c>
      <c r="AV1756" s="17" t="s">
        <v>74</v>
      </c>
      <c r="AW1756" s="17">
        <v>0.23523231479838599</v>
      </c>
      <c r="AX1756" s="17">
        <v>0.154992177922053</v>
      </c>
      <c r="AY1756" s="17">
        <v>0.143399525570269</v>
      </c>
      <c r="AZ1756" s="17">
        <v>0.13629376170888299</v>
      </c>
    </row>
    <row r="1757" spans="2:52" x14ac:dyDescent="0.35">
      <c r="B1757" t="s">
        <v>86</v>
      </c>
      <c r="C1757" s="17">
        <v>0.42740966428811999</v>
      </c>
      <c r="D1757" s="17">
        <v>0.41397028881440801</v>
      </c>
      <c r="E1757" s="17">
        <v>0.43914044584642697</v>
      </c>
      <c r="F1757" s="17"/>
      <c r="G1757" s="17">
        <v>0.37166538869522803</v>
      </c>
      <c r="H1757" s="17">
        <v>0.45427750897678798</v>
      </c>
      <c r="I1757" s="17">
        <v>0.489827983480636</v>
      </c>
      <c r="J1757" s="17">
        <v>0.448963182648277</v>
      </c>
      <c r="K1757" s="17">
        <v>0.469281537395564</v>
      </c>
      <c r="L1757" s="17">
        <v>0.35814321991314702</v>
      </c>
      <c r="M1757" s="17"/>
      <c r="N1757" s="17">
        <v>0.50502864639498202</v>
      </c>
      <c r="O1757" s="17">
        <v>0.408078526845849</v>
      </c>
      <c r="P1757" s="17">
        <v>0.440547504716234</v>
      </c>
      <c r="Q1757" s="17">
        <v>0.36628175075773101</v>
      </c>
      <c r="R1757" s="17"/>
      <c r="S1757" s="17">
        <v>0.42127762635476301</v>
      </c>
      <c r="T1757" s="17">
        <v>0.41081298435959501</v>
      </c>
      <c r="U1757" s="17">
        <v>0.28474046663583003</v>
      </c>
      <c r="V1757" s="17">
        <v>0.35229874318445098</v>
      </c>
      <c r="W1757" s="17">
        <v>0.38418836532309403</v>
      </c>
      <c r="X1757" s="17">
        <v>0.504286933496914</v>
      </c>
      <c r="Y1757" s="17">
        <v>0.35220357948004</v>
      </c>
      <c r="Z1757" s="17">
        <v>0.60152580637414199</v>
      </c>
      <c r="AA1757" s="17">
        <v>0.67541667888616197</v>
      </c>
      <c r="AB1757" s="17">
        <v>0.270181119186237</v>
      </c>
      <c r="AC1757" s="17">
        <v>0.47404590243961803</v>
      </c>
      <c r="AD1757" s="17">
        <v>0.47931522750229899</v>
      </c>
      <c r="AE1757" s="17"/>
      <c r="AF1757" s="17">
        <v>0.410940530593493</v>
      </c>
      <c r="AG1757" s="17">
        <v>0.48342283758739102</v>
      </c>
      <c r="AH1757" s="17">
        <v>0.40215557551023801</v>
      </c>
      <c r="AI1757" s="17"/>
      <c r="AJ1757" s="17">
        <v>0.43803132592125599</v>
      </c>
      <c r="AK1757" s="17">
        <v>0.48501131666513903</v>
      </c>
      <c r="AL1757" s="17">
        <v>0.42782752378004002</v>
      </c>
      <c r="AM1757" s="17">
        <v>0.183887844839284</v>
      </c>
      <c r="AN1757" s="17">
        <v>0.345851169510482</v>
      </c>
      <c r="AO1757" s="17"/>
      <c r="AP1757" s="17">
        <v>0.42855257550897202</v>
      </c>
      <c r="AQ1757" s="17">
        <v>0.51332058100392097</v>
      </c>
      <c r="AR1757" s="17">
        <v>0.492058344226871</v>
      </c>
      <c r="AS1757" s="17"/>
      <c r="AT1757" s="17">
        <v>0.453706780015734</v>
      </c>
      <c r="AU1757" s="17">
        <v>0.51581110714905798</v>
      </c>
      <c r="AV1757" s="17" t="s">
        <v>74</v>
      </c>
      <c r="AW1757" s="17">
        <v>0.22254532974004099</v>
      </c>
      <c r="AX1757" s="17">
        <v>0.32839665076574798</v>
      </c>
      <c r="AY1757" s="17">
        <v>0.43585186586165098</v>
      </c>
      <c r="AZ1757" s="17">
        <v>0.19611441817352199</v>
      </c>
    </row>
    <row r="1758" spans="2:52" x14ac:dyDescent="0.35">
      <c r="C1758" s="17"/>
      <c r="D1758" s="17"/>
      <c r="E1758" s="17"/>
      <c r="F1758" s="17"/>
      <c r="G1758" s="17"/>
      <c r="H1758" s="17"/>
      <c r="I1758" s="17"/>
      <c r="J1758" s="17"/>
      <c r="K1758" s="17"/>
      <c r="L1758" s="17"/>
      <c r="M1758" s="17"/>
      <c r="N1758" s="17"/>
      <c r="O1758" s="17"/>
      <c r="P1758" s="17"/>
      <c r="Q1758" s="17"/>
      <c r="R1758" s="17"/>
      <c r="S1758" s="17"/>
      <c r="T1758" s="17"/>
      <c r="U1758" s="17"/>
      <c r="V1758" s="17"/>
      <c r="W1758" s="17"/>
      <c r="X1758" s="17"/>
      <c r="Y1758" s="17"/>
      <c r="Z1758" s="17"/>
      <c r="AA1758" s="17"/>
      <c r="AB1758" s="17"/>
      <c r="AC1758" s="17"/>
      <c r="AD1758" s="17"/>
      <c r="AE1758" s="17"/>
      <c r="AF1758" s="17"/>
      <c r="AG1758" s="17"/>
      <c r="AH1758" s="17"/>
      <c r="AI1758" s="17"/>
      <c r="AJ1758" s="17"/>
      <c r="AK1758" s="17"/>
      <c r="AL1758" s="17"/>
      <c r="AM1758" s="17"/>
      <c r="AN1758" s="17"/>
      <c r="AO1758" s="17"/>
      <c r="AP1758" s="17"/>
      <c r="AQ1758" s="17"/>
      <c r="AR1758" s="17"/>
      <c r="AS1758" s="17"/>
      <c r="AT1758" s="17"/>
      <c r="AU1758" s="17"/>
      <c r="AV1758" s="17"/>
      <c r="AW1758" s="17"/>
      <c r="AX1758" s="17"/>
      <c r="AY1758" s="17"/>
      <c r="AZ1758" s="17"/>
    </row>
    <row r="1759" spans="2:52" x14ac:dyDescent="0.35">
      <c r="B1759" s="6" t="s">
        <v>550</v>
      </c>
      <c r="C1759" s="17"/>
      <c r="D1759" s="17"/>
      <c r="E1759" s="17"/>
      <c r="F1759" s="17"/>
      <c r="G1759" s="17"/>
      <c r="H1759" s="17"/>
      <c r="I1759" s="17"/>
      <c r="J1759" s="17"/>
      <c r="K1759" s="17"/>
      <c r="L1759" s="17"/>
      <c r="M1759" s="17"/>
      <c r="N1759" s="17"/>
      <c r="O1759" s="17"/>
      <c r="P1759" s="17"/>
      <c r="Q1759" s="17"/>
      <c r="R1759" s="17"/>
      <c r="S1759" s="17"/>
      <c r="T1759" s="17"/>
      <c r="U1759" s="17"/>
      <c r="V1759" s="17"/>
      <c r="W1759" s="17"/>
      <c r="X1759" s="17"/>
      <c r="Y1759" s="17"/>
      <c r="Z1759" s="17"/>
      <c r="AA1759" s="17"/>
      <c r="AB1759" s="17"/>
      <c r="AC1759" s="17"/>
      <c r="AD1759" s="17"/>
      <c r="AE1759" s="17"/>
      <c r="AF1759" s="17"/>
      <c r="AG1759" s="17"/>
      <c r="AH1759" s="17"/>
      <c r="AI1759" s="17"/>
      <c r="AJ1759" s="17"/>
      <c r="AK1759" s="17"/>
      <c r="AL1759" s="17"/>
      <c r="AM1759" s="17"/>
      <c r="AN1759" s="17"/>
      <c r="AO1759" s="17"/>
      <c r="AP1759" s="17"/>
      <c r="AQ1759" s="17"/>
      <c r="AR1759" s="17"/>
      <c r="AS1759" s="17"/>
      <c r="AT1759" s="17"/>
      <c r="AU1759" s="17"/>
      <c r="AV1759" s="17"/>
      <c r="AW1759" s="17"/>
      <c r="AX1759" s="17"/>
      <c r="AY1759" s="17"/>
      <c r="AZ1759" s="17"/>
    </row>
    <row r="1760" spans="2:52" x14ac:dyDescent="0.35">
      <c r="B1760" s="24" t="s">
        <v>156</v>
      </c>
      <c r="C1760" s="17"/>
      <c r="D1760" s="17"/>
      <c r="E1760" s="17"/>
      <c r="F1760" s="17"/>
      <c r="G1760" s="17"/>
      <c r="H1760" s="17"/>
      <c r="I1760" s="17"/>
      <c r="J1760" s="17"/>
      <c r="K1760" s="17"/>
      <c r="L1760" s="17"/>
      <c r="M1760" s="17"/>
      <c r="N1760" s="17"/>
      <c r="O1760" s="17"/>
      <c r="P1760" s="17"/>
      <c r="Q1760" s="17"/>
      <c r="R1760" s="17"/>
      <c r="S1760" s="17"/>
      <c r="T1760" s="17"/>
      <c r="U1760" s="17"/>
      <c r="V1760" s="17"/>
      <c r="W1760" s="17"/>
      <c r="X1760" s="17"/>
      <c r="Y1760" s="17"/>
      <c r="Z1760" s="17"/>
      <c r="AA1760" s="17"/>
      <c r="AB1760" s="17"/>
      <c r="AC1760" s="17"/>
      <c r="AD1760" s="17"/>
      <c r="AE1760" s="17"/>
      <c r="AF1760" s="17"/>
      <c r="AG1760" s="17"/>
      <c r="AH1760" s="17"/>
      <c r="AI1760" s="17"/>
      <c r="AJ1760" s="17"/>
      <c r="AK1760" s="17"/>
      <c r="AL1760" s="17"/>
      <c r="AM1760" s="17"/>
      <c r="AN1760" s="17"/>
      <c r="AO1760" s="17"/>
      <c r="AP1760" s="17"/>
      <c r="AQ1760" s="17"/>
      <c r="AR1760" s="17"/>
      <c r="AS1760" s="17"/>
      <c r="AT1760" s="17"/>
      <c r="AU1760" s="17"/>
      <c r="AV1760" s="17"/>
      <c r="AW1760" s="17"/>
      <c r="AX1760" s="17"/>
      <c r="AY1760" s="17"/>
      <c r="AZ1760" s="17"/>
    </row>
    <row r="1761" spans="2:52" x14ac:dyDescent="0.35">
      <c r="B1761" t="s">
        <v>382</v>
      </c>
      <c r="C1761" s="17">
        <v>7.66506183973657E-2</v>
      </c>
      <c r="D1761" s="17">
        <v>7.9858143354948299E-2</v>
      </c>
      <c r="E1761" s="17">
        <v>7.1607679995178794E-2</v>
      </c>
      <c r="F1761" s="17"/>
      <c r="G1761" s="17">
        <v>0.11925747536826301</v>
      </c>
      <c r="H1761" s="17">
        <v>0.13652881156555999</v>
      </c>
      <c r="I1761" s="17">
        <v>0.113168410104179</v>
      </c>
      <c r="J1761" s="17">
        <v>8.6022250685109103E-2</v>
      </c>
      <c r="K1761" s="17">
        <v>9.6083502143674906E-3</v>
      </c>
      <c r="L1761" s="17">
        <v>8.2904839522189005E-3</v>
      </c>
      <c r="M1761" s="17"/>
      <c r="N1761" s="17">
        <v>9.7749491208013198E-2</v>
      </c>
      <c r="O1761" s="17">
        <v>7.3545716137942793E-2</v>
      </c>
      <c r="P1761" s="17">
        <v>9.5897423946162394E-2</v>
      </c>
      <c r="Q1761" s="17">
        <v>4.8361231386362599E-2</v>
      </c>
      <c r="R1761" s="17"/>
      <c r="S1761" s="17">
        <v>7.5194598551253197E-2</v>
      </c>
      <c r="T1761" s="17">
        <v>9.89009163286272E-2</v>
      </c>
      <c r="U1761" s="17">
        <v>3.1969395270326002E-2</v>
      </c>
      <c r="V1761" s="17">
        <v>8.4684587577754003E-2</v>
      </c>
      <c r="W1761" s="17">
        <v>7.6467900226869598E-2</v>
      </c>
      <c r="X1761" s="17">
        <v>8.1162905634620502E-2</v>
      </c>
      <c r="Y1761" s="17">
        <v>5.2120277517838799E-2</v>
      </c>
      <c r="Z1761" s="17">
        <v>0.17327193543365699</v>
      </c>
      <c r="AA1761" s="17">
        <v>7.2825408221822402E-2</v>
      </c>
      <c r="AB1761" s="17">
        <v>4.7796728771974301E-2</v>
      </c>
      <c r="AC1761" s="17">
        <v>0.102582354661983</v>
      </c>
      <c r="AD1761" s="17">
        <v>6.3022095761593497E-2</v>
      </c>
      <c r="AE1761" s="17"/>
      <c r="AF1761" s="17">
        <v>4.8053478869478999E-2</v>
      </c>
      <c r="AG1761" s="17">
        <v>6.5370678065364299E-2</v>
      </c>
      <c r="AH1761" s="17">
        <v>0.166716124450145</v>
      </c>
      <c r="AI1761" s="17"/>
      <c r="AJ1761" s="17">
        <v>5.2004330618963097E-2</v>
      </c>
      <c r="AK1761" s="17">
        <v>8.9567712584906006E-2</v>
      </c>
      <c r="AL1761" s="17">
        <v>1.8227170228058299E-2</v>
      </c>
      <c r="AM1761" s="17">
        <v>0.16802099426054501</v>
      </c>
      <c r="AN1761" s="17">
        <v>0.115501266441671</v>
      </c>
      <c r="AO1761" s="17"/>
      <c r="AP1761" s="17">
        <v>9.44039929819145E-2</v>
      </c>
      <c r="AQ1761" s="17">
        <v>0.112918607201855</v>
      </c>
      <c r="AR1761" s="17">
        <v>6.6830627265409004E-2</v>
      </c>
      <c r="AS1761" s="17"/>
      <c r="AT1761" s="17">
        <v>4.7283239650061197E-2</v>
      </c>
      <c r="AU1761" s="17">
        <v>8.2214953413607406E-2</v>
      </c>
      <c r="AV1761" s="17" t="s">
        <v>74</v>
      </c>
      <c r="AW1761" s="17">
        <v>2.11289732455704E-2</v>
      </c>
      <c r="AX1761" s="17">
        <v>0.11196241435186299</v>
      </c>
      <c r="AY1761" s="17">
        <v>0.112903158444638</v>
      </c>
      <c r="AZ1761" s="17">
        <v>5.9799295534763597E-2</v>
      </c>
    </row>
    <row r="1762" spans="2:52" x14ac:dyDescent="0.35">
      <c r="B1762" t="s">
        <v>383</v>
      </c>
      <c r="C1762" s="17">
        <v>0.21592044843222499</v>
      </c>
      <c r="D1762" s="17">
        <v>0.20590620304421101</v>
      </c>
      <c r="E1762" s="17">
        <v>0.22603875547187999</v>
      </c>
      <c r="F1762" s="17"/>
      <c r="G1762" s="17">
        <v>0.36481846287471897</v>
      </c>
      <c r="H1762" s="17">
        <v>0.24540803963286301</v>
      </c>
      <c r="I1762" s="17">
        <v>0.28236218636810101</v>
      </c>
      <c r="J1762" s="17">
        <v>0.23847320004002101</v>
      </c>
      <c r="K1762" s="17">
        <v>0.185507256655387</v>
      </c>
      <c r="L1762" s="17">
        <v>4.2106115257669802E-2</v>
      </c>
      <c r="M1762" s="17"/>
      <c r="N1762" s="17">
        <v>0.21514165097929799</v>
      </c>
      <c r="O1762" s="17">
        <v>0.21876028059170299</v>
      </c>
      <c r="P1762" s="17">
        <v>0.24543233982794299</v>
      </c>
      <c r="Q1762" s="17">
        <v>0.19580789046415301</v>
      </c>
      <c r="R1762" s="17"/>
      <c r="S1762" s="17">
        <v>0.28443808917167601</v>
      </c>
      <c r="T1762" s="17">
        <v>0.14369355168574499</v>
      </c>
      <c r="U1762" s="17">
        <v>0.26446413640683503</v>
      </c>
      <c r="V1762" s="17">
        <v>0.23333696616955299</v>
      </c>
      <c r="W1762" s="17">
        <v>0.25995498027784297</v>
      </c>
      <c r="X1762" s="17">
        <v>0.29011827487914399</v>
      </c>
      <c r="Y1762" s="17">
        <v>0.20637312667097199</v>
      </c>
      <c r="Z1762" s="17">
        <v>8.0975647200014503E-2</v>
      </c>
      <c r="AA1762" s="17">
        <v>0.198968544932804</v>
      </c>
      <c r="AB1762" s="17">
        <v>9.9351942569448001E-2</v>
      </c>
      <c r="AC1762" s="17">
        <v>0.242969224038699</v>
      </c>
      <c r="AD1762" s="17">
        <v>0.192874052517959</v>
      </c>
      <c r="AE1762" s="17"/>
      <c r="AF1762" s="17">
        <v>0.16204045961490299</v>
      </c>
      <c r="AG1762" s="17">
        <v>0.238189785163789</v>
      </c>
      <c r="AH1762" s="17">
        <v>0.19484808002804299</v>
      </c>
      <c r="AI1762" s="17"/>
      <c r="AJ1762" s="17">
        <v>0.179468995634156</v>
      </c>
      <c r="AK1762" s="17">
        <v>0.238094667710888</v>
      </c>
      <c r="AL1762" s="17">
        <v>0.23586745931925299</v>
      </c>
      <c r="AM1762" s="17">
        <v>0.192432649317854</v>
      </c>
      <c r="AN1762" s="17">
        <v>0.192440973738533</v>
      </c>
      <c r="AO1762" s="17"/>
      <c r="AP1762" s="17">
        <v>0.19436424266623401</v>
      </c>
      <c r="AQ1762" s="17">
        <v>0.25317143307940398</v>
      </c>
      <c r="AR1762" s="17">
        <v>0.20291413266422301</v>
      </c>
      <c r="AS1762" s="17"/>
      <c r="AT1762" s="17">
        <v>0.15982653590816201</v>
      </c>
      <c r="AU1762" s="17">
        <v>0.255044119628135</v>
      </c>
      <c r="AV1762" s="17" t="s">
        <v>74</v>
      </c>
      <c r="AW1762" s="17">
        <v>0.261828962390523</v>
      </c>
      <c r="AX1762" s="17">
        <v>0.30896682806095499</v>
      </c>
      <c r="AY1762" s="17">
        <v>0.216697732861792</v>
      </c>
      <c r="AZ1762" s="17">
        <v>0.21121492815655801</v>
      </c>
    </row>
    <row r="1763" spans="2:52" x14ac:dyDescent="0.35">
      <c r="B1763" t="s">
        <v>384</v>
      </c>
      <c r="C1763" s="17">
        <v>0.27612687905179201</v>
      </c>
      <c r="D1763" s="17">
        <v>0.31183894409614799</v>
      </c>
      <c r="E1763" s="17">
        <v>0.24595464423511801</v>
      </c>
      <c r="F1763" s="17"/>
      <c r="G1763" s="17">
        <v>0.26913815896967203</v>
      </c>
      <c r="H1763" s="17">
        <v>0.27697460333303903</v>
      </c>
      <c r="I1763" s="17">
        <v>0.34380979629835001</v>
      </c>
      <c r="J1763" s="17">
        <v>0.27275865009131101</v>
      </c>
      <c r="K1763" s="17">
        <v>0.26966636256875198</v>
      </c>
      <c r="L1763" s="17">
        <v>0.24391089650705999</v>
      </c>
      <c r="M1763" s="17"/>
      <c r="N1763" s="17">
        <v>0.24654977027295299</v>
      </c>
      <c r="O1763" s="17">
        <v>0.28358909008919703</v>
      </c>
      <c r="P1763" s="17">
        <v>0.299536331471283</v>
      </c>
      <c r="Q1763" s="17">
        <v>0.26372157412443398</v>
      </c>
      <c r="R1763" s="17"/>
      <c r="S1763" s="17">
        <v>0.26162001720439898</v>
      </c>
      <c r="T1763" s="17">
        <v>0.28187676227121</v>
      </c>
      <c r="U1763" s="17">
        <v>0.28073513889943202</v>
      </c>
      <c r="V1763" s="17">
        <v>0.210650640675484</v>
      </c>
      <c r="W1763" s="17">
        <v>0.12972757424850501</v>
      </c>
      <c r="X1763" s="17">
        <v>0.340333028668037</v>
      </c>
      <c r="Y1763" s="17">
        <v>0.30358070897935402</v>
      </c>
      <c r="Z1763" s="17">
        <v>0.31915262599437</v>
      </c>
      <c r="AA1763" s="17">
        <v>0.26190572033536902</v>
      </c>
      <c r="AB1763" s="17">
        <v>0.53618822616797401</v>
      </c>
      <c r="AC1763" s="17">
        <v>0.17904452591689099</v>
      </c>
      <c r="AD1763" s="17">
        <v>9.6309190239101297E-2</v>
      </c>
      <c r="AE1763" s="17"/>
      <c r="AF1763" s="17">
        <v>0.26423100100304803</v>
      </c>
      <c r="AG1763" s="17">
        <v>0.28722593474492902</v>
      </c>
      <c r="AH1763" s="17">
        <v>0.290750842478189</v>
      </c>
      <c r="AI1763" s="17"/>
      <c r="AJ1763" s="17">
        <v>0.244272138820982</v>
      </c>
      <c r="AK1763" s="17">
        <v>0.31302235945385198</v>
      </c>
      <c r="AL1763" s="17">
        <v>0.27787860078162901</v>
      </c>
      <c r="AM1763" s="17">
        <v>0.167282193876785</v>
      </c>
      <c r="AN1763" s="17">
        <v>0.316621313923581</v>
      </c>
      <c r="AO1763" s="17"/>
      <c r="AP1763" s="17">
        <v>0.23945665634999699</v>
      </c>
      <c r="AQ1763" s="17">
        <v>0.28998195275983502</v>
      </c>
      <c r="AR1763" s="17">
        <v>0.21334369159286501</v>
      </c>
      <c r="AS1763" s="17"/>
      <c r="AT1763" s="17">
        <v>0.24096622443311899</v>
      </c>
      <c r="AU1763" s="17">
        <v>0.29598790055334301</v>
      </c>
      <c r="AV1763" s="17" t="s">
        <v>74</v>
      </c>
      <c r="AW1763" s="17">
        <v>0.32035284644124201</v>
      </c>
      <c r="AX1763" s="17">
        <v>0.28130260875179097</v>
      </c>
      <c r="AY1763" s="17">
        <v>0.28664733501427597</v>
      </c>
      <c r="AZ1763" s="17">
        <v>0.28356059432197001</v>
      </c>
    </row>
    <row r="1764" spans="2:52" x14ac:dyDescent="0.35">
      <c r="B1764" t="s">
        <v>385</v>
      </c>
      <c r="C1764" s="17">
        <v>0.16968952430683901</v>
      </c>
      <c r="D1764" s="17">
        <v>0.148627051522045</v>
      </c>
      <c r="E1764" s="17">
        <v>0.18936366338771099</v>
      </c>
      <c r="F1764" s="17"/>
      <c r="G1764" s="17">
        <v>0.17788614636786501</v>
      </c>
      <c r="H1764" s="17">
        <v>0.205703434219182</v>
      </c>
      <c r="I1764" s="17">
        <v>0.118592799640967</v>
      </c>
      <c r="J1764" s="17">
        <v>0.17053188534161101</v>
      </c>
      <c r="K1764" s="17">
        <v>0.10371250255407399</v>
      </c>
      <c r="L1764" s="17">
        <v>0.20947366591498401</v>
      </c>
      <c r="M1764" s="17"/>
      <c r="N1764" s="17">
        <v>0.20960350369349801</v>
      </c>
      <c r="O1764" s="17">
        <v>0.14683643545227101</v>
      </c>
      <c r="P1764" s="17">
        <v>0.114748206437095</v>
      </c>
      <c r="Q1764" s="17">
        <v>0.20397593435101799</v>
      </c>
      <c r="R1764" s="17"/>
      <c r="S1764" s="17">
        <v>0.21413991095896101</v>
      </c>
      <c r="T1764" s="17">
        <v>0.15384932210145</v>
      </c>
      <c r="U1764" s="17">
        <v>0.112042853515883</v>
      </c>
      <c r="V1764" s="17">
        <v>0.13947582728015201</v>
      </c>
      <c r="W1764" s="17">
        <v>0.328134780188579</v>
      </c>
      <c r="X1764" s="17">
        <v>0.177971982779663</v>
      </c>
      <c r="Y1764" s="17">
        <v>0.16055254026025201</v>
      </c>
      <c r="Z1764" s="17">
        <v>8.0087976691487303E-2</v>
      </c>
      <c r="AA1764" s="17">
        <v>0.172705468299514</v>
      </c>
      <c r="AB1764" s="17">
        <v>0.14719172703272501</v>
      </c>
      <c r="AC1764" s="17">
        <v>0.14494236104525199</v>
      </c>
      <c r="AD1764" s="17">
        <v>0.19558371597555199</v>
      </c>
      <c r="AE1764" s="17"/>
      <c r="AF1764" s="17">
        <v>0.17261669321677101</v>
      </c>
      <c r="AG1764" s="17">
        <v>0.158311815075006</v>
      </c>
      <c r="AH1764" s="17">
        <v>0.16463855600658001</v>
      </c>
      <c r="AI1764" s="17"/>
      <c r="AJ1764" s="17">
        <v>0.15895384549187</v>
      </c>
      <c r="AK1764" s="17">
        <v>0.193391999421827</v>
      </c>
      <c r="AL1764" s="17">
        <v>0.101697298824378</v>
      </c>
      <c r="AM1764" s="17">
        <v>0.128453479662236</v>
      </c>
      <c r="AN1764" s="17">
        <v>0.13423323607879101</v>
      </c>
      <c r="AO1764" s="17"/>
      <c r="AP1764" s="17">
        <v>0.174214801304512</v>
      </c>
      <c r="AQ1764" s="17">
        <v>0.169541808496629</v>
      </c>
      <c r="AR1764" s="17">
        <v>0.188944890587144</v>
      </c>
      <c r="AS1764" s="17"/>
      <c r="AT1764" s="17">
        <v>0.150314467533844</v>
      </c>
      <c r="AU1764" s="17">
        <v>0.19627531470790099</v>
      </c>
      <c r="AV1764" s="17" t="s">
        <v>74</v>
      </c>
      <c r="AW1764" s="17">
        <v>0.196372742663175</v>
      </c>
      <c r="AX1764" s="17">
        <v>6.5095785202035503E-2</v>
      </c>
      <c r="AY1764" s="17">
        <v>0.19533387661578799</v>
      </c>
      <c r="AZ1764" s="17">
        <v>0.324668197430865</v>
      </c>
    </row>
    <row r="1765" spans="2:52" x14ac:dyDescent="0.35">
      <c r="B1765" t="s">
        <v>386</v>
      </c>
      <c r="C1765" s="17">
        <v>0.220204827702319</v>
      </c>
      <c r="D1765" s="17">
        <v>0.226856795703442</v>
      </c>
      <c r="E1765" s="17">
        <v>0.212514004652822</v>
      </c>
      <c r="F1765" s="17"/>
      <c r="G1765" s="17">
        <v>3.01709295987297E-2</v>
      </c>
      <c r="H1765" s="17">
        <v>7.93009192268984E-2</v>
      </c>
      <c r="I1765" s="17">
        <v>0.121522900308126</v>
      </c>
      <c r="J1765" s="17">
        <v>0.16351047500032201</v>
      </c>
      <c r="K1765" s="17">
        <v>0.38852407804876099</v>
      </c>
      <c r="L1765" s="17">
        <v>0.47595381800147701</v>
      </c>
      <c r="M1765" s="17"/>
      <c r="N1765" s="17">
        <v>0.21857045598942701</v>
      </c>
      <c r="O1765" s="17">
        <v>0.22195622301170201</v>
      </c>
      <c r="P1765" s="17">
        <v>0.217913763412525</v>
      </c>
      <c r="Q1765" s="17">
        <v>0.22271710743898099</v>
      </c>
      <c r="R1765" s="17"/>
      <c r="S1765" s="17">
        <v>0.12315552583815299</v>
      </c>
      <c r="T1765" s="17">
        <v>0.30200903171891402</v>
      </c>
      <c r="U1765" s="17">
        <v>0.28011342584020099</v>
      </c>
      <c r="V1765" s="17">
        <v>0.266092843632451</v>
      </c>
      <c r="W1765" s="17">
        <v>0.18082062148450201</v>
      </c>
      <c r="X1765" s="17">
        <v>7.4160520853206097E-2</v>
      </c>
      <c r="Y1765" s="17">
        <v>0.26168123000493898</v>
      </c>
      <c r="Z1765" s="17">
        <v>0.30386069704421897</v>
      </c>
      <c r="AA1765" s="17">
        <v>0.21624932277151099</v>
      </c>
      <c r="AB1765" s="17">
        <v>0.16947137545787899</v>
      </c>
      <c r="AC1765" s="17">
        <v>0.21987875266146401</v>
      </c>
      <c r="AD1765" s="17">
        <v>0.38477723918011802</v>
      </c>
      <c r="AE1765" s="17"/>
      <c r="AF1765" s="17">
        <v>0.32196755583782499</v>
      </c>
      <c r="AG1765" s="17">
        <v>0.19597466516708401</v>
      </c>
      <c r="AH1765" s="17">
        <v>0.162123137583775</v>
      </c>
      <c r="AI1765" s="17"/>
      <c r="AJ1765" s="17">
        <v>0.33692858425304201</v>
      </c>
      <c r="AK1765" s="17">
        <v>0.12345604445523101</v>
      </c>
      <c r="AL1765" s="17">
        <v>0.27391059417998098</v>
      </c>
      <c r="AM1765" s="17">
        <v>0.25868483432737499</v>
      </c>
      <c r="AN1765" s="17">
        <v>0.175314361430118</v>
      </c>
      <c r="AO1765" s="17"/>
      <c r="AP1765" s="17">
        <v>0.28243750246832899</v>
      </c>
      <c r="AQ1765" s="17">
        <v>0.13664689100674099</v>
      </c>
      <c r="AR1765" s="17">
        <v>0.29024616392753999</v>
      </c>
      <c r="AS1765" s="17"/>
      <c r="AT1765" s="17">
        <v>0.380475380288188</v>
      </c>
      <c r="AU1765" s="17">
        <v>0.138153083450647</v>
      </c>
      <c r="AV1765" s="17" t="s">
        <v>74</v>
      </c>
      <c r="AW1765" s="17">
        <v>0.133345698239039</v>
      </c>
      <c r="AX1765" s="17">
        <v>0.17512865198296301</v>
      </c>
      <c r="AY1765" s="17">
        <v>0.138996156543195</v>
      </c>
      <c r="AZ1765" s="17">
        <v>0</v>
      </c>
    </row>
    <row r="1766" spans="2:52" x14ac:dyDescent="0.35">
      <c r="B1766" t="s">
        <v>72</v>
      </c>
      <c r="C1766" s="17">
        <v>4.1407702109458898E-2</v>
      </c>
      <c r="D1766" s="17">
        <v>2.6912862279205401E-2</v>
      </c>
      <c r="E1766" s="17">
        <v>5.4521252257289599E-2</v>
      </c>
      <c r="F1766" s="17"/>
      <c r="G1766" s="17">
        <v>3.8728826820750697E-2</v>
      </c>
      <c r="H1766" s="17">
        <v>5.6084192022458401E-2</v>
      </c>
      <c r="I1766" s="17">
        <v>2.0543907280277801E-2</v>
      </c>
      <c r="J1766" s="17">
        <v>6.8703538841625597E-2</v>
      </c>
      <c r="K1766" s="17">
        <v>4.2981449958658401E-2</v>
      </c>
      <c r="L1766" s="17">
        <v>2.02650203665906E-2</v>
      </c>
      <c r="M1766" s="17"/>
      <c r="N1766" s="17">
        <v>1.2385127856811E-2</v>
      </c>
      <c r="O1766" s="17">
        <v>5.53122547171844E-2</v>
      </c>
      <c r="P1766" s="17">
        <v>2.6471934904992701E-2</v>
      </c>
      <c r="Q1766" s="17">
        <v>6.5416262235052397E-2</v>
      </c>
      <c r="R1766" s="17"/>
      <c r="S1766" s="17">
        <v>4.1451858275557002E-2</v>
      </c>
      <c r="T1766" s="17">
        <v>1.96704158940538E-2</v>
      </c>
      <c r="U1766" s="17">
        <v>3.0675050067322501E-2</v>
      </c>
      <c r="V1766" s="17">
        <v>6.5759134664605395E-2</v>
      </c>
      <c r="W1766" s="17">
        <v>2.4894143573701E-2</v>
      </c>
      <c r="X1766" s="17">
        <v>3.6253287185330101E-2</v>
      </c>
      <c r="Y1766" s="17">
        <v>1.56921165666448E-2</v>
      </c>
      <c r="Z1766" s="17">
        <v>4.2651117636251602E-2</v>
      </c>
      <c r="AA1766" s="17">
        <v>7.7345535438980401E-2</v>
      </c>
      <c r="AB1766" s="17">
        <v>0</v>
      </c>
      <c r="AC1766" s="17">
        <v>0.11058278167571101</v>
      </c>
      <c r="AD1766" s="17">
        <v>6.7433706325676093E-2</v>
      </c>
      <c r="AE1766" s="17"/>
      <c r="AF1766" s="17">
        <v>3.10908114579742E-2</v>
      </c>
      <c r="AG1766" s="17">
        <v>5.4927121783828699E-2</v>
      </c>
      <c r="AH1766" s="17">
        <v>2.09232594532675E-2</v>
      </c>
      <c r="AI1766" s="17"/>
      <c r="AJ1766" s="17">
        <v>2.8372105180987001E-2</v>
      </c>
      <c r="AK1766" s="17">
        <v>4.2467216373296597E-2</v>
      </c>
      <c r="AL1766" s="17">
        <v>9.2418876666700497E-2</v>
      </c>
      <c r="AM1766" s="17">
        <v>8.5125848555204303E-2</v>
      </c>
      <c r="AN1766" s="17">
        <v>6.5888848387307006E-2</v>
      </c>
      <c r="AO1766" s="17"/>
      <c r="AP1766" s="17">
        <v>1.51228042290137E-2</v>
      </c>
      <c r="AQ1766" s="17">
        <v>3.7739307455535498E-2</v>
      </c>
      <c r="AR1766" s="17">
        <v>3.7720493962818201E-2</v>
      </c>
      <c r="AS1766" s="17"/>
      <c r="AT1766" s="17">
        <v>2.1134152186625899E-2</v>
      </c>
      <c r="AU1766" s="17">
        <v>3.2324628246366199E-2</v>
      </c>
      <c r="AV1766" s="17" t="s">
        <v>74</v>
      </c>
      <c r="AW1766" s="17">
        <v>6.6970777020451705E-2</v>
      </c>
      <c r="AX1766" s="17">
        <v>5.7543711650391703E-2</v>
      </c>
      <c r="AY1766" s="17">
        <v>4.9421740520311397E-2</v>
      </c>
      <c r="AZ1766" s="17">
        <v>0.12075698455584299</v>
      </c>
    </row>
    <row r="1767" spans="2:52" x14ac:dyDescent="0.35">
      <c r="B1767" t="s">
        <v>387</v>
      </c>
      <c r="C1767" s="17">
        <v>0.292571066829591</v>
      </c>
      <c r="D1767" s="17">
        <v>0.28576434639915899</v>
      </c>
      <c r="E1767" s="17">
        <v>0.29764643546705899</v>
      </c>
      <c r="F1767" s="17"/>
      <c r="G1767" s="17">
        <v>0.48407593824298201</v>
      </c>
      <c r="H1767" s="17">
        <v>0.38193685119842302</v>
      </c>
      <c r="I1767" s="17">
        <v>0.39553059647228</v>
      </c>
      <c r="J1767" s="17">
        <v>0.32449545072512997</v>
      </c>
      <c r="K1767" s="17">
        <v>0.19511560686975399</v>
      </c>
      <c r="L1767" s="17">
        <v>5.0396599209888697E-2</v>
      </c>
      <c r="M1767" s="17"/>
      <c r="N1767" s="17">
        <v>0.31289114218731101</v>
      </c>
      <c r="O1767" s="17">
        <v>0.29230599672964602</v>
      </c>
      <c r="P1767" s="17">
        <v>0.34132976377410501</v>
      </c>
      <c r="Q1767" s="17">
        <v>0.24416912185051501</v>
      </c>
      <c r="R1767" s="17"/>
      <c r="S1767" s="17">
        <v>0.35963268772293</v>
      </c>
      <c r="T1767" s="17">
        <v>0.24259446801437301</v>
      </c>
      <c r="U1767" s="17">
        <v>0.29643353167716102</v>
      </c>
      <c r="V1767" s="17">
        <v>0.31802155374730701</v>
      </c>
      <c r="W1767" s="17">
        <v>0.33642288050471197</v>
      </c>
      <c r="X1767" s="17">
        <v>0.37128118051376402</v>
      </c>
      <c r="Y1767" s="17">
        <v>0.258493404188811</v>
      </c>
      <c r="Z1767" s="17">
        <v>0.25424758263367198</v>
      </c>
      <c r="AA1767" s="17">
        <v>0.27179395315462701</v>
      </c>
      <c r="AB1767" s="17">
        <v>0.14714867134142201</v>
      </c>
      <c r="AC1767" s="17">
        <v>0.34555157870068198</v>
      </c>
      <c r="AD1767" s="17">
        <v>0.25589614827955298</v>
      </c>
      <c r="AE1767" s="17"/>
      <c r="AF1767" s="17">
        <v>0.21009393848438199</v>
      </c>
      <c r="AG1767" s="17">
        <v>0.30356046322915298</v>
      </c>
      <c r="AH1767" s="17">
        <v>0.36156420447818899</v>
      </c>
      <c r="AI1767" s="17"/>
      <c r="AJ1767" s="17">
        <v>0.23147332625311901</v>
      </c>
      <c r="AK1767" s="17">
        <v>0.32766238029579398</v>
      </c>
      <c r="AL1767" s="17">
        <v>0.25409462954731199</v>
      </c>
      <c r="AM1767" s="17">
        <v>0.36045364357839998</v>
      </c>
      <c r="AN1767" s="17">
        <v>0.307942240180204</v>
      </c>
      <c r="AO1767" s="17"/>
      <c r="AP1767" s="17">
        <v>0.28876823564814802</v>
      </c>
      <c r="AQ1767" s="17">
        <v>0.36609004028125902</v>
      </c>
      <c r="AR1767" s="17">
        <v>0.26974475992963198</v>
      </c>
      <c r="AS1767" s="17"/>
      <c r="AT1767" s="17">
        <v>0.20710977555822299</v>
      </c>
      <c r="AU1767" s="17">
        <v>0.33725907304174202</v>
      </c>
      <c r="AV1767" s="17" t="s">
        <v>74</v>
      </c>
      <c r="AW1767" s="17">
        <v>0.28295793563609301</v>
      </c>
      <c r="AX1767" s="17">
        <v>0.42092924241281798</v>
      </c>
      <c r="AY1767" s="17">
        <v>0.32960089130643</v>
      </c>
      <c r="AZ1767" s="17">
        <v>0.271014223691322</v>
      </c>
    </row>
    <row r="1768" spans="2:52" x14ac:dyDescent="0.35">
      <c r="B1768" t="s">
        <v>388</v>
      </c>
      <c r="C1768" s="17">
        <v>0.38989435200915801</v>
      </c>
      <c r="D1768" s="17">
        <v>0.375483847225487</v>
      </c>
      <c r="E1768" s="17">
        <v>0.40187766804053299</v>
      </c>
      <c r="F1768" s="17"/>
      <c r="G1768" s="17">
        <v>0.20805707596659501</v>
      </c>
      <c r="H1768" s="17">
        <v>0.28500435344607999</v>
      </c>
      <c r="I1768" s="17">
        <v>0.24011569994909299</v>
      </c>
      <c r="J1768" s="17">
        <v>0.33404236034193402</v>
      </c>
      <c r="K1768" s="17">
        <v>0.49223658060283498</v>
      </c>
      <c r="L1768" s="17">
        <v>0.68542748391646102</v>
      </c>
      <c r="M1768" s="17"/>
      <c r="N1768" s="17">
        <v>0.42817395968292499</v>
      </c>
      <c r="O1768" s="17">
        <v>0.36879265846397202</v>
      </c>
      <c r="P1768" s="17">
        <v>0.33266196984961999</v>
      </c>
      <c r="Q1768" s="17">
        <v>0.42669304178999801</v>
      </c>
      <c r="R1768" s="17"/>
      <c r="S1768" s="17">
        <v>0.33729543679711399</v>
      </c>
      <c r="T1768" s="17">
        <v>0.45585835382036399</v>
      </c>
      <c r="U1768" s="17">
        <v>0.39215627935608399</v>
      </c>
      <c r="V1768" s="17">
        <v>0.40556867091260401</v>
      </c>
      <c r="W1768" s="17">
        <v>0.50895540167308195</v>
      </c>
      <c r="X1768" s="17">
        <v>0.25213250363286899</v>
      </c>
      <c r="Y1768" s="17">
        <v>0.42223377026519099</v>
      </c>
      <c r="Z1768" s="17">
        <v>0.38394867373570601</v>
      </c>
      <c r="AA1768" s="17">
        <v>0.38895479107102399</v>
      </c>
      <c r="AB1768" s="17">
        <v>0.31666310249060398</v>
      </c>
      <c r="AC1768" s="17">
        <v>0.36482111370671599</v>
      </c>
      <c r="AD1768" s="17">
        <v>0.58036095515566999</v>
      </c>
      <c r="AE1768" s="17"/>
      <c r="AF1768" s="17">
        <v>0.49458424905459503</v>
      </c>
      <c r="AG1768" s="17">
        <v>0.35428648024208897</v>
      </c>
      <c r="AH1768" s="17">
        <v>0.32676169359035501</v>
      </c>
      <c r="AI1768" s="17"/>
      <c r="AJ1768" s="17">
        <v>0.49588242974491198</v>
      </c>
      <c r="AK1768" s="17">
        <v>0.31684804387705801</v>
      </c>
      <c r="AL1768" s="17">
        <v>0.37560789300435898</v>
      </c>
      <c r="AM1768" s="17">
        <v>0.38713831398961102</v>
      </c>
      <c r="AN1768" s="17">
        <v>0.30954759750890798</v>
      </c>
      <c r="AO1768" s="17"/>
      <c r="AP1768" s="17">
        <v>0.456652303772841</v>
      </c>
      <c r="AQ1768" s="17">
        <v>0.30618869950337002</v>
      </c>
      <c r="AR1768" s="17">
        <v>0.47919105451468402</v>
      </c>
      <c r="AS1768" s="17"/>
      <c r="AT1768" s="17">
        <v>0.53078984782203198</v>
      </c>
      <c r="AU1768" s="17">
        <v>0.33442839815854802</v>
      </c>
      <c r="AV1768" s="17" t="s">
        <v>74</v>
      </c>
      <c r="AW1768" s="17">
        <v>0.32971844090221403</v>
      </c>
      <c r="AX1768" s="17">
        <v>0.240224437184998</v>
      </c>
      <c r="AY1768" s="17">
        <v>0.33433003315898302</v>
      </c>
      <c r="AZ1768" s="17">
        <v>0.324668197430865</v>
      </c>
    </row>
    <row r="1769" spans="2:52" x14ac:dyDescent="0.35">
      <c r="B1769" t="s">
        <v>86</v>
      </c>
      <c r="C1769" s="17">
        <v>-9.7323285179567204E-2</v>
      </c>
      <c r="D1769" s="17">
        <v>-8.9719500826327805E-2</v>
      </c>
      <c r="E1769" s="17">
        <v>-0.104231232573474</v>
      </c>
      <c r="F1769" s="17"/>
      <c r="G1769" s="17">
        <v>0.276018862276387</v>
      </c>
      <c r="H1769" s="17">
        <v>9.6932497752342403E-2</v>
      </c>
      <c r="I1769" s="17">
        <v>0.15541489652318699</v>
      </c>
      <c r="J1769" s="17">
        <v>-9.5469096168035398E-3</v>
      </c>
      <c r="K1769" s="17">
        <v>-0.297120973733081</v>
      </c>
      <c r="L1769" s="17">
        <v>-0.63503088470657199</v>
      </c>
      <c r="M1769" s="17"/>
      <c r="N1769" s="17">
        <v>-0.115282817495614</v>
      </c>
      <c r="O1769" s="17">
        <v>-7.6486661734325806E-2</v>
      </c>
      <c r="P1769" s="17">
        <v>8.6677939244852505E-3</v>
      </c>
      <c r="Q1769" s="17">
        <v>-0.182523919939483</v>
      </c>
      <c r="R1769" s="17"/>
      <c r="S1769" s="17">
        <v>2.2337250925815101E-2</v>
      </c>
      <c r="T1769" s="17">
        <v>-0.21326388580599101</v>
      </c>
      <c r="U1769" s="17">
        <v>-9.5722747678922193E-2</v>
      </c>
      <c r="V1769" s="17">
        <v>-8.7547117165296298E-2</v>
      </c>
      <c r="W1769" s="17">
        <v>-0.17253252116836901</v>
      </c>
      <c r="X1769" s="17">
        <v>0.119148676880895</v>
      </c>
      <c r="Y1769" s="17">
        <v>-0.16374036607638001</v>
      </c>
      <c r="Z1769" s="17">
        <v>-0.12970109110203401</v>
      </c>
      <c r="AA1769" s="17">
        <v>-0.117160837916398</v>
      </c>
      <c r="AB1769" s="17">
        <v>-0.16951443114918199</v>
      </c>
      <c r="AC1769" s="17">
        <v>-1.9269535006033799E-2</v>
      </c>
      <c r="AD1769" s="17">
        <v>-0.32446480687611701</v>
      </c>
      <c r="AE1769" s="17"/>
      <c r="AF1769" s="17">
        <v>-0.28449031057021301</v>
      </c>
      <c r="AG1769" s="17">
        <v>-5.0726017012936601E-2</v>
      </c>
      <c r="AH1769" s="17">
        <v>3.4802510887833399E-2</v>
      </c>
      <c r="AI1769" s="17"/>
      <c r="AJ1769" s="17">
        <v>-0.26440910349179297</v>
      </c>
      <c r="AK1769" s="17">
        <v>1.0814336418736199E-2</v>
      </c>
      <c r="AL1769" s="17">
        <v>-0.12151326345704699</v>
      </c>
      <c r="AM1769" s="17">
        <v>-2.6684670411211399E-2</v>
      </c>
      <c r="AN1769" s="17">
        <v>-1.60535732870459E-3</v>
      </c>
      <c r="AO1769" s="17"/>
      <c r="AP1769" s="17">
        <v>-0.167884068124693</v>
      </c>
      <c r="AQ1769" s="17">
        <v>5.9901340777888903E-2</v>
      </c>
      <c r="AR1769" s="17">
        <v>-0.20944629458505201</v>
      </c>
      <c r="AS1769" s="17"/>
      <c r="AT1769" s="17">
        <v>-0.32368007226380902</v>
      </c>
      <c r="AU1769" s="17">
        <v>2.8306748831941099E-3</v>
      </c>
      <c r="AV1769" s="17" t="s">
        <v>74</v>
      </c>
      <c r="AW1769" s="17">
        <v>-4.6760505266120599E-2</v>
      </c>
      <c r="AX1769" s="17">
        <v>0.18070480522782001</v>
      </c>
      <c r="AY1769" s="17">
        <v>-4.7291418525531297E-3</v>
      </c>
      <c r="AZ1769" s="17">
        <v>-5.3653973739543802E-2</v>
      </c>
    </row>
    <row r="1770" spans="2:52" x14ac:dyDescent="0.35">
      <c r="C1770" s="17"/>
      <c r="D1770" s="17"/>
      <c r="E1770" s="17"/>
      <c r="F1770" s="17"/>
      <c r="G1770" s="17"/>
      <c r="H1770" s="17"/>
      <c r="I1770" s="17"/>
      <c r="J1770" s="17"/>
      <c r="K1770" s="17"/>
      <c r="L1770" s="17"/>
      <c r="M1770" s="17"/>
      <c r="N1770" s="17"/>
      <c r="O1770" s="17"/>
      <c r="P1770" s="17"/>
      <c r="Q1770" s="17"/>
      <c r="R1770" s="17"/>
      <c r="S1770" s="17"/>
      <c r="T1770" s="17"/>
      <c r="U1770" s="17"/>
      <c r="V1770" s="17"/>
      <c r="W1770" s="17"/>
      <c r="X1770" s="17"/>
      <c r="Y1770" s="17"/>
      <c r="Z1770" s="17"/>
      <c r="AA1770" s="17"/>
      <c r="AB1770" s="17"/>
      <c r="AC1770" s="17"/>
      <c r="AD1770" s="17"/>
      <c r="AE1770" s="17"/>
      <c r="AF1770" s="17"/>
      <c r="AG1770" s="17"/>
      <c r="AH1770" s="17"/>
      <c r="AI1770" s="17"/>
      <c r="AJ1770" s="17"/>
      <c r="AK1770" s="17"/>
      <c r="AL1770" s="17"/>
      <c r="AM1770" s="17"/>
      <c r="AN1770" s="17"/>
      <c r="AO1770" s="17"/>
      <c r="AP1770" s="17"/>
      <c r="AQ1770" s="17"/>
      <c r="AR1770" s="17"/>
      <c r="AS1770" s="17"/>
      <c r="AT1770" s="17"/>
      <c r="AU1770" s="17"/>
      <c r="AV1770" s="17"/>
      <c r="AW1770" s="17"/>
      <c r="AX1770" s="17"/>
      <c r="AY1770" s="17"/>
      <c r="AZ1770" s="17"/>
    </row>
    <row r="1771" spans="2:52" x14ac:dyDescent="0.35">
      <c r="B1771" s="6" t="s">
        <v>551</v>
      </c>
      <c r="C1771" s="17"/>
      <c r="D1771" s="17"/>
      <c r="E1771" s="17"/>
      <c r="F1771" s="17"/>
      <c r="G1771" s="17"/>
      <c r="H1771" s="17"/>
      <c r="I1771" s="17"/>
      <c r="J1771" s="17"/>
      <c r="K1771" s="17"/>
      <c r="L1771" s="17"/>
      <c r="M1771" s="17"/>
      <c r="N1771" s="17"/>
      <c r="O1771" s="17"/>
      <c r="P1771" s="17"/>
      <c r="Q1771" s="17"/>
      <c r="R1771" s="17"/>
      <c r="S1771" s="17"/>
      <c r="T1771" s="17"/>
      <c r="U1771" s="17"/>
      <c r="V1771" s="17"/>
      <c r="W1771" s="17"/>
      <c r="X1771" s="17"/>
      <c r="Y1771" s="17"/>
      <c r="Z1771" s="17"/>
      <c r="AA1771" s="17"/>
      <c r="AB1771" s="17"/>
      <c r="AC1771" s="17"/>
      <c r="AD1771" s="17"/>
      <c r="AE1771" s="17"/>
      <c r="AF1771" s="17"/>
      <c r="AG1771" s="17"/>
      <c r="AH1771" s="17"/>
      <c r="AI1771" s="17"/>
      <c r="AJ1771" s="17"/>
      <c r="AK1771" s="17"/>
      <c r="AL1771" s="17"/>
      <c r="AM1771" s="17"/>
      <c r="AN1771" s="17"/>
      <c r="AO1771" s="17"/>
      <c r="AP1771" s="17"/>
      <c r="AQ1771" s="17"/>
      <c r="AR1771" s="17"/>
      <c r="AS1771" s="17"/>
      <c r="AT1771" s="17"/>
      <c r="AU1771" s="17"/>
      <c r="AV1771" s="17"/>
      <c r="AW1771" s="17"/>
      <c r="AX1771" s="17"/>
      <c r="AY1771" s="17"/>
      <c r="AZ1771" s="17"/>
    </row>
    <row r="1772" spans="2:52" x14ac:dyDescent="0.35">
      <c r="B1772" s="24" t="s">
        <v>156</v>
      </c>
      <c r="C1772" s="17"/>
      <c r="D1772" s="17"/>
      <c r="E1772" s="17"/>
      <c r="F1772" s="17"/>
      <c r="G1772" s="17"/>
      <c r="H1772" s="17"/>
      <c r="I1772" s="17"/>
      <c r="J1772" s="17"/>
      <c r="K1772" s="17"/>
      <c r="L1772" s="17"/>
      <c r="M1772" s="17"/>
      <c r="N1772" s="17"/>
      <c r="O1772" s="17"/>
      <c r="P1772" s="17"/>
      <c r="Q1772" s="17"/>
      <c r="R1772" s="17"/>
      <c r="S1772" s="17"/>
      <c r="T1772" s="17"/>
      <c r="U1772" s="17"/>
      <c r="V1772" s="17"/>
      <c r="W1772" s="17"/>
      <c r="X1772" s="17"/>
      <c r="Y1772" s="17"/>
      <c r="Z1772" s="17"/>
      <c r="AA1772" s="17"/>
      <c r="AB1772" s="17"/>
      <c r="AC1772" s="17"/>
      <c r="AD1772" s="17"/>
      <c r="AE1772" s="17"/>
      <c r="AF1772" s="17"/>
      <c r="AG1772" s="17"/>
      <c r="AH1772" s="17"/>
      <c r="AI1772" s="17"/>
      <c r="AJ1772" s="17"/>
      <c r="AK1772" s="17"/>
      <c r="AL1772" s="17"/>
      <c r="AM1772" s="17"/>
      <c r="AN1772" s="17"/>
      <c r="AO1772" s="17"/>
      <c r="AP1772" s="17"/>
      <c r="AQ1772" s="17"/>
      <c r="AR1772" s="17"/>
      <c r="AS1772" s="17"/>
      <c r="AT1772" s="17"/>
      <c r="AU1772" s="17"/>
      <c r="AV1772" s="17"/>
      <c r="AW1772" s="17"/>
      <c r="AX1772" s="17"/>
      <c r="AY1772" s="17"/>
      <c r="AZ1772" s="17"/>
    </row>
    <row r="1773" spans="2:52" x14ac:dyDescent="0.35">
      <c r="B1773" t="s">
        <v>382</v>
      </c>
      <c r="C1773" s="17">
        <v>7.6045670641552807E-2</v>
      </c>
      <c r="D1773" s="17">
        <v>6.6154106183251807E-2</v>
      </c>
      <c r="E1773" s="17">
        <v>8.5264633613180402E-2</v>
      </c>
      <c r="F1773" s="17"/>
      <c r="G1773" s="17">
        <v>7.1044977819538599E-2</v>
      </c>
      <c r="H1773" s="17">
        <v>0.117000892639244</v>
      </c>
      <c r="I1773" s="17">
        <v>7.5266115786625801E-2</v>
      </c>
      <c r="J1773" s="17">
        <v>8.1502606002367098E-2</v>
      </c>
      <c r="K1773" s="17">
        <v>7.7908482358133094E-2</v>
      </c>
      <c r="L1773" s="17">
        <v>3.9333189397509002E-2</v>
      </c>
      <c r="M1773" s="17"/>
      <c r="N1773" s="17">
        <v>7.2602295166786707E-2</v>
      </c>
      <c r="O1773" s="17">
        <v>7.1965402495210107E-2</v>
      </c>
      <c r="P1773" s="17">
        <v>7.8514328969914296E-2</v>
      </c>
      <c r="Q1773" s="17">
        <v>8.3329584870037901E-2</v>
      </c>
      <c r="R1773" s="17"/>
      <c r="S1773" s="17">
        <v>4.6966800439072497E-2</v>
      </c>
      <c r="T1773" s="17">
        <v>6.2173997883088902E-2</v>
      </c>
      <c r="U1773" s="17">
        <v>4.5575275829326599E-2</v>
      </c>
      <c r="V1773" s="17">
        <v>0.109287987261616</v>
      </c>
      <c r="W1773" s="17">
        <v>7.6467900226869598E-2</v>
      </c>
      <c r="X1773" s="17">
        <v>6.4600961048440306E-2</v>
      </c>
      <c r="Y1773" s="17">
        <v>5.2269131152045997E-2</v>
      </c>
      <c r="Z1773" s="17">
        <v>0.15203602658617699</v>
      </c>
      <c r="AA1773" s="17">
        <v>0.12441658021619199</v>
      </c>
      <c r="AB1773" s="17">
        <v>4.6974918382054601E-2</v>
      </c>
      <c r="AC1773" s="17">
        <v>0.10198298174085101</v>
      </c>
      <c r="AD1773" s="17">
        <v>0.128201849860865</v>
      </c>
      <c r="AE1773" s="17"/>
      <c r="AF1773" s="17">
        <v>6.6772917241143301E-2</v>
      </c>
      <c r="AG1773" s="17">
        <v>7.8076147303258805E-2</v>
      </c>
      <c r="AH1773" s="17">
        <v>9.2092279397945398E-2</v>
      </c>
      <c r="AI1773" s="17"/>
      <c r="AJ1773" s="17">
        <v>6.0350338999403397E-2</v>
      </c>
      <c r="AK1773" s="17">
        <v>8.2686203901867095E-2</v>
      </c>
      <c r="AL1773" s="17">
        <v>9.6447428647052996E-2</v>
      </c>
      <c r="AM1773" s="17">
        <v>8.6784337940802106E-2</v>
      </c>
      <c r="AN1773" s="17">
        <v>9.9070915642869906E-2</v>
      </c>
      <c r="AO1773" s="17"/>
      <c r="AP1773" s="17">
        <v>6.3365082055471006E-2</v>
      </c>
      <c r="AQ1773" s="17">
        <v>0.108887356428464</v>
      </c>
      <c r="AR1773" s="17">
        <v>0.103068602898262</v>
      </c>
      <c r="AS1773" s="17"/>
      <c r="AT1773" s="17">
        <v>8.3063959385093103E-2</v>
      </c>
      <c r="AU1773" s="17">
        <v>5.0972300182257797E-2</v>
      </c>
      <c r="AV1773" s="17" t="s">
        <v>74</v>
      </c>
      <c r="AW1773" s="17">
        <v>0.113709505843308</v>
      </c>
      <c r="AX1773" s="17">
        <v>0.124408130173979</v>
      </c>
      <c r="AY1773" s="17">
        <v>6.8682065199241402E-2</v>
      </c>
      <c r="AZ1773" s="17">
        <v>0</v>
      </c>
    </row>
    <row r="1774" spans="2:52" x14ac:dyDescent="0.35">
      <c r="B1774" t="s">
        <v>383</v>
      </c>
      <c r="C1774" s="17">
        <v>0.32200980282684599</v>
      </c>
      <c r="D1774" s="17">
        <v>0.33800041445331303</v>
      </c>
      <c r="E1774" s="17">
        <v>0.30699463408017402</v>
      </c>
      <c r="F1774" s="17"/>
      <c r="G1774" s="17">
        <v>0.31796523292579398</v>
      </c>
      <c r="H1774" s="17">
        <v>0.28213378698931801</v>
      </c>
      <c r="I1774" s="17">
        <v>0.38052756028207202</v>
      </c>
      <c r="J1774" s="17">
        <v>0.33755259608753702</v>
      </c>
      <c r="K1774" s="17">
        <v>0.35865429925432801</v>
      </c>
      <c r="L1774" s="17">
        <v>0.283612995729846</v>
      </c>
      <c r="M1774" s="17"/>
      <c r="N1774" s="17">
        <v>0.36795256673726701</v>
      </c>
      <c r="O1774" s="17">
        <v>0.31448001045790303</v>
      </c>
      <c r="P1774" s="17">
        <v>0.28029540079455501</v>
      </c>
      <c r="Q1774" s="17">
        <v>0.32880087420538201</v>
      </c>
      <c r="R1774" s="17"/>
      <c r="S1774" s="17">
        <v>0.39546910939198499</v>
      </c>
      <c r="T1774" s="17">
        <v>0.298095738349965</v>
      </c>
      <c r="U1774" s="17">
        <v>0.34287193870760901</v>
      </c>
      <c r="V1774" s="17">
        <v>0.24638726610372899</v>
      </c>
      <c r="W1774" s="17">
        <v>0.23120092162144601</v>
      </c>
      <c r="X1774" s="17">
        <v>0.332427877127904</v>
      </c>
      <c r="Y1774" s="17">
        <v>0.35016815676663299</v>
      </c>
      <c r="Z1774" s="17">
        <v>0.27579236720224998</v>
      </c>
      <c r="AA1774" s="17">
        <v>0.25635240437754098</v>
      </c>
      <c r="AB1774" s="17">
        <v>0.428349835188442</v>
      </c>
      <c r="AC1774" s="17">
        <v>0.337351970068341</v>
      </c>
      <c r="AD1774" s="17">
        <v>0.35506152402123697</v>
      </c>
      <c r="AE1774" s="17"/>
      <c r="AF1774" s="17">
        <v>0.29502043890610602</v>
      </c>
      <c r="AG1774" s="17">
        <v>0.35951098382316399</v>
      </c>
      <c r="AH1774" s="17">
        <v>0.32914604894128302</v>
      </c>
      <c r="AI1774" s="17"/>
      <c r="AJ1774" s="17">
        <v>0.32399593995745901</v>
      </c>
      <c r="AK1774" s="17">
        <v>0.32075519219715998</v>
      </c>
      <c r="AL1774" s="17">
        <v>0.30726561913614298</v>
      </c>
      <c r="AM1774" s="17">
        <v>0.292637626237778</v>
      </c>
      <c r="AN1774" s="17">
        <v>0.29483145647131598</v>
      </c>
      <c r="AO1774" s="17"/>
      <c r="AP1774" s="17">
        <v>0.34576661110193002</v>
      </c>
      <c r="AQ1774" s="17">
        <v>0.35034880792385698</v>
      </c>
      <c r="AR1774" s="17">
        <v>0.397989672440829</v>
      </c>
      <c r="AS1774" s="17"/>
      <c r="AT1774" s="17">
        <v>0.32721606793710201</v>
      </c>
      <c r="AU1774" s="17">
        <v>0.36827223206310999</v>
      </c>
      <c r="AV1774" s="17" t="s">
        <v>74</v>
      </c>
      <c r="AW1774" s="17">
        <v>0.26137154612206698</v>
      </c>
      <c r="AX1774" s="17">
        <v>0.22951162585789101</v>
      </c>
      <c r="AY1774" s="17">
        <v>0.304138017547396</v>
      </c>
      <c r="AZ1774" s="17">
        <v>0.41286729371221098</v>
      </c>
    </row>
    <row r="1775" spans="2:52" x14ac:dyDescent="0.35">
      <c r="B1775" t="s">
        <v>384</v>
      </c>
      <c r="C1775" s="17">
        <v>0.27574323360719499</v>
      </c>
      <c r="D1775" s="17">
        <v>0.30752297972402698</v>
      </c>
      <c r="E1775" s="17">
        <v>0.24603859501672001</v>
      </c>
      <c r="F1775" s="17"/>
      <c r="G1775" s="17">
        <v>0.24528499146584801</v>
      </c>
      <c r="H1775" s="17">
        <v>0.25025328445349998</v>
      </c>
      <c r="I1775" s="17">
        <v>0.28021446708127401</v>
      </c>
      <c r="J1775" s="17">
        <v>0.222667464088076</v>
      </c>
      <c r="K1775" s="17">
        <v>0.27146874110346297</v>
      </c>
      <c r="L1775" s="17">
        <v>0.36402792437646198</v>
      </c>
      <c r="M1775" s="17"/>
      <c r="N1775" s="17">
        <v>0.23313356478762501</v>
      </c>
      <c r="O1775" s="17">
        <v>0.239778470788439</v>
      </c>
      <c r="P1775" s="17">
        <v>0.316478233949328</v>
      </c>
      <c r="Q1775" s="17">
        <v>0.31006115212042701</v>
      </c>
      <c r="R1775" s="17"/>
      <c r="S1775" s="17">
        <v>0.24899105430556501</v>
      </c>
      <c r="T1775" s="17">
        <v>0.273768612319642</v>
      </c>
      <c r="U1775" s="17">
        <v>0.371741963850031</v>
      </c>
      <c r="V1775" s="17">
        <v>0.23853092978915399</v>
      </c>
      <c r="W1775" s="17">
        <v>0.404524434658874</v>
      </c>
      <c r="X1775" s="17">
        <v>0.29333594370424898</v>
      </c>
      <c r="Y1775" s="17">
        <v>0.29693035975530802</v>
      </c>
      <c r="Z1775" s="17">
        <v>0.22473708615236601</v>
      </c>
      <c r="AA1775" s="17">
        <v>0.21680676511039701</v>
      </c>
      <c r="AB1775" s="17">
        <v>0.25000422589291599</v>
      </c>
      <c r="AC1775" s="17">
        <v>0.30320480024133301</v>
      </c>
      <c r="AD1775" s="17">
        <v>0.18961012389259599</v>
      </c>
      <c r="AE1775" s="17"/>
      <c r="AF1775" s="17">
        <v>0.30245321670938402</v>
      </c>
      <c r="AG1775" s="17">
        <v>0.24737763528878301</v>
      </c>
      <c r="AH1775" s="17">
        <v>0.296695265606505</v>
      </c>
      <c r="AI1775" s="17"/>
      <c r="AJ1775" s="17">
        <v>0.30106059693064502</v>
      </c>
      <c r="AK1775" s="17">
        <v>0.29279973600624798</v>
      </c>
      <c r="AL1775" s="17">
        <v>0.243603596748597</v>
      </c>
      <c r="AM1775" s="17">
        <v>0.167282193876785</v>
      </c>
      <c r="AN1775" s="17">
        <v>0.23630971949514801</v>
      </c>
      <c r="AO1775" s="17"/>
      <c r="AP1775" s="17">
        <v>0.31336428853130699</v>
      </c>
      <c r="AQ1775" s="17">
        <v>0.240885249629507</v>
      </c>
      <c r="AR1775" s="17">
        <v>0.249967421228141</v>
      </c>
      <c r="AS1775" s="17"/>
      <c r="AT1775" s="17">
        <v>0.287437060130453</v>
      </c>
      <c r="AU1775" s="17">
        <v>0.25744776392931701</v>
      </c>
      <c r="AV1775" s="17" t="s">
        <v>74</v>
      </c>
      <c r="AW1775" s="17">
        <v>0.25547878473667901</v>
      </c>
      <c r="AX1775" s="17">
        <v>0.32508123850604698</v>
      </c>
      <c r="AY1775" s="17">
        <v>0.25319146252694802</v>
      </c>
      <c r="AZ1775" s="17">
        <v>0.27482782106812398</v>
      </c>
    </row>
    <row r="1776" spans="2:52" x14ac:dyDescent="0.35">
      <c r="B1776" t="s">
        <v>385</v>
      </c>
      <c r="C1776" s="17">
        <v>0.15094874358761901</v>
      </c>
      <c r="D1776" s="17">
        <v>0.15530793195598599</v>
      </c>
      <c r="E1776" s="17">
        <v>0.14792823381866599</v>
      </c>
      <c r="F1776" s="17"/>
      <c r="G1776" s="17">
        <v>0.19703639002680001</v>
      </c>
      <c r="H1776" s="17">
        <v>0.19140251493916899</v>
      </c>
      <c r="I1776" s="17">
        <v>7.9732630087520906E-2</v>
      </c>
      <c r="J1776" s="17">
        <v>0.17672765590315101</v>
      </c>
      <c r="K1776" s="17">
        <v>7.99025285257354E-2</v>
      </c>
      <c r="L1776" s="17">
        <v>0.15508747041694801</v>
      </c>
      <c r="M1776" s="17"/>
      <c r="N1776" s="17">
        <v>0.17670104036673501</v>
      </c>
      <c r="O1776" s="17">
        <v>0.20318967212076</v>
      </c>
      <c r="P1776" s="17">
        <v>0.13712888607804299</v>
      </c>
      <c r="Q1776" s="17">
        <v>9.2065390899916402E-2</v>
      </c>
      <c r="R1776" s="17"/>
      <c r="S1776" s="17">
        <v>0.200097503888504</v>
      </c>
      <c r="T1776" s="17">
        <v>0.15343171541845699</v>
      </c>
      <c r="U1776" s="17">
        <v>8.2409140256804805E-2</v>
      </c>
      <c r="V1776" s="17">
        <v>0.175994475733911</v>
      </c>
      <c r="W1776" s="17">
        <v>0.133037371714915</v>
      </c>
      <c r="X1776" s="17">
        <v>0.13088389603143999</v>
      </c>
      <c r="Y1776" s="17">
        <v>0.142605275776895</v>
      </c>
      <c r="Z1776" s="17">
        <v>0.154287153947505</v>
      </c>
      <c r="AA1776" s="17">
        <v>0.18325375342837899</v>
      </c>
      <c r="AB1776" s="17">
        <v>0.20249118366174601</v>
      </c>
      <c r="AC1776" s="17">
        <v>3.5715605898456099E-2</v>
      </c>
      <c r="AD1776" s="17">
        <v>6.3545330834757996E-2</v>
      </c>
      <c r="AE1776" s="17"/>
      <c r="AF1776" s="17">
        <v>0.140856412011066</v>
      </c>
      <c r="AG1776" s="17">
        <v>0.154311049895692</v>
      </c>
      <c r="AH1776" s="17">
        <v>0.11263450065167301</v>
      </c>
      <c r="AI1776" s="17"/>
      <c r="AJ1776" s="17">
        <v>0.16007878951264501</v>
      </c>
      <c r="AK1776" s="17">
        <v>0.15036998668736801</v>
      </c>
      <c r="AL1776" s="17">
        <v>0.15359741128277599</v>
      </c>
      <c r="AM1776" s="17">
        <v>0.11024382716664</v>
      </c>
      <c r="AN1776" s="17">
        <v>9.0950278186262307E-2</v>
      </c>
      <c r="AO1776" s="17"/>
      <c r="AP1776" s="17">
        <v>0.156005206348616</v>
      </c>
      <c r="AQ1776" s="17">
        <v>0.15359672636552599</v>
      </c>
      <c r="AR1776" s="17">
        <v>0.16807867481997801</v>
      </c>
      <c r="AS1776" s="17"/>
      <c r="AT1776" s="17">
        <v>0.15366574275803599</v>
      </c>
      <c r="AU1776" s="17">
        <v>0.15671279440045199</v>
      </c>
      <c r="AV1776" s="17" t="s">
        <v>74</v>
      </c>
      <c r="AW1776" s="17">
        <v>7.8795724414976606E-2</v>
      </c>
      <c r="AX1776" s="17">
        <v>0.12349191364319199</v>
      </c>
      <c r="AY1776" s="17">
        <v>0.196124707378727</v>
      </c>
      <c r="AZ1776" s="17">
        <v>6.7235788196599006E-2</v>
      </c>
    </row>
    <row r="1777" spans="2:52" x14ac:dyDescent="0.35">
      <c r="B1777" t="s">
        <v>386</v>
      </c>
      <c r="C1777" s="17">
        <v>0.118248921198489</v>
      </c>
      <c r="D1777" s="17">
        <v>8.7025733547222997E-2</v>
      </c>
      <c r="E1777" s="17">
        <v>0.146660844920419</v>
      </c>
      <c r="F1777" s="17"/>
      <c r="G1777" s="17">
        <v>6.07251882367481E-2</v>
      </c>
      <c r="H1777" s="17">
        <v>6.9380754163519506E-2</v>
      </c>
      <c r="I1777" s="17">
        <v>0.142284816714422</v>
      </c>
      <c r="J1777" s="17">
        <v>0.13555519379391801</v>
      </c>
      <c r="K1777" s="17">
        <v>0.189500730776094</v>
      </c>
      <c r="L1777" s="17">
        <v>0.123617624825324</v>
      </c>
      <c r="M1777" s="17"/>
      <c r="N1777" s="17">
        <v>0.12858426103485801</v>
      </c>
      <c r="O1777" s="17">
        <v>0.10206457149062299</v>
      </c>
      <c r="P1777" s="17">
        <v>0.145218748844299</v>
      </c>
      <c r="Q1777" s="17">
        <v>9.6204157378029606E-2</v>
      </c>
      <c r="R1777" s="17"/>
      <c r="S1777" s="17">
        <v>6.6589711170598295E-2</v>
      </c>
      <c r="T1777" s="17">
        <v>0.15786365267562399</v>
      </c>
      <c r="U1777" s="17">
        <v>0.12672663128890599</v>
      </c>
      <c r="V1777" s="17">
        <v>0.149554716430742</v>
      </c>
      <c r="W1777" s="17">
        <v>5.1607881642570998E-2</v>
      </c>
      <c r="X1777" s="17">
        <v>9.5245558807512898E-2</v>
      </c>
      <c r="Y1777" s="17">
        <v>0.13952032146391299</v>
      </c>
      <c r="Z1777" s="17">
        <v>0.15049624847545101</v>
      </c>
      <c r="AA1777" s="17">
        <v>0.14085906916042801</v>
      </c>
      <c r="AB1777" s="17">
        <v>7.2179836874842696E-2</v>
      </c>
      <c r="AC1777" s="17">
        <v>0.14379771134489999</v>
      </c>
      <c r="AD1777" s="17">
        <v>0.13036779698988199</v>
      </c>
      <c r="AE1777" s="17"/>
      <c r="AF1777" s="17">
        <v>0.15703110692022201</v>
      </c>
      <c r="AG1777" s="17">
        <v>0.10007928640880499</v>
      </c>
      <c r="AH1777" s="17">
        <v>0.13542246960980101</v>
      </c>
      <c r="AI1777" s="17"/>
      <c r="AJ1777" s="17">
        <v>0.12610283996069499</v>
      </c>
      <c r="AK1777" s="17">
        <v>8.6348932701043199E-2</v>
      </c>
      <c r="AL1777" s="17">
        <v>0.18029449164543701</v>
      </c>
      <c r="AM1777" s="17">
        <v>0.25792616622279102</v>
      </c>
      <c r="AN1777" s="17">
        <v>0.16356294618209499</v>
      </c>
      <c r="AO1777" s="17"/>
      <c r="AP1777" s="17">
        <v>8.3213896064143297E-2</v>
      </c>
      <c r="AQ1777" s="17">
        <v>0.107941618736864</v>
      </c>
      <c r="AR1777" s="17">
        <v>8.0895628612790205E-2</v>
      </c>
      <c r="AS1777" s="17"/>
      <c r="AT1777" s="17">
        <v>0.123159805228965</v>
      </c>
      <c r="AU1777" s="17">
        <v>0.12192145105221699</v>
      </c>
      <c r="AV1777" s="17" t="s">
        <v>74</v>
      </c>
      <c r="AW1777" s="17">
        <v>0.17911827556754101</v>
      </c>
      <c r="AX1777" s="17">
        <v>0.123856787401546</v>
      </c>
      <c r="AY1777" s="17">
        <v>0.11139238948288301</v>
      </c>
      <c r="AZ1777" s="17">
        <v>0</v>
      </c>
    </row>
    <row r="1778" spans="2:52" x14ac:dyDescent="0.35">
      <c r="B1778" t="s">
        <v>72</v>
      </c>
      <c r="C1778" s="17">
        <v>5.7003628138298103E-2</v>
      </c>
      <c r="D1778" s="17">
        <v>4.5988834136198697E-2</v>
      </c>
      <c r="E1778" s="17">
        <v>6.7113058550840099E-2</v>
      </c>
      <c r="F1778" s="17"/>
      <c r="G1778" s="17">
        <v>0.107943219525271</v>
      </c>
      <c r="H1778" s="17">
        <v>8.9828766815251093E-2</v>
      </c>
      <c r="I1778" s="17">
        <v>4.1974410048085498E-2</v>
      </c>
      <c r="J1778" s="17">
        <v>4.5994484124950698E-2</v>
      </c>
      <c r="K1778" s="17">
        <v>2.25652179822462E-2</v>
      </c>
      <c r="L1778" s="17">
        <v>3.4320795253910998E-2</v>
      </c>
      <c r="M1778" s="17"/>
      <c r="N1778" s="17">
        <v>2.1026271906728601E-2</v>
      </c>
      <c r="O1778" s="17">
        <v>6.8521872647065302E-2</v>
      </c>
      <c r="P1778" s="17">
        <v>4.2364401363861E-2</v>
      </c>
      <c r="Q1778" s="17">
        <v>8.9538840526207197E-2</v>
      </c>
      <c r="R1778" s="17"/>
      <c r="S1778" s="17">
        <v>4.1885820804276101E-2</v>
      </c>
      <c r="T1778" s="17">
        <v>5.4666283353222898E-2</v>
      </c>
      <c r="U1778" s="17">
        <v>3.0675050067322501E-2</v>
      </c>
      <c r="V1778" s="17">
        <v>8.0244624680846699E-2</v>
      </c>
      <c r="W1778" s="17">
        <v>0.103161490135325</v>
      </c>
      <c r="X1778" s="17">
        <v>8.3505763280454198E-2</v>
      </c>
      <c r="Y1778" s="17">
        <v>1.8506755085204898E-2</v>
      </c>
      <c r="Z1778" s="17">
        <v>4.2651117636251602E-2</v>
      </c>
      <c r="AA1778" s="17">
        <v>7.83114277070628E-2</v>
      </c>
      <c r="AB1778" s="17">
        <v>0</v>
      </c>
      <c r="AC1778" s="17">
        <v>7.79469307061188E-2</v>
      </c>
      <c r="AD1778" s="17">
        <v>0.133213374400661</v>
      </c>
      <c r="AE1778" s="17"/>
      <c r="AF1778" s="17">
        <v>3.78659082120789E-2</v>
      </c>
      <c r="AG1778" s="17">
        <v>6.0644897280298003E-2</v>
      </c>
      <c r="AH1778" s="17">
        <v>3.4009435792792898E-2</v>
      </c>
      <c r="AI1778" s="17"/>
      <c r="AJ1778" s="17">
        <v>2.8411494639152299E-2</v>
      </c>
      <c r="AK1778" s="17">
        <v>6.7039948506312896E-2</v>
      </c>
      <c r="AL1778" s="17">
        <v>1.8791452539994102E-2</v>
      </c>
      <c r="AM1778" s="17">
        <v>8.5125848555204303E-2</v>
      </c>
      <c r="AN1778" s="17">
        <v>0.115274684022308</v>
      </c>
      <c r="AO1778" s="17"/>
      <c r="AP1778" s="17">
        <v>3.8284915898533098E-2</v>
      </c>
      <c r="AQ1778" s="17">
        <v>3.8340240915781303E-2</v>
      </c>
      <c r="AR1778" s="17">
        <v>0</v>
      </c>
      <c r="AS1778" s="17"/>
      <c r="AT1778" s="17">
        <v>2.54573645603502E-2</v>
      </c>
      <c r="AU1778" s="17">
        <v>4.46734583726466E-2</v>
      </c>
      <c r="AV1778" s="17" t="s">
        <v>74</v>
      </c>
      <c r="AW1778" s="17">
        <v>0.111526163315428</v>
      </c>
      <c r="AX1778" s="17">
        <v>7.3650304417345006E-2</v>
      </c>
      <c r="AY1778" s="17">
        <v>6.6471357864804806E-2</v>
      </c>
      <c r="AZ1778" s="17">
        <v>0.24506909702306501</v>
      </c>
    </row>
    <row r="1779" spans="2:52" x14ac:dyDescent="0.35">
      <c r="B1779" t="s">
        <v>387</v>
      </c>
      <c r="C1779" s="17">
        <v>0.39805547346839798</v>
      </c>
      <c r="D1779" s="17">
        <v>0.40415452063656498</v>
      </c>
      <c r="E1779" s="17">
        <v>0.39225926769335401</v>
      </c>
      <c r="F1779" s="17"/>
      <c r="G1779" s="17">
        <v>0.38901021074533199</v>
      </c>
      <c r="H1779" s="17">
        <v>0.39913467962856097</v>
      </c>
      <c r="I1779" s="17">
        <v>0.45579367606869797</v>
      </c>
      <c r="J1779" s="17">
        <v>0.41905520208990499</v>
      </c>
      <c r="K1779" s="17">
        <v>0.43656278161246098</v>
      </c>
      <c r="L1779" s="17">
        <v>0.32294618512735501</v>
      </c>
      <c r="M1779" s="17"/>
      <c r="N1779" s="17">
        <v>0.44055486190405402</v>
      </c>
      <c r="O1779" s="17">
        <v>0.38644541295311302</v>
      </c>
      <c r="P1779" s="17">
        <v>0.35880972976446901</v>
      </c>
      <c r="Q1779" s="17">
        <v>0.41213045907542001</v>
      </c>
      <c r="R1779" s="17"/>
      <c r="S1779" s="17">
        <v>0.44243590983105702</v>
      </c>
      <c r="T1779" s="17">
        <v>0.36026973623305403</v>
      </c>
      <c r="U1779" s="17">
        <v>0.38844721453693598</v>
      </c>
      <c r="V1779" s="17">
        <v>0.355675253365345</v>
      </c>
      <c r="W1779" s="17">
        <v>0.30766882184831501</v>
      </c>
      <c r="X1779" s="17">
        <v>0.39702883817634399</v>
      </c>
      <c r="Y1779" s="17">
        <v>0.402437287918679</v>
      </c>
      <c r="Z1779" s="17">
        <v>0.42782839378842702</v>
      </c>
      <c r="AA1779" s="17">
        <v>0.38076898459373298</v>
      </c>
      <c r="AB1779" s="17">
        <v>0.47532475357049597</v>
      </c>
      <c r="AC1779" s="17">
        <v>0.43933495180919202</v>
      </c>
      <c r="AD1779" s="17">
        <v>0.483263373882103</v>
      </c>
      <c r="AE1779" s="17"/>
      <c r="AF1779" s="17">
        <v>0.361793356147249</v>
      </c>
      <c r="AG1779" s="17">
        <v>0.437587131126422</v>
      </c>
      <c r="AH1779" s="17">
        <v>0.42123832833922797</v>
      </c>
      <c r="AI1779" s="17"/>
      <c r="AJ1779" s="17">
        <v>0.38434627895686202</v>
      </c>
      <c r="AK1779" s="17">
        <v>0.40344139609902702</v>
      </c>
      <c r="AL1779" s="17">
        <v>0.403713047783196</v>
      </c>
      <c r="AM1779" s="17">
        <v>0.37942196417857998</v>
      </c>
      <c r="AN1779" s="17">
        <v>0.393902372114185</v>
      </c>
      <c r="AO1779" s="17"/>
      <c r="AP1779" s="17">
        <v>0.409131693157401</v>
      </c>
      <c r="AQ1779" s="17">
        <v>0.45923616435232101</v>
      </c>
      <c r="AR1779" s="17">
        <v>0.50105827533908998</v>
      </c>
      <c r="AS1779" s="17"/>
      <c r="AT1779" s="17">
        <v>0.41028002732219498</v>
      </c>
      <c r="AU1779" s="17">
        <v>0.41924453224536701</v>
      </c>
      <c r="AV1779" s="17" t="s">
        <v>74</v>
      </c>
      <c r="AW1779" s="17">
        <v>0.375081051965375</v>
      </c>
      <c r="AX1779" s="17">
        <v>0.35391975603186998</v>
      </c>
      <c r="AY1779" s="17">
        <v>0.37282008274663703</v>
      </c>
      <c r="AZ1779" s="17">
        <v>0.41286729371221098</v>
      </c>
    </row>
    <row r="1780" spans="2:52" x14ac:dyDescent="0.35">
      <c r="B1780" t="s">
        <v>388</v>
      </c>
      <c r="C1780" s="17">
        <v>0.26919766478610802</v>
      </c>
      <c r="D1780" s="17">
        <v>0.24233366550320901</v>
      </c>
      <c r="E1780" s="17">
        <v>0.29458907873908502</v>
      </c>
      <c r="F1780" s="17"/>
      <c r="G1780" s="17">
        <v>0.25776157826354801</v>
      </c>
      <c r="H1780" s="17">
        <v>0.26078326910268801</v>
      </c>
      <c r="I1780" s="17">
        <v>0.22201744680194299</v>
      </c>
      <c r="J1780" s="17">
        <v>0.31228284969706899</v>
      </c>
      <c r="K1780" s="17">
        <v>0.26940325930183001</v>
      </c>
      <c r="L1780" s="17">
        <v>0.27870509524227199</v>
      </c>
      <c r="M1780" s="17"/>
      <c r="N1780" s="17">
        <v>0.30528530140159299</v>
      </c>
      <c r="O1780" s="17">
        <v>0.30525424361138298</v>
      </c>
      <c r="P1780" s="17">
        <v>0.28234763492234199</v>
      </c>
      <c r="Q1780" s="17">
        <v>0.18826954827794601</v>
      </c>
      <c r="R1780" s="17"/>
      <c r="S1780" s="17">
        <v>0.26668721505910198</v>
      </c>
      <c r="T1780" s="17">
        <v>0.31129536809408098</v>
      </c>
      <c r="U1780" s="17">
        <v>0.20913577154571</v>
      </c>
      <c r="V1780" s="17">
        <v>0.325549192164654</v>
      </c>
      <c r="W1780" s="17">
        <v>0.18464525335748599</v>
      </c>
      <c r="X1780" s="17">
        <v>0.226129454838953</v>
      </c>
      <c r="Y1780" s="17">
        <v>0.28212559724080799</v>
      </c>
      <c r="Z1780" s="17">
        <v>0.30478340242295598</v>
      </c>
      <c r="AA1780" s="17">
        <v>0.32411282258880703</v>
      </c>
      <c r="AB1780" s="17">
        <v>0.27467102053658798</v>
      </c>
      <c r="AC1780" s="17">
        <v>0.17951331724335601</v>
      </c>
      <c r="AD1780" s="17">
        <v>0.19391312782464001</v>
      </c>
      <c r="AE1780" s="17"/>
      <c r="AF1780" s="17">
        <v>0.29788751893128801</v>
      </c>
      <c r="AG1780" s="17">
        <v>0.25439033630449698</v>
      </c>
      <c r="AH1780" s="17">
        <v>0.248056970261474</v>
      </c>
      <c r="AI1780" s="17"/>
      <c r="AJ1780" s="17">
        <v>0.28618162947334003</v>
      </c>
      <c r="AK1780" s="17">
        <v>0.236718919388412</v>
      </c>
      <c r="AL1780" s="17">
        <v>0.33389190292821302</v>
      </c>
      <c r="AM1780" s="17">
        <v>0.36816999338943002</v>
      </c>
      <c r="AN1780" s="17">
        <v>0.25451322436835799</v>
      </c>
      <c r="AO1780" s="17"/>
      <c r="AP1780" s="17">
        <v>0.23921910241275901</v>
      </c>
      <c r="AQ1780" s="17">
        <v>0.26153834510238999</v>
      </c>
      <c r="AR1780" s="17">
        <v>0.248974303432769</v>
      </c>
      <c r="AS1780" s="17"/>
      <c r="AT1780" s="17">
        <v>0.27682554798700199</v>
      </c>
      <c r="AU1780" s="17">
        <v>0.27863424545266902</v>
      </c>
      <c r="AV1780" s="17" t="s">
        <v>74</v>
      </c>
      <c r="AW1780" s="17">
        <v>0.25791399998251702</v>
      </c>
      <c r="AX1780" s="17">
        <v>0.247348701044738</v>
      </c>
      <c r="AY1780" s="17">
        <v>0.30751709686161</v>
      </c>
      <c r="AZ1780" s="17">
        <v>6.7235788196599006E-2</v>
      </c>
    </row>
    <row r="1781" spans="2:52" x14ac:dyDescent="0.35">
      <c r="B1781" t="s">
        <v>86</v>
      </c>
      <c r="C1781" s="17">
        <v>0.12885780868228999</v>
      </c>
      <c r="D1781" s="17">
        <v>0.16182085513335701</v>
      </c>
      <c r="E1781" s="17">
        <v>9.7670188954269502E-2</v>
      </c>
      <c r="F1781" s="17"/>
      <c r="G1781" s="17">
        <v>0.13124863248178401</v>
      </c>
      <c r="H1781" s="17">
        <v>0.13835141052587299</v>
      </c>
      <c r="I1781" s="17">
        <v>0.23377622926675501</v>
      </c>
      <c r="J1781" s="17">
        <v>0.106772352392836</v>
      </c>
      <c r="K1781" s="17">
        <v>0.167159522310631</v>
      </c>
      <c r="L1781" s="17">
        <v>4.42410898850834E-2</v>
      </c>
      <c r="M1781" s="17"/>
      <c r="N1781" s="17">
        <v>0.135269560502461</v>
      </c>
      <c r="O1781" s="17">
        <v>8.1191169341729805E-2</v>
      </c>
      <c r="P1781" s="17">
        <v>7.6462094842126599E-2</v>
      </c>
      <c r="Q1781" s="17">
        <v>0.223860910797474</v>
      </c>
      <c r="R1781" s="17"/>
      <c r="S1781" s="17">
        <v>0.17574869477195501</v>
      </c>
      <c r="T1781" s="17">
        <v>4.89743681389729E-2</v>
      </c>
      <c r="U1781" s="17">
        <v>0.17931144299122501</v>
      </c>
      <c r="V1781" s="17">
        <v>3.01260612006913E-2</v>
      </c>
      <c r="W1781" s="17">
        <v>0.123023568490829</v>
      </c>
      <c r="X1781" s="17">
        <v>0.17089938333739199</v>
      </c>
      <c r="Y1781" s="17">
        <v>0.12031169067787099</v>
      </c>
      <c r="Z1781" s="17">
        <v>0.12304499136547099</v>
      </c>
      <c r="AA1781" s="17">
        <v>5.6656162004926E-2</v>
      </c>
      <c r="AB1781" s="17">
        <v>0.20065373303390799</v>
      </c>
      <c r="AC1781" s="17">
        <v>0.25982163456583701</v>
      </c>
      <c r="AD1781" s="17">
        <v>0.28935024605746301</v>
      </c>
      <c r="AE1781" s="17"/>
      <c r="AF1781" s="17">
        <v>6.3905837215960895E-2</v>
      </c>
      <c r="AG1781" s="17">
        <v>0.183196794821926</v>
      </c>
      <c r="AH1781" s="17">
        <v>0.17318135807775401</v>
      </c>
      <c r="AI1781" s="17"/>
      <c r="AJ1781" s="17">
        <v>9.8164649483522007E-2</v>
      </c>
      <c r="AK1781" s="17">
        <v>0.16672247671061599</v>
      </c>
      <c r="AL1781" s="17">
        <v>6.98211448549826E-2</v>
      </c>
      <c r="AM1781" s="17">
        <v>1.12519707891502E-2</v>
      </c>
      <c r="AN1781" s="17">
        <v>0.139389147745828</v>
      </c>
      <c r="AO1781" s="17"/>
      <c r="AP1781" s="17">
        <v>0.16991259074464199</v>
      </c>
      <c r="AQ1781" s="17">
        <v>0.19769781924993099</v>
      </c>
      <c r="AR1781" s="17">
        <v>0.25208397190632198</v>
      </c>
      <c r="AS1781" s="17"/>
      <c r="AT1781" s="17">
        <v>0.133454479335193</v>
      </c>
      <c r="AU1781" s="17">
        <v>0.14061028679269799</v>
      </c>
      <c r="AV1781" s="17" t="s">
        <v>74</v>
      </c>
      <c r="AW1781" s="17">
        <v>0.117167051982858</v>
      </c>
      <c r="AX1781" s="17">
        <v>0.106571054987132</v>
      </c>
      <c r="AY1781" s="17">
        <v>6.5302985885027406E-2</v>
      </c>
      <c r="AZ1781" s="17">
        <v>0.345631505515612</v>
      </c>
    </row>
    <row r="1782" spans="2:52" x14ac:dyDescent="0.35">
      <c r="C1782" s="17"/>
      <c r="D1782" s="17"/>
      <c r="E1782" s="17"/>
      <c r="F1782" s="17"/>
      <c r="G1782" s="17"/>
      <c r="H1782" s="17"/>
      <c r="I1782" s="17"/>
      <c r="J1782" s="17"/>
      <c r="K1782" s="17"/>
      <c r="L1782" s="17"/>
      <c r="M1782" s="17"/>
      <c r="N1782" s="17"/>
      <c r="O1782" s="17"/>
      <c r="P1782" s="17"/>
      <c r="Q1782" s="17"/>
      <c r="R1782" s="17"/>
      <c r="S1782" s="17"/>
      <c r="T1782" s="17"/>
      <c r="U1782" s="17"/>
      <c r="V1782" s="17"/>
      <c r="W1782" s="17"/>
      <c r="X1782" s="17"/>
      <c r="Y1782" s="17"/>
      <c r="Z1782" s="17"/>
      <c r="AA1782" s="17"/>
      <c r="AB1782" s="17"/>
      <c r="AC1782" s="17"/>
      <c r="AD1782" s="17"/>
      <c r="AE1782" s="17"/>
      <c r="AF1782" s="17"/>
      <c r="AG1782" s="17"/>
      <c r="AH1782" s="17"/>
      <c r="AI1782" s="17"/>
      <c r="AJ1782" s="17"/>
      <c r="AK1782" s="17"/>
      <c r="AL1782" s="17"/>
      <c r="AM1782" s="17"/>
      <c r="AN1782" s="17"/>
      <c r="AO1782" s="17"/>
      <c r="AP1782" s="17"/>
      <c r="AQ1782" s="17"/>
      <c r="AR1782" s="17"/>
      <c r="AS1782" s="17"/>
      <c r="AT1782" s="17"/>
      <c r="AU1782" s="17"/>
      <c r="AV1782" s="17"/>
      <c r="AW1782" s="17"/>
      <c r="AX1782" s="17"/>
      <c r="AY1782" s="17"/>
      <c r="AZ1782" s="17"/>
    </row>
    <row r="1783" spans="2:52" x14ac:dyDescent="0.35">
      <c r="B1783" s="6" t="s">
        <v>552</v>
      </c>
      <c r="C1783" s="17"/>
      <c r="D1783" s="17"/>
      <c r="E1783" s="17"/>
      <c r="F1783" s="17"/>
      <c r="G1783" s="17"/>
      <c r="H1783" s="17"/>
      <c r="I1783" s="17"/>
      <c r="J1783" s="17"/>
      <c r="K1783" s="17"/>
      <c r="L1783" s="17"/>
      <c r="M1783" s="17"/>
      <c r="N1783" s="17"/>
      <c r="O1783" s="17"/>
      <c r="P1783" s="17"/>
      <c r="Q1783" s="17"/>
      <c r="R1783" s="17"/>
      <c r="S1783" s="17"/>
      <c r="T1783" s="17"/>
      <c r="U1783" s="17"/>
      <c r="V1783" s="17"/>
      <c r="W1783" s="17"/>
      <c r="X1783" s="17"/>
      <c r="Y1783" s="17"/>
      <c r="Z1783" s="17"/>
      <c r="AA1783" s="17"/>
      <c r="AB1783" s="17"/>
      <c r="AC1783" s="17"/>
      <c r="AD1783" s="17"/>
      <c r="AE1783" s="17"/>
      <c r="AF1783" s="17"/>
      <c r="AG1783" s="17"/>
      <c r="AH1783" s="17"/>
      <c r="AI1783" s="17"/>
      <c r="AJ1783" s="17"/>
      <c r="AK1783" s="17"/>
      <c r="AL1783" s="17"/>
      <c r="AM1783" s="17"/>
      <c r="AN1783" s="17"/>
      <c r="AO1783" s="17"/>
      <c r="AP1783" s="17"/>
      <c r="AQ1783" s="17"/>
      <c r="AR1783" s="17"/>
      <c r="AS1783" s="17"/>
      <c r="AT1783" s="17"/>
      <c r="AU1783" s="17"/>
      <c r="AV1783" s="17"/>
      <c r="AW1783" s="17"/>
      <c r="AX1783" s="17"/>
      <c r="AY1783" s="17"/>
      <c r="AZ1783" s="17"/>
    </row>
    <row r="1784" spans="2:52" x14ac:dyDescent="0.35">
      <c r="B1784" s="24" t="s">
        <v>156</v>
      </c>
      <c r="C1784" s="17"/>
      <c r="D1784" s="17"/>
      <c r="E1784" s="17"/>
      <c r="F1784" s="17"/>
      <c r="G1784" s="17"/>
      <c r="H1784" s="17"/>
      <c r="I1784" s="17"/>
      <c r="J1784" s="17"/>
      <c r="K1784" s="17"/>
      <c r="L1784" s="17"/>
      <c r="M1784" s="17"/>
      <c r="N1784" s="17"/>
      <c r="O1784" s="17"/>
      <c r="P1784" s="17"/>
      <c r="Q1784" s="17"/>
      <c r="R1784" s="17"/>
      <c r="S1784" s="17"/>
      <c r="T1784" s="17"/>
      <c r="U1784" s="17"/>
      <c r="V1784" s="17"/>
      <c r="W1784" s="17"/>
      <c r="X1784" s="17"/>
      <c r="Y1784" s="17"/>
      <c r="Z1784" s="17"/>
      <c r="AA1784" s="17"/>
      <c r="AB1784" s="17"/>
      <c r="AC1784" s="17"/>
      <c r="AD1784" s="17"/>
      <c r="AE1784" s="17"/>
      <c r="AF1784" s="17"/>
      <c r="AG1784" s="17"/>
      <c r="AH1784" s="17"/>
      <c r="AI1784" s="17"/>
      <c r="AJ1784" s="17"/>
      <c r="AK1784" s="17"/>
      <c r="AL1784" s="17"/>
      <c r="AM1784" s="17"/>
      <c r="AN1784" s="17"/>
      <c r="AO1784" s="17"/>
      <c r="AP1784" s="17"/>
      <c r="AQ1784" s="17"/>
      <c r="AR1784" s="17"/>
      <c r="AS1784" s="17"/>
      <c r="AT1784" s="17"/>
      <c r="AU1784" s="17"/>
      <c r="AV1784" s="17"/>
      <c r="AW1784" s="17"/>
      <c r="AX1784" s="17"/>
      <c r="AY1784" s="17"/>
      <c r="AZ1784" s="17"/>
    </row>
    <row r="1785" spans="2:52" x14ac:dyDescent="0.35">
      <c r="B1785" t="s">
        <v>382</v>
      </c>
      <c r="C1785" s="17">
        <v>3.9578088293731897E-2</v>
      </c>
      <c r="D1785" s="17">
        <v>3.7887499570457298E-2</v>
      </c>
      <c r="E1785" s="17">
        <v>4.1303911592234697E-2</v>
      </c>
      <c r="F1785" s="17"/>
      <c r="G1785" s="17">
        <v>0.10174871187144301</v>
      </c>
      <c r="H1785" s="17">
        <v>4.6497478252524503E-2</v>
      </c>
      <c r="I1785" s="17">
        <v>6.3750600974967001E-2</v>
      </c>
      <c r="J1785" s="17">
        <v>3.93721169975845E-2</v>
      </c>
      <c r="K1785" s="17">
        <v>0</v>
      </c>
      <c r="L1785" s="17">
        <v>0</v>
      </c>
      <c r="M1785" s="17"/>
      <c r="N1785" s="17">
        <v>4.4941244613965099E-2</v>
      </c>
      <c r="O1785" s="17">
        <v>3.4275465585381998E-2</v>
      </c>
      <c r="P1785" s="17">
        <v>3.7012551595135897E-2</v>
      </c>
      <c r="Q1785" s="17">
        <v>4.3711060698448503E-2</v>
      </c>
      <c r="R1785" s="17"/>
      <c r="S1785" s="17">
        <v>2.7331350219683598E-2</v>
      </c>
      <c r="T1785" s="17">
        <v>4.0886230949930998E-2</v>
      </c>
      <c r="U1785" s="17">
        <v>3.2189938750473199E-2</v>
      </c>
      <c r="V1785" s="17">
        <v>1.3353139990011999E-2</v>
      </c>
      <c r="W1785" s="17">
        <v>7.6467900226869598E-2</v>
      </c>
      <c r="X1785" s="17">
        <v>6.5394055729736403E-2</v>
      </c>
      <c r="Y1785" s="17">
        <v>3.5534179879638798E-2</v>
      </c>
      <c r="Z1785" s="17">
        <v>3.9857873719902001E-2</v>
      </c>
      <c r="AA1785" s="17">
        <v>5.9079077930216502E-2</v>
      </c>
      <c r="AB1785" s="17">
        <v>2.35122446609238E-2</v>
      </c>
      <c r="AC1785" s="17">
        <v>6.4566595417730299E-2</v>
      </c>
      <c r="AD1785" s="17">
        <v>0</v>
      </c>
      <c r="AE1785" s="17"/>
      <c r="AF1785" s="17">
        <v>2.1753249112107201E-2</v>
      </c>
      <c r="AG1785" s="17">
        <v>4.2630724564007599E-2</v>
      </c>
      <c r="AH1785" s="17">
        <v>6.8967680583503499E-2</v>
      </c>
      <c r="AI1785" s="17"/>
      <c r="AJ1785" s="17">
        <v>2.4094115001243501E-2</v>
      </c>
      <c r="AK1785" s="17">
        <v>6.2016827755804201E-2</v>
      </c>
      <c r="AL1785" s="17">
        <v>5.9143934662883202E-2</v>
      </c>
      <c r="AM1785" s="17">
        <v>0</v>
      </c>
      <c r="AN1785" s="17">
        <v>3.1695450676059403E-2</v>
      </c>
      <c r="AO1785" s="17"/>
      <c r="AP1785" s="17">
        <v>4.3742662200062302E-2</v>
      </c>
      <c r="AQ1785" s="17">
        <v>5.37665121295961E-2</v>
      </c>
      <c r="AR1785" s="17">
        <v>6.20365481494436E-2</v>
      </c>
      <c r="AS1785" s="17"/>
      <c r="AT1785" s="17">
        <v>3.8552751190918999E-2</v>
      </c>
      <c r="AU1785" s="17">
        <v>2.54395771454454E-2</v>
      </c>
      <c r="AV1785" s="17" t="s">
        <v>74</v>
      </c>
      <c r="AW1785" s="17">
        <v>5.00159940521962E-2</v>
      </c>
      <c r="AX1785" s="17">
        <v>1.43334896890295E-2</v>
      </c>
      <c r="AY1785" s="17">
        <v>5.1299018905791603E-2</v>
      </c>
      <c r="AZ1785" s="17">
        <v>6.0686971365393201E-2</v>
      </c>
    </row>
    <row r="1786" spans="2:52" x14ac:dyDescent="0.35">
      <c r="B1786" t="s">
        <v>383</v>
      </c>
      <c r="C1786" s="17">
        <v>0.162919367164369</v>
      </c>
      <c r="D1786" s="17">
        <v>0.165165496245197</v>
      </c>
      <c r="E1786" s="17">
        <v>0.16184408215416601</v>
      </c>
      <c r="F1786" s="17"/>
      <c r="G1786" s="17">
        <v>0.235267509757072</v>
      </c>
      <c r="H1786" s="17">
        <v>0.18033107294169901</v>
      </c>
      <c r="I1786" s="17">
        <v>0.18555653088003701</v>
      </c>
      <c r="J1786" s="17">
        <v>0.12504370575944601</v>
      </c>
      <c r="K1786" s="17">
        <v>0.16793422615561401</v>
      </c>
      <c r="L1786" s="17">
        <v>0.1098552264928</v>
      </c>
      <c r="M1786" s="17"/>
      <c r="N1786" s="17">
        <v>0.192390577523911</v>
      </c>
      <c r="O1786" s="17">
        <v>0.16719910078210801</v>
      </c>
      <c r="P1786" s="17">
        <v>0.169842136319273</v>
      </c>
      <c r="Q1786" s="17">
        <v>0.13278549102876999</v>
      </c>
      <c r="R1786" s="17"/>
      <c r="S1786" s="17">
        <v>0.20763359804378301</v>
      </c>
      <c r="T1786" s="17">
        <v>0.14151417324370499</v>
      </c>
      <c r="U1786" s="17">
        <v>0.15377324469261899</v>
      </c>
      <c r="V1786" s="17">
        <v>0.18654273558287501</v>
      </c>
      <c r="W1786" s="17">
        <v>7.6390733301633498E-2</v>
      </c>
      <c r="X1786" s="17">
        <v>0.124944584643604</v>
      </c>
      <c r="Y1786" s="17">
        <v>0.10429898350767999</v>
      </c>
      <c r="Z1786" s="17">
        <v>0.292212504045822</v>
      </c>
      <c r="AA1786" s="17">
        <v>0.16554630357011099</v>
      </c>
      <c r="AB1786" s="17">
        <v>0.17294531644060501</v>
      </c>
      <c r="AC1786" s="17">
        <v>0.26508754213775898</v>
      </c>
      <c r="AD1786" s="17">
        <v>6.1959758939038899E-2</v>
      </c>
      <c r="AE1786" s="17"/>
      <c r="AF1786" s="17">
        <v>0.14260939953594801</v>
      </c>
      <c r="AG1786" s="17">
        <v>0.15674128235896101</v>
      </c>
      <c r="AH1786" s="17">
        <v>0.20389883752710999</v>
      </c>
      <c r="AI1786" s="17"/>
      <c r="AJ1786" s="17">
        <v>0.16701813532302501</v>
      </c>
      <c r="AK1786" s="17">
        <v>0.174150847921059</v>
      </c>
      <c r="AL1786" s="17">
        <v>0.125189158011695</v>
      </c>
      <c r="AM1786" s="17">
        <v>0.210448804086564</v>
      </c>
      <c r="AN1786" s="17">
        <v>0.18205832188236401</v>
      </c>
      <c r="AO1786" s="17"/>
      <c r="AP1786" s="17">
        <v>0.18941661621012201</v>
      </c>
      <c r="AQ1786" s="17">
        <v>0.19174107482896699</v>
      </c>
      <c r="AR1786" s="17">
        <v>0.21485237246275499</v>
      </c>
      <c r="AS1786" s="17"/>
      <c r="AT1786" s="17">
        <v>0.13999228643342901</v>
      </c>
      <c r="AU1786" s="17">
        <v>0.15339133532174501</v>
      </c>
      <c r="AV1786" s="17" t="s">
        <v>74</v>
      </c>
      <c r="AW1786" s="17">
        <v>0.20441253771502799</v>
      </c>
      <c r="AX1786" s="17">
        <v>0.14920778574134499</v>
      </c>
      <c r="AY1786" s="17">
        <v>0.18998341621915901</v>
      </c>
      <c r="AZ1786" s="17">
        <v>0.128857269047048</v>
      </c>
    </row>
    <row r="1787" spans="2:52" x14ac:dyDescent="0.35">
      <c r="B1787" t="s">
        <v>384</v>
      </c>
      <c r="C1787" s="17">
        <v>0.28990799950430002</v>
      </c>
      <c r="D1787" s="17">
        <v>0.318734722520432</v>
      </c>
      <c r="E1787" s="17">
        <v>0.26028139634707598</v>
      </c>
      <c r="F1787" s="17"/>
      <c r="G1787" s="17">
        <v>0.29061925198405802</v>
      </c>
      <c r="H1787" s="17">
        <v>0.29210127938926</v>
      </c>
      <c r="I1787" s="17">
        <v>0.32523484632928001</v>
      </c>
      <c r="J1787" s="17">
        <v>0.27220760126913801</v>
      </c>
      <c r="K1787" s="17">
        <v>0.31763787009928302</v>
      </c>
      <c r="L1787" s="17">
        <v>0.26103779427922302</v>
      </c>
      <c r="M1787" s="17"/>
      <c r="N1787" s="17">
        <v>0.244362013597682</v>
      </c>
      <c r="O1787" s="17">
        <v>0.323817854932406</v>
      </c>
      <c r="P1787" s="17">
        <v>0.27032630667131302</v>
      </c>
      <c r="Q1787" s="17">
        <v>0.30004633249441498</v>
      </c>
      <c r="R1787" s="17"/>
      <c r="S1787" s="17">
        <v>0.26142846275416098</v>
      </c>
      <c r="T1787" s="17">
        <v>0.34026540067668898</v>
      </c>
      <c r="U1787" s="17">
        <v>0.223283487610687</v>
      </c>
      <c r="V1787" s="17">
        <v>0.24094178331313701</v>
      </c>
      <c r="W1787" s="17">
        <v>0.241031549646786</v>
      </c>
      <c r="X1787" s="17">
        <v>0.32778653145417103</v>
      </c>
      <c r="Y1787" s="17">
        <v>0.38143374020716397</v>
      </c>
      <c r="Z1787" s="17">
        <v>0.242321140029021</v>
      </c>
      <c r="AA1787" s="17">
        <v>0.27614175661745699</v>
      </c>
      <c r="AB1787" s="17">
        <v>0.33435632384901798</v>
      </c>
      <c r="AC1787" s="17">
        <v>0.31595309167563801</v>
      </c>
      <c r="AD1787" s="17">
        <v>0.25973268355948098</v>
      </c>
      <c r="AE1787" s="17"/>
      <c r="AF1787" s="17">
        <v>0.256020709016194</v>
      </c>
      <c r="AG1787" s="17">
        <v>0.32992862829416703</v>
      </c>
      <c r="AH1787" s="17">
        <v>0.27910781681929903</v>
      </c>
      <c r="AI1787" s="17"/>
      <c r="AJ1787" s="17">
        <v>0.22229309692607899</v>
      </c>
      <c r="AK1787" s="17">
        <v>0.37157796352157202</v>
      </c>
      <c r="AL1787" s="17">
        <v>0.30090120659186298</v>
      </c>
      <c r="AM1787" s="17">
        <v>0.335788953053066</v>
      </c>
      <c r="AN1787" s="17">
        <v>0.28645057034890897</v>
      </c>
      <c r="AO1787" s="17"/>
      <c r="AP1787" s="17">
        <v>0.25140105960127102</v>
      </c>
      <c r="AQ1787" s="17">
        <v>0.33631390477866402</v>
      </c>
      <c r="AR1787" s="17">
        <v>0.309174656829384</v>
      </c>
      <c r="AS1787" s="17"/>
      <c r="AT1787" s="17">
        <v>0.27700121525316601</v>
      </c>
      <c r="AU1787" s="17">
        <v>0.35446972820195899</v>
      </c>
      <c r="AV1787" s="17" t="s">
        <v>74</v>
      </c>
      <c r="AW1787" s="17">
        <v>0.226002199838405</v>
      </c>
      <c r="AX1787" s="17">
        <v>0.32419420274216698</v>
      </c>
      <c r="AY1787" s="17">
        <v>0.24306860528664001</v>
      </c>
      <c r="AZ1787" s="17">
        <v>0.34735841077265101</v>
      </c>
    </row>
    <row r="1788" spans="2:52" x14ac:dyDescent="0.35">
      <c r="B1788" t="s">
        <v>385</v>
      </c>
      <c r="C1788" s="17">
        <v>0.235276822003604</v>
      </c>
      <c r="D1788" s="17">
        <v>0.22281534076841999</v>
      </c>
      <c r="E1788" s="17">
        <v>0.24767902255831301</v>
      </c>
      <c r="F1788" s="17"/>
      <c r="G1788" s="17">
        <v>0.19300273141785801</v>
      </c>
      <c r="H1788" s="17">
        <v>0.24797145435694601</v>
      </c>
      <c r="I1788" s="17">
        <v>0.227090318126659</v>
      </c>
      <c r="J1788" s="17">
        <v>0.25251418073582899</v>
      </c>
      <c r="K1788" s="17">
        <v>0.16517311197808601</v>
      </c>
      <c r="L1788" s="17">
        <v>0.29258874844882399</v>
      </c>
      <c r="M1788" s="17"/>
      <c r="N1788" s="17">
        <v>0.329689181443101</v>
      </c>
      <c r="O1788" s="17">
        <v>0.23616790682778399</v>
      </c>
      <c r="P1788" s="17">
        <v>0.19195532743726501</v>
      </c>
      <c r="Q1788" s="17">
        <v>0.197190947626074</v>
      </c>
      <c r="R1788" s="17"/>
      <c r="S1788" s="17">
        <v>0.27477334941131298</v>
      </c>
      <c r="T1788" s="17">
        <v>0.169998938895697</v>
      </c>
      <c r="U1788" s="17">
        <v>0.25596414076914797</v>
      </c>
      <c r="V1788" s="17">
        <v>0.215030760421904</v>
      </c>
      <c r="W1788" s="17">
        <v>0.29147512763025402</v>
      </c>
      <c r="X1788" s="17">
        <v>0.26937691355719601</v>
      </c>
      <c r="Y1788" s="17">
        <v>0.200362562734796</v>
      </c>
      <c r="Z1788" s="17">
        <v>0.15627856045518701</v>
      </c>
      <c r="AA1788" s="17">
        <v>0.264944081480399</v>
      </c>
      <c r="AB1788" s="17">
        <v>0.29945198153998998</v>
      </c>
      <c r="AC1788" s="17">
        <v>0.111101378033374</v>
      </c>
      <c r="AD1788" s="17">
        <v>0.290895930293326</v>
      </c>
      <c r="AE1788" s="17"/>
      <c r="AF1788" s="17">
        <v>0.22966525473653401</v>
      </c>
      <c r="AG1788" s="17">
        <v>0.23210450267862801</v>
      </c>
      <c r="AH1788" s="17">
        <v>0.22897042672406501</v>
      </c>
      <c r="AI1788" s="17"/>
      <c r="AJ1788" s="17">
        <v>0.28202756280489499</v>
      </c>
      <c r="AK1788" s="17">
        <v>0.19726197826966299</v>
      </c>
      <c r="AL1788" s="17">
        <v>0.186294606027226</v>
      </c>
      <c r="AM1788" s="17">
        <v>0</v>
      </c>
      <c r="AN1788" s="17">
        <v>0.16699615519253</v>
      </c>
      <c r="AO1788" s="17"/>
      <c r="AP1788" s="17">
        <v>0.28159655464705202</v>
      </c>
      <c r="AQ1788" s="17">
        <v>0.20535539349121501</v>
      </c>
      <c r="AR1788" s="17">
        <v>0.14757832231079501</v>
      </c>
      <c r="AS1788" s="17"/>
      <c r="AT1788" s="17">
        <v>0.24571226988792699</v>
      </c>
      <c r="AU1788" s="17">
        <v>0.26944277971420399</v>
      </c>
      <c r="AV1788" s="17" t="s">
        <v>74</v>
      </c>
      <c r="AW1788" s="17">
        <v>0.226222359700301</v>
      </c>
      <c r="AX1788" s="17">
        <v>0.20768981452083299</v>
      </c>
      <c r="AY1788" s="17">
        <v>0.22826650163398399</v>
      </c>
      <c r="AZ1788" s="17">
        <v>0.12456966694971899</v>
      </c>
    </row>
    <row r="1789" spans="2:52" x14ac:dyDescent="0.35">
      <c r="B1789" t="s">
        <v>386</v>
      </c>
      <c r="C1789" s="17">
        <v>0.217192354976529</v>
      </c>
      <c r="D1789" s="17">
        <v>0.21196222315161301</v>
      </c>
      <c r="E1789" s="17">
        <v>0.22306686042218499</v>
      </c>
      <c r="F1789" s="17"/>
      <c r="G1789" s="17">
        <v>0.10878586472108499</v>
      </c>
      <c r="H1789" s="17">
        <v>0.12906089666580201</v>
      </c>
      <c r="I1789" s="17">
        <v>0.166711202227695</v>
      </c>
      <c r="J1789" s="17">
        <v>0.249392327310344</v>
      </c>
      <c r="K1789" s="17">
        <v>0.28623787678198798</v>
      </c>
      <c r="L1789" s="17">
        <v>0.32976010211579798</v>
      </c>
      <c r="M1789" s="17"/>
      <c r="N1789" s="17">
        <v>0.180565629377613</v>
      </c>
      <c r="O1789" s="17">
        <v>0.17985081822583801</v>
      </c>
      <c r="P1789" s="17">
        <v>0.26233882320638502</v>
      </c>
      <c r="Q1789" s="17">
        <v>0.24431589024272099</v>
      </c>
      <c r="R1789" s="17"/>
      <c r="S1789" s="17">
        <v>0.19654447167420899</v>
      </c>
      <c r="T1789" s="17">
        <v>0.26747527656472803</v>
      </c>
      <c r="U1789" s="17">
        <v>0.24990170210863699</v>
      </c>
      <c r="V1789" s="17">
        <v>0.26455658221474299</v>
      </c>
      <c r="W1789" s="17">
        <v>0.28974054562075602</v>
      </c>
      <c r="X1789" s="17">
        <v>0.109591861316681</v>
      </c>
      <c r="Y1789" s="17">
        <v>0.24280160651454</v>
      </c>
      <c r="Z1789" s="17">
        <v>0.26932992175006798</v>
      </c>
      <c r="AA1789" s="17">
        <v>0.15597735269475499</v>
      </c>
      <c r="AB1789" s="17">
        <v>0.16973413350946301</v>
      </c>
      <c r="AC1789" s="17">
        <v>0.13270861105978801</v>
      </c>
      <c r="AD1789" s="17">
        <v>0.31997792088247801</v>
      </c>
      <c r="AE1789" s="17"/>
      <c r="AF1789" s="17">
        <v>0.30076566375189201</v>
      </c>
      <c r="AG1789" s="17">
        <v>0.18162931870249699</v>
      </c>
      <c r="AH1789" s="17">
        <v>0.18272794300253001</v>
      </c>
      <c r="AI1789" s="17"/>
      <c r="AJ1789" s="17">
        <v>0.270285979948167</v>
      </c>
      <c r="AK1789" s="17">
        <v>0.139750074953883</v>
      </c>
      <c r="AL1789" s="17">
        <v>0.253401213198376</v>
      </c>
      <c r="AM1789" s="17">
        <v>0.36863639430516498</v>
      </c>
      <c r="AN1789" s="17">
        <v>0.244398676992472</v>
      </c>
      <c r="AO1789" s="17"/>
      <c r="AP1789" s="17">
        <v>0.21235458293342899</v>
      </c>
      <c r="AQ1789" s="17">
        <v>0.17106961896685399</v>
      </c>
      <c r="AR1789" s="17">
        <v>0.247187104999819</v>
      </c>
      <c r="AS1789" s="17"/>
      <c r="AT1789" s="17">
        <v>0.27653762962672501</v>
      </c>
      <c r="AU1789" s="17">
        <v>0.14144259224233299</v>
      </c>
      <c r="AV1789" s="17" t="s">
        <v>74</v>
      </c>
      <c r="AW1789" s="17">
        <v>0.226376131673619</v>
      </c>
      <c r="AX1789" s="17">
        <v>0.231146446030458</v>
      </c>
      <c r="AY1789" s="17">
        <v>0.22525379959518901</v>
      </c>
      <c r="AZ1789" s="17">
        <v>6.7235788196599006E-2</v>
      </c>
    </row>
    <row r="1790" spans="2:52" x14ac:dyDescent="0.35">
      <c r="B1790" t="s">
        <v>72</v>
      </c>
      <c r="C1790" s="17">
        <v>5.5125368057466997E-2</v>
      </c>
      <c r="D1790" s="17">
        <v>4.3434717743880302E-2</v>
      </c>
      <c r="E1790" s="17">
        <v>6.5824726926024701E-2</v>
      </c>
      <c r="F1790" s="17"/>
      <c r="G1790" s="17">
        <v>7.0575930248484006E-2</v>
      </c>
      <c r="H1790" s="17">
        <v>0.104037818393767</v>
      </c>
      <c r="I1790" s="17">
        <v>3.1656501461361598E-2</v>
      </c>
      <c r="J1790" s="17">
        <v>6.1470067927659598E-2</v>
      </c>
      <c r="K1790" s="17">
        <v>6.3016914985028802E-2</v>
      </c>
      <c r="L1790" s="17">
        <v>6.7581286633553103E-3</v>
      </c>
      <c r="M1790" s="17"/>
      <c r="N1790" s="17">
        <v>8.0513534437285806E-3</v>
      </c>
      <c r="O1790" s="17">
        <v>5.8688853646482401E-2</v>
      </c>
      <c r="P1790" s="17">
        <v>6.8524854770628807E-2</v>
      </c>
      <c r="Q1790" s="17">
        <v>8.19502779095721E-2</v>
      </c>
      <c r="R1790" s="17"/>
      <c r="S1790" s="17">
        <v>3.2288767896852102E-2</v>
      </c>
      <c r="T1790" s="17">
        <v>3.98599796692495E-2</v>
      </c>
      <c r="U1790" s="17">
        <v>8.48874860684352E-2</v>
      </c>
      <c r="V1790" s="17">
        <v>7.9574998477329004E-2</v>
      </c>
      <c r="W1790" s="17">
        <v>2.4894143573701E-2</v>
      </c>
      <c r="X1790" s="17">
        <v>0.10290605329861199</v>
      </c>
      <c r="Y1790" s="17">
        <v>3.55689271561812E-2</v>
      </c>
      <c r="Z1790" s="17">
        <v>0</v>
      </c>
      <c r="AA1790" s="17">
        <v>7.83114277070628E-2</v>
      </c>
      <c r="AB1790" s="17">
        <v>0</v>
      </c>
      <c r="AC1790" s="17">
        <v>0.11058278167571101</v>
      </c>
      <c r="AD1790" s="17">
        <v>6.7433706325676093E-2</v>
      </c>
      <c r="AE1790" s="17"/>
      <c r="AF1790" s="17">
        <v>4.9185723847326099E-2</v>
      </c>
      <c r="AG1790" s="17">
        <v>5.6965543401739101E-2</v>
      </c>
      <c r="AH1790" s="17">
        <v>3.6327295343492903E-2</v>
      </c>
      <c r="AI1790" s="17"/>
      <c r="AJ1790" s="17">
        <v>3.4281109996591098E-2</v>
      </c>
      <c r="AK1790" s="17">
        <v>5.5242307578019102E-2</v>
      </c>
      <c r="AL1790" s="17">
        <v>7.5069881507957306E-2</v>
      </c>
      <c r="AM1790" s="17">
        <v>8.5125848555204303E-2</v>
      </c>
      <c r="AN1790" s="17">
        <v>8.8400824907665501E-2</v>
      </c>
      <c r="AO1790" s="17"/>
      <c r="AP1790" s="17">
        <v>2.1488524408063099E-2</v>
      </c>
      <c r="AQ1790" s="17">
        <v>4.1753495804703E-2</v>
      </c>
      <c r="AR1790" s="17">
        <v>1.9170995247802799E-2</v>
      </c>
      <c r="AS1790" s="17"/>
      <c r="AT1790" s="17">
        <v>2.22038476078345E-2</v>
      </c>
      <c r="AU1790" s="17">
        <v>5.5813987374313499E-2</v>
      </c>
      <c r="AV1790" s="17" t="s">
        <v>74</v>
      </c>
      <c r="AW1790" s="17">
        <v>6.6970777020451705E-2</v>
      </c>
      <c r="AX1790" s="17">
        <v>7.34282612761675E-2</v>
      </c>
      <c r="AY1790" s="17">
        <v>6.2128658359236297E-2</v>
      </c>
      <c r="AZ1790" s="17">
        <v>0.27129189366858902</v>
      </c>
    </row>
    <row r="1791" spans="2:52" x14ac:dyDescent="0.35">
      <c r="B1791" t="s">
        <v>387</v>
      </c>
      <c r="C1791" s="17">
        <v>0.20249745545810099</v>
      </c>
      <c r="D1791" s="17">
        <v>0.203052995815654</v>
      </c>
      <c r="E1791" s="17">
        <v>0.203147993746401</v>
      </c>
      <c r="F1791" s="17"/>
      <c r="G1791" s="17">
        <v>0.33701622162851502</v>
      </c>
      <c r="H1791" s="17">
        <v>0.22682855119422399</v>
      </c>
      <c r="I1791" s="17">
        <v>0.249307131855004</v>
      </c>
      <c r="J1791" s="17">
        <v>0.16441582275703001</v>
      </c>
      <c r="K1791" s="17">
        <v>0.16793422615561401</v>
      </c>
      <c r="L1791" s="17">
        <v>0.1098552264928</v>
      </c>
      <c r="M1791" s="17"/>
      <c r="N1791" s="17">
        <v>0.23733182213787599</v>
      </c>
      <c r="O1791" s="17">
        <v>0.20147456636749</v>
      </c>
      <c r="P1791" s="17">
        <v>0.206854687914408</v>
      </c>
      <c r="Q1791" s="17">
        <v>0.17649655172721801</v>
      </c>
      <c r="R1791" s="17"/>
      <c r="S1791" s="17">
        <v>0.23496494826346601</v>
      </c>
      <c r="T1791" s="17">
        <v>0.18240040419363601</v>
      </c>
      <c r="U1791" s="17">
        <v>0.18596318344309301</v>
      </c>
      <c r="V1791" s="17">
        <v>0.19989587557288699</v>
      </c>
      <c r="W1791" s="17">
        <v>0.15285863352850301</v>
      </c>
      <c r="X1791" s="17">
        <v>0.19033864037334</v>
      </c>
      <c r="Y1791" s="17">
        <v>0.13983316338731899</v>
      </c>
      <c r="Z1791" s="17">
        <v>0.33207037776572401</v>
      </c>
      <c r="AA1791" s="17">
        <v>0.22462538150032699</v>
      </c>
      <c r="AB1791" s="17">
        <v>0.19645756110152901</v>
      </c>
      <c r="AC1791" s="17">
        <v>0.329654137555489</v>
      </c>
      <c r="AD1791" s="17">
        <v>6.1959758939038899E-2</v>
      </c>
      <c r="AE1791" s="17"/>
      <c r="AF1791" s="17">
        <v>0.164362648648055</v>
      </c>
      <c r="AG1791" s="17">
        <v>0.199372006922969</v>
      </c>
      <c r="AH1791" s="17">
        <v>0.27286651811061402</v>
      </c>
      <c r="AI1791" s="17"/>
      <c r="AJ1791" s="17">
        <v>0.19111225032426901</v>
      </c>
      <c r="AK1791" s="17">
        <v>0.236167675676863</v>
      </c>
      <c r="AL1791" s="17">
        <v>0.18433309267457801</v>
      </c>
      <c r="AM1791" s="17">
        <v>0.210448804086564</v>
      </c>
      <c r="AN1791" s="17">
        <v>0.21375377255842401</v>
      </c>
      <c r="AO1791" s="17"/>
      <c r="AP1791" s="17">
        <v>0.233159278410184</v>
      </c>
      <c r="AQ1791" s="17">
        <v>0.24550758695856301</v>
      </c>
      <c r="AR1791" s="17">
        <v>0.276888920612199</v>
      </c>
      <c r="AS1791" s="17"/>
      <c r="AT1791" s="17">
        <v>0.17854503762434801</v>
      </c>
      <c r="AU1791" s="17">
        <v>0.17883091246718999</v>
      </c>
      <c r="AV1791" s="17" t="s">
        <v>74</v>
      </c>
      <c r="AW1791" s="17">
        <v>0.25442853176722402</v>
      </c>
      <c r="AX1791" s="17">
        <v>0.163541275430374</v>
      </c>
      <c r="AY1791" s="17">
        <v>0.24128243512495101</v>
      </c>
      <c r="AZ1791" s="17">
        <v>0.189544240412441</v>
      </c>
    </row>
    <row r="1792" spans="2:52" x14ac:dyDescent="0.35">
      <c r="B1792" t="s">
        <v>388</v>
      </c>
      <c r="C1792" s="17">
        <v>0.452469176980132</v>
      </c>
      <c r="D1792" s="17">
        <v>0.43477756392003297</v>
      </c>
      <c r="E1792" s="17">
        <v>0.47074588298049802</v>
      </c>
      <c r="F1792" s="17"/>
      <c r="G1792" s="17">
        <v>0.30178859613894299</v>
      </c>
      <c r="H1792" s="17">
        <v>0.37703235102274901</v>
      </c>
      <c r="I1792" s="17">
        <v>0.39380152035435401</v>
      </c>
      <c r="J1792" s="17">
        <v>0.50190650804617298</v>
      </c>
      <c r="K1792" s="17">
        <v>0.45141098876007402</v>
      </c>
      <c r="L1792" s="17">
        <v>0.62234885056462197</v>
      </c>
      <c r="M1792" s="17"/>
      <c r="N1792" s="17">
        <v>0.510254810820714</v>
      </c>
      <c r="O1792" s="17">
        <v>0.41601872505362197</v>
      </c>
      <c r="P1792" s="17">
        <v>0.45429415064364997</v>
      </c>
      <c r="Q1792" s="17">
        <v>0.44150683786879502</v>
      </c>
      <c r="R1792" s="17"/>
      <c r="S1792" s="17">
        <v>0.471317821085521</v>
      </c>
      <c r="T1792" s="17">
        <v>0.43747421546042597</v>
      </c>
      <c r="U1792" s="17">
        <v>0.50586584287778502</v>
      </c>
      <c r="V1792" s="17">
        <v>0.47958734263664698</v>
      </c>
      <c r="W1792" s="17">
        <v>0.58121567325100998</v>
      </c>
      <c r="X1792" s="17">
        <v>0.37896877487387698</v>
      </c>
      <c r="Y1792" s="17">
        <v>0.44316416924933499</v>
      </c>
      <c r="Z1792" s="17">
        <v>0.42560848220525499</v>
      </c>
      <c r="AA1792" s="17">
        <v>0.42092143417515399</v>
      </c>
      <c r="AB1792" s="17">
        <v>0.46918611504945301</v>
      </c>
      <c r="AC1792" s="17">
        <v>0.24380998909316201</v>
      </c>
      <c r="AD1792" s="17">
        <v>0.61087385117580395</v>
      </c>
      <c r="AE1792" s="17"/>
      <c r="AF1792" s="17">
        <v>0.53043091848842505</v>
      </c>
      <c r="AG1792" s="17">
        <v>0.41373382138112502</v>
      </c>
      <c r="AH1792" s="17">
        <v>0.41169836972659501</v>
      </c>
      <c r="AI1792" s="17"/>
      <c r="AJ1792" s="17">
        <v>0.55231354275306199</v>
      </c>
      <c r="AK1792" s="17">
        <v>0.33701205322354599</v>
      </c>
      <c r="AL1792" s="17">
        <v>0.43969581922560202</v>
      </c>
      <c r="AM1792" s="17">
        <v>0.36863639430516498</v>
      </c>
      <c r="AN1792" s="17">
        <v>0.411394832185002</v>
      </c>
      <c r="AO1792" s="17"/>
      <c r="AP1792" s="17">
        <v>0.49395113758048198</v>
      </c>
      <c r="AQ1792" s="17">
        <v>0.37642501245806897</v>
      </c>
      <c r="AR1792" s="17">
        <v>0.39476542731061398</v>
      </c>
      <c r="AS1792" s="17"/>
      <c r="AT1792" s="17">
        <v>0.52224989951465195</v>
      </c>
      <c r="AU1792" s="17">
        <v>0.41088537195653702</v>
      </c>
      <c r="AV1792" s="17" t="s">
        <v>74</v>
      </c>
      <c r="AW1792" s="17">
        <v>0.452598491373919</v>
      </c>
      <c r="AX1792" s="17">
        <v>0.43883626055129099</v>
      </c>
      <c r="AY1792" s="17">
        <v>0.45352030122917297</v>
      </c>
      <c r="AZ1792" s="17">
        <v>0.191805455146318</v>
      </c>
    </row>
    <row r="1793" spans="2:52" x14ac:dyDescent="0.35">
      <c r="B1793" t="s">
        <v>86</v>
      </c>
      <c r="C1793" s="17">
        <v>-0.24997172152203101</v>
      </c>
      <c r="D1793" s="17">
        <v>-0.231724568104379</v>
      </c>
      <c r="E1793" s="17">
        <v>-0.267597889234097</v>
      </c>
      <c r="F1793" s="17"/>
      <c r="G1793" s="17">
        <v>3.5227625489571701E-2</v>
      </c>
      <c r="H1793" s="17">
        <v>-0.150203799828525</v>
      </c>
      <c r="I1793" s="17">
        <v>-0.14449438849935001</v>
      </c>
      <c r="J1793" s="17">
        <v>-0.337490685289142</v>
      </c>
      <c r="K1793" s="17">
        <v>-0.28347676260445998</v>
      </c>
      <c r="L1793" s="17">
        <v>-0.51249362407182197</v>
      </c>
      <c r="M1793" s="17"/>
      <c r="N1793" s="17">
        <v>-0.27292298868283799</v>
      </c>
      <c r="O1793" s="17">
        <v>-0.214544158686133</v>
      </c>
      <c r="P1793" s="17">
        <v>-0.247439462729242</v>
      </c>
      <c r="Q1793" s="17">
        <v>-0.26501028614157701</v>
      </c>
      <c r="R1793" s="17"/>
      <c r="S1793" s="17">
        <v>-0.236352872822055</v>
      </c>
      <c r="T1793" s="17">
        <v>-0.25507381126679002</v>
      </c>
      <c r="U1793" s="17">
        <v>-0.31990265943469298</v>
      </c>
      <c r="V1793" s="17">
        <v>-0.27969146706376002</v>
      </c>
      <c r="W1793" s="17">
        <v>-0.42835703972250699</v>
      </c>
      <c r="X1793" s="17">
        <v>-0.18863013450053701</v>
      </c>
      <c r="Y1793" s="17">
        <v>-0.303331005862016</v>
      </c>
      <c r="Z1793" s="17">
        <v>-9.3538104439530603E-2</v>
      </c>
      <c r="AA1793" s="17">
        <v>-0.196296052674827</v>
      </c>
      <c r="AB1793" s="17">
        <v>-0.272728553947925</v>
      </c>
      <c r="AC1793" s="17">
        <v>8.5844148462327199E-2</v>
      </c>
      <c r="AD1793" s="17">
        <v>-0.54891409223676502</v>
      </c>
      <c r="AE1793" s="17"/>
      <c r="AF1793" s="17">
        <v>-0.366068269840371</v>
      </c>
      <c r="AG1793" s="17">
        <v>-0.214361814458156</v>
      </c>
      <c r="AH1793" s="17">
        <v>-0.13883185161598099</v>
      </c>
      <c r="AI1793" s="17"/>
      <c r="AJ1793" s="17">
        <v>-0.36120129242879301</v>
      </c>
      <c r="AK1793" s="17">
        <v>-0.100844377546683</v>
      </c>
      <c r="AL1793" s="17">
        <v>-0.25536272655102399</v>
      </c>
      <c r="AM1793" s="17">
        <v>-0.15818759021860199</v>
      </c>
      <c r="AN1793" s="17">
        <v>-0.19764105962657799</v>
      </c>
      <c r="AO1793" s="17"/>
      <c r="AP1793" s="17">
        <v>-0.26079185917029801</v>
      </c>
      <c r="AQ1793" s="17">
        <v>-0.130917425499506</v>
      </c>
      <c r="AR1793" s="17">
        <v>-0.117876506698416</v>
      </c>
      <c r="AS1793" s="17"/>
      <c r="AT1793" s="17">
        <v>-0.34370486189030403</v>
      </c>
      <c r="AU1793" s="17">
        <v>-0.232054459489347</v>
      </c>
      <c r="AV1793" s="17" t="s">
        <v>74</v>
      </c>
      <c r="AW1793" s="17">
        <v>-0.19816995960669501</v>
      </c>
      <c r="AX1793" s="17">
        <v>-0.27529498512091699</v>
      </c>
      <c r="AY1793" s="17">
        <v>-0.21223786610422199</v>
      </c>
      <c r="AZ1793" s="17">
        <v>-2.2612147338771601E-3</v>
      </c>
    </row>
    <row r="1794" spans="2:52" x14ac:dyDescent="0.35">
      <c r="C1794" s="17"/>
      <c r="D1794" s="17"/>
      <c r="E1794" s="17"/>
      <c r="F1794" s="17"/>
      <c r="G1794" s="17"/>
      <c r="H1794" s="17"/>
      <c r="I1794" s="17"/>
      <c r="J1794" s="17"/>
      <c r="K1794" s="17"/>
      <c r="L1794" s="17"/>
      <c r="M1794" s="17"/>
      <c r="N1794" s="17"/>
      <c r="O1794" s="17"/>
      <c r="P1794" s="17"/>
      <c r="Q1794" s="17"/>
      <c r="R1794" s="17"/>
      <c r="S1794" s="17"/>
      <c r="T1794" s="17"/>
      <c r="U1794" s="17"/>
      <c r="V1794" s="17"/>
      <c r="W1794" s="17"/>
      <c r="X1794" s="17"/>
      <c r="Y1794" s="17"/>
      <c r="Z1794" s="17"/>
      <c r="AA1794" s="17"/>
      <c r="AB1794" s="17"/>
      <c r="AC1794" s="17"/>
      <c r="AD1794" s="17"/>
      <c r="AE1794" s="17"/>
      <c r="AF1794" s="17"/>
      <c r="AG1794" s="17"/>
      <c r="AH1794" s="17"/>
      <c r="AI1794" s="17"/>
      <c r="AJ1794" s="17"/>
      <c r="AK1794" s="17"/>
      <c r="AL1794" s="17"/>
      <c r="AM1794" s="17"/>
      <c r="AN1794" s="17"/>
      <c r="AO1794" s="17"/>
      <c r="AP1794" s="17"/>
      <c r="AQ1794" s="17"/>
      <c r="AR1794" s="17"/>
      <c r="AS1794" s="17"/>
      <c r="AT1794" s="17"/>
      <c r="AU1794" s="17"/>
      <c r="AV1794" s="17"/>
      <c r="AW1794" s="17"/>
      <c r="AX1794" s="17"/>
      <c r="AY1794" s="17"/>
      <c r="AZ1794" s="17"/>
    </row>
    <row r="1795" spans="2:52" x14ac:dyDescent="0.35">
      <c r="B1795" s="6" t="s">
        <v>553</v>
      </c>
      <c r="C1795" s="17"/>
      <c r="D1795" s="17"/>
      <c r="E1795" s="17"/>
      <c r="F1795" s="17"/>
      <c r="G1795" s="17"/>
      <c r="H1795" s="17"/>
      <c r="I1795" s="17"/>
      <c r="J1795" s="17"/>
      <c r="K1795" s="17"/>
      <c r="L1795" s="17"/>
      <c r="M1795" s="17"/>
      <c r="N1795" s="17"/>
      <c r="O1795" s="17"/>
      <c r="P1795" s="17"/>
      <c r="Q1795" s="17"/>
      <c r="R1795" s="17"/>
      <c r="S1795" s="17"/>
      <c r="T1795" s="17"/>
      <c r="U1795" s="17"/>
      <c r="V1795" s="17"/>
      <c r="W1795" s="17"/>
      <c r="X1795" s="17"/>
      <c r="Y1795" s="17"/>
      <c r="Z1795" s="17"/>
      <c r="AA1795" s="17"/>
      <c r="AB1795" s="17"/>
      <c r="AC1795" s="17"/>
      <c r="AD1795" s="17"/>
      <c r="AE1795" s="17"/>
      <c r="AF1795" s="17"/>
      <c r="AG1795" s="17"/>
      <c r="AH1795" s="17"/>
      <c r="AI1795" s="17"/>
      <c r="AJ1795" s="17"/>
      <c r="AK1795" s="17"/>
      <c r="AL1795" s="17"/>
      <c r="AM1795" s="17"/>
      <c r="AN1795" s="17"/>
      <c r="AO1795" s="17"/>
      <c r="AP1795" s="17"/>
      <c r="AQ1795" s="17"/>
      <c r="AR1795" s="17"/>
      <c r="AS1795" s="17"/>
      <c r="AT1795" s="17"/>
      <c r="AU1795" s="17"/>
      <c r="AV1795" s="17"/>
      <c r="AW1795" s="17"/>
      <c r="AX1795" s="17"/>
      <c r="AY1795" s="17"/>
      <c r="AZ1795" s="17"/>
    </row>
    <row r="1796" spans="2:52" x14ac:dyDescent="0.35">
      <c r="B1796" s="24" t="s">
        <v>156</v>
      </c>
      <c r="C1796" s="17"/>
      <c r="D1796" s="17"/>
      <c r="E1796" s="17"/>
      <c r="F1796" s="17"/>
      <c r="G1796" s="17"/>
      <c r="H1796" s="17"/>
      <c r="I1796" s="17"/>
      <c r="J1796" s="17"/>
      <c r="K1796" s="17"/>
      <c r="L1796" s="17"/>
      <c r="M1796" s="17"/>
      <c r="N1796" s="17"/>
      <c r="O1796" s="17"/>
      <c r="P1796" s="17"/>
      <c r="Q1796" s="17"/>
      <c r="R1796" s="17"/>
      <c r="S1796" s="17"/>
      <c r="T1796" s="17"/>
      <c r="U1796" s="17"/>
      <c r="V1796" s="17"/>
      <c r="W1796" s="17"/>
      <c r="X1796" s="17"/>
      <c r="Y1796" s="17"/>
      <c r="Z1796" s="17"/>
      <c r="AA1796" s="17"/>
      <c r="AB1796" s="17"/>
      <c r="AC1796" s="17"/>
      <c r="AD1796" s="17"/>
      <c r="AE1796" s="17"/>
      <c r="AF1796" s="17"/>
      <c r="AG1796" s="17"/>
      <c r="AH1796" s="17"/>
      <c r="AI1796" s="17"/>
      <c r="AJ1796" s="17"/>
      <c r="AK1796" s="17"/>
      <c r="AL1796" s="17"/>
      <c r="AM1796" s="17"/>
      <c r="AN1796" s="17"/>
      <c r="AO1796" s="17"/>
      <c r="AP1796" s="17"/>
      <c r="AQ1796" s="17"/>
      <c r="AR1796" s="17"/>
      <c r="AS1796" s="17"/>
      <c r="AT1796" s="17"/>
      <c r="AU1796" s="17"/>
      <c r="AV1796" s="17"/>
      <c r="AW1796" s="17"/>
      <c r="AX1796" s="17"/>
      <c r="AY1796" s="17"/>
      <c r="AZ1796" s="17"/>
    </row>
    <row r="1797" spans="2:52" x14ac:dyDescent="0.35">
      <c r="B1797" t="s">
        <v>382</v>
      </c>
      <c r="C1797" s="17">
        <v>0.15740407521251801</v>
      </c>
      <c r="D1797" s="17">
        <v>0.16475419891135001</v>
      </c>
      <c r="E1797" s="17">
        <v>0.14913645631667499</v>
      </c>
      <c r="F1797" s="17"/>
      <c r="G1797" s="17">
        <v>0.170756086463139</v>
      </c>
      <c r="H1797" s="17">
        <v>0.203798737779425</v>
      </c>
      <c r="I1797" s="17">
        <v>0.24881255701809399</v>
      </c>
      <c r="J1797" s="17">
        <v>0.18121902696150999</v>
      </c>
      <c r="K1797" s="17">
        <v>0.106392758895286</v>
      </c>
      <c r="L1797" s="17">
        <v>6.3315192241674895E-2</v>
      </c>
      <c r="M1797" s="17"/>
      <c r="N1797" s="17">
        <v>0.17262164044791001</v>
      </c>
      <c r="O1797" s="17">
        <v>0.19850373519695599</v>
      </c>
      <c r="P1797" s="17">
        <v>0.12900234098194199</v>
      </c>
      <c r="Q1797" s="17">
        <v>0.13094826426394399</v>
      </c>
      <c r="R1797" s="17"/>
      <c r="S1797" s="17">
        <v>0.156360389511774</v>
      </c>
      <c r="T1797" s="17">
        <v>0.20338065104564301</v>
      </c>
      <c r="U1797" s="17">
        <v>0.120698855362112</v>
      </c>
      <c r="V1797" s="17">
        <v>0.126802216114695</v>
      </c>
      <c r="W1797" s="17">
        <v>0.15694307204979399</v>
      </c>
      <c r="X1797" s="17">
        <v>0.125491019553087</v>
      </c>
      <c r="Y1797" s="17">
        <v>0.168801880049817</v>
      </c>
      <c r="Z1797" s="17">
        <v>0.247900632012057</v>
      </c>
      <c r="AA1797" s="17">
        <v>0.19506719314160501</v>
      </c>
      <c r="AB1797" s="17">
        <v>7.15754500013423E-2</v>
      </c>
      <c r="AC1797" s="17">
        <v>0.17932603102273301</v>
      </c>
      <c r="AD1797" s="17">
        <v>0.12926418668341999</v>
      </c>
      <c r="AE1797" s="17"/>
      <c r="AF1797" s="17">
        <v>0.10478129228717099</v>
      </c>
      <c r="AG1797" s="17">
        <v>0.18626398969448901</v>
      </c>
      <c r="AH1797" s="17">
        <v>0.20333357604372099</v>
      </c>
      <c r="AI1797" s="17"/>
      <c r="AJ1797" s="17">
        <v>0.13196999750841901</v>
      </c>
      <c r="AK1797" s="17">
        <v>0.16244092074630601</v>
      </c>
      <c r="AL1797" s="17">
        <v>0.16245241076234301</v>
      </c>
      <c r="AM1797" s="17">
        <v>0.49350263903022301</v>
      </c>
      <c r="AN1797" s="17">
        <v>0.170871450012755</v>
      </c>
      <c r="AO1797" s="17"/>
      <c r="AP1797" s="17">
        <v>0.15500944174015799</v>
      </c>
      <c r="AQ1797" s="17">
        <v>0.182970539679155</v>
      </c>
      <c r="AR1797" s="17">
        <v>0.25331647242913402</v>
      </c>
      <c r="AS1797" s="17"/>
      <c r="AT1797" s="17">
        <v>0.120054575368606</v>
      </c>
      <c r="AU1797" s="17">
        <v>0.197239734550472</v>
      </c>
      <c r="AV1797" s="17" t="s">
        <v>74</v>
      </c>
      <c r="AW1797" s="17">
        <v>0.18579588278179399</v>
      </c>
      <c r="AX1797" s="17">
        <v>0.128418726480548</v>
      </c>
      <c r="AY1797" s="17">
        <v>0.175070355144787</v>
      </c>
      <c r="AZ1797" s="17">
        <v>0.147158493888874</v>
      </c>
    </row>
    <row r="1798" spans="2:52" x14ac:dyDescent="0.35">
      <c r="B1798" t="s">
        <v>383</v>
      </c>
      <c r="C1798" s="17">
        <v>0.42430816389041198</v>
      </c>
      <c r="D1798" s="17">
        <v>0.42899288311870398</v>
      </c>
      <c r="E1798" s="17">
        <v>0.419518610939346</v>
      </c>
      <c r="F1798" s="17"/>
      <c r="G1798" s="17">
        <v>0.39919221490179901</v>
      </c>
      <c r="H1798" s="17">
        <v>0.44267586686358201</v>
      </c>
      <c r="I1798" s="17">
        <v>0.45270846467946102</v>
      </c>
      <c r="J1798" s="17">
        <v>0.45375254905643397</v>
      </c>
      <c r="K1798" s="17">
        <v>0.41526483830884597</v>
      </c>
      <c r="L1798" s="17">
        <v>0.38967034519369098</v>
      </c>
      <c r="M1798" s="17"/>
      <c r="N1798" s="17">
        <v>0.46971418067179199</v>
      </c>
      <c r="O1798" s="17">
        <v>0.41948572888278401</v>
      </c>
      <c r="P1798" s="17">
        <v>0.42947110770958902</v>
      </c>
      <c r="Q1798" s="17">
        <v>0.38676527944205302</v>
      </c>
      <c r="R1798" s="17"/>
      <c r="S1798" s="17">
        <v>0.402587340873233</v>
      </c>
      <c r="T1798" s="17">
        <v>0.401092529800058</v>
      </c>
      <c r="U1798" s="17">
        <v>0.45683947996648999</v>
      </c>
      <c r="V1798" s="17">
        <v>0.45810930019628499</v>
      </c>
      <c r="W1798" s="17">
        <v>0.40973475731000297</v>
      </c>
      <c r="X1798" s="17">
        <v>0.489805224741379</v>
      </c>
      <c r="Y1798" s="17">
        <v>0.37387613205222198</v>
      </c>
      <c r="Z1798" s="17">
        <v>0.27192031907841102</v>
      </c>
      <c r="AA1798" s="17">
        <v>0.44567441227503302</v>
      </c>
      <c r="AB1798" s="17">
        <v>0.52558439677476798</v>
      </c>
      <c r="AC1798" s="17">
        <v>0.34276387401326203</v>
      </c>
      <c r="AD1798" s="17">
        <v>0.41483113180239001</v>
      </c>
      <c r="AE1798" s="17"/>
      <c r="AF1798" s="17">
        <v>0.40883519300784998</v>
      </c>
      <c r="AG1798" s="17">
        <v>0.47129899121452501</v>
      </c>
      <c r="AH1798" s="17">
        <v>0.42207728935261901</v>
      </c>
      <c r="AI1798" s="17"/>
      <c r="AJ1798" s="17">
        <v>0.426765902365984</v>
      </c>
      <c r="AK1798" s="17">
        <v>0.44247616092291198</v>
      </c>
      <c r="AL1798" s="17">
        <v>0.397107611588711</v>
      </c>
      <c r="AM1798" s="17">
        <v>8.2188822151214494E-2</v>
      </c>
      <c r="AN1798" s="17">
        <v>0.38094183156767197</v>
      </c>
      <c r="AO1798" s="17"/>
      <c r="AP1798" s="17">
        <v>0.37961368062113698</v>
      </c>
      <c r="AQ1798" s="17">
        <v>0.46484103241212299</v>
      </c>
      <c r="AR1798" s="17">
        <v>0.414946069378685</v>
      </c>
      <c r="AS1798" s="17"/>
      <c r="AT1798" s="17">
        <v>0.39095366321160202</v>
      </c>
      <c r="AU1798" s="17">
        <v>0.49606324279995001</v>
      </c>
      <c r="AV1798" s="17" t="s">
        <v>74</v>
      </c>
      <c r="AW1798" s="17">
        <v>0.40304624354792401</v>
      </c>
      <c r="AX1798" s="17">
        <v>0.35041319999943699</v>
      </c>
      <c r="AY1798" s="17">
        <v>0.46448542168594398</v>
      </c>
      <c r="AZ1798" s="17">
        <v>0.26986259047190297</v>
      </c>
    </row>
    <row r="1799" spans="2:52" x14ac:dyDescent="0.35">
      <c r="B1799" t="s">
        <v>384</v>
      </c>
      <c r="C1799" s="17">
        <v>0.22698619782799001</v>
      </c>
      <c r="D1799" s="17">
        <v>0.239636945469341</v>
      </c>
      <c r="E1799" s="17">
        <v>0.21702774623728999</v>
      </c>
      <c r="F1799" s="17"/>
      <c r="G1799" s="17">
        <v>0.16562890996940299</v>
      </c>
      <c r="H1799" s="17">
        <v>0.18521993363657799</v>
      </c>
      <c r="I1799" s="17">
        <v>0.19873199228118801</v>
      </c>
      <c r="J1799" s="17">
        <v>0.25435620445328799</v>
      </c>
      <c r="K1799" s="17">
        <v>0.29256719445962998</v>
      </c>
      <c r="L1799" s="17">
        <v>0.25813001510806599</v>
      </c>
      <c r="M1799" s="17"/>
      <c r="N1799" s="17">
        <v>0.206827855230271</v>
      </c>
      <c r="O1799" s="17">
        <v>0.21308978158931</v>
      </c>
      <c r="P1799" s="17">
        <v>0.22079884722142301</v>
      </c>
      <c r="Q1799" s="17">
        <v>0.258141712213382</v>
      </c>
      <c r="R1799" s="17"/>
      <c r="S1799" s="17">
        <v>0.22637488592735799</v>
      </c>
      <c r="T1799" s="17">
        <v>0.21577121681006101</v>
      </c>
      <c r="U1799" s="17">
        <v>0.195907995589473</v>
      </c>
      <c r="V1799" s="17">
        <v>0.228844267161565</v>
      </c>
      <c r="W1799" s="17">
        <v>0.203143109337584</v>
      </c>
      <c r="X1799" s="17">
        <v>0.18732129531484501</v>
      </c>
      <c r="Y1799" s="17">
        <v>0.33147967176833198</v>
      </c>
      <c r="Z1799" s="17">
        <v>0.364948998480218</v>
      </c>
      <c r="AA1799" s="17">
        <v>0.16524173610327</v>
      </c>
      <c r="AB1799" s="17">
        <v>0.28031987469803599</v>
      </c>
      <c r="AC1799" s="17">
        <v>0.254967952112299</v>
      </c>
      <c r="AD1799" s="17">
        <v>0.13016895854548099</v>
      </c>
      <c r="AE1799" s="17"/>
      <c r="AF1799" s="17">
        <v>0.26872334672765202</v>
      </c>
      <c r="AG1799" s="17">
        <v>0.203127003222703</v>
      </c>
      <c r="AH1799" s="17">
        <v>0.22088527123204499</v>
      </c>
      <c r="AI1799" s="17"/>
      <c r="AJ1799" s="17">
        <v>0.23472737904920199</v>
      </c>
      <c r="AK1799" s="17">
        <v>0.20148023193659101</v>
      </c>
      <c r="AL1799" s="17">
        <v>0.22138891081148601</v>
      </c>
      <c r="AM1799" s="17">
        <v>0.25360013090185202</v>
      </c>
      <c r="AN1799" s="17">
        <v>0.26940190632016697</v>
      </c>
      <c r="AO1799" s="17"/>
      <c r="AP1799" s="17">
        <v>0.27007124519050302</v>
      </c>
      <c r="AQ1799" s="17">
        <v>0.183725733387018</v>
      </c>
      <c r="AR1799" s="17">
        <v>0.146118961713259</v>
      </c>
      <c r="AS1799" s="17"/>
      <c r="AT1799" s="17">
        <v>0.28582075847897898</v>
      </c>
      <c r="AU1799" s="17">
        <v>0.17883371929554701</v>
      </c>
      <c r="AV1799" s="17" t="s">
        <v>74</v>
      </c>
      <c r="AW1799" s="17">
        <v>0.234459096603819</v>
      </c>
      <c r="AX1799" s="17">
        <v>0.27312357112748398</v>
      </c>
      <c r="AY1799" s="17">
        <v>0.165191477864294</v>
      </c>
      <c r="AZ1799" s="17">
        <v>0.13551442460246599</v>
      </c>
    </row>
    <row r="1800" spans="2:52" x14ac:dyDescent="0.35">
      <c r="B1800" t="s">
        <v>385</v>
      </c>
      <c r="C1800" s="17">
        <v>8.0084213775429305E-2</v>
      </c>
      <c r="D1800" s="17">
        <v>7.4764433454595505E-2</v>
      </c>
      <c r="E1800" s="17">
        <v>8.5263675634138905E-2</v>
      </c>
      <c r="F1800" s="17"/>
      <c r="G1800" s="17">
        <v>0.15435086138429799</v>
      </c>
      <c r="H1800" s="17">
        <v>7.4144218545965701E-2</v>
      </c>
      <c r="I1800" s="17">
        <v>3.2770540430851799E-2</v>
      </c>
      <c r="J1800" s="17">
        <v>2.40844012811844E-2</v>
      </c>
      <c r="K1800" s="17">
        <v>3.03316066368041E-2</v>
      </c>
      <c r="L1800" s="17">
        <v>0.142632273226446</v>
      </c>
      <c r="M1800" s="17"/>
      <c r="N1800" s="17">
        <v>7.3684716909164394E-2</v>
      </c>
      <c r="O1800" s="17">
        <v>6.1566833342749198E-2</v>
      </c>
      <c r="P1800" s="17">
        <v>0.10429327956433899</v>
      </c>
      <c r="Q1800" s="17">
        <v>8.6710265216877899E-2</v>
      </c>
      <c r="R1800" s="17"/>
      <c r="S1800" s="17">
        <v>0.124979390783745</v>
      </c>
      <c r="T1800" s="17">
        <v>7.9401317166722898E-2</v>
      </c>
      <c r="U1800" s="17">
        <v>8.2774847704527393E-2</v>
      </c>
      <c r="V1800" s="17">
        <v>6.7117496586964906E-2</v>
      </c>
      <c r="W1800" s="17">
        <v>0.102494438406263</v>
      </c>
      <c r="X1800" s="17">
        <v>8.0546106429378206E-2</v>
      </c>
      <c r="Y1800" s="17">
        <v>3.3517045337564298E-2</v>
      </c>
      <c r="Z1800" s="17">
        <v>3.9238604284153197E-2</v>
      </c>
      <c r="AA1800" s="17">
        <v>9.1546791780606804E-2</v>
      </c>
      <c r="AB1800" s="17">
        <v>7.6121220919610696E-2</v>
      </c>
      <c r="AC1800" s="17">
        <v>3.5093284278794802E-2</v>
      </c>
      <c r="AD1800" s="17">
        <v>6.2331980354285402E-2</v>
      </c>
      <c r="AE1800" s="17"/>
      <c r="AF1800" s="17">
        <v>9.4748827108029995E-2</v>
      </c>
      <c r="AG1800" s="17">
        <v>5.1393350285101301E-2</v>
      </c>
      <c r="AH1800" s="17">
        <v>5.90610114195994E-2</v>
      </c>
      <c r="AI1800" s="17"/>
      <c r="AJ1800" s="17">
        <v>0.108455853440189</v>
      </c>
      <c r="AK1800" s="17">
        <v>8.4234173384002298E-2</v>
      </c>
      <c r="AL1800" s="17">
        <v>9.83395014188157E-2</v>
      </c>
      <c r="AM1800" s="17">
        <v>0</v>
      </c>
      <c r="AN1800" s="17">
        <v>4.5610737710156203E-2</v>
      </c>
      <c r="AO1800" s="17"/>
      <c r="AP1800" s="17">
        <v>8.9346903168425196E-2</v>
      </c>
      <c r="AQ1800" s="17">
        <v>7.8692785636852794E-2</v>
      </c>
      <c r="AR1800" s="17">
        <v>0.10312017456811701</v>
      </c>
      <c r="AS1800" s="17"/>
      <c r="AT1800" s="17">
        <v>9.6882854354818901E-2</v>
      </c>
      <c r="AU1800" s="17">
        <v>4.1423062334077901E-2</v>
      </c>
      <c r="AV1800" s="17" t="s">
        <v>74</v>
      </c>
      <c r="AW1800" s="17">
        <v>6.8123668874377E-2</v>
      </c>
      <c r="AX1800" s="17">
        <v>4.9526350497535301E-2</v>
      </c>
      <c r="AY1800" s="17">
        <v>0.103905545597072</v>
      </c>
      <c r="AZ1800" s="17">
        <v>0.202395394013692</v>
      </c>
    </row>
    <row r="1801" spans="2:52" x14ac:dyDescent="0.35">
      <c r="B1801" t="s">
        <v>386</v>
      </c>
      <c r="C1801" s="17">
        <v>7.0647564102499602E-2</v>
      </c>
      <c r="D1801" s="17">
        <v>6.4583970764516094E-2</v>
      </c>
      <c r="E1801" s="17">
        <v>7.64346310997987E-2</v>
      </c>
      <c r="F1801" s="17"/>
      <c r="G1801" s="17">
        <v>3.2449664895056199E-2</v>
      </c>
      <c r="H1801" s="17">
        <v>3.8077051151990601E-2</v>
      </c>
      <c r="I1801" s="17">
        <v>5.5863851409322499E-2</v>
      </c>
      <c r="J1801" s="17">
        <v>4.8316142231259199E-2</v>
      </c>
      <c r="K1801" s="17">
        <v>0.102458189178127</v>
      </c>
      <c r="L1801" s="17">
        <v>0.13296961870055499</v>
      </c>
      <c r="M1801" s="17"/>
      <c r="N1801" s="17">
        <v>7.7151606740862202E-2</v>
      </c>
      <c r="O1801" s="17">
        <v>5.5892875760772801E-2</v>
      </c>
      <c r="P1801" s="17">
        <v>8.9962489617713998E-2</v>
      </c>
      <c r="Q1801" s="17">
        <v>6.07429264482355E-2</v>
      </c>
      <c r="R1801" s="17"/>
      <c r="S1801" s="17">
        <v>4.7962167732862097E-2</v>
      </c>
      <c r="T1801" s="17">
        <v>6.0387541095886503E-2</v>
      </c>
      <c r="U1801" s="17">
        <v>0.113103771310075</v>
      </c>
      <c r="V1801" s="17">
        <v>6.64760394833247E-2</v>
      </c>
      <c r="W1801" s="17">
        <v>7.6453121740447605E-2</v>
      </c>
      <c r="X1801" s="17">
        <v>6.2367439011519997E-2</v>
      </c>
      <c r="Y1801" s="17">
        <v>7.3818515706860294E-2</v>
      </c>
      <c r="Z1801" s="17">
        <v>7.5991446145161498E-2</v>
      </c>
      <c r="AA1801" s="17">
        <v>4.9778313270159101E-2</v>
      </c>
      <c r="AB1801" s="17">
        <v>4.63990576062435E-2</v>
      </c>
      <c r="AC1801" s="17">
        <v>0.10903062303941299</v>
      </c>
      <c r="AD1801" s="17">
        <v>0.19597003628874701</v>
      </c>
      <c r="AE1801" s="17"/>
      <c r="AF1801" s="17">
        <v>9.6033286202949E-2</v>
      </c>
      <c r="AG1801" s="17">
        <v>4.3103068223870299E-2</v>
      </c>
      <c r="AH1801" s="17">
        <v>9.4642851952015897E-2</v>
      </c>
      <c r="AI1801" s="17"/>
      <c r="AJ1801" s="17">
        <v>7.4315718593808505E-2</v>
      </c>
      <c r="AK1801" s="17">
        <v>6.6130490222491595E-2</v>
      </c>
      <c r="AL1801" s="17">
        <v>8.1799123244788594E-2</v>
      </c>
      <c r="AM1801" s="17">
        <v>8.55825593615063E-2</v>
      </c>
      <c r="AN1801" s="17">
        <v>7.59786386304908E-2</v>
      </c>
      <c r="AO1801" s="17"/>
      <c r="AP1801" s="17">
        <v>9.9064185157318893E-2</v>
      </c>
      <c r="AQ1801" s="17">
        <v>5.5618923125201503E-2</v>
      </c>
      <c r="AR1801" s="17">
        <v>8.2498321910805805E-2</v>
      </c>
      <c r="AS1801" s="17"/>
      <c r="AT1801" s="17">
        <v>8.9505412271960794E-2</v>
      </c>
      <c r="AU1801" s="17">
        <v>5.2858455481609203E-2</v>
      </c>
      <c r="AV1801" s="17" t="s">
        <v>74</v>
      </c>
      <c r="AW1801" s="17">
        <v>6.4495849763297697E-2</v>
      </c>
      <c r="AX1801" s="17">
        <v>0.124170166022205</v>
      </c>
      <c r="AY1801" s="17">
        <v>5.3923902883257199E-2</v>
      </c>
      <c r="AZ1801" s="17">
        <v>0</v>
      </c>
    </row>
    <row r="1802" spans="2:52" x14ac:dyDescent="0.35">
      <c r="B1802" t="s">
        <v>72</v>
      </c>
      <c r="C1802" s="17">
        <v>4.0569785191150801E-2</v>
      </c>
      <c r="D1802" s="17">
        <v>2.7267568281492901E-2</v>
      </c>
      <c r="E1802" s="17">
        <v>5.26188797727518E-2</v>
      </c>
      <c r="F1802" s="17"/>
      <c r="G1802" s="17">
        <v>7.7622262386304097E-2</v>
      </c>
      <c r="H1802" s="17">
        <v>5.6084192022458401E-2</v>
      </c>
      <c r="I1802" s="17">
        <v>1.1112594181083801E-2</v>
      </c>
      <c r="J1802" s="17">
        <v>3.8271676016324599E-2</v>
      </c>
      <c r="K1802" s="17">
        <v>5.2985412521306598E-2</v>
      </c>
      <c r="L1802" s="17">
        <v>1.3282555529567201E-2</v>
      </c>
      <c r="M1802" s="17"/>
      <c r="N1802" s="17">
        <v>0</v>
      </c>
      <c r="O1802" s="17">
        <v>5.1461045227428198E-2</v>
      </c>
      <c r="P1802" s="17">
        <v>2.6471934904992701E-2</v>
      </c>
      <c r="Q1802" s="17">
        <v>7.6691552415507597E-2</v>
      </c>
      <c r="R1802" s="17"/>
      <c r="S1802" s="17">
        <v>4.1735825171028501E-2</v>
      </c>
      <c r="T1802" s="17">
        <v>3.9966744081628501E-2</v>
      </c>
      <c r="U1802" s="17">
        <v>3.0675050067322501E-2</v>
      </c>
      <c r="V1802" s="17">
        <v>5.2650680457165498E-2</v>
      </c>
      <c r="W1802" s="17">
        <v>5.1231501155908403E-2</v>
      </c>
      <c r="X1802" s="17">
        <v>5.4468914949790302E-2</v>
      </c>
      <c r="Y1802" s="17">
        <v>1.8506755085204898E-2</v>
      </c>
      <c r="Z1802" s="17">
        <v>0</v>
      </c>
      <c r="AA1802" s="17">
        <v>5.2691553429327097E-2</v>
      </c>
      <c r="AB1802" s="17">
        <v>0</v>
      </c>
      <c r="AC1802" s="17">
        <v>7.8818235533498399E-2</v>
      </c>
      <c r="AD1802" s="17">
        <v>6.7433706325676093E-2</v>
      </c>
      <c r="AE1802" s="17"/>
      <c r="AF1802" s="17">
        <v>2.68780546663475E-2</v>
      </c>
      <c r="AG1802" s="17">
        <v>4.4813597359311702E-2</v>
      </c>
      <c r="AH1802" s="17">
        <v>0</v>
      </c>
      <c r="AI1802" s="17"/>
      <c r="AJ1802" s="17">
        <v>2.3765149042398102E-2</v>
      </c>
      <c r="AK1802" s="17">
        <v>4.32380227876967E-2</v>
      </c>
      <c r="AL1802" s="17">
        <v>3.8912442173856303E-2</v>
      </c>
      <c r="AM1802" s="17">
        <v>8.5125848555204303E-2</v>
      </c>
      <c r="AN1802" s="17">
        <v>5.71954357587586E-2</v>
      </c>
      <c r="AO1802" s="17"/>
      <c r="AP1802" s="17">
        <v>6.8945441224574798E-3</v>
      </c>
      <c r="AQ1802" s="17">
        <v>3.4150985759649997E-2</v>
      </c>
      <c r="AR1802" s="17">
        <v>0</v>
      </c>
      <c r="AS1802" s="17"/>
      <c r="AT1802" s="17">
        <v>1.67827363140329E-2</v>
      </c>
      <c r="AU1802" s="17">
        <v>3.3581785538343303E-2</v>
      </c>
      <c r="AV1802" s="17" t="s">
        <v>74</v>
      </c>
      <c r="AW1802" s="17">
        <v>4.4079258428788202E-2</v>
      </c>
      <c r="AX1802" s="17">
        <v>7.4347985872790401E-2</v>
      </c>
      <c r="AY1802" s="17">
        <v>3.7423296824645701E-2</v>
      </c>
      <c r="AZ1802" s="17">
        <v>0.24506909702306501</v>
      </c>
    </row>
    <row r="1803" spans="2:52" x14ac:dyDescent="0.35">
      <c r="B1803" t="s">
        <v>387</v>
      </c>
      <c r="C1803" s="17">
        <v>0.58171223910293002</v>
      </c>
      <c r="D1803" s="17">
        <v>0.593747082030054</v>
      </c>
      <c r="E1803" s="17">
        <v>0.568655067256021</v>
      </c>
      <c r="F1803" s="17"/>
      <c r="G1803" s="17">
        <v>0.56994830136493801</v>
      </c>
      <c r="H1803" s="17">
        <v>0.64647460464300699</v>
      </c>
      <c r="I1803" s="17">
        <v>0.70152102169755404</v>
      </c>
      <c r="J1803" s="17">
        <v>0.63497157601794396</v>
      </c>
      <c r="K1803" s="17">
        <v>0.52165759720413196</v>
      </c>
      <c r="L1803" s="17">
        <v>0.45298553743536601</v>
      </c>
      <c r="M1803" s="17"/>
      <c r="N1803" s="17">
        <v>0.642335821119703</v>
      </c>
      <c r="O1803" s="17">
        <v>0.61798946407973998</v>
      </c>
      <c r="P1803" s="17">
        <v>0.55847344869153104</v>
      </c>
      <c r="Q1803" s="17">
        <v>0.51771354370599698</v>
      </c>
      <c r="R1803" s="17"/>
      <c r="S1803" s="17">
        <v>0.558947730385007</v>
      </c>
      <c r="T1803" s="17">
        <v>0.60447318084570101</v>
      </c>
      <c r="U1803" s="17">
        <v>0.57753833532860199</v>
      </c>
      <c r="V1803" s="17">
        <v>0.58491151631098004</v>
      </c>
      <c r="W1803" s="17">
        <v>0.56667782935979705</v>
      </c>
      <c r="X1803" s="17">
        <v>0.61529624429446705</v>
      </c>
      <c r="Y1803" s="17">
        <v>0.54267801210203903</v>
      </c>
      <c r="Z1803" s="17">
        <v>0.519820951090468</v>
      </c>
      <c r="AA1803" s="17">
        <v>0.64074160541663705</v>
      </c>
      <c r="AB1803" s="17">
        <v>0.59715984677611</v>
      </c>
      <c r="AC1803" s="17">
        <v>0.52208990503599495</v>
      </c>
      <c r="AD1803" s="17">
        <v>0.54409531848581005</v>
      </c>
      <c r="AE1803" s="17"/>
      <c r="AF1803" s="17">
        <v>0.51361648529502102</v>
      </c>
      <c r="AG1803" s="17">
        <v>0.657562980909013</v>
      </c>
      <c r="AH1803" s="17">
        <v>0.62541086539634005</v>
      </c>
      <c r="AI1803" s="17"/>
      <c r="AJ1803" s="17">
        <v>0.55873589987440297</v>
      </c>
      <c r="AK1803" s="17">
        <v>0.60491708166921798</v>
      </c>
      <c r="AL1803" s="17">
        <v>0.55956002235105395</v>
      </c>
      <c r="AM1803" s="17">
        <v>0.57569146118143799</v>
      </c>
      <c r="AN1803" s="17">
        <v>0.55181328158042797</v>
      </c>
      <c r="AO1803" s="17"/>
      <c r="AP1803" s="17">
        <v>0.53462312236129494</v>
      </c>
      <c r="AQ1803" s="17">
        <v>0.64781157209127704</v>
      </c>
      <c r="AR1803" s="17">
        <v>0.66826254180781797</v>
      </c>
      <c r="AS1803" s="17"/>
      <c r="AT1803" s="17">
        <v>0.51100823858020805</v>
      </c>
      <c r="AU1803" s="17">
        <v>0.69330297735042201</v>
      </c>
      <c r="AV1803" s="17" t="s">
        <v>74</v>
      </c>
      <c r="AW1803" s="17">
        <v>0.588842126329718</v>
      </c>
      <c r="AX1803" s="17">
        <v>0.47883192647998502</v>
      </c>
      <c r="AY1803" s="17">
        <v>0.63955577683073095</v>
      </c>
      <c r="AZ1803" s="17">
        <v>0.41702108436077701</v>
      </c>
    </row>
    <row r="1804" spans="2:52" x14ac:dyDescent="0.35">
      <c r="B1804" t="s">
        <v>388</v>
      </c>
      <c r="C1804" s="17">
        <v>0.15073177787792899</v>
      </c>
      <c r="D1804" s="17">
        <v>0.13934840421911199</v>
      </c>
      <c r="E1804" s="17">
        <v>0.16169830673393801</v>
      </c>
      <c r="F1804" s="17"/>
      <c r="G1804" s="17">
        <v>0.18680052627935401</v>
      </c>
      <c r="H1804" s="17">
        <v>0.112221269697956</v>
      </c>
      <c r="I1804" s="17">
        <v>8.8634391840174201E-2</v>
      </c>
      <c r="J1804" s="17">
        <v>7.2400543512443599E-2</v>
      </c>
      <c r="K1804" s="17">
        <v>0.132789795814931</v>
      </c>
      <c r="L1804" s="17">
        <v>0.27560189192700102</v>
      </c>
      <c r="M1804" s="17"/>
      <c r="N1804" s="17">
        <v>0.150836323650027</v>
      </c>
      <c r="O1804" s="17">
        <v>0.11745970910352201</v>
      </c>
      <c r="P1804" s="17">
        <v>0.19425576918205301</v>
      </c>
      <c r="Q1804" s="17">
        <v>0.147453191665113</v>
      </c>
      <c r="R1804" s="17"/>
      <c r="S1804" s="17">
        <v>0.172941558516607</v>
      </c>
      <c r="T1804" s="17">
        <v>0.13978885826260901</v>
      </c>
      <c r="U1804" s="17">
        <v>0.19587861901460299</v>
      </c>
      <c r="V1804" s="17">
        <v>0.13359353607029001</v>
      </c>
      <c r="W1804" s="17">
        <v>0.17894756014671101</v>
      </c>
      <c r="X1804" s="17">
        <v>0.14291354544089799</v>
      </c>
      <c r="Y1804" s="17">
        <v>0.107335561044425</v>
      </c>
      <c r="Z1804" s="17">
        <v>0.115230050429315</v>
      </c>
      <c r="AA1804" s="17">
        <v>0.14132510505076601</v>
      </c>
      <c r="AB1804" s="17">
        <v>0.122520278525854</v>
      </c>
      <c r="AC1804" s="17">
        <v>0.14412390731820801</v>
      </c>
      <c r="AD1804" s="17">
        <v>0.25830201664303198</v>
      </c>
      <c r="AE1804" s="17"/>
      <c r="AF1804" s="17">
        <v>0.190782113310979</v>
      </c>
      <c r="AG1804" s="17">
        <v>9.4496418508971697E-2</v>
      </c>
      <c r="AH1804" s="17">
        <v>0.15370386337161501</v>
      </c>
      <c r="AI1804" s="17"/>
      <c r="AJ1804" s="17">
        <v>0.18277157203399699</v>
      </c>
      <c r="AK1804" s="17">
        <v>0.150364663606494</v>
      </c>
      <c r="AL1804" s="17">
        <v>0.180138624663604</v>
      </c>
      <c r="AM1804" s="17">
        <v>8.55825593615063E-2</v>
      </c>
      <c r="AN1804" s="17">
        <v>0.121589376340647</v>
      </c>
      <c r="AO1804" s="17"/>
      <c r="AP1804" s="17">
        <v>0.18841108832574399</v>
      </c>
      <c r="AQ1804" s="17">
        <v>0.13431170876205401</v>
      </c>
      <c r="AR1804" s="17">
        <v>0.18561849647892301</v>
      </c>
      <c r="AS1804" s="17"/>
      <c r="AT1804" s="17">
        <v>0.18638826662678001</v>
      </c>
      <c r="AU1804" s="17">
        <v>9.4281517815687096E-2</v>
      </c>
      <c r="AV1804" s="17" t="s">
        <v>74</v>
      </c>
      <c r="AW1804" s="17">
        <v>0.13261951863767499</v>
      </c>
      <c r="AX1804" s="17">
        <v>0.17369651651974</v>
      </c>
      <c r="AY1804" s="17">
        <v>0.15782944848032901</v>
      </c>
      <c r="AZ1804" s="17">
        <v>0.202395394013692</v>
      </c>
    </row>
    <row r="1805" spans="2:52" x14ac:dyDescent="0.35">
      <c r="B1805" t="s">
        <v>86</v>
      </c>
      <c r="C1805" s="17">
        <v>0.430980461225001</v>
      </c>
      <c r="D1805" s="17">
        <v>0.45439867781094201</v>
      </c>
      <c r="E1805" s="17">
        <v>0.40695676052208302</v>
      </c>
      <c r="F1805" s="17"/>
      <c r="G1805" s="17">
        <v>0.38314777508558401</v>
      </c>
      <c r="H1805" s="17">
        <v>0.53425333494505101</v>
      </c>
      <c r="I1805" s="17">
        <v>0.61288662985737996</v>
      </c>
      <c r="J1805" s="17">
        <v>0.5625710325055</v>
      </c>
      <c r="K1805" s="17">
        <v>0.38886780138920102</v>
      </c>
      <c r="L1805" s="17">
        <v>0.177383645508365</v>
      </c>
      <c r="M1805" s="17"/>
      <c r="N1805" s="17">
        <v>0.49149949746967603</v>
      </c>
      <c r="O1805" s="17">
        <v>0.50052975497621799</v>
      </c>
      <c r="P1805" s="17">
        <v>0.36421767950947798</v>
      </c>
      <c r="Q1805" s="17">
        <v>0.37026035204088398</v>
      </c>
      <c r="R1805" s="17"/>
      <c r="S1805" s="17">
        <v>0.38600617186839897</v>
      </c>
      <c r="T1805" s="17">
        <v>0.464684322583092</v>
      </c>
      <c r="U1805" s="17">
        <v>0.38165971631399898</v>
      </c>
      <c r="V1805" s="17">
        <v>0.45131798024068998</v>
      </c>
      <c r="W1805" s="17">
        <v>0.38773026921308601</v>
      </c>
      <c r="X1805" s="17">
        <v>0.47238269885356898</v>
      </c>
      <c r="Y1805" s="17">
        <v>0.43534245105761399</v>
      </c>
      <c r="Z1805" s="17">
        <v>0.404590900661153</v>
      </c>
      <c r="AA1805" s="17">
        <v>0.49941650036587099</v>
      </c>
      <c r="AB1805" s="17">
        <v>0.47463956825025599</v>
      </c>
      <c r="AC1805" s="17">
        <v>0.37796599771778799</v>
      </c>
      <c r="AD1805" s="17">
        <v>0.28579330184277801</v>
      </c>
      <c r="AE1805" s="17"/>
      <c r="AF1805" s="17">
        <v>0.32283437198404202</v>
      </c>
      <c r="AG1805" s="17">
        <v>0.56306656240004105</v>
      </c>
      <c r="AH1805" s="17">
        <v>0.47170700202472499</v>
      </c>
      <c r="AI1805" s="17"/>
      <c r="AJ1805" s="17">
        <v>0.37596432784040601</v>
      </c>
      <c r="AK1805" s="17">
        <v>0.45455241806272401</v>
      </c>
      <c r="AL1805" s="17">
        <v>0.37942139768744898</v>
      </c>
      <c r="AM1805" s="17">
        <v>0.490108901819931</v>
      </c>
      <c r="AN1805" s="17">
        <v>0.43022390523977999</v>
      </c>
      <c r="AO1805" s="17"/>
      <c r="AP1805" s="17">
        <v>0.34621203403555101</v>
      </c>
      <c r="AQ1805" s="17">
        <v>0.51349986332922304</v>
      </c>
      <c r="AR1805" s="17">
        <v>0.48264404532889499</v>
      </c>
      <c r="AS1805" s="17"/>
      <c r="AT1805" s="17">
        <v>0.32461997195342901</v>
      </c>
      <c r="AU1805" s="17">
        <v>0.59902145953473496</v>
      </c>
      <c r="AV1805" s="17" t="s">
        <v>74</v>
      </c>
      <c r="AW1805" s="17">
        <v>0.45622260769204398</v>
      </c>
      <c r="AX1805" s="17">
        <v>0.30513540996024502</v>
      </c>
      <c r="AY1805" s="17">
        <v>0.48172632835040202</v>
      </c>
      <c r="AZ1805" s="17">
        <v>0.21462569034708501</v>
      </c>
    </row>
    <row r="1806" spans="2:52" x14ac:dyDescent="0.35">
      <c r="C1806" s="17"/>
      <c r="D1806" s="17"/>
      <c r="E1806" s="17"/>
      <c r="F1806" s="17"/>
      <c r="G1806" s="17"/>
      <c r="H1806" s="17"/>
      <c r="I1806" s="17"/>
      <c r="J1806" s="17"/>
      <c r="K1806" s="17"/>
      <c r="L1806" s="17"/>
      <c r="M1806" s="17"/>
      <c r="N1806" s="17"/>
      <c r="O1806" s="17"/>
      <c r="P1806" s="17"/>
      <c r="Q1806" s="17"/>
      <c r="R1806" s="17"/>
      <c r="S1806" s="17"/>
      <c r="T1806" s="17"/>
      <c r="U1806" s="17"/>
      <c r="V1806" s="17"/>
      <c r="W1806" s="17"/>
      <c r="X1806" s="17"/>
      <c r="Y1806" s="17"/>
      <c r="Z1806" s="17"/>
      <c r="AA1806" s="17"/>
      <c r="AB1806" s="17"/>
      <c r="AC1806" s="17"/>
      <c r="AD1806" s="17"/>
      <c r="AE1806" s="17"/>
      <c r="AF1806" s="17"/>
      <c r="AG1806" s="17"/>
      <c r="AH1806" s="17"/>
      <c r="AI1806" s="17"/>
      <c r="AJ1806" s="17"/>
      <c r="AK1806" s="17"/>
      <c r="AL1806" s="17"/>
      <c r="AM1806" s="17"/>
      <c r="AN1806" s="17"/>
      <c r="AO1806" s="17"/>
      <c r="AP1806" s="17"/>
      <c r="AQ1806" s="17"/>
      <c r="AR1806" s="17"/>
      <c r="AS1806" s="17"/>
      <c r="AT1806" s="17"/>
      <c r="AU1806" s="17"/>
      <c r="AV1806" s="17"/>
      <c r="AW1806" s="17"/>
      <c r="AX1806" s="17"/>
      <c r="AY1806" s="17"/>
      <c r="AZ1806" s="17"/>
    </row>
    <row r="1807" spans="2:52" x14ac:dyDescent="0.35">
      <c r="B1807" s="6" t="s">
        <v>555</v>
      </c>
      <c r="C1807" s="17"/>
      <c r="D1807" s="17"/>
      <c r="E1807" s="17"/>
      <c r="F1807" s="17"/>
      <c r="G1807" s="17"/>
      <c r="H1807" s="17"/>
      <c r="I1807" s="17"/>
      <c r="J1807" s="17"/>
      <c r="K1807" s="17"/>
      <c r="L1807" s="17"/>
      <c r="M1807" s="17"/>
      <c r="N1807" s="17"/>
      <c r="O1807" s="17"/>
      <c r="P1807" s="17"/>
      <c r="Q1807" s="17"/>
      <c r="R1807" s="17"/>
      <c r="S1807" s="17"/>
      <c r="T1807" s="17"/>
      <c r="U1807" s="17"/>
      <c r="V1807" s="17"/>
      <c r="W1807" s="17"/>
      <c r="X1807" s="17"/>
      <c r="Y1807" s="17"/>
      <c r="Z1807" s="17"/>
      <c r="AA1807" s="17"/>
      <c r="AB1807" s="17"/>
      <c r="AC1807" s="17"/>
      <c r="AD1807" s="17"/>
      <c r="AE1807" s="17"/>
      <c r="AF1807" s="17"/>
      <c r="AG1807" s="17"/>
      <c r="AH1807" s="17"/>
      <c r="AI1807" s="17"/>
      <c r="AJ1807" s="17"/>
      <c r="AK1807" s="17"/>
      <c r="AL1807" s="17"/>
      <c r="AM1807" s="17"/>
      <c r="AN1807" s="17"/>
      <c r="AO1807" s="17"/>
      <c r="AP1807" s="17"/>
      <c r="AQ1807" s="17"/>
      <c r="AR1807" s="17"/>
      <c r="AS1807" s="17"/>
      <c r="AT1807" s="17"/>
      <c r="AU1807" s="17"/>
      <c r="AV1807" s="17"/>
      <c r="AW1807" s="17"/>
      <c r="AX1807" s="17"/>
      <c r="AY1807" s="17"/>
      <c r="AZ1807" s="17"/>
    </row>
    <row r="1808" spans="2:52" x14ac:dyDescent="0.35">
      <c r="B1808" s="24" t="s">
        <v>156</v>
      </c>
      <c r="C1808" s="17"/>
      <c r="D1808" s="17"/>
      <c r="E1808" s="17"/>
      <c r="F1808" s="17"/>
      <c r="G1808" s="17"/>
      <c r="H1808" s="17"/>
      <c r="I1808" s="17"/>
      <c r="J1808" s="17"/>
      <c r="K1808" s="17"/>
      <c r="L1808" s="17"/>
      <c r="M1808" s="17"/>
      <c r="N1808" s="17"/>
      <c r="O1808" s="17"/>
      <c r="P1808" s="17"/>
      <c r="Q1808" s="17"/>
      <c r="R1808" s="17"/>
      <c r="S1808" s="17"/>
      <c r="T1808" s="17"/>
      <c r="U1808" s="17"/>
      <c r="V1808" s="17"/>
      <c r="W1808" s="17"/>
      <c r="X1808" s="17"/>
      <c r="Y1808" s="17"/>
      <c r="Z1808" s="17"/>
      <c r="AA1808" s="17"/>
      <c r="AB1808" s="17"/>
      <c r="AC1808" s="17"/>
      <c r="AD1808" s="17"/>
      <c r="AE1808" s="17"/>
      <c r="AF1808" s="17"/>
      <c r="AG1808" s="17"/>
      <c r="AH1808" s="17"/>
      <c r="AI1808" s="17"/>
      <c r="AJ1808" s="17"/>
      <c r="AK1808" s="17"/>
      <c r="AL1808" s="17"/>
      <c r="AM1808" s="17"/>
      <c r="AN1808" s="17"/>
      <c r="AO1808" s="17"/>
      <c r="AP1808" s="17"/>
      <c r="AQ1808" s="17"/>
      <c r="AR1808" s="17"/>
      <c r="AS1808" s="17"/>
      <c r="AT1808" s="17"/>
      <c r="AU1808" s="17"/>
      <c r="AV1808" s="17"/>
      <c r="AW1808" s="17"/>
      <c r="AX1808" s="17"/>
      <c r="AY1808" s="17"/>
      <c r="AZ1808" s="17"/>
    </row>
    <row r="1809" spans="2:52" x14ac:dyDescent="0.35">
      <c r="B1809" t="s">
        <v>382</v>
      </c>
      <c r="C1809" s="17">
        <v>6.9337611309267105E-2</v>
      </c>
      <c r="D1809" s="17">
        <v>8.3130312108759805E-2</v>
      </c>
      <c r="E1809" s="17">
        <v>5.5989291437785998E-2</v>
      </c>
      <c r="F1809" s="17"/>
      <c r="G1809" s="17">
        <v>9.9338007158574396E-2</v>
      </c>
      <c r="H1809" s="17">
        <v>0.12374267871428</v>
      </c>
      <c r="I1809" s="17">
        <v>0.116059468452004</v>
      </c>
      <c r="J1809" s="17">
        <v>4.0877121384321403E-2</v>
      </c>
      <c r="K1809" s="17">
        <v>1.6895202944231701E-2</v>
      </c>
      <c r="L1809" s="17">
        <v>1.6102944445194299E-2</v>
      </c>
      <c r="M1809" s="17"/>
      <c r="N1809" s="17">
        <v>9.0653459908713097E-2</v>
      </c>
      <c r="O1809" s="17">
        <v>5.9476051822953201E-2</v>
      </c>
      <c r="P1809" s="17">
        <v>8.1752101316620293E-2</v>
      </c>
      <c r="Q1809" s="17">
        <v>4.1549939357036103E-2</v>
      </c>
      <c r="R1809" s="17"/>
      <c r="S1809" s="17">
        <v>0.10708471782130601</v>
      </c>
      <c r="T1809" s="17">
        <v>6.1765400334103202E-2</v>
      </c>
      <c r="U1809" s="17">
        <v>4.4051064153233302E-2</v>
      </c>
      <c r="V1809" s="17">
        <v>1.9456435979420001E-2</v>
      </c>
      <c r="W1809" s="17">
        <v>8.0074704747495895E-2</v>
      </c>
      <c r="X1809" s="17">
        <v>5.2706011409503602E-2</v>
      </c>
      <c r="Y1809" s="17">
        <v>0.10159790277965999</v>
      </c>
      <c r="Z1809" s="17">
        <v>7.7866077145690299E-2</v>
      </c>
      <c r="AA1809" s="17">
        <v>9.3167033467166704E-2</v>
      </c>
      <c r="AB1809" s="17">
        <v>5.7872496236464302E-2</v>
      </c>
      <c r="AC1809" s="17">
        <v>5.5847979160565803E-2</v>
      </c>
      <c r="AD1809" s="17">
        <v>0</v>
      </c>
      <c r="AE1809" s="17"/>
      <c r="AF1809" s="17">
        <v>6.6115800743293499E-2</v>
      </c>
      <c r="AG1809" s="17">
        <v>7.2563630139840796E-2</v>
      </c>
      <c r="AH1809" s="17">
        <v>5.1900010230374202E-2</v>
      </c>
      <c r="AI1809" s="17"/>
      <c r="AJ1809" s="17">
        <v>4.0630511838460601E-2</v>
      </c>
      <c r="AK1809" s="17">
        <v>0.11025046868383501</v>
      </c>
      <c r="AL1809" s="17">
        <v>4.1514456191390402E-2</v>
      </c>
      <c r="AM1809" s="17">
        <v>0.22106662114349701</v>
      </c>
      <c r="AN1809" s="17">
        <v>3.4773618978841903E-2</v>
      </c>
      <c r="AO1809" s="17"/>
      <c r="AP1809" s="17">
        <v>6.1500979538786103E-2</v>
      </c>
      <c r="AQ1809" s="17">
        <v>9.7643789375214604E-2</v>
      </c>
      <c r="AR1809" s="17">
        <v>7.3120101593804596E-2</v>
      </c>
      <c r="AS1809" s="17"/>
      <c r="AT1809" s="17">
        <v>3.1240183260346801E-2</v>
      </c>
      <c r="AU1809" s="17">
        <v>9.14205990200566E-2</v>
      </c>
      <c r="AV1809" s="17" t="s">
        <v>74</v>
      </c>
      <c r="AW1809" s="17">
        <v>0.12508802100114899</v>
      </c>
      <c r="AX1809" s="17">
        <v>3.0492844329881499E-2</v>
      </c>
      <c r="AY1809" s="17">
        <v>0.101211600814075</v>
      </c>
      <c r="AZ1809" s="17">
        <v>7.8255712183370504E-2</v>
      </c>
    </row>
    <row r="1810" spans="2:52" x14ac:dyDescent="0.35">
      <c r="B1810" t="s">
        <v>383</v>
      </c>
      <c r="C1810" s="17">
        <v>0.259060256539482</v>
      </c>
      <c r="D1810" s="17">
        <v>0.247102943575643</v>
      </c>
      <c r="E1810" s="17">
        <v>0.27063232212438898</v>
      </c>
      <c r="F1810" s="17"/>
      <c r="G1810" s="17">
        <v>0.36786671264724402</v>
      </c>
      <c r="H1810" s="17">
        <v>0.33198131266315001</v>
      </c>
      <c r="I1810" s="17">
        <v>0.32991494705457203</v>
      </c>
      <c r="J1810" s="17">
        <v>0.24190506603907599</v>
      </c>
      <c r="K1810" s="17">
        <v>0.16902354828892699</v>
      </c>
      <c r="L1810" s="17">
        <v>0.12152905752687899</v>
      </c>
      <c r="M1810" s="17"/>
      <c r="N1810" s="17">
        <v>0.25646996364567298</v>
      </c>
      <c r="O1810" s="17">
        <v>0.283522419679203</v>
      </c>
      <c r="P1810" s="17">
        <v>0.23891432904476001</v>
      </c>
      <c r="Q1810" s="17">
        <v>0.25886317693542299</v>
      </c>
      <c r="R1810" s="17"/>
      <c r="S1810" s="17">
        <v>0.26383548507861898</v>
      </c>
      <c r="T1810" s="17">
        <v>0.25619093763175299</v>
      </c>
      <c r="U1810" s="17">
        <v>0.21359891529041899</v>
      </c>
      <c r="V1810" s="17">
        <v>0.21855041921343099</v>
      </c>
      <c r="W1810" s="17">
        <v>0.17766504855486301</v>
      </c>
      <c r="X1810" s="17">
        <v>0.29958841992417301</v>
      </c>
      <c r="Y1810" s="17">
        <v>0.28608807555622801</v>
      </c>
      <c r="Z1810" s="17">
        <v>0.32429152748588402</v>
      </c>
      <c r="AA1810" s="17">
        <v>0.231094635333946</v>
      </c>
      <c r="AB1810" s="17">
        <v>0.28111963519163902</v>
      </c>
      <c r="AC1810" s="17">
        <v>0.31617701912016399</v>
      </c>
      <c r="AD1810" s="17">
        <v>0.386570320661761</v>
      </c>
      <c r="AE1810" s="17"/>
      <c r="AF1810" s="17">
        <v>0.219986670436288</v>
      </c>
      <c r="AG1810" s="17">
        <v>0.25834249115754898</v>
      </c>
      <c r="AH1810" s="17">
        <v>0.273632232500711</v>
      </c>
      <c r="AI1810" s="17"/>
      <c r="AJ1810" s="17">
        <v>0.17865937812192501</v>
      </c>
      <c r="AK1810" s="17">
        <v>0.29063291249274598</v>
      </c>
      <c r="AL1810" s="17">
        <v>0.328275771268567</v>
      </c>
      <c r="AM1810" s="17">
        <v>0</v>
      </c>
      <c r="AN1810" s="17">
        <v>0.33336437850214701</v>
      </c>
      <c r="AO1810" s="17"/>
      <c r="AP1810" s="17">
        <v>0.17831540572208901</v>
      </c>
      <c r="AQ1810" s="17">
        <v>0.26099568357556602</v>
      </c>
      <c r="AR1810" s="17">
        <v>0.278405426622653</v>
      </c>
      <c r="AS1810" s="17"/>
      <c r="AT1810" s="17">
        <v>0.20511360212986099</v>
      </c>
      <c r="AU1810" s="17">
        <v>0.26014113346989098</v>
      </c>
      <c r="AV1810" s="17" t="s">
        <v>74</v>
      </c>
      <c r="AW1810" s="17">
        <v>0.19562697118427</v>
      </c>
      <c r="AX1810" s="17">
        <v>0.22788593498004001</v>
      </c>
      <c r="AY1810" s="17">
        <v>0.36824822998857898</v>
      </c>
      <c r="AZ1810" s="17">
        <v>0.35134778845188203</v>
      </c>
    </row>
    <row r="1811" spans="2:52" x14ac:dyDescent="0.35">
      <c r="B1811" t="s">
        <v>384</v>
      </c>
      <c r="C1811" s="17">
        <v>0.22009835838137901</v>
      </c>
      <c r="D1811" s="17">
        <v>0.21934104569670701</v>
      </c>
      <c r="E1811" s="17">
        <v>0.22083127154354301</v>
      </c>
      <c r="F1811" s="17"/>
      <c r="G1811" s="17">
        <v>0.22389527449426599</v>
      </c>
      <c r="H1811" s="17">
        <v>0.18704224340466</v>
      </c>
      <c r="I1811" s="17">
        <v>0.215468215892266</v>
      </c>
      <c r="J1811" s="17">
        <v>0.214324276661577</v>
      </c>
      <c r="K1811" s="17">
        <v>0.26247543200891998</v>
      </c>
      <c r="L1811" s="17">
        <v>0.22302689401603901</v>
      </c>
      <c r="M1811" s="17"/>
      <c r="N1811" s="17">
        <v>0.181144918415236</v>
      </c>
      <c r="O1811" s="17">
        <v>0.186383867595484</v>
      </c>
      <c r="P1811" s="17">
        <v>0.26637433704755498</v>
      </c>
      <c r="Q1811" s="17">
        <v>0.25896344269128702</v>
      </c>
      <c r="R1811" s="17"/>
      <c r="S1811" s="17">
        <v>0.24893110523157699</v>
      </c>
      <c r="T1811" s="17">
        <v>0.12968106258690201</v>
      </c>
      <c r="U1811" s="17">
        <v>0.22314729815868201</v>
      </c>
      <c r="V1811" s="17">
        <v>0.205069983952055</v>
      </c>
      <c r="W1811" s="17">
        <v>0.35350394679702302</v>
      </c>
      <c r="X1811" s="17">
        <v>0.200551607133859</v>
      </c>
      <c r="Y1811" s="17">
        <v>0.16510276403264701</v>
      </c>
      <c r="Z1811" s="17">
        <v>0.20144605979532401</v>
      </c>
      <c r="AA1811" s="17">
        <v>0.20683979610971001</v>
      </c>
      <c r="AB1811" s="17">
        <v>0.264351812749054</v>
      </c>
      <c r="AC1811" s="17">
        <v>0.139630173745763</v>
      </c>
      <c r="AD1811" s="17">
        <v>0.37596571865619499</v>
      </c>
      <c r="AE1811" s="17"/>
      <c r="AF1811" s="17">
        <v>0.19926714480029001</v>
      </c>
      <c r="AG1811" s="17">
        <v>0.242554771983995</v>
      </c>
      <c r="AH1811" s="17">
        <v>0.23075267311453199</v>
      </c>
      <c r="AI1811" s="17"/>
      <c r="AJ1811" s="17">
        <v>0.22708707461133101</v>
      </c>
      <c r="AK1811" s="17">
        <v>0.21655840478476299</v>
      </c>
      <c r="AL1811" s="17">
        <v>8.3573702385375898E-2</v>
      </c>
      <c r="AM1811" s="17">
        <v>0.35481365508993601</v>
      </c>
      <c r="AN1811" s="17">
        <v>0.17716201541841101</v>
      </c>
      <c r="AO1811" s="17"/>
      <c r="AP1811" s="17">
        <v>0.16997237160555601</v>
      </c>
      <c r="AQ1811" s="17">
        <v>0.240792866587177</v>
      </c>
      <c r="AR1811" s="17">
        <v>0.26477000410919999</v>
      </c>
      <c r="AS1811" s="17"/>
      <c r="AT1811" s="17">
        <v>0.19601151177635201</v>
      </c>
      <c r="AU1811" s="17">
        <v>0.16791972745817901</v>
      </c>
      <c r="AV1811" s="17" t="s">
        <v>74</v>
      </c>
      <c r="AW1811" s="17">
        <v>0.27075364268476299</v>
      </c>
      <c r="AX1811" s="17">
        <v>0.29306572418363802</v>
      </c>
      <c r="AY1811" s="17">
        <v>0.27033234821744201</v>
      </c>
      <c r="AZ1811" s="17">
        <v>0.18496116324505399</v>
      </c>
    </row>
    <row r="1812" spans="2:52" x14ac:dyDescent="0.35">
      <c r="B1812" t="s">
        <v>385</v>
      </c>
      <c r="C1812" s="17">
        <v>0.18031961285324999</v>
      </c>
      <c r="D1812" s="17">
        <v>0.18511942153797301</v>
      </c>
      <c r="E1812" s="17">
        <v>0.17567444708209501</v>
      </c>
      <c r="F1812" s="17"/>
      <c r="G1812" s="17">
        <v>0.18960203052560401</v>
      </c>
      <c r="H1812" s="17">
        <v>0.176987675983033</v>
      </c>
      <c r="I1812" s="17">
        <v>0.13332742110194901</v>
      </c>
      <c r="J1812" s="17">
        <v>0.19103748127072701</v>
      </c>
      <c r="K1812" s="17">
        <v>0.20251157238294301</v>
      </c>
      <c r="L1812" s="17">
        <v>0.19519109264177401</v>
      </c>
      <c r="M1812" s="17"/>
      <c r="N1812" s="17">
        <v>0.189494952854589</v>
      </c>
      <c r="O1812" s="17">
        <v>0.19440516428211299</v>
      </c>
      <c r="P1812" s="17">
        <v>0.14357357267075099</v>
      </c>
      <c r="Q1812" s="17">
        <v>0.19126340719880799</v>
      </c>
      <c r="R1812" s="17"/>
      <c r="S1812" s="17">
        <v>0.1359139530314</v>
      </c>
      <c r="T1812" s="17">
        <v>0.14408509035499401</v>
      </c>
      <c r="U1812" s="17">
        <v>0.169764270593357</v>
      </c>
      <c r="V1812" s="17">
        <v>0.28314824169340602</v>
      </c>
      <c r="W1812" s="17">
        <v>0.14879722285236999</v>
      </c>
      <c r="X1812" s="17">
        <v>0.16697132261592801</v>
      </c>
      <c r="Y1812" s="17">
        <v>0.21055906188387</v>
      </c>
      <c r="Z1812" s="17">
        <v>0.233581049079057</v>
      </c>
      <c r="AA1812" s="17">
        <v>0.17036240665281799</v>
      </c>
      <c r="AB1812" s="17">
        <v>0.199493733380813</v>
      </c>
      <c r="AC1812" s="17">
        <v>0.25472695216020702</v>
      </c>
      <c r="AD1812" s="17">
        <v>7.6075901088479697E-2</v>
      </c>
      <c r="AE1812" s="17"/>
      <c r="AF1812" s="17">
        <v>0.190401506561581</v>
      </c>
      <c r="AG1812" s="17">
        <v>0.19421233263920801</v>
      </c>
      <c r="AH1812" s="17">
        <v>0.13143324164817499</v>
      </c>
      <c r="AI1812" s="17"/>
      <c r="AJ1812" s="17">
        <v>0.23020115417175799</v>
      </c>
      <c r="AK1812" s="17">
        <v>0.18218279373232599</v>
      </c>
      <c r="AL1812" s="17">
        <v>0.25557638599573601</v>
      </c>
      <c r="AM1812" s="17">
        <v>0</v>
      </c>
      <c r="AN1812" s="17">
        <v>0.102954206350734</v>
      </c>
      <c r="AO1812" s="17"/>
      <c r="AP1812" s="17">
        <v>0.256052933713241</v>
      </c>
      <c r="AQ1812" s="17">
        <v>0.151943000727605</v>
      </c>
      <c r="AR1812" s="17">
        <v>0.19153766901462699</v>
      </c>
      <c r="AS1812" s="17"/>
      <c r="AT1812" s="17">
        <v>0.19520455826783301</v>
      </c>
      <c r="AU1812" s="17">
        <v>0.25580144134777599</v>
      </c>
      <c r="AV1812" s="17" t="s">
        <v>74</v>
      </c>
      <c r="AW1812" s="17">
        <v>0.231954045903178</v>
      </c>
      <c r="AX1812" s="17">
        <v>0.13383697040902401</v>
      </c>
      <c r="AY1812" s="17">
        <v>9.9913908679646501E-2</v>
      </c>
      <c r="AZ1812" s="17">
        <v>4.2316429320117303E-2</v>
      </c>
    </row>
    <row r="1813" spans="2:52" x14ac:dyDescent="0.35">
      <c r="B1813" t="s">
        <v>386</v>
      </c>
      <c r="C1813" s="17">
        <v>0.238591510281803</v>
      </c>
      <c r="D1813" s="17">
        <v>0.243342725829577</v>
      </c>
      <c r="E1813" s="17">
        <v>0.23399337204680501</v>
      </c>
      <c r="F1813" s="17"/>
      <c r="G1813" s="17">
        <v>8.7592094203041898E-2</v>
      </c>
      <c r="H1813" s="17">
        <v>0.118227744211124</v>
      </c>
      <c r="I1813" s="17">
        <v>0.18064470707689001</v>
      </c>
      <c r="J1813" s="17">
        <v>0.26881838403686198</v>
      </c>
      <c r="K1813" s="17">
        <v>0.33124653936412102</v>
      </c>
      <c r="L1813" s="17">
        <v>0.42902142508424301</v>
      </c>
      <c r="M1813" s="17"/>
      <c r="N1813" s="17">
        <v>0.26765647338447002</v>
      </c>
      <c r="O1813" s="17">
        <v>0.258831516888889</v>
      </c>
      <c r="P1813" s="17">
        <v>0.225705361262351</v>
      </c>
      <c r="Q1813" s="17">
        <v>0.19657572737999801</v>
      </c>
      <c r="R1813" s="17"/>
      <c r="S1813" s="17">
        <v>0.18300934173830299</v>
      </c>
      <c r="T1813" s="17">
        <v>0.38397963323071199</v>
      </c>
      <c r="U1813" s="17">
        <v>0.31267671405521302</v>
      </c>
      <c r="V1813" s="17">
        <v>0.25610672107951798</v>
      </c>
      <c r="W1813" s="17">
        <v>0.190837802389561</v>
      </c>
      <c r="X1813" s="17">
        <v>0.25386411116331498</v>
      </c>
      <c r="Y1813" s="17">
        <v>0.18688856451771199</v>
      </c>
      <c r="Z1813" s="17">
        <v>0.162815286494045</v>
      </c>
      <c r="AA1813" s="17">
        <v>0.27313637105566801</v>
      </c>
      <c r="AB1813" s="17">
        <v>0.18089646599204101</v>
      </c>
      <c r="AC1813" s="17">
        <v>0.23361787581330001</v>
      </c>
      <c r="AD1813" s="17">
        <v>8.6130788434957098E-2</v>
      </c>
      <c r="AE1813" s="17"/>
      <c r="AF1813" s="17">
        <v>0.31241479106932102</v>
      </c>
      <c r="AG1813" s="17">
        <v>0.20132273822079999</v>
      </c>
      <c r="AH1813" s="17">
        <v>0.23593079046523999</v>
      </c>
      <c r="AI1813" s="17"/>
      <c r="AJ1813" s="17">
        <v>0.30663625913957399</v>
      </c>
      <c r="AK1813" s="17">
        <v>0.184864883375089</v>
      </c>
      <c r="AL1813" s="17">
        <v>0.27207666332400998</v>
      </c>
      <c r="AM1813" s="17">
        <v>0.42411972376656698</v>
      </c>
      <c r="AN1813" s="17">
        <v>0.24845001246133799</v>
      </c>
      <c r="AO1813" s="17"/>
      <c r="AP1813" s="17">
        <v>0.311407713502655</v>
      </c>
      <c r="AQ1813" s="17">
        <v>0.221154272650288</v>
      </c>
      <c r="AR1813" s="17">
        <v>0.192166798659716</v>
      </c>
      <c r="AS1813" s="17"/>
      <c r="AT1813" s="17">
        <v>0.34514880702630202</v>
      </c>
      <c r="AU1813" s="17">
        <v>0.20575280669780499</v>
      </c>
      <c r="AV1813" s="17" t="s">
        <v>74</v>
      </c>
      <c r="AW1813" s="17">
        <v>0.13693428967025401</v>
      </c>
      <c r="AX1813" s="17">
        <v>0.207807415567202</v>
      </c>
      <c r="AY1813" s="17">
        <v>0.13835048558162899</v>
      </c>
      <c r="AZ1813" s="17">
        <v>0.30060295904580497</v>
      </c>
    </row>
    <row r="1814" spans="2:52" x14ac:dyDescent="0.35">
      <c r="B1814" t="s">
        <v>72</v>
      </c>
      <c r="C1814" s="17">
        <v>3.2592650634818601E-2</v>
      </c>
      <c r="D1814" s="17">
        <v>2.19635512513408E-2</v>
      </c>
      <c r="E1814" s="17">
        <v>4.2879295765382401E-2</v>
      </c>
      <c r="F1814" s="17"/>
      <c r="G1814" s="17">
        <v>3.1705880971268502E-2</v>
      </c>
      <c r="H1814" s="17">
        <v>6.2018345023752398E-2</v>
      </c>
      <c r="I1814" s="17">
        <v>2.4585240422320302E-2</v>
      </c>
      <c r="J1814" s="17">
        <v>4.3037670607436698E-2</v>
      </c>
      <c r="K1814" s="17">
        <v>1.7847705010857799E-2</v>
      </c>
      <c r="L1814" s="17">
        <v>1.51285862858707E-2</v>
      </c>
      <c r="M1814" s="17"/>
      <c r="N1814" s="17">
        <v>1.45802317913192E-2</v>
      </c>
      <c r="O1814" s="17">
        <v>1.7380979731358801E-2</v>
      </c>
      <c r="P1814" s="17">
        <v>4.3680298657962802E-2</v>
      </c>
      <c r="Q1814" s="17">
        <v>5.2784306437447998E-2</v>
      </c>
      <c r="R1814" s="17"/>
      <c r="S1814" s="17">
        <v>6.1225397098795598E-2</v>
      </c>
      <c r="T1814" s="17">
        <v>2.4297875861535399E-2</v>
      </c>
      <c r="U1814" s="17">
        <v>3.6761737749095698E-2</v>
      </c>
      <c r="V1814" s="17">
        <v>1.766819808217E-2</v>
      </c>
      <c r="W1814" s="17">
        <v>4.9121274658686903E-2</v>
      </c>
      <c r="X1814" s="17">
        <v>2.6318527753221702E-2</v>
      </c>
      <c r="Y1814" s="17">
        <v>4.9763631229882498E-2</v>
      </c>
      <c r="Z1814" s="17">
        <v>0</v>
      </c>
      <c r="AA1814" s="17">
        <v>2.53997573806919E-2</v>
      </c>
      <c r="AB1814" s="17">
        <v>1.6265856449988101E-2</v>
      </c>
      <c r="AC1814" s="17">
        <v>0</v>
      </c>
      <c r="AD1814" s="17">
        <v>7.5257271158607003E-2</v>
      </c>
      <c r="AE1814" s="17"/>
      <c r="AF1814" s="17">
        <v>1.18140863892269E-2</v>
      </c>
      <c r="AG1814" s="17">
        <v>3.1004035858607001E-2</v>
      </c>
      <c r="AH1814" s="17">
        <v>7.6351052040967204E-2</v>
      </c>
      <c r="AI1814" s="17"/>
      <c r="AJ1814" s="17">
        <v>1.6785622116951601E-2</v>
      </c>
      <c r="AK1814" s="17">
        <v>1.5510536931240101E-2</v>
      </c>
      <c r="AL1814" s="17">
        <v>1.8983020834921E-2</v>
      </c>
      <c r="AM1814" s="17">
        <v>0</v>
      </c>
      <c r="AN1814" s="17">
        <v>0.103295768288528</v>
      </c>
      <c r="AO1814" s="17"/>
      <c r="AP1814" s="17">
        <v>2.27505959176726E-2</v>
      </c>
      <c r="AQ1814" s="17">
        <v>2.7470387084149801E-2</v>
      </c>
      <c r="AR1814" s="17">
        <v>0</v>
      </c>
      <c r="AS1814" s="17"/>
      <c r="AT1814" s="17">
        <v>2.72813375393051E-2</v>
      </c>
      <c r="AU1814" s="17">
        <v>1.8964292006292498E-2</v>
      </c>
      <c r="AV1814" s="17" t="s">
        <v>74</v>
      </c>
      <c r="AW1814" s="17">
        <v>3.9643029556386801E-2</v>
      </c>
      <c r="AX1814" s="17">
        <v>0.106911110530214</v>
      </c>
      <c r="AY1814" s="17">
        <v>2.1943426718627899E-2</v>
      </c>
      <c r="AZ1814" s="17">
        <v>4.2515947753772099E-2</v>
      </c>
    </row>
    <row r="1815" spans="2:52" x14ac:dyDescent="0.35">
      <c r="B1815" t="s">
        <v>387</v>
      </c>
      <c r="C1815" s="17">
        <v>0.32839786784874903</v>
      </c>
      <c r="D1815" s="17">
        <v>0.33023325568440298</v>
      </c>
      <c r="E1815" s="17">
        <v>0.32662161356217501</v>
      </c>
      <c r="F1815" s="17"/>
      <c r="G1815" s="17">
        <v>0.46720471980581901</v>
      </c>
      <c r="H1815" s="17">
        <v>0.45572399137743003</v>
      </c>
      <c r="I1815" s="17">
        <v>0.44597441550657602</v>
      </c>
      <c r="J1815" s="17">
        <v>0.282782187423398</v>
      </c>
      <c r="K1815" s="17">
        <v>0.18591875123315901</v>
      </c>
      <c r="L1815" s="17">
        <v>0.13763200197207301</v>
      </c>
      <c r="M1815" s="17"/>
      <c r="N1815" s="17">
        <v>0.34712342355438602</v>
      </c>
      <c r="O1815" s="17">
        <v>0.34299847150215601</v>
      </c>
      <c r="P1815" s="17">
        <v>0.32066643036137998</v>
      </c>
      <c r="Q1815" s="17">
        <v>0.30041311629245898</v>
      </c>
      <c r="R1815" s="17"/>
      <c r="S1815" s="17">
        <v>0.370920202899925</v>
      </c>
      <c r="T1815" s="17">
        <v>0.31795633796585598</v>
      </c>
      <c r="U1815" s="17">
        <v>0.25764997944365298</v>
      </c>
      <c r="V1815" s="17">
        <v>0.238006855192851</v>
      </c>
      <c r="W1815" s="17">
        <v>0.25773975330235899</v>
      </c>
      <c r="X1815" s="17">
        <v>0.35229443133367699</v>
      </c>
      <c r="Y1815" s="17">
        <v>0.38768597833588803</v>
      </c>
      <c r="Z1815" s="17">
        <v>0.40215760463157402</v>
      </c>
      <c r="AA1815" s="17">
        <v>0.32426166880111201</v>
      </c>
      <c r="AB1815" s="17">
        <v>0.33899213142810403</v>
      </c>
      <c r="AC1815" s="17">
        <v>0.37202499828072999</v>
      </c>
      <c r="AD1815" s="17">
        <v>0.386570320661761</v>
      </c>
      <c r="AE1815" s="17"/>
      <c r="AF1815" s="17">
        <v>0.28610247117958099</v>
      </c>
      <c r="AG1815" s="17">
        <v>0.33090612129739</v>
      </c>
      <c r="AH1815" s="17">
        <v>0.325532242731085</v>
      </c>
      <c r="AI1815" s="17"/>
      <c r="AJ1815" s="17">
        <v>0.21928988996038601</v>
      </c>
      <c r="AK1815" s="17">
        <v>0.40088338117658201</v>
      </c>
      <c r="AL1815" s="17">
        <v>0.36979022745995799</v>
      </c>
      <c r="AM1815" s="17">
        <v>0.22106662114349701</v>
      </c>
      <c r="AN1815" s="17">
        <v>0.36813799748098902</v>
      </c>
      <c r="AO1815" s="17"/>
      <c r="AP1815" s="17">
        <v>0.23981638526087501</v>
      </c>
      <c r="AQ1815" s="17">
        <v>0.35863947295078002</v>
      </c>
      <c r="AR1815" s="17">
        <v>0.35152552821645799</v>
      </c>
      <c r="AS1815" s="17"/>
      <c r="AT1815" s="17">
        <v>0.23635378539020699</v>
      </c>
      <c r="AU1815" s="17">
        <v>0.35156173248994699</v>
      </c>
      <c r="AV1815" s="17" t="s">
        <v>74</v>
      </c>
      <c r="AW1815" s="17">
        <v>0.32071499218541899</v>
      </c>
      <c r="AX1815" s="17">
        <v>0.25837877930992198</v>
      </c>
      <c r="AY1815" s="17">
        <v>0.46945983080265402</v>
      </c>
      <c r="AZ1815" s="17">
        <v>0.42960350063525199</v>
      </c>
    </row>
    <row r="1816" spans="2:52" x14ac:dyDescent="0.35">
      <c r="B1816" t="s">
        <v>388</v>
      </c>
      <c r="C1816" s="17">
        <v>0.41891112313505302</v>
      </c>
      <c r="D1816" s="17">
        <v>0.42846214736754901</v>
      </c>
      <c r="E1816" s="17">
        <v>0.40966781912889999</v>
      </c>
      <c r="F1816" s="17"/>
      <c r="G1816" s="17">
        <v>0.27719412472864602</v>
      </c>
      <c r="H1816" s="17">
        <v>0.29521542019415697</v>
      </c>
      <c r="I1816" s="17">
        <v>0.31397212817883802</v>
      </c>
      <c r="J1816" s="17">
        <v>0.45985586530758898</v>
      </c>
      <c r="K1816" s="17">
        <v>0.533758111747064</v>
      </c>
      <c r="L1816" s="17">
        <v>0.62421251772601705</v>
      </c>
      <c r="M1816" s="17"/>
      <c r="N1816" s="17">
        <v>0.45715142623905902</v>
      </c>
      <c r="O1816" s="17">
        <v>0.45323668117100202</v>
      </c>
      <c r="P1816" s="17">
        <v>0.36927893393310202</v>
      </c>
      <c r="Q1816" s="17">
        <v>0.38783913457880598</v>
      </c>
      <c r="R1816" s="17"/>
      <c r="S1816" s="17">
        <v>0.31892329476970199</v>
      </c>
      <c r="T1816" s="17">
        <v>0.528064723585706</v>
      </c>
      <c r="U1816" s="17">
        <v>0.48244098464856999</v>
      </c>
      <c r="V1816" s="17">
        <v>0.53925496277292395</v>
      </c>
      <c r="W1816" s="17">
        <v>0.33963502524193101</v>
      </c>
      <c r="X1816" s="17">
        <v>0.42083543377924298</v>
      </c>
      <c r="Y1816" s="17">
        <v>0.39744762640158199</v>
      </c>
      <c r="Z1816" s="17">
        <v>0.396396335573102</v>
      </c>
      <c r="AA1816" s="17">
        <v>0.443498777708486</v>
      </c>
      <c r="AB1816" s="17">
        <v>0.38039019937285401</v>
      </c>
      <c r="AC1816" s="17">
        <v>0.48834482797350798</v>
      </c>
      <c r="AD1816" s="17">
        <v>0.162206689523437</v>
      </c>
      <c r="AE1816" s="17"/>
      <c r="AF1816" s="17">
        <v>0.50281629763090196</v>
      </c>
      <c r="AG1816" s="17">
        <v>0.395535070860008</v>
      </c>
      <c r="AH1816" s="17">
        <v>0.36736403211341501</v>
      </c>
      <c r="AI1816" s="17"/>
      <c r="AJ1816" s="17">
        <v>0.53683741331133195</v>
      </c>
      <c r="AK1816" s="17">
        <v>0.36704767710741498</v>
      </c>
      <c r="AL1816" s="17">
        <v>0.52765304931974499</v>
      </c>
      <c r="AM1816" s="17">
        <v>0.42411972376656698</v>
      </c>
      <c r="AN1816" s="17">
        <v>0.35140421881207201</v>
      </c>
      <c r="AO1816" s="17"/>
      <c r="AP1816" s="17">
        <v>0.56746064721589595</v>
      </c>
      <c r="AQ1816" s="17">
        <v>0.373097273377893</v>
      </c>
      <c r="AR1816" s="17">
        <v>0.38370446767434202</v>
      </c>
      <c r="AS1816" s="17"/>
      <c r="AT1816" s="17">
        <v>0.54035336529413502</v>
      </c>
      <c r="AU1816" s="17">
        <v>0.46155424804558098</v>
      </c>
      <c r="AV1816" s="17" t="s">
        <v>74</v>
      </c>
      <c r="AW1816" s="17">
        <v>0.36888833557343098</v>
      </c>
      <c r="AX1816" s="17">
        <v>0.34164438597622598</v>
      </c>
      <c r="AY1816" s="17">
        <v>0.23826439426127499</v>
      </c>
      <c r="AZ1816" s="17">
        <v>0.34291938836592201</v>
      </c>
    </row>
    <row r="1817" spans="2:52" x14ac:dyDescent="0.35">
      <c r="B1817" t="s">
        <v>86</v>
      </c>
      <c r="C1817" s="17">
        <v>-9.0513255286304301E-2</v>
      </c>
      <c r="D1817" s="17">
        <v>-9.8228891683146205E-2</v>
      </c>
      <c r="E1817" s="17">
        <v>-8.3046205566725706E-2</v>
      </c>
      <c r="F1817" s="17"/>
      <c r="G1817" s="17">
        <v>0.190010595077172</v>
      </c>
      <c r="H1817" s="17">
        <v>0.160508571183273</v>
      </c>
      <c r="I1817" s="17">
        <v>0.132002287327738</v>
      </c>
      <c r="J1817" s="17">
        <v>-0.17707367788419101</v>
      </c>
      <c r="K1817" s="17">
        <v>-0.34783936051390502</v>
      </c>
      <c r="L1817" s="17">
        <v>-0.48658051575394401</v>
      </c>
      <c r="M1817" s="17"/>
      <c r="N1817" s="17">
        <v>-0.110028002684672</v>
      </c>
      <c r="O1817" s="17">
        <v>-0.110238209668846</v>
      </c>
      <c r="P1817" s="17">
        <v>-4.86125035717224E-2</v>
      </c>
      <c r="Q1817" s="17">
        <v>-8.7426018286347301E-2</v>
      </c>
      <c r="R1817" s="17"/>
      <c r="S1817" s="17">
        <v>5.1996908130222903E-2</v>
      </c>
      <c r="T1817" s="17">
        <v>-0.21010838561985001</v>
      </c>
      <c r="U1817" s="17">
        <v>-0.22479100520491699</v>
      </c>
      <c r="V1817" s="17">
        <v>-0.30124810758007298</v>
      </c>
      <c r="W1817" s="17">
        <v>-8.1895271939571801E-2</v>
      </c>
      <c r="X1817" s="17">
        <v>-6.8541002445566004E-2</v>
      </c>
      <c r="Y1817" s="17">
        <v>-9.7616480656945708E-3</v>
      </c>
      <c r="Z1817" s="17">
        <v>5.7612690584716297E-3</v>
      </c>
      <c r="AA1817" s="17">
        <v>-0.119237108907374</v>
      </c>
      <c r="AB1817" s="17">
        <v>-4.1398067944750302E-2</v>
      </c>
      <c r="AC1817" s="17">
        <v>-0.116319829692778</v>
      </c>
      <c r="AD1817" s="17">
        <v>0.224363631138324</v>
      </c>
      <c r="AE1817" s="17"/>
      <c r="AF1817" s="17">
        <v>-0.21671382645132101</v>
      </c>
      <c r="AG1817" s="17">
        <v>-6.4628949562618707E-2</v>
      </c>
      <c r="AH1817" s="17">
        <v>-4.1831789382329801E-2</v>
      </c>
      <c r="AI1817" s="17"/>
      <c r="AJ1817" s="17">
        <v>-0.31754752335094599</v>
      </c>
      <c r="AK1817" s="17">
        <v>3.3835704069167E-2</v>
      </c>
      <c r="AL1817" s="17">
        <v>-0.15786282185978801</v>
      </c>
      <c r="AM1817" s="17">
        <v>-0.20305310262307</v>
      </c>
      <c r="AN1817" s="17">
        <v>1.6733778668916802E-2</v>
      </c>
      <c r="AO1817" s="17"/>
      <c r="AP1817" s="17">
        <v>-0.32764426195502</v>
      </c>
      <c r="AQ1817" s="17">
        <v>-1.44578004271128E-2</v>
      </c>
      <c r="AR1817" s="17">
        <v>-3.2178939457884297E-2</v>
      </c>
      <c r="AS1817" s="17"/>
      <c r="AT1817" s="17">
        <v>-0.30399957990392801</v>
      </c>
      <c r="AU1817" s="17">
        <v>-0.109992515555634</v>
      </c>
      <c r="AV1817" s="17" t="s">
        <v>74</v>
      </c>
      <c r="AW1817" s="17">
        <v>-4.8173343388011998E-2</v>
      </c>
      <c r="AX1817" s="17">
        <v>-8.3265606666304698E-2</v>
      </c>
      <c r="AY1817" s="17">
        <v>0.231195436541379</v>
      </c>
      <c r="AZ1817" s="17">
        <v>8.6684112269330094E-2</v>
      </c>
    </row>
    <row r="1818" spans="2:52" x14ac:dyDescent="0.35">
      <c r="C1818" s="17"/>
      <c r="D1818" s="17"/>
      <c r="E1818" s="17"/>
      <c r="F1818" s="17"/>
      <c r="G1818" s="17"/>
      <c r="H1818" s="17"/>
      <c r="I1818" s="17"/>
      <c r="J1818" s="17"/>
      <c r="K1818" s="17"/>
      <c r="L1818" s="17"/>
      <c r="M1818" s="17"/>
      <c r="N1818" s="17"/>
      <c r="O1818" s="17"/>
      <c r="P1818" s="17"/>
      <c r="Q1818" s="17"/>
      <c r="R1818" s="17"/>
      <c r="S1818" s="17"/>
      <c r="T1818" s="17"/>
      <c r="U1818" s="17"/>
      <c r="V1818" s="17"/>
      <c r="W1818" s="17"/>
      <c r="X1818" s="17"/>
      <c r="Y1818" s="17"/>
      <c r="Z1818" s="17"/>
      <c r="AA1818" s="17"/>
      <c r="AB1818" s="17"/>
      <c r="AC1818" s="17"/>
      <c r="AD1818" s="17"/>
      <c r="AE1818" s="17"/>
      <c r="AF1818" s="17"/>
      <c r="AG1818" s="17"/>
      <c r="AH1818" s="17"/>
      <c r="AI1818" s="17"/>
      <c r="AJ1818" s="17"/>
      <c r="AK1818" s="17"/>
      <c r="AL1818" s="17"/>
      <c r="AM1818" s="17"/>
      <c r="AN1818" s="17"/>
      <c r="AO1818" s="17"/>
      <c r="AP1818" s="17"/>
      <c r="AQ1818" s="17"/>
      <c r="AR1818" s="17"/>
      <c r="AS1818" s="17"/>
      <c r="AT1818" s="17"/>
      <c r="AU1818" s="17"/>
      <c r="AV1818" s="17"/>
      <c r="AW1818" s="17"/>
      <c r="AX1818" s="17"/>
      <c r="AY1818" s="17"/>
      <c r="AZ1818" s="17"/>
    </row>
    <row r="1819" spans="2:52" x14ac:dyDescent="0.35">
      <c r="B1819" s="6" t="s">
        <v>556</v>
      </c>
      <c r="C1819" s="17"/>
      <c r="D1819" s="17"/>
      <c r="E1819" s="17"/>
      <c r="F1819" s="17"/>
      <c r="G1819" s="17"/>
      <c r="H1819" s="17"/>
      <c r="I1819" s="17"/>
      <c r="J1819" s="17"/>
      <c r="K1819" s="17"/>
      <c r="L1819" s="17"/>
      <c r="M1819" s="17"/>
      <c r="N1819" s="17"/>
      <c r="O1819" s="17"/>
      <c r="P1819" s="17"/>
      <c r="Q1819" s="17"/>
      <c r="R1819" s="17"/>
      <c r="S1819" s="17"/>
      <c r="T1819" s="17"/>
      <c r="U1819" s="17"/>
      <c r="V1819" s="17"/>
      <c r="W1819" s="17"/>
      <c r="X1819" s="17"/>
      <c r="Y1819" s="17"/>
      <c r="Z1819" s="17"/>
      <c r="AA1819" s="17"/>
      <c r="AB1819" s="17"/>
      <c r="AC1819" s="17"/>
      <c r="AD1819" s="17"/>
      <c r="AE1819" s="17"/>
      <c r="AF1819" s="17"/>
      <c r="AG1819" s="17"/>
      <c r="AH1819" s="17"/>
      <c r="AI1819" s="17"/>
      <c r="AJ1819" s="17"/>
      <c r="AK1819" s="17"/>
      <c r="AL1819" s="17"/>
      <c r="AM1819" s="17"/>
      <c r="AN1819" s="17"/>
      <c r="AO1819" s="17"/>
      <c r="AP1819" s="17"/>
      <c r="AQ1819" s="17"/>
      <c r="AR1819" s="17"/>
      <c r="AS1819" s="17"/>
      <c r="AT1819" s="17"/>
      <c r="AU1819" s="17"/>
      <c r="AV1819" s="17"/>
      <c r="AW1819" s="17"/>
      <c r="AX1819" s="17"/>
      <c r="AY1819" s="17"/>
      <c r="AZ1819" s="17"/>
    </row>
    <row r="1820" spans="2:52" x14ac:dyDescent="0.35">
      <c r="B1820" s="24" t="s">
        <v>156</v>
      </c>
      <c r="C1820" s="17"/>
      <c r="D1820" s="17"/>
      <c r="E1820" s="17"/>
      <c r="F1820" s="17"/>
      <c r="G1820" s="17"/>
      <c r="H1820" s="17"/>
      <c r="I1820" s="17"/>
      <c r="J1820" s="17"/>
      <c r="K1820" s="17"/>
      <c r="L1820" s="17"/>
      <c r="M1820" s="17"/>
      <c r="N1820" s="17"/>
      <c r="O1820" s="17"/>
      <c r="P1820" s="17"/>
      <c r="Q1820" s="17"/>
      <c r="R1820" s="17"/>
      <c r="S1820" s="17"/>
      <c r="T1820" s="17"/>
      <c r="U1820" s="17"/>
      <c r="V1820" s="17"/>
      <c r="W1820" s="17"/>
      <c r="X1820" s="17"/>
      <c r="Y1820" s="17"/>
      <c r="Z1820" s="17"/>
      <c r="AA1820" s="17"/>
      <c r="AB1820" s="17"/>
      <c r="AC1820" s="17"/>
      <c r="AD1820" s="17"/>
      <c r="AE1820" s="17"/>
      <c r="AF1820" s="17"/>
      <c r="AG1820" s="17"/>
      <c r="AH1820" s="17"/>
      <c r="AI1820" s="17"/>
      <c r="AJ1820" s="17"/>
      <c r="AK1820" s="17"/>
      <c r="AL1820" s="17"/>
      <c r="AM1820" s="17"/>
      <c r="AN1820" s="17"/>
      <c r="AO1820" s="17"/>
      <c r="AP1820" s="17"/>
      <c r="AQ1820" s="17"/>
      <c r="AR1820" s="17"/>
      <c r="AS1820" s="17"/>
      <c r="AT1820" s="17"/>
      <c r="AU1820" s="17"/>
      <c r="AV1820" s="17"/>
      <c r="AW1820" s="17"/>
      <c r="AX1820" s="17"/>
      <c r="AY1820" s="17"/>
      <c r="AZ1820" s="17"/>
    </row>
    <row r="1821" spans="2:52" x14ac:dyDescent="0.35">
      <c r="B1821" t="s">
        <v>382</v>
      </c>
      <c r="C1821" s="17">
        <v>0.12829759467607599</v>
      </c>
      <c r="D1821" s="17">
        <v>0.14535197239273601</v>
      </c>
      <c r="E1821" s="17">
        <v>0.111792684413727</v>
      </c>
      <c r="F1821" s="17"/>
      <c r="G1821" s="17">
        <v>0.23010673529907</v>
      </c>
      <c r="H1821" s="17">
        <v>0.19498493029337099</v>
      </c>
      <c r="I1821" s="17">
        <v>9.2457827188045599E-2</v>
      </c>
      <c r="J1821" s="17">
        <v>5.32788843074413E-2</v>
      </c>
      <c r="K1821" s="17">
        <v>6.1998804663948602E-2</v>
      </c>
      <c r="L1821" s="17">
        <v>0.148689648067696</v>
      </c>
      <c r="M1821" s="17"/>
      <c r="N1821" s="17">
        <v>0.17867345785701</v>
      </c>
      <c r="O1821" s="17">
        <v>6.4944272240979997E-2</v>
      </c>
      <c r="P1821" s="17">
        <v>0.11470948349082701</v>
      </c>
      <c r="Q1821" s="17">
        <v>0.14317192885787899</v>
      </c>
      <c r="R1821" s="17"/>
      <c r="S1821" s="17">
        <v>0.155228582146062</v>
      </c>
      <c r="T1821" s="17">
        <v>0.104407470701085</v>
      </c>
      <c r="U1821" s="17">
        <v>0.160110532343719</v>
      </c>
      <c r="V1821" s="17">
        <v>0.130933297258187</v>
      </c>
      <c r="W1821" s="17">
        <v>0.15063936365182101</v>
      </c>
      <c r="X1821" s="17">
        <v>8.9896885460950898E-2</v>
      </c>
      <c r="Y1821" s="17">
        <v>0.101998284234966</v>
      </c>
      <c r="Z1821" s="17">
        <v>7.9520540681124505E-2</v>
      </c>
      <c r="AA1821" s="17">
        <v>0.144390303692086</v>
      </c>
      <c r="AB1821" s="17">
        <v>0.17947800663206001</v>
      </c>
      <c r="AC1821" s="17">
        <v>8.7459106431627201E-2</v>
      </c>
      <c r="AD1821" s="17">
        <v>0</v>
      </c>
      <c r="AE1821" s="17"/>
      <c r="AF1821" s="17">
        <v>0.14074433210346601</v>
      </c>
      <c r="AG1821" s="17">
        <v>0.10535139118849</v>
      </c>
      <c r="AH1821" s="17">
        <v>9.9018070029353603E-2</v>
      </c>
      <c r="AI1821" s="17"/>
      <c r="AJ1821" s="17">
        <v>0.121159115160499</v>
      </c>
      <c r="AK1821" s="17">
        <v>0.135798767653695</v>
      </c>
      <c r="AL1821" s="17">
        <v>0.14704328401678801</v>
      </c>
      <c r="AM1821" s="17">
        <v>0.22106662114349701</v>
      </c>
      <c r="AN1821" s="17">
        <v>9.1486008787336301E-2</v>
      </c>
      <c r="AO1821" s="17"/>
      <c r="AP1821" s="17">
        <v>0.154241814638227</v>
      </c>
      <c r="AQ1821" s="17">
        <v>0.13770905581781201</v>
      </c>
      <c r="AR1821" s="17">
        <v>0.12539508397693599</v>
      </c>
      <c r="AS1821" s="17"/>
      <c r="AT1821" s="17">
        <v>0.133755242107544</v>
      </c>
      <c r="AU1821" s="17">
        <v>9.8455875524371406E-2</v>
      </c>
      <c r="AV1821" s="17" t="s">
        <v>74</v>
      </c>
      <c r="AW1821" s="17">
        <v>0.16463141177614399</v>
      </c>
      <c r="AX1821" s="17">
        <v>0.16413938563740901</v>
      </c>
      <c r="AY1821" s="17">
        <v>0.102633133625906</v>
      </c>
      <c r="AZ1821" s="17">
        <v>0.199083473787146</v>
      </c>
    </row>
    <row r="1822" spans="2:52" x14ac:dyDescent="0.35">
      <c r="B1822" t="s">
        <v>383</v>
      </c>
      <c r="C1822" s="17">
        <v>0.35048797539390097</v>
      </c>
      <c r="D1822" s="17">
        <v>0.36190140409233801</v>
      </c>
      <c r="E1822" s="17">
        <v>0.33944227090775198</v>
      </c>
      <c r="F1822" s="17"/>
      <c r="G1822" s="17">
        <v>0.32973588370870399</v>
      </c>
      <c r="H1822" s="17">
        <v>0.41412719618036398</v>
      </c>
      <c r="I1822" s="17">
        <v>0.40780677374101498</v>
      </c>
      <c r="J1822" s="17">
        <v>0.26467478423601298</v>
      </c>
      <c r="K1822" s="17">
        <v>0.36275894398703801</v>
      </c>
      <c r="L1822" s="17">
        <v>0.31551665791625799</v>
      </c>
      <c r="M1822" s="17"/>
      <c r="N1822" s="17">
        <v>0.30633322163844601</v>
      </c>
      <c r="O1822" s="17">
        <v>0.41371029427218697</v>
      </c>
      <c r="P1822" s="17">
        <v>0.35420682615674298</v>
      </c>
      <c r="Q1822" s="17">
        <v>0.340736484331367</v>
      </c>
      <c r="R1822" s="17"/>
      <c r="S1822" s="17">
        <v>0.41262985195942697</v>
      </c>
      <c r="T1822" s="17">
        <v>0.319248738880203</v>
      </c>
      <c r="U1822" s="17">
        <v>0.37719037762245</v>
      </c>
      <c r="V1822" s="17">
        <v>0.391244648268811</v>
      </c>
      <c r="W1822" s="17">
        <v>0.28567937999295601</v>
      </c>
      <c r="X1822" s="17">
        <v>0.27954443287745401</v>
      </c>
      <c r="Y1822" s="17">
        <v>0.40486958309266402</v>
      </c>
      <c r="Z1822" s="17">
        <v>0.460774701684524</v>
      </c>
      <c r="AA1822" s="17">
        <v>0.23359249755650799</v>
      </c>
      <c r="AB1822" s="17">
        <v>0.22761646692615101</v>
      </c>
      <c r="AC1822" s="17">
        <v>0.47592479637093799</v>
      </c>
      <c r="AD1822" s="17">
        <v>0.782048227753952</v>
      </c>
      <c r="AE1822" s="17"/>
      <c r="AF1822" s="17">
        <v>0.32934306861327201</v>
      </c>
      <c r="AG1822" s="17">
        <v>0.36072003970959698</v>
      </c>
      <c r="AH1822" s="17">
        <v>0.36581534654761699</v>
      </c>
      <c r="AI1822" s="17"/>
      <c r="AJ1822" s="17">
        <v>0.349027046808289</v>
      </c>
      <c r="AK1822" s="17">
        <v>0.36594251574534198</v>
      </c>
      <c r="AL1822" s="17">
        <v>0.34209302734137298</v>
      </c>
      <c r="AM1822" s="17">
        <v>0.35523611981942299</v>
      </c>
      <c r="AN1822" s="17">
        <v>0.29452059978713402</v>
      </c>
      <c r="AO1822" s="17"/>
      <c r="AP1822" s="17">
        <v>0.401491749760367</v>
      </c>
      <c r="AQ1822" s="17">
        <v>0.37611941132920801</v>
      </c>
      <c r="AR1822" s="17">
        <v>0.35231051941324798</v>
      </c>
      <c r="AS1822" s="17"/>
      <c r="AT1822" s="17">
        <v>0.322100258214851</v>
      </c>
      <c r="AU1822" s="17">
        <v>0.386846085968862</v>
      </c>
      <c r="AV1822" s="17" t="s">
        <v>74</v>
      </c>
      <c r="AW1822" s="17">
        <v>0.271549432469744</v>
      </c>
      <c r="AX1822" s="17">
        <v>0.34008900908869399</v>
      </c>
      <c r="AY1822" s="17">
        <v>0.40323025011157099</v>
      </c>
      <c r="AZ1822" s="17">
        <v>0.35034622071604998</v>
      </c>
    </row>
    <row r="1823" spans="2:52" x14ac:dyDescent="0.35">
      <c r="B1823" t="s">
        <v>384</v>
      </c>
      <c r="C1823" s="17">
        <v>0.270496367748294</v>
      </c>
      <c r="D1823" s="17">
        <v>0.25016062960159402</v>
      </c>
      <c r="E1823" s="17">
        <v>0.290176917739984</v>
      </c>
      <c r="F1823" s="17"/>
      <c r="G1823" s="17">
        <v>0.246463742725295</v>
      </c>
      <c r="H1823" s="17">
        <v>0.150102184981664</v>
      </c>
      <c r="I1823" s="17">
        <v>0.29041023125313697</v>
      </c>
      <c r="J1823" s="17">
        <v>0.36517436961203797</v>
      </c>
      <c r="K1823" s="17">
        <v>0.29799204947362801</v>
      </c>
      <c r="L1823" s="17">
        <v>0.27382564814251198</v>
      </c>
      <c r="M1823" s="17"/>
      <c r="N1823" s="17">
        <v>0.24379317860057001</v>
      </c>
      <c r="O1823" s="17">
        <v>0.246118865763818</v>
      </c>
      <c r="P1823" s="17">
        <v>0.28529030726973398</v>
      </c>
      <c r="Q1823" s="17">
        <v>0.315348743632616</v>
      </c>
      <c r="R1823" s="17"/>
      <c r="S1823" s="17">
        <v>0.25763830785018599</v>
      </c>
      <c r="T1823" s="17">
        <v>0.236712029515671</v>
      </c>
      <c r="U1823" s="17">
        <v>0.16160186750023101</v>
      </c>
      <c r="V1823" s="17">
        <v>0.209532199999374</v>
      </c>
      <c r="W1823" s="17">
        <v>0.35114487053917998</v>
      </c>
      <c r="X1823" s="17">
        <v>0.29733922993599698</v>
      </c>
      <c r="Y1823" s="17">
        <v>0.24227156216815099</v>
      </c>
      <c r="Z1823" s="17">
        <v>0.26794373279184502</v>
      </c>
      <c r="AA1823" s="17">
        <v>0.37107981603952001</v>
      </c>
      <c r="AB1823" s="17">
        <v>0.32328041764897902</v>
      </c>
      <c r="AC1823" s="17">
        <v>0.26441524650939802</v>
      </c>
      <c r="AD1823" s="17">
        <v>0.142694501087441</v>
      </c>
      <c r="AE1823" s="17"/>
      <c r="AF1823" s="17">
        <v>0.30323083891021202</v>
      </c>
      <c r="AG1823" s="17">
        <v>0.27259165714796302</v>
      </c>
      <c r="AH1823" s="17">
        <v>0.220599186480957</v>
      </c>
      <c r="AI1823" s="17"/>
      <c r="AJ1823" s="17">
        <v>0.29816641294410701</v>
      </c>
      <c r="AK1823" s="17">
        <v>0.246649745044552</v>
      </c>
      <c r="AL1823" s="17">
        <v>0.23034056280986501</v>
      </c>
      <c r="AM1823" s="17">
        <v>0.13703431407873001</v>
      </c>
      <c r="AN1823" s="17">
        <v>0.33413676101571599</v>
      </c>
      <c r="AO1823" s="17"/>
      <c r="AP1823" s="17">
        <v>0.25335676382440903</v>
      </c>
      <c r="AQ1823" s="17">
        <v>0.24054680342337101</v>
      </c>
      <c r="AR1823" s="17">
        <v>0.27370043780112402</v>
      </c>
      <c r="AS1823" s="17"/>
      <c r="AT1823" s="17">
        <v>0.27268408170597802</v>
      </c>
      <c r="AU1823" s="17">
        <v>0.24713351668512101</v>
      </c>
      <c r="AV1823" s="17" t="s">
        <v>74</v>
      </c>
      <c r="AW1823" s="17">
        <v>0.32608392211772003</v>
      </c>
      <c r="AX1823" s="17">
        <v>0.306410975007264</v>
      </c>
      <c r="AY1823" s="17">
        <v>0.273056975186105</v>
      </c>
      <c r="AZ1823" s="17">
        <v>8.6471815345680603E-2</v>
      </c>
    </row>
    <row r="1824" spans="2:52" x14ac:dyDescent="0.35">
      <c r="B1824" t="s">
        <v>385</v>
      </c>
      <c r="C1824" s="17">
        <v>0.11408693758488</v>
      </c>
      <c r="D1824" s="17">
        <v>0.100669689677909</v>
      </c>
      <c r="E1824" s="17">
        <v>0.12707190111456099</v>
      </c>
      <c r="F1824" s="17"/>
      <c r="G1824" s="17">
        <v>0.11610871566976801</v>
      </c>
      <c r="H1824" s="17">
        <v>0.10346714545758801</v>
      </c>
      <c r="I1824" s="17">
        <v>8.9053045113924201E-2</v>
      </c>
      <c r="J1824" s="17">
        <v>0.12668933831750201</v>
      </c>
      <c r="K1824" s="17">
        <v>0.14706258604959199</v>
      </c>
      <c r="L1824" s="17">
        <v>0.107791790043862</v>
      </c>
      <c r="M1824" s="17"/>
      <c r="N1824" s="17">
        <v>0.108236945581315</v>
      </c>
      <c r="O1824" s="17">
        <v>0.152411805409921</v>
      </c>
      <c r="P1824" s="17">
        <v>9.9661456014358996E-2</v>
      </c>
      <c r="Q1824" s="17">
        <v>9.7669992241037201E-2</v>
      </c>
      <c r="R1824" s="17"/>
      <c r="S1824" s="17">
        <v>5.2061897500484199E-2</v>
      </c>
      <c r="T1824" s="17">
        <v>0.19404729455540901</v>
      </c>
      <c r="U1824" s="17">
        <v>0.15661609431889101</v>
      </c>
      <c r="V1824" s="17">
        <v>0.12991685556890201</v>
      </c>
      <c r="W1824" s="17">
        <v>6.1891363947928497E-2</v>
      </c>
      <c r="X1824" s="17">
        <v>8.9208885372206698E-2</v>
      </c>
      <c r="Y1824" s="17">
        <v>8.2486996990280601E-2</v>
      </c>
      <c r="Z1824" s="17">
        <v>0.10100773492020899</v>
      </c>
      <c r="AA1824" s="17">
        <v>0.15145668959567099</v>
      </c>
      <c r="AB1824" s="17">
        <v>0.130922098014251</v>
      </c>
      <c r="AC1824" s="17">
        <v>0.14108951590142599</v>
      </c>
      <c r="AD1824" s="17">
        <v>0</v>
      </c>
      <c r="AE1824" s="17"/>
      <c r="AF1824" s="17">
        <v>0.102868234978607</v>
      </c>
      <c r="AG1824" s="17">
        <v>0.122973467833735</v>
      </c>
      <c r="AH1824" s="17">
        <v>0.12944769474378701</v>
      </c>
      <c r="AI1824" s="17"/>
      <c r="AJ1824" s="17">
        <v>0.101834458313271</v>
      </c>
      <c r="AK1824" s="17">
        <v>0.152547244674515</v>
      </c>
      <c r="AL1824" s="17">
        <v>0.133660819561598</v>
      </c>
      <c r="AM1824" s="17">
        <v>0</v>
      </c>
      <c r="AN1824" s="17">
        <v>9.2946680574028301E-2</v>
      </c>
      <c r="AO1824" s="17"/>
      <c r="AP1824" s="17">
        <v>0.10181654121998999</v>
      </c>
      <c r="AQ1824" s="17">
        <v>0.114558676906965</v>
      </c>
      <c r="AR1824" s="17">
        <v>0.17474135972863</v>
      </c>
      <c r="AS1824" s="17"/>
      <c r="AT1824" s="17">
        <v>8.7592518574179407E-2</v>
      </c>
      <c r="AU1824" s="17">
        <v>0.13704624265672799</v>
      </c>
      <c r="AV1824" s="17" t="s">
        <v>74</v>
      </c>
      <c r="AW1824" s="17">
        <v>0.18204842598870499</v>
      </c>
      <c r="AX1824" s="17">
        <v>6.53491934591756E-2</v>
      </c>
      <c r="AY1824" s="17">
        <v>0.119494531250615</v>
      </c>
      <c r="AZ1824" s="17">
        <v>0.207194676974715</v>
      </c>
    </row>
    <row r="1825" spans="2:52" x14ac:dyDescent="0.35">
      <c r="B1825" t="s">
        <v>386</v>
      </c>
      <c r="C1825" s="17">
        <v>9.1514560881985799E-2</v>
      </c>
      <c r="D1825" s="17">
        <v>0.10967807598537101</v>
      </c>
      <c r="E1825" s="17">
        <v>7.3936248039922103E-2</v>
      </c>
      <c r="F1825" s="17"/>
      <c r="G1825" s="17">
        <v>4.4849400364114098E-2</v>
      </c>
      <c r="H1825" s="17">
        <v>6.3786345369354805E-2</v>
      </c>
      <c r="I1825" s="17">
        <v>9.4957700548931101E-2</v>
      </c>
      <c r="J1825" s="17">
        <v>0.12971599693678601</v>
      </c>
      <c r="K1825" s="17">
        <v>9.3431744176668302E-2</v>
      </c>
      <c r="L1825" s="17">
        <v>0.114428345036972</v>
      </c>
      <c r="M1825" s="17"/>
      <c r="N1825" s="17">
        <v>0.127089416952539</v>
      </c>
      <c r="O1825" s="17">
        <v>8.7586862196162907E-2</v>
      </c>
      <c r="P1825" s="17">
        <v>8.6367932387349799E-2</v>
      </c>
      <c r="Q1825" s="17">
        <v>5.7165099744120901E-2</v>
      </c>
      <c r="R1825" s="17"/>
      <c r="S1825" s="17">
        <v>5.9409520008453301E-2</v>
      </c>
      <c r="T1825" s="17">
        <v>0.10926357530266601</v>
      </c>
      <c r="U1825" s="17">
        <v>8.8700756372628906E-2</v>
      </c>
      <c r="V1825" s="17">
        <v>0.10327901864448499</v>
      </c>
      <c r="W1825" s="17">
        <v>6.12512817331426E-2</v>
      </c>
      <c r="X1825" s="17">
        <v>0.201422505623192</v>
      </c>
      <c r="Y1825" s="17">
        <v>0.100566888363398</v>
      </c>
      <c r="Z1825" s="17">
        <v>9.0753289922296906E-2</v>
      </c>
      <c r="AA1825" s="17">
        <v>5.92023091937776E-2</v>
      </c>
      <c r="AB1825" s="17">
        <v>0.12312613240871199</v>
      </c>
      <c r="AC1825" s="17">
        <v>3.11113347866111E-2</v>
      </c>
      <c r="AD1825" s="17">
        <v>0</v>
      </c>
      <c r="AE1825" s="17"/>
      <c r="AF1825" s="17">
        <v>8.9497710738650996E-2</v>
      </c>
      <c r="AG1825" s="17">
        <v>0.108260491680493</v>
      </c>
      <c r="AH1825" s="17">
        <v>7.8537391419286895E-2</v>
      </c>
      <c r="AI1825" s="17"/>
      <c r="AJ1825" s="17">
        <v>8.9304200293195704E-2</v>
      </c>
      <c r="AK1825" s="17">
        <v>7.8751887033066598E-2</v>
      </c>
      <c r="AL1825" s="17">
        <v>6.3514084979581595E-2</v>
      </c>
      <c r="AM1825" s="17">
        <v>0.28666294495834999</v>
      </c>
      <c r="AN1825" s="17">
        <v>8.1833928100881706E-2</v>
      </c>
      <c r="AO1825" s="17"/>
      <c r="AP1825" s="17">
        <v>5.8446921456410603E-2</v>
      </c>
      <c r="AQ1825" s="17">
        <v>8.6351301678103801E-2</v>
      </c>
      <c r="AR1825" s="17">
        <v>4.7665589590325998E-2</v>
      </c>
      <c r="AS1825" s="17"/>
      <c r="AT1825" s="17">
        <v>0.12763502961972301</v>
      </c>
      <c r="AU1825" s="17">
        <v>0.11064617347778199</v>
      </c>
      <c r="AV1825" s="17" t="s">
        <v>74</v>
      </c>
      <c r="AW1825" s="17">
        <v>1.8108230675952901E-2</v>
      </c>
      <c r="AX1825" s="17">
        <v>3.29658866537441E-2</v>
      </c>
      <c r="AY1825" s="17">
        <v>6.2054678657933897E-2</v>
      </c>
      <c r="AZ1825" s="17">
        <v>0.114387865422637</v>
      </c>
    </row>
    <row r="1826" spans="2:52" x14ac:dyDescent="0.35">
      <c r="B1826" t="s">
        <v>72</v>
      </c>
      <c r="C1826" s="17">
        <v>4.5116563714862501E-2</v>
      </c>
      <c r="D1826" s="17">
        <v>3.2238228250051203E-2</v>
      </c>
      <c r="E1826" s="17">
        <v>5.75799777840535E-2</v>
      </c>
      <c r="F1826" s="17"/>
      <c r="G1826" s="17">
        <v>3.2735522233049E-2</v>
      </c>
      <c r="H1826" s="17">
        <v>7.3532197717657802E-2</v>
      </c>
      <c r="I1826" s="17">
        <v>2.53144221549477E-2</v>
      </c>
      <c r="J1826" s="17">
        <v>6.0466626590219702E-2</v>
      </c>
      <c r="K1826" s="17">
        <v>3.6755871649124597E-2</v>
      </c>
      <c r="L1826" s="17">
        <v>3.9747910792699501E-2</v>
      </c>
      <c r="M1826" s="17"/>
      <c r="N1826" s="17">
        <v>3.5873779370120498E-2</v>
      </c>
      <c r="O1826" s="17">
        <v>3.5227900116930499E-2</v>
      </c>
      <c r="P1826" s="17">
        <v>5.9763994680987302E-2</v>
      </c>
      <c r="Q1826" s="17">
        <v>4.5907751192979303E-2</v>
      </c>
      <c r="R1826" s="17"/>
      <c r="S1826" s="17">
        <v>6.3031840535388003E-2</v>
      </c>
      <c r="T1826" s="17">
        <v>3.6320891044966101E-2</v>
      </c>
      <c r="U1826" s="17">
        <v>5.5780371842080401E-2</v>
      </c>
      <c r="V1826" s="17">
        <v>3.5093980260240999E-2</v>
      </c>
      <c r="W1826" s="17">
        <v>8.93937401349717E-2</v>
      </c>
      <c r="X1826" s="17">
        <v>4.2588060730200002E-2</v>
      </c>
      <c r="Y1826" s="17">
        <v>6.7806685150540905E-2</v>
      </c>
      <c r="Z1826" s="17">
        <v>0</v>
      </c>
      <c r="AA1826" s="17">
        <v>4.0278383922438002E-2</v>
      </c>
      <c r="AB1826" s="17">
        <v>1.55768783698465E-2</v>
      </c>
      <c r="AC1826" s="17">
        <v>0</v>
      </c>
      <c r="AD1826" s="17">
        <v>7.5257271158607003E-2</v>
      </c>
      <c r="AE1826" s="17"/>
      <c r="AF1826" s="17">
        <v>3.4315814655792302E-2</v>
      </c>
      <c r="AG1826" s="17">
        <v>3.0102952439722198E-2</v>
      </c>
      <c r="AH1826" s="17">
        <v>0.106582310778999</v>
      </c>
      <c r="AI1826" s="17"/>
      <c r="AJ1826" s="17">
        <v>4.0508766480637497E-2</v>
      </c>
      <c r="AK1826" s="17">
        <v>2.0309839848828198E-2</v>
      </c>
      <c r="AL1826" s="17">
        <v>8.3348221290793806E-2</v>
      </c>
      <c r="AM1826" s="17">
        <v>0</v>
      </c>
      <c r="AN1826" s="17">
        <v>0.10507602173490301</v>
      </c>
      <c r="AO1826" s="17"/>
      <c r="AP1826" s="17">
        <v>3.0646209100596501E-2</v>
      </c>
      <c r="AQ1826" s="17">
        <v>4.4714750844541101E-2</v>
      </c>
      <c r="AR1826" s="17">
        <v>2.6187009489736401E-2</v>
      </c>
      <c r="AS1826" s="17"/>
      <c r="AT1826" s="17">
        <v>5.6232869777723501E-2</v>
      </c>
      <c r="AU1826" s="17">
        <v>1.9872105687134399E-2</v>
      </c>
      <c r="AV1826" s="17" t="s">
        <v>74</v>
      </c>
      <c r="AW1826" s="17">
        <v>3.7578576971733897E-2</v>
      </c>
      <c r="AX1826" s="17">
        <v>9.1045550153712906E-2</v>
      </c>
      <c r="AY1826" s="17">
        <v>3.9530431167868703E-2</v>
      </c>
      <c r="AZ1826" s="17">
        <v>4.2515947753772099E-2</v>
      </c>
    </row>
    <row r="1827" spans="2:52" x14ac:dyDescent="0.35">
      <c r="B1827" t="s">
        <v>387</v>
      </c>
      <c r="C1827" s="17">
        <v>0.47878557006997702</v>
      </c>
      <c r="D1827" s="17">
        <v>0.50725337648507496</v>
      </c>
      <c r="E1827" s="17">
        <v>0.451234955321479</v>
      </c>
      <c r="F1827" s="17"/>
      <c r="G1827" s="17">
        <v>0.55984261900777399</v>
      </c>
      <c r="H1827" s="17">
        <v>0.60911212647373503</v>
      </c>
      <c r="I1827" s="17">
        <v>0.50026460092906</v>
      </c>
      <c r="J1827" s="17">
        <v>0.31795366854345403</v>
      </c>
      <c r="K1827" s="17">
        <v>0.42475774865098698</v>
      </c>
      <c r="L1827" s="17">
        <v>0.46420630598395402</v>
      </c>
      <c r="M1827" s="17"/>
      <c r="N1827" s="17">
        <v>0.48500667949545501</v>
      </c>
      <c r="O1827" s="17">
        <v>0.47865456651316701</v>
      </c>
      <c r="P1827" s="17">
        <v>0.46891630964756997</v>
      </c>
      <c r="Q1827" s="17">
        <v>0.48390841318924699</v>
      </c>
      <c r="R1827" s="17"/>
      <c r="S1827" s="17">
        <v>0.56785843410548797</v>
      </c>
      <c r="T1827" s="17">
        <v>0.42365620958128802</v>
      </c>
      <c r="U1827" s="17">
        <v>0.53730090996616897</v>
      </c>
      <c r="V1827" s="17">
        <v>0.52217794552699803</v>
      </c>
      <c r="W1827" s="17">
        <v>0.43631874364477702</v>
      </c>
      <c r="X1827" s="17">
        <v>0.36944131833840499</v>
      </c>
      <c r="Y1827" s="17">
        <v>0.50686786732763001</v>
      </c>
      <c r="Z1827" s="17">
        <v>0.54029524236564896</v>
      </c>
      <c r="AA1827" s="17">
        <v>0.37798280124859401</v>
      </c>
      <c r="AB1827" s="17">
        <v>0.40709447355821199</v>
      </c>
      <c r="AC1827" s="17">
        <v>0.56338390280256501</v>
      </c>
      <c r="AD1827" s="17">
        <v>0.782048227753952</v>
      </c>
      <c r="AE1827" s="17"/>
      <c r="AF1827" s="17">
        <v>0.47008740071673799</v>
      </c>
      <c r="AG1827" s="17">
        <v>0.466071430898087</v>
      </c>
      <c r="AH1827" s="17">
        <v>0.46483341657697003</v>
      </c>
      <c r="AI1827" s="17"/>
      <c r="AJ1827" s="17">
        <v>0.47018616196878898</v>
      </c>
      <c r="AK1827" s="17">
        <v>0.50174128339903801</v>
      </c>
      <c r="AL1827" s="17">
        <v>0.48913631135816099</v>
      </c>
      <c r="AM1827" s="17">
        <v>0.57630274096292</v>
      </c>
      <c r="AN1827" s="17">
        <v>0.386006608574471</v>
      </c>
      <c r="AO1827" s="17"/>
      <c r="AP1827" s="17">
        <v>0.555733564398594</v>
      </c>
      <c r="AQ1827" s="17">
        <v>0.51382846714702002</v>
      </c>
      <c r="AR1827" s="17">
        <v>0.47770560339018397</v>
      </c>
      <c r="AS1827" s="17"/>
      <c r="AT1827" s="17">
        <v>0.45585550032239502</v>
      </c>
      <c r="AU1827" s="17">
        <v>0.48530196149323401</v>
      </c>
      <c r="AV1827" s="17" t="s">
        <v>74</v>
      </c>
      <c r="AW1827" s="17">
        <v>0.43618084424588799</v>
      </c>
      <c r="AX1827" s="17">
        <v>0.50422839472610304</v>
      </c>
      <c r="AY1827" s="17">
        <v>0.50586338373747697</v>
      </c>
      <c r="AZ1827" s="17">
        <v>0.54942969450319601</v>
      </c>
    </row>
    <row r="1828" spans="2:52" x14ac:dyDescent="0.35">
      <c r="B1828" t="s">
        <v>388</v>
      </c>
      <c r="C1828" s="17">
        <v>0.20560149846686601</v>
      </c>
      <c r="D1828" s="17">
        <v>0.21034776566328001</v>
      </c>
      <c r="E1828" s="17">
        <v>0.20100814915448401</v>
      </c>
      <c r="F1828" s="17"/>
      <c r="G1828" s="17">
        <v>0.16095811603388199</v>
      </c>
      <c r="H1828" s="17">
        <v>0.16725349082694299</v>
      </c>
      <c r="I1828" s="17">
        <v>0.184010745662855</v>
      </c>
      <c r="J1828" s="17">
        <v>0.25640533525428799</v>
      </c>
      <c r="K1828" s="17">
        <v>0.24049433022625999</v>
      </c>
      <c r="L1828" s="17">
        <v>0.22222013508083399</v>
      </c>
      <c r="M1828" s="17"/>
      <c r="N1828" s="17">
        <v>0.235326362533854</v>
      </c>
      <c r="O1828" s="17">
        <v>0.23999866760608399</v>
      </c>
      <c r="P1828" s="17">
        <v>0.18602938840170899</v>
      </c>
      <c r="Q1828" s="17">
        <v>0.15483509198515799</v>
      </c>
      <c r="R1828" s="17"/>
      <c r="S1828" s="17">
        <v>0.11147141750893701</v>
      </c>
      <c r="T1828" s="17">
        <v>0.30331086985807498</v>
      </c>
      <c r="U1828" s="17">
        <v>0.24531685069152001</v>
      </c>
      <c r="V1828" s="17">
        <v>0.233195874213387</v>
      </c>
      <c r="W1828" s="17">
        <v>0.123142645681071</v>
      </c>
      <c r="X1828" s="17">
        <v>0.29063139099539897</v>
      </c>
      <c r="Y1828" s="17">
        <v>0.183053885353678</v>
      </c>
      <c r="Z1828" s="17">
        <v>0.19176102484250601</v>
      </c>
      <c r="AA1828" s="17">
        <v>0.21065899878944799</v>
      </c>
      <c r="AB1828" s="17">
        <v>0.25404823042296298</v>
      </c>
      <c r="AC1828" s="17">
        <v>0.172200850688037</v>
      </c>
      <c r="AD1828" s="17">
        <v>0</v>
      </c>
      <c r="AE1828" s="17"/>
      <c r="AF1828" s="17">
        <v>0.19236594571725801</v>
      </c>
      <c r="AG1828" s="17">
        <v>0.23123395951422801</v>
      </c>
      <c r="AH1828" s="17">
        <v>0.20798508616307401</v>
      </c>
      <c r="AI1828" s="17"/>
      <c r="AJ1828" s="17">
        <v>0.191138658606467</v>
      </c>
      <c r="AK1828" s="17">
        <v>0.23129913170758201</v>
      </c>
      <c r="AL1828" s="17">
        <v>0.19717490454118</v>
      </c>
      <c r="AM1828" s="17">
        <v>0.28666294495834999</v>
      </c>
      <c r="AN1828" s="17">
        <v>0.17478060867490999</v>
      </c>
      <c r="AO1828" s="17"/>
      <c r="AP1828" s="17">
        <v>0.16026346267640099</v>
      </c>
      <c r="AQ1828" s="17">
        <v>0.20090997858506801</v>
      </c>
      <c r="AR1828" s="17">
        <v>0.22240694931895599</v>
      </c>
      <c r="AS1828" s="17"/>
      <c r="AT1828" s="17">
        <v>0.215227548193903</v>
      </c>
      <c r="AU1828" s="17">
        <v>0.24769241613451101</v>
      </c>
      <c r="AV1828" s="17" t="s">
        <v>74</v>
      </c>
      <c r="AW1828" s="17">
        <v>0.20015665666465801</v>
      </c>
      <c r="AX1828" s="17">
        <v>9.8315080112919701E-2</v>
      </c>
      <c r="AY1828" s="17">
        <v>0.181549209908549</v>
      </c>
      <c r="AZ1828" s="17">
        <v>0.32158254239735101</v>
      </c>
    </row>
    <row r="1829" spans="2:52" x14ac:dyDescent="0.35">
      <c r="B1829" t="s">
        <v>86</v>
      </c>
      <c r="C1829" s="17">
        <v>0.27318407160311098</v>
      </c>
      <c r="D1829" s="17">
        <v>0.29690561082179501</v>
      </c>
      <c r="E1829" s="17">
        <v>0.250226806166996</v>
      </c>
      <c r="F1829" s="17"/>
      <c r="G1829" s="17">
        <v>0.398884502973892</v>
      </c>
      <c r="H1829" s="17">
        <v>0.44185863564679301</v>
      </c>
      <c r="I1829" s="17">
        <v>0.31625385526620498</v>
      </c>
      <c r="J1829" s="17">
        <v>6.1548333289166E-2</v>
      </c>
      <c r="K1829" s="17">
        <v>0.18426341842472699</v>
      </c>
      <c r="L1829" s="17">
        <v>0.24198617090312</v>
      </c>
      <c r="M1829" s="17"/>
      <c r="N1829" s="17">
        <v>0.24968031696160201</v>
      </c>
      <c r="O1829" s="17">
        <v>0.238655898907083</v>
      </c>
      <c r="P1829" s="17">
        <v>0.28288692124586101</v>
      </c>
      <c r="Q1829" s="17">
        <v>0.329073321204089</v>
      </c>
      <c r="R1829" s="17"/>
      <c r="S1829" s="17">
        <v>0.45638701659655101</v>
      </c>
      <c r="T1829" s="17">
        <v>0.120345339723213</v>
      </c>
      <c r="U1829" s="17">
        <v>0.29198405927464899</v>
      </c>
      <c r="V1829" s="17">
        <v>0.28898207131361098</v>
      </c>
      <c r="W1829" s="17">
        <v>0.31317609796370599</v>
      </c>
      <c r="X1829" s="17">
        <v>7.8809927343006403E-2</v>
      </c>
      <c r="Y1829" s="17">
        <v>0.323813981973952</v>
      </c>
      <c r="Z1829" s="17">
        <v>0.34853421752314301</v>
      </c>
      <c r="AA1829" s="17">
        <v>0.16732380245914599</v>
      </c>
      <c r="AB1829" s="17">
        <v>0.153046243135249</v>
      </c>
      <c r="AC1829" s="17">
        <v>0.39118305211452797</v>
      </c>
      <c r="AD1829" s="17">
        <v>0.782048227753952</v>
      </c>
      <c r="AE1829" s="17"/>
      <c r="AF1829" s="17">
        <v>0.27772145499947998</v>
      </c>
      <c r="AG1829" s="17">
        <v>0.23483747138385999</v>
      </c>
      <c r="AH1829" s="17">
        <v>0.25684833041389699</v>
      </c>
      <c r="AI1829" s="17"/>
      <c r="AJ1829" s="17">
        <v>0.27904750336232198</v>
      </c>
      <c r="AK1829" s="17">
        <v>0.27044215169145602</v>
      </c>
      <c r="AL1829" s="17">
        <v>0.29196140681698202</v>
      </c>
      <c r="AM1829" s="17">
        <v>0.28963979600457002</v>
      </c>
      <c r="AN1829" s="17">
        <v>0.21122599989956101</v>
      </c>
      <c r="AO1829" s="17"/>
      <c r="AP1829" s="17">
        <v>0.39547010172219299</v>
      </c>
      <c r="AQ1829" s="17">
        <v>0.31291848856195098</v>
      </c>
      <c r="AR1829" s="17">
        <v>0.25529865407122698</v>
      </c>
      <c r="AS1829" s="17"/>
      <c r="AT1829" s="17">
        <v>0.240627952128493</v>
      </c>
      <c r="AU1829" s="17">
        <v>0.237609545358723</v>
      </c>
      <c r="AV1829" s="17" t="s">
        <v>74</v>
      </c>
      <c r="AW1829" s="17">
        <v>0.23602418758123</v>
      </c>
      <c r="AX1829" s="17">
        <v>0.40591331461318297</v>
      </c>
      <c r="AY1829" s="17">
        <v>0.32431417382892802</v>
      </c>
      <c r="AZ1829" s="17">
        <v>0.227847152105844</v>
      </c>
    </row>
    <row r="1830" spans="2:52" x14ac:dyDescent="0.35">
      <c r="C1830" s="17"/>
      <c r="D1830" s="17"/>
      <c r="E1830" s="17"/>
      <c r="F1830" s="17"/>
      <c r="G1830" s="17"/>
      <c r="H1830" s="17"/>
      <c r="I1830" s="17"/>
      <c r="J1830" s="17"/>
      <c r="K1830" s="17"/>
      <c r="L1830" s="17"/>
      <c r="M1830" s="17"/>
      <c r="N1830" s="17"/>
      <c r="O1830" s="17"/>
      <c r="P1830" s="17"/>
      <c r="Q1830" s="17"/>
      <c r="R1830" s="17"/>
      <c r="S1830" s="17"/>
      <c r="T1830" s="17"/>
      <c r="U1830" s="17"/>
      <c r="V1830" s="17"/>
      <c r="W1830" s="17"/>
      <c r="X1830" s="17"/>
      <c r="Y1830" s="17"/>
      <c r="Z1830" s="17"/>
      <c r="AA1830" s="17"/>
      <c r="AB1830" s="17"/>
      <c r="AC1830" s="17"/>
      <c r="AD1830" s="17"/>
      <c r="AE1830" s="17"/>
      <c r="AF1830" s="17"/>
      <c r="AG1830" s="17"/>
      <c r="AH1830" s="17"/>
      <c r="AI1830" s="17"/>
      <c r="AJ1830" s="17"/>
      <c r="AK1830" s="17"/>
      <c r="AL1830" s="17"/>
      <c r="AM1830" s="17"/>
      <c r="AN1830" s="17"/>
      <c r="AO1830" s="17"/>
      <c r="AP1830" s="17"/>
      <c r="AQ1830" s="17"/>
      <c r="AR1830" s="17"/>
      <c r="AS1830" s="17"/>
      <c r="AT1830" s="17"/>
      <c r="AU1830" s="17"/>
      <c r="AV1830" s="17"/>
      <c r="AW1830" s="17"/>
      <c r="AX1830" s="17"/>
      <c r="AY1830" s="17"/>
      <c r="AZ1830" s="17"/>
    </row>
    <row r="1831" spans="2:52" x14ac:dyDescent="0.35">
      <c r="B1831" s="6" t="s">
        <v>557</v>
      </c>
      <c r="C1831" s="17"/>
      <c r="D1831" s="17"/>
      <c r="E1831" s="17"/>
      <c r="F1831" s="17"/>
      <c r="G1831" s="17"/>
      <c r="H1831" s="17"/>
      <c r="I1831" s="17"/>
      <c r="J1831" s="17"/>
      <c r="K1831" s="17"/>
      <c r="L1831" s="17"/>
      <c r="M1831" s="17"/>
      <c r="N1831" s="17"/>
      <c r="O1831" s="17"/>
      <c r="P1831" s="17"/>
      <c r="Q1831" s="17"/>
      <c r="R1831" s="17"/>
      <c r="S1831" s="17"/>
      <c r="T1831" s="17"/>
      <c r="U1831" s="17"/>
      <c r="V1831" s="17"/>
      <c r="W1831" s="17"/>
      <c r="X1831" s="17"/>
      <c r="Y1831" s="17"/>
      <c r="Z1831" s="17"/>
      <c r="AA1831" s="17"/>
      <c r="AB1831" s="17"/>
      <c r="AC1831" s="17"/>
      <c r="AD1831" s="17"/>
      <c r="AE1831" s="17"/>
      <c r="AF1831" s="17"/>
      <c r="AG1831" s="17"/>
      <c r="AH1831" s="17"/>
      <c r="AI1831" s="17"/>
      <c r="AJ1831" s="17"/>
      <c r="AK1831" s="17"/>
      <c r="AL1831" s="17"/>
      <c r="AM1831" s="17"/>
      <c r="AN1831" s="17"/>
      <c r="AO1831" s="17"/>
      <c r="AP1831" s="17"/>
      <c r="AQ1831" s="17"/>
      <c r="AR1831" s="17"/>
      <c r="AS1831" s="17"/>
      <c r="AT1831" s="17"/>
      <c r="AU1831" s="17"/>
      <c r="AV1831" s="17"/>
      <c r="AW1831" s="17"/>
      <c r="AX1831" s="17"/>
      <c r="AY1831" s="17"/>
      <c r="AZ1831" s="17"/>
    </row>
    <row r="1832" spans="2:52" x14ac:dyDescent="0.35">
      <c r="B1832" s="24" t="s">
        <v>156</v>
      </c>
      <c r="C1832" s="17"/>
      <c r="D1832" s="17"/>
      <c r="E1832" s="17"/>
      <c r="F1832" s="17"/>
      <c r="G1832" s="17"/>
      <c r="H1832" s="17"/>
      <c r="I1832" s="17"/>
      <c r="J1832" s="17"/>
      <c r="K1832" s="17"/>
      <c r="L1832" s="17"/>
      <c r="M1832" s="17"/>
      <c r="N1832" s="17"/>
      <c r="O1832" s="17"/>
      <c r="P1832" s="17"/>
      <c r="Q1832" s="17"/>
      <c r="R1832" s="17"/>
      <c r="S1832" s="17"/>
      <c r="T1832" s="17"/>
      <c r="U1832" s="17"/>
      <c r="V1832" s="17"/>
      <c r="W1832" s="17"/>
      <c r="X1832" s="17"/>
      <c r="Y1832" s="17"/>
      <c r="Z1832" s="17"/>
      <c r="AA1832" s="17"/>
      <c r="AB1832" s="17"/>
      <c r="AC1832" s="17"/>
      <c r="AD1832" s="17"/>
      <c r="AE1832" s="17"/>
      <c r="AF1832" s="17"/>
      <c r="AG1832" s="17"/>
      <c r="AH1832" s="17"/>
      <c r="AI1832" s="17"/>
      <c r="AJ1832" s="17"/>
      <c r="AK1832" s="17"/>
      <c r="AL1832" s="17"/>
      <c r="AM1832" s="17"/>
      <c r="AN1832" s="17"/>
      <c r="AO1832" s="17"/>
      <c r="AP1832" s="17"/>
      <c r="AQ1832" s="17"/>
      <c r="AR1832" s="17"/>
      <c r="AS1832" s="17"/>
      <c r="AT1832" s="17"/>
      <c r="AU1832" s="17"/>
      <c r="AV1832" s="17"/>
      <c r="AW1832" s="17"/>
      <c r="AX1832" s="17"/>
      <c r="AY1832" s="17"/>
      <c r="AZ1832" s="17"/>
    </row>
    <row r="1833" spans="2:52" x14ac:dyDescent="0.35">
      <c r="B1833" t="s">
        <v>382</v>
      </c>
      <c r="C1833" s="17">
        <v>0.17183171913975101</v>
      </c>
      <c r="D1833" s="17">
        <v>0.18969613081912501</v>
      </c>
      <c r="E1833" s="17">
        <v>0.15454287304074199</v>
      </c>
      <c r="F1833" s="17"/>
      <c r="G1833" s="17">
        <v>0.178421105696531</v>
      </c>
      <c r="H1833" s="17">
        <v>0.177475916331989</v>
      </c>
      <c r="I1833" s="17">
        <v>0.24903610631939599</v>
      </c>
      <c r="J1833" s="17">
        <v>0.14468527375323101</v>
      </c>
      <c r="K1833" s="17">
        <v>0.132749206377137</v>
      </c>
      <c r="L1833" s="17">
        <v>0.14131180006543001</v>
      </c>
      <c r="M1833" s="17"/>
      <c r="N1833" s="17">
        <v>0.168804184565649</v>
      </c>
      <c r="O1833" s="17">
        <v>0.18274923812229199</v>
      </c>
      <c r="P1833" s="17">
        <v>0.19056335297664501</v>
      </c>
      <c r="Q1833" s="17">
        <v>0.14799545085883001</v>
      </c>
      <c r="R1833" s="17"/>
      <c r="S1833" s="17">
        <v>0.25155972553267902</v>
      </c>
      <c r="T1833" s="17">
        <v>0.188920618060991</v>
      </c>
      <c r="U1833" s="17">
        <v>0.13355966230726399</v>
      </c>
      <c r="V1833" s="17">
        <v>0.146115411830324</v>
      </c>
      <c r="W1833" s="17">
        <v>9.8271968472124993E-2</v>
      </c>
      <c r="X1833" s="17">
        <v>0.183793418147076</v>
      </c>
      <c r="Y1833" s="17">
        <v>0.190932169556085</v>
      </c>
      <c r="Z1833" s="17">
        <v>0.168957016712835</v>
      </c>
      <c r="AA1833" s="17">
        <v>0.17017500984759401</v>
      </c>
      <c r="AB1833" s="17">
        <v>0.13186695347335001</v>
      </c>
      <c r="AC1833" s="17">
        <v>0.26280692008914902</v>
      </c>
      <c r="AD1833" s="17">
        <v>0</v>
      </c>
      <c r="AE1833" s="17"/>
      <c r="AF1833" s="17">
        <v>0.199073454355848</v>
      </c>
      <c r="AG1833" s="17">
        <v>0.149024960754438</v>
      </c>
      <c r="AH1833" s="17">
        <v>0.15753758578475099</v>
      </c>
      <c r="AI1833" s="17"/>
      <c r="AJ1833" s="17">
        <v>0.15951541001125399</v>
      </c>
      <c r="AK1833" s="17">
        <v>0.18433132147727499</v>
      </c>
      <c r="AL1833" s="17">
        <v>0.16876424355189201</v>
      </c>
      <c r="AM1833" s="17">
        <v>0.22106662114349701</v>
      </c>
      <c r="AN1833" s="17">
        <v>0.137314423286408</v>
      </c>
      <c r="AO1833" s="17"/>
      <c r="AP1833" s="17">
        <v>0.17143337241631601</v>
      </c>
      <c r="AQ1833" s="17">
        <v>0.176273173165861</v>
      </c>
      <c r="AR1833" s="17">
        <v>7.3148881022396098E-2</v>
      </c>
      <c r="AS1833" s="17"/>
      <c r="AT1833" s="17">
        <v>0.15317577432625901</v>
      </c>
      <c r="AU1833" s="17">
        <v>0.16280717762719399</v>
      </c>
      <c r="AV1833" s="17" t="s">
        <v>74</v>
      </c>
      <c r="AW1833" s="17">
        <v>0.185284276119457</v>
      </c>
      <c r="AX1833" s="17">
        <v>0.22012959697805101</v>
      </c>
      <c r="AY1833" s="17">
        <v>0.20191333851763399</v>
      </c>
      <c r="AZ1833" s="17">
        <v>0.100727044761629</v>
      </c>
    </row>
    <row r="1834" spans="2:52" x14ac:dyDescent="0.35">
      <c r="B1834" t="s">
        <v>383</v>
      </c>
      <c r="C1834" s="17">
        <v>0.429559572826129</v>
      </c>
      <c r="D1834" s="17">
        <v>0.39933151041061099</v>
      </c>
      <c r="E1834" s="17">
        <v>0.45881373066534298</v>
      </c>
      <c r="F1834" s="17"/>
      <c r="G1834" s="17">
        <v>0.46858214496836798</v>
      </c>
      <c r="H1834" s="17">
        <v>0.41904131365514702</v>
      </c>
      <c r="I1834" s="17">
        <v>0.41692279368938101</v>
      </c>
      <c r="J1834" s="17">
        <v>0.44006830048622603</v>
      </c>
      <c r="K1834" s="17">
        <v>0.44889157542756303</v>
      </c>
      <c r="L1834" s="17">
        <v>0.394786571602186</v>
      </c>
      <c r="M1834" s="17"/>
      <c r="N1834" s="17">
        <v>0.45647805154107801</v>
      </c>
      <c r="O1834" s="17">
        <v>0.44395700899741503</v>
      </c>
      <c r="P1834" s="17">
        <v>0.40554849208864002</v>
      </c>
      <c r="Q1834" s="17">
        <v>0.40789949640488499</v>
      </c>
      <c r="R1834" s="17"/>
      <c r="S1834" s="17">
        <v>0.40624776749428498</v>
      </c>
      <c r="T1834" s="17">
        <v>0.48491238734735698</v>
      </c>
      <c r="U1834" s="17">
        <v>0.460990812239579</v>
      </c>
      <c r="V1834" s="17">
        <v>0.53326811578113398</v>
      </c>
      <c r="W1834" s="17">
        <v>0.498633404431019</v>
      </c>
      <c r="X1834" s="17">
        <v>0.42665008484656203</v>
      </c>
      <c r="Y1834" s="17">
        <v>0.28512643011799599</v>
      </c>
      <c r="Z1834" s="17">
        <v>0.27915252441960597</v>
      </c>
      <c r="AA1834" s="17">
        <v>0.47218105104265001</v>
      </c>
      <c r="AB1834" s="17">
        <v>0.31141674079674497</v>
      </c>
      <c r="AC1834" s="17">
        <v>0.46994164705603397</v>
      </c>
      <c r="AD1834" s="17">
        <v>0.62388064990418302</v>
      </c>
      <c r="AE1834" s="17"/>
      <c r="AF1834" s="17">
        <v>0.38119321502987902</v>
      </c>
      <c r="AG1834" s="17">
        <v>0.46254168361291598</v>
      </c>
      <c r="AH1834" s="17">
        <v>0.44360308300578399</v>
      </c>
      <c r="AI1834" s="17"/>
      <c r="AJ1834" s="17">
        <v>0.411637436849353</v>
      </c>
      <c r="AK1834" s="17">
        <v>0.503726134796597</v>
      </c>
      <c r="AL1834" s="17">
        <v>0.46482443236788801</v>
      </c>
      <c r="AM1834" s="17">
        <v>0.21820180574069301</v>
      </c>
      <c r="AN1834" s="17">
        <v>0.36455946421836799</v>
      </c>
      <c r="AO1834" s="17"/>
      <c r="AP1834" s="17">
        <v>0.40328071969912799</v>
      </c>
      <c r="AQ1834" s="17">
        <v>0.45830720913303402</v>
      </c>
      <c r="AR1834" s="17">
        <v>0.57389813799601497</v>
      </c>
      <c r="AS1834" s="17"/>
      <c r="AT1834" s="17">
        <v>0.402941502154749</v>
      </c>
      <c r="AU1834" s="17">
        <v>0.45975256669779402</v>
      </c>
      <c r="AV1834" s="17" t="s">
        <v>74</v>
      </c>
      <c r="AW1834" s="17">
        <v>0.42976048144236401</v>
      </c>
      <c r="AX1834" s="17">
        <v>0.39247451257342297</v>
      </c>
      <c r="AY1834" s="17">
        <v>0.43216083451276199</v>
      </c>
      <c r="AZ1834" s="17">
        <v>0.53295619322516996</v>
      </c>
    </row>
    <row r="1835" spans="2:52" x14ac:dyDescent="0.35">
      <c r="B1835" t="s">
        <v>384</v>
      </c>
      <c r="C1835" s="17">
        <v>0.23078174099237</v>
      </c>
      <c r="D1835" s="17">
        <v>0.24359834190164001</v>
      </c>
      <c r="E1835" s="17">
        <v>0.218378072480373</v>
      </c>
      <c r="F1835" s="17"/>
      <c r="G1835" s="17">
        <v>0.21244521885974399</v>
      </c>
      <c r="H1835" s="17">
        <v>0.21062722171583001</v>
      </c>
      <c r="I1835" s="17">
        <v>0.21334139905729599</v>
      </c>
      <c r="J1835" s="17">
        <v>0.25886777373261999</v>
      </c>
      <c r="K1835" s="17">
        <v>0.237270798772556</v>
      </c>
      <c r="L1835" s="17">
        <v>0.25094359194402099</v>
      </c>
      <c r="M1835" s="17"/>
      <c r="N1835" s="17">
        <v>0.21979943742861899</v>
      </c>
      <c r="O1835" s="17">
        <v>0.200368579468788</v>
      </c>
      <c r="P1835" s="17">
        <v>0.25954912969800997</v>
      </c>
      <c r="Q1835" s="17">
        <v>0.24870064359417701</v>
      </c>
      <c r="R1835" s="17"/>
      <c r="S1835" s="17">
        <v>0.21033191976673901</v>
      </c>
      <c r="T1835" s="17">
        <v>0.18518014699145799</v>
      </c>
      <c r="U1835" s="17">
        <v>0.19518939966066901</v>
      </c>
      <c r="V1835" s="17">
        <v>0.171806757057786</v>
      </c>
      <c r="W1835" s="17">
        <v>0.262489697174351</v>
      </c>
      <c r="X1835" s="17">
        <v>0.16753561337846701</v>
      </c>
      <c r="Y1835" s="17">
        <v>0.29966663011887301</v>
      </c>
      <c r="Z1835" s="17">
        <v>0.29214446968268099</v>
      </c>
      <c r="AA1835" s="17">
        <v>0.22060274619001999</v>
      </c>
      <c r="AB1835" s="17">
        <v>0.347080074496256</v>
      </c>
      <c r="AC1835" s="17">
        <v>0.20909985959796901</v>
      </c>
      <c r="AD1835" s="17">
        <v>0.22478617784873001</v>
      </c>
      <c r="AE1835" s="17"/>
      <c r="AF1835" s="17">
        <v>0.23422708766762601</v>
      </c>
      <c r="AG1835" s="17">
        <v>0.248699687462272</v>
      </c>
      <c r="AH1835" s="17">
        <v>0.19630986577842199</v>
      </c>
      <c r="AI1835" s="17"/>
      <c r="AJ1835" s="17">
        <v>0.24424262682803699</v>
      </c>
      <c r="AK1835" s="17">
        <v>0.18574670985185501</v>
      </c>
      <c r="AL1835" s="17">
        <v>0.25939250251644602</v>
      </c>
      <c r="AM1835" s="17">
        <v>0.13703431407873001</v>
      </c>
      <c r="AN1835" s="17">
        <v>0.276699470123348</v>
      </c>
      <c r="AO1835" s="17"/>
      <c r="AP1835" s="17">
        <v>0.24707015001268501</v>
      </c>
      <c r="AQ1835" s="17">
        <v>0.20890845818207099</v>
      </c>
      <c r="AR1835" s="17">
        <v>0.27854452085097903</v>
      </c>
      <c r="AS1835" s="17"/>
      <c r="AT1835" s="17">
        <v>0.257129372059824</v>
      </c>
      <c r="AU1835" s="17">
        <v>0.20004596523271401</v>
      </c>
      <c r="AV1835" s="17" t="s">
        <v>74</v>
      </c>
      <c r="AW1835" s="17">
        <v>0.286277637682397</v>
      </c>
      <c r="AX1835" s="17">
        <v>0.16214414468569299</v>
      </c>
      <c r="AY1835" s="17">
        <v>0.230210082656542</v>
      </c>
      <c r="AZ1835" s="17">
        <v>0.20485217043138301</v>
      </c>
    </row>
    <row r="1836" spans="2:52" x14ac:dyDescent="0.35">
      <c r="B1836" t="s">
        <v>385</v>
      </c>
      <c r="C1836" s="17">
        <v>6.42077051254384E-2</v>
      </c>
      <c r="D1836" s="17">
        <v>6.4757765703836997E-2</v>
      </c>
      <c r="E1836" s="17">
        <v>6.3675366705581798E-2</v>
      </c>
      <c r="F1836" s="17"/>
      <c r="G1836" s="17">
        <v>5.3867119677103698E-2</v>
      </c>
      <c r="H1836" s="17">
        <v>0.107429202408952</v>
      </c>
      <c r="I1836" s="17">
        <v>5.7394653930208497E-2</v>
      </c>
      <c r="J1836" s="17">
        <v>5.4493963596481197E-2</v>
      </c>
      <c r="K1836" s="17">
        <v>4.6315052021352797E-2</v>
      </c>
      <c r="L1836" s="17">
        <v>6.1488125887745798E-2</v>
      </c>
      <c r="M1836" s="17"/>
      <c r="N1836" s="17">
        <v>4.6982235365986197E-2</v>
      </c>
      <c r="O1836" s="17">
        <v>6.8829198169574002E-2</v>
      </c>
      <c r="P1836" s="17">
        <v>5.7563571709935098E-2</v>
      </c>
      <c r="Q1836" s="17">
        <v>8.7578092464408799E-2</v>
      </c>
      <c r="R1836" s="17"/>
      <c r="S1836" s="17">
        <v>3.7337501480601797E-2</v>
      </c>
      <c r="T1836" s="17">
        <v>4.8780873644751803E-2</v>
      </c>
      <c r="U1836" s="17">
        <v>8.7524243258543993E-2</v>
      </c>
      <c r="V1836" s="17">
        <v>5.9685825563378897E-2</v>
      </c>
      <c r="W1836" s="17">
        <v>9.2340818926220994E-2</v>
      </c>
      <c r="X1836" s="17">
        <v>9.0037898256436794E-2</v>
      </c>
      <c r="Y1836" s="17">
        <v>7.3312597237475699E-2</v>
      </c>
      <c r="Z1836" s="17">
        <v>9.2942258349930501E-2</v>
      </c>
      <c r="AA1836" s="17">
        <v>5.9041686606476997E-2</v>
      </c>
      <c r="AB1836" s="17">
        <v>7.4827913099584004E-2</v>
      </c>
      <c r="AC1836" s="17">
        <v>2.90831389257429E-2</v>
      </c>
      <c r="AD1836" s="17">
        <v>0</v>
      </c>
      <c r="AE1836" s="17"/>
      <c r="AF1836" s="17">
        <v>7.4540107362124894E-2</v>
      </c>
      <c r="AG1836" s="17">
        <v>6.2273156016751097E-2</v>
      </c>
      <c r="AH1836" s="17">
        <v>5.5584088350314802E-2</v>
      </c>
      <c r="AI1836" s="17"/>
      <c r="AJ1836" s="17">
        <v>6.74935294763718E-2</v>
      </c>
      <c r="AK1836" s="17">
        <v>7.3964109426028699E-2</v>
      </c>
      <c r="AL1836" s="17">
        <v>0</v>
      </c>
      <c r="AM1836" s="17">
        <v>0</v>
      </c>
      <c r="AN1836" s="17">
        <v>6.0210728443647797E-2</v>
      </c>
      <c r="AO1836" s="17"/>
      <c r="AP1836" s="17">
        <v>6.1528550166804398E-2</v>
      </c>
      <c r="AQ1836" s="17">
        <v>6.4243578813130101E-2</v>
      </c>
      <c r="AR1836" s="17">
        <v>4.8221450640873798E-2</v>
      </c>
      <c r="AS1836" s="17"/>
      <c r="AT1836" s="17">
        <v>5.7040979739581797E-2</v>
      </c>
      <c r="AU1836" s="17">
        <v>0.106429640917858</v>
      </c>
      <c r="AV1836" s="17" t="s">
        <v>74</v>
      </c>
      <c r="AW1836" s="17">
        <v>1.82919448039521E-2</v>
      </c>
      <c r="AX1836" s="17">
        <v>1.7714399077676499E-2</v>
      </c>
      <c r="AY1836" s="17">
        <v>7.4288851440845502E-2</v>
      </c>
      <c r="AZ1836" s="17">
        <v>4.2316429320117303E-2</v>
      </c>
    </row>
    <row r="1837" spans="2:52" x14ac:dyDescent="0.35">
      <c r="B1837" t="s">
        <v>386</v>
      </c>
      <c r="C1837" s="17">
        <v>6.2429393472115999E-2</v>
      </c>
      <c r="D1837" s="17">
        <v>6.7261239812982307E-2</v>
      </c>
      <c r="E1837" s="17">
        <v>5.7753222251893499E-2</v>
      </c>
      <c r="F1837" s="17"/>
      <c r="G1837" s="17">
        <v>3.2299639636513597E-2</v>
      </c>
      <c r="H1837" s="17">
        <v>2.2180632272776502E-2</v>
      </c>
      <c r="I1837" s="17">
        <v>5.4842388536967802E-2</v>
      </c>
      <c r="J1837" s="17">
        <v>4.1518442168336903E-2</v>
      </c>
      <c r="K1837" s="17">
        <v>9.2247085351178204E-2</v>
      </c>
      <c r="L1837" s="17">
        <v>0.12853951151925699</v>
      </c>
      <c r="M1837" s="17"/>
      <c r="N1837" s="17">
        <v>6.5650252707302903E-2</v>
      </c>
      <c r="O1837" s="17">
        <v>8.0356727753886401E-2</v>
      </c>
      <c r="P1837" s="17">
        <v>4.2330351308551097E-2</v>
      </c>
      <c r="Q1837" s="17">
        <v>6.02087308196236E-2</v>
      </c>
      <c r="R1837" s="17"/>
      <c r="S1837" s="17">
        <v>2.22475027281029E-2</v>
      </c>
      <c r="T1837" s="17">
        <v>6.7908098093907299E-2</v>
      </c>
      <c r="U1837" s="17">
        <v>6.6955510691863701E-2</v>
      </c>
      <c r="V1837" s="17">
        <v>5.38762299698409E-2</v>
      </c>
      <c r="W1837" s="17">
        <v>1.50742882127534E-2</v>
      </c>
      <c r="X1837" s="17">
        <v>8.6926548623916397E-2</v>
      </c>
      <c r="Y1837" s="17">
        <v>8.4153709724292897E-2</v>
      </c>
      <c r="Z1837" s="17">
        <v>0.12522087631560799</v>
      </c>
      <c r="AA1837" s="17">
        <v>6.5191812561450097E-2</v>
      </c>
      <c r="AB1837" s="17">
        <v>0.116868151706253</v>
      </c>
      <c r="AC1837" s="17">
        <v>2.9068434331105099E-2</v>
      </c>
      <c r="AD1837" s="17">
        <v>0</v>
      </c>
      <c r="AE1837" s="17"/>
      <c r="AF1837" s="17">
        <v>8.1949947936814205E-2</v>
      </c>
      <c r="AG1837" s="17">
        <v>5.4091862930044303E-2</v>
      </c>
      <c r="AH1837" s="17">
        <v>4.6207678672355798E-2</v>
      </c>
      <c r="AI1837" s="17"/>
      <c r="AJ1837" s="17">
        <v>9.2044217115406501E-2</v>
      </c>
      <c r="AK1837" s="17">
        <v>3.50027473172927E-2</v>
      </c>
      <c r="AL1837" s="17">
        <v>2.0325172037485201E-2</v>
      </c>
      <c r="AM1837" s="17">
        <v>0.42369725903708</v>
      </c>
      <c r="AN1837" s="17">
        <v>5.4785767176919999E-2</v>
      </c>
      <c r="AO1837" s="17"/>
      <c r="AP1837" s="17">
        <v>7.6346230183471295E-2</v>
      </c>
      <c r="AQ1837" s="17">
        <v>5.6413714312428899E-2</v>
      </c>
      <c r="AR1837" s="17">
        <v>0</v>
      </c>
      <c r="AS1837" s="17"/>
      <c r="AT1837" s="17">
        <v>9.3630763074936299E-2</v>
      </c>
      <c r="AU1837" s="17">
        <v>5.1302382109074798E-2</v>
      </c>
      <c r="AV1837" s="17" t="s">
        <v>74</v>
      </c>
      <c r="AW1837" s="17">
        <v>1.8108230675952901E-2</v>
      </c>
      <c r="AX1837" s="17">
        <v>6.5362775234909895E-2</v>
      </c>
      <c r="AY1837" s="17">
        <v>3.7262661478415102E-2</v>
      </c>
      <c r="AZ1837" s="17">
        <v>7.6632214507928106E-2</v>
      </c>
    </row>
    <row r="1838" spans="2:52" x14ac:dyDescent="0.35">
      <c r="B1838" t="s">
        <v>72</v>
      </c>
      <c r="C1838" s="17">
        <v>4.1189868444196101E-2</v>
      </c>
      <c r="D1838" s="17">
        <v>3.5355011351804397E-2</v>
      </c>
      <c r="E1838" s="17">
        <v>4.6836734856065897E-2</v>
      </c>
      <c r="F1838" s="17"/>
      <c r="G1838" s="17">
        <v>5.4384771161739703E-2</v>
      </c>
      <c r="H1838" s="17">
        <v>6.3245713615304996E-2</v>
      </c>
      <c r="I1838" s="17">
        <v>8.4626584667506395E-3</v>
      </c>
      <c r="J1838" s="17">
        <v>6.0366246263104502E-2</v>
      </c>
      <c r="K1838" s="17">
        <v>4.2526282050212701E-2</v>
      </c>
      <c r="L1838" s="17">
        <v>2.29303989813603E-2</v>
      </c>
      <c r="M1838" s="17"/>
      <c r="N1838" s="17">
        <v>4.2285838391365099E-2</v>
      </c>
      <c r="O1838" s="17">
        <v>2.37392474880441E-2</v>
      </c>
      <c r="P1838" s="17">
        <v>4.4445102218219797E-2</v>
      </c>
      <c r="Q1838" s="17">
        <v>4.76175858580749E-2</v>
      </c>
      <c r="R1838" s="17"/>
      <c r="S1838" s="17">
        <v>7.2275582997592194E-2</v>
      </c>
      <c r="T1838" s="17">
        <v>2.4297875861535399E-2</v>
      </c>
      <c r="U1838" s="17">
        <v>5.5780371842080401E-2</v>
      </c>
      <c r="V1838" s="17">
        <v>3.5247659797536302E-2</v>
      </c>
      <c r="W1838" s="17">
        <v>3.3189822783530699E-2</v>
      </c>
      <c r="X1838" s="17">
        <v>4.5056436747540597E-2</v>
      </c>
      <c r="Y1838" s="17">
        <v>6.6808463245277602E-2</v>
      </c>
      <c r="Z1838" s="17">
        <v>4.15828545193394E-2</v>
      </c>
      <c r="AA1838" s="17">
        <v>1.28076937518092E-2</v>
      </c>
      <c r="AB1838" s="17">
        <v>1.7940166427811599E-2</v>
      </c>
      <c r="AC1838" s="17">
        <v>0</v>
      </c>
      <c r="AD1838" s="17">
        <v>0.15133317224708701</v>
      </c>
      <c r="AE1838" s="17"/>
      <c r="AF1838" s="17">
        <v>2.9016187647707001E-2</v>
      </c>
      <c r="AG1838" s="17">
        <v>2.3368649223578199E-2</v>
      </c>
      <c r="AH1838" s="17">
        <v>0.10075769840837299</v>
      </c>
      <c r="AI1838" s="17"/>
      <c r="AJ1838" s="17">
        <v>2.5066779719578498E-2</v>
      </c>
      <c r="AK1838" s="17">
        <v>1.7228977130952401E-2</v>
      </c>
      <c r="AL1838" s="17">
        <v>8.6693649526289093E-2</v>
      </c>
      <c r="AM1838" s="17">
        <v>0</v>
      </c>
      <c r="AN1838" s="17">
        <v>0.10643014675130801</v>
      </c>
      <c r="AO1838" s="17"/>
      <c r="AP1838" s="17">
        <v>4.0340977521596197E-2</v>
      </c>
      <c r="AQ1838" s="17">
        <v>3.5853866393475098E-2</v>
      </c>
      <c r="AR1838" s="17">
        <v>2.6187009489736401E-2</v>
      </c>
      <c r="AS1838" s="17"/>
      <c r="AT1838" s="17">
        <v>3.6081608644649599E-2</v>
      </c>
      <c r="AU1838" s="17">
        <v>1.9662267415365899E-2</v>
      </c>
      <c r="AV1838" s="17" t="s">
        <v>74</v>
      </c>
      <c r="AW1838" s="17">
        <v>6.22774292758774E-2</v>
      </c>
      <c r="AX1838" s="17">
        <v>0.14217457145024601</v>
      </c>
      <c r="AY1838" s="17">
        <v>2.4164231393800702E-2</v>
      </c>
      <c r="AZ1838" s="17">
        <v>4.2515947753772099E-2</v>
      </c>
    </row>
    <row r="1839" spans="2:52" x14ac:dyDescent="0.35">
      <c r="B1839" t="s">
        <v>387</v>
      </c>
      <c r="C1839" s="17">
        <v>0.60139129196588004</v>
      </c>
      <c r="D1839" s="17">
        <v>0.58902764122973605</v>
      </c>
      <c r="E1839" s="17">
        <v>0.61335660370608602</v>
      </c>
      <c r="F1839" s="17"/>
      <c r="G1839" s="17">
        <v>0.64700325066489905</v>
      </c>
      <c r="H1839" s="17">
        <v>0.59651722998713597</v>
      </c>
      <c r="I1839" s="17">
        <v>0.665958900008777</v>
      </c>
      <c r="J1839" s="17">
        <v>0.58475357423945695</v>
      </c>
      <c r="K1839" s="17">
        <v>0.58164078180470002</v>
      </c>
      <c r="L1839" s="17">
        <v>0.53609837166761598</v>
      </c>
      <c r="M1839" s="17"/>
      <c r="N1839" s="17">
        <v>0.62528223610672695</v>
      </c>
      <c r="O1839" s="17">
        <v>0.62670624711970802</v>
      </c>
      <c r="P1839" s="17">
        <v>0.59611184506528403</v>
      </c>
      <c r="Q1839" s="17">
        <v>0.55589494726371602</v>
      </c>
      <c r="R1839" s="17"/>
      <c r="S1839" s="17">
        <v>0.65780749302696395</v>
      </c>
      <c r="T1839" s="17">
        <v>0.67383300540834701</v>
      </c>
      <c r="U1839" s="17">
        <v>0.59455047454684296</v>
      </c>
      <c r="V1839" s="17">
        <v>0.67938352761145804</v>
      </c>
      <c r="W1839" s="17">
        <v>0.59690537290314405</v>
      </c>
      <c r="X1839" s="17">
        <v>0.61044350299363903</v>
      </c>
      <c r="Y1839" s="17">
        <v>0.47605859967408098</v>
      </c>
      <c r="Z1839" s="17">
        <v>0.448109541132441</v>
      </c>
      <c r="AA1839" s="17">
        <v>0.642356060890244</v>
      </c>
      <c r="AB1839" s="17">
        <v>0.44328369427009501</v>
      </c>
      <c r="AC1839" s="17">
        <v>0.73274856714518299</v>
      </c>
      <c r="AD1839" s="17">
        <v>0.62388064990418302</v>
      </c>
      <c r="AE1839" s="17"/>
      <c r="AF1839" s="17">
        <v>0.58026666938572802</v>
      </c>
      <c r="AG1839" s="17">
        <v>0.61156664436735397</v>
      </c>
      <c r="AH1839" s="17">
        <v>0.60114066879053396</v>
      </c>
      <c r="AI1839" s="17"/>
      <c r="AJ1839" s="17">
        <v>0.57115284686060597</v>
      </c>
      <c r="AK1839" s="17">
        <v>0.68805745627387105</v>
      </c>
      <c r="AL1839" s="17">
        <v>0.63358867591977996</v>
      </c>
      <c r="AM1839" s="17">
        <v>0.43926842688418999</v>
      </c>
      <c r="AN1839" s="17">
        <v>0.50187388750477602</v>
      </c>
      <c r="AO1839" s="17"/>
      <c r="AP1839" s="17">
        <v>0.574714092115444</v>
      </c>
      <c r="AQ1839" s="17">
        <v>0.63458038229889502</v>
      </c>
      <c r="AR1839" s="17">
        <v>0.647047019018411</v>
      </c>
      <c r="AS1839" s="17"/>
      <c r="AT1839" s="17">
        <v>0.55611727648100895</v>
      </c>
      <c r="AU1839" s="17">
        <v>0.62255974432498795</v>
      </c>
      <c r="AV1839" s="17" t="s">
        <v>74</v>
      </c>
      <c r="AW1839" s="17">
        <v>0.61504475756182098</v>
      </c>
      <c r="AX1839" s="17">
        <v>0.61260410955147404</v>
      </c>
      <c r="AY1839" s="17">
        <v>0.63407417303039704</v>
      </c>
      <c r="AZ1839" s="17">
        <v>0.63368323798679904</v>
      </c>
    </row>
    <row r="1840" spans="2:52" x14ac:dyDescent="0.35">
      <c r="B1840" t="s">
        <v>388</v>
      </c>
      <c r="C1840" s="17">
        <v>0.12663709859755401</v>
      </c>
      <c r="D1840" s="17">
        <v>0.132019005516819</v>
      </c>
      <c r="E1840" s="17">
        <v>0.12142858895747501</v>
      </c>
      <c r="F1840" s="17"/>
      <c r="G1840" s="17">
        <v>8.6166759313617294E-2</v>
      </c>
      <c r="H1840" s="17">
        <v>0.12960983468172799</v>
      </c>
      <c r="I1840" s="17">
        <v>0.112237042467176</v>
      </c>
      <c r="J1840" s="17">
        <v>9.6012405764818107E-2</v>
      </c>
      <c r="K1840" s="17">
        <v>0.13856213737253101</v>
      </c>
      <c r="L1840" s="17">
        <v>0.19002763740700301</v>
      </c>
      <c r="M1840" s="17"/>
      <c r="N1840" s="17">
        <v>0.112632488073289</v>
      </c>
      <c r="O1840" s="17">
        <v>0.14918592592346</v>
      </c>
      <c r="P1840" s="17">
        <v>9.9893923018486194E-2</v>
      </c>
      <c r="Q1840" s="17">
        <v>0.147786823284032</v>
      </c>
      <c r="R1840" s="17"/>
      <c r="S1840" s="17">
        <v>5.9585004208704703E-2</v>
      </c>
      <c r="T1840" s="17">
        <v>0.116688971738659</v>
      </c>
      <c r="U1840" s="17">
        <v>0.154479753950408</v>
      </c>
      <c r="V1840" s="17">
        <v>0.11356205553322</v>
      </c>
      <c r="W1840" s="17">
        <v>0.10741510713897399</v>
      </c>
      <c r="X1840" s="17">
        <v>0.17696444688035301</v>
      </c>
      <c r="Y1840" s="17">
        <v>0.157466306961769</v>
      </c>
      <c r="Z1840" s="17">
        <v>0.21816313466553799</v>
      </c>
      <c r="AA1840" s="17">
        <v>0.124233499167927</v>
      </c>
      <c r="AB1840" s="17">
        <v>0.19169606480583701</v>
      </c>
      <c r="AC1840" s="17">
        <v>5.8151573256847999E-2</v>
      </c>
      <c r="AD1840" s="17">
        <v>0</v>
      </c>
      <c r="AE1840" s="17"/>
      <c r="AF1840" s="17">
        <v>0.156490055298939</v>
      </c>
      <c r="AG1840" s="17">
        <v>0.116365018946795</v>
      </c>
      <c r="AH1840" s="17">
        <v>0.101791767022671</v>
      </c>
      <c r="AI1840" s="17"/>
      <c r="AJ1840" s="17">
        <v>0.159537746591778</v>
      </c>
      <c r="AK1840" s="17">
        <v>0.108966856743321</v>
      </c>
      <c r="AL1840" s="17">
        <v>2.0325172037485201E-2</v>
      </c>
      <c r="AM1840" s="17">
        <v>0.42369725903708</v>
      </c>
      <c r="AN1840" s="17">
        <v>0.114996495620568</v>
      </c>
      <c r="AO1840" s="17"/>
      <c r="AP1840" s="17">
        <v>0.137874780350276</v>
      </c>
      <c r="AQ1840" s="17">
        <v>0.12065729312555901</v>
      </c>
      <c r="AR1840" s="17">
        <v>4.8221450640873798E-2</v>
      </c>
      <c r="AS1840" s="17"/>
      <c r="AT1840" s="17">
        <v>0.15067174281451801</v>
      </c>
      <c r="AU1840" s="17">
        <v>0.15773202302693301</v>
      </c>
      <c r="AV1840" s="17" t="s">
        <v>74</v>
      </c>
      <c r="AW1840" s="17">
        <v>3.6400175479904998E-2</v>
      </c>
      <c r="AX1840" s="17">
        <v>8.3077174312586294E-2</v>
      </c>
      <c r="AY1840" s="17">
        <v>0.11155151291926101</v>
      </c>
      <c r="AZ1840" s="17">
        <v>0.118948643828045</v>
      </c>
    </row>
    <row r="1841" spans="2:52" x14ac:dyDescent="0.35">
      <c r="B1841" t="s">
        <v>86</v>
      </c>
      <c r="C1841" s="17">
        <v>0.47475419336832603</v>
      </c>
      <c r="D1841" s="17">
        <v>0.457008635712917</v>
      </c>
      <c r="E1841" s="17">
        <v>0.49192801474860998</v>
      </c>
      <c r="F1841" s="17"/>
      <c r="G1841" s="17">
        <v>0.560836491351282</v>
      </c>
      <c r="H1841" s="17">
        <v>0.46690739530540798</v>
      </c>
      <c r="I1841" s="17">
        <v>0.55372185754160097</v>
      </c>
      <c r="J1841" s="17">
        <v>0.488741168474639</v>
      </c>
      <c r="K1841" s="17">
        <v>0.44307864443216899</v>
      </c>
      <c r="L1841" s="17">
        <v>0.34607073426061302</v>
      </c>
      <c r="M1841" s="17"/>
      <c r="N1841" s="17">
        <v>0.51264974803343799</v>
      </c>
      <c r="O1841" s="17">
        <v>0.47752032119624699</v>
      </c>
      <c r="P1841" s="17">
        <v>0.49621792204679799</v>
      </c>
      <c r="Q1841" s="17">
        <v>0.40810812397968299</v>
      </c>
      <c r="R1841" s="17"/>
      <c r="S1841" s="17">
        <v>0.59822248881826001</v>
      </c>
      <c r="T1841" s="17">
        <v>0.55714403366968801</v>
      </c>
      <c r="U1841" s="17">
        <v>0.44007072059643498</v>
      </c>
      <c r="V1841" s="17">
        <v>0.56582147207823796</v>
      </c>
      <c r="W1841" s="17">
        <v>0.48949026576416999</v>
      </c>
      <c r="X1841" s="17">
        <v>0.43347905611328602</v>
      </c>
      <c r="Y1841" s="17">
        <v>0.31859229271231199</v>
      </c>
      <c r="Z1841" s="17">
        <v>0.22994640646690301</v>
      </c>
      <c r="AA1841" s="17">
        <v>0.51812256172231697</v>
      </c>
      <c r="AB1841" s="17">
        <v>0.251587629464258</v>
      </c>
      <c r="AC1841" s="17">
        <v>0.67459699388833505</v>
      </c>
      <c r="AD1841" s="17">
        <v>0.62388064990418302</v>
      </c>
      <c r="AE1841" s="17"/>
      <c r="AF1841" s="17">
        <v>0.42377661408678902</v>
      </c>
      <c r="AG1841" s="17">
        <v>0.49520162542055901</v>
      </c>
      <c r="AH1841" s="17">
        <v>0.49934890176786401</v>
      </c>
      <c r="AI1841" s="17"/>
      <c r="AJ1841" s="17">
        <v>0.41161510026882803</v>
      </c>
      <c r="AK1841" s="17">
        <v>0.57909059953054998</v>
      </c>
      <c r="AL1841" s="17">
        <v>0.613263503882295</v>
      </c>
      <c r="AM1841" s="17">
        <v>1.55711678471105E-2</v>
      </c>
      <c r="AN1841" s="17">
        <v>0.386877391884209</v>
      </c>
      <c r="AO1841" s="17"/>
      <c r="AP1841" s="17">
        <v>0.43683931176516799</v>
      </c>
      <c r="AQ1841" s="17">
        <v>0.51392308917333596</v>
      </c>
      <c r="AR1841" s="17">
        <v>0.59882556837753698</v>
      </c>
      <c r="AS1841" s="17"/>
      <c r="AT1841" s="17">
        <v>0.40544553366649</v>
      </c>
      <c r="AU1841" s="17">
        <v>0.464827721298055</v>
      </c>
      <c r="AV1841" s="17" t="s">
        <v>74</v>
      </c>
      <c r="AW1841" s="17">
        <v>0.57864458208191605</v>
      </c>
      <c r="AX1841" s="17">
        <v>0.52952693523888805</v>
      </c>
      <c r="AY1841" s="17">
        <v>0.52252266011113602</v>
      </c>
      <c r="AZ1841" s="17">
        <v>0.514734594158754</v>
      </c>
    </row>
    <row r="1842" spans="2:52" x14ac:dyDescent="0.35">
      <c r="C1842" s="17"/>
      <c r="D1842" s="17"/>
      <c r="E1842" s="17"/>
      <c r="F1842" s="17"/>
      <c r="G1842" s="17"/>
      <c r="H1842" s="17"/>
      <c r="I1842" s="17"/>
      <c r="J1842" s="17"/>
      <c r="K1842" s="17"/>
      <c r="L1842" s="17"/>
      <c r="M1842" s="17"/>
      <c r="N1842" s="17"/>
      <c r="O1842" s="17"/>
      <c r="P1842" s="17"/>
      <c r="Q1842" s="17"/>
      <c r="R1842" s="17"/>
      <c r="S1842" s="17"/>
      <c r="T1842" s="17"/>
      <c r="U1842" s="17"/>
      <c r="V1842" s="17"/>
      <c r="W1842" s="17"/>
      <c r="X1842" s="17"/>
      <c r="Y1842" s="17"/>
      <c r="Z1842" s="17"/>
      <c r="AA1842" s="17"/>
      <c r="AB1842" s="17"/>
      <c r="AC1842" s="17"/>
      <c r="AD1842" s="17"/>
      <c r="AE1842" s="17"/>
      <c r="AF1842" s="17"/>
      <c r="AG1842" s="17"/>
      <c r="AH1842" s="17"/>
      <c r="AI1842" s="17"/>
      <c r="AJ1842" s="17"/>
      <c r="AK1842" s="17"/>
      <c r="AL1842" s="17"/>
      <c r="AM1842" s="17"/>
      <c r="AN1842" s="17"/>
      <c r="AO1842" s="17"/>
      <c r="AP1842" s="17"/>
      <c r="AQ1842" s="17"/>
      <c r="AR1842" s="17"/>
      <c r="AS1842" s="17"/>
      <c r="AT1842" s="17"/>
      <c r="AU1842" s="17"/>
      <c r="AV1842" s="17"/>
      <c r="AW1842" s="17"/>
      <c r="AX1842" s="17"/>
      <c r="AY1842" s="17"/>
      <c r="AZ1842" s="17"/>
    </row>
    <row r="1843" spans="2:52" x14ac:dyDescent="0.35">
      <c r="B1843" s="6" t="s">
        <v>558</v>
      </c>
      <c r="C1843" s="17"/>
      <c r="D1843" s="17"/>
      <c r="E1843" s="17"/>
      <c r="F1843" s="17"/>
      <c r="G1843" s="17"/>
      <c r="H1843" s="17"/>
      <c r="I1843" s="17"/>
      <c r="J1843" s="17"/>
      <c r="K1843" s="17"/>
      <c r="L1843" s="17"/>
      <c r="M1843" s="17"/>
      <c r="N1843" s="17"/>
      <c r="O1843" s="17"/>
      <c r="P1843" s="17"/>
      <c r="Q1843" s="17"/>
      <c r="R1843" s="17"/>
      <c r="S1843" s="17"/>
      <c r="T1843" s="17"/>
      <c r="U1843" s="17"/>
      <c r="V1843" s="17"/>
      <c r="W1843" s="17"/>
      <c r="X1843" s="17"/>
      <c r="Y1843" s="17"/>
      <c r="Z1843" s="17"/>
      <c r="AA1843" s="17"/>
      <c r="AB1843" s="17"/>
      <c r="AC1843" s="17"/>
      <c r="AD1843" s="17"/>
      <c r="AE1843" s="17"/>
      <c r="AF1843" s="17"/>
      <c r="AG1843" s="17"/>
      <c r="AH1843" s="17"/>
      <c r="AI1843" s="17"/>
      <c r="AJ1843" s="17"/>
      <c r="AK1843" s="17"/>
      <c r="AL1843" s="17"/>
      <c r="AM1843" s="17"/>
      <c r="AN1843" s="17"/>
      <c r="AO1843" s="17"/>
      <c r="AP1843" s="17"/>
      <c r="AQ1843" s="17"/>
      <c r="AR1843" s="17"/>
      <c r="AS1843" s="17"/>
      <c r="AT1843" s="17"/>
      <c r="AU1843" s="17"/>
      <c r="AV1843" s="17"/>
      <c r="AW1843" s="17"/>
      <c r="AX1843" s="17"/>
      <c r="AY1843" s="17"/>
      <c r="AZ1843" s="17"/>
    </row>
    <row r="1844" spans="2:52" x14ac:dyDescent="0.35">
      <c r="B1844" s="24" t="s">
        <v>156</v>
      </c>
      <c r="C1844" s="17"/>
      <c r="D1844" s="17"/>
      <c r="E1844" s="17"/>
      <c r="F1844" s="17"/>
      <c r="G1844" s="17"/>
      <c r="H1844" s="17"/>
      <c r="I1844" s="17"/>
      <c r="J1844" s="17"/>
      <c r="K1844" s="17"/>
      <c r="L1844" s="17"/>
      <c r="M1844" s="17"/>
      <c r="N1844" s="17"/>
      <c r="O1844" s="17"/>
      <c r="P1844" s="17"/>
      <c r="Q1844" s="17"/>
      <c r="R1844" s="17"/>
      <c r="S1844" s="17"/>
      <c r="T1844" s="17"/>
      <c r="U1844" s="17"/>
      <c r="V1844" s="17"/>
      <c r="W1844" s="17"/>
      <c r="X1844" s="17"/>
      <c r="Y1844" s="17"/>
      <c r="Z1844" s="17"/>
      <c r="AA1844" s="17"/>
      <c r="AB1844" s="17"/>
      <c r="AC1844" s="17"/>
      <c r="AD1844" s="17"/>
      <c r="AE1844" s="17"/>
      <c r="AF1844" s="17"/>
      <c r="AG1844" s="17"/>
      <c r="AH1844" s="17"/>
      <c r="AI1844" s="17"/>
      <c r="AJ1844" s="17"/>
      <c r="AK1844" s="17"/>
      <c r="AL1844" s="17"/>
      <c r="AM1844" s="17"/>
      <c r="AN1844" s="17"/>
      <c r="AO1844" s="17"/>
      <c r="AP1844" s="17"/>
      <c r="AQ1844" s="17"/>
      <c r="AR1844" s="17"/>
      <c r="AS1844" s="17"/>
      <c r="AT1844" s="17"/>
      <c r="AU1844" s="17"/>
      <c r="AV1844" s="17"/>
      <c r="AW1844" s="17"/>
      <c r="AX1844" s="17"/>
      <c r="AY1844" s="17"/>
      <c r="AZ1844" s="17"/>
    </row>
    <row r="1845" spans="2:52" x14ac:dyDescent="0.35">
      <c r="B1845" t="s">
        <v>382</v>
      </c>
      <c r="C1845" s="17">
        <v>0.16962441819976901</v>
      </c>
      <c r="D1845" s="17">
        <v>0.13656697157791101</v>
      </c>
      <c r="E1845" s="17">
        <v>0.20161680156671599</v>
      </c>
      <c r="F1845" s="17"/>
      <c r="G1845" s="17">
        <v>0.235017006545887</v>
      </c>
      <c r="H1845" s="17">
        <v>0.24533156943974299</v>
      </c>
      <c r="I1845" s="17">
        <v>0.20733447662493701</v>
      </c>
      <c r="J1845" s="17">
        <v>0.143211537724132</v>
      </c>
      <c r="K1845" s="17">
        <v>7.5639013826934401E-2</v>
      </c>
      <c r="L1845" s="17">
        <v>0.111004745749154</v>
      </c>
      <c r="M1845" s="17"/>
      <c r="N1845" s="17">
        <v>0.16928589057111501</v>
      </c>
      <c r="O1845" s="17">
        <v>0.16659944068919599</v>
      </c>
      <c r="P1845" s="17">
        <v>0.22971793871842</v>
      </c>
      <c r="Q1845" s="17">
        <v>0.116903817811448</v>
      </c>
      <c r="R1845" s="17"/>
      <c r="S1845" s="17">
        <v>0.25515128173283502</v>
      </c>
      <c r="T1845" s="17">
        <v>0.20589445950033999</v>
      </c>
      <c r="U1845" s="17">
        <v>0.15986050435440299</v>
      </c>
      <c r="V1845" s="17">
        <v>0.106970541434804</v>
      </c>
      <c r="W1845" s="17">
        <v>0.11520995136866601</v>
      </c>
      <c r="X1845" s="17">
        <v>0.11115660576873999</v>
      </c>
      <c r="Y1845" s="17">
        <v>0.18562663661077</v>
      </c>
      <c r="Z1845" s="17">
        <v>0.102134037026089</v>
      </c>
      <c r="AA1845" s="17">
        <v>0.15711846854731701</v>
      </c>
      <c r="AB1845" s="17">
        <v>0.15778813272678599</v>
      </c>
      <c r="AC1845" s="17">
        <v>0.210580376394645</v>
      </c>
      <c r="AD1845" s="17">
        <v>0.23081346076384801</v>
      </c>
      <c r="AE1845" s="17"/>
      <c r="AF1845" s="17">
        <v>0.12463628931451699</v>
      </c>
      <c r="AG1845" s="17">
        <v>0.18752920042954799</v>
      </c>
      <c r="AH1845" s="17">
        <v>0.179156387243631</v>
      </c>
      <c r="AI1845" s="17"/>
      <c r="AJ1845" s="17">
        <v>0.161360249690358</v>
      </c>
      <c r="AK1845" s="17">
        <v>0.198844181159163</v>
      </c>
      <c r="AL1845" s="17">
        <v>0.16227030517616101</v>
      </c>
      <c r="AM1845" s="17">
        <v>0.43926842688418999</v>
      </c>
      <c r="AN1845" s="17">
        <v>0.13754119445481799</v>
      </c>
      <c r="AO1845" s="17"/>
      <c r="AP1845" s="17">
        <v>0.15194188829635499</v>
      </c>
      <c r="AQ1845" s="17">
        <v>0.184270037875885</v>
      </c>
      <c r="AR1845" s="17">
        <v>0.205055140046705</v>
      </c>
      <c r="AS1845" s="17"/>
      <c r="AT1845" s="17">
        <v>0.117223309652484</v>
      </c>
      <c r="AU1845" s="17">
        <v>0.15569998994541201</v>
      </c>
      <c r="AV1845" s="17" t="s">
        <v>74</v>
      </c>
      <c r="AW1845" s="17">
        <v>0.16882673787028701</v>
      </c>
      <c r="AX1845" s="17">
        <v>0.19234048047730101</v>
      </c>
      <c r="AY1845" s="17">
        <v>0.21663813823023201</v>
      </c>
      <c r="AZ1845" s="17">
        <v>0.28318251434610398</v>
      </c>
    </row>
    <row r="1846" spans="2:52" x14ac:dyDescent="0.35">
      <c r="B1846" t="s">
        <v>383</v>
      </c>
      <c r="C1846" s="17">
        <v>0.39282820698929</v>
      </c>
      <c r="D1846" s="17">
        <v>0.40618483559566398</v>
      </c>
      <c r="E1846" s="17">
        <v>0.37990190969376603</v>
      </c>
      <c r="F1846" s="17"/>
      <c r="G1846" s="17">
        <v>0.370702552925538</v>
      </c>
      <c r="H1846" s="17">
        <v>0.35357842243342102</v>
      </c>
      <c r="I1846" s="17">
        <v>0.42711277970484901</v>
      </c>
      <c r="J1846" s="17">
        <v>0.38464846320979701</v>
      </c>
      <c r="K1846" s="17">
        <v>0.377139148958333</v>
      </c>
      <c r="L1846" s="17">
        <v>0.435954810879914</v>
      </c>
      <c r="M1846" s="17"/>
      <c r="N1846" s="17">
        <v>0.39368529528591101</v>
      </c>
      <c r="O1846" s="17">
        <v>0.39576923382705398</v>
      </c>
      <c r="P1846" s="17">
        <v>0.36783283090841101</v>
      </c>
      <c r="Q1846" s="17">
        <v>0.41533577304216401</v>
      </c>
      <c r="R1846" s="17"/>
      <c r="S1846" s="17">
        <v>0.371977951855891</v>
      </c>
      <c r="T1846" s="17">
        <v>0.36665366656077802</v>
      </c>
      <c r="U1846" s="17">
        <v>0.375097193427128</v>
      </c>
      <c r="V1846" s="17">
        <v>0.46575654159234298</v>
      </c>
      <c r="W1846" s="17">
        <v>0.46298164742836101</v>
      </c>
      <c r="X1846" s="17">
        <v>0.33381586703877902</v>
      </c>
      <c r="Y1846" s="17">
        <v>0.34941224318187403</v>
      </c>
      <c r="Z1846" s="17">
        <v>0.30042878821237001</v>
      </c>
      <c r="AA1846" s="17">
        <v>0.36793235805137098</v>
      </c>
      <c r="AB1846" s="17">
        <v>0.45960158125398298</v>
      </c>
      <c r="AC1846" s="17">
        <v>0.44466923126157398</v>
      </c>
      <c r="AD1846" s="17">
        <v>0.45251668848183202</v>
      </c>
      <c r="AE1846" s="17"/>
      <c r="AF1846" s="17">
        <v>0.43791411214082299</v>
      </c>
      <c r="AG1846" s="17">
        <v>0.35150197113255899</v>
      </c>
      <c r="AH1846" s="17">
        <v>0.41668030541837903</v>
      </c>
      <c r="AI1846" s="17"/>
      <c r="AJ1846" s="17">
        <v>0.35985067086400402</v>
      </c>
      <c r="AK1846" s="17">
        <v>0.42215412454310802</v>
      </c>
      <c r="AL1846" s="17">
        <v>0.34947594146758199</v>
      </c>
      <c r="AM1846" s="17">
        <v>0.27364616342797199</v>
      </c>
      <c r="AN1846" s="17">
        <v>0.40380905680544898</v>
      </c>
      <c r="AO1846" s="17"/>
      <c r="AP1846" s="17">
        <v>0.38940448756080298</v>
      </c>
      <c r="AQ1846" s="17">
        <v>0.365330495627393</v>
      </c>
      <c r="AR1846" s="17">
        <v>0.32479224013360602</v>
      </c>
      <c r="AS1846" s="17"/>
      <c r="AT1846" s="17">
        <v>0.40804684050187301</v>
      </c>
      <c r="AU1846" s="17">
        <v>0.34694567102384699</v>
      </c>
      <c r="AV1846" s="17" t="s">
        <v>74</v>
      </c>
      <c r="AW1846" s="17">
        <v>0.34346820869480299</v>
      </c>
      <c r="AX1846" s="17">
        <v>0.33789548080792098</v>
      </c>
      <c r="AY1846" s="17">
        <v>0.48914622115971002</v>
      </c>
      <c r="AZ1846" s="17">
        <v>0.28675653838339898</v>
      </c>
    </row>
    <row r="1847" spans="2:52" x14ac:dyDescent="0.35">
      <c r="B1847" t="s">
        <v>384</v>
      </c>
      <c r="C1847" s="17">
        <v>0.262644565245849</v>
      </c>
      <c r="D1847" s="17">
        <v>0.28026289862181197</v>
      </c>
      <c r="E1847" s="17">
        <v>0.24559386916220799</v>
      </c>
      <c r="F1847" s="17"/>
      <c r="G1847" s="17">
        <v>0.273949673591452</v>
      </c>
      <c r="H1847" s="17">
        <v>0.23008064455038699</v>
      </c>
      <c r="I1847" s="17">
        <v>0.23576510380450599</v>
      </c>
      <c r="J1847" s="17">
        <v>0.25320268785311001</v>
      </c>
      <c r="K1847" s="17">
        <v>0.33379895061532699</v>
      </c>
      <c r="L1847" s="17">
        <v>0.26028845962362701</v>
      </c>
      <c r="M1847" s="17"/>
      <c r="N1847" s="17">
        <v>0.24954947602967101</v>
      </c>
      <c r="O1847" s="17">
        <v>0.25519327364336503</v>
      </c>
      <c r="P1847" s="17">
        <v>0.26751178038790102</v>
      </c>
      <c r="Q1847" s="17">
        <v>0.28331405327973902</v>
      </c>
      <c r="R1847" s="17"/>
      <c r="S1847" s="17">
        <v>0.22227071109105601</v>
      </c>
      <c r="T1847" s="17">
        <v>0.229539786519805</v>
      </c>
      <c r="U1847" s="17">
        <v>0.29394369676840798</v>
      </c>
      <c r="V1847" s="17">
        <v>0.27104902248631801</v>
      </c>
      <c r="W1847" s="17">
        <v>0.295474571370334</v>
      </c>
      <c r="X1847" s="17">
        <v>0.32020881615637098</v>
      </c>
      <c r="Y1847" s="17">
        <v>0.236114197812923</v>
      </c>
      <c r="Z1847" s="17">
        <v>0.450050077580117</v>
      </c>
      <c r="AA1847" s="17">
        <v>0.26629076746695302</v>
      </c>
      <c r="AB1847" s="17">
        <v>0.25072873951860303</v>
      </c>
      <c r="AC1847" s="17">
        <v>0.17200560812189999</v>
      </c>
      <c r="AD1847" s="17">
        <v>0.16533667850723299</v>
      </c>
      <c r="AE1847" s="17"/>
      <c r="AF1847" s="17">
        <v>0.25067940617682399</v>
      </c>
      <c r="AG1847" s="17">
        <v>0.28571296623195702</v>
      </c>
      <c r="AH1847" s="17">
        <v>0.24139107260984599</v>
      </c>
      <c r="AI1847" s="17"/>
      <c r="AJ1847" s="17">
        <v>0.28512910368581801</v>
      </c>
      <c r="AK1847" s="17">
        <v>0.216938317544353</v>
      </c>
      <c r="AL1847" s="17">
        <v>0.28179880543879798</v>
      </c>
      <c r="AM1847" s="17">
        <v>0.13703431407873001</v>
      </c>
      <c r="AN1847" s="17">
        <v>0.27970424421385598</v>
      </c>
      <c r="AO1847" s="17"/>
      <c r="AP1847" s="17">
        <v>0.306761138044158</v>
      </c>
      <c r="AQ1847" s="17">
        <v>0.23714908129422099</v>
      </c>
      <c r="AR1847" s="17">
        <v>0.32574742385464001</v>
      </c>
      <c r="AS1847" s="17"/>
      <c r="AT1847" s="17">
        <v>0.27105234125209299</v>
      </c>
      <c r="AU1847" s="17">
        <v>0.29222918245004198</v>
      </c>
      <c r="AV1847" s="17" t="s">
        <v>74</v>
      </c>
      <c r="AW1847" s="17">
        <v>0.374715929143427</v>
      </c>
      <c r="AX1847" s="17">
        <v>0.26191956283727502</v>
      </c>
      <c r="AY1847" s="17">
        <v>0.18879931312002801</v>
      </c>
      <c r="AZ1847" s="17">
        <v>0.224729935367071</v>
      </c>
    </row>
    <row r="1848" spans="2:52" x14ac:dyDescent="0.35">
      <c r="B1848" t="s">
        <v>385</v>
      </c>
      <c r="C1848" s="17">
        <v>7.6612970131361494E-2</v>
      </c>
      <c r="D1848" s="17">
        <v>9.5584739285924494E-2</v>
      </c>
      <c r="E1848" s="17">
        <v>5.8252444017989999E-2</v>
      </c>
      <c r="F1848" s="17"/>
      <c r="G1848" s="17">
        <v>6.6604987128049103E-2</v>
      </c>
      <c r="H1848" s="17">
        <v>7.7449862765501906E-2</v>
      </c>
      <c r="I1848" s="17">
        <v>6.2393109727876997E-2</v>
      </c>
      <c r="J1848" s="17">
        <v>9.2509010421777602E-2</v>
      </c>
      <c r="K1848" s="17">
        <v>9.99824097174178E-2</v>
      </c>
      <c r="L1848" s="17">
        <v>6.25101285916735E-2</v>
      </c>
      <c r="M1848" s="17"/>
      <c r="N1848" s="17">
        <v>8.1414496402590297E-2</v>
      </c>
      <c r="O1848" s="17">
        <v>7.2825284567953105E-2</v>
      </c>
      <c r="P1848" s="17">
        <v>5.60726041570258E-2</v>
      </c>
      <c r="Q1848" s="17">
        <v>9.4575421639198104E-2</v>
      </c>
      <c r="R1848" s="17"/>
      <c r="S1848" s="17">
        <v>6.8301740720064799E-2</v>
      </c>
      <c r="T1848" s="17">
        <v>8.4705864831736297E-2</v>
      </c>
      <c r="U1848" s="17">
        <v>6.7845137572581496E-2</v>
      </c>
      <c r="V1848" s="17">
        <v>6.7641908552280597E-2</v>
      </c>
      <c r="W1848" s="17">
        <v>6.3984761514393806E-2</v>
      </c>
      <c r="X1848" s="17">
        <v>0.13270446549921799</v>
      </c>
      <c r="Y1848" s="17">
        <v>0.12933086954457301</v>
      </c>
      <c r="Z1848" s="17">
        <v>3.3038671567358999E-2</v>
      </c>
      <c r="AA1848" s="17">
        <v>9.0565955200189202E-2</v>
      </c>
      <c r="AB1848" s="17">
        <v>3.2782370135611298E-2</v>
      </c>
      <c r="AC1848" s="17">
        <v>8.6737304692205003E-2</v>
      </c>
      <c r="AD1848" s="17">
        <v>0</v>
      </c>
      <c r="AE1848" s="17"/>
      <c r="AF1848" s="17">
        <v>9.1572403378956793E-2</v>
      </c>
      <c r="AG1848" s="17">
        <v>7.9720756174460394E-2</v>
      </c>
      <c r="AH1848" s="17">
        <v>3.8551713362794303E-2</v>
      </c>
      <c r="AI1848" s="17"/>
      <c r="AJ1848" s="17">
        <v>8.8122579740038204E-2</v>
      </c>
      <c r="AK1848" s="17">
        <v>8.9220649999318904E-2</v>
      </c>
      <c r="AL1848" s="17">
        <v>0.12548331816438299</v>
      </c>
      <c r="AM1848" s="17">
        <v>0</v>
      </c>
      <c r="AN1848" s="17">
        <v>3.3830623567131797E-2</v>
      </c>
      <c r="AO1848" s="17"/>
      <c r="AP1848" s="17">
        <v>5.4845865102783803E-2</v>
      </c>
      <c r="AQ1848" s="17">
        <v>0.106621350592101</v>
      </c>
      <c r="AR1848" s="17">
        <v>6.8777968005492601E-2</v>
      </c>
      <c r="AS1848" s="17"/>
      <c r="AT1848" s="17">
        <v>7.8509332337363805E-2</v>
      </c>
      <c r="AU1848" s="17">
        <v>0.116383656637816</v>
      </c>
      <c r="AV1848" s="17" t="s">
        <v>74</v>
      </c>
      <c r="AW1848" s="17">
        <v>3.7381279240949798E-2</v>
      </c>
      <c r="AX1848" s="17">
        <v>6.4731517268186503E-2</v>
      </c>
      <c r="AY1848" s="17">
        <v>5.1870132861920701E-2</v>
      </c>
      <c r="AZ1848" s="17">
        <v>8.6182849641726594E-2</v>
      </c>
    </row>
    <row r="1849" spans="2:52" x14ac:dyDescent="0.35">
      <c r="B1849" t="s">
        <v>386</v>
      </c>
      <c r="C1849" s="17">
        <v>7.0059715236700501E-2</v>
      </c>
      <c r="D1849" s="17">
        <v>6.2572201832094804E-2</v>
      </c>
      <c r="E1849" s="17">
        <v>7.7305991757855505E-2</v>
      </c>
      <c r="F1849" s="17"/>
      <c r="G1849" s="17">
        <v>2.2019898837806001E-2</v>
      </c>
      <c r="H1849" s="17">
        <v>3.9913490056620503E-2</v>
      </c>
      <c r="I1849" s="17">
        <v>5.8931871671079598E-2</v>
      </c>
      <c r="J1849" s="17">
        <v>9.1106772961578694E-2</v>
      </c>
      <c r="K1849" s="17">
        <v>9.5592771871129897E-2</v>
      </c>
      <c r="L1849" s="17">
        <v>0.107311456174271</v>
      </c>
      <c r="M1849" s="17"/>
      <c r="N1849" s="17">
        <v>8.1860460545096797E-2</v>
      </c>
      <c r="O1849" s="17">
        <v>9.2231787541072599E-2</v>
      </c>
      <c r="P1849" s="17">
        <v>6.0694370886005697E-2</v>
      </c>
      <c r="Q1849" s="17">
        <v>4.2872260996508198E-2</v>
      </c>
      <c r="R1849" s="17"/>
      <c r="S1849" s="17">
        <v>1.0094961661659499E-2</v>
      </c>
      <c r="T1849" s="17">
        <v>8.8908346725805207E-2</v>
      </c>
      <c r="U1849" s="17">
        <v>8.4023652291713602E-2</v>
      </c>
      <c r="V1849" s="17">
        <v>7.0913787852084395E-2</v>
      </c>
      <c r="W1849" s="17">
        <v>6.2349068318245202E-2</v>
      </c>
      <c r="X1849" s="17">
        <v>7.5795717783670502E-2</v>
      </c>
      <c r="Y1849" s="17">
        <v>3.4576717321777202E-2</v>
      </c>
      <c r="Z1849" s="17">
        <v>0.114348425614065</v>
      </c>
      <c r="AA1849" s="17">
        <v>0.10528475698236001</v>
      </c>
      <c r="AB1849" s="17">
        <v>8.2833319915027806E-2</v>
      </c>
      <c r="AC1849" s="17">
        <v>8.6007479529676495E-2</v>
      </c>
      <c r="AD1849" s="17">
        <v>7.6075901088479697E-2</v>
      </c>
      <c r="AE1849" s="17"/>
      <c r="AF1849" s="17">
        <v>8.7869028918284395E-2</v>
      </c>
      <c r="AG1849" s="17">
        <v>6.7930000999780304E-2</v>
      </c>
      <c r="AH1849" s="17">
        <v>5.7072482074141097E-2</v>
      </c>
      <c r="AI1849" s="17"/>
      <c r="AJ1849" s="17">
        <v>8.8922495672239504E-2</v>
      </c>
      <c r="AK1849" s="17">
        <v>6.1545679690271797E-2</v>
      </c>
      <c r="AL1849" s="17">
        <v>6.1988608918155198E-2</v>
      </c>
      <c r="AM1849" s="17">
        <v>0.15005109560910801</v>
      </c>
      <c r="AN1849" s="17">
        <v>6.4987621186825204E-2</v>
      </c>
      <c r="AO1849" s="17"/>
      <c r="AP1849" s="17">
        <v>8.29334976065456E-2</v>
      </c>
      <c r="AQ1849" s="17">
        <v>8.2671409743395097E-2</v>
      </c>
      <c r="AR1849" s="17">
        <v>7.5627227959556106E-2</v>
      </c>
      <c r="AS1849" s="17"/>
      <c r="AT1849" s="17">
        <v>9.8216075191331298E-2</v>
      </c>
      <c r="AU1849" s="17">
        <v>8.2649685916721394E-2</v>
      </c>
      <c r="AV1849" s="17" t="s">
        <v>74</v>
      </c>
      <c r="AW1849" s="17">
        <v>3.5964815494145298E-2</v>
      </c>
      <c r="AX1849" s="17">
        <v>5.3238969678513798E-2</v>
      </c>
      <c r="AY1849" s="17">
        <v>3.0727304502215599E-2</v>
      </c>
      <c r="AZ1849" s="17">
        <v>7.6632214507928106E-2</v>
      </c>
    </row>
    <row r="1850" spans="2:52" x14ac:dyDescent="0.35">
      <c r="B1850" t="s">
        <v>72</v>
      </c>
      <c r="C1850" s="17">
        <v>2.82301241970302E-2</v>
      </c>
      <c r="D1850" s="17">
        <v>1.8828353086594599E-2</v>
      </c>
      <c r="E1850" s="17">
        <v>3.7328983801463801E-2</v>
      </c>
      <c r="F1850" s="17"/>
      <c r="G1850" s="17">
        <v>3.1705880971268502E-2</v>
      </c>
      <c r="H1850" s="17">
        <v>5.3646010754327199E-2</v>
      </c>
      <c r="I1850" s="17">
        <v>8.4626584667506395E-3</v>
      </c>
      <c r="J1850" s="17">
        <v>3.5321527829605202E-2</v>
      </c>
      <c r="K1850" s="17">
        <v>1.7847705010857799E-2</v>
      </c>
      <c r="L1850" s="17">
        <v>2.29303989813603E-2</v>
      </c>
      <c r="M1850" s="17"/>
      <c r="N1850" s="17">
        <v>2.4204381165616198E-2</v>
      </c>
      <c r="O1850" s="17">
        <v>1.7380979731358801E-2</v>
      </c>
      <c r="P1850" s="17">
        <v>1.81704749422371E-2</v>
      </c>
      <c r="Q1850" s="17">
        <v>4.6998673230942603E-2</v>
      </c>
      <c r="R1850" s="17"/>
      <c r="S1850" s="17">
        <v>7.22033529384941E-2</v>
      </c>
      <c r="T1850" s="17">
        <v>2.4297875861535399E-2</v>
      </c>
      <c r="U1850" s="17">
        <v>1.9229815585765499E-2</v>
      </c>
      <c r="V1850" s="17">
        <v>1.766819808217E-2</v>
      </c>
      <c r="W1850" s="17">
        <v>0</v>
      </c>
      <c r="X1850" s="17">
        <v>2.6318527753221702E-2</v>
      </c>
      <c r="Y1850" s="17">
        <v>6.4939335528083605E-2</v>
      </c>
      <c r="Z1850" s="17">
        <v>0</v>
      </c>
      <c r="AA1850" s="17">
        <v>1.28076937518092E-2</v>
      </c>
      <c r="AB1850" s="17">
        <v>1.6265856449988101E-2</v>
      </c>
      <c r="AC1850" s="17">
        <v>0</v>
      </c>
      <c r="AD1850" s="17">
        <v>7.5257271158607003E-2</v>
      </c>
      <c r="AE1850" s="17"/>
      <c r="AF1850" s="17">
        <v>7.3287600705939796E-3</v>
      </c>
      <c r="AG1850" s="17">
        <v>2.7605105031696199E-2</v>
      </c>
      <c r="AH1850" s="17">
        <v>6.7148039291208994E-2</v>
      </c>
      <c r="AI1850" s="17"/>
      <c r="AJ1850" s="17">
        <v>1.66149003475424E-2</v>
      </c>
      <c r="AK1850" s="17">
        <v>1.12970470637852E-2</v>
      </c>
      <c r="AL1850" s="17">
        <v>1.8983020834921E-2</v>
      </c>
      <c r="AM1850" s="17">
        <v>0</v>
      </c>
      <c r="AN1850" s="17">
        <v>8.0127259771919895E-2</v>
      </c>
      <c r="AO1850" s="17"/>
      <c r="AP1850" s="17">
        <v>1.4113123389354901E-2</v>
      </c>
      <c r="AQ1850" s="17">
        <v>2.39576248670051E-2</v>
      </c>
      <c r="AR1850" s="17">
        <v>0</v>
      </c>
      <c r="AS1850" s="17"/>
      <c r="AT1850" s="17">
        <v>2.69521010648546E-2</v>
      </c>
      <c r="AU1850" s="17">
        <v>6.0918140261611497E-3</v>
      </c>
      <c r="AV1850" s="17" t="s">
        <v>74</v>
      </c>
      <c r="AW1850" s="17">
        <v>3.9643029556386801E-2</v>
      </c>
      <c r="AX1850" s="17">
        <v>8.9873988930803006E-2</v>
      </c>
      <c r="AY1850" s="17">
        <v>2.2818890125893498E-2</v>
      </c>
      <c r="AZ1850" s="17">
        <v>4.2515947753772099E-2</v>
      </c>
    </row>
    <row r="1851" spans="2:52" x14ac:dyDescent="0.35">
      <c r="B1851" t="s">
        <v>387</v>
      </c>
      <c r="C1851" s="17">
        <v>0.56245262518905903</v>
      </c>
      <c r="D1851" s="17">
        <v>0.54275180717357496</v>
      </c>
      <c r="E1851" s="17">
        <v>0.58151871126048205</v>
      </c>
      <c r="F1851" s="17"/>
      <c r="G1851" s="17">
        <v>0.60571955947142497</v>
      </c>
      <c r="H1851" s="17">
        <v>0.59890999187316396</v>
      </c>
      <c r="I1851" s="17">
        <v>0.63444725632978705</v>
      </c>
      <c r="J1851" s="17">
        <v>0.52786000093392904</v>
      </c>
      <c r="K1851" s="17">
        <v>0.452778162785268</v>
      </c>
      <c r="L1851" s="17">
        <v>0.54695955662906803</v>
      </c>
      <c r="M1851" s="17"/>
      <c r="N1851" s="17">
        <v>0.56297118585702499</v>
      </c>
      <c r="O1851" s="17">
        <v>0.56236867451624994</v>
      </c>
      <c r="P1851" s="17">
        <v>0.59755076962683096</v>
      </c>
      <c r="Q1851" s="17">
        <v>0.53223959085361305</v>
      </c>
      <c r="R1851" s="17"/>
      <c r="S1851" s="17">
        <v>0.62712923358872597</v>
      </c>
      <c r="T1851" s="17">
        <v>0.57254812606111805</v>
      </c>
      <c r="U1851" s="17">
        <v>0.53495769778153102</v>
      </c>
      <c r="V1851" s="17">
        <v>0.57272708302714703</v>
      </c>
      <c r="W1851" s="17">
        <v>0.57819159879702697</v>
      </c>
      <c r="X1851" s="17">
        <v>0.444972472807519</v>
      </c>
      <c r="Y1851" s="17">
        <v>0.53503887979264297</v>
      </c>
      <c r="Z1851" s="17">
        <v>0.40256282523845899</v>
      </c>
      <c r="AA1851" s="17">
        <v>0.52505082659868796</v>
      </c>
      <c r="AB1851" s="17">
        <v>0.61738971398076903</v>
      </c>
      <c r="AC1851" s="17">
        <v>0.65524960765621898</v>
      </c>
      <c r="AD1851" s="17">
        <v>0.68333014924568003</v>
      </c>
      <c r="AE1851" s="17"/>
      <c r="AF1851" s="17">
        <v>0.56255040145534096</v>
      </c>
      <c r="AG1851" s="17">
        <v>0.539031171562106</v>
      </c>
      <c r="AH1851" s="17">
        <v>0.59583669266201</v>
      </c>
      <c r="AI1851" s="17"/>
      <c r="AJ1851" s="17">
        <v>0.52121092055436202</v>
      </c>
      <c r="AK1851" s="17">
        <v>0.62099830570227099</v>
      </c>
      <c r="AL1851" s="17">
        <v>0.51174624664374302</v>
      </c>
      <c r="AM1851" s="17">
        <v>0.71291459031216298</v>
      </c>
      <c r="AN1851" s="17">
        <v>0.54135025126026703</v>
      </c>
      <c r="AO1851" s="17"/>
      <c r="AP1851" s="17">
        <v>0.54134637585715795</v>
      </c>
      <c r="AQ1851" s="17">
        <v>0.54960053350327798</v>
      </c>
      <c r="AR1851" s="17">
        <v>0.52984738018031097</v>
      </c>
      <c r="AS1851" s="17"/>
      <c r="AT1851" s="17">
        <v>0.52527015015435696</v>
      </c>
      <c r="AU1851" s="17">
        <v>0.50264566096926</v>
      </c>
      <c r="AV1851" s="17" t="s">
        <v>74</v>
      </c>
      <c r="AW1851" s="17">
        <v>0.512294946565091</v>
      </c>
      <c r="AX1851" s="17">
        <v>0.53023596128522199</v>
      </c>
      <c r="AY1851" s="17">
        <v>0.705784359389942</v>
      </c>
      <c r="AZ1851" s="17">
        <v>0.56993905272950296</v>
      </c>
    </row>
    <row r="1852" spans="2:52" x14ac:dyDescent="0.35">
      <c r="B1852" t="s">
        <v>388</v>
      </c>
      <c r="C1852" s="17">
        <v>0.14667268536806199</v>
      </c>
      <c r="D1852" s="17">
        <v>0.15815694111801901</v>
      </c>
      <c r="E1852" s="17">
        <v>0.135558435775846</v>
      </c>
      <c r="F1852" s="17"/>
      <c r="G1852" s="17">
        <v>8.8624885965855105E-2</v>
      </c>
      <c r="H1852" s="17">
        <v>0.117363352822122</v>
      </c>
      <c r="I1852" s="17">
        <v>0.121324981398957</v>
      </c>
      <c r="J1852" s="17">
        <v>0.18361578338335599</v>
      </c>
      <c r="K1852" s="17">
        <v>0.195575181588548</v>
      </c>
      <c r="L1852" s="17">
        <v>0.169821584765945</v>
      </c>
      <c r="M1852" s="17"/>
      <c r="N1852" s="17">
        <v>0.16327495694768701</v>
      </c>
      <c r="O1852" s="17">
        <v>0.16505707210902601</v>
      </c>
      <c r="P1852" s="17">
        <v>0.116766975043032</v>
      </c>
      <c r="Q1852" s="17">
        <v>0.137447682635706</v>
      </c>
      <c r="R1852" s="17"/>
      <c r="S1852" s="17">
        <v>7.8396702381724304E-2</v>
      </c>
      <c r="T1852" s="17">
        <v>0.173614211557542</v>
      </c>
      <c r="U1852" s="17">
        <v>0.151868789864295</v>
      </c>
      <c r="V1852" s="17">
        <v>0.13855569640436499</v>
      </c>
      <c r="W1852" s="17">
        <v>0.12633382983263899</v>
      </c>
      <c r="X1852" s="17">
        <v>0.208500183282888</v>
      </c>
      <c r="Y1852" s="17">
        <v>0.16390758686635001</v>
      </c>
      <c r="Z1852" s="17">
        <v>0.14738709718142401</v>
      </c>
      <c r="AA1852" s="17">
        <v>0.19585071218254901</v>
      </c>
      <c r="AB1852" s="17">
        <v>0.115615690050639</v>
      </c>
      <c r="AC1852" s="17">
        <v>0.172744784221882</v>
      </c>
      <c r="AD1852" s="17">
        <v>7.6075901088479697E-2</v>
      </c>
      <c r="AE1852" s="17"/>
      <c r="AF1852" s="17">
        <v>0.17944143229724099</v>
      </c>
      <c r="AG1852" s="17">
        <v>0.147650757174241</v>
      </c>
      <c r="AH1852" s="17">
        <v>9.56241954369354E-2</v>
      </c>
      <c r="AI1852" s="17"/>
      <c r="AJ1852" s="17">
        <v>0.17704507541227801</v>
      </c>
      <c r="AK1852" s="17">
        <v>0.150766329689591</v>
      </c>
      <c r="AL1852" s="17">
        <v>0.18747192708253799</v>
      </c>
      <c r="AM1852" s="17">
        <v>0.15005109560910801</v>
      </c>
      <c r="AN1852" s="17">
        <v>9.8818244753956994E-2</v>
      </c>
      <c r="AO1852" s="17"/>
      <c r="AP1852" s="17">
        <v>0.137779362709329</v>
      </c>
      <c r="AQ1852" s="17">
        <v>0.189292760335496</v>
      </c>
      <c r="AR1852" s="17">
        <v>0.144405195965049</v>
      </c>
      <c r="AS1852" s="17"/>
      <c r="AT1852" s="17">
        <v>0.17672540752869501</v>
      </c>
      <c r="AU1852" s="17">
        <v>0.199033342554537</v>
      </c>
      <c r="AV1852" s="17" t="s">
        <v>74</v>
      </c>
      <c r="AW1852" s="17">
        <v>7.3346094735095096E-2</v>
      </c>
      <c r="AX1852" s="17">
        <v>0.1179704869467</v>
      </c>
      <c r="AY1852" s="17">
        <v>8.25974373641363E-2</v>
      </c>
      <c r="AZ1852" s="17">
        <v>0.16281506414965499</v>
      </c>
    </row>
    <row r="1853" spans="2:52" x14ac:dyDescent="0.35">
      <c r="B1853" t="s">
        <v>86</v>
      </c>
      <c r="C1853" s="17">
        <v>0.41577993982099698</v>
      </c>
      <c r="D1853" s="17">
        <v>0.38459486605555498</v>
      </c>
      <c r="E1853" s="17">
        <v>0.44596027548463701</v>
      </c>
      <c r="F1853" s="17"/>
      <c r="G1853" s="17">
        <v>0.51709467350557003</v>
      </c>
      <c r="H1853" s="17">
        <v>0.481546639051041</v>
      </c>
      <c r="I1853" s="17">
        <v>0.51312227493082996</v>
      </c>
      <c r="J1853" s="17">
        <v>0.344244217550572</v>
      </c>
      <c r="K1853" s="17">
        <v>0.25720298119672003</v>
      </c>
      <c r="L1853" s="17">
        <v>0.37713797186312298</v>
      </c>
      <c r="M1853" s="17"/>
      <c r="N1853" s="17">
        <v>0.39969622890933798</v>
      </c>
      <c r="O1853" s="17">
        <v>0.39731160240722502</v>
      </c>
      <c r="P1853" s="17">
        <v>0.480783794583799</v>
      </c>
      <c r="Q1853" s="17">
        <v>0.394791908217906</v>
      </c>
      <c r="R1853" s="17"/>
      <c r="S1853" s="17">
        <v>0.54873253120700105</v>
      </c>
      <c r="T1853" s="17">
        <v>0.39893391450357701</v>
      </c>
      <c r="U1853" s="17">
        <v>0.38308890791723599</v>
      </c>
      <c r="V1853" s="17">
        <v>0.43417138662278199</v>
      </c>
      <c r="W1853" s="17">
        <v>0.45185776896438801</v>
      </c>
      <c r="X1853" s="17">
        <v>0.23647228952463101</v>
      </c>
      <c r="Y1853" s="17">
        <v>0.37113129292629299</v>
      </c>
      <c r="Z1853" s="17">
        <v>0.25517572805703498</v>
      </c>
      <c r="AA1853" s="17">
        <v>0.329200114416139</v>
      </c>
      <c r="AB1853" s="17">
        <v>0.50177402393013004</v>
      </c>
      <c r="AC1853" s="17">
        <v>0.48250482343433698</v>
      </c>
      <c r="AD1853" s="17">
        <v>0.60725424815720097</v>
      </c>
      <c r="AE1853" s="17"/>
      <c r="AF1853" s="17">
        <v>0.383108969158099</v>
      </c>
      <c r="AG1853" s="17">
        <v>0.39138041438786603</v>
      </c>
      <c r="AH1853" s="17">
        <v>0.50021249722507399</v>
      </c>
      <c r="AI1853" s="17"/>
      <c r="AJ1853" s="17">
        <v>0.34416584514208398</v>
      </c>
      <c r="AK1853" s="17">
        <v>0.47023197601268002</v>
      </c>
      <c r="AL1853" s="17">
        <v>0.324274319561205</v>
      </c>
      <c r="AM1853" s="17">
        <v>0.56286349470305497</v>
      </c>
      <c r="AN1853" s="17">
        <v>0.44253200650631003</v>
      </c>
      <c r="AO1853" s="17"/>
      <c r="AP1853" s="17">
        <v>0.403567013147828</v>
      </c>
      <c r="AQ1853" s="17">
        <v>0.36030777316778201</v>
      </c>
      <c r="AR1853" s="17">
        <v>0.385442184215263</v>
      </c>
      <c r="AS1853" s="17"/>
      <c r="AT1853" s="17">
        <v>0.34854474262566199</v>
      </c>
      <c r="AU1853" s="17">
        <v>0.30361231841472203</v>
      </c>
      <c r="AV1853" s="17" t="s">
        <v>74</v>
      </c>
      <c r="AW1853" s="17">
        <v>0.43894885182999599</v>
      </c>
      <c r="AX1853" s="17">
        <v>0.41226547433852101</v>
      </c>
      <c r="AY1853" s="17">
        <v>0.62318692202580594</v>
      </c>
      <c r="AZ1853" s="17">
        <v>0.407123988579848</v>
      </c>
    </row>
    <row r="1854" spans="2:52" x14ac:dyDescent="0.35">
      <c r="C1854" s="17"/>
      <c r="D1854" s="17"/>
      <c r="E1854" s="17"/>
      <c r="F1854" s="17"/>
      <c r="G1854" s="17"/>
      <c r="H1854" s="17"/>
      <c r="I1854" s="17"/>
      <c r="J1854" s="17"/>
      <c r="K1854" s="17"/>
      <c r="L1854" s="17"/>
      <c r="M1854" s="17"/>
      <c r="N1854" s="17"/>
      <c r="O1854" s="17"/>
      <c r="P1854" s="17"/>
      <c r="Q1854" s="17"/>
      <c r="R1854" s="17"/>
      <c r="S1854" s="17"/>
      <c r="T1854" s="17"/>
      <c r="U1854" s="17"/>
      <c r="V1854" s="17"/>
      <c r="W1854" s="17"/>
      <c r="X1854" s="17"/>
      <c r="Y1854" s="17"/>
      <c r="Z1854" s="17"/>
      <c r="AA1854" s="17"/>
      <c r="AB1854" s="17"/>
      <c r="AC1854" s="17"/>
      <c r="AD1854" s="17"/>
      <c r="AE1854" s="17"/>
      <c r="AF1854" s="17"/>
      <c r="AG1854" s="17"/>
      <c r="AH1854" s="17"/>
      <c r="AI1854" s="17"/>
      <c r="AJ1854" s="17"/>
      <c r="AK1854" s="17"/>
      <c r="AL1854" s="17"/>
      <c r="AM1854" s="17"/>
      <c r="AN1854" s="17"/>
      <c r="AO1854" s="17"/>
      <c r="AP1854" s="17"/>
      <c r="AQ1854" s="17"/>
      <c r="AR1854" s="17"/>
      <c r="AS1854" s="17"/>
      <c r="AT1854" s="17"/>
      <c r="AU1854" s="17"/>
      <c r="AV1854" s="17"/>
      <c r="AW1854" s="17"/>
      <c r="AX1854" s="17"/>
      <c r="AY1854" s="17"/>
      <c r="AZ1854" s="17"/>
    </row>
    <row r="1855" spans="2:52" x14ac:dyDescent="0.35">
      <c r="B1855" s="6" t="s">
        <v>559</v>
      </c>
      <c r="C1855" s="17"/>
      <c r="D1855" s="17"/>
      <c r="E1855" s="17"/>
      <c r="F1855" s="17"/>
      <c r="G1855" s="17"/>
      <c r="H1855" s="17"/>
      <c r="I1855" s="17"/>
      <c r="J1855" s="17"/>
      <c r="K1855" s="17"/>
      <c r="L1855" s="17"/>
      <c r="M1855" s="17"/>
      <c r="N1855" s="17"/>
      <c r="O1855" s="17"/>
      <c r="P1855" s="17"/>
      <c r="Q1855" s="17"/>
      <c r="R1855" s="17"/>
      <c r="S1855" s="17"/>
      <c r="T1855" s="17"/>
      <c r="U1855" s="17"/>
      <c r="V1855" s="17"/>
      <c r="W1855" s="17"/>
      <c r="X1855" s="17"/>
      <c r="Y1855" s="17"/>
      <c r="Z1855" s="17"/>
      <c r="AA1855" s="17"/>
      <c r="AB1855" s="17"/>
      <c r="AC1855" s="17"/>
      <c r="AD1855" s="17"/>
      <c r="AE1855" s="17"/>
      <c r="AF1855" s="17"/>
      <c r="AG1855" s="17"/>
      <c r="AH1855" s="17"/>
      <c r="AI1855" s="17"/>
      <c r="AJ1855" s="17"/>
      <c r="AK1855" s="17"/>
      <c r="AL1855" s="17"/>
      <c r="AM1855" s="17"/>
      <c r="AN1855" s="17"/>
      <c r="AO1855" s="17"/>
      <c r="AP1855" s="17"/>
      <c r="AQ1855" s="17"/>
      <c r="AR1855" s="17"/>
      <c r="AS1855" s="17"/>
      <c r="AT1855" s="17"/>
      <c r="AU1855" s="17"/>
      <c r="AV1855" s="17"/>
      <c r="AW1855" s="17"/>
      <c r="AX1855" s="17"/>
      <c r="AY1855" s="17"/>
      <c r="AZ1855" s="17"/>
    </row>
    <row r="1856" spans="2:52" x14ac:dyDescent="0.35">
      <c r="B1856" s="24" t="s">
        <v>156</v>
      </c>
      <c r="C1856" s="17"/>
      <c r="D1856" s="17"/>
      <c r="E1856" s="17"/>
      <c r="F1856" s="17"/>
      <c r="G1856" s="17"/>
      <c r="H1856" s="17"/>
      <c r="I1856" s="17"/>
      <c r="J1856" s="17"/>
      <c r="K1856" s="17"/>
      <c r="L1856" s="17"/>
      <c r="M1856" s="17"/>
      <c r="N1856" s="17"/>
      <c r="O1856" s="17"/>
      <c r="P1856" s="17"/>
      <c r="Q1856" s="17"/>
      <c r="R1856" s="17"/>
      <c r="S1856" s="17"/>
      <c r="T1856" s="17"/>
      <c r="U1856" s="17"/>
      <c r="V1856" s="17"/>
      <c r="W1856" s="17"/>
      <c r="X1856" s="17"/>
      <c r="Y1856" s="17"/>
      <c r="Z1856" s="17"/>
      <c r="AA1856" s="17"/>
      <c r="AB1856" s="17"/>
      <c r="AC1856" s="17"/>
      <c r="AD1856" s="17"/>
      <c r="AE1856" s="17"/>
      <c r="AF1856" s="17"/>
      <c r="AG1856" s="17"/>
      <c r="AH1856" s="17"/>
      <c r="AI1856" s="17"/>
      <c r="AJ1856" s="17"/>
      <c r="AK1856" s="17"/>
      <c r="AL1856" s="17"/>
      <c r="AM1856" s="17"/>
      <c r="AN1856" s="17"/>
      <c r="AO1856" s="17"/>
      <c r="AP1856" s="17"/>
      <c r="AQ1856" s="17"/>
      <c r="AR1856" s="17"/>
      <c r="AS1856" s="17"/>
      <c r="AT1856" s="17"/>
      <c r="AU1856" s="17"/>
      <c r="AV1856" s="17"/>
      <c r="AW1856" s="17"/>
      <c r="AX1856" s="17"/>
      <c r="AY1856" s="17"/>
      <c r="AZ1856" s="17"/>
    </row>
    <row r="1857" spans="2:52" x14ac:dyDescent="0.35">
      <c r="B1857" t="s">
        <v>382</v>
      </c>
      <c r="C1857" s="17">
        <v>4.16190123456407E-2</v>
      </c>
      <c r="D1857" s="17">
        <v>4.57799310906912E-2</v>
      </c>
      <c r="E1857" s="17">
        <v>3.7592152401704299E-2</v>
      </c>
      <c r="F1857" s="17"/>
      <c r="G1857" s="17">
        <v>6.59714637070212E-2</v>
      </c>
      <c r="H1857" s="17">
        <v>9.6902623474596605E-2</v>
      </c>
      <c r="I1857" s="17">
        <v>4.5415112789902803E-2</v>
      </c>
      <c r="J1857" s="17">
        <v>1.7266320054968701E-2</v>
      </c>
      <c r="K1857" s="17">
        <v>8.3196195709475604E-3</v>
      </c>
      <c r="L1857" s="17">
        <v>1.5819594997381999E-2</v>
      </c>
      <c r="M1857" s="17"/>
      <c r="N1857" s="17">
        <v>5.3344152829919299E-2</v>
      </c>
      <c r="O1857" s="17">
        <v>4.4332815880202901E-2</v>
      </c>
      <c r="P1857" s="17">
        <v>4.3762486735820602E-2</v>
      </c>
      <c r="Q1857" s="17">
        <v>2.27250059200481E-2</v>
      </c>
      <c r="R1857" s="17"/>
      <c r="S1857" s="17">
        <v>3.06061434065787E-2</v>
      </c>
      <c r="T1857" s="17">
        <v>2.4564076033515299E-2</v>
      </c>
      <c r="U1857" s="17">
        <v>4.32007234251503E-2</v>
      </c>
      <c r="V1857" s="17">
        <v>4.5716123503629698E-2</v>
      </c>
      <c r="W1857" s="17">
        <v>3.9355107971898097E-2</v>
      </c>
      <c r="X1857" s="17">
        <v>8.7990095808541599E-2</v>
      </c>
      <c r="Y1857" s="17">
        <v>3.50521008389462E-2</v>
      </c>
      <c r="Z1857" s="17">
        <v>0</v>
      </c>
      <c r="AA1857" s="17">
        <v>4.1560582037794801E-2</v>
      </c>
      <c r="AB1857" s="17">
        <v>7.4703867666617393E-2</v>
      </c>
      <c r="AC1857" s="17">
        <v>3.1110311014715099E-2</v>
      </c>
      <c r="AD1857" s="17">
        <v>0</v>
      </c>
      <c r="AE1857" s="17"/>
      <c r="AF1857" s="17">
        <v>4.3524380981594897E-2</v>
      </c>
      <c r="AG1857" s="17">
        <v>3.6402422927988301E-2</v>
      </c>
      <c r="AH1857" s="17">
        <v>2.1628683440571599E-2</v>
      </c>
      <c r="AI1857" s="17"/>
      <c r="AJ1857" s="17">
        <v>4.05907041714412E-2</v>
      </c>
      <c r="AK1857" s="17">
        <v>4.9303470018758198E-2</v>
      </c>
      <c r="AL1857" s="17">
        <v>5.9046237130811703E-2</v>
      </c>
      <c r="AM1857" s="17">
        <v>0.22106662114349701</v>
      </c>
      <c r="AN1857" s="17">
        <v>1.3455788063137601E-2</v>
      </c>
      <c r="AO1857" s="17"/>
      <c r="AP1857" s="17">
        <v>4.0715827029471199E-2</v>
      </c>
      <c r="AQ1857" s="17">
        <v>5.2455990222028397E-2</v>
      </c>
      <c r="AR1857" s="17">
        <v>5.0068578046556497E-2</v>
      </c>
      <c r="AS1857" s="17"/>
      <c r="AT1857" s="17">
        <v>2.1788248547044999E-2</v>
      </c>
      <c r="AU1857" s="17">
        <v>4.3585117014432899E-2</v>
      </c>
      <c r="AV1857" s="17" t="s">
        <v>74</v>
      </c>
      <c r="AW1857" s="17">
        <v>8.4561176642217697E-2</v>
      </c>
      <c r="AX1857" s="17">
        <v>1.54887249157428E-2</v>
      </c>
      <c r="AY1857" s="17">
        <v>5.2206982448128797E-2</v>
      </c>
      <c r="AZ1857" s="17">
        <v>0.107829587954043</v>
      </c>
    </row>
    <row r="1858" spans="2:52" x14ac:dyDescent="0.35">
      <c r="B1858" t="s">
        <v>383</v>
      </c>
      <c r="C1858" s="17">
        <v>0.156476372341074</v>
      </c>
      <c r="D1858" s="17">
        <v>0.165681598796836</v>
      </c>
      <c r="E1858" s="17">
        <v>0.14756772500599599</v>
      </c>
      <c r="F1858" s="17"/>
      <c r="G1858" s="17">
        <v>0.23081403340071199</v>
      </c>
      <c r="H1858" s="17">
        <v>0.17440115944347301</v>
      </c>
      <c r="I1858" s="17">
        <v>0.20031260370290099</v>
      </c>
      <c r="J1858" s="17">
        <v>0.17054582904198901</v>
      </c>
      <c r="K1858" s="17">
        <v>5.19244525334982E-2</v>
      </c>
      <c r="L1858" s="17">
        <v>0.11253106715271401</v>
      </c>
      <c r="M1858" s="17"/>
      <c r="N1858" s="17">
        <v>0.17109441732630501</v>
      </c>
      <c r="O1858" s="17">
        <v>0.174639477398638</v>
      </c>
      <c r="P1858" s="17">
        <v>0.115235831256025</v>
      </c>
      <c r="Q1858" s="17">
        <v>0.160787149310891</v>
      </c>
      <c r="R1858" s="17"/>
      <c r="S1858" s="17">
        <v>0.13230722180467799</v>
      </c>
      <c r="T1858" s="17">
        <v>0.100845608544534</v>
      </c>
      <c r="U1858" s="17">
        <v>0.15422163541742601</v>
      </c>
      <c r="V1858" s="17">
        <v>0.18355643216311501</v>
      </c>
      <c r="W1858" s="17">
        <v>0.25110503767412201</v>
      </c>
      <c r="X1858" s="17">
        <v>0.187119768575434</v>
      </c>
      <c r="Y1858" s="17">
        <v>0.12542699946213101</v>
      </c>
      <c r="Z1858" s="17">
        <v>0.10323463477401899</v>
      </c>
      <c r="AA1858" s="17">
        <v>0.16825495421499301</v>
      </c>
      <c r="AB1858" s="17">
        <v>0.16509349875816301</v>
      </c>
      <c r="AC1858" s="17">
        <v>0.116451610065738</v>
      </c>
      <c r="AD1858" s="17">
        <v>0.23731140541184501</v>
      </c>
      <c r="AE1858" s="17"/>
      <c r="AF1858" s="17">
        <v>0.140880019553731</v>
      </c>
      <c r="AG1858" s="17">
        <v>0.14268110102877599</v>
      </c>
      <c r="AH1858" s="17">
        <v>0.17712939599489999</v>
      </c>
      <c r="AI1858" s="17"/>
      <c r="AJ1858" s="17">
        <v>0.14573176801961699</v>
      </c>
      <c r="AK1858" s="17">
        <v>0.18019636629733701</v>
      </c>
      <c r="AL1858" s="17">
        <v>0.13888829596969199</v>
      </c>
      <c r="AM1858" s="17">
        <v>0.13703431407873001</v>
      </c>
      <c r="AN1858" s="17">
        <v>9.2710886307719106E-2</v>
      </c>
      <c r="AO1858" s="17"/>
      <c r="AP1858" s="17">
        <v>0.19518369238158201</v>
      </c>
      <c r="AQ1858" s="17">
        <v>0.17719856510197499</v>
      </c>
      <c r="AR1858" s="17">
        <v>0.17461539466578299</v>
      </c>
      <c r="AS1858" s="17"/>
      <c r="AT1858" s="17">
        <v>0.13698672014112701</v>
      </c>
      <c r="AU1858" s="17">
        <v>0.158997290191282</v>
      </c>
      <c r="AV1858" s="17" t="s">
        <v>74</v>
      </c>
      <c r="AW1858" s="17">
        <v>0.114244553025834</v>
      </c>
      <c r="AX1858" s="17">
        <v>0.12710495071828101</v>
      </c>
      <c r="AY1858" s="17">
        <v>0.225504411230978</v>
      </c>
      <c r="AZ1858" s="17">
        <v>0.100496889427339</v>
      </c>
    </row>
    <row r="1859" spans="2:52" x14ac:dyDescent="0.35">
      <c r="B1859" t="s">
        <v>384</v>
      </c>
      <c r="C1859" s="17">
        <v>0.292341421065625</v>
      </c>
      <c r="D1859" s="17">
        <v>0.28244019008074001</v>
      </c>
      <c r="E1859" s="17">
        <v>0.30192364866767202</v>
      </c>
      <c r="F1859" s="17"/>
      <c r="G1859" s="17">
        <v>0.31237174108235199</v>
      </c>
      <c r="H1859" s="17">
        <v>0.29096729506861002</v>
      </c>
      <c r="I1859" s="17">
        <v>0.24674995201368799</v>
      </c>
      <c r="J1859" s="17">
        <v>0.28719878618690697</v>
      </c>
      <c r="K1859" s="17">
        <v>0.36914091261582599</v>
      </c>
      <c r="L1859" s="17">
        <v>0.26207785107433101</v>
      </c>
      <c r="M1859" s="17"/>
      <c r="N1859" s="17">
        <v>0.29834131195615499</v>
      </c>
      <c r="O1859" s="17">
        <v>0.23260477609177199</v>
      </c>
      <c r="P1859" s="17">
        <v>0.32790103197368098</v>
      </c>
      <c r="Q1859" s="17">
        <v>0.312483708308472</v>
      </c>
      <c r="R1859" s="17"/>
      <c r="S1859" s="17">
        <v>0.33578104230286199</v>
      </c>
      <c r="T1859" s="17">
        <v>0.27001439123957999</v>
      </c>
      <c r="U1859" s="17">
        <v>0.291492820032413</v>
      </c>
      <c r="V1859" s="17">
        <v>0.25122401854583098</v>
      </c>
      <c r="W1859" s="17">
        <v>0.24724952450886301</v>
      </c>
      <c r="X1859" s="17">
        <v>0.24425353955076901</v>
      </c>
      <c r="Y1859" s="17">
        <v>0.35719337572009402</v>
      </c>
      <c r="Z1859" s="17">
        <v>0.253949217696256</v>
      </c>
      <c r="AA1859" s="17">
        <v>0.28029117245312701</v>
      </c>
      <c r="AB1859" s="17">
        <v>0.370238508269012</v>
      </c>
      <c r="AC1859" s="17">
        <v>0.20304004761129901</v>
      </c>
      <c r="AD1859" s="17">
        <v>0.37523579256619699</v>
      </c>
      <c r="AE1859" s="17"/>
      <c r="AF1859" s="17">
        <v>0.27203319734635201</v>
      </c>
      <c r="AG1859" s="17">
        <v>0.32310385622272603</v>
      </c>
      <c r="AH1859" s="17">
        <v>0.27840886965976303</v>
      </c>
      <c r="AI1859" s="17"/>
      <c r="AJ1859" s="17">
        <v>0.25967867616185403</v>
      </c>
      <c r="AK1859" s="17">
        <v>0.33726231332232298</v>
      </c>
      <c r="AL1859" s="17">
        <v>0.284735953810694</v>
      </c>
      <c r="AM1859" s="17">
        <v>0.136611849349242</v>
      </c>
      <c r="AN1859" s="17">
        <v>0.26858898246180501</v>
      </c>
      <c r="AO1859" s="17"/>
      <c r="AP1859" s="17">
        <v>0.24812646365787</v>
      </c>
      <c r="AQ1859" s="17">
        <v>0.32047004259708201</v>
      </c>
      <c r="AR1859" s="17">
        <v>0.25199137305476299</v>
      </c>
      <c r="AS1859" s="17"/>
      <c r="AT1859" s="17">
        <v>0.27602112944914797</v>
      </c>
      <c r="AU1859" s="17">
        <v>0.32382942258983199</v>
      </c>
      <c r="AV1859" s="17" t="s">
        <v>74</v>
      </c>
      <c r="AW1859" s="17">
        <v>0.350495017740378</v>
      </c>
      <c r="AX1859" s="17">
        <v>0.35937300296736602</v>
      </c>
      <c r="AY1859" s="17">
        <v>0.24065931825587999</v>
      </c>
      <c r="AZ1859" s="17">
        <v>0.22881312934536499</v>
      </c>
    </row>
    <row r="1860" spans="2:52" x14ac:dyDescent="0.35">
      <c r="B1860" t="s">
        <v>385</v>
      </c>
      <c r="C1860" s="17">
        <v>0.20602665590327199</v>
      </c>
      <c r="D1860" s="17">
        <v>0.18857809267885101</v>
      </c>
      <c r="E1860" s="17">
        <v>0.22291305158481201</v>
      </c>
      <c r="F1860" s="17"/>
      <c r="G1860" s="17">
        <v>0.161979365812911</v>
      </c>
      <c r="H1860" s="17">
        <v>0.23261829537800499</v>
      </c>
      <c r="I1860" s="17">
        <v>0.21934960617819299</v>
      </c>
      <c r="J1860" s="17">
        <v>0.17918240522076501</v>
      </c>
      <c r="K1860" s="17">
        <v>0.233217286277527</v>
      </c>
      <c r="L1860" s="17">
        <v>0.202492768152678</v>
      </c>
      <c r="M1860" s="17"/>
      <c r="N1860" s="17">
        <v>0.18972384498002801</v>
      </c>
      <c r="O1860" s="17">
        <v>0.23003251787902901</v>
      </c>
      <c r="P1860" s="17">
        <v>0.218216456666363</v>
      </c>
      <c r="Q1860" s="17">
        <v>0.19197175288736501</v>
      </c>
      <c r="R1860" s="17"/>
      <c r="S1860" s="17">
        <v>0.17515999064245499</v>
      </c>
      <c r="T1860" s="17">
        <v>0.24593916997617399</v>
      </c>
      <c r="U1860" s="17">
        <v>0.23425795661117399</v>
      </c>
      <c r="V1860" s="17">
        <v>0.18189565498194801</v>
      </c>
      <c r="W1860" s="17">
        <v>0.223902664668435</v>
      </c>
      <c r="X1860" s="17">
        <v>0.109497423300344</v>
      </c>
      <c r="Y1860" s="17">
        <v>0.21480385467091301</v>
      </c>
      <c r="Z1860" s="17">
        <v>0.24159050602920101</v>
      </c>
      <c r="AA1860" s="17">
        <v>0.24244729931718401</v>
      </c>
      <c r="AB1860" s="17">
        <v>0.13828222915456201</v>
      </c>
      <c r="AC1860" s="17">
        <v>0.35494737457929498</v>
      </c>
      <c r="AD1860" s="17">
        <v>0.149988841339915</v>
      </c>
      <c r="AE1860" s="17"/>
      <c r="AF1860" s="17">
        <v>0.20089774352960599</v>
      </c>
      <c r="AG1860" s="17">
        <v>0.222109011988817</v>
      </c>
      <c r="AH1860" s="17">
        <v>0.21231633783539999</v>
      </c>
      <c r="AI1860" s="17"/>
      <c r="AJ1860" s="17">
        <v>0.21514235452924399</v>
      </c>
      <c r="AK1860" s="17">
        <v>0.219571376940496</v>
      </c>
      <c r="AL1860" s="17">
        <v>0.18912573326850901</v>
      </c>
      <c r="AM1860" s="17">
        <v>0</v>
      </c>
      <c r="AN1860" s="17">
        <v>0.20545728737323299</v>
      </c>
      <c r="AO1860" s="17"/>
      <c r="AP1860" s="17">
        <v>0.24621204883852199</v>
      </c>
      <c r="AQ1860" s="17">
        <v>0.186600956261159</v>
      </c>
      <c r="AR1860" s="17">
        <v>0.25021058859568401</v>
      </c>
      <c r="AS1860" s="17"/>
      <c r="AT1860" s="17">
        <v>0.20408566222871999</v>
      </c>
      <c r="AU1860" s="17">
        <v>0.237602640126023</v>
      </c>
      <c r="AV1860" s="17" t="s">
        <v>74</v>
      </c>
      <c r="AW1860" s="17">
        <v>0.152657861900063</v>
      </c>
      <c r="AX1860" s="17">
        <v>0.12882118701798101</v>
      </c>
      <c r="AY1860" s="17">
        <v>0.22703953198636101</v>
      </c>
      <c r="AZ1860" s="17">
        <v>0.22217876085398</v>
      </c>
    </row>
    <row r="1861" spans="2:52" x14ac:dyDescent="0.35">
      <c r="B1861" t="s">
        <v>386</v>
      </c>
      <c r="C1861" s="17">
        <v>0.236726448258645</v>
      </c>
      <c r="D1861" s="17">
        <v>0.25221753813018899</v>
      </c>
      <c r="E1861" s="17">
        <v>0.22173445896160901</v>
      </c>
      <c r="F1861" s="17"/>
      <c r="G1861" s="17">
        <v>0.153695807635258</v>
      </c>
      <c r="H1861" s="17">
        <v>0.13316085808089001</v>
      </c>
      <c r="I1861" s="17">
        <v>0.20530175028293901</v>
      </c>
      <c r="J1861" s="17">
        <v>0.27591813555129602</v>
      </c>
      <c r="K1861" s="17">
        <v>0.31969497147783599</v>
      </c>
      <c r="L1861" s="17">
        <v>0.32825873238647102</v>
      </c>
      <c r="M1861" s="17"/>
      <c r="N1861" s="17">
        <v>0.23504058311387999</v>
      </c>
      <c r="O1861" s="17">
        <v>0.26590319243775301</v>
      </c>
      <c r="P1861" s="17">
        <v>0.225460856138503</v>
      </c>
      <c r="Q1861" s="17">
        <v>0.22210606830472501</v>
      </c>
      <c r="R1861" s="17"/>
      <c r="S1861" s="17">
        <v>0.229883780946328</v>
      </c>
      <c r="T1861" s="17">
        <v>0.29709193677957402</v>
      </c>
      <c r="U1861" s="17">
        <v>0.18656165191447799</v>
      </c>
      <c r="V1861" s="17">
        <v>0.31993957272330698</v>
      </c>
      <c r="W1861" s="17">
        <v>0.15919690911784201</v>
      </c>
      <c r="X1861" s="17">
        <v>0.32855111203471099</v>
      </c>
      <c r="Y1861" s="17">
        <v>0.18500600252914001</v>
      </c>
      <c r="Z1861" s="17">
        <v>0.29753771239382598</v>
      </c>
      <c r="AA1861" s="17">
        <v>0.22746709223054301</v>
      </c>
      <c r="AB1861" s="17">
        <v>0.235416039701658</v>
      </c>
      <c r="AC1861" s="17">
        <v>0.14626130219721201</v>
      </c>
      <c r="AD1861" s="17">
        <v>0.162206689523437</v>
      </c>
      <c r="AE1861" s="17"/>
      <c r="AF1861" s="17">
        <v>0.30126423940211899</v>
      </c>
      <c r="AG1861" s="17">
        <v>0.20746866006856701</v>
      </c>
      <c r="AH1861" s="17">
        <v>0.195461764769949</v>
      </c>
      <c r="AI1861" s="17"/>
      <c r="AJ1861" s="17">
        <v>0.29212239077462998</v>
      </c>
      <c r="AK1861" s="17">
        <v>0.159898119769389</v>
      </c>
      <c r="AL1861" s="17">
        <v>0.243872295643762</v>
      </c>
      <c r="AM1861" s="17">
        <v>0.50528721542853094</v>
      </c>
      <c r="AN1861" s="17">
        <v>0.28204031449242101</v>
      </c>
      <c r="AO1861" s="17"/>
      <c r="AP1861" s="17">
        <v>0.23572221629970799</v>
      </c>
      <c r="AQ1861" s="17">
        <v>0.18554872479762899</v>
      </c>
      <c r="AR1861" s="17">
        <v>0.24579846495244501</v>
      </c>
      <c r="AS1861" s="17"/>
      <c r="AT1861" s="17">
        <v>0.28791844873556199</v>
      </c>
      <c r="AU1861" s="17">
        <v>0.20956843336905501</v>
      </c>
      <c r="AV1861" s="17" t="s">
        <v>74</v>
      </c>
      <c r="AW1861" s="17">
        <v>0.19438573182229499</v>
      </c>
      <c r="AX1861" s="17">
        <v>0.27902774067349101</v>
      </c>
      <c r="AY1861" s="17">
        <v>0.178048327796623</v>
      </c>
      <c r="AZ1861" s="17">
        <v>0.29816568466550197</v>
      </c>
    </row>
    <row r="1862" spans="2:52" x14ac:dyDescent="0.35">
      <c r="B1862" t="s">
        <v>72</v>
      </c>
      <c r="C1862" s="17">
        <v>6.6810090085742596E-2</v>
      </c>
      <c r="D1862" s="17">
        <v>6.5302649222692896E-2</v>
      </c>
      <c r="E1862" s="17">
        <v>6.8268963378206801E-2</v>
      </c>
      <c r="F1862" s="17"/>
      <c r="G1862" s="17">
        <v>7.5167588361746404E-2</v>
      </c>
      <c r="H1862" s="17">
        <v>7.1949768554425406E-2</v>
      </c>
      <c r="I1862" s="17">
        <v>8.2870975032376407E-2</v>
      </c>
      <c r="J1862" s="17">
        <v>6.9888523944074493E-2</v>
      </c>
      <c r="K1862" s="17">
        <v>1.7702757524365099E-2</v>
      </c>
      <c r="L1862" s="17">
        <v>7.8819986236424305E-2</v>
      </c>
      <c r="M1862" s="17"/>
      <c r="N1862" s="17">
        <v>5.24556897937117E-2</v>
      </c>
      <c r="O1862" s="17">
        <v>5.2487220312605699E-2</v>
      </c>
      <c r="P1862" s="17">
        <v>6.9423337229606905E-2</v>
      </c>
      <c r="Q1862" s="17">
        <v>8.9926315268498896E-2</v>
      </c>
      <c r="R1862" s="17"/>
      <c r="S1862" s="17">
        <v>9.6261820897098005E-2</v>
      </c>
      <c r="T1862" s="17">
        <v>6.1544817426623398E-2</v>
      </c>
      <c r="U1862" s="17">
        <v>9.0265212599358102E-2</v>
      </c>
      <c r="V1862" s="17">
        <v>1.766819808217E-2</v>
      </c>
      <c r="W1862" s="17">
        <v>7.9190756058839504E-2</v>
      </c>
      <c r="X1862" s="17">
        <v>4.2588060730200002E-2</v>
      </c>
      <c r="Y1862" s="17">
        <v>8.2517666778775603E-2</v>
      </c>
      <c r="Z1862" s="17">
        <v>0.103687929106698</v>
      </c>
      <c r="AA1862" s="17">
        <v>3.9978899746358397E-2</v>
      </c>
      <c r="AB1862" s="17">
        <v>1.6265856449988101E-2</v>
      </c>
      <c r="AC1862" s="17">
        <v>0.14818935453174201</v>
      </c>
      <c r="AD1862" s="17">
        <v>7.5257271158607003E-2</v>
      </c>
      <c r="AE1862" s="17"/>
      <c r="AF1862" s="17">
        <v>4.14004191865966E-2</v>
      </c>
      <c r="AG1862" s="17">
        <v>6.8234947763125303E-2</v>
      </c>
      <c r="AH1862" s="17">
        <v>0.115054948299417</v>
      </c>
      <c r="AI1862" s="17"/>
      <c r="AJ1862" s="17">
        <v>4.6734106343214003E-2</v>
      </c>
      <c r="AK1862" s="17">
        <v>5.3768353651696799E-2</v>
      </c>
      <c r="AL1862" s="17">
        <v>8.4331484176531593E-2</v>
      </c>
      <c r="AM1862" s="17">
        <v>0</v>
      </c>
      <c r="AN1862" s="17">
        <v>0.13774674130168499</v>
      </c>
      <c r="AO1862" s="17"/>
      <c r="AP1862" s="17">
        <v>3.4039751792846303E-2</v>
      </c>
      <c r="AQ1862" s="17">
        <v>7.7725721020126995E-2</v>
      </c>
      <c r="AR1862" s="17">
        <v>2.7315600684768699E-2</v>
      </c>
      <c r="AS1862" s="17"/>
      <c r="AT1862" s="17">
        <v>7.3199790898398204E-2</v>
      </c>
      <c r="AU1862" s="17">
        <v>2.64170967093749E-2</v>
      </c>
      <c r="AV1862" s="17" t="s">
        <v>74</v>
      </c>
      <c r="AW1862" s="17">
        <v>0.10365565886921201</v>
      </c>
      <c r="AX1862" s="17">
        <v>9.0184393707139002E-2</v>
      </c>
      <c r="AY1862" s="17">
        <v>7.6541428282028506E-2</v>
      </c>
      <c r="AZ1862" s="17">
        <v>4.2515947753772099E-2</v>
      </c>
    </row>
    <row r="1863" spans="2:52" x14ac:dyDescent="0.35">
      <c r="B1863" t="s">
        <v>387</v>
      </c>
      <c r="C1863" s="17">
        <v>0.198095384686715</v>
      </c>
      <c r="D1863" s="17">
        <v>0.21146152988752701</v>
      </c>
      <c r="E1863" s="17">
        <v>0.18515987740770101</v>
      </c>
      <c r="F1863" s="17"/>
      <c r="G1863" s="17">
        <v>0.296785497107733</v>
      </c>
      <c r="H1863" s="17">
        <v>0.27130378291807</v>
      </c>
      <c r="I1863" s="17">
        <v>0.245727716492804</v>
      </c>
      <c r="J1863" s="17">
        <v>0.18781214909695801</v>
      </c>
      <c r="K1863" s="17">
        <v>6.0244072104445698E-2</v>
      </c>
      <c r="L1863" s="17">
        <v>0.128350662150096</v>
      </c>
      <c r="M1863" s="17"/>
      <c r="N1863" s="17">
        <v>0.22443857015622501</v>
      </c>
      <c r="O1863" s="17">
        <v>0.21897229327884099</v>
      </c>
      <c r="P1863" s="17">
        <v>0.15899831799184599</v>
      </c>
      <c r="Q1863" s="17">
        <v>0.183512155230939</v>
      </c>
      <c r="R1863" s="17"/>
      <c r="S1863" s="17">
        <v>0.16291336521125699</v>
      </c>
      <c r="T1863" s="17">
        <v>0.12540968457804899</v>
      </c>
      <c r="U1863" s="17">
        <v>0.197422358842577</v>
      </c>
      <c r="V1863" s="17">
        <v>0.22927255566674501</v>
      </c>
      <c r="W1863" s="17">
        <v>0.29046014564602002</v>
      </c>
      <c r="X1863" s="17">
        <v>0.275109864383975</v>
      </c>
      <c r="Y1863" s="17">
        <v>0.16047910030107701</v>
      </c>
      <c r="Z1863" s="17">
        <v>0.10323463477401899</v>
      </c>
      <c r="AA1863" s="17">
        <v>0.20981553625278801</v>
      </c>
      <c r="AB1863" s="17">
        <v>0.23979736642478</v>
      </c>
      <c r="AC1863" s="17">
        <v>0.14756192108045299</v>
      </c>
      <c r="AD1863" s="17">
        <v>0.23731140541184501</v>
      </c>
      <c r="AE1863" s="17"/>
      <c r="AF1863" s="17">
        <v>0.184404400535326</v>
      </c>
      <c r="AG1863" s="17">
        <v>0.179083523956765</v>
      </c>
      <c r="AH1863" s="17">
        <v>0.198758079435472</v>
      </c>
      <c r="AI1863" s="17"/>
      <c r="AJ1863" s="17">
        <v>0.18632247219105799</v>
      </c>
      <c r="AK1863" s="17">
        <v>0.229499836316096</v>
      </c>
      <c r="AL1863" s="17">
        <v>0.19793453310050399</v>
      </c>
      <c r="AM1863" s="17">
        <v>0.35810093522222702</v>
      </c>
      <c r="AN1863" s="17">
        <v>0.106166674370857</v>
      </c>
      <c r="AO1863" s="17"/>
      <c r="AP1863" s="17">
        <v>0.235899519411053</v>
      </c>
      <c r="AQ1863" s="17">
        <v>0.229654555324004</v>
      </c>
      <c r="AR1863" s="17">
        <v>0.22468397271234</v>
      </c>
      <c r="AS1863" s="17"/>
      <c r="AT1863" s="17">
        <v>0.15877496868817201</v>
      </c>
      <c r="AU1863" s="17">
        <v>0.20258240720571499</v>
      </c>
      <c r="AV1863" s="17" t="s">
        <v>74</v>
      </c>
      <c r="AW1863" s="17">
        <v>0.19880572966805199</v>
      </c>
      <c r="AX1863" s="17">
        <v>0.142593675634024</v>
      </c>
      <c r="AY1863" s="17">
        <v>0.27771139367910702</v>
      </c>
      <c r="AZ1863" s="17">
        <v>0.20832647738138199</v>
      </c>
    </row>
    <row r="1864" spans="2:52" x14ac:dyDescent="0.35">
      <c r="B1864" t="s">
        <v>388</v>
      </c>
      <c r="C1864" s="17">
        <v>0.44275310416191699</v>
      </c>
      <c r="D1864" s="17">
        <v>0.44079563080904</v>
      </c>
      <c r="E1864" s="17">
        <v>0.44464751054641999</v>
      </c>
      <c r="F1864" s="17"/>
      <c r="G1864" s="17">
        <v>0.31567517344816798</v>
      </c>
      <c r="H1864" s="17">
        <v>0.365779153458894</v>
      </c>
      <c r="I1864" s="17">
        <v>0.424651356461132</v>
      </c>
      <c r="J1864" s="17">
        <v>0.45510054077206102</v>
      </c>
      <c r="K1864" s="17">
        <v>0.55291225775536401</v>
      </c>
      <c r="L1864" s="17">
        <v>0.53075150053914899</v>
      </c>
      <c r="M1864" s="17"/>
      <c r="N1864" s="17">
        <v>0.42476442809390802</v>
      </c>
      <c r="O1864" s="17">
        <v>0.49593571031678202</v>
      </c>
      <c r="P1864" s="17">
        <v>0.443677312804866</v>
      </c>
      <c r="Q1864" s="17">
        <v>0.41407782119209002</v>
      </c>
      <c r="R1864" s="17"/>
      <c r="S1864" s="17">
        <v>0.40504377158878302</v>
      </c>
      <c r="T1864" s="17">
        <v>0.54303110675574795</v>
      </c>
      <c r="U1864" s="17">
        <v>0.42081960852565198</v>
      </c>
      <c r="V1864" s="17">
        <v>0.50183522770525402</v>
      </c>
      <c r="W1864" s="17">
        <v>0.38309957378627701</v>
      </c>
      <c r="X1864" s="17">
        <v>0.438048535335055</v>
      </c>
      <c r="Y1864" s="17">
        <v>0.39980985720005302</v>
      </c>
      <c r="Z1864" s="17">
        <v>0.53912821842302705</v>
      </c>
      <c r="AA1864" s="17">
        <v>0.46991439154772702</v>
      </c>
      <c r="AB1864" s="17">
        <v>0.37369826885621998</v>
      </c>
      <c r="AC1864" s="17">
        <v>0.50120867677650605</v>
      </c>
      <c r="AD1864" s="17">
        <v>0.312195530863352</v>
      </c>
      <c r="AE1864" s="17"/>
      <c r="AF1864" s="17">
        <v>0.50216198293172598</v>
      </c>
      <c r="AG1864" s="17">
        <v>0.42957767205738401</v>
      </c>
      <c r="AH1864" s="17">
        <v>0.40777810260534902</v>
      </c>
      <c r="AI1864" s="17"/>
      <c r="AJ1864" s="17">
        <v>0.507264745303874</v>
      </c>
      <c r="AK1864" s="17">
        <v>0.379469496709885</v>
      </c>
      <c r="AL1864" s="17">
        <v>0.43299802891227102</v>
      </c>
      <c r="AM1864" s="17">
        <v>0.50528721542853094</v>
      </c>
      <c r="AN1864" s="17">
        <v>0.487497601865654</v>
      </c>
      <c r="AO1864" s="17"/>
      <c r="AP1864" s="17">
        <v>0.48193426513823001</v>
      </c>
      <c r="AQ1864" s="17">
        <v>0.37214968105878798</v>
      </c>
      <c r="AR1864" s="17">
        <v>0.49600905354812902</v>
      </c>
      <c r="AS1864" s="17"/>
      <c r="AT1864" s="17">
        <v>0.49200411096428198</v>
      </c>
      <c r="AU1864" s="17">
        <v>0.44717107349507801</v>
      </c>
      <c r="AV1864" s="17" t="s">
        <v>74</v>
      </c>
      <c r="AW1864" s="17">
        <v>0.34704359372235799</v>
      </c>
      <c r="AX1864" s="17">
        <v>0.40784892769147202</v>
      </c>
      <c r="AY1864" s="17">
        <v>0.40508785978298401</v>
      </c>
      <c r="AZ1864" s="17">
        <v>0.520344445519481</v>
      </c>
    </row>
    <row r="1865" spans="2:52" x14ac:dyDescent="0.35">
      <c r="B1865" t="s">
        <v>86</v>
      </c>
      <c r="C1865" s="17">
        <v>-0.24465771947520201</v>
      </c>
      <c r="D1865" s="17">
        <v>-0.22933410092151299</v>
      </c>
      <c r="E1865" s="17">
        <v>-0.25948763313871998</v>
      </c>
      <c r="F1865" s="17"/>
      <c r="G1865" s="17">
        <v>-1.8889676340435198E-2</v>
      </c>
      <c r="H1865" s="17">
        <v>-9.4475370540824194E-2</v>
      </c>
      <c r="I1865" s="17">
        <v>-0.178923639968329</v>
      </c>
      <c r="J1865" s="17">
        <v>-0.26728839167510299</v>
      </c>
      <c r="K1865" s="17">
        <v>-0.49266818565091802</v>
      </c>
      <c r="L1865" s="17">
        <v>-0.40240083838905299</v>
      </c>
      <c r="M1865" s="17"/>
      <c r="N1865" s="17">
        <v>-0.20032585793768401</v>
      </c>
      <c r="O1865" s="17">
        <v>-0.27696341703794097</v>
      </c>
      <c r="P1865" s="17">
        <v>-0.28467899481302</v>
      </c>
      <c r="Q1865" s="17">
        <v>-0.230565665961151</v>
      </c>
      <c r="R1865" s="17"/>
      <c r="S1865" s="17">
        <v>-0.242130406377526</v>
      </c>
      <c r="T1865" s="17">
        <v>-0.41762142217769899</v>
      </c>
      <c r="U1865" s="17">
        <v>-0.223397249683076</v>
      </c>
      <c r="V1865" s="17">
        <v>-0.27256267203850898</v>
      </c>
      <c r="W1865" s="17">
        <v>-9.26394281402564E-2</v>
      </c>
      <c r="X1865" s="17">
        <v>-0.16293867095108</v>
      </c>
      <c r="Y1865" s="17">
        <v>-0.23933075689897601</v>
      </c>
      <c r="Z1865" s="17">
        <v>-0.43589358364900799</v>
      </c>
      <c r="AA1865" s="17">
        <v>-0.26009885529493898</v>
      </c>
      <c r="AB1865" s="17">
        <v>-0.13390090243144001</v>
      </c>
      <c r="AC1865" s="17">
        <v>-0.35364675569605297</v>
      </c>
      <c r="AD1865" s="17">
        <v>-7.4884125451506703E-2</v>
      </c>
      <c r="AE1865" s="17"/>
      <c r="AF1865" s="17">
        <v>-0.31775758239640001</v>
      </c>
      <c r="AG1865" s="17">
        <v>-0.25049414810061998</v>
      </c>
      <c r="AH1865" s="17">
        <v>-0.209020023169877</v>
      </c>
      <c r="AI1865" s="17"/>
      <c r="AJ1865" s="17">
        <v>-0.32094227311281598</v>
      </c>
      <c r="AK1865" s="17">
        <v>-0.14996966039379001</v>
      </c>
      <c r="AL1865" s="17">
        <v>-0.235063495811766</v>
      </c>
      <c r="AM1865" s="17">
        <v>-0.147186280206304</v>
      </c>
      <c r="AN1865" s="17">
        <v>-0.38133092749479702</v>
      </c>
      <c r="AO1865" s="17"/>
      <c r="AP1865" s="17">
        <v>-0.24603474572717601</v>
      </c>
      <c r="AQ1865" s="17">
        <v>-0.14249512573478401</v>
      </c>
      <c r="AR1865" s="17">
        <v>-0.27132508083578899</v>
      </c>
      <c r="AS1865" s="17"/>
      <c r="AT1865" s="17">
        <v>-0.33322914227611</v>
      </c>
      <c r="AU1865" s="17">
        <v>-0.24458866628936399</v>
      </c>
      <c r="AV1865" s="17" t="s">
        <v>74</v>
      </c>
      <c r="AW1865" s="17">
        <v>-0.148237864054306</v>
      </c>
      <c r="AX1865" s="17">
        <v>-0.26525525205744799</v>
      </c>
      <c r="AY1865" s="17">
        <v>-0.12737646610387801</v>
      </c>
      <c r="AZ1865" s="17">
        <v>-0.31201796813810001</v>
      </c>
    </row>
    <row r="1866" spans="2:52" x14ac:dyDescent="0.35">
      <c r="C1866" s="17"/>
      <c r="D1866" s="17"/>
      <c r="E1866" s="17"/>
      <c r="F1866" s="17"/>
      <c r="G1866" s="17"/>
      <c r="H1866" s="17"/>
      <c r="I1866" s="17"/>
      <c r="J1866" s="17"/>
      <c r="K1866" s="17"/>
      <c r="L1866" s="17"/>
      <c r="M1866" s="17"/>
      <c r="N1866" s="17"/>
      <c r="O1866" s="17"/>
      <c r="P1866" s="17"/>
      <c r="Q1866" s="17"/>
      <c r="R1866" s="17"/>
      <c r="S1866" s="17"/>
      <c r="T1866" s="17"/>
      <c r="U1866" s="17"/>
      <c r="V1866" s="17"/>
      <c r="W1866" s="17"/>
      <c r="X1866" s="17"/>
      <c r="Y1866" s="17"/>
      <c r="Z1866" s="17"/>
      <c r="AA1866" s="17"/>
      <c r="AB1866" s="17"/>
      <c r="AC1866" s="17"/>
      <c r="AD1866" s="17"/>
      <c r="AE1866" s="17"/>
      <c r="AF1866" s="17"/>
      <c r="AG1866" s="17"/>
      <c r="AH1866" s="17"/>
      <c r="AI1866" s="17"/>
      <c r="AJ1866" s="17"/>
      <c r="AK1866" s="17"/>
      <c r="AL1866" s="17"/>
      <c r="AM1866" s="17"/>
      <c r="AN1866" s="17"/>
      <c r="AO1866" s="17"/>
      <c r="AP1866" s="17"/>
      <c r="AQ1866" s="17"/>
      <c r="AR1866" s="17"/>
      <c r="AS1866" s="17"/>
      <c r="AT1866" s="17"/>
      <c r="AU1866" s="17"/>
      <c r="AV1866" s="17"/>
      <c r="AW1866" s="17"/>
      <c r="AX1866" s="17"/>
      <c r="AY1866" s="17"/>
      <c r="AZ1866" s="17"/>
    </row>
    <row r="1867" spans="2:52" x14ac:dyDescent="0.35">
      <c r="B1867" s="6" t="s">
        <v>560</v>
      </c>
      <c r="C1867" s="17"/>
      <c r="D1867" s="17"/>
      <c r="E1867" s="17"/>
      <c r="F1867" s="17"/>
      <c r="G1867" s="17"/>
      <c r="H1867" s="17"/>
      <c r="I1867" s="17"/>
      <c r="J1867" s="17"/>
      <c r="K1867" s="17"/>
      <c r="L1867" s="17"/>
      <c r="M1867" s="17"/>
      <c r="N1867" s="17"/>
      <c r="O1867" s="17"/>
      <c r="P1867" s="17"/>
      <c r="Q1867" s="17"/>
      <c r="R1867" s="17"/>
      <c r="S1867" s="17"/>
      <c r="T1867" s="17"/>
      <c r="U1867" s="17"/>
      <c r="V1867" s="17"/>
      <c r="W1867" s="17"/>
      <c r="X1867" s="17"/>
      <c r="Y1867" s="17"/>
      <c r="Z1867" s="17"/>
      <c r="AA1867" s="17"/>
      <c r="AB1867" s="17"/>
      <c r="AC1867" s="17"/>
      <c r="AD1867" s="17"/>
      <c r="AE1867" s="17"/>
      <c r="AF1867" s="17"/>
      <c r="AG1867" s="17"/>
      <c r="AH1867" s="17"/>
      <c r="AI1867" s="17"/>
      <c r="AJ1867" s="17"/>
      <c r="AK1867" s="17"/>
      <c r="AL1867" s="17"/>
      <c r="AM1867" s="17"/>
      <c r="AN1867" s="17"/>
      <c r="AO1867" s="17"/>
      <c r="AP1867" s="17"/>
      <c r="AQ1867" s="17"/>
      <c r="AR1867" s="17"/>
      <c r="AS1867" s="17"/>
      <c r="AT1867" s="17"/>
      <c r="AU1867" s="17"/>
      <c r="AV1867" s="17"/>
      <c r="AW1867" s="17"/>
      <c r="AX1867" s="17"/>
      <c r="AY1867" s="17"/>
      <c r="AZ1867" s="17"/>
    </row>
    <row r="1868" spans="2:52" x14ac:dyDescent="0.35">
      <c r="B1868" s="24" t="s">
        <v>156</v>
      </c>
      <c r="C1868" s="17"/>
      <c r="D1868" s="17"/>
      <c r="E1868" s="17"/>
      <c r="F1868" s="17"/>
      <c r="G1868" s="17"/>
      <c r="H1868" s="17"/>
      <c r="I1868" s="17"/>
      <c r="J1868" s="17"/>
      <c r="K1868" s="17"/>
      <c r="L1868" s="17"/>
      <c r="M1868" s="17"/>
      <c r="N1868" s="17"/>
      <c r="O1868" s="17"/>
      <c r="P1868" s="17"/>
      <c r="Q1868" s="17"/>
      <c r="R1868" s="17"/>
      <c r="S1868" s="17"/>
      <c r="T1868" s="17"/>
      <c r="U1868" s="17"/>
      <c r="V1868" s="17"/>
      <c r="W1868" s="17"/>
      <c r="X1868" s="17"/>
      <c r="Y1868" s="17"/>
      <c r="Z1868" s="17"/>
      <c r="AA1868" s="17"/>
      <c r="AB1868" s="17"/>
      <c r="AC1868" s="17"/>
      <c r="AD1868" s="17"/>
      <c r="AE1868" s="17"/>
      <c r="AF1868" s="17"/>
      <c r="AG1868" s="17"/>
      <c r="AH1868" s="17"/>
      <c r="AI1868" s="17"/>
      <c r="AJ1868" s="17"/>
      <c r="AK1868" s="17"/>
      <c r="AL1868" s="17"/>
      <c r="AM1868" s="17"/>
      <c r="AN1868" s="17"/>
      <c r="AO1868" s="17"/>
      <c r="AP1868" s="17"/>
      <c r="AQ1868" s="17"/>
      <c r="AR1868" s="17"/>
      <c r="AS1868" s="17"/>
      <c r="AT1868" s="17"/>
      <c r="AU1868" s="17"/>
      <c r="AV1868" s="17"/>
      <c r="AW1868" s="17"/>
      <c r="AX1868" s="17"/>
      <c r="AY1868" s="17"/>
      <c r="AZ1868" s="17"/>
    </row>
    <row r="1869" spans="2:52" x14ac:dyDescent="0.35">
      <c r="B1869" t="s">
        <v>382</v>
      </c>
      <c r="C1869" s="17">
        <v>2.8357979907391199E-2</v>
      </c>
      <c r="D1869" s="17">
        <v>3.4532357827962198E-2</v>
      </c>
      <c r="E1869" s="17">
        <v>2.2382531538771198E-2</v>
      </c>
      <c r="F1869" s="17"/>
      <c r="G1869" s="17">
        <v>7.7273249143203299E-2</v>
      </c>
      <c r="H1869" s="17">
        <v>4.7867600976418803E-2</v>
      </c>
      <c r="I1869" s="17">
        <v>1.68688883910099E-2</v>
      </c>
      <c r="J1869" s="17">
        <v>2.6994285567791199E-2</v>
      </c>
      <c r="K1869" s="17">
        <v>0</v>
      </c>
      <c r="L1869" s="17">
        <v>8.1424267848605805E-3</v>
      </c>
      <c r="M1869" s="17"/>
      <c r="N1869" s="17">
        <v>4.2543022020955903E-2</v>
      </c>
      <c r="O1869" s="17">
        <v>2.4529978004944698E-2</v>
      </c>
      <c r="P1869" s="17">
        <v>3.7365722037082598E-2</v>
      </c>
      <c r="Q1869" s="17">
        <v>6.3127091557226601E-3</v>
      </c>
      <c r="R1869" s="17"/>
      <c r="S1869" s="17">
        <v>2.1902034498805002E-2</v>
      </c>
      <c r="T1869" s="17">
        <v>2.51531252726565E-2</v>
      </c>
      <c r="U1869" s="17">
        <v>4.4051064153233302E-2</v>
      </c>
      <c r="V1869" s="17">
        <v>1.9456435979420001E-2</v>
      </c>
      <c r="W1869" s="17">
        <v>1.9520827377867499E-2</v>
      </c>
      <c r="X1869" s="17">
        <v>7.2119373447687096E-2</v>
      </c>
      <c r="Y1869" s="17">
        <v>0</v>
      </c>
      <c r="Z1869" s="17">
        <v>4.4726864350593601E-2</v>
      </c>
      <c r="AA1869" s="17">
        <v>5.4345560404360699E-2</v>
      </c>
      <c r="AB1869" s="17">
        <v>1.6549820461328801E-2</v>
      </c>
      <c r="AC1869" s="17">
        <v>0</v>
      </c>
      <c r="AD1869" s="17">
        <v>0</v>
      </c>
      <c r="AE1869" s="17"/>
      <c r="AF1869" s="17">
        <v>4.0449296427273698E-2</v>
      </c>
      <c r="AG1869" s="17">
        <v>1.5093313950898799E-2</v>
      </c>
      <c r="AH1869" s="17">
        <v>1.1264228944688599E-2</v>
      </c>
      <c r="AI1869" s="17"/>
      <c r="AJ1869" s="17">
        <v>3.6403940232107398E-2</v>
      </c>
      <c r="AK1869" s="17">
        <v>1.88221334608581E-2</v>
      </c>
      <c r="AL1869" s="17">
        <v>0</v>
      </c>
      <c r="AM1869" s="17">
        <v>0.22106662114349701</v>
      </c>
      <c r="AN1869" s="17">
        <v>1.3455788063137601E-2</v>
      </c>
      <c r="AO1869" s="17"/>
      <c r="AP1869" s="17">
        <v>4.0656455375292E-2</v>
      </c>
      <c r="AQ1869" s="17">
        <v>2.9118408769906502E-2</v>
      </c>
      <c r="AR1869" s="17">
        <v>2.3051523547248001E-2</v>
      </c>
      <c r="AS1869" s="17"/>
      <c r="AT1869" s="17">
        <v>4.27998046030515E-3</v>
      </c>
      <c r="AU1869" s="17">
        <v>4.7780981631457303E-2</v>
      </c>
      <c r="AV1869" s="17" t="s">
        <v>74</v>
      </c>
      <c r="AW1869" s="17">
        <v>4.6987104173625498E-2</v>
      </c>
      <c r="AX1869" s="17">
        <v>3.3424885898351499E-2</v>
      </c>
      <c r="AY1869" s="17">
        <v>3.73432131982031E-2</v>
      </c>
      <c r="AZ1869" s="17">
        <v>4.6596572561454302E-2</v>
      </c>
    </row>
    <row r="1870" spans="2:52" x14ac:dyDescent="0.35">
      <c r="B1870" t="s">
        <v>383</v>
      </c>
      <c r="C1870" s="17">
        <v>0.157077820576108</v>
      </c>
      <c r="D1870" s="17">
        <v>0.167125775032401</v>
      </c>
      <c r="E1870" s="17">
        <v>0.147353596721299</v>
      </c>
      <c r="F1870" s="17"/>
      <c r="G1870" s="17">
        <v>0.231279146952408</v>
      </c>
      <c r="H1870" s="17">
        <v>0.23358854108928601</v>
      </c>
      <c r="I1870" s="17">
        <v>0.178793237115939</v>
      </c>
      <c r="J1870" s="17">
        <v>0.117723686392639</v>
      </c>
      <c r="K1870" s="17">
        <v>5.3703936823723798E-2</v>
      </c>
      <c r="L1870" s="17">
        <v>0.12811713806326</v>
      </c>
      <c r="M1870" s="17"/>
      <c r="N1870" s="17">
        <v>0.15025981285668899</v>
      </c>
      <c r="O1870" s="17">
        <v>0.141709147709939</v>
      </c>
      <c r="P1870" s="17">
        <v>0.16619106957514501</v>
      </c>
      <c r="Q1870" s="17">
        <v>0.173138766524323</v>
      </c>
      <c r="R1870" s="17"/>
      <c r="S1870" s="17">
        <v>0.18278804438806301</v>
      </c>
      <c r="T1870" s="17">
        <v>0.191881744202969</v>
      </c>
      <c r="U1870" s="17">
        <v>5.6955939783510399E-2</v>
      </c>
      <c r="V1870" s="17">
        <v>0.101412317259782</v>
      </c>
      <c r="W1870" s="17">
        <v>0.14199713514873499</v>
      </c>
      <c r="X1870" s="17">
        <v>0.17551003711666799</v>
      </c>
      <c r="Y1870" s="17">
        <v>0.202054492341805</v>
      </c>
      <c r="Z1870" s="17">
        <v>0.153974395492608</v>
      </c>
      <c r="AA1870" s="17">
        <v>0.19124332132886501</v>
      </c>
      <c r="AB1870" s="17">
        <v>0.138261413539297</v>
      </c>
      <c r="AC1870" s="17">
        <v>0.11565336222252701</v>
      </c>
      <c r="AD1870" s="17">
        <v>0.22895052911740699</v>
      </c>
      <c r="AE1870" s="17"/>
      <c r="AF1870" s="17">
        <v>0.13098877980679299</v>
      </c>
      <c r="AG1870" s="17">
        <v>0.140393989645582</v>
      </c>
      <c r="AH1870" s="17">
        <v>0.18839148611664</v>
      </c>
      <c r="AI1870" s="17"/>
      <c r="AJ1870" s="17">
        <v>0.11986980027427099</v>
      </c>
      <c r="AK1870" s="17">
        <v>0.20594742416058101</v>
      </c>
      <c r="AL1870" s="17">
        <v>0.129996387293872</v>
      </c>
      <c r="AM1870" s="17">
        <v>0</v>
      </c>
      <c r="AN1870" s="17">
        <v>0.141879872258351</v>
      </c>
      <c r="AO1870" s="17"/>
      <c r="AP1870" s="17">
        <v>0.16984711292716401</v>
      </c>
      <c r="AQ1870" s="17">
        <v>0.16699855936105801</v>
      </c>
      <c r="AR1870" s="17">
        <v>0.151787611644081</v>
      </c>
      <c r="AS1870" s="17"/>
      <c r="AT1870" s="17">
        <v>0.12828526724235401</v>
      </c>
      <c r="AU1870" s="17">
        <v>0.15429955739745199</v>
      </c>
      <c r="AV1870" s="17" t="s">
        <v>74</v>
      </c>
      <c r="AW1870" s="17">
        <v>0.16565311658811299</v>
      </c>
      <c r="AX1870" s="17">
        <v>6.7868866596283398E-2</v>
      </c>
      <c r="AY1870" s="17">
        <v>0.21168883869351501</v>
      </c>
      <c r="AZ1870" s="17">
        <v>0.303191416747848</v>
      </c>
    </row>
    <row r="1871" spans="2:52" x14ac:dyDescent="0.35">
      <c r="B1871" t="s">
        <v>384</v>
      </c>
      <c r="C1871" s="17">
        <v>0.28851972322323099</v>
      </c>
      <c r="D1871" s="17">
        <v>0.30900631197317902</v>
      </c>
      <c r="E1871" s="17">
        <v>0.26869318281717502</v>
      </c>
      <c r="F1871" s="17"/>
      <c r="G1871" s="17">
        <v>0.207974406068478</v>
      </c>
      <c r="H1871" s="17">
        <v>0.28008971177459102</v>
      </c>
      <c r="I1871" s="17">
        <v>0.31749429415397801</v>
      </c>
      <c r="J1871" s="17">
        <v>0.28384789801333499</v>
      </c>
      <c r="K1871" s="17">
        <v>0.33569146262226901</v>
      </c>
      <c r="L1871" s="17">
        <v>0.29381996304852698</v>
      </c>
      <c r="M1871" s="17"/>
      <c r="N1871" s="17">
        <v>0.301832952401836</v>
      </c>
      <c r="O1871" s="17">
        <v>0.25075229275748501</v>
      </c>
      <c r="P1871" s="17">
        <v>0.27059484943386602</v>
      </c>
      <c r="Q1871" s="17">
        <v>0.328764495854037</v>
      </c>
      <c r="R1871" s="17"/>
      <c r="S1871" s="17">
        <v>0.36574517665527001</v>
      </c>
      <c r="T1871" s="17">
        <v>0.126296815988855</v>
      </c>
      <c r="U1871" s="17">
        <v>0.28142758162796799</v>
      </c>
      <c r="V1871" s="17">
        <v>0.33879268246466998</v>
      </c>
      <c r="W1871" s="17">
        <v>0.39476328259298699</v>
      </c>
      <c r="X1871" s="17">
        <v>0.27041224755173299</v>
      </c>
      <c r="Y1871" s="17">
        <v>0.279503615748528</v>
      </c>
      <c r="Z1871" s="17">
        <v>0.24065279124059299</v>
      </c>
      <c r="AA1871" s="17">
        <v>0.24882335371167399</v>
      </c>
      <c r="AB1871" s="17">
        <v>0.322593710206178</v>
      </c>
      <c r="AC1871" s="17">
        <v>0.25986385989572502</v>
      </c>
      <c r="AD1871" s="17">
        <v>0.379275980409288</v>
      </c>
      <c r="AE1871" s="17"/>
      <c r="AF1871" s="17">
        <v>0.278664849398915</v>
      </c>
      <c r="AG1871" s="17">
        <v>0.31377968135352102</v>
      </c>
      <c r="AH1871" s="17">
        <v>0.315537580930286</v>
      </c>
      <c r="AI1871" s="17"/>
      <c r="AJ1871" s="17">
        <v>0.295291316709408</v>
      </c>
      <c r="AK1871" s="17">
        <v>0.2689784679251</v>
      </c>
      <c r="AL1871" s="17">
        <v>0.35326473709228701</v>
      </c>
      <c r="AM1871" s="17">
        <v>0.136611849349242</v>
      </c>
      <c r="AN1871" s="17">
        <v>0.307382766795469</v>
      </c>
      <c r="AO1871" s="17"/>
      <c r="AP1871" s="17">
        <v>0.285254983216019</v>
      </c>
      <c r="AQ1871" s="17">
        <v>0.30415440801463201</v>
      </c>
      <c r="AR1871" s="17">
        <v>0.25374563848416998</v>
      </c>
      <c r="AS1871" s="17"/>
      <c r="AT1871" s="17">
        <v>0.29986900210666201</v>
      </c>
      <c r="AU1871" s="17">
        <v>0.224969965943774</v>
      </c>
      <c r="AV1871" s="17" t="s">
        <v>74</v>
      </c>
      <c r="AW1871" s="17">
        <v>0.19109174438208101</v>
      </c>
      <c r="AX1871" s="17">
        <v>0.34647094397995798</v>
      </c>
      <c r="AY1871" s="17">
        <v>0.36327373595454798</v>
      </c>
      <c r="AZ1871" s="17">
        <v>0.214152526683383</v>
      </c>
    </row>
    <row r="1872" spans="2:52" x14ac:dyDescent="0.35">
      <c r="B1872" t="s">
        <v>385</v>
      </c>
      <c r="C1872" s="17">
        <v>0.22435240988208999</v>
      </c>
      <c r="D1872" s="17">
        <v>0.19235004376517401</v>
      </c>
      <c r="E1872" s="17">
        <v>0.25532370591633302</v>
      </c>
      <c r="F1872" s="17"/>
      <c r="G1872" s="17">
        <v>0.264443840147982</v>
      </c>
      <c r="H1872" s="17">
        <v>0.19230988994303599</v>
      </c>
      <c r="I1872" s="17">
        <v>0.21619272625015901</v>
      </c>
      <c r="J1872" s="17">
        <v>0.24835664963254001</v>
      </c>
      <c r="K1872" s="17">
        <v>0.25744699907943602</v>
      </c>
      <c r="L1872" s="17">
        <v>0.18039651807732601</v>
      </c>
      <c r="M1872" s="17"/>
      <c r="N1872" s="17">
        <v>0.19245742965454599</v>
      </c>
      <c r="O1872" s="17">
        <v>0.27324244431330003</v>
      </c>
      <c r="P1872" s="17">
        <v>0.23607058318469801</v>
      </c>
      <c r="Q1872" s="17">
        <v>0.205295732053974</v>
      </c>
      <c r="R1872" s="17"/>
      <c r="S1872" s="17">
        <v>0.16451901027468599</v>
      </c>
      <c r="T1872" s="17">
        <v>0.26784091528991899</v>
      </c>
      <c r="U1872" s="17">
        <v>0.30313282791218699</v>
      </c>
      <c r="V1872" s="17">
        <v>0.22023682934508901</v>
      </c>
      <c r="W1872" s="17">
        <v>0.128425923140459</v>
      </c>
      <c r="X1872" s="17">
        <v>0.12656229251679901</v>
      </c>
      <c r="Y1872" s="17">
        <v>0.15434276709563799</v>
      </c>
      <c r="Z1872" s="17">
        <v>0.36209363265080302</v>
      </c>
      <c r="AA1872" s="17">
        <v>0.23764983553405999</v>
      </c>
      <c r="AB1872" s="17">
        <v>0.25153948795020598</v>
      </c>
      <c r="AC1872" s="17">
        <v>0.43271998705703502</v>
      </c>
      <c r="AD1872" s="17">
        <v>0.15117954080746501</v>
      </c>
      <c r="AE1872" s="17"/>
      <c r="AF1872" s="17">
        <v>0.210383030185677</v>
      </c>
      <c r="AG1872" s="17">
        <v>0.23658121471108201</v>
      </c>
      <c r="AH1872" s="17">
        <v>0.19929939471960001</v>
      </c>
      <c r="AI1872" s="17"/>
      <c r="AJ1872" s="17">
        <v>0.21604057466020399</v>
      </c>
      <c r="AK1872" s="17">
        <v>0.26890276768362897</v>
      </c>
      <c r="AL1872" s="17">
        <v>0.27131733847780398</v>
      </c>
      <c r="AM1872" s="17">
        <v>0.21820180574069301</v>
      </c>
      <c r="AN1872" s="17">
        <v>0.17770552953351601</v>
      </c>
      <c r="AO1872" s="17"/>
      <c r="AP1872" s="17">
        <v>0.22246044521765801</v>
      </c>
      <c r="AQ1872" s="17">
        <v>0.193798757454616</v>
      </c>
      <c r="AR1872" s="17">
        <v>0.382618367324977</v>
      </c>
      <c r="AS1872" s="17"/>
      <c r="AT1872" s="17">
        <v>0.187790004770203</v>
      </c>
      <c r="AU1872" s="17">
        <v>0.300360936244291</v>
      </c>
      <c r="AV1872" s="17" t="s">
        <v>74</v>
      </c>
      <c r="AW1872" s="17">
        <v>0.34458781790599302</v>
      </c>
      <c r="AX1872" s="17">
        <v>0.21395468919215299</v>
      </c>
      <c r="AY1872" s="17">
        <v>0.171175986508248</v>
      </c>
      <c r="AZ1872" s="17">
        <v>0.16041862742360799</v>
      </c>
    </row>
    <row r="1873" spans="2:52" x14ac:dyDescent="0.35">
      <c r="B1873" t="s">
        <v>386</v>
      </c>
      <c r="C1873" s="17">
        <v>0.25570835177317403</v>
      </c>
      <c r="D1873" s="17">
        <v>0.26206247718626202</v>
      </c>
      <c r="E1873" s="17">
        <v>0.24955894711701401</v>
      </c>
      <c r="F1873" s="17"/>
      <c r="G1873" s="17">
        <v>0.17592908053808301</v>
      </c>
      <c r="H1873" s="17">
        <v>0.16676720497842201</v>
      </c>
      <c r="I1873" s="17">
        <v>0.222655246862932</v>
      </c>
      <c r="J1873" s="17">
        <v>0.28738615072718199</v>
      </c>
      <c r="K1873" s="17">
        <v>0.32625608084090402</v>
      </c>
      <c r="L1873" s="17">
        <v>0.34995058123904899</v>
      </c>
      <c r="M1873" s="17"/>
      <c r="N1873" s="17">
        <v>0.27440513041995002</v>
      </c>
      <c r="O1873" s="17">
        <v>0.286840317151348</v>
      </c>
      <c r="P1873" s="17">
        <v>0.22733009436958301</v>
      </c>
      <c r="Q1873" s="17">
        <v>0.230499896001534</v>
      </c>
      <c r="R1873" s="17"/>
      <c r="S1873" s="17">
        <v>0.22303960030275799</v>
      </c>
      <c r="T1873" s="17">
        <v>0.31046961882463497</v>
      </c>
      <c r="U1873" s="17">
        <v>0.25983596050090702</v>
      </c>
      <c r="V1873" s="17">
        <v>0.26733955660862802</v>
      </c>
      <c r="W1873" s="17">
        <v>0.266171557081264</v>
      </c>
      <c r="X1873" s="17">
        <v>0.32907752161389098</v>
      </c>
      <c r="Y1873" s="17">
        <v>0.31433549358414697</v>
      </c>
      <c r="Z1873" s="17">
        <v>0.169026782533263</v>
      </c>
      <c r="AA1873" s="17">
        <v>0.22636770406218301</v>
      </c>
      <c r="AB1873" s="17">
        <v>0.25478971139300199</v>
      </c>
      <c r="AC1873" s="17">
        <v>0.143403863807194</v>
      </c>
      <c r="AD1873" s="17">
        <v>0.16533667850723299</v>
      </c>
      <c r="AE1873" s="17"/>
      <c r="AF1873" s="17">
        <v>0.31786307393978103</v>
      </c>
      <c r="AG1873" s="17">
        <v>0.23904958697589901</v>
      </c>
      <c r="AH1873" s="17">
        <v>0.217260175410489</v>
      </c>
      <c r="AI1873" s="17"/>
      <c r="AJ1873" s="17">
        <v>0.293443362193758</v>
      </c>
      <c r="AK1873" s="17">
        <v>0.20849431372577601</v>
      </c>
      <c r="AL1873" s="17">
        <v>0.183767963815371</v>
      </c>
      <c r="AM1873" s="17">
        <v>0.42411972376656698</v>
      </c>
      <c r="AN1873" s="17">
        <v>0.27776428116915602</v>
      </c>
      <c r="AO1873" s="17"/>
      <c r="AP1873" s="17">
        <v>0.241706007088131</v>
      </c>
      <c r="AQ1873" s="17">
        <v>0.25556020119775602</v>
      </c>
      <c r="AR1873" s="17">
        <v>0.188796858999524</v>
      </c>
      <c r="AS1873" s="17"/>
      <c r="AT1873" s="17">
        <v>0.32760388108725302</v>
      </c>
      <c r="AU1873" s="17">
        <v>0.25954125359091601</v>
      </c>
      <c r="AV1873" s="17" t="s">
        <v>74</v>
      </c>
      <c r="AW1873" s="17">
        <v>0.22982904289203401</v>
      </c>
      <c r="AX1873" s="17">
        <v>0.208905973270125</v>
      </c>
      <c r="AY1873" s="17">
        <v>0.16915717050961601</v>
      </c>
      <c r="AZ1873" s="17">
        <v>0.233124908829934</v>
      </c>
    </row>
    <row r="1874" spans="2:52" x14ac:dyDescent="0.35">
      <c r="B1874" t="s">
        <v>72</v>
      </c>
      <c r="C1874" s="17">
        <v>4.5983714638006601E-2</v>
      </c>
      <c r="D1874" s="17">
        <v>3.4923034215022297E-2</v>
      </c>
      <c r="E1874" s="17">
        <v>5.6688035889407497E-2</v>
      </c>
      <c r="F1874" s="17"/>
      <c r="G1874" s="17">
        <v>4.3100277149846801E-2</v>
      </c>
      <c r="H1874" s="17">
        <v>7.9377051238246801E-2</v>
      </c>
      <c r="I1874" s="17">
        <v>4.7995607225981299E-2</v>
      </c>
      <c r="J1874" s="17">
        <v>3.5691329666513498E-2</v>
      </c>
      <c r="K1874" s="17">
        <v>2.6901520633667599E-2</v>
      </c>
      <c r="L1874" s="17">
        <v>3.9573372786976903E-2</v>
      </c>
      <c r="M1874" s="17"/>
      <c r="N1874" s="17">
        <v>3.8501652646024002E-2</v>
      </c>
      <c r="O1874" s="17">
        <v>2.2925820062983101E-2</v>
      </c>
      <c r="P1874" s="17">
        <v>6.2447681399626101E-2</v>
      </c>
      <c r="Q1874" s="17">
        <v>5.59884004104085E-2</v>
      </c>
      <c r="R1874" s="17"/>
      <c r="S1874" s="17">
        <v>4.2006133880418801E-2</v>
      </c>
      <c r="T1874" s="17">
        <v>7.8357780420964807E-2</v>
      </c>
      <c r="U1874" s="17">
        <v>5.4596626022194998E-2</v>
      </c>
      <c r="V1874" s="17">
        <v>5.2762178342411002E-2</v>
      </c>
      <c r="W1874" s="17">
        <v>4.9121274658686903E-2</v>
      </c>
      <c r="X1874" s="17">
        <v>2.6318527753221702E-2</v>
      </c>
      <c r="Y1874" s="17">
        <v>4.9763631229882498E-2</v>
      </c>
      <c r="Z1874" s="17">
        <v>2.9525533732139599E-2</v>
      </c>
      <c r="AA1874" s="17">
        <v>4.1570224958856601E-2</v>
      </c>
      <c r="AB1874" s="17">
        <v>1.6265856449988101E-2</v>
      </c>
      <c r="AC1874" s="17">
        <v>4.8358927017519898E-2</v>
      </c>
      <c r="AD1874" s="17">
        <v>7.5257271158607003E-2</v>
      </c>
      <c r="AE1874" s="17"/>
      <c r="AF1874" s="17">
        <v>2.16509702415594E-2</v>
      </c>
      <c r="AG1874" s="17">
        <v>5.5102213363015802E-2</v>
      </c>
      <c r="AH1874" s="17">
        <v>6.8247133878296701E-2</v>
      </c>
      <c r="AI1874" s="17"/>
      <c r="AJ1874" s="17">
        <v>3.8951005930250998E-2</v>
      </c>
      <c r="AK1874" s="17">
        <v>2.8854893044055498E-2</v>
      </c>
      <c r="AL1874" s="17">
        <v>6.1653573320666399E-2</v>
      </c>
      <c r="AM1874" s="17">
        <v>0</v>
      </c>
      <c r="AN1874" s="17">
        <v>8.1811762180370007E-2</v>
      </c>
      <c r="AO1874" s="17"/>
      <c r="AP1874" s="17">
        <v>4.0074996175736899E-2</v>
      </c>
      <c r="AQ1874" s="17">
        <v>5.0369665202031198E-2</v>
      </c>
      <c r="AR1874" s="17">
        <v>0</v>
      </c>
      <c r="AS1874" s="17"/>
      <c r="AT1874" s="17">
        <v>5.2171864333223197E-2</v>
      </c>
      <c r="AU1874" s="17">
        <v>1.3047305192109599E-2</v>
      </c>
      <c r="AV1874" s="17" t="s">
        <v>74</v>
      </c>
      <c r="AW1874" s="17">
        <v>2.18511740581528E-2</v>
      </c>
      <c r="AX1874" s="17">
        <v>0.12937464106313001</v>
      </c>
      <c r="AY1874" s="17">
        <v>4.7361055135870203E-2</v>
      </c>
      <c r="AZ1874" s="17">
        <v>4.2515947753772099E-2</v>
      </c>
    </row>
    <row r="1875" spans="2:52" x14ac:dyDescent="0.35">
      <c r="B1875" t="s">
        <v>387</v>
      </c>
      <c r="C1875" s="17">
        <v>0.185435800483499</v>
      </c>
      <c r="D1875" s="17">
        <v>0.20165813286036299</v>
      </c>
      <c r="E1875" s="17">
        <v>0.16973612826007001</v>
      </c>
      <c r="F1875" s="17"/>
      <c r="G1875" s="17">
        <v>0.30855239609561103</v>
      </c>
      <c r="H1875" s="17">
        <v>0.28145614206570502</v>
      </c>
      <c r="I1875" s="17">
        <v>0.195662125506949</v>
      </c>
      <c r="J1875" s="17">
        <v>0.14471797196042999</v>
      </c>
      <c r="K1875" s="17">
        <v>5.3703936823723798E-2</v>
      </c>
      <c r="L1875" s="17">
        <v>0.13625956484812099</v>
      </c>
      <c r="M1875" s="17"/>
      <c r="N1875" s="17">
        <v>0.19280283487764499</v>
      </c>
      <c r="O1875" s="17">
        <v>0.166239125714883</v>
      </c>
      <c r="P1875" s="17">
        <v>0.20355679161222801</v>
      </c>
      <c r="Q1875" s="17">
        <v>0.17945147568004599</v>
      </c>
      <c r="R1875" s="17"/>
      <c r="S1875" s="17">
        <v>0.20469007888686799</v>
      </c>
      <c r="T1875" s="17">
        <v>0.217034869475626</v>
      </c>
      <c r="U1875" s="17">
        <v>0.101007003936744</v>
      </c>
      <c r="V1875" s="17">
        <v>0.120868753239202</v>
      </c>
      <c r="W1875" s="17">
        <v>0.161517962526602</v>
      </c>
      <c r="X1875" s="17">
        <v>0.247629410564355</v>
      </c>
      <c r="Y1875" s="17">
        <v>0.202054492341805</v>
      </c>
      <c r="Z1875" s="17">
        <v>0.198701259843201</v>
      </c>
      <c r="AA1875" s="17">
        <v>0.24558888173322599</v>
      </c>
      <c r="AB1875" s="17">
        <v>0.15481123400062599</v>
      </c>
      <c r="AC1875" s="17">
        <v>0.11565336222252701</v>
      </c>
      <c r="AD1875" s="17">
        <v>0.22895052911740699</v>
      </c>
      <c r="AE1875" s="17"/>
      <c r="AF1875" s="17">
        <v>0.17143807623406701</v>
      </c>
      <c r="AG1875" s="17">
        <v>0.155487303596481</v>
      </c>
      <c r="AH1875" s="17">
        <v>0.19965571506132901</v>
      </c>
      <c r="AI1875" s="17"/>
      <c r="AJ1875" s="17">
        <v>0.15627374050637799</v>
      </c>
      <c r="AK1875" s="17">
        <v>0.22476955762143899</v>
      </c>
      <c r="AL1875" s="17">
        <v>0.129996387293872</v>
      </c>
      <c r="AM1875" s="17">
        <v>0.22106662114349701</v>
      </c>
      <c r="AN1875" s="17">
        <v>0.15533566032148899</v>
      </c>
      <c r="AO1875" s="17"/>
      <c r="AP1875" s="17">
        <v>0.21050356830245601</v>
      </c>
      <c r="AQ1875" s="17">
        <v>0.19611696813096499</v>
      </c>
      <c r="AR1875" s="17">
        <v>0.17483913519132899</v>
      </c>
      <c r="AS1875" s="17"/>
      <c r="AT1875" s="17">
        <v>0.13256524770265901</v>
      </c>
      <c r="AU1875" s="17">
        <v>0.20208053902890999</v>
      </c>
      <c r="AV1875" s="17" t="s">
        <v>74</v>
      </c>
      <c r="AW1875" s="17">
        <v>0.212640220761738</v>
      </c>
      <c r="AX1875" s="17">
        <v>0.101293752494635</v>
      </c>
      <c r="AY1875" s="17">
        <v>0.24903205189171801</v>
      </c>
      <c r="AZ1875" s="17">
        <v>0.34978798930930299</v>
      </c>
    </row>
    <row r="1876" spans="2:52" x14ac:dyDescent="0.35">
      <c r="B1876" t="s">
        <v>388</v>
      </c>
      <c r="C1876" s="17">
        <v>0.48006076165526301</v>
      </c>
      <c r="D1876" s="17">
        <v>0.45441252095143603</v>
      </c>
      <c r="E1876" s="17">
        <v>0.50488265303334701</v>
      </c>
      <c r="F1876" s="17"/>
      <c r="G1876" s="17">
        <v>0.44037292068606398</v>
      </c>
      <c r="H1876" s="17">
        <v>0.35907709492145801</v>
      </c>
      <c r="I1876" s="17">
        <v>0.43884797311309098</v>
      </c>
      <c r="J1876" s="17">
        <v>0.53574280035972099</v>
      </c>
      <c r="K1876" s="17">
        <v>0.58370307992033998</v>
      </c>
      <c r="L1876" s="17">
        <v>0.53034709931637503</v>
      </c>
      <c r="M1876" s="17"/>
      <c r="N1876" s="17">
        <v>0.466862560074495</v>
      </c>
      <c r="O1876" s="17">
        <v>0.56008276146464797</v>
      </c>
      <c r="P1876" s="17">
        <v>0.46340067755428099</v>
      </c>
      <c r="Q1876" s="17">
        <v>0.43579562805550798</v>
      </c>
      <c r="R1876" s="17"/>
      <c r="S1876" s="17">
        <v>0.38755861057744401</v>
      </c>
      <c r="T1876" s="17">
        <v>0.57831053411455402</v>
      </c>
      <c r="U1876" s="17">
        <v>0.56296878841309395</v>
      </c>
      <c r="V1876" s="17">
        <v>0.487576385953717</v>
      </c>
      <c r="W1876" s="17">
        <v>0.39459748022172297</v>
      </c>
      <c r="X1876" s="17">
        <v>0.45563981413068999</v>
      </c>
      <c r="Y1876" s="17">
        <v>0.46867826067978502</v>
      </c>
      <c r="Z1876" s="17">
        <v>0.53112041518406605</v>
      </c>
      <c r="AA1876" s="17">
        <v>0.46401753959624398</v>
      </c>
      <c r="AB1876" s="17">
        <v>0.50632919934320797</v>
      </c>
      <c r="AC1876" s="17">
        <v>0.57612385086422901</v>
      </c>
      <c r="AD1876" s="17">
        <v>0.31651621931469798</v>
      </c>
      <c r="AE1876" s="17"/>
      <c r="AF1876" s="17">
        <v>0.52824610412545903</v>
      </c>
      <c r="AG1876" s="17">
        <v>0.47563080168698202</v>
      </c>
      <c r="AH1876" s="17">
        <v>0.41655957013008899</v>
      </c>
      <c r="AI1876" s="17"/>
      <c r="AJ1876" s="17">
        <v>0.50948393685396198</v>
      </c>
      <c r="AK1876" s="17">
        <v>0.47739708140940501</v>
      </c>
      <c r="AL1876" s="17">
        <v>0.45508530229317501</v>
      </c>
      <c r="AM1876" s="17">
        <v>0.64232152950726096</v>
      </c>
      <c r="AN1876" s="17">
        <v>0.45546981070267201</v>
      </c>
      <c r="AO1876" s="17"/>
      <c r="AP1876" s="17">
        <v>0.46416645230578801</v>
      </c>
      <c r="AQ1876" s="17">
        <v>0.44935895865237202</v>
      </c>
      <c r="AR1876" s="17">
        <v>0.57141522632450004</v>
      </c>
      <c r="AS1876" s="17"/>
      <c r="AT1876" s="17">
        <v>0.51539388585745605</v>
      </c>
      <c r="AU1876" s="17">
        <v>0.55990218983520701</v>
      </c>
      <c r="AV1876" s="17" t="s">
        <v>74</v>
      </c>
      <c r="AW1876" s="17">
        <v>0.57441686079802701</v>
      </c>
      <c r="AX1876" s="17">
        <v>0.42286066246227799</v>
      </c>
      <c r="AY1876" s="17">
        <v>0.34033315701786399</v>
      </c>
      <c r="AZ1876" s="17">
        <v>0.39354353625354299</v>
      </c>
    </row>
    <row r="1877" spans="2:52" x14ac:dyDescent="0.35">
      <c r="B1877" t="s">
        <v>86</v>
      </c>
      <c r="C1877" s="17">
        <v>-0.29462496117176401</v>
      </c>
      <c r="D1877" s="17">
        <v>-0.25275438809107398</v>
      </c>
      <c r="E1877" s="17">
        <v>-0.335146524773277</v>
      </c>
      <c r="F1877" s="17"/>
      <c r="G1877" s="17">
        <v>-0.13182052459045299</v>
      </c>
      <c r="H1877" s="17">
        <v>-7.7620952855753406E-2</v>
      </c>
      <c r="I1877" s="17">
        <v>-0.24318584760614201</v>
      </c>
      <c r="J1877" s="17">
        <v>-0.39102482839929098</v>
      </c>
      <c r="K1877" s="17">
        <v>-0.529999143096616</v>
      </c>
      <c r="L1877" s="17">
        <v>-0.39408753446825401</v>
      </c>
      <c r="M1877" s="17"/>
      <c r="N1877" s="17">
        <v>-0.27405972519685001</v>
      </c>
      <c r="O1877" s="17">
        <v>-0.393843635749765</v>
      </c>
      <c r="P1877" s="17">
        <v>-0.25984388594205299</v>
      </c>
      <c r="Q1877" s="17">
        <v>-0.25634415237546199</v>
      </c>
      <c r="R1877" s="17"/>
      <c r="S1877" s="17">
        <v>-0.18286853169057601</v>
      </c>
      <c r="T1877" s="17">
        <v>-0.36127566463892802</v>
      </c>
      <c r="U1877" s="17">
        <v>-0.46196178447635</v>
      </c>
      <c r="V1877" s="17">
        <v>-0.36670763271451501</v>
      </c>
      <c r="W1877" s="17">
        <v>-0.233079517695121</v>
      </c>
      <c r="X1877" s="17">
        <v>-0.20801040356633499</v>
      </c>
      <c r="Y1877" s="17">
        <v>-0.26662376833798002</v>
      </c>
      <c r="Z1877" s="17">
        <v>-0.33241915534086502</v>
      </c>
      <c r="AA1877" s="17">
        <v>-0.21842865786301799</v>
      </c>
      <c r="AB1877" s="17">
        <v>-0.35151796534258201</v>
      </c>
      <c r="AC1877" s="17">
        <v>-0.46047048864170198</v>
      </c>
      <c r="AD1877" s="17">
        <v>-8.7565690197291005E-2</v>
      </c>
      <c r="AE1877" s="17"/>
      <c r="AF1877" s="17">
        <v>-0.35680802789139199</v>
      </c>
      <c r="AG1877" s="17">
        <v>-0.32014349809050002</v>
      </c>
      <c r="AH1877" s="17">
        <v>-0.21690385506876</v>
      </c>
      <c r="AI1877" s="17"/>
      <c r="AJ1877" s="17">
        <v>-0.35321019634758399</v>
      </c>
      <c r="AK1877" s="17">
        <v>-0.25262752378796599</v>
      </c>
      <c r="AL1877" s="17">
        <v>-0.32508891499930298</v>
      </c>
      <c r="AM1877" s="17">
        <v>-0.421254908363764</v>
      </c>
      <c r="AN1877" s="17">
        <v>-0.30013415038118302</v>
      </c>
      <c r="AO1877" s="17"/>
      <c r="AP1877" s="17">
        <v>-0.25366288400333198</v>
      </c>
      <c r="AQ1877" s="17">
        <v>-0.253241990521407</v>
      </c>
      <c r="AR1877" s="17">
        <v>-0.39657609113317099</v>
      </c>
      <c r="AS1877" s="17"/>
      <c r="AT1877" s="17">
        <v>-0.38282863815479701</v>
      </c>
      <c r="AU1877" s="17">
        <v>-0.35782165080629802</v>
      </c>
      <c r="AV1877" s="17" t="s">
        <v>74</v>
      </c>
      <c r="AW1877" s="17">
        <v>-0.36177664003628901</v>
      </c>
      <c r="AX1877" s="17">
        <v>-0.32156690996764298</v>
      </c>
      <c r="AY1877" s="17">
        <v>-9.1301105126146004E-2</v>
      </c>
      <c r="AZ1877" s="17">
        <v>-4.3755546944239797E-2</v>
      </c>
    </row>
    <row r="1878" spans="2:52" x14ac:dyDescent="0.35">
      <c r="C1878" s="17"/>
      <c r="D1878" s="17"/>
      <c r="E1878" s="17"/>
      <c r="F1878" s="17"/>
      <c r="G1878" s="17"/>
      <c r="H1878" s="17"/>
      <c r="I1878" s="17"/>
      <c r="J1878" s="17"/>
      <c r="K1878" s="17"/>
      <c r="L1878" s="17"/>
      <c r="M1878" s="17"/>
      <c r="N1878" s="17"/>
      <c r="O1878" s="17"/>
      <c r="P1878" s="17"/>
      <c r="Q1878" s="17"/>
      <c r="R1878" s="17"/>
      <c r="S1878" s="17"/>
      <c r="T1878" s="17"/>
      <c r="U1878" s="17"/>
      <c r="V1878" s="17"/>
      <c r="W1878" s="17"/>
      <c r="X1878" s="17"/>
      <c r="Y1878" s="17"/>
      <c r="Z1878" s="17"/>
      <c r="AA1878" s="17"/>
      <c r="AB1878" s="17"/>
      <c r="AC1878" s="17"/>
      <c r="AD1878" s="17"/>
      <c r="AE1878" s="17"/>
      <c r="AF1878" s="17"/>
      <c r="AG1878" s="17"/>
      <c r="AH1878" s="17"/>
      <c r="AI1878" s="17"/>
      <c r="AJ1878" s="17"/>
      <c r="AK1878" s="17"/>
      <c r="AL1878" s="17"/>
      <c r="AM1878" s="17"/>
      <c r="AN1878" s="17"/>
      <c r="AO1878" s="17"/>
      <c r="AP1878" s="17"/>
      <c r="AQ1878" s="17"/>
      <c r="AR1878" s="17"/>
      <c r="AS1878" s="17"/>
      <c r="AT1878" s="17"/>
      <c r="AU1878" s="17"/>
      <c r="AV1878" s="17"/>
      <c r="AW1878" s="17"/>
      <c r="AX1878" s="17"/>
      <c r="AY1878" s="17"/>
      <c r="AZ1878" s="17"/>
    </row>
    <row r="1879" spans="2:52" x14ac:dyDescent="0.35">
      <c r="B1879" s="6" t="s">
        <v>561</v>
      </c>
      <c r="C1879" s="17"/>
      <c r="D1879" s="17"/>
      <c r="E1879" s="17"/>
      <c r="F1879" s="17"/>
      <c r="G1879" s="17"/>
      <c r="H1879" s="17"/>
      <c r="I1879" s="17"/>
      <c r="J1879" s="17"/>
      <c r="K1879" s="17"/>
      <c r="L1879" s="17"/>
      <c r="M1879" s="17"/>
      <c r="N1879" s="17"/>
      <c r="O1879" s="17"/>
      <c r="P1879" s="17"/>
      <c r="Q1879" s="17"/>
      <c r="R1879" s="17"/>
      <c r="S1879" s="17"/>
      <c r="T1879" s="17"/>
      <c r="U1879" s="17"/>
      <c r="V1879" s="17"/>
      <c r="W1879" s="17"/>
      <c r="X1879" s="17"/>
      <c r="Y1879" s="17"/>
      <c r="Z1879" s="17"/>
      <c r="AA1879" s="17"/>
      <c r="AB1879" s="17"/>
      <c r="AC1879" s="17"/>
      <c r="AD1879" s="17"/>
      <c r="AE1879" s="17"/>
      <c r="AF1879" s="17"/>
      <c r="AG1879" s="17"/>
      <c r="AH1879" s="17"/>
      <c r="AI1879" s="17"/>
      <c r="AJ1879" s="17"/>
      <c r="AK1879" s="17"/>
      <c r="AL1879" s="17"/>
      <c r="AM1879" s="17"/>
      <c r="AN1879" s="17"/>
      <c r="AO1879" s="17"/>
      <c r="AP1879" s="17"/>
      <c r="AQ1879" s="17"/>
      <c r="AR1879" s="17"/>
      <c r="AS1879" s="17"/>
      <c r="AT1879" s="17"/>
      <c r="AU1879" s="17"/>
      <c r="AV1879" s="17"/>
      <c r="AW1879" s="17"/>
      <c r="AX1879" s="17"/>
      <c r="AY1879" s="17"/>
      <c r="AZ1879" s="17"/>
    </row>
    <row r="1880" spans="2:52" x14ac:dyDescent="0.35">
      <c r="B1880" s="24" t="s">
        <v>156</v>
      </c>
      <c r="C1880" s="17"/>
      <c r="D1880" s="17"/>
      <c r="E1880" s="17"/>
      <c r="F1880" s="17"/>
      <c r="G1880" s="17"/>
      <c r="H1880" s="17"/>
      <c r="I1880" s="17"/>
      <c r="J1880" s="17"/>
      <c r="K1880" s="17"/>
      <c r="L1880" s="17"/>
      <c r="M1880" s="17"/>
      <c r="N1880" s="17"/>
      <c r="O1880" s="17"/>
      <c r="P1880" s="17"/>
      <c r="Q1880" s="17"/>
      <c r="R1880" s="17"/>
      <c r="S1880" s="17"/>
      <c r="T1880" s="17"/>
      <c r="U1880" s="17"/>
      <c r="V1880" s="17"/>
      <c r="W1880" s="17"/>
      <c r="X1880" s="17"/>
      <c r="Y1880" s="17"/>
      <c r="Z1880" s="17"/>
      <c r="AA1880" s="17"/>
      <c r="AB1880" s="17"/>
      <c r="AC1880" s="17"/>
      <c r="AD1880" s="17"/>
      <c r="AE1880" s="17"/>
      <c r="AF1880" s="17"/>
      <c r="AG1880" s="17"/>
      <c r="AH1880" s="17"/>
      <c r="AI1880" s="17"/>
      <c r="AJ1880" s="17"/>
      <c r="AK1880" s="17"/>
      <c r="AL1880" s="17"/>
      <c r="AM1880" s="17"/>
      <c r="AN1880" s="17"/>
      <c r="AO1880" s="17"/>
      <c r="AP1880" s="17"/>
      <c r="AQ1880" s="17"/>
      <c r="AR1880" s="17"/>
      <c r="AS1880" s="17"/>
      <c r="AT1880" s="17"/>
      <c r="AU1880" s="17"/>
      <c r="AV1880" s="17"/>
      <c r="AW1880" s="17"/>
      <c r="AX1880" s="17"/>
      <c r="AY1880" s="17"/>
      <c r="AZ1880" s="17"/>
    </row>
    <row r="1881" spans="2:52" x14ac:dyDescent="0.35">
      <c r="B1881" t="s">
        <v>382</v>
      </c>
      <c r="C1881" s="17">
        <v>0.158962449660733</v>
      </c>
      <c r="D1881" s="17">
        <v>0.15201496259709901</v>
      </c>
      <c r="E1881" s="17">
        <v>0.16568609871079901</v>
      </c>
      <c r="F1881" s="17"/>
      <c r="G1881" s="17">
        <v>0.18644024029925799</v>
      </c>
      <c r="H1881" s="17">
        <v>0.16174813403639399</v>
      </c>
      <c r="I1881" s="17">
        <v>0.169938757301592</v>
      </c>
      <c r="J1881" s="17">
        <v>0.14505255308572901</v>
      </c>
      <c r="K1881" s="17">
        <v>0.104886139082893</v>
      </c>
      <c r="L1881" s="17">
        <v>0.184170300724706</v>
      </c>
      <c r="M1881" s="17"/>
      <c r="N1881" s="17">
        <v>0.169579119817685</v>
      </c>
      <c r="O1881" s="17">
        <v>0.147077592965149</v>
      </c>
      <c r="P1881" s="17">
        <v>0.17005766805705899</v>
      </c>
      <c r="Q1881" s="17">
        <v>0.14822101113094899</v>
      </c>
      <c r="R1881" s="17"/>
      <c r="S1881" s="17">
        <v>0.21164777928473799</v>
      </c>
      <c r="T1881" s="17">
        <v>0.178125088301859</v>
      </c>
      <c r="U1881" s="17">
        <v>0.12967293298381699</v>
      </c>
      <c r="V1881" s="17">
        <v>5.7027577229594402E-2</v>
      </c>
      <c r="W1881" s="17">
        <v>0.18513466658561201</v>
      </c>
      <c r="X1881" s="17">
        <v>8.9422040253607005E-2</v>
      </c>
      <c r="Y1881" s="17">
        <v>0.190399034094766</v>
      </c>
      <c r="Z1881" s="17">
        <v>8.5626124092753705E-2</v>
      </c>
      <c r="AA1881" s="17">
        <v>0.24490540921743301</v>
      </c>
      <c r="AB1881" s="17">
        <v>0.14844799639150499</v>
      </c>
      <c r="AC1881" s="17">
        <v>0.173686455206774</v>
      </c>
      <c r="AD1881" s="17">
        <v>0</v>
      </c>
      <c r="AE1881" s="17"/>
      <c r="AF1881" s="17">
        <v>0.18967153557744401</v>
      </c>
      <c r="AG1881" s="17">
        <v>0.12749341701085001</v>
      </c>
      <c r="AH1881" s="17">
        <v>0.14275472255343599</v>
      </c>
      <c r="AI1881" s="17"/>
      <c r="AJ1881" s="17">
        <v>0.167608891110262</v>
      </c>
      <c r="AK1881" s="17">
        <v>0.14526462511893001</v>
      </c>
      <c r="AL1881" s="17">
        <v>0.14841560187796199</v>
      </c>
      <c r="AM1881" s="17">
        <v>0.35810093522222702</v>
      </c>
      <c r="AN1881" s="17">
        <v>0.134015349128144</v>
      </c>
      <c r="AO1881" s="17"/>
      <c r="AP1881" s="17">
        <v>0.15996186581945099</v>
      </c>
      <c r="AQ1881" s="17">
        <v>0.152092693315941</v>
      </c>
      <c r="AR1881" s="17">
        <v>0.19613399630044201</v>
      </c>
      <c r="AS1881" s="17"/>
      <c r="AT1881" s="17">
        <v>0.18201636729889201</v>
      </c>
      <c r="AU1881" s="17">
        <v>0.17953652668335099</v>
      </c>
      <c r="AV1881" s="17" t="s">
        <v>74</v>
      </c>
      <c r="AW1881" s="17">
        <v>7.2580009184971594E-2</v>
      </c>
      <c r="AX1881" s="17">
        <v>0.13743381059715601</v>
      </c>
      <c r="AY1881" s="17">
        <v>0.13508576379189799</v>
      </c>
      <c r="AZ1881" s="17">
        <v>0.142156190702936</v>
      </c>
    </row>
    <row r="1882" spans="2:52" x14ac:dyDescent="0.35">
      <c r="B1882" t="s">
        <v>383</v>
      </c>
      <c r="C1882" s="17">
        <v>0.45756501111058501</v>
      </c>
      <c r="D1882" s="17">
        <v>0.48167224056573199</v>
      </c>
      <c r="E1882" s="17">
        <v>0.43423448182118601</v>
      </c>
      <c r="F1882" s="17"/>
      <c r="G1882" s="17">
        <v>0.45215613516143599</v>
      </c>
      <c r="H1882" s="17">
        <v>0.549431074969711</v>
      </c>
      <c r="I1882" s="17">
        <v>0.41574233216885198</v>
      </c>
      <c r="J1882" s="17">
        <v>0.42749982741738801</v>
      </c>
      <c r="K1882" s="17">
        <v>0.47244147363765998</v>
      </c>
      <c r="L1882" s="17">
        <v>0.42920985534517497</v>
      </c>
      <c r="M1882" s="17"/>
      <c r="N1882" s="17">
        <v>0.46866840112602698</v>
      </c>
      <c r="O1882" s="17">
        <v>0.46957978049777799</v>
      </c>
      <c r="P1882" s="17">
        <v>0.42854076700994997</v>
      </c>
      <c r="Q1882" s="17">
        <v>0.462710350964116</v>
      </c>
      <c r="R1882" s="17"/>
      <c r="S1882" s="17">
        <v>0.46527851991395103</v>
      </c>
      <c r="T1882" s="17">
        <v>0.42429492790075102</v>
      </c>
      <c r="U1882" s="17">
        <v>0.53374774253630097</v>
      </c>
      <c r="V1882" s="17">
        <v>0.57415341977753798</v>
      </c>
      <c r="W1882" s="17">
        <v>0.32669820754748302</v>
      </c>
      <c r="X1882" s="17">
        <v>0.48242329349470497</v>
      </c>
      <c r="Y1882" s="17">
        <v>0.41739945507077902</v>
      </c>
      <c r="Z1882" s="17">
        <v>0.51939582955038299</v>
      </c>
      <c r="AA1882" s="17">
        <v>0.44153844143993198</v>
      </c>
      <c r="AB1882" s="17">
        <v>0.40920811749554598</v>
      </c>
      <c r="AC1882" s="17">
        <v>0.53805130414676305</v>
      </c>
      <c r="AD1882" s="17">
        <v>0.45672457175262099</v>
      </c>
      <c r="AE1882" s="17"/>
      <c r="AF1882" s="17">
        <v>0.42156430766650999</v>
      </c>
      <c r="AG1882" s="17">
        <v>0.48501359439855002</v>
      </c>
      <c r="AH1882" s="17">
        <v>0.45091285088348698</v>
      </c>
      <c r="AI1882" s="17"/>
      <c r="AJ1882" s="17">
        <v>0.44430599942354598</v>
      </c>
      <c r="AK1882" s="17">
        <v>0.49867512331783298</v>
      </c>
      <c r="AL1882" s="17">
        <v>0.427996006318214</v>
      </c>
      <c r="AM1882" s="17">
        <v>0.35481365508993601</v>
      </c>
      <c r="AN1882" s="17">
        <v>0.43995159429548403</v>
      </c>
      <c r="AO1882" s="17"/>
      <c r="AP1882" s="17">
        <v>0.48588198658193699</v>
      </c>
      <c r="AQ1882" s="17">
        <v>0.462572030794414</v>
      </c>
      <c r="AR1882" s="17">
        <v>0.401403672003947</v>
      </c>
      <c r="AS1882" s="17"/>
      <c r="AT1882" s="17">
        <v>0.46533299651603299</v>
      </c>
      <c r="AU1882" s="17">
        <v>0.47743810993137797</v>
      </c>
      <c r="AV1882" s="17" t="s">
        <v>74</v>
      </c>
      <c r="AW1882" s="17">
        <v>0.285135800215016</v>
      </c>
      <c r="AX1882" s="17">
        <v>0.39731867881787603</v>
      </c>
      <c r="AY1882" s="17">
        <v>0.52143364163628703</v>
      </c>
      <c r="AZ1882" s="17">
        <v>0.36507558956156499</v>
      </c>
    </row>
    <row r="1883" spans="2:52" x14ac:dyDescent="0.35">
      <c r="B1883" t="s">
        <v>384</v>
      </c>
      <c r="C1883" s="17">
        <v>0.242716617590259</v>
      </c>
      <c r="D1883" s="17">
        <v>0.219925019340101</v>
      </c>
      <c r="E1883" s="17">
        <v>0.26477390341469798</v>
      </c>
      <c r="F1883" s="17"/>
      <c r="G1883" s="17">
        <v>0.22308962090936699</v>
      </c>
      <c r="H1883" s="17">
        <v>0.15544193902173001</v>
      </c>
      <c r="I1883" s="17">
        <v>0.254129585213548</v>
      </c>
      <c r="J1883" s="17">
        <v>0.236926298890063</v>
      </c>
      <c r="K1883" s="17">
        <v>0.304999638255185</v>
      </c>
      <c r="L1883" s="17">
        <v>0.28437547464529001</v>
      </c>
      <c r="M1883" s="17"/>
      <c r="N1883" s="17">
        <v>0.227894214990362</v>
      </c>
      <c r="O1883" s="17">
        <v>0.238515116928081</v>
      </c>
      <c r="P1883" s="17">
        <v>0.28786782615286599</v>
      </c>
      <c r="Q1883" s="17">
        <v>0.223734501963717</v>
      </c>
      <c r="R1883" s="17"/>
      <c r="S1883" s="17">
        <v>0.195125093765183</v>
      </c>
      <c r="T1883" s="17">
        <v>0.27208898573775703</v>
      </c>
      <c r="U1883" s="17">
        <v>0.249952945461941</v>
      </c>
      <c r="V1883" s="17">
        <v>0.22324598291328901</v>
      </c>
      <c r="W1883" s="17">
        <v>0.27423894757349898</v>
      </c>
      <c r="X1883" s="17">
        <v>0.27930253896983498</v>
      </c>
      <c r="Y1883" s="17">
        <v>0.27458490167194399</v>
      </c>
      <c r="Z1883" s="17">
        <v>0.26507672771785501</v>
      </c>
      <c r="AA1883" s="17">
        <v>0.19497768981850799</v>
      </c>
      <c r="AB1883" s="17">
        <v>0.23567005056967799</v>
      </c>
      <c r="AC1883" s="17">
        <v>0.14383244175326601</v>
      </c>
      <c r="AD1883" s="17">
        <v>0.46801815708877198</v>
      </c>
      <c r="AE1883" s="17"/>
      <c r="AF1883" s="17">
        <v>0.27570478851941499</v>
      </c>
      <c r="AG1883" s="17">
        <v>0.24891320151662299</v>
      </c>
      <c r="AH1883" s="17">
        <v>0.213001190955252</v>
      </c>
      <c r="AI1883" s="17"/>
      <c r="AJ1883" s="17">
        <v>0.27412427443340398</v>
      </c>
      <c r="AK1883" s="17">
        <v>0.21970430028844401</v>
      </c>
      <c r="AL1883" s="17">
        <v>0.26224549107998701</v>
      </c>
      <c r="AM1883" s="17">
        <v>0</v>
      </c>
      <c r="AN1883" s="17">
        <v>0.23029480815544301</v>
      </c>
      <c r="AO1883" s="17"/>
      <c r="AP1883" s="17">
        <v>0.252376100751181</v>
      </c>
      <c r="AQ1883" s="17">
        <v>0.231168237026629</v>
      </c>
      <c r="AR1883" s="17">
        <v>0.25707761941299301</v>
      </c>
      <c r="AS1883" s="17"/>
      <c r="AT1883" s="17">
        <v>0.24962523650756399</v>
      </c>
      <c r="AU1883" s="17">
        <v>0.19305213483556499</v>
      </c>
      <c r="AV1883" s="17" t="s">
        <v>74</v>
      </c>
      <c r="AW1883" s="17">
        <v>0.445696404958352</v>
      </c>
      <c r="AX1883" s="17">
        <v>0.28648313392613101</v>
      </c>
      <c r="AY1883" s="17">
        <v>0.20769569784587599</v>
      </c>
      <c r="AZ1883" s="17">
        <v>0.18427013805205</v>
      </c>
    </row>
    <row r="1884" spans="2:52" x14ac:dyDescent="0.35">
      <c r="B1884" t="s">
        <v>385</v>
      </c>
      <c r="C1884" s="17">
        <v>6.6066649685112097E-2</v>
      </c>
      <c r="D1884" s="17">
        <v>6.7341215274763305E-2</v>
      </c>
      <c r="E1884" s="17">
        <v>6.4833148760588905E-2</v>
      </c>
      <c r="F1884" s="17"/>
      <c r="G1884" s="17">
        <v>6.3360352534366698E-2</v>
      </c>
      <c r="H1884" s="17">
        <v>8.5587502252242403E-2</v>
      </c>
      <c r="I1884" s="17">
        <v>7.25254397911132E-2</v>
      </c>
      <c r="J1884" s="17">
        <v>7.0617183977823503E-2</v>
      </c>
      <c r="K1884" s="17">
        <v>5.5037419734577299E-2</v>
      </c>
      <c r="L1884" s="17">
        <v>4.7307242437815603E-2</v>
      </c>
      <c r="M1884" s="17"/>
      <c r="N1884" s="17">
        <v>6.3066711903621606E-2</v>
      </c>
      <c r="O1884" s="17">
        <v>7.1172594852312698E-2</v>
      </c>
      <c r="P1884" s="17">
        <v>4.0291825900018702E-2</v>
      </c>
      <c r="Q1884" s="17">
        <v>8.9698977368441804E-2</v>
      </c>
      <c r="R1884" s="17"/>
      <c r="S1884" s="17">
        <v>3.1167193852553201E-2</v>
      </c>
      <c r="T1884" s="17">
        <v>2.4445453534265301E-2</v>
      </c>
      <c r="U1884" s="17">
        <v>5.1435826703546697E-2</v>
      </c>
      <c r="V1884" s="17">
        <v>7.25156307104588E-2</v>
      </c>
      <c r="W1884" s="17">
        <v>0.118863468527583</v>
      </c>
      <c r="X1884" s="17">
        <v>1.7765551296580199E-2</v>
      </c>
      <c r="Y1884" s="17">
        <v>8.4209122166744296E-2</v>
      </c>
      <c r="Z1884" s="17">
        <v>7.2400942481277694E-2</v>
      </c>
      <c r="AA1884" s="17">
        <v>6.6172982716036902E-2</v>
      </c>
      <c r="AB1884" s="17">
        <v>0.134203860081691</v>
      </c>
      <c r="AC1884" s="17">
        <v>0.11536136456209101</v>
      </c>
      <c r="AD1884" s="17">
        <v>0</v>
      </c>
      <c r="AE1884" s="17"/>
      <c r="AF1884" s="17">
        <v>4.25604301816443E-2</v>
      </c>
      <c r="AG1884" s="17">
        <v>7.3886412532613299E-2</v>
      </c>
      <c r="AH1884" s="17">
        <v>8.7815242676174604E-2</v>
      </c>
      <c r="AI1884" s="17"/>
      <c r="AJ1884" s="17">
        <v>3.2312202486066803E-2</v>
      </c>
      <c r="AK1884" s="17">
        <v>9.6878096087227597E-2</v>
      </c>
      <c r="AL1884" s="17">
        <v>0.12001449944065599</v>
      </c>
      <c r="AM1884" s="17">
        <v>0.15005109560910801</v>
      </c>
      <c r="AN1884" s="17">
        <v>8.1155744460234797E-2</v>
      </c>
      <c r="AO1884" s="17"/>
      <c r="AP1884" s="17">
        <v>4.1865741702047599E-2</v>
      </c>
      <c r="AQ1884" s="17">
        <v>8.1265161552833795E-2</v>
      </c>
      <c r="AR1884" s="17">
        <v>0.122382763865545</v>
      </c>
      <c r="AS1884" s="17"/>
      <c r="AT1884" s="17">
        <v>4.1357570024212698E-2</v>
      </c>
      <c r="AU1884" s="17">
        <v>6.6013422584539794E-2</v>
      </c>
      <c r="AV1884" s="17" t="s">
        <v>74</v>
      </c>
      <c r="AW1884" s="17">
        <v>8.3032278459246003E-2</v>
      </c>
      <c r="AX1884" s="17">
        <v>4.4751676144255202E-2</v>
      </c>
      <c r="AY1884" s="17">
        <v>9.2261986744125002E-2</v>
      </c>
      <c r="AZ1884" s="17">
        <v>0.19180446746289101</v>
      </c>
    </row>
    <row r="1885" spans="2:52" x14ac:dyDescent="0.35">
      <c r="B1885" t="s">
        <v>386</v>
      </c>
      <c r="C1885" s="17">
        <v>3.94218535741028E-2</v>
      </c>
      <c r="D1885" s="17">
        <v>4.55185328586203E-2</v>
      </c>
      <c r="E1885" s="17">
        <v>3.3521600503539202E-2</v>
      </c>
      <c r="F1885" s="17"/>
      <c r="G1885" s="17">
        <v>4.3247770124304002E-2</v>
      </c>
      <c r="H1885" s="17">
        <v>1.15389050327504E-2</v>
      </c>
      <c r="I1885" s="17">
        <v>5.53669471862668E-2</v>
      </c>
      <c r="J1885" s="17">
        <v>6.7906796388397E-2</v>
      </c>
      <c r="K1885" s="17">
        <v>3.6049862241049599E-2</v>
      </c>
      <c r="L1885" s="17">
        <v>2.3174851281954099E-2</v>
      </c>
      <c r="M1885" s="17"/>
      <c r="N1885" s="17">
        <v>4.05425970365558E-2</v>
      </c>
      <c r="O1885" s="17">
        <v>5.12486684505295E-2</v>
      </c>
      <c r="P1885" s="17">
        <v>3.0184909880773599E-2</v>
      </c>
      <c r="Q1885" s="17">
        <v>3.5345462722378602E-2</v>
      </c>
      <c r="R1885" s="17"/>
      <c r="S1885" s="17">
        <v>3.4859983055896097E-2</v>
      </c>
      <c r="T1885" s="17">
        <v>5.2991670373551798E-2</v>
      </c>
      <c r="U1885" s="17">
        <v>1.59607367286289E-2</v>
      </c>
      <c r="V1885" s="17">
        <v>3.7963409108878597E-2</v>
      </c>
      <c r="W1885" s="17">
        <v>6.1540089764911002E-2</v>
      </c>
      <c r="X1885" s="17">
        <v>6.9760606260754296E-2</v>
      </c>
      <c r="Y1885" s="17">
        <v>0</v>
      </c>
      <c r="Z1885" s="17">
        <v>3.0093393084441099E-2</v>
      </c>
      <c r="AA1885" s="17">
        <v>2.5066775364717901E-2</v>
      </c>
      <c r="AB1885" s="17">
        <v>7.2469975461579794E-2</v>
      </c>
      <c r="AC1885" s="17">
        <v>2.9068434331105099E-2</v>
      </c>
      <c r="AD1885" s="17">
        <v>0</v>
      </c>
      <c r="AE1885" s="17"/>
      <c r="AF1885" s="17">
        <v>4.6678828922518199E-2</v>
      </c>
      <c r="AG1885" s="17">
        <v>3.4743930163953003E-2</v>
      </c>
      <c r="AH1885" s="17">
        <v>3.7248905295188602E-2</v>
      </c>
      <c r="AI1885" s="17"/>
      <c r="AJ1885" s="17">
        <v>5.19369148090831E-2</v>
      </c>
      <c r="AK1885" s="17">
        <v>2.00229152120051E-2</v>
      </c>
      <c r="AL1885" s="17">
        <v>0</v>
      </c>
      <c r="AM1885" s="17">
        <v>0.13703431407873001</v>
      </c>
      <c r="AN1885" s="17">
        <v>3.27469058353832E-2</v>
      </c>
      <c r="AO1885" s="17"/>
      <c r="AP1885" s="17">
        <v>2.88552893285778E-2</v>
      </c>
      <c r="AQ1885" s="17">
        <v>3.8174741539497001E-2</v>
      </c>
      <c r="AR1885" s="17">
        <v>2.3001948417074401E-2</v>
      </c>
      <c r="AS1885" s="17"/>
      <c r="AT1885" s="17">
        <v>2.13996984838263E-2</v>
      </c>
      <c r="AU1885" s="17">
        <v>7.0912500773057205E-2</v>
      </c>
      <c r="AV1885" s="17" t="s">
        <v>74</v>
      </c>
      <c r="AW1885" s="17">
        <v>7.7539906996976396E-2</v>
      </c>
      <c r="AX1885" s="17">
        <v>2.9887896194918499E-2</v>
      </c>
      <c r="AY1885" s="17">
        <v>2.84137390612927E-2</v>
      </c>
      <c r="AZ1885" s="17">
        <v>3.6422015552077899E-2</v>
      </c>
    </row>
    <row r="1886" spans="2:52" x14ac:dyDescent="0.35">
      <c r="B1886" t="s">
        <v>72</v>
      </c>
      <c r="C1886" s="17">
        <v>3.5267418379208798E-2</v>
      </c>
      <c r="D1886" s="17">
        <v>3.3528029363684798E-2</v>
      </c>
      <c r="E1886" s="17">
        <v>3.6950766789188801E-2</v>
      </c>
      <c r="F1886" s="17"/>
      <c r="G1886" s="17">
        <v>3.1705880971268502E-2</v>
      </c>
      <c r="H1886" s="17">
        <v>3.6252444687171599E-2</v>
      </c>
      <c r="I1886" s="17">
        <v>3.2296938338628498E-2</v>
      </c>
      <c r="J1886" s="17">
        <v>5.19973402405998E-2</v>
      </c>
      <c r="K1886" s="17">
        <v>2.6585467048635101E-2</v>
      </c>
      <c r="L1886" s="17">
        <v>3.17622755650602E-2</v>
      </c>
      <c r="M1886" s="17"/>
      <c r="N1886" s="17">
        <v>3.0248955125748701E-2</v>
      </c>
      <c r="O1886" s="17">
        <v>2.2406246306149499E-2</v>
      </c>
      <c r="P1886" s="17">
        <v>4.3057002999332697E-2</v>
      </c>
      <c r="Q1886" s="17">
        <v>4.0289695850397399E-2</v>
      </c>
      <c r="R1886" s="17"/>
      <c r="S1886" s="17">
        <v>6.19214301276792E-2</v>
      </c>
      <c r="T1886" s="17">
        <v>4.8053874151814703E-2</v>
      </c>
      <c r="U1886" s="17">
        <v>1.9229815585765499E-2</v>
      </c>
      <c r="V1886" s="17">
        <v>3.5093980260240999E-2</v>
      </c>
      <c r="W1886" s="17">
        <v>3.3524620000911699E-2</v>
      </c>
      <c r="X1886" s="17">
        <v>6.1325969724518897E-2</v>
      </c>
      <c r="Y1886" s="17">
        <v>3.3407486995767101E-2</v>
      </c>
      <c r="Z1886" s="17">
        <v>2.74069830732891E-2</v>
      </c>
      <c r="AA1886" s="17">
        <v>2.73387014433727E-2</v>
      </c>
      <c r="AB1886" s="17">
        <v>0</v>
      </c>
      <c r="AC1886" s="17">
        <v>0</v>
      </c>
      <c r="AD1886" s="17">
        <v>7.5257271158607003E-2</v>
      </c>
      <c r="AE1886" s="17"/>
      <c r="AF1886" s="17">
        <v>2.38201091324685E-2</v>
      </c>
      <c r="AG1886" s="17">
        <v>2.99494443774109E-2</v>
      </c>
      <c r="AH1886" s="17">
        <v>6.8267087636461596E-2</v>
      </c>
      <c r="AI1886" s="17"/>
      <c r="AJ1886" s="17">
        <v>2.9711717737639198E-2</v>
      </c>
      <c r="AK1886" s="17">
        <v>1.9454939975560401E-2</v>
      </c>
      <c r="AL1886" s="17">
        <v>4.1328401283181201E-2</v>
      </c>
      <c r="AM1886" s="17">
        <v>0</v>
      </c>
      <c r="AN1886" s="17">
        <v>8.1835598125311201E-2</v>
      </c>
      <c r="AO1886" s="17"/>
      <c r="AP1886" s="17">
        <v>3.1059015816806701E-2</v>
      </c>
      <c r="AQ1886" s="17">
        <v>3.4727135770685702E-2</v>
      </c>
      <c r="AR1886" s="17">
        <v>0</v>
      </c>
      <c r="AS1886" s="17"/>
      <c r="AT1886" s="17">
        <v>4.02681311694712E-2</v>
      </c>
      <c r="AU1886" s="17">
        <v>1.3047305192109599E-2</v>
      </c>
      <c r="AV1886" s="17" t="s">
        <v>74</v>
      </c>
      <c r="AW1886" s="17">
        <v>3.6015600185438298E-2</v>
      </c>
      <c r="AX1886" s="17">
        <v>0.104124804319664</v>
      </c>
      <c r="AY1886" s="17">
        <v>1.51091709205214E-2</v>
      </c>
      <c r="AZ1886" s="17">
        <v>8.0271598668480604E-2</v>
      </c>
    </row>
    <row r="1887" spans="2:52" x14ac:dyDescent="0.35">
      <c r="B1887" t="s">
        <v>387</v>
      </c>
      <c r="C1887" s="17">
        <v>0.61652746077131804</v>
      </c>
      <c r="D1887" s="17">
        <v>0.633687203162831</v>
      </c>
      <c r="E1887" s="17">
        <v>0.59992058053198405</v>
      </c>
      <c r="F1887" s="17"/>
      <c r="G1887" s="17">
        <v>0.63859637546069403</v>
      </c>
      <c r="H1887" s="17">
        <v>0.71117920900610498</v>
      </c>
      <c r="I1887" s="17">
        <v>0.58568108947044395</v>
      </c>
      <c r="J1887" s="17">
        <v>0.57255238050311696</v>
      </c>
      <c r="K1887" s="17">
        <v>0.577327612720553</v>
      </c>
      <c r="L1887" s="17">
        <v>0.61338015606987994</v>
      </c>
      <c r="M1887" s="17"/>
      <c r="N1887" s="17">
        <v>0.63824752094371195</v>
      </c>
      <c r="O1887" s="17">
        <v>0.61665737346292704</v>
      </c>
      <c r="P1887" s="17">
        <v>0.59859843506700905</v>
      </c>
      <c r="Q1887" s="17">
        <v>0.61093136209506604</v>
      </c>
      <c r="R1887" s="17"/>
      <c r="S1887" s="17">
        <v>0.67692629919868896</v>
      </c>
      <c r="T1887" s="17">
        <v>0.60242001620261099</v>
      </c>
      <c r="U1887" s="17">
        <v>0.66342067552011796</v>
      </c>
      <c r="V1887" s="17">
        <v>0.63118099700713204</v>
      </c>
      <c r="W1887" s="17">
        <v>0.51183287413309497</v>
      </c>
      <c r="X1887" s="17">
        <v>0.57184533374831203</v>
      </c>
      <c r="Y1887" s="17">
        <v>0.60779848916554502</v>
      </c>
      <c r="Z1887" s="17">
        <v>0.60502195364313704</v>
      </c>
      <c r="AA1887" s="17">
        <v>0.68644385065736502</v>
      </c>
      <c r="AB1887" s="17">
        <v>0.55765611388705105</v>
      </c>
      <c r="AC1887" s="17">
        <v>0.711737759353537</v>
      </c>
      <c r="AD1887" s="17">
        <v>0.45672457175262099</v>
      </c>
      <c r="AE1887" s="17"/>
      <c r="AF1887" s="17">
        <v>0.61123584324395397</v>
      </c>
      <c r="AG1887" s="17">
        <v>0.6125070114094</v>
      </c>
      <c r="AH1887" s="17">
        <v>0.593667573436923</v>
      </c>
      <c r="AI1887" s="17"/>
      <c r="AJ1887" s="17">
        <v>0.61191489053380699</v>
      </c>
      <c r="AK1887" s="17">
        <v>0.64393974843676305</v>
      </c>
      <c r="AL1887" s="17">
        <v>0.57641160819617698</v>
      </c>
      <c r="AM1887" s="17">
        <v>0.71291459031216298</v>
      </c>
      <c r="AN1887" s="17">
        <v>0.57396694342362797</v>
      </c>
      <c r="AO1887" s="17"/>
      <c r="AP1887" s="17">
        <v>0.64584385240138698</v>
      </c>
      <c r="AQ1887" s="17">
        <v>0.614664724110355</v>
      </c>
      <c r="AR1887" s="17">
        <v>0.59753766830438804</v>
      </c>
      <c r="AS1887" s="17"/>
      <c r="AT1887" s="17">
        <v>0.64734936381492603</v>
      </c>
      <c r="AU1887" s="17">
        <v>0.65697463661472799</v>
      </c>
      <c r="AV1887" s="17" t="s">
        <v>74</v>
      </c>
      <c r="AW1887" s="17">
        <v>0.35771580939998698</v>
      </c>
      <c r="AX1887" s="17">
        <v>0.53475248941503195</v>
      </c>
      <c r="AY1887" s="17">
        <v>0.65651940542818499</v>
      </c>
      <c r="AZ1887" s="17">
        <v>0.5072317802645</v>
      </c>
    </row>
    <row r="1888" spans="2:52" x14ac:dyDescent="0.35">
      <c r="B1888" t="s">
        <v>388</v>
      </c>
      <c r="C1888" s="17">
        <v>0.10548850325921499</v>
      </c>
      <c r="D1888" s="17">
        <v>0.11285974813338399</v>
      </c>
      <c r="E1888" s="17">
        <v>9.83547492641281E-2</v>
      </c>
      <c r="F1888" s="17"/>
      <c r="G1888" s="17">
        <v>0.10660812265867101</v>
      </c>
      <c r="H1888" s="17">
        <v>9.7126407284992805E-2</v>
      </c>
      <c r="I1888" s="17">
        <v>0.12789238697738001</v>
      </c>
      <c r="J1888" s="17">
        <v>0.13852398036622099</v>
      </c>
      <c r="K1888" s="17">
        <v>9.1087281975626905E-2</v>
      </c>
      <c r="L1888" s="17">
        <v>7.0482093719769698E-2</v>
      </c>
      <c r="M1888" s="17"/>
      <c r="N1888" s="17">
        <v>0.103609308940177</v>
      </c>
      <c r="O1888" s="17">
        <v>0.122421263302842</v>
      </c>
      <c r="P1888" s="17">
        <v>7.0476735780792304E-2</v>
      </c>
      <c r="Q1888" s="17">
        <v>0.12504444009082</v>
      </c>
      <c r="R1888" s="17"/>
      <c r="S1888" s="17">
        <v>6.6027176908449295E-2</v>
      </c>
      <c r="T1888" s="17">
        <v>7.7437123907817207E-2</v>
      </c>
      <c r="U1888" s="17">
        <v>6.7396563432175705E-2</v>
      </c>
      <c r="V1888" s="17">
        <v>0.110479039819337</v>
      </c>
      <c r="W1888" s="17">
        <v>0.18040355829249399</v>
      </c>
      <c r="X1888" s="17">
        <v>8.7526157557334505E-2</v>
      </c>
      <c r="Y1888" s="17">
        <v>8.4209122166744296E-2</v>
      </c>
      <c r="Z1888" s="17">
        <v>0.10249433556571901</v>
      </c>
      <c r="AA1888" s="17">
        <v>9.1239758080754796E-2</v>
      </c>
      <c r="AB1888" s="17">
        <v>0.20667383554327101</v>
      </c>
      <c r="AC1888" s="17">
        <v>0.14442979889319599</v>
      </c>
      <c r="AD1888" s="17">
        <v>0</v>
      </c>
      <c r="AE1888" s="17"/>
      <c r="AF1888" s="17">
        <v>8.9239259104162499E-2</v>
      </c>
      <c r="AG1888" s="17">
        <v>0.108630342696566</v>
      </c>
      <c r="AH1888" s="17">
        <v>0.125064147971363</v>
      </c>
      <c r="AI1888" s="17"/>
      <c r="AJ1888" s="17">
        <v>8.4249117295149903E-2</v>
      </c>
      <c r="AK1888" s="17">
        <v>0.116901011299233</v>
      </c>
      <c r="AL1888" s="17">
        <v>0.12001449944065599</v>
      </c>
      <c r="AM1888" s="17">
        <v>0.28708540968783702</v>
      </c>
      <c r="AN1888" s="17">
        <v>0.113902650295618</v>
      </c>
      <c r="AO1888" s="17"/>
      <c r="AP1888" s="17">
        <v>7.0721031030625395E-2</v>
      </c>
      <c r="AQ1888" s="17">
        <v>0.119439903092331</v>
      </c>
      <c r="AR1888" s="17">
        <v>0.14538471228261901</v>
      </c>
      <c r="AS1888" s="17"/>
      <c r="AT1888" s="17">
        <v>6.2757268508039005E-2</v>
      </c>
      <c r="AU1888" s="17">
        <v>0.13692592335759701</v>
      </c>
      <c r="AV1888" s="17" t="s">
        <v>74</v>
      </c>
      <c r="AW1888" s="17">
        <v>0.16057218545622201</v>
      </c>
      <c r="AX1888" s="17">
        <v>7.4639572339173704E-2</v>
      </c>
      <c r="AY1888" s="17">
        <v>0.12067572580541799</v>
      </c>
      <c r="AZ1888" s="17">
        <v>0.22822648301496901</v>
      </c>
    </row>
    <row r="1889" spans="2:52" x14ac:dyDescent="0.35">
      <c r="B1889" t="s">
        <v>86</v>
      </c>
      <c r="C1889" s="17">
        <v>0.51103895751210304</v>
      </c>
      <c r="D1889" s="17">
        <v>0.52082745502944705</v>
      </c>
      <c r="E1889" s="17">
        <v>0.50156583126785603</v>
      </c>
      <c r="F1889" s="17"/>
      <c r="G1889" s="17">
        <v>0.531988252802023</v>
      </c>
      <c r="H1889" s="17">
        <v>0.61405280172111198</v>
      </c>
      <c r="I1889" s="17">
        <v>0.45778870249306403</v>
      </c>
      <c r="J1889" s="17">
        <v>0.43402840013689598</v>
      </c>
      <c r="K1889" s="17">
        <v>0.48624033074492601</v>
      </c>
      <c r="L1889" s="17">
        <v>0.54289806235011095</v>
      </c>
      <c r="M1889" s="17"/>
      <c r="N1889" s="17">
        <v>0.53463821200353401</v>
      </c>
      <c r="O1889" s="17">
        <v>0.49423611016008501</v>
      </c>
      <c r="P1889" s="17">
        <v>0.52812169928621699</v>
      </c>
      <c r="Q1889" s="17">
        <v>0.48588692200424499</v>
      </c>
      <c r="R1889" s="17"/>
      <c r="S1889" s="17">
        <v>0.61089912229024002</v>
      </c>
      <c r="T1889" s="17">
        <v>0.524982892294793</v>
      </c>
      <c r="U1889" s="17">
        <v>0.59602411208794204</v>
      </c>
      <c r="V1889" s="17">
        <v>0.52070195718779499</v>
      </c>
      <c r="W1889" s="17">
        <v>0.33142931584060098</v>
      </c>
      <c r="X1889" s="17">
        <v>0.48431917619097697</v>
      </c>
      <c r="Y1889" s="17">
        <v>0.52358936699880099</v>
      </c>
      <c r="Z1889" s="17">
        <v>0.50252761807741797</v>
      </c>
      <c r="AA1889" s="17">
        <v>0.59520409257661</v>
      </c>
      <c r="AB1889" s="17">
        <v>0.35098227834377999</v>
      </c>
      <c r="AC1889" s="17">
        <v>0.56730796046034104</v>
      </c>
      <c r="AD1889" s="17">
        <v>0.45672457175262099</v>
      </c>
      <c r="AE1889" s="17"/>
      <c r="AF1889" s="17">
        <v>0.521996584139792</v>
      </c>
      <c r="AG1889" s="17">
        <v>0.50387666871283299</v>
      </c>
      <c r="AH1889" s="17">
        <v>0.46860342546556</v>
      </c>
      <c r="AI1889" s="17"/>
      <c r="AJ1889" s="17">
        <v>0.52766577323865704</v>
      </c>
      <c r="AK1889" s="17">
        <v>0.52703873713753002</v>
      </c>
      <c r="AL1889" s="17">
        <v>0.45639710875552097</v>
      </c>
      <c r="AM1889" s="17">
        <v>0.42582918062432501</v>
      </c>
      <c r="AN1889" s="17">
        <v>0.46006429312801</v>
      </c>
      <c r="AO1889" s="17"/>
      <c r="AP1889" s="17">
        <v>0.57512282137076198</v>
      </c>
      <c r="AQ1889" s="17">
        <v>0.49522482101802401</v>
      </c>
      <c r="AR1889" s="17">
        <v>0.45215295602176903</v>
      </c>
      <c r="AS1889" s="17"/>
      <c r="AT1889" s="17">
        <v>0.58459209530688705</v>
      </c>
      <c r="AU1889" s="17">
        <v>0.52004871325713098</v>
      </c>
      <c r="AV1889" s="17" t="s">
        <v>74</v>
      </c>
      <c r="AW1889" s="17">
        <v>0.197143623943765</v>
      </c>
      <c r="AX1889" s="17">
        <v>0.460112917075858</v>
      </c>
      <c r="AY1889" s="17">
        <v>0.53584367962276702</v>
      </c>
      <c r="AZ1889" s="17">
        <v>0.27900529724953099</v>
      </c>
    </row>
    <row r="1890" spans="2:52" x14ac:dyDescent="0.35">
      <c r="C1890" s="17"/>
      <c r="D1890" s="17"/>
      <c r="E1890" s="17"/>
      <c r="F1890" s="17"/>
      <c r="G1890" s="17"/>
      <c r="H1890" s="17"/>
      <c r="I1890" s="17"/>
      <c r="J1890" s="17"/>
      <c r="K1890" s="17"/>
      <c r="L1890" s="17"/>
      <c r="M1890" s="17"/>
      <c r="N1890" s="17"/>
      <c r="O1890" s="17"/>
      <c r="P1890" s="17"/>
      <c r="Q1890" s="17"/>
      <c r="R1890" s="17"/>
      <c r="S1890" s="17"/>
      <c r="T1890" s="17"/>
      <c r="U1890" s="17"/>
      <c r="V1890" s="17"/>
      <c r="W1890" s="17"/>
      <c r="X1890" s="17"/>
      <c r="Y1890" s="17"/>
      <c r="Z1890" s="17"/>
      <c r="AA1890" s="17"/>
      <c r="AB1890" s="17"/>
      <c r="AC1890" s="17"/>
      <c r="AD1890" s="17"/>
      <c r="AE1890" s="17"/>
      <c r="AF1890" s="17"/>
      <c r="AG1890" s="17"/>
      <c r="AH1890" s="17"/>
      <c r="AI1890" s="17"/>
      <c r="AJ1890" s="17"/>
      <c r="AK1890" s="17"/>
      <c r="AL1890" s="17"/>
      <c r="AM1890" s="17"/>
      <c r="AN1890" s="17"/>
      <c r="AO1890" s="17"/>
      <c r="AP1890" s="17"/>
      <c r="AQ1890" s="17"/>
      <c r="AR1890" s="17"/>
      <c r="AS1890" s="17"/>
      <c r="AT1890" s="17"/>
      <c r="AU1890" s="17"/>
      <c r="AV1890" s="17"/>
      <c r="AW1890" s="17"/>
      <c r="AX1890" s="17"/>
      <c r="AY1890" s="17"/>
      <c r="AZ1890" s="17"/>
    </row>
    <row r="1891" spans="2:52" x14ac:dyDescent="0.35">
      <c r="B1891" s="6" t="s">
        <v>562</v>
      </c>
      <c r="C1891" s="17"/>
      <c r="D1891" s="17"/>
      <c r="E1891" s="17"/>
      <c r="F1891" s="17"/>
      <c r="G1891" s="17"/>
      <c r="H1891" s="17"/>
      <c r="I1891" s="17"/>
      <c r="J1891" s="17"/>
      <c r="K1891" s="17"/>
      <c r="L1891" s="17"/>
      <c r="M1891" s="17"/>
      <c r="N1891" s="17"/>
      <c r="O1891" s="17"/>
      <c r="P1891" s="17"/>
      <c r="Q1891" s="17"/>
      <c r="R1891" s="17"/>
      <c r="S1891" s="17"/>
      <c r="T1891" s="17"/>
      <c r="U1891" s="17"/>
      <c r="V1891" s="17"/>
      <c r="W1891" s="17"/>
      <c r="X1891" s="17"/>
      <c r="Y1891" s="17"/>
      <c r="Z1891" s="17"/>
      <c r="AA1891" s="17"/>
      <c r="AB1891" s="17"/>
      <c r="AC1891" s="17"/>
      <c r="AD1891" s="17"/>
      <c r="AE1891" s="17"/>
      <c r="AF1891" s="17"/>
      <c r="AG1891" s="17"/>
      <c r="AH1891" s="17"/>
      <c r="AI1891" s="17"/>
      <c r="AJ1891" s="17"/>
      <c r="AK1891" s="17"/>
      <c r="AL1891" s="17"/>
      <c r="AM1891" s="17"/>
      <c r="AN1891" s="17"/>
      <c r="AO1891" s="17"/>
      <c r="AP1891" s="17"/>
      <c r="AQ1891" s="17"/>
      <c r="AR1891" s="17"/>
      <c r="AS1891" s="17"/>
      <c r="AT1891" s="17"/>
      <c r="AU1891" s="17"/>
      <c r="AV1891" s="17"/>
      <c r="AW1891" s="17"/>
      <c r="AX1891" s="17"/>
      <c r="AY1891" s="17"/>
      <c r="AZ1891" s="17"/>
    </row>
    <row r="1892" spans="2:52" x14ac:dyDescent="0.35">
      <c r="B1892" s="24" t="s">
        <v>156</v>
      </c>
      <c r="C1892" s="17"/>
      <c r="D1892" s="17"/>
      <c r="E1892" s="17"/>
      <c r="F1892" s="17"/>
      <c r="G1892" s="17"/>
      <c r="H1892" s="17"/>
      <c r="I1892" s="17"/>
      <c r="J1892" s="17"/>
      <c r="K1892" s="17"/>
      <c r="L1892" s="17"/>
      <c r="M1892" s="17"/>
      <c r="N1892" s="17"/>
      <c r="O1892" s="17"/>
      <c r="P1892" s="17"/>
      <c r="Q1892" s="17"/>
      <c r="R1892" s="17"/>
      <c r="S1892" s="17"/>
      <c r="T1892" s="17"/>
      <c r="U1892" s="17"/>
      <c r="V1892" s="17"/>
      <c r="W1892" s="17"/>
      <c r="X1892" s="17"/>
      <c r="Y1892" s="17"/>
      <c r="Z1892" s="17"/>
      <c r="AA1892" s="17"/>
      <c r="AB1892" s="17"/>
      <c r="AC1892" s="17"/>
      <c r="AD1892" s="17"/>
      <c r="AE1892" s="17"/>
      <c r="AF1892" s="17"/>
      <c r="AG1892" s="17"/>
      <c r="AH1892" s="17"/>
      <c r="AI1892" s="17"/>
      <c r="AJ1892" s="17"/>
      <c r="AK1892" s="17"/>
      <c r="AL1892" s="17"/>
      <c r="AM1892" s="17"/>
      <c r="AN1892" s="17"/>
      <c r="AO1892" s="17"/>
      <c r="AP1892" s="17"/>
      <c r="AQ1892" s="17"/>
      <c r="AR1892" s="17"/>
      <c r="AS1892" s="17"/>
      <c r="AT1892" s="17"/>
      <c r="AU1892" s="17"/>
      <c r="AV1892" s="17"/>
      <c r="AW1892" s="17"/>
      <c r="AX1892" s="17"/>
      <c r="AY1892" s="17"/>
      <c r="AZ1892" s="17"/>
    </row>
    <row r="1893" spans="2:52" x14ac:dyDescent="0.35">
      <c r="B1893" t="s">
        <v>382</v>
      </c>
      <c r="C1893" s="17">
        <v>8.0965089298898896E-2</v>
      </c>
      <c r="D1893" s="17">
        <v>9.3195121491421604E-2</v>
      </c>
      <c r="E1893" s="17">
        <v>6.9129091105542398E-2</v>
      </c>
      <c r="F1893" s="17"/>
      <c r="G1893" s="17">
        <v>0.117941211639392</v>
      </c>
      <c r="H1893" s="17">
        <v>7.9612025917707094E-2</v>
      </c>
      <c r="I1893" s="17">
        <v>8.6543531804394794E-2</v>
      </c>
      <c r="J1893" s="17">
        <v>3.3664886957400102E-2</v>
      </c>
      <c r="K1893" s="17">
        <v>6.28937837856961E-2</v>
      </c>
      <c r="L1893" s="17">
        <v>0.108676826788975</v>
      </c>
      <c r="M1893" s="17"/>
      <c r="N1893" s="17">
        <v>9.5973153974224096E-2</v>
      </c>
      <c r="O1893" s="17">
        <v>6.1184319351565597E-2</v>
      </c>
      <c r="P1893" s="17">
        <v>8.6286206838413093E-2</v>
      </c>
      <c r="Q1893" s="17">
        <v>7.7654733209927093E-2</v>
      </c>
      <c r="R1893" s="17"/>
      <c r="S1893" s="17">
        <v>0.108764507097354</v>
      </c>
      <c r="T1893" s="17">
        <v>6.1003090009866999E-2</v>
      </c>
      <c r="U1893" s="17">
        <v>6.2246512505925201E-2</v>
      </c>
      <c r="V1893" s="17">
        <v>3.5784582933963603E-2</v>
      </c>
      <c r="W1893" s="17">
        <v>6.5017301550537407E-2</v>
      </c>
      <c r="X1893" s="17">
        <v>0.16559476916179</v>
      </c>
      <c r="Y1893" s="17">
        <v>4.9530588051932001E-2</v>
      </c>
      <c r="Z1893" s="17">
        <v>0.104713388279102</v>
      </c>
      <c r="AA1893" s="17">
        <v>0.106617196165238</v>
      </c>
      <c r="AB1893" s="17">
        <v>5.0127794086828499E-2</v>
      </c>
      <c r="AC1893" s="17">
        <v>8.2538278719514802E-2</v>
      </c>
      <c r="AD1893" s="17">
        <v>7.6075901088479697E-2</v>
      </c>
      <c r="AE1893" s="17"/>
      <c r="AF1893" s="17">
        <v>8.5272949946398599E-2</v>
      </c>
      <c r="AG1893" s="17">
        <v>7.56356288332376E-2</v>
      </c>
      <c r="AH1893" s="17">
        <v>7.6025102222392796E-2</v>
      </c>
      <c r="AI1893" s="17"/>
      <c r="AJ1893" s="17">
        <v>6.1013464256297403E-2</v>
      </c>
      <c r="AK1893" s="17">
        <v>9.2964920493642703E-2</v>
      </c>
      <c r="AL1893" s="17">
        <v>6.4752717814027694E-2</v>
      </c>
      <c r="AM1893" s="17">
        <v>0.57630274096292</v>
      </c>
      <c r="AN1893" s="17">
        <v>5.19500095213275E-2</v>
      </c>
      <c r="AO1893" s="17"/>
      <c r="AP1893" s="17">
        <v>6.3364189050052394E-2</v>
      </c>
      <c r="AQ1893" s="17">
        <v>0.102531457776514</v>
      </c>
      <c r="AR1893" s="17">
        <v>0.15816804130317499</v>
      </c>
      <c r="AS1893" s="17"/>
      <c r="AT1893" s="17">
        <v>6.2849724222057701E-2</v>
      </c>
      <c r="AU1893" s="17">
        <v>5.9101453972235297E-2</v>
      </c>
      <c r="AV1893" s="17" t="s">
        <v>74</v>
      </c>
      <c r="AW1893" s="17">
        <v>8.6951203225438103E-2</v>
      </c>
      <c r="AX1893" s="17">
        <v>0.10365780410011501</v>
      </c>
      <c r="AY1893" s="17">
        <v>0.119780803785329</v>
      </c>
      <c r="AZ1893" s="17">
        <v>8.6540234306764802E-2</v>
      </c>
    </row>
    <row r="1894" spans="2:52" x14ac:dyDescent="0.35">
      <c r="B1894" t="s">
        <v>383</v>
      </c>
      <c r="C1894" s="17">
        <v>0.28149088400024802</v>
      </c>
      <c r="D1894" s="17">
        <v>0.28479278682600601</v>
      </c>
      <c r="E1894" s="17">
        <v>0.278295363721551</v>
      </c>
      <c r="F1894" s="17"/>
      <c r="G1894" s="17">
        <v>0.30892815241844002</v>
      </c>
      <c r="H1894" s="17">
        <v>0.34829525374680698</v>
      </c>
      <c r="I1894" s="17">
        <v>0.28709359800432399</v>
      </c>
      <c r="J1894" s="17">
        <v>0.34019633932573801</v>
      </c>
      <c r="K1894" s="17">
        <v>0.20201003072989501</v>
      </c>
      <c r="L1894" s="17">
        <v>0.20051264861468299</v>
      </c>
      <c r="M1894" s="17"/>
      <c r="N1894" s="17">
        <v>0.28889780858047598</v>
      </c>
      <c r="O1894" s="17">
        <v>0.290864417466141</v>
      </c>
      <c r="P1894" s="17">
        <v>0.26506893674701898</v>
      </c>
      <c r="Q1894" s="17">
        <v>0.28060756367394302</v>
      </c>
      <c r="R1894" s="17"/>
      <c r="S1894" s="17">
        <v>0.30076745351766898</v>
      </c>
      <c r="T1894" s="17">
        <v>0.283834351754717</v>
      </c>
      <c r="U1894" s="17">
        <v>0.297287840114208</v>
      </c>
      <c r="V1894" s="17">
        <v>0.328081888895848</v>
      </c>
      <c r="W1894" s="17">
        <v>0.36259758405173698</v>
      </c>
      <c r="X1894" s="17">
        <v>0.209455359324901</v>
      </c>
      <c r="Y1894" s="17">
        <v>0.28892450886557403</v>
      </c>
      <c r="Z1894" s="17">
        <v>0.21817124756349099</v>
      </c>
      <c r="AA1894" s="17">
        <v>0.26480979035726099</v>
      </c>
      <c r="AB1894" s="17">
        <v>0.234109451137956</v>
      </c>
      <c r="AC1894" s="17">
        <v>0.338500070360848</v>
      </c>
      <c r="AD1894" s="17">
        <v>0.15184453929771599</v>
      </c>
      <c r="AE1894" s="17"/>
      <c r="AF1894" s="17">
        <v>0.24868016550139099</v>
      </c>
      <c r="AG1894" s="17">
        <v>0.31429131953999301</v>
      </c>
      <c r="AH1894" s="17">
        <v>0.22185991636602301</v>
      </c>
      <c r="AI1894" s="17"/>
      <c r="AJ1894" s="17">
        <v>0.24556127878211401</v>
      </c>
      <c r="AK1894" s="17">
        <v>0.33447406218848702</v>
      </c>
      <c r="AL1894" s="17">
        <v>0.35377346440779101</v>
      </c>
      <c r="AM1894" s="17">
        <v>0.136611849349242</v>
      </c>
      <c r="AN1894" s="17">
        <v>0.210062128483685</v>
      </c>
      <c r="AO1894" s="17"/>
      <c r="AP1894" s="17">
        <v>0.27688796269957</v>
      </c>
      <c r="AQ1894" s="17">
        <v>0.32620099284606302</v>
      </c>
      <c r="AR1894" s="17">
        <v>0.303215451292838</v>
      </c>
      <c r="AS1894" s="17"/>
      <c r="AT1894" s="17">
        <v>0.234861478742282</v>
      </c>
      <c r="AU1894" s="17">
        <v>0.310252852707182</v>
      </c>
      <c r="AV1894" s="17" t="s">
        <v>74</v>
      </c>
      <c r="AW1894" s="17">
        <v>0.19714383404071201</v>
      </c>
      <c r="AX1894" s="17">
        <v>0.244348829512893</v>
      </c>
      <c r="AY1894" s="17">
        <v>0.36978920817250399</v>
      </c>
      <c r="AZ1894" s="17">
        <v>0.31532187678843598</v>
      </c>
    </row>
    <row r="1895" spans="2:52" x14ac:dyDescent="0.35">
      <c r="B1895" t="s">
        <v>384</v>
      </c>
      <c r="C1895" s="17">
        <v>0.25609744516991301</v>
      </c>
      <c r="D1895" s="17">
        <v>0.27215715408656199</v>
      </c>
      <c r="E1895" s="17">
        <v>0.240555156913345</v>
      </c>
      <c r="F1895" s="17"/>
      <c r="G1895" s="17">
        <v>0.23545473034278899</v>
      </c>
      <c r="H1895" s="17">
        <v>0.19425645596008601</v>
      </c>
      <c r="I1895" s="17">
        <v>0.23735933458918401</v>
      </c>
      <c r="J1895" s="17">
        <v>0.193302457115753</v>
      </c>
      <c r="K1895" s="17">
        <v>0.38298513767848802</v>
      </c>
      <c r="L1895" s="17">
        <v>0.302256884438173</v>
      </c>
      <c r="M1895" s="17"/>
      <c r="N1895" s="17">
        <v>0.26449081856258799</v>
      </c>
      <c r="O1895" s="17">
        <v>0.20662783021793299</v>
      </c>
      <c r="P1895" s="17">
        <v>0.28591803749634198</v>
      </c>
      <c r="Q1895" s="17">
        <v>0.26830223307579099</v>
      </c>
      <c r="R1895" s="17"/>
      <c r="S1895" s="17">
        <v>0.244583682324646</v>
      </c>
      <c r="T1895" s="17">
        <v>0.19230392572573701</v>
      </c>
      <c r="U1895" s="17">
        <v>0.26917142451606801</v>
      </c>
      <c r="V1895" s="17">
        <v>0.31928017374751999</v>
      </c>
      <c r="W1895" s="17">
        <v>0.246046276311498</v>
      </c>
      <c r="X1895" s="17">
        <v>0.20413527313291699</v>
      </c>
      <c r="Y1895" s="17">
        <v>0.329325955622081</v>
      </c>
      <c r="Z1895" s="17">
        <v>0.26534969545402198</v>
      </c>
      <c r="AA1895" s="17">
        <v>0.26192451474581202</v>
      </c>
      <c r="AB1895" s="17">
        <v>0.260501560759135</v>
      </c>
      <c r="AC1895" s="17">
        <v>0.20767725401419901</v>
      </c>
      <c r="AD1895" s="17">
        <v>0.38395452541295499</v>
      </c>
      <c r="AE1895" s="17"/>
      <c r="AF1895" s="17">
        <v>0.29621404699298498</v>
      </c>
      <c r="AG1895" s="17">
        <v>0.23716496332899301</v>
      </c>
      <c r="AH1895" s="17">
        <v>0.232615805956076</v>
      </c>
      <c r="AI1895" s="17"/>
      <c r="AJ1895" s="17">
        <v>0.31115263522834102</v>
      </c>
      <c r="AK1895" s="17">
        <v>0.234995266196422</v>
      </c>
      <c r="AL1895" s="17">
        <v>0.19232858135126901</v>
      </c>
      <c r="AM1895" s="17">
        <v>0</v>
      </c>
      <c r="AN1895" s="17">
        <v>0.21586881318249301</v>
      </c>
      <c r="AO1895" s="17"/>
      <c r="AP1895" s="17">
        <v>0.30257984687013001</v>
      </c>
      <c r="AQ1895" s="17">
        <v>0.24457526944579</v>
      </c>
      <c r="AR1895" s="17">
        <v>0.29966577775137698</v>
      </c>
      <c r="AS1895" s="17"/>
      <c r="AT1895" s="17">
        <v>0.28118844520999797</v>
      </c>
      <c r="AU1895" s="17">
        <v>0.19811638875413201</v>
      </c>
      <c r="AV1895" s="17" t="s">
        <v>74</v>
      </c>
      <c r="AW1895" s="17">
        <v>0.33793509065474497</v>
      </c>
      <c r="AX1895" s="17">
        <v>0.29969995083232298</v>
      </c>
      <c r="AY1895" s="17">
        <v>0.225628642663213</v>
      </c>
      <c r="AZ1895" s="17">
        <v>0.25858303459743698</v>
      </c>
    </row>
    <row r="1896" spans="2:52" x14ac:dyDescent="0.35">
      <c r="B1896" t="s">
        <v>385</v>
      </c>
      <c r="C1896" s="17">
        <v>0.17339572794816899</v>
      </c>
      <c r="D1896" s="17">
        <v>0.13875167818510201</v>
      </c>
      <c r="E1896" s="17">
        <v>0.206923596391305</v>
      </c>
      <c r="F1896" s="17"/>
      <c r="G1896" s="17">
        <v>0.19666969894259101</v>
      </c>
      <c r="H1896" s="17">
        <v>0.20972947819818699</v>
      </c>
      <c r="I1896" s="17">
        <v>0.18377326891762699</v>
      </c>
      <c r="J1896" s="17">
        <v>0.174195977377711</v>
      </c>
      <c r="K1896" s="17">
        <v>0.15496244913639501</v>
      </c>
      <c r="L1896" s="17">
        <v>0.12311296446872599</v>
      </c>
      <c r="M1896" s="17"/>
      <c r="N1896" s="17">
        <v>0.140781333978997</v>
      </c>
      <c r="O1896" s="17">
        <v>0.209158304538999</v>
      </c>
      <c r="P1896" s="17">
        <v>0.176924124171465</v>
      </c>
      <c r="Q1896" s="17">
        <v>0.17575323741307</v>
      </c>
      <c r="R1896" s="17"/>
      <c r="S1896" s="17">
        <v>0.151362935944684</v>
      </c>
      <c r="T1896" s="17">
        <v>0.194304910562517</v>
      </c>
      <c r="U1896" s="17">
        <v>0.211120618704217</v>
      </c>
      <c r="V1896" s="17">
        <v>0.16131322189828301</v>
      </c>
      <c r="W1896" s="17">
        <v>0.119783732926982</v>
      </c>
      <c r="X1896" s="17">
        <v>0.15989841148324499</v>
      </c>
      <c r="Y1896" s="17">
        <v>9.3328938314080206E-2</v>
      </c>
      <c r="Z1896" s="17">
        <v>0.191564103545866</v>
      </c>
      <c r="AA1896" s="17">
        <v>0.164727248394686</v>
      </c>
      <c r="AB1896" s="17">
        <v>0.21523312241504799</v>
      </c>
      <c r="AC1896" s="17">
        <v>0.31644746449051397</v>
      </c>
      <c r="AD1896" s="17">
        <v>0.149988841339915</v>
      </c>
      <c r="AE1896" s="17"/>
      <c r="AF1896" s="17">
        <v>0.15794770466067201</v>
      </c>
      <c r="AG1896" s="17">
        <v>0.19754310786149101</v>
      </c>
      <c r="AH1896" s="17">
        <v>0.17468579215885999</v>
      </c>
      <c r="AI1896" s="17"/>
      <c r="AJ1896" s="17">
        <v>0.16181079894165201</v>
      </c>
      <c r="AK1896" s="17">
        <v>0.20769878730250299</v>
      </c>
      <c r="AL1896" s="17">
        <v>0.21098554545672299</v>
      </c>
      <c r="AM1896" s="17">
        <v>0</v>
      </c>
      <c r="AN1896" s="17">
        <v>0.19472155987004899</v>
      </c>
      <c r="AO1896" s="17"/>
      <c r="AP1896" s="17">
        <v>0.16555403814615499</v>
      </c>
      <c r="AQ1896" s="17">
        <v>0.16784459398408799</v>
      </c>
      <c r="AR1896" s="17">
        <v>0.14684612636823</v>
      </c>
      <c r="AS1896" s="17"/>
      <c r="AT1896" s="17">
        <v>0.164470475016849</v>
      </c>
      <c r="AU1896" s="17">
        <v>0.25086835011515501</v>
      </c>
      <c r="AV1896" s="17" t="s">
        <v>74</v>
      </c>
      <c r="AW1896" s="17">
        <v>0.23617768162889399</v>
      </c>
      <c r="AX1896" s="17">
        <v>0.116322951188849</v>
      </c>
      <c r="AY1896" s="17">
        <v>0.13061526011955699</v>
      </c>
      <c r="AZ1896" s="17">
        <v>0</v>
      </c>
    </row>
    <row r="1897" spans="2:52" x14ac:dyDescent="0.35">
      <c r="B1897" t="s">
        <v>386</v>
      </c>
      <c r="C1897" s="17">
        <v>0.15330333952536199</v>
      </c>
      <c r="D1897" s="17">
        <v>0.173459359474055</v>
      </c>
      <c r="E1897" s="17">
        <v>0.13379671747052799</v>
      </c>
      <c r="F1897" s="17"/>
      <c r="G1897" s="17">
        <v>9.8450477072154E-2</v>
      </c>
      <c r="H1897" s="17">
        <v>8.2036517743971193E-2</v>
      </c>
      <c r="I1897" s="17">
        <v>0.16358018191537901</v>
      </c>
      <c r="J1897" s="17">
        <v>0.190957338114425</v>
      </c>
      <c r="K1897" s="17">
        <v>0.139610665544319</v>
      </c>
      <c r="L1897" s="17">
        <v>0.23367800295095201</v>
      </c>
      <c r="M1897" s="17"/>
      <c r="N1897" s="17">
        <v>0.17232273705828799</v>
      </c>
      <c r="O1897" s="17">
        <v>0.192203392032333</v>
      </c>
      <c r="P1897" s="17">
        <v>0.121383119429603</v>
      </c>
      <c r="Q1897" s="17">
        <v>0.12265080830250499</v>
      </c>
      <c r="R1897" s="17"/>
      <c r="S1897" s="17">
        <v>0.123070618405965</v>
      </c>
      <c r="T1897" s="17">
        <v>0.220178846864517</v>
      </c>
      <c r="U1897" s="17">
        <v>0.12192515448083099</v>
      </c>
      <c r="V1897" s="17">
        <v>0.120446152264145</v>
      </c>
      <c r="W1897" s="17">
        <v>0.14271679170181201</v>
      </c>
      <c r="X1897" s="17">
        <v>0.234597659143925</v>
      </c>
      <c r="Y1897" s="17">
        <v>0.13368689223635899</v>
      </c>
      <c r="Z1897" s="17">
        <v>0.14909317690603899</v>
      </c>
      <c r="AA1897" s="17">
        <v>0.14851312154896101</v>
      </c>
      <c r="AB1897" s="17">
        <v>0.19952476122407001</v>
      </c>
      <c r="AC1897" s="17">
        <v>5.4836932414924502E-2</v>
      </c>
      <c r="AD1897" s="17">
        <v>8.6130788434957098E-2</v>
      </c>
      <c r="AE1897" s="17"/>
      <c r="AF1897" s="17">
        <v>0.19077142702352301</v>
      </c>
      <c r="AG1897" s="17">
        <v>0.121093839941457</v>
      </c>
      <c r="AH1897" s="17">
        <v>0.181623746541346</v>
      </c>
      <c r="AI1897" s="17"/>
      <c r="AJ1897" s="17">
        <v>0.19097291568831501</v>
      </c>
      <c r="AK1897" s="17">
        <v>8.8110711792819693E-2</v>
      </c>
      <c r="AL1897" s="17">
        <v>8.0889702870811597E-2</v>
      </c>
      <c r="AM1897" s="17">
        <v>0.28708540968783702</v>
      </c>
      <c r="AN1897" s="17">
        <v>0.19187897266464601</v>
      </c>
      <c r="AO1897" s="17"/>
      <c r="AP1897" s="17">
        <v>0.158419195476178</v>
      </c>
      <c r="AQ1897" s="17">
        <v>0.10668369368832401</v>
      </c>
      <c r="AR1897" s="17">
        <v>9.2104603284379999E-2</v>
      </c>
      <c r="AS1897" s="17"/>
      <c r="AT1897" s="17">
        <v>0.19534208941155301</v>
      </c>
      <c r="AU1897" s="17">
        <v>0.16098419243985801</v>
      </c>
      <c r="AV1897" s="17" t="s">
        <v>74</v>
      </c>
      <c r="AW1897" s="17">
        <v>7.7467834764898394E-2</v>
      </c>
      <c r="AX1897" s="17">
        <v>0.114720373964372</v>
      </c>
      <c r="AY1897" s="17">
        <v>0.112511998277683</v>
      </c>
      <c r="AZ1897" s="17">
        <v>0.228797545068604</v>
      </c>
    </row>
    <row r="1898" spans="2:52" x14ac:dyDescent="0.35">
      <c r="B1898" t="s">
        <v>72</v>
      </c>
      <c r="C1898" s="17">
        <v>5.47475140574099E-2</v>
      </c>
      <c r="D1898" s="17">
        <v>3.7643899936853499E-2</v>
      </c>
      <c r="E1898" s="17">
        <v>7.1300074397728702E-2</v>
      </c>
      <c r="F1898" s="17"/>
      <c r="G1898" s="17">
        <v>4.25557295846338E-2</v>
      </c>
      <c r="H1898" s="17">
        <v>8.6070268433242003E-2</v>
      </c>
      <c r="I1898" s="17">
        <v>4.1650084769092002E-2</v>
      </c>
      <c r="J1898" s="17">
        <v>6.7683001108973198E-2</v>
      </c>
      <c r="K1898" s="17">
        <v>5.7537933125206303E-2</v>
      </c>
      <c r="L1898" s="17">
        <v>3.1762672738492002E-2</v>
      </c>
      <c r="M1898" s="17"/>
      <c r="N1898" s="17">
        <v>3.7534147845426503E-2</v>
      </c>
      <c r="O1898" s="17">
        <v>3.9961736393028101E-2</v>
      </c>
      <c r="P1898" s="17">
        <v>6.4419575317159E-2</v>
      </c>
      <c r="Q1898" s="17">
        <v>7.5031424324764201E-2</v>
      </c>
      <c r="R1898" s="17"/>
      <c r="S1898" s="17">
        <v>7.1450802709682501E-2</v>
      </c>
      <c r="T1898" s="17">
        <v>4.8374875082645201E-2</v>
      </c>
      <c r="U1898" s="17">
        <v>3.8248449678750199E-2</v>
      </c>
      <c r="V1898" s="17">
        <v>3.5093980260240999E-2</v>
      </c>
      <c r="W1898" s="17">
        <v>6.3838313457433599E-2</v>
      </c>
      <c r="X1898" s="17">
        <v>2.6318527753221702E-2</v>
      </c>
      <c r="Y1898" s="17">
        <v>0.105203116909974</v>
      </c>
      <c r="Z1898" s="17">
        <v>7.1108388251478999E-2</v>
      </c>
      <c r="AA1898" s="17">
        <v>5.3408128788042401E-2</v>
      </c>
      <c r="AB1898" s="17">
        <v>4.0503310376962302E-2</v>
      </c>
      <c r="AC1898" s="17">
        <v>0</v>
      </c>
      <c r="AD1898" s="17">
        <v>0.15200540442597801</v>
      </c>
      <c r="AE1898" s="17"/>
      <c r="AF1898" s="17">
        <v>2.1113705875030302E-2</v>
      </c>
      <c r="AG1898" s="17">
        <v>5.4271140494827903E-2</v>
      </c>
      <c r="AH1898" s="17">
        <v>0.113189636755303</v>
      </c>
      <c r="AI1898" s="17"/>
      <c r="AJ1898" s="17">
        <v>2.94889071032798E-2</v>
      </c>
      <c r="AK1898" s="17">
        <v>4.1756252026125401E-2</v>
      </c>
      <c r="AL1898" s="17">
        <v>9.7269988099378105E-2</v>
      </c>
      <c r="AM1898" s="17">
        <v>0</v>
      </c>
      <c r="AN1898" s="17">
        <v>0.13551851627780001</v>
      </c>
      <c r="AO1898" s="17"/>
      <c r="AP1898" s="17">
        <v>3.3194767757914599E-2</v>
      </c>
      <c r="AQ1898" s="17">
        <v>5.2163992259221199E-2</v>
      </c>
      <c r="AR1898" s="17">
        <v>0</v>
      </c>
      <c r="AS1898" s="17"/>
      <c r="AT1898" s="17">
        <v>6.1287787397260797E-2</v>
      </c>
      <c r="AU1898" s="17">
        <v>2.06767620114384E-2</v>
      </c>
      <c r="AV1898" s="17" t="s">
        <v>74</v>
      </c>
      <c r="AW1898" s="17">
        <v>6.4324355685312806E-2</v>
      </c>
      <c r="AX1898" s="17">
        <v>0.121250090401448</v>
      </c>
      <c r="AY1898" s="17">
        <v>4.16740869817145E-2</v>
      </c>
      <c r="AZ1898" s="17">
        <v>0.110757309238758</v>
      </c>
    </row>
    <row r="1899" spans="2:52" x14ac:dyDescent="0.35">
      <c r="B1899" t="s">
        <v>387</v>
      </c>
      <c r="C1899" s="17">
        <v>0.36245597329914703</v>
      </c>
      <c r="D1899" s="17">
        <v>0.37798790831742801</v>
      </c>
      <c r="E1899" s="17">
        <v>0.347424454827094</v>
      </c>
      <c r="F1899" s="17"/>
      <c r="G1899" s="17">
        <v>0.42686936405783199</v>
      </c>
      <c r="H1899" s="17">
        <v>0.42790727966451397</v>
      </c>
      <c r="I1899" s="17">
        <v>0.37363712980871899</v>
      </c>
      <c r="J1899" s="17">
        <v>0.373861226283138</v>
      </c>
      <c r="K1899" s="17">
        <v>0.26490381451559097</v>
      </c>
      <c r="L1899" s="17">
        <v>0.30918947540365699</v>
      </c>
      <c r="M1899" s="17"/>
      <c r="N1899" s="17">
        <v>0.38487096255469999</v>
      </c>
      <c r="O1899" s="17">
        <v>0.35204873681770699</v>
      </c>
      <c r="P1899" s="17">
        <v>0.35135514358543202</v>
      </c>
      <c r="Q1899" s="17">
        <v>0.35826229688387001</v>
      </c>
      <c r="R1899" s="17"/>
      <c r="S1899" s="17">
        <v>0.40953196061502301</v>
      </c>
      <c r="T1899" s="17">
        <v>0.34483744176458397</v>
      </c>
      <c r="U1899" s="17">
        <v>0.359534352620134</v>
      </c>
      <c r="V1899" s="17">
        <v>0.36386647182981102</v>
      </c>
      <c r="W1899" s="17">
        <v>0.42761488560227401</v>
      </c>
      <c r="X1899" s="17">
        <v>0.375050128486691</v>
      </c>
      <c r="Y1899" s="17">
        <v>0.33845509691750603</v>
      </c>
      <c r="Z1899" s="17">
        <v>0.32288463584259403</v>
      </c>
      <c r="AA1899" s="17">
        <v>0.371426986522499</v>
      </c>
      <c r="AB1899" s="17">
        <v>0.284237245224785</v>
      </c>
      <c r="AC1899" s="17">
        <v>0.42103834908036297</v>
      </c>
      <c r="AD1899" s="17">
        <v>0.22792044038619599</v>
      </c>
      <c r="AE1899" s="17"/>
      <c r="AF1899" s="17">
        <v>0.33395311544778999</v>
      </c>
      <c r="AG1899" s="17">
        <v>0.389926948373231</v>
      </c>
      <c r="AH1899" s="17">
        <v>0.29788501858841598</v>
      </c>
      <c r="AI1899" s="17"/>
      <c r="AJ1899" s="17">
        <v>0.30657474303841198</v>
      </c>
      <c r="AK1899" s="17">
        <v>0.42743898268212999</v>
      </c>
      <c r="AL1899" s="17">
        <v>0.41852618222181798</v>
      </c>
      <c r="AM1899" s="17">
        <v>0.71291459031216298</v>
      </c>
      <c r="AN1899" s="17">
        <v>0.262012138005012</v>
      </c>
      <c r="AO1899" s="17"/>
      <c r="AP1899" s="17">
        <v>0.34025215174962298</v>
      </c>
      <c r="AQ1899" s="17">
        <v>0.42873245062257698</v>
      </c>
      <c r="AR1899" s="17">
        <v>0.46138349259601302</v>
      </c>
      <c r="AS1899" s="17"/>
      <c r="AT1899" s="17">
        <v>0.29771120296434</v>
      </c>
      <c r="AU1899" s="17">
        <v>0.36935430667941699</v>
      </c>
      <c r="AV1899" s="17" t="s">
        <v>74</v>
      </c>
      <c r="AW1899" s="17">
        <v>0.28409503726614999</v>
      </c>
      <c r="AX1899" s="17">
        <v>0.34800663361300699</v>
      </c>
      <c r="AY1899" s="17">
        <v>0.48957001195783401</v>
      </c>
      <c r="AZ1899" s="17">
        <v>0.40186211109520098</v>
      </c>
    </row>
    <row r="1900" spans="2:52" x14ac:dyDescent="0.35">
      <c r="B1900" t="s">
        <v>388</v>
      </c>
      <c r="C1900" s="17">
        <v>0.326699067473531</v>
      </c>
      <c r="D1900" s="17">
        <v>0.31221103765915698</v>
      </c>
      <c r="E1900" s="17">
        <v>0.34072031386183299</v>
      </c>
      <c r="F1900" s="17"/>
      <c r="G1900" s="17">
        <v>0.29512017601474499</v>
      </c>
      <c r="H1900" s="17">
        <v>0.29176599594215802</v>
      </c>
      <c r="I1900" s="17">
        <v>0.34735345083300601</v>
      </c>
      <c r="J1900" s="17">
        <v>0.36515331549213598</v>
      </c>
      <c r="K1900" s="17">
        <v>0.29457311468071501</v>
      </c>
      <c r="L1900" s="17">
        <v>0.35679096741967797</v>
      </c>
      <c r="M1900" s="17"/>
      <c r="N1900" s="17">
        <v>0.31310407103728499</v>
      </c>
      <c r="O1900" s="17">
        <v>0.40136169657133203</v>
      </c>
      <c r="P1900" s="17">
        <v>0.29830724360106697</v>
      </c>
      <c r="Q1900" s="17">
        <v>0.29840404571557499</v>
      </c>
      <c r="R1900" s="17"/>
      <c r="S1900" s="17">
        <v>0.27443355435064898</v>
      </c>
      <c r="T1900" s="17">
        <v>0.41448375742703403</v>
      </c>
      <c r="U1900" s="17">
        <v>0.33304577318504802</v>
      </c>
      <c r="V1900" s="17">
        <v>0.28175937416242802</v>
      </c>
      <c r="W1900" s="17">
        <v>0.26250052462879497</v>
      </c>
      <c r="X1900" s="17">
        <v>0.39449607062717001</v>
      </c>
      <c r="Y1900" s="17">
        <v>0.227015830550439</v>
      </c>
      <c r="Z1900" s="17">
        <v>0.34065728045190502</v>
      </c>
      <c r="AA1900" s="17">
        <v>0.31324036994364701</v>
      </c>
      <c r="AB1900" s="17">
        <v>0.41475788363911698</v>
      </c>
      <c r="AC1900" s="17">
        <v>0.37128439690543802</v>
      </c>
      <c r="AD1900" s="17">
        <v>0.236119629774872</v>
      </c>
      <c r="AE1900" s="17"/>
      <c r="AF1900" s="17">
        <v>0.34871913168419499</v>
      </c>
      <c r="AG1900" s="17">
        <v>0.31863694780294799</v>
      </c>
      <c r="AH1900" s="17">
        <v>0.35630953870020499</v>
      </c>
      <c r="AI1900" s="17"/>
      <c r="AJ1900" s="17">
        <v>0.35278371462996699</v>
      </c>
      <c r="AK1900" s="17">
        <v>0.295809499095323</v>
      </c>
      <c r="AL1900" s="17">
        <v>0.29187524832753498</v>
      </c>
      <c r="AM1900" s="17">
        <v>0.28708540968783702</v>
      </c>
      <c r="AN1900" s="17">
        <v>0.38660053253469501</v>
      </c>
      <c r="AO1900" s="17"/>
      <c r="AP1900" s="17">
        <v>0.32397323362233299</v>
      </c>
      <c r="AQ1900" s="17">
        <v>0.274528287672412</v>
      </c>
      <c r="AR1900" s="17">
        <v>0.23895072965260999</v>
      </c>
      <c r="AS1900" s="17"/>
      <c r="AT1900" s="17">
        <v>0.35981256442840098</v>
      </c>
      <c r="AU1900" s="17">
        <v>0.41185254255501202</v>
      </c>
      <c r="AV1900" s="17" t="s">
        <v>74</v>
      </c>
      <c r="AW1900" s="17">
        <v>0.31364551639379301</v>
      </c>
      <c r="AX1900" s="17">
        <v>0.23104332515322101</v>
      </c>
      <c r="AY1900" s="17">
        <v>0.243127258397239</v>
      </c>
      <c r="AZ1900" s="17">
        <v>0.228797545068604</v>
      </c>
    </row>
    <row r="1901" spans="2:52" x14ac:dyDescent="0.35">
      <c r="B1901" t="s">
        <v>86</v>
      </c>
      <c r="C1901" s="17">
        <v>3.5756905825615498E-2</v>
      </c>
      <c r="D1901" s="17">
        <v>6.5776870658270398E-2</v>
      </c>
      <c r="E1901" s="17">
        <v>6.7041409652606196E-3</v>
      </c>
      <c r="F1901" s="17"/>
      <c r="G1901" s="17">
        <v>0.131749188043087</v>
      </c>
      <c r="H1901" s="17">
        <v>0.13614128372235601</v>
      </c>
      <c r="I1901" s="17">
        <v>2.6283678975713098E-2</v>
      </c>
      <c r="J1901" s="17">
        <v>8.7079107910019195E-3</v>
      </c>
      <c r="K1901" s="17">
        <v>-2.96693001651234E-2</v>
      </c>
      <c r="L1901" s="17">
        <v>-4.76014920160205E-2</v>
      </c>
      <c r="M1901" s="17"/>
      <c r="N1901" s="17">
        <v>7.1766891517414805E-2</v>
      </c>
      <c r="O1901" s="17">
        <v>-4.9312959753625603E-2</v>
      </c>
      <c r="P1901" s="17">
        <v>5.3047899984364502E-2</v>
      </c>
      <c r="Q1901" s="17">
        <v>5.9858251168295698E-2</v>
      </c>
      <c r="R1901" s="17"/>
      <c r="S1901" s="17">
        <v>0.135098406264374</v>
      </c>
      <c r="T1901" s="17">
        <v>-6.9646315662450595E-2</v>
      </c>
      <c r="U1901" s="17">
        <v>2.64885794350854E-2</v>
      </c>
      <c r="V1901" s="17">
        <v>8.2107097667383305E-2</v>
      </c>
      <c r="W1901" s="17">
        <v>0.16511436097347901</v>
      </c>
      <c r="X1901" s="17">
        <v>-1.94459421404789E-2</v>
      </c>
      <c r="Y1901" s="17">
        <v>0.111439266367067</v>
      </c>
      <c r="Z1901" s="17">
        <v>-1.7772644609311501E-2</v>
      </c>
      <c r="AA1901" s="17">
        <v>5.8186616578851602E-2</v>
      </c>
      <c r="AB1901" s="17">
        <v>-0.13052063841433201</v>
      </c>
      <c r="AC1901" s="17">
        <v>4.9753952174924197E-2</v>
      </c>
      <c r="AD1901" s="17">
        <v>-8.1991893886760297E-3</v>
      </c>
      <c r="AE1901" s="17"/>
      <c r="AF1901" s="17">
        <v>-1.4766016236404901E-2</v>
      </c>
      <c r="AG1901" s="17">
        <v>7.1290000570283105E-2</v>
      </c>
      <c r="AH1901" s="17">
        <v>-5.8424520111789599E-2</v>
      </c>
      <c r="AI1901" s="17"/>
      <c r="AJ1901" s="17">
        <v>-4.62089715915555E-2</v>
      </c>
      <c r="AK1901" s="17">
        <v>0.13162948358680701</v>
      </c>
      <c r="AL1901" s="17">
        <v>0.126650933894284</v>
      </c>
      <c r="AM1901" s="17">
        <v>0.42582918062432501</v>
      </c>
      <c r="AN1901" s="17">
        <v>-0.124588394529683</v>
      </c>
      <c r="AO1901" s="17"/>
      <c r="AP1901" s="17">
        <v>1.6278918127289502E-2</v>
      </c>
      <c r="AQ1901" s="17">
        <v>0.15420416295016401</v>
      </c>
      <c r="AR1901" s="17">
        <v>0.222432762943404</v>
      </c>
      <c r="AS1901" s="17"/>
      <c r="AT1901" s="17">
        <v>-6.21013614640612E-2</v>
      </c>
      <c r="AU1901" s="17">
        <v>-4.2498235875595099E-2</v>
      </c>
      <c r="AV1901" s="17" t="s">
        <v>74</v>
      </c>
      <c r="AW1901" s="17">
        <v>-2.9550479127643099E-2</v>
      </c>
      <c r="AX1901" s="17">
        <v>0.116963308459786</v>
      </c>
      <c r="AY1901" s="17">
        <v>0.246442753560594</v>
      </c>
      <c r="AZ1901" s="17">
        <v>0.17306456602659701</v>
      </c>
    </row>
    <row r="1902" spans="2:52" x14ac:dyDescent="0.35">
      <c r="C1902" s="17"/>
      <c r="D1902" s="17"/>
      <c r="E1902" s="17"/>
      <c r="F1902" s="17"/>
      <c r="G1902" s="17"/>
      <c r="H1902" s="17"/>
      <c r="I1902" s="17"/>
      <c r="J1902" s="17"/>
      <c r="K1902" s="17"/>
      <c r="L1902" s="17"/>
      <c r="M1902" s="17"/>
      <c r="N1902" s="17"/>
      <c r="O1902" s="17"/>
      <c r="P1902" s="17"/>
      <c r="Q1902" s="17"/>
      <c r="R1902" s="17"/>
      <c r="S1902" s="17"/>
      <c r="T1902" s="17"/>
      <c r="U1902" s="17"/>
      <c r="V1902" s="17"/>
      <c r="W1902" s="17"/>
      <c r="X1902" s="17"/>
      <c r="Y1902" s="17"/>
      <c r="Z1902" s="17"/>
      <c r="AA1902" s="17"/>
      <c r="AB1902" s="17"/>
      <c r="AC1902" s="17"/>
      <c r="AD1902" s="17"/>
      <c r="AE1902" s="17"/>
      <c r="AF1902" s="17"/>
      <c r="AG1902" s="17"/>
      <c r="AH1902" s="17"/>
      <c r="AI1902" s="17"/>
      <c r="AJ1902" s="17"/>
      <c r="AK1902" s="17"/>
      <c r="AL1902" s="17"/>
      <c r="AM1902" s="17"/>
      <c r="AN1902" s="17"/>
      <c r="AO1902" s="17"/>
      <c r="AP1902" s="17"/>
      <c r="AQ1902" s="17"/>
      <c r="AR1902" s="17"/>
      <c r="AS1902" s="17"/>
      <c r="AT1902" s="17"/>
      <c r="AU1902" s="17"/>
      <c r="AV1902" s="17"/>
      <c r="AW1902" s="17"/>
      <c r="AX1902" s="17"/>
      <c r="AY1902" s="17"/>
      <c r="AZ1902" s="17"/>
    </row>
    <row r="1903" spans="2:52" x14ac:dyDescent="0.35">
      <c r="B1903" s="6" t="s">
        <v>563</v>
      </c>
      <c r="C1903" s="17"/>
      <c r="D1903" s="17"/>
      <c r="E1903" s="17"/>
      <c r="F1903" s="17"/>
      <c r="G1903" s="17"/>
      <c r="H1903" s="17"/>
      <c r="I1903" s="17"/>
      <c r="J1903" s="17"/>
      <c r="K1903" s="17"/>
      <c r="L1903" s="17"/>
      <c r="M1903" s="17"/>
      <c r="N1903" s="17"/>
      <c r="O1903" s="17"/>
      <c r="P1903" s="17"/>
      <c r="Q1903" s="17"/>
      <c r="R1903" s="17"/>
      <c r="S1903" s="17"/>
      <c r="T1903" s="17"/>
      <c r="U1903" s="17"/>
      <c r="V1903" s="17"/>
      <c r="W1903" s="17"/>
      <c r="X1903" s="17"/>
      <c r="Y1903" s="17"/>
      <c r="Z1903" s="17"/>
      <c r="AA1903" s="17"/>
      <c r="AB1903" s="17"/>
      <c r="AC1903" s="17"/>
      <c r="AD1903" s="17"/>
      <c r="AE1903" s="17"/>
      <c r="AF1903" s="17"/>
      <c r="AG1903" s="17"/>
      <c r="AH1903" s="17"/>
      <c r="AI1903" s="17"/>
      <c r="AJ1903" s="17"/>
      <c r="AK1903" s="17"/>
      <c r="AL1903" s="17"/>
      <c r="AM1903" s="17"/>
      <c r="AN1903" s="17"/>
      <c r="AO1903" s="17"/>
      <c r="AP1903" s="17"/>
      <c r="AQ1903" s="17"/>
      <c r="AR1903" s="17"/>
      <c r="AS1903" s="17"/>
      <c r="AT1903" s="17"/>
      <c r="AU1903" s="17"/>
      <c r="AV1903" s="17"/>
      <c r="AW1903" s="17"/>
      <c r="AX1903" s="17"/>
      <c r="AY1903" s="17"/>
      <c r="AZ1903" s="17"/>
    </row>
    <row r="1904" spans="2:52" x14ac:dyDescent="0.35">
      <c r="B1904" s="24" t="s">
        <v>156</v>
      </c>
      <c r="C1904" s="17"/>
      <c r="D1904" s="17"/>
      <c r="E1904" s="17"/>
      <c r="F1904" s="17"/>
      <c r="G1904" s="17"/>
      <c r="H1904" s="17"/>
      <c r="I1904" s="17"/>
      <c r="J1904" s="17"/>
      <c r="K1904" s="17"/>
      <c r="L1904" s="17"/>
      <c r="M1904" s="17"/>
      <c r="N1904" s="17"/>
      <c r="O1904" s="17"/>
      <c r="P1904" s="17"/>
      <c r="Q1904" s="17"/>
      <c r="R1904" s="17"/>
      <c r="S1904" s="17"/>
      <c r="T1904" s="17"/>
      <c r="U1904" s="17"/>
      <c r="V1904" s="17"/>
      <c r="W1904" s="17"/>
      <c r="X1904" s="17"/>
      <c r="Y1904" s="17"/>
      <c r="Z1904" s="17"/>
      <c r="AA1904" s="17"/>
      <c r="AB1904" s="17"/>
      <c r="AC1904" s="17"/>
      <c r="AD1904" s="17"/>
      <c r="AE1904" s="17"/>
      <c r="AF1904" s="17"/>
      <c r="AG1904" s="17"/>
      <c r="AH1904" s="17"/>
      <c r="AI1904" s="17"/>
      <c r="AJ1904" s="17"/>
      <c r="AK1904" s="17"/>
      <c r="AL1904" s="17"/>
      <c r="AM1904" s="17"/>
      <c r="AN1904" s="17"/>
      <c r="AO1904" s="17"/>
      <c r="AP1904" s="17"/>
      <c r="AQ1904" s="17"/>
      <c r="AR1904" s="17"/>
      <c r="AS1904" s="17"/>
      <c r="AT1904" s="17"/>
      <c r="AU1904" s="17"/>
      <c r="AV1904" s="17"/>
      <c r="AW1904" s="17"/>
      <c r="AX1904" s="17"/>
      <c r="AY1904" s="17"/>
      <c r="AZ1904" s="17"/>
    </row>
    <row r="1905" spans="2:52" x14ac:dyDescent="0.35">
      <c r="B1905" t="s">
        <v>382</v>
      </c>
      <c r="C1905" s="17">
        <v>7.4886235541702206E-2</v>
      </c>
      <c r="D1905" s="17">
        <v>8.1157816953134093E-2</v>
      </c>
      <c r="E1905" s="17">
        <v>6.8816715438510506E-2</v>
      </c>
      <c r="F1905" s="17"/>
      <c r="G1905" s="17">
        <v>0.15444742066908801</v>
      </c>
      <c r="H1905" s="17">
        <v>8.3555414744793E-2</v>
      </c>
      <c r="I1905" s="17">
        <v>5.0208965341354703E-2</v>
      </c>
      <c r="J1905" s="17">
        <v>5.3238040323222498E-2</v>
      </c>
      <c r="K1905" s="17">
        <v>4.6121047645590003E-2</v>
      </c>
      <c r="L1905" s="17">
        <v>7.4752208783927396E-2</v>
      </c>
      <c r="M1905" s="17"/>
      <c r="N1905" s="17">
        <v>5.99865109496572E-2</v>
      </c>
      <c r="O1905" s="17">
        <v>8.7191005206521704E-2</v>
      </c>
      <c r="P1905" s="17">
        <v>8.4913605958494606E-2</v>
      </c>
      <c r="Q1905" s="17">
        <v>7.1924367307515905E-2</v>
      </c>
      <c r="R1905" s="17"/>
      <c r="S1905" s="17">
        <v>3.20966169347311E-2</v>
      </c>
      <c r="T1905" s="17">
        <v>6.2441877848038799E-2</v>
      </c>
      <c r="U1905" s="17">
        <v>9.6775212416277498E-2</v>
      </c>
      <c r="V1905" s="17">
        <v>5.6424416420944201E-2</v>
      </c>
      <c r="W1905" s="17">
        <v>0.15529530107533901</v>
      </c>
      <c r="X1905" s="17">
        <v>9.2630278499702401E-2</v>
      </c>
      <c r="Y1905" s="17">
        <v>3.4180560987451002E-2</v>
      </c>
      <c r="Z1905" s="17">
        <v>4.4726864350593601E-2</v>
      </c>
      <c r="AA1905" s="17">
        <v>0.120617147144996</v>
      </c>
      <c r="AB1905" s="17">
        <v>6.5340907367392398E-2</v>
      </c>
      <c r="AC1905" s="17">
        <v>6.0178745345820198E-2</v>
      </c>
      <c r="AD1905" s="17">
        <v>7.5922269648857996E-2</v>
      </c>
      <c r="AE1905" s="17"/>
      <c r="AF1905" s="17">
        <v>8.1415481909943396E-2</v>
      </c>
      <c r="AG1905" s="17">
        <v>5.7499196657224902E-2</v>
      </c>
      <c r="AH1905" s="17">
        <v>5.8684734980740401E-2</v>
      </c>
      <c r="AI1905" s="17"/>
      <c r="AJ1905" s="17">
        <v>7.7229067970982099E-2</v>
      </c>
      <c r="AK1905" s="17">
        <v>8.3650241818273102E-2</v>
      </c>
      <c r="AL1905" s="17">
        <v>0</v>
      </c>
      <c r="AM1905" s="17">
        <v>0.22106662114349701</v>
      </c>
      <c r="AN1905" s="17">
        <v>4.6007822988851102E-2</v>
      </c>
      <c r="AO1905" s="17"/>
      <c r="AP1905" s="17">
        <v>0.104250773769686</v>
      </c>
      <c r="AQ1905" s="17">
        <v>7.9299346230203099E-2</v>
      </c>
      <c r="AR1905" s="17">
        <v>2.3051523547248001E-2</v>
      </c>
      <c r="AS1905" s="17"/>
      <c r="AT1905" s="17">
        <v>4.5768323646730703E-2</v>
      </c>
      <c r="AU1905" s="17">
        <v>9.6697756175508603E-2</v>
      </c>
      <c r="AV1905" s="17" t="s">
        <v>74</v>
      </c>
      <c r="AW1905" s="17">
        <v>0.109162077025291</v>
      </c>
      <c r="AX1905" s="17">
        <v>9.6860512420043496E-2</v>
      </c>
      <c r="AY1905" s="17">
        <v>6.5907660229339901E-2</v>
      </c>
      <c r="AZ1905" s="17">
        <v>0.12997054145619499</v>
      </c>
    </row>
    <row r="1906" spans="2:52" x14ac:dyDescent="0.35">
      <c r="B1906" t="s">
        <v>383</v>
      </c>
      <c r="C1906" s="17">
        <v>0.33320490432061101</v>
      </c>
      <c r="D1906" s="17">
        <v>0.32623272229627498</v>
      </c>
      <c r="E1906" s="17">
        <v>0.33995245269536101</v>
      </c>
      <c r="F1906" s="17"/>
      <c r="G1906" s="17">
        <v>0.30536989648041302</v>
      </c>
      <c r="H1906" s="17">
        <v>0.33835760540320903</v>
      </c>
      <c r="I1906" s="17">
        <v>0.33139151009790402</v>
      </c>
      <c r="J1906" s="17">
        <v>0.33654636206643901</v>
      </c>
      <c r="K1906" s="17">
        <v>0.35100110267651502</v>
      </c>
      <c r="L1906" s="17">
        <v>0.33316326271319902</v>
      </c>
      <c r="M1906" s="17"/>
      <c r="N1906" s="17">
        <v>0.29600625266919001</v>
      </c>
      <c r="O1906" s="17">
        <v>0.40553327945946599</v>
      </c>
      <c r="P1906" s="17">
        <v>0.34370692064076602</v>
      </c>
      <c r="Q1906" s="17">
        <v>0.29924494967494297</v>
      </c>
      <c r="R1906" s="17"/>
      <c r="S1906" s="17">
        <v>0.40199912464612297</v>
      </c>
      <c r="T1906" s="17">
        <v>0.32960369480693902</v>
      </c>
      <c r="U1906" s="17">
        <v>0.29325984486795897</v>
      </c>
      <c r="V1906" s="17">
        <v>0.26499132505576101</v>
      </c>
      <c r="W1906" s="17">
        <v>0.32737182144828098</v>
      </c>
      <c r="X1906" s="17">
        <v>0.255605870164124</v>
      </c>
      <c r="Y1906" s="17">
        <v>0.342265652032336</v>
      </c>
      <c r="Z1906" s="17">
        <v>0.36021549543552001</v>
      </c>
      <c r="AA1906" s="17">
        <v>0.326199436463252</v>
      </c>
      <c r="AB1906" s="17">
        <v>0.30138785200909801</v>
      </c>
      <c r="AC1906" s="17">
        <v>0.54531923565945195</v>
      </c>
      <c r="AD1906" s="17">
        <v>0.23813726903035701</v>
      </c>
      <c r="AE1906" s="17"/>
      <c r="AF1906" s="17">
        <v>0.35240324824700098</v>
      </c>
      <c r="AG1906" s="17">
        <v>0.32535485780946699</v>
      </c>
      <c r="AH1906" s="17">
        <v>0.31304783909366701</v>
      </c>
      <c r="AI1906" s="17"/>
      <c r="AJ1906" s="17">
        <v>0.32749624981579301</v>
      </c>
      <c r="AK1906" s="17">
        <v>0.32452083029723799</v>
      </c>
      <c r="AL1906" s="17">
        <v>0.46718221080495598</v>
      </c>
      <c r="AM1906" s="17">
        <v>0.28708540968783702</v>
      </c>
      <c r="AN1906" s="17">
        <v>0.32557822762208</v>
      </c>
      <c r="AO1906" s="17"/>
      <c r="AP1906" s="17">
        <v>0.34771494663010299</v>
      </c>
      <c r="AQ1906" s="17">
        <v>0.35341572864646598</v>
      </c>
      <c r="AR1906" s="17">
        <v>0.357710821037033</v>
      </c>
      <c r="AS1906" s="17"/>
      <c r="AT1906" s="17">
        <v>0.32313258930229899</v>
      </c>
      <c r="AU1906" s="17">
        <v>0.300232879929061</v>
      </c>
      <c r="AV1906" s="17" t="s">
        <v>74</v>
      </c>
      <c r="AW1906" s="17">
        <v>0.32327060060326102</v>
      </c>
      <c r="AX1906" s="17">
        <v>0.35119261084709003</v>
      </c>
      <c r="AY1906" s="17">
        <v>0.34503923068708497</v>
      </c>
      <c r="AZ1906" s="17">
        <v>0.51826951555655498</v>
      </c>
    </row>
    <row r="1907" spans="2:52" x14ac:dyDescent="0.35">
      <c r="B1907" t="s">
        <v>384</v>
      </c>
      <c r="C1907" s="17">
        <v>0.26484040483467802</v>
      </c>
      <c r="D1907" s="17">
        <v>0.27346719883326598</v>
      </c>
      <c r="E1907" s="17">
        <v>0.25649155369721499</v>
      </c>
      <c r="F1907" s="17"/>
      <c r="G1907" s="17">
        <v>0.212806045625342</v>
      </c>
      <c r="H1907" s="17">
        <v>0.26791501445915</v>
      </c>
      <c r="I1907" s="17">
        <v>0.23970526866887901</v>
      </c>
      <c r="J1907" s="17">
        <v>0.281772357347711</v>
      </c>
      <c r="K1907" s="17">
        <v>0.28503519059330901</v>
      </c>
      <c r="L1907" s="17">
        <v>0.29528342963938897</v>
      </c>
      <c r="M1907" s="17"/>
      <c r="N1907" s="17">
        <v>0.27677443878290098</v>
      </c>
      <c r="O1907" s="17">
        <v>0.20422901692004999</v>
      </c>
      <c r="P1907" s="17">
        <v>0.29576960971479199</v>
      </c>
      <c r="Q1907" s="17">
        <v>0.28277841345582599</v>
      </c>
      <c r="R1907" s="17"/>
      <c r="S1907" s="17">
        <v>0.27825261846061999</v>
      </c>
      <c r="T1907" s="17">
        <v>0.22717361260371399</v>
      </c>
      <c r="U1907" s="17">
        <v>0.21515060490197599</v>
      </c>
      <c r="V1907" s="17">
        <v>0.27015667205052801</v>
      </c>
      <c r="W1907" s="17">
        <v>0.29301141280472998</v>
      </c>
      <c r="X1907" s="17">
        <v>0.27174134717051102</v>
      </c>
      <c r="Y1907" s="17">
        <v>0.29015444014456299</v>
      </c>
      <c r="Z1907" s="17">
        <v>0.25954670990829398</v>
      </c>
      <c r="AA1907" s="17">
        <v>0.29609110727712901</v>
      </c>
      <c r="AB1907" s="17">
        <v>0.25781808959216401</v>
      </c>
      <c r="AC1907" s="17">
        <v>0.19156905365094701</v>
      </c>
      <c r="AD1907" s="17">
        <v>0.36927061056646499</v>
      </c>
      <c r="AE1907" s="17"/>
      <c r="AF1907" s="17">
        <v>0.27838160032538101</v>
      </c>
      <c r="AG1907" s="17">
        <v>0.28167905282873001</v>
      </c>
      <c r="AH1907" s="17">
        <v>0.21783550599904999</v>
      </c>
      <c r="AI1907" s="17"/>
      <c r="AJ1907" s="17">
        <v>0.27674223465982201</v>
      </c>
      <c r="AK1907" s="17">
        <v>0.30780200060184298</v>
      </c>
      <c r="AL1907" s="17">
        <v>0.21652828885980499</v>
      </c>
      <c r="AM1907" s="17">
        <v>0.136611849349242</v>
      </c>
      <c r="AN1907" s="17">
        <v>0.21133775248575001</v>
      </c>
      <c r="AO1907" s="17"/>
      <c r="AP1907" s="17">
        <v>0.283881030162627</v>
      </c>
      <c r="AQ1907" s="17">
        <v>0.287737548289907</v>
      </c>
      <c r="AR1907" s="17">
        <v>0.292740754770838</v>
      </c>
      <c r="AS1907" s="17"/>
      <c r="AT1907" s="17">
        <v>0.30465810841685298</v>
      </c>
      <c r="AU1907" s="17">
        <v>0.26966084493107101</v>
      </c>
      <c r="AV1907" s="17" t="s">
        <v>74</v>
      </c>
      <c r="AW1907" s="17">
        <v>0.197681933157076</v>
      </c>
      <c r="AX1907" s="17">
        <v>0.25439338590420901</v>
      </c>
      <c r="AY1907" s="17">
        <v>0.26587271716817301</v>
      </c>
      <c r="AZ1907" s="17">
        <v>4.78043296313665E-2</v>
      </c>
    </row>
    <row r="1908" spans="2:52" x14ac:dyDescent="0.35">
      <c r="B1908" t="s">
        <v>385</v>
      </c>
      <c r="C1908" s="17">
        <v>0.14189429375447399</v>
      </c>
      <c r="D1908" s="17">
        <v>0.144690182329936</v>
      </c>
      <c r="E1908" s="17">
        <v>0.1391884846767</v>
      </c>
      <c r="F1908" s="17"/>
      <c r="G1908" s="17">
        <v>0.12982348486196499</v>
      </c>
      <c r="H1908" s="17">
        <v>0.154140314171237</v>
      </c>
      <c r="I1908" s="17">
        <v>0.18176242084802199</v>
      </c>
      <c r="J1908" s="17">
        <v>0.140755233354285</v>
      </c>
      <c r="K1908" s="17">
        <v>0.13600183191155199</v>
      </c>
      <c r="L1908" s="17">
        <v>0.104025649961792</v>
      </c>
      <c r="M1908" s="17"/>
      <c r="N1908" s="17">
        <v>0.14808249359760201</v>
      </c>
      <c r="O1908" s="17">
        <v>0.14410153434501499</v>
      </c>
      <c r="P1908" s="17">
        <v>0.13534626646200701</v>
      </c>
      <c r="Q1908" s="17">
        <v>0.13928447375535599</v>
      </c>
      <c r="R1908" s="17"/>
      <c r="S1908" s="17">
        <v>0.15124806728892001</v>
      </c>
      <c r="T1908" s="17">
        <v>0.12062375626984501</v>
      </c>
      <c r="U1908" s="17">
        <v>0.23677720258653501</v>
      </c>
      <c r="V1908" s="17">
        <v>0.21085093409863401</v>
      </c>
      <c r="W1908" s="17">
        <v>9.6115513155701299E-2</v>
      </c>
      <c r="X1908" s="17">
        <v>7.2205249704353103E-2</v>
      </c>
      <c r="Y1908" s="17">
        <v>0.130021920796417</v>
      </c>
      <c r="Z1908" s="17">
        <v>0.16239065339176401</v>
      </c>
      <c r="AA1908" s="17">
        <v>0.131247184547615</v>
      </c>
      <c r="AB1908" s="17">
        <v>0.13704452200945799</v>
      </c>
      <c r="AC1908" s="17">
        <v>0.119916768462228</v>
      </c>
      <c r="AD1908" s="17">
        <v>0.162206689523437</v>
      </c>
      <c r="AE1908" s="17"/>
      <c r="AF1908" s="17">
        <v>0.12697890840588</v>
      </c>
      <c r="AG1908" s="17">
        <v>0.14454392648752701</v>
      </c>
      <c r="AH1908" s="17">
        <v>0.18196704990066201</v>
      </c>
      <c r="AI1908" s="17"/>
      <c r="AJ1908" s="17">
        <v>0.119201673965248</v>
      </c>
      <c r="AK1908" s="17">
        <v>0.13848949284575801</v>
      </c>
      <c r="AL1908" s="17">
        <v>0.19399477684665001</v>
      </c>
      <c r="AM1908" s="17">
        <v>0.21820180574069301</v>
      </c>
      <c r="AN1908" s="17">
        <v>0.14652407345511501</v>
      </c>
      <c r="AO1908" s="17"/>
      <c r="AP1908" s="17">
        <v>0.14182451329633899</v>
      </c>
      <c r="AQ1908" s="17">
        <v>0.106146872467519</v>
      </c>
      <c r="AR1908" s="17">
        <v>0.15974183996815</v>
      </c>
      <c r="AS1908" s="17"/>
      <c r="AT1908" s="17">
        <v>0.13518364739834501</v>
      </c>
      <c r="AU1908" s="17">
        <v>0.168409063279922</v>
      </c>
      <c r="AV1908" s="17" t="s">
        <v>74</v>
      </c>
      <c r="AW1908" s="17">
        <v>0.212993937978703</v>
      </c>
      <c r="AX1908" s="17">
        <v>9.2418453478917195E-2</v>
      </c>
      <c r="AY1908" s="17">
        <v>0.127282369558602</v>
      </c>
      <c r="AZ1908" s="17">
        <v>0.13883480040830701</v>
      </c>
    </row>
    <row r="1909" spans="2:52" x14ac:dyDescent="0.35">
      <c r="B1909" t="s">
        <v>386</v>
      </c>
      <c r="C1909" s="17">
        <v>0.149486617650882</v>
      </c>
      <c r="D1909" s="17">
        <v>0.14346099870106299</v>
      </c>
      <c r="E1909" s="17">
        <v>0.15531809984824799</v>
      </c>
      <c r="F1909" s="17"/>
      <c r="G1909" s="17">
        <v>0.16639181895713701</v>
      </c>
      <c r="H1909" s="17">
        <v>0.101930545885068</v>
      </c>
      <c r="I1909" s="17">
        <v>0.16197378253310099</v>
      </c>
      <c r="J1909" s="17">
        <v>0.145471777351103</v>
      </c>
      <c r="K1909" s="17">
        <v>0.18184082717303399</v>
      </c>
      <c r="L1909" s="17">
        <v>0.145824518468508</v>
      </c>
      <c r="M1909" s="17"/>
      <c r="N1909" s="17">
        <v>0.193482813344275</v>
      </c>
      <c r="O1909" s="17">
        <v>0.13059147099510601</v>
      </c>
      <c r="P1909" s="17">
        <v>0.109787813642127</v>
      </c>
      <c r="Q1909" s="17">
        <v>0.15300434718812</v>
      </c>
      <c r="R1909" s="17"/>
      <c r="S1909" s="17">
        <v>9.6125346206365106E-2</v>
      </c>
      <c r="T1909" s="17">
        <v>0.24795214692603801</v>
      </c>
      <c r="U1909" s="17">
        <v>8.5886238978609405E-2</v>
      </c>
      <c r="V1909" s="17">
        <v>0.162482672113892</v>
      </c>
      <c r="W1909" s="17">
        <v>0.112499581826409</v>
      </c>
      <c r="X1909" s="17">
        <v>0.28149872670808801</v>
      </c>
      <c r="Y1909" s="17">
        <v>0.132898080084878</v>
      </c>
      <c r="Z1909" s="17">
        <v>0.11272978768920799</v>
      </c>
      <c r="AA1909" s="17">
        <v>8.5866224820650205E-2</v>
      </c>
      <c r="AB1909" s="17">
        <v>0.22214277257189899</v>
      </c>
      <c r="AC1909" s="17">
        <v>8.3016196881552595E-2</v>
      </c>
      <c r="AD1909" s="17">
        <v>7.9205890072276006E-2</v>
      </c>
      <c r="AE1909" s="17"/>
      <c r="AF1909" s="17">
        <v>0.14533599976505099</v>
      </c>
      <c r="AG1909" s="17">
        <v>0.14768460430455799</v>
      </c>
      <c r="AH1909" s="17">
        <v>0.171514792023998</v>
      </c>
      <c r="AI1909" s="17"/>
      <c r="AJ1909" s="17">
        <v>0.178894673458279</v>
      </c>
      <c r="AK1909" s="17">
        <v>0.115282413651667</v>
      </c>
      <c r="AL1909" s="17">
        <v>7.9513522698704597E-2</v>
      </c>
      <c r="AM1909" s="17">
        <v>0.13703431407873001</v>
      </c>
      <c r="AN1909" s="17">
        <v>0.19041169192347199</v>
      </c>
      <c r="AO1909" s="17"/>
      <c r="AP1909" s="17">
        <v>0.107129357689043</v>
      </c>
      <c r="AQ1909" s="17">
        <v>0.13745482282041799</v>
      </c>
      <c r="AR1909" s="17">
        <v>0.139439459991961</v>
      </c>
      <c r="AS1909" s="17"/>
      <c r="AT1909" s="17">
        <v>0.16019640059926299</v>
      </c>
      <c r="AU1909" s="17">
        <v>0.14570688964644901</v>
      </c>
      <c r="AV1909" s="17" t="s">
        <v>74</v>
      </c>
      <c r="AW1909" s="17">
        <v>0.117248421679282</v>
      </c>
      <c r="AX1909" s="17">
        <v>9.8717012343770297E-2</v>
      </c>
      <c r="AY1909" s="17">
        <v>0.165652300616665</v>
      </c>
      <c r="AZ1909" s="17">
        <v>0.12260486519380399</v>
      </c>
    </row>
    <row r="1910" spans="2:52" x14ac:dyDescent="0.35">
      <c r="B1910" t="s">
        <v>72</v>
      </c>
      <c r="C1910" s="17">
        <v>3.5687543897653801E-2</v>
      </c>
      <c r="D1910" s="17">
        <v>3.0991080886327099E-2</v>
      </c>
      <c r="E1910" s="17">
        <v>4.0232693643965499E-2</v>
      </c>
      <c r="F1910" s="17"/>
      <c r="G1910" s="17">
        <v>3.1161333406055501E-2</v>
      </c>
      <c r="H1910" s="17">
        <v>5.4101105336542603E-2</v>
      </c>
      <c r="I1910" s="17">
        <v>3.4958052510739801E-2</v>
      </c>
      <c r="J1910" s="17">
        <v>4.2216229557239103E-2</v>
      </c>
      <c r="K1910" s="17">
        <v>0</v>
      </c>
      <c r="L1910" s="17">
        <v>4.69509304331849E-2</v>
      </c>
      <c r="M1910" s="17"/>
      <c r="N1910" s="17">
        <v>2.56674906563749E-2</v>
      </c>
      <c r="O1910" s="17">
        <v>2.8353693073840499E-2</v>
      </c>
      <c r="P1910" s="17">
        <v>3.0475783581813399E-2</v>
      </c>
      <c r="Q1910" s="17">
        <v>5.3763448618239403E-2</v>
      </c>
      <c r="R1910" s="17"/>
      <c r="S1910" s="17">
        <v>4.0278226463241099E-2</v>
      </c>
      <c r="T1910" s="17">
        <v>1.2204911545425599E-2</v>
      </c>
      <c r="U1910" s="17">
        <v>7.2150896248642196E-2</v>
      </c>
      <c r="V1910" s="17">
        <v>3.5093980260240999E-2</v>
      </c>
      <c r="W1910" s="17">
        <v>1.5706369689538899E-2</v>
      </c>
      <c r="X1910" s="17">
        <v>2.6318527753221702E-2</v>
      </c>
      <c r="Y1910" s="17">
        <v>7.0479345954354802E-2</v>
      </c>
      <c r="Z1910" s="17">
        <v>6.0390489224621598E-2</v>
      </c>
      <c r="AA1910" s="17">
        <v>3.9978899746358397E-2</v>
      </c>
      <c r="AB1910" s="17">
        <v>1.6265856449988101E-2</v>
      </c>
      <c r="AC1910" s="17">
        <v>0</v>
      </c>
      <c r="AD1910" s="17">
        <v>7.5257271158607003E-2</v>
      </c>
      <c r="AE1910" s="17"/>
      <c r="AF1910" s="17">
        <v>1.54847613467438E-2</v>
      </c>
      <c r="AG1910" s="17">
        <v>4.3238361912492501E-2</v>
      </c>
      <c r="AH1910" s="17">
        <v>5.6950078001882398E-2</v>
      </c>
      <c r="AI1910" s="17"/>
      <c r="AJ1910" s="17">
        <v>2.0436100129876001E-2</v>
      </c>
      <c r="AK1910" s="17">
        <v>3.02550207852204E-2</v>
      </c>
      <c r="AL1910" s="17">
        <v>4.2781200789883497E-2</v>
      </c>
      <c r="AM1910" s="17">
        <v>0</v>
      </c>
      <c r="AN1910" s="17">
        <v>8.0140431524732103E-2</v>
      </c>
      <c r="AO1910" s="17"/>
      <c r="AP1910" s="17">
        <v>1.5199378452203101E-2</v>
      </c>
      <c r="AQ1910" s="17">
        <v>3.5945681545486899E-2</v>
      </c>
      <c r="AR1910" s="17">
        <v>2.7315600684768699E-2</v>
      </c>
      <c r="AS1910" s="17"/>
      <c r="AT1910" s="17">
        <v>3.10609306365087E-2</v>
      </c>
      <c r="AU1910" s="17">
        <v>1.92925660379876E-2</v>
      </c>
      <c r="AV1910" s="17" t="s">
        <v>74</v>
      </c>
      <c r="AW1910" s="17">
        <v>3.9643029556386801E-2</v>
      </c>
      <c r="AX1910" s="17">
        <v>0.10641802500597</v>
      </c>
      <c r="AY1910" s="17">
        <v>3.0245721740135501E-2</v>
      </c>
      <c r="AZ1910" s="17">
        <v>4.2515947753772099E-2</v>
      </c>
    </row>
    <row r="1911" spans="2:52" x14ac:dyDescent="0.35">
      <c r="B1911" t="s">
        <v>387</v>
      </c>
      <c r="C1911" s="17">
        <v>0.40809113986231299</v>
      </c>
      <c r="D1911" s="17">
        <v>0.40739053924940899</v>
      </c>
      <c r="E1911" s="17">
        <v>0.40876916813387199</v>
      </c>
      <c r="F1911" s="17"/>
      <c r="G1911" s="17">
        <v>0.45981731714950203</v>
      </c>
      <c r="H1911" s="17">
        <v>0.42191302014800203</v>
      </c>
      <c r="I1911" s="17">
        <v>0.38160047543925801</v>
      </c>
      <c r="J1911" s="17">
        <v>0.389784402389661</v>
      </c>
      <c r="K1911" s="17">
        <v>0.39712215032210502</v>
      </c>
      <c r="L1911" s="17">
        <v>0.40791547149712698</v>
      </c>
      <c r="M1911" s="17"/>
      <c r="N1911" s="17">
        <v>0.35599276361884702</v>
      </c>
      <c r="O1911" s="17">
        <v>0.492724284665988</v>
      </c>
      <c r="P1911" s="17">
        <v>0.42862052659926098</v>
      </c>
      <c r="Q1911" s="17">
        <v>0.37116931698245897</v>
      </c>
      <c r="R1911" s="17"/>
      <c r="S1911" s="17">
        <v>0.43409574158085401</v>
      </c>
      <c r="T1911" s="17">
        <v>0.39204557265497703</v>
      </c>
      <c r="U1911" s="17">
        <v>0.39003505728423699</v>
      </c>
      <c r="V1911" s="17">
        <v>0.32141574147670499</v>
      </c>
      <c r="W1911" s="17">
        <v>0.48266712252361998</v>
      </c>
      <c r="X1911" s="17">
        <v>0.34823614866382602</v>
      </c>
      <c r="Y1911" s="17">
        <v>0.37644621301978698</v>
      </c>
      <c r="Z1911" s="17">
        <v>0.40494235978611298</v>
      </c>
      <c r="AA1911" s="17">
        <v>0.446816583608247</v>
      </c>
      <c r="AB1911" s="17">
        <v>0.36672875937649102</v>
      </c>
      <c r="AC1911" s="17">
        <v>0.60549798100527197</v>
      </c>
      <c r="AD1911" s="17">
        <v>0.31405953867921499</v>
      </c>
      <c r="AE1911" s="17"/>
      <c r="AF1911" s="17">
        <v>0.433818730156944</v>
      </c>
      <c r="AG1911" s="17">
        <v>0.38285405446669202</v>
      </c>
      <c r="AH1911" s="17">
        <v>0.37173257407440702</v>
      </c>
      <c r="AI1911" s="17"/>
      <c r="AJ1911" s="17">
        <v>0.40472531778677501</v>
      </c>
      <c r="AK1911" s="17">
        <v>0.40817107211551101</v>
      </c>
      <c r="AL1911" s="17">
        <v>0.46718221080495598</v>
      </c>
      <c r="AM1911" s="17">
        <v>0.50815203083133398</v>
      </c>
      <c r="AN1911" s="17">
        <v>0.37158605061093197</v>
      </c>
      <c r="AO1911" s="17"/>
      <c r="AP1911" s="17">
        <v>0.451965720399788</v>
      </c>
      <c r="AQ1911" s="17">
        <v>0.43271507487666899</v>
      </c>
      <c r="AR1911" s="17">
        <v>0.38076234458428099</v>
      </c>
      <c r="AS1911" s="17"/>
      <c r="AT1911" s="17">
        <v>0.36890091294902999</v>
      </c>
      <c r="AU1911" s="17">
        <v>0.39693063610457002</v>
      </c>
      <c r="AV1911" s="17" t="s">
        <v>74</v>
      </c>
      <c r="AW1911" s="17">
        <v>0.43243267762855198</v>
      </c>
      <c r="AX1911" s="17">
        <v>0.44805312326713398</v>
      </c>
      <c r="AY1911" s="17">
        <v>0.410946890916425</v>
      </c>
      <c r="AZ1911" s="17">
        <v>0.64824005701275</v>
      </c>
    </row>
    <row r="1912" spans="2:52" x14ac:dyDescent="0.35">
      <c r="B1912" t="s">
        <v>388</v>
      </c>
      <c r="C1912" s="17">
        <v>0.29138091140535499</v>
      </c>
      <c r="D1912" s="17">
        <v>0.28815118103099802</v>
      </c>
      <c r="E1912" s="17">
        <v>0.29450658452494799</v>
      </c>
      <c r="F1912" s="17"/>
      <c r="G1912" s="17">
        <v>0.29621530381910099</v>
      </c>
      <c r="H1912" s="17">
        <v>0.25607086005630503</v>
      </c>
      <c r="I1912" s="17">
        <v>0.34373620338112199</v>
      </c>
      <c r="J1912" s="17">
        <v>0.28622701070538797</v>
      </c>
      <c r="K1912" s="17">
        <v>0.31784265908458498</v>
      </c>
      <c r="L1912" s="17">
        <v>0.2498501684303</v>
      </c>
      <c r="M1912" s="17"/>
      <c r="N1912" s="17">
        <v>0.34156530694187698</v>
      </c>
      <c r="O1912" s="17">
        <v>0.27469300534012198</v>
      </c>
      <c r="P1912" s="17">
        <v>0.24513408010413401</v>
      </c>
      <c r="Q1912" s="17">
        <v>0.29228882094347602</v>
      </c>
      <c r="R1912" s="17"/>
      <c r="S1912" s="17">
        <v>0.24737341349528499</v>
      </c>
      <c r="T1912" s="17">
        <v>0.36857590319588301</v>
      </c>
      <c r="U1912" s="17">
        <v>0.32266344156514498</v>
      </c>
      <c r="V1912" s="17">
        <v>0.37333360621252598</v>
      </c>
      <c r="W1912" s="17">
        <v>0.208615094982111</v>
      </c>
      <c r="X1912" s="17">
        <v>0.353703976412441</v>
      </c>
      <c r="Y1912" s="17">
        <v>0.26292000088129502</v>
      </c>
      <c r="Z1912" s="17">
        <v>0.275120441080971</v>
      </c>
      <c r="AA1912" s="17">
        <v>0.21711340936826501</v>
      </c>
      <c r="AB1912" s="17">
        <v>0.35918729458135701</v>
      </c>
      <c r="AC1912" s="17">
        <v>0.202932965343781</v>
      </c>
      <c r="AD1912" s="17">
        <v>0.24141257959571299</v>
      </c>
      <c r="AE1912" s="17"/>
      <c r="AF1912" s="17">
        <v>0.27231490817093101</v>
      </c>
      <c r="AG1912" s="17">
        <v>0.292228530792085</v>
      </c>
      <c r="AH1912" s="17">
        <v>0.35348184192465998</v>
      </c>
      <c r="AI1912" s="17"/>
      <c r="AJ1912" s="17">
        <v>0.29809634742352698</v>
      </c>
      <c r="AK1912" s="17">
        <v>0.25377190649742498</v>
      </c>
      <c r="AL1912" s="17">
        <v>0.27350829954535499</v>
      </c>
      <c r="AM1912" s="17">
        <v>0.35523611981942299</v>
      </c>
      <c r="AN1912" s="17">
        <v>0.33693576537858699</v>
      </c>
      <c r="AO1912" s="17"/>
      <c r="AP1912" s="17">
        <v>0.24895387098538199</v>
      </c>
      <c r="AQ1912" s="17">
        <v>0.24360169528793699</v>
      </c>
      <c r="AR1912" s="17">
        <v>0.299181299960112</v>
      </c>
      <c r="AS1912" s="17"/>
      <c r="AT1912" s="17">
        <v>0.29538004799760798</v>
      </c>
      <c r="AU1912" s="17">
        <v>0.31411595292637101</v>
      </c>
      <c r="AV1912" s="17" t="s">
        <v>74</v>
      </c>
      <c r="AW1912" s="17">
        <v>0.33024235965798499</v>
      </c>
      <c r="AX1912" s="17">
        <v>0.19113546582268701</v>
      </c>
      <c r="AY1912" s="17">
        <v>0.29293467017526698</v>
      </c>
      <c r="AZ1912" s="17">
        <v>0.26143966560211102</v>
      </c>
    </row>
    <row r="1913" spans="2:52" x14ac:dyDescent="0.35">
      <c r="B1913" t="s">
        <v>86</v>
      </c>
      <c r="C1913" s="17">
        <v>0.116710228456958</v>
      </c>
      <c r="D1913" s="17">
        <v>0.11923935821841</v>
      </c>
      <c r="E1913" s="17">
        <v>0.114262583608924</v>
      </c>
      <c r="F1913" s="17"/>
      <c r="G1913" s="17">
        <v>0.1636020133304</v>
      </c>
      <c r="H1913" s="17">
        <v>0.165842160091697</v>
      </c>
      <c r="I1913" s="17">
        <v>3.7864272058136E-2</v>
      </c>
      <c r="J1913" s="17">
        <v>0.103557391684273</v>
      </c>
      <c r="K1913" s="17">
        <v>7.9279491237520205E-2</v>
      </c>
      <c r="L1913" s="17">
        <v>0.15806530306682701</v>
      </c>
      <c r="M1913" s="17"/>
      <c r="N1913" s="17">
        <v>1.44274566769702E-2</v>
      </c>
      <c r="O1913" s="17">
        <v>0.218031279325866</v>
      </c>
      <c r="P1913" s="17">
        <v>0.18348644649512699</v>
      </c>
      <c r="Q1913" s="17">
        <v>7.88804960389827E-2</v>
      </c>
      <c r="R1913" s="17"/>
      <c r="S1913" s="17">
        <v>0.18672232808556899</v>
      </c>
      <c r="T1913" s="17">
        <v>2.34696694590939E-2</v>
      </c>
      <c r="U1913" s="17">
        <v>6.7371615719092198E-2</v>
      </c>
      <c r="V1913" s="17">
        <v>-5.1917864735821002E-2</v>
      </c>
      <c r="W1913" s="17">
        <v>0.27405202754150998</v>
      </c>
      <c r="X1913" s="17">
        <v>-5.4678277486148201E-3</v>
      </c>
      <c r="Y1913" s="17">
        <v>0.113526212138493</v>
      </c>
      <c r="Z1913" s="17">
        <v>0.12982191870514201</v>
      </c>
      <c r="AA1913" s="17">
        <v>0.22970317423998199</v>
      </c>
      <c r="AB1913" s="17">
        <v>7.5414647951337899E-3</v>
      </c>
      <c r="AC1913" s="17">
        <v>0.402565015661491</v>
      </c>
      <c r="AD1913" s="17">
        <v>7.2646959083502397E-2</v>
      </c>
      <c r="AE1913" s="17"/>
      <c r="AF1913" s="17">
        <v>0.16150382198601301</v>
      </c>
      <c r="AG1913" s="17">
        <v>9.0625523674607605E-2</v>
      </c>
      <c r="AH1913" s="17">
        <v>1.8250732149747501E-2</v>
      </c>
      <c r="AI1913" s="17"/>
      <c r="AJ1913" s="17">
        <v>0.106628970363248</v>
      </c>
      <c r="AK1913" s="17">
        <v>0.154399165618086</v>
      </c>
      <c r="AL1913" s="17">
        <v>0.19367391125960101</v>
      </c>
      <c r="AM1913" s="17">
        <v>0.15291591101191099</v>
      </c>
      <c r="AN1913" s="17">
        <v>3.4650285232344702E-2</v>
      </c>
      <c r="AO1913" s="17"/>
      <c r="AP1913" s="17">
        <v>0.203011849414406</v>
      </c>
      <c r="AQ1913" s="17">
        <v>0.18911337958873201</v>
      </c>
      <c r="AR1913" s="17">
        <v>8.1581044624169402E-2</v>
      </c>
      <c r="AS1913" s="17"/>
      <c r="AT1913" s="17">
        <v>7.3520864951422099E-2</v>
      </c>
      <c r="AU1913" s="17">
        <v>8.2814683178198595E-2</v>
      </c>
      <c r="AV1913" s="17" t="s">
        <v>74</v>
      </c>
      <c r="AW1913" s="17">
        <v>0.102190317970567</v>
      </c>
      <c r="AX1913" s="17">
        <v>0.256917657444446</v>
      </c>
      <c r="AY1913" s="17">
        <v>0.118012220741158</v>
      </c>
      <c r="AZ1913" s="17">
        <v>0.38680039141063899</v>
      </c>
    </row>
    <row r="1914" spans="2:52" x14ac:dyDescent="0.35">
      <c r="C1914" s="17"/>
      <c r="D1914" s="17"/>
      <c r="E1914" s="17"/>
      <c r="F1914" s="17"/>
      <c r="G1914" s="17"/>
      <c r="H1914" s="17"/>
      <c r="I1914" s="17"/>
      <c r="J1914" s="17"/>
      <c r="K1914" s="17"/>
      <c r="L1914" s="17"/>
      <c r="M1914" s="17"/>
      <c r="N1914" s="17"/>
      <c r="O1914" s="17"/>
      <c r="P1914" s="17"/>
      <c r="Q1914" s="17"/>
      <c r="R1914" s="17"/>
      <c r="S1914" s="17"/>
      <c r="T1914" s="17"/>
      <c r="U1914" s="17"/>
      <c r="V1914" s="17"/>
      <c r="W1914" s="17"/>
      <c r="X1914" s="17"/>
      <c r="Y1914" s="17"/>
      <c r="Z1914" s="17"/>
      <c r="AA1914" s="17"/>
      <c r="AB1914" s="17"/>
      <c r="AC1914" s="17"/>
      <c r="AD1914" s="17"/>
      <c r="AE1914" s="17"/>
      <c r="AF1914" s="17"/>
      <c r="AG1914" s="17"/>
      <c r="AH1914" s="17"/>
      <c r="AI1914" s="17"/>
      <c r="AJ1914" s="17"/>
      <c r="AK1914" s="17"/>
      <c r="AL1914" s="17"/>
      <c r="AM1914" s="17"/>
      <c r="AN1914" s="17"/>
      <c r="AO1914" s="17"/>
      <c r="AP1914" s="17"/>
      <c r="AQ1914" s="17"/>
      <c r="AR1914" s="17"/>
      <c r="AS1914" s="17"/>
      <c r="AT1914" s="17"/>
      <c r="AU1914" s="17"/>
      <c r="AV1914" s="17"/>
      <c r="AW1914" s="17"/>
      <c r="AX1914" s="17"/>
      <c r="AY1914" s="17"/>
      <c r="AZ1914" s="17"/>
    </row>
    <row r="1915" spans="2:52" x14ac:dyDescent="0.35">
      <c r="B1915" s="6" t="s">
        <v>564</v>
      </c>
      <c r="C1915" s="17"/>
      <c r="D1915" s="17"/>
      <c r="E1915" s="17"/>
      <c r="F1915" s="17"/>
      <c r="G1915" s="17"/>
      <c r="H1915" s="17"/>
      <c r="I1915" s="17"/>
      <c r="J1915" s="17"/>
      <c r="K1915" s="17"/>
      <c r="L1915" s="17"/>
      <c r="M1915" s="17"/>
      <c r="N1915" s="17"/>
      <c r="O1915" s="17"/>
      <c r="P1915" s="17"/>
      <c r="Q1915" s="17"/>
      <c r="R1915" s="17"/>
      <c r="S1915" s="17"/>
      <c r="T1915" s="17"/>
      <c r="U1915" s="17"/>
      <c r="V1915" s="17"/>
      <c r="W1915" s="17"/>
      <c r="X1915" s="17"/>
      <c r="Y1915" s="17"/>
      <c r="Z1915" s="17"/>
      <c r="AA1915" s="17"/>
      <c r="AB1915" s="17"/>
      <c r="AC1915" s="17"/>
      <c r="AD1915" s="17"/>
      <c r="AE1915" s="17"/>
      <c r="AF1915" s="17"/>
      <c r="AG1915" s="17"/>
      <c r="AH1915" s="17"/>
      <c r="AI1915" s="17"/>
      <c r="AJ1915" s="17"/>
      <c r="AK1915" s="17"/>
      <c r="AL1915" s="17"/>
      <c r="AM1915" s="17"/>
      <c r="AN1915" s="17"/>
      <c r="AO1915" s="17"/>
      <c r="AP1915" s="17"/>
      <c r="AQ1915" s="17"/>
      <c r="AR1915" s="17"/>
      <c r="AS1915" s="17"/>
      <c r="AT1915" s="17"/>
      <c r="AU1915" s="17"/>
      <c r="AV1915" s="17"/>
      <c r="AW1915" s="17"/>
      <c r="AX1915" s="17"/>
      <c r="AY1915" s="17"/>
      <c r="AZ1915" s="17"/>
    </row>
    <row r="1916" spans="2:52" x14ac:dyDescent="0.35">
      <c r="B1916" s="24" t="s">
        <v>156</v>
      </c>
      <c r="C1916" s="17"/>
      <c r="D1916" s="17"/>
      <c r="E1916" s="17"/>
      <c r="F1916" s="17"/>
      <c r="G1916" s="17"/>
      <c r="H1916" s="17"/>
      <c r="I1916" s="17"/>
      <c r="J1916" s="17"/>
      <c r="K1916" s="17"/>
      <c r="L1916" s="17"/>
      <c r="M1916" s="17"/>
      <c r="N1916" s="17"/>
      <c r="O1916" s="17"/>
      <c r="P1916" s="17"/>
      <c r="Q1916" s="17"/>
      <c r="R1916" s="17"/>
      <c r="S1916" s="17"/>
      <c r="T1916" s="17"/>
      <c r="U1916" s="17"/>
      <c r="V1916" s="17"/>
      <c r="W1916" s="17"/>
      <c r="X1916" s="17"/>
      <c r="Y1916" s="17"/>
      <c r="Z1916" s="17"/>
      <c r="AA1916" s="17"/>
      <c r="AB1916" s="17"/>
      <c r="AC1916" s="17"/>
      <c r="AD1916" s="17"/>
      <c r="AE1916" s="17"/>
      <c r="AF1916" s="17"/>
      <c r="AG1916" s="17"/>
      <c r="AH1916" s="17"/>
      <c r="AI1916" s="17"/>
      <c r="AJ1916" s="17"/>
      <c r="AK1916" s="17"/>
      <c r="AL1916" s="17"/>
      <c r="AM1916" s="17"/>
      <c r="AN1916" s="17"/>
      <c r="AO1916" s="17"/>
      <c r="AP1916" s="17"/>
      <c r="AQ1916" s="17"/>
      <c r="AR1916" s="17"/>
      <c r="AS1916" s="17"/>
      <c r="AT1916" s="17"/>
      <c r="AU1916" s="17"/>
      <c r="AV1916" s="17"/>
      <c r="AW1916" s="17"/>
      <c r="AX1916" s="17"/>
      <c r="AY1916" s="17"/>
      <c r="AZ1916" s="17"/>
    </row>
    <row r="1917" spans="2:52" x14ac:dyDescent="0.35">
      <c r="B1917" t="s">
        <v>382</v>
      </c>
      <c r="C1917" s="17">
        <v>2.9469956410827999E-2</v>
      </c>
      <c r="D1917" s="17">
        <v>3.07634063286507E-2</v>
      </c>
      <c r="E1917" s="17">
        <v>2.8218179583952101E-2</v>
      </c>
      <c r="F1917" s="17"/>
      <c r="G1917" s="17">
        <v>0.107878021701855</v>
      </c>
      <c r="H1917" s="17">
        <v>3.66041591766047E-2</v>
      </c>
      <c r="I1917" s="17">
        <v>2.7360161001942E-2</v>
      </c>
      <c r="J1917" s="17">
        <v>8.6004558268034294E-3</v>
      </c>
      <c r="K1917" s="17">
        <v>0</v>
      </c>
      <c r="L1917" s="17">
        <v>8.1424267848605805E-3</v>
      </c>
      <c r="M1917" s="17"/>
      <c r="N1917" s="17">
        <v>3.72942255106503E-2</v>
      </c>
      <c r="O1917" s="17">
        <v>1.77543952727073E-2</v>
      </c>
      <c r="P1917" s="17">
        <v>4.9238958288703803E-2</v>
      </c>
      <c r="Q1917" s="17">
        <v>1.28507590440247E-2</v>
      </c>
      <c r="R1917" s="17"/>
      <c r="S1917" s="17">
        <v>3.2889922429532398E-2</v>
      </c>
      <c r="T1917" s="17">
        <v>1.33568835985814E-2</v>
      </c>
      <c r="U1917" s="17">
        <v>4.4687435354804697E-2</v>
      </c>
      <c r="V1917" s="17">
        <v>1.9456435979420001E-2</v>
      </c>
      <c r="W1917" s="17">
        <v>3.7212142385515498E-2</v>
      </c>
      <c r="X1917" s="17">
        <v>5.3105276996500403E-2</v>
      </c>
      <c r="Y1917" s="17">
        <v>1.8225271951309401E-2</v>
      </c>
      <c r="Z1917" s="17">
        <v>0</v>
      </c>
      <c r="AA1917" s="17">
        <v>6.9562945874160995E-2</v>
      </c>
      <c r="AB1917" s="17">
        <v>1.47189869096393E-2</v>
      </c>
      <c r="AC1917" s="17">
        <v>0</v>
      </c>
      <c r="AD1917" s="17">
        <v>0</v>
      </c>
      <c r="AE1917" s="17"/>
      <c r="AF1917" s="17">
        <v>2.3424876405875799E-2</v>
      </c>
      <c r="AG1917" s="17">
        <v>3.4094444508347699E-2</v>
      </c>
      <c r="AH1917" s="17">
        <v>1.1264228944688599E-2</v>
      </c>
      <c r="AI1917" s="17"/>
      <c r="AJ1917" s="17">
        <v>1.73562750193498E-2</v>
      </c>
      <c r="AK1917" s="17">
        <v>4.7747091195566499E-2</v>
      </c>
      <c r="AL1917" s="17">
        <v>2.2309553253002601E-2</v>
      </c>
      <c r="AM1917" s="17">
        <v>0.22106662114349701</v>
      </c>
      <c r="AN1917" s="17">
        <v>1.3455788063137601E-2</v>
      </c>
      <c r="AO1917" s="17"/>
      <c r="AP1917" s="17">
        <v>2.2698618678228099E-2</v>
      </c>
      <c r="AQ1917" s="17">
        <v>4.4701492831114097E-2</v>
      </c>
      <c r="AR1917" s="17">
        <v>2.5606951845387901E-2</v>
      </c>
      <c r="AS1917" s="17"/>
      <c r="AT1917" s="17">
        <v>2.19749500836155E-2</v>
      </c>
      <c r="AU1917" s="17">
        <v>2.6774655225516902E-2</v>
      </c>
      <c r="AV1917" s="17" t="s">
        <v>74</v>
      </c>
      <c r="AW1917" s="17">
        <v>4.6987104173625498E-2</v>
      </c>
      <c r="AX1917" s="17">
        <v>1.54887249157428E-2</v>
      </c>
      <c r="AY1917" s="17">
        <v>4.4539815048595097E-2</v>
      </c>
      <c r="AZ1917" s="17">
        <v>3.8667485714314102E-2</v>
      </c>
    </row>
    <row r="1918" spans="2:52" x14ac:dyDescent="0.35">
      <c r="B1918" t="s">
        <v>383</v>
      </c>
      <c r="C1918" s="17">
        <v>0.172877013000027</v>
      </c>
      <c r="D1918" s="17">
        <v>0.19161166420918299</v>
      </c>
      <c r="E1918" s="17">
        <v>0.15474596523383199</v>
      </c>
      <c r="F1918" s="17"/>
      <c r="G1918" s="17">
        <v>0.164789712445708</v>
      </c>
      <c r="H1918" s="17">
        <v>0.27714730700387702</v>
      </c>
      <c r="I1918" s="17">
        <v>0.16436086298795199</v>
      </c>
      <c r="J1918" s="17">
        <v>0.15000818984726499</v>
      </c>
      <c r="K1918" s="17">
        <v>9.7243033622755701E-2</v>
      </c>
      <c r="L1918" s="17">
        <v>0.17283943178927599</v>
      </c>
      <c r="M1918" s="17"/>
      <c r="N1918" s="17">
        <v>0.20335349087710999</v>
      </c>
      <c r="O1918" s="17">
        <v>0.15377677553309099</v>
      </c>
      <c r="P1918" s="17">
        <v>0.16341185581967699</v>
      </c>
      <c r="Q1918" s="17">
        <v>0.16457090910207001</v>
      </c>
      <c r="R1918" s="17"/>
      <c r="S1918" s="17">
        <v>0.131265923678659</v>
      </c>
      <c r="T1918" s="17">
        <v>0.17836664702770999</v>
      </c>
      <c r="U1918" s="17">
        <v>5.7424608115531697E-2</v>
      </c>
      <c r="V1918" s="17">
        <v>4.3101841732833698E-2</v>
      </c>
      <c r="W1918" s="17">
        <v>0.23240960693281901</v>
      </c>
      <c r="X1918" s="17">
        <v>0.22755016998720401</v>
      </c>
      <c r="Y1918" s="17">
        <v>0.23594043319886199</v>
      </c>
      <c r="Z1918" s="17">
        <v>0.20760035493467799</v>
      </c>
      <c r="AA1918" s="17">
        <v>0.2283015371788</v>
      </c>
      <c r="AB1918" s="17">
        <v>0.19665939361467799</v>
      </c>
      <c r="AC1918" s="17">
        <v>0.14194022139281801</v>
      </c>
      <c r="AD1918" s="17">
        <v>0.23524424865270499</v>
      </c>
      <c r="AE1918" s="17"/>
      <c r="AF1918" s="17">
        <v>0.17134913671549301</v>
      </c>
      <c r="AG1918" s="17">
        <v>0.172170844348907</v>
      </c>
      <c r="AH1918" s="17">
        <v>0.143846577780019</v>
      </c>
      <c r="AI1918" s="17"/>
      <c r="AJ1918" s="17">
        <v>0.169803001287512</v>
      </c>
      <c r="AK1918" s="17">
        <v>0.184501265534635</v>
      </c>
      <c r="AL1918" s="17">
        <v>0.107302034007455</v>
      </c>
      <c r="AM1918" s="17">
        <v>0</v>
      </c>
      <c r="AN1918" s="17">
        <v>0.111541787920586</v>
      </c>
      <c r="AO1918" s="17"/>
      <c r="AP1918" s="17">
        <v>0.20471054934701699</v>
      </c>
      <c r="AQ1918" s="17">
        <v>0.180885180522041</v>
      </c>
      <c r="AR1918" s="17">
        <v>0.15104911588137701</v>
      </c>
      <c r="AS1918" s="17"/>
      <c r="AT1918" s="17">
        <v>0.13026632892345</v>
      </c>
      <c r="AU1918" s="17">
        <v>0.18875922850024099</v>
      </c>
      <c r="AV1918" s="17" t="s">
        <v>74</v>
      </c>
      <c r="AW1918" s="17">
        <v>0.18509136544243801</v>
      </c>
      <c r="AX1918" s="17">
        <v>0.16007213259804001</v>
      </c>
      <c r="AY1918" s="17">
        <v>0.21298768295819101</v>
      </c>
      <c r="AZ1918" s="17">
        <v>0.27008402589305103</v>
      </c>
    </row>
    <row r="1919" spans="2:52" x14ac:dyDescent="0.35">
      <c r="B1919" t="s">
        <v>384</v>
      </c>
      <c r="C1919" s="17">
        <v>0.27552239636953002</v>
      </c>
      <c r="D1919" s="17">
        <v>0.29628470800138201</v>
      </c>
      <c r="E1919" s="17">
        <v>0.25542901647517902</v>
      </c>
      <c r="F1919" s="17"/>
      <c r="G1919" s="17">
        <v>0.28105465149537301</v>
      </c>
      <c r="H1919" s="17">
        <v>0.201430057602628</v>
      </c>
      <c r="I1919" s="17">
        <v>0.29814935670023202</v>
      </c>
      <c r="J1919" s="17">
        <v>0.27944142766769098</v>
      </c>
      <c r="K1919" s="17">
        <v>0.30121805180466799</v>
      </c>
      <c r="L1919" s="17">
        <v>0.29523478578323797</v>
      </c>
      <c r="M1919" s="17"/>
      <c r="N1919" s="17">
        <v>0.30094845520038799</v>
      </c>
      <c r="O1919" s="17">
        <v>0.186570112671997</v>
      </c>
      <c r="P1919" s="17">
        <v>0.30326029211954297</v>
      </c>
      <c r="Q1919" s="17">
        <v>0.30817594150613598</v>
      </c>
      <c r="R1919" s="17"/>
      <c r="S1919" s="17">
        <v>0.36457609528930501</v>
      </c>
      <c r="T1919" s="17">
        <v>0.22904376979944499</v>
      </c>
      <c r="U1919" s="17">
        <v>0.30853077050762501</v>
      </c>
      <c r="V1919" s="17">
        <v>0.356989504463603</v>
      </c>
      <c r="W1919" s="17">
        <v>0.256094239314901</v>
      </c>
      <c r="X1919" s="17">
        <v>0.215712706991673</v>
      </c>
      <c r="Y1919" s="17">
        <v>0.20079928782102099</v>
      </c>
      <c r="Z1919" s="17">
        <v>0.32364931107091299</v>
      </c>
      <c r="AA1919" s="17">
        <v>0.22015848820289399</v>
      </c>
      <c r="AB1919" s="17">
        <v>0.30223145807198398</v>
      </c>
      <c r="AC1919" s="17">
        <v>0.22436973779060501</v>
      </c>
      <c r="AD1919" s="17">
        <v>0.29729695983127602</v>
      </c>
      <c r="AE1919" s="17"/>
      <c r="AF1919" s="17">
        <v>0.28242897235146103</v>
      </c>
      <c r="AG1919" s="17">
        <v>0.256374978871936</v>
      </c>
      <c r="AH1919" s="17">
        <v>0.276050190890966</v>
      </c>
      <c r="AI1919" s="17"/>
      <c r="AJ1919" s="17">
        <v>0.28276832897541299</v>
      </c>
      <c r="AK1919" s="17">
        <v>0.28394816007319401</v>
      </c>
      <c r="AL1919" s="17">
        <v>0.41154153401736299</v>
      </c>
      <c r="AM1919" s="17">
        <v>0.27364616342797199</v>
      </c>
      <c r="AN1919" s="17">
        <v>0.23752235419104001</v>
      </c>
      <c r="AO1919" s="17"/>
      <c r="AP1919" s="17">
        <v>0.26954196005977099</v>
      </c>
      <c r="AQ1919" s="17">
        <v>0.27515524046946099</v>
      </c>
      <c r="AR1919" s="17">
        <v>0.32429660013065098</v>
      </c>
      <c r="AS1919" s="17"/>
      <c r="AT1919" s="17">
        <v>0.29079680619816201</v>
      </c>
      <c r="AU1919" s="17">
        <v>0.23591782952339199</v>
      </c>
      <c r="AV1919" s="17" t="s">
        <v>74</v>
      </c>
      <c r="AW1919" s="17">
        <v>0.35966713695287</v>
      </c>
      <c r="AX1919" s="17">
        <v>0.28491087399570902</v>
      </c>
      <c r="AY1919" s="17">
        <v>0.26244122239296402</v>
      </c>
      <c r="AZ1919" s="17">
        <v>0.25062822597991102</v>
      </c>
    </row>
    <row r="1920" spans="2:52" x14ac:dyDescent="0.35">
      <c r="B1920" t="s">
        <v>385</v>
      </c>
      <c r="C1920" s="17">
        <v>0.23122724658000901</v>
      </c>
      <c r="D1920" s="17">
        <v>0.22073980357968701</v>
      </c>
      <c r="E1920" s="17">
        <v>0.24137679929178699</v>
      </c>
      <c r="F1920" s="17"/>
      <c r="G1920" s="17">
        <v>0.24827465505592999</v>
      </c>
      <c r="H1920" s="17">
        <v>0.244712939958389</v>
      </c>
      <c r="I1920" s="17">
        <v>0.20737957515423699</v>
      </c>
      <c r="J1920" s="17">
        <v>0.19612344149448999</v>
      </c>
      <c r="K1920" s="17">
        <v>0.26453166142909701</v>
      </c>
      <c r="L1920" s="17">
        <v>0.233307331488248</v>
      </c>
      <c r="M1920" s="17"/>
      <c r="N1920" s="17">
        <v>0.178663234022649</v>
      </c>
      <c r="O1920" s="17">
        <v>0.31451089478955402</v>
      </c>
      <c r="P1920" s="17">
        <v>0.21591358581933101</v>
      </c>
      <c r="Q1920" s="17">
        <v>0.229199107113888</v>
      </c>
      <c r="R1920" s="17"/>
      <c r="S1920" s="17">
        <v>0.22628423745949899</v>
      </c>
      <c r="T1920" s="17">
        <v>0.24152369708656601</v>
      </c>
      <c r="U1920" s="17">
        <v>0.24431458365429601</v>
      </c>
      <c r="V1920" s="17">
        <v>0.28063885638441299</v>
      </c>
      <c r="W1920" s="17">
        <v>0.172486939976635</v>
      </c>
      <c r="X1920" s="17">
        <v>0.12775533889066401</v>
      </c>
      <c r="Y1920" s="17">
        <v>0.248046820793829</v>
      </c>
      <c r="Z1920" s="17">
        <v>0.18337208427061</v>
      </c>
      <c r="AA1920" s="17">
        <v>0.28273715498315799</v>
      </c>
      <c r="AB1920" s="17">
        <v>0.19491639088450299</v>
      </c>
      <c r="AC1920" s="17">
        <v>0.37510159527769699</v>
      </c>
      <c r="AD1920" s="17">
        <v>0.230148462273597</v>
      </c>
      <c r="AE1920" s="17"/>
      <c r="AF1920" s="17">
        <v>0.21955332893467999</v>
      </c>
      <c r="AG1920" s="17">
        <v>0.265082647367959</v>
      </c>
      <c r="AH1920" s="17">
        <v>0.175438301239913</v>
      </c>
      <c r="AI1920" s="17"/>
      <c r="AJ1920" s="17">
        <v>0.221707553646843</v>
      </c>
      <c r="AK1920" s="17">
        <v>0.26842470895429699</v>
      </c>
      <c r="AL1920" s="17">
        <v>0.166958356324724</v>
      </c>
      <c r="AM1920" s="17">
        <v>0.21820180574069301</v>
      </c>
      <c r="AN1920" s="17">
        <v>0.219424592974757</v>
      </c>
      <c r="AO1920" s="17"/>
      <c r="AP1920" s="17">
        <v>0.25904219961722103</v>
      </c>
      <c r="AQ1920" s="17">
        <v>0.229236349786067</v>
      </c>
      <c r="AR1920" s="17">
        <v>0.25926249180607303</v>
      </c>
      <c r="AS1920" s="17"/>
      <c r="AT1920" s="17">
        <v>0.238112376413152</v>
      </c>
      <c r="AU1920" s="17">
        <v>0.24803742154474501</v>
      </c>
      <c r="AV1920" s="17" t="s">
        <v>74</v>
      </c>
      <c r="AW1920" s="17">
        <v>0.21104601190029801</v>
      </c>
      <c r="AX1920" s="17">
        <v>0.216151888708003</v>
      </c>
      <c r="AY1920" s="17">
        <v>0.22426131970203</v>
      </c>
      <c r="AZ1920" s="17">
        <v>0.12503574408370599</v>
      </c>
    </row>
    <row r="1921" spans="2:52" x14ac:dyDescent="0.35">
      <c r="B1921" t="s">
        <v>386</v>
      </c>
      <c r="C1921" s="17">
        <v>0.25385812151562098</v>
      </c>
      <c r="D1921" s="17">
        <v>0.226311387046541</v>
      </c>
      <c r="E1921" s="17">
        <v>0.28051733992783801</v>
      </c>
      <c r="F1921" s="17"/>
      <c r="G1921" s="17">
        <v>0.165267437068085</v>
      </c>
      <c r="H1921" s="17">
        <v>0.18677670236278399</v>
      </c>
      <c r="I1921" s="17">
        <v>0.26925632253146597</v>
      </c>
      <c r="J1921" s="17">
        <v>0.30573802670182298</v>
      </c>
      <c r="K1921" s="17">
        <v>0.32821336375543098</v>
      </c>
      <c r="L1921" s="17">
        <v>0.25981369830638501</v>
      </c>
      <c r="M1921" s="17"/>
      <c r="N1921" s="17">
        <v>0.259822741966177</v>
      </c>
      <c r="O1921" s="17">
        <v>0.304912902911192</v>
      </c>
      <c r="P1921" s="17">
        <v>0.22422542326026401</v>
      </c>
      <c r="Q1921" s="17">
        <v>0.22567548709128199</v>
      </c>
      <c r="R1921" s="17"/>
      <c r="S1921" s="17">
        <v>0.192722110606771</v>
      </c>
      <c r="T1921" s="17">
        <v>0.31352005603727301</v>
      </c>
      <c r="U1921" s="17">
        <v>0.28763938721745802</v>
      </c>
      <c r="V1921" s="17">
        <v>0.23072303614277501</v>
      </c>
      <c r="W1921" s="17">
        <v>0.25292000878781201</v>
      </c>
      <c r="X1921" s="17">
        <v>0.34955797938073702</v>
      </c>
      <c r="Y1921" s="17">
        <v>0.24722455500509599</v>
      </c>
      <c r="Z1921" s="17">
        <v>0.25585271599165899</v>
      </c>
      <c r="AA1921" s="17">
        <v>0.18643218000917799</v>
      </c>
      <c r="AB1921" s="17">
        <v>0.27520791406920703</v>
      </c>
      <c r="AC1921" s="17">
        <v>0.25858844553888</v>
      </c>
      <c r="AD1921" s="17">
        <v>0.16205305808381501</v>
      </c>
      <c r="AE1921" s="17"/>
      <c r="AF1921" s="17">
        <v>0.28404968431836902</v>
      </c>
      <c r="AG1921" s="17">
        <v>0.23388849763407199</v>
      </c>
      <c r="AH1921" s="17">
        <v>0.32527677951129003</v>
      </c>
      <c r="AI1921" s="17"/>
      <c r="AJ1921" s="17">
        <v>0.28363374962451599</v>
      </c>
      <c r="AK1921" s="17">
        <v>0.19578336206573599</v>
      </c>
      <c r="AL1921" s="17">
        <v>0.226761941159312</v>
      </c>
      <c r="AM1921" s="17">
        <v>0.28708540968783702</v>
      </c>
      <c r="AN1921" s="17">
        <v>0.336390898988359</v>
      </c>
      <c r="AO1921" s="17"/>
      <c r="AP1921" s="17">
        <v>0.23668143199104799</v>
      </c>
      <c r="AQ1921" s="17">
        <v>0.231472627036729</v>
      </c>
      <c r="AR1921" s="17">
        <v>0.212469239651742</v>
      </c>
      <c r="AS1921" s="17"/>
      <c r="AT1921" s="17">
        <v>0.275337463709251</v>
      </c>
      <c r="AU1921" s="17">
        <v>0.28746356001399498</v>
      </c>
      <c r="AV1921" s="17" t="s">
        <v>74</v>
      </c>
      <c r="AW1921" s="17">
        <v>0.15756535197438101</v>
      </c>
      <c r="AX1921" s="17">
        <v>0.21780121725033899</v>
      </c>
      <c r="AY1921" s="17">
        <v>0.23297568818704101</v>
      </c>
      <c r="AZ1921" s="17">
        <v>0.27306857057524497</v>
      </c>
    </row>
    <row r="1922" spans="2:52" x14ac:dyDescent="0.35">
      <c r="B1922" t="s">
        <v>72</v>
      </c>
      <c r="C1922" s="17">
        <v>3.7045266123984497E-2</v>
      </c>
      <c r="D1922" s="17">
        <v>3.42890308345562E-2</v>
      </c>
      <c r="E1922" s="17">
        <v>3.9712699487412899E-2</v>
      </c>
      <c r="F1922" s="17"/>
      <c r="G1922" s="17">
        <v>3.2735522233049E-2</v>
      </c>
      <c r="H1922" s="17">
        <v>5.3328833895717201E-2</v>
      </c>
      <c r="I1922" s="17">
        <v>3.34937216241699E-2</v>
      </c>
      <c r="J1922" s="17">
        <v>6.0088458461927598E-2</v>
      </c>
      <c r="K1922" s="17">
        <v>8.7938893880481293E-3</v>
      </c>
      <c r="L1922" s="17">
        <v>3.0662325847993301E-2</v>
      </c>
      <c r="M1922" s="17"/>
      <c r="N1922" s="17">
        <v>1.9917852423025802E-2</v>
      </c>
      <c r="O1922" s="17">
        <v>2.2474918821459099E-2</v>
      </c>
      <c r="P1922" s="17">
        <v>4.3949884692480803E-2</v>
      </c>
      <c r="Q1922" s="17">
        <v>5.9527796142599801E-2</v>
      </c>
      <c r="R1922" s="17"/>
      <c r="S1922" s="17">
        <v>5.2261710536234497E-2</v>
      </c>
      <c r="T1922" s="17">
        <v>2.41889464504257E-2</v>
      </c>
      <c r="U1922" s="17">
        <v>5.7403215150284702E-2</v>
      </c>
      <c r="V1922" s="17">
        <v>6.9090325296954594E-2</v>
      </c>
      <c r="W1922" s="17">
        <v>4.8877062602317597E-2</v>
      </c>
      <c r="X1922" s="17">
        <v>2.6318527753221702E-2</v>
      </c>
      <c r="Y1922" s="17">
        <v>4.9763631229882498E-2</v>
      </c>
      <c r="Z1922" s="17">
        <v>2.9525533732139599E-2</v>
      </c>
      <c r="AA1922" s="17">
        <v>1.28076937518092E-2</v>
      </c>
      <c r="AB1922" s="17">
        <v>1.6265856449988101E-2</v>
      </c>
      <c r="AC1922" s="17">
        <v>0</v>
      </c>
      <c r="AD1922" s="17">
        <v>7.5257271158607003E-2</v>
      </c>
      <c r="AE1922" s="17"/>
      <c r="AF1922" s="17">
        <v>1.91940012741212E-2</v>
      </c>
      <c r="AG1922" s="17">
        <v>3.83885872687778E-2</v>
      </c>
      <c r="AH1922" s="17">
        <v>6.8123921633123502E-2</v>
      </c>
      <c r="AI1922" s="17"/>
      <c r="AJ1922" s="17">
        <v>2.4731091446366101E-2</v>
      </c>
      <c r="AK1922" s="17">
        <v>1.9595412176571798E-2</v>
      </c>
      <c r="AL1922" s="17">
        <v>6.5126581238143702E-2</v>
      </c>
      <c r="AM1922" s="17">
        <v>0</v>
      </c>
      <c r="AN1922" s="17">
        <v>8.1664577862120294E-2</v>
      </c>
      <c r="AO1922" s="17"/>
      <c r="AP1922" s="17">
        <v>7.32524030671449E-3</v>
      </c>
      <c r="AQ1922" s="17">
        <v>3.8549109354588003E-2</v>
      </c>
      <c r="AR1922" s="17">
        <v>2.7315600684768699E-2</v>
      </c>
      <c r="AS1922" s="17"/>
      <c r="AT1922" s="17">
        <v>4.3512074672369401E-2</v>
      </c>
      <c r="AU1922" s="17">
        <v>1.3047305192109599E-2</v>
      </c>
      <c r="AV1922" s="17" t="s">
        <v>74</v>
      </c>
      <c r="AW1922" s="17">
        <v>3.9643029556386801E-2</v>
      </c>
      <c r="AX1922" s="17">
        <v>0.10557516253216701</v>
      </c>
      <c r="AY1922" s="17">
        <v>2.2794271711179901E-2</v>
      </c>
      <c r="AZ1922" s="17">
        <v>4.2515947753772099E-2</v>
      </c>
    </row>
    <row r="1923" spans="2:52" x14ac:dyDescent="0.35">
      <c r="B1923" t="s">
        <v>387</v>
      </c>
      <c r="C1923" s="17">
        <v>0.202346969410855</v>
      </c>
      <c r="D1923" s="17">
        <v>0.22237507053783401</v>
      </c>
      <c r="E1923" s="17">
        <v>0.182964144817784</v>
      </c>
      <c r="F1923" s="17"/>
      <c r="G1923" s="17">
        <v>0.27266773414756301</v>
      </c>
      <c r="H1923" s="17">
        <v>0.313751466180481</v>
      </c>
      <c r="I1923" s="17">
        <v>0.19172102398989399</v>
      </c>
      <c r="J1923" s="17">
        <v>0.15860864567406899</v>
      </c>
      <c r="K1923" s="17">
        <v>9.7243033622755701E-2</v>
      </c>
      <c r="L1923" s="17">
        <v>0.18098185857413701</v>
      </c>
      <c r="M1923" s="17"/>
      <c r="N1923" s="17">
        <v>0.24064771638776</v>
      </c>
      <c r="O1923" s="17">
        <v>0.17153117080579799</v>
      </c>
      <c r="P1923" s="17">
        <v>0.21265081410838099</v>
      </c>
      <c r="Q1923" s="17">
        <v>0.177421668146095</v>
      </c>
      <c r="R1923" s="17"/>
      <c r="S1923" s="17">
        <v>0.16415584610819101</v>
      </c>
      <c r="T1923" s="17">
        <v>0.19172353062629099</v>
      </c>
      <c r="U1923" s="17">
        <v>0.10211204347033601</v>
      </c>
      <c r="V1923" s="17">
        <v>6.2558277712253696E-2</v>
      </c>
      <c r="W1923" s="17">
        <v>0.26962174931833499</v>
      </c>
      <c r="X1923" s="17">
        <v>0.28065544698370398</v>
      </c>
      <c r="Y1923" s="17">
        <v>0.25416570515017101</v>
      </c>
      <c r="Z1923" s="17">
        <v>0.20760035493467799</v>
      </c>
      <c r="AA1923" s="17">
        <v>0.29786448305296098</v>
      </c>
      <c r="AB1923" s="17">
        <v>0.21137838052431701</v>
      </c>
      <c r="AC1923" s="17">
        <v>0.14194022139281801</v>
      </c>
      <c r="AD1923" s="17">
        <v>0.23524424865270499</v>
      </c>
      <c r="AE1923" s="17"/>
      <c r="AF1923" s="17">
        <v>0.19477401312136899</v>
      </c>
      <c r="AG1923" s="17">
        <v>0.20626528885725401</v>
      </c>
      <c r="AH1923" s="17">
        <v>0.15511080672470801</v>
      </c>
      <c r="AI1923" s="17"/>
      <c r="AJ1923" s="17">
        <v>0.18715927630686199</v>
      </c>
      <c r="AK1923" s="17">
        <v>0.232248356730201</v>
      </c>
      <c r="AL1923" s="17">
        <v>0.12961158726045699</v>
      </c>
      <c r="AM1923" s="17">
        <v>0.22106662114349701</v>
      </c>
      <c r="AN1923" s="17">
        <v>0.124997575983724</v>
      </c>
      <c r="AO1923" s="17"/>
      <c r="AP1923" s="17">
        <v>0.227409168025245</v>
      </c>
      <c r="AQ1923" s="17">
        <v>0.22558667335315499</v>
      </c>
      <c r="AR1923" s="17">
        <v>0.17665606772676501</v>
      </c>
      <c r="AS1923" s="17"/>
      <c r="AT1923" s="17">
        <v>0.15224127900706599</v>
      </c>
      <c r="AU1923" s="17">
        <v>0.21553388372575799</v>
      </c>
      <c r="AV1923" s="17" t="s">
        <v>74</v>
      </c>
      <c r="AW1923" s="17">
        <v>0.23207846961606299</v>
      </c>
      <c r="AX1923" s="17">
        <v>0.175560857513783</v>
      </c>
      <c r="AY1923" s="17">
        <v>0.25752749800678598</v>
      </c>
      <c r="AZ1923" s="17">
        <v>0.30875151160736503</v>
      </c>
    </row>
    <row r="1924" spans="2:52" x14ac:dyDescent="0.35">
      <c r="B1924" t="s">
        <v>388</v>
      </c>
      <c r="C1924" s="17">
        <v>0.48508536809563002</v>
      </c>
      <c r="D1924" s="17">
        <v>0.447051190626228</v>
      </c>
      <c r="E1924" s="17">
        <v>0.52189413921962402</v>
      </c>
      <c r="F1924" s="17"/>
      <c r="G1924" s="17">
        <v>0.41354209212401499</v>
      </c>
      <c r="H1924" s="17">
        <v>0.43148964232117298</v>
      </c>
      <c r="I1924" s="17">
        <v>0.47663589768570402</v>
      </c>
      <c r="J1924" s="17">
        <v>0.50186146819631305</v>
      </c>
      <c r="K1924" s="17">
        <v>0.59274502518452798</v>
      </c>
      <c r="L1924" s="17">
        <v>0.49312102979463202</v>
      </c>
      <c r="M1924" s="17"/>
      <c r="N1924" s="17">
        <v>0.43848597598882599</v>
      </c>
      <c r="O1924" s="17">
        <v>0.61942379770074596</v>
      </c>
      <c r="P1924" s="17">
        <v>0.44013900907959502</v>
      </c>
      <c r="Q1924" s="17">
        <v>0.45487459420517001</v>
      </c>
      <c r="R1924" s="17"/>
      <c r="S1924" s="17">
        <v>0.41900634806627002</v>
      </c>
      <c r="T1924" s="17">
        <v>0.55504375312383902</v>
      </c>
      <c r="U1924" s="17">
        <v>0.531953970871754</v>
      </c>
      <c r="V1924" s="17">
        <v>0.511361892527189</v>
      </c>
      <c r="W1924" s="17">
        <v>0.42540694876444701</v>
      </c>
      <c r="X1924" s="17">
        <v>0.477313318271401</v>
      </c>
      <c r="Y1924" s="17">
        <v>0.495271375798925</v>
      </c>
      <c r="Z1924" s="17">
        <v>0.43922480026226901</v>
      </c>
      <c r="AA1924" s="17">
        <v>0.46916933499233598</v>
      </c>
      <c r="AB1924" s="17">
        <v>0.47012430495371099</v>
      </c>
      <c r="AC1924" s="17">
        <v>0.63369004081657698</v>
      </c>
      <c r="AD1924" s="17">
        <v>0.39220152035741201</v>
      </c>
      <c r="AE1924" s="17"/>
      <c r="AF1924" s="17">
        <v>0.50360301325305001</v>
      </c>
      <c r="AG1924" s="17">
        <v>0.49897114500203099</v>
      </c>
      <c r="AH1924" s="17">
        <v>0.50071508075120297</v>
      </c>
      <c r="AI1924" s="17"/>
      <c r="AJ1924" s="17">
        <v>0.50534130327135895</v>
      </c>
      <c r="AK1924" s="17">
        <v>0.46420807102003298</v>
      </c>
      <c r="AL1924" s="17">
        <v>0.39372029748403597</v>
      </c>
      <c r="AM1924" s="17">
        <v>0.50528721542853094</v>
      </c>
      <c r="AN1924" s="17">
        <v>0.55581549196311597</v>
      </c>
      <c r="AO1924" s="17"/>
      <c r="AP1924" s="17">
        <v>0.49572363160826899</v>
      </c>
      <c r="AQ1924" s="17">
        <v>0.46070897682279599</v>
      </c>
      <c r="AR1924" s="17">
        <v>0.47173173145781599</v>
      </c>
      <c r="AS1924" s="17"/>
      <c r="AT1924" s="17">
        <v>0.51344984012240302</v>
      </c>
      <c r="AU1924" s="17">
        <v>0.53550098155874004</v>
      </c>
      <c r="AV1924" s="17" t="s">
        <v>74</v>
      </c>
      <c r="AW1924" s="17">
        <v>0.36861136387468002</v>
      </c>
      <c r="AX1924" s="17">
        <v>0.43395310595834102</v>
      </c>
      <c r="AY1924" s="17">
        <v>0.45723700788907001</v>
      </c>
      <c r="AZ1924" s="17">
        <v>0.39810431465895102</v>
      </c>
    </row>
    <row r="1925" spans="2:52" x14ac:dyDescent="0.35">
      <c r="B1925" t="s">
        <v>86</v>
      </c>
      <c r="C1925" s="17">
        <v>-0.28273839868477502</v>
      </c>
      <c r="D1925" s="17">
        <v>-0.22467612008839499</v>
      </c>
      <c r="E1925" s="17">
        <v>-0.33892999440184102</v>
      </c>
      <c r="F1925" s="17"/>
      <c r="G1925" s="17">
        <v>-0.14087435797645201</v>
      </c>
      <c r="H1925" s="17">
        <v>-0.117738176140692</v>
      </c>
      <c r="I1925" s="17">
        <v>-0.28491487369580898</v>
      </c>
      <c r="J1925" s="17">
        <v>-0.34325282252224398</v>
      </c>
      <c r="K1925" s="17">
        <v>-0.49550199156177299</v>
      </c>
      <c r="L1925" s="17">
        <v>-0.312139171220496</v>
      </c>
      <c r="M1925" s="17"/>
      <c r="N1925" s="17">
        <v>-0.19783825960106599</v>
      </c>
      <c r="O1925" s="17">
        <v>-0.44789262689494802</v>
      </c>
      <c r="P1925" s="17">
        <v>-0.227488194971214</v>
      </c>
      <c r="Q1925" s="17">
        <v>-0.27745292605907501</v>
      </c>
      <c r="R1925" s="17"/>
      <c r="S1925" s="17">
        <v>-0.25485050195807901</v>
      </c>
      <c r="T1925" s="17">
        <v>-0.36332022249754797</v>
      </c>
      <c r="U1925" s="17">
        <v>-0.42984192740141802</v>
      </c>
      <c r="V1925" s="17">
        <v>-0.44880361481493503</v>
      </c>
      <c r="W1925" s="17">
        <v>-0.15578519944611199</v>
      </c>
      <c r="X1925" s="17">
        <v>-0.19665787128769699</v>
      </c>
      <c r="Y1925" s="17">
        <v>-0.24110567064875399</v>
      </c>
      <c r="Z1925" s="17">
        <v>-0.23162444532759099</v>
      </c>
      <c r="AA1925" s="17">
        <v>-0.171304851939375</v>
      </c>
      <c r="AB1925" s="17">
        <v>-0.25874592442939398</v>
      </c>
      <c r="AC1925" s="17">
        <v>-0.491749819423759</v>
      </c>
      <c r="AD1925" s="17">
        <v>-0.156957271704707</v>
      </c>
      <c r="AE1925" s="17"/>
      <c r="AF1925" s="17">
        <v>-0.30882900013168102</v>
      </c>
      <c r="AG1925" s="17">
        <v>-0.29270585614477701</v>
      </c>
      <c r="AH1925" s="17">
        <v>-0.34560427402649502</v>
      </c>
      <c r="AI1925" s="17"/>
      <c r="AJ1925" s="17">
        <v>-0.31818202696449599</v>
      </c>
      <c r="AK1925" s="17">
        <v>-0.231959714289831</v>
      </c>
      <c r="AL1925" s="17">
        <v>-0.26410871022357801</v>
      </c>
      <c r="AM1925" s="17">
        <v>-0.28422059428503399</v>
      </c>
      <c r="AN1925" s="17">
        <v>-0.43081791597939201</v>
      </c>
      <c r="AO1925" s="17"/>
      <c r="AP1925" s="17">
        <v>-0.26831446358302402</v>
      </c>
      <c r="AQ1925" s="17">
        <v>-0.235122303469641</v>
      </c>
      <c r="AR1925" s="17">
        <v>-0.29507566373105099</v>
      </c>
      <c r="AS1925" s="17"/>
      <c r="AT1925" s="17">
        <v>-0.361208561115338</v>
      </c>
      <c r="AU1925" s="17">
        <v>-0.31996709783298299</v>
      </c>
      <c r="AV1925" s="17" t="s">
        <v>74</v>
      </c>
      <c r="AW1925" s="17">
        <v>-0.13653289425861601</v>
      </c>
      <c r="AX1925" s="17">
        <v>-0.25839224844455899</v>
      </c>
      <c r="AY1925" s="17">
        <v>-0.199709509882284</v>
      </c>
      <c r="AZ1925" s="17">
        <v>-8.9352803051586396E-2</v>
      </c>
    </row>
    <row r="1926" spans="2:52" x14ac:dyDescent="0.35">
      <c r="C1926" s="17"/>
      <c r="D1926" s="17"/>
      <c r="E1926" s="17"/>
      <c r="F1926" s="17"/>
      <c r="G1926" s="17"/>
      <c r="H1926" s="17"/>
      <c r="I1926" s="17"/>
      <c r="J1926" s="17"/>
      <c r="K1926" s="17"/>
      <c r="L1926" s="17"/>
      <c r="M1926" s="17"/>
      <c r="N1926" s="17"/>
      <c r="O1926" s="17"/>
      <c r="P1926" s="17"/>
      <c r="Q1926" s="17"/>
      <c r="R1926" s="17"/>
      <c r="S1926" s="17"/>
      <c r="T1926" s="17"/>
      <c r="U1926" s="17"/>
      <c r="V1926" s="17"/>
      <c r="W1926" s="17"/>
      <c r="X1926" s="17"/>
      <c r="Y1926" s="17"/>
      <c r="Z1926" s="17"/>
      <c r="AA1926" s="17"/>
      <c r="AB1926" s="17"/>
      <c r="AC1926" s="17"/>
      <c r="AD1926" s="17"/>
      <c r="AE1926" s="17"/>
      <c r="AF1926" s="17"/>
      <c r="AG1926" s="17"/>
      <c r="AH1926" s="17"/>
      <c r="AI1926" s="17"/>
      <c r="AJ1926" s="17"/>
      <c r="AK1926" s="17"/>
      <c r="AL1926" s="17"/>
      <c r="AM1926" s="17"/>
      <c r="AN1926" s="17"/>
      <c r="AO1926" s="17"/>
      <c r="AP1926" s="17"/>
      <c r="AQ1926" s="17"/>
      <c r="AR1926" s="17"/>
      <c r="AS1926" s="17"/>
      <c r="AT1926" s="17"/>
      <c r="AU1926" s="17"/>
      <c r="AV1926" s="17"/>
      <c r="AW1926" s="17"/>
      <c r="AX1926" s="17"/>
      <c r="AY1926" s="17"/>
      <c r="AZ1926" s="17"/>
    </row>
    <row r="1927" spans="2:52" x14ac:dyDescent="0.35">
      <c r="B1927" s="6" t="s">
        <v>565</v>
      </c>
      <c r="C1927" s="17"/>
      <c r="D1927" s="17"/>
      <c r="E1927" s="17"/>
      <c r="F1927" s="17"/>
      <c r="G1927" s="17"/>
      <c r="H1927" s="17"/>
      <c r="I1927" s="17"/>
      <c r="J1927" s="17"/>
      <c r="K1927" s="17"/>
      <c r="L1927" s="17"/>
      <c r="M1927" s="17"/>
      <c r="N1927" s="17"/>
      <c r="O1927" s="17"/>
      <c r="P1927" s="17"/>
      <c r="Q1927" s="17"/>
      <c r="R1927" s="17"/>
      <c r="S1927" s="17"/>
      <c r="T1927" s="17"/>
      <c r="U1927" s="17"/>
      <c r="V1927" s="17"/>
      <c r="W1927" s="17"/>
      <c r="X1927" s="17"/>
      <c r="Y1927" s="17"/>
      <c r="Z1927" s="17"/>
      <c r="AA1927" s="17"/>
      <c r="AB1927" s="17"/>
      <c r="AC1927" s="17"/>
      <c r="AD1927" s="17"/>
      <c r="AE1927" s="17"/>
      <c r="AF1927" s="17"/>
      <c r="AG1927" s="17"/>
      <c r="AH1927" s="17"/>
      <c r="AI1927" s="17"/>
      <c r="AJ1927" s="17"/>
      <c r="AK1927" s="17"/>
      <c r="AL1927" s="17"/>
      <c r="AM1927" s="17"/>
      <c r="AN1927" s="17"/>
      <c r="AO1927" s="17"/>
      <c r="AP1927" s="17"/>
      <c r="AQ1927" s="17"/>
      <c r="AR1927" s="17"/>
      <c r="AS1927" s="17"/>
      <c r="AT1927" s="17"/>
      <c r="AU1927" s="17"/>
      <c r="AV1927" s="17"/>
      <c r="AW1927" s="17"/>
      <c r="AX1927" s="17"/>
      <c r="AY1927" s="17"/>
      <c r="AZ1927" s="17"/>
    </row>
    <row r="1928" spans="2:52" x14ac:dyDescent="0.35">
      <c r="B1928" s="24" t="s">
        <v>156</v>
      </c>
      <c r="C1928" s="17"/>
      <c r="D1928" s="17"/>
      <c r="E1928" s="17"/>
      <c r="F1928" s="17"/>
      <c r="G1928" s="17"/>
      <c r="H1928" s="17"/>
      <c r="I1928" s="17"/>
      <c r="J1928" s="17"/>
      <c r="K1928" s="17"/>
      <c r="L1928" s="17"/>
      <c r="M1928" s="17"/>
      <c r="N1928" s="17"/>
      <c r="O1928" s="17"/>
      <c r="P1928" s="17"/>
      <c r="Q1928" s="17"/>
      <c r="R1928" s="17"/>
      <c r="S1928" s="17"/>
      <c r="T1928" s="17"/>
      <c r="U1928" s="17"/>
      <c r="V1928" s="17"/>
      <c r="W1928" s="17"/>
      <c r="X1928" s="17"/>
      <c r="Y1928" s="17"/>
      <c r="Z1928" s="17"/>
      <c r="AA1928" s="17"/>
      <c r="AB1928" s="17"/>
      <c r="AC1928" s="17"/>
      <c r="AD1928" s="17"/>
      <c r="AE1928" s="17"/>
      <c r="AF1928" s="17"/>
      <c r="AG1928" s="17"/>
      <c r="AH1928" s="17"/>
      <c r="AI1928" s="17"/>
      <c r="AJ1928" s="17"/>
      <c r="AK1928" s="17"/>
      <c r="AL1928" s="17"/>
      <c r="AM1928" s="17"/>
      <c r="AN1928" s="17"/>
      <c r="AO1928" s="17"/>
      <c r="AP1928" s="17"/>
      <c r="AQ1928" s="17"/>
      <c r="AR1928" s="17"/>
      <c r="AS1928" s="17"/>
      <c r="AT1928" s="17"/>
      <c r="AU1928" s="17"/>
      <c r="AV1928" s="17"/>
      <c r="AW1928" s="17"/>
      <c r="AX1928" s="17"/>
      <c r="AY1928" s="17"/>
      <c r="AZ1928" s="17"/>
    </row>
    <row r="1929" spans="2:52" x14ac:dyDescent="0.35">
      <c r="B1929" t="s">
        <v>382</v>
      </c>
      <c r="C1929" s="17">
        <v>0.192512000431865</v>
      </c>
      <c r="D1929" s="17">
        <v>0.17686045019479099</v>
      </c>
      <c r="E1929" s="17">
        <v>0.20765928029286801</v>
      </c>
      <c r="F1929" s="17"/>
      <c r="G1929" s="17">
        <v>0.12976195322798201</v>
      </c>
      <c r="H1929" s="17">
        <v>0.158472679763663</v>
      </c>
      <c r="I1929" s="17">
        <v>0.20055202180582599</v>
      </c>
      <c r="J1929" s="17">
        <v>0.18543482559301799</v>
      </c>
      <c r="K1929" s="17">
        <v>0.16842542055589099</v>
      </c>
      <c r="L1929" s="17">
        <v>0.29663273845238203</v>
      </c>
      <c r="M1929" s="17"/>
      <c r="N1929" s="17">
        <v>0.207844879259027</v>
      </c>
      <c r="O1929" s="17">
        <v>0.18616290307908001</v>
      </c>
      <c r="P1929" s="17">
        <v>0.179854777811914</v>
      </c>
      <c r="Q1929" s="17">
        <v>0.19333003383655001</v>
      </c>
      <c r="R1929" s="17"/>
      <c r="S1929" s="17">
        <v>0.19105384457201599</v>
      </c>
      <c r="T1929" s="17">
        <v>0.14805521946150199</v>
      </c>
      <c r="U1929" s="17">
        <v>0.20951761825158899</v>
      </c>
      <c r="V1929" s="17">
        <v>0.191978553459037</v>
      </c>
      <c r="W1929" s="17">
        <v>0.18357430843859901</v>
      </c>
      <c r="X1929" s="17">
        <v>0.141822158430461</v>
      </c>
      <c r="Y1929" s="17">
        <v>0.20056452266734201</v>
      </c>
      <c r="Z1929" s="17">
        <v>0.15147619174938401</v>
      </c>
      <c r="AA1929" s="17">
        <v>0.265882758388165</v>
      </c>
      <c r="AB1929" s="17">
        <v>0.20343108349243699</v>
      </c>
      <c r="AC1929" s="17">
        <v>0.23570635794066</v>
      </c>
      <c r="AD1929" s="17">
        <v>0.15267040291622899</v>
      </c>
      <c r="AE1929" s="17"/>
      <c r="AF1929" s="17">
        <v>0.20332576474570099</v>
      </c>
      <c r="AG1929" s="17">
        <v>0.21956275607447501</v>
      </c>
      <c r="AH1929" s="17">
        <v>0.14571072587516001</v>
      </c>
      <c r="AI1929" s="17"/>
      <c r="AJ1929" s="17">
        <v>0.200809604622225</v>
      </c>
      <c r="AK1929" s="17">
        <v>0.20269790879840299</v>
      </c>
      <c r="AL1929" s="17">
        <v>0.148377186714547</v>
      </c>
      <c r="AM1929" s="17">
        <v>0.57630274096292</v>
      </c>
      <c r="AN1929" s="17">
        <v>0.15472845222015</v>
      </c>
      <c r="AO1929" s="17"/>
      <c r="AP1929" s="17">
        <v>0.174755630245951</v>
      </c>
      <c r="AQ1929" s="17">
        <v>0.20298973270336099</v>
      </c>
      <c r="AR1929" s="17">
        <v>0.26568427466084699</v>
      </c>
      <c r="AS1929" s="17"/>
      <c r="AT1929" s="17">
        <v>0.19890454096989499</v>
      </c>
      <c r="AU1929" s="17">
        <v>0.18419265164452001</v>
      </c>
      <c r="AV1929" s="17" t="s">
        <v>74</v>
      </c>
      <c r="AW1929" s="17">
        <v>0.20500268065376601</v>
      </c>
      <c r="AX1929" s="17">
        <v>0.14897366981374999</v>
      </c>
      <c r="AY1929" s="17">
        <v>0.22666140726422099</v>
      </c>
      <c r="AZ1929" s="17">
        <v>7.9127283029334999E-2</v>
      </c>
    </row>
    <row r="1930" spans="2:52" x14ac:dyDescent="0.35">
      <c r="B1930" t="s">
        <v>383</v>
      </c>
      <c r="C1930" s="17">
        <v>0.42283916930925602</v>
      </c>
      <c r="D1930" s="17">
        <v>0.42690709157233597</v>
      </c>
      <c r="E1930" s="17">
        <v>0.41890230963476</v>
      </c>
      <c r="F1930" s="17"/>
      <c r="G1930" s="17">
        <v>0.35827496118552399</v>
      </c>
      <c r="H1930" s="17">
        <v>0.39107262172586899</v>
      </c>
      <c r="I1930" s="17">
        <v>0.46980825301143903</v>
      </c>
      <c r="J1930" s="17">
        <v>0.45283191946811502</v>
      </c>
      <c r="K1930" s="17">
        <v>0.43728506312794002</v>
      </c>
      <c r="L1930" s="17">
        <v>0.415549509079019</v>
      </c>
      <c r="M1930" s="17"/>
      <c r="N1930" s="17">
        <v>0.45377136036522397</v>
      </c>
      <c r="O1930" s="17">
        <v>0.42225800939421199</v>
      </c>
      <c r="P1930" s="17">
        <v>0.40269077879288201</v>
      </c>
      <c r="Q1930" s="17">
        <v>0.40741820746772101</v>
      </c>
      <c r="R1930" s="17"/>
      <c r="S1930" s="17">
        <v>0.344584712434226</v>
      </c>
      <c r="T1930" s="17">
        <v>0.48455352797854101</v>
      </c>
      <c r="U1930" s="17">
        <v>0.48675542644165898</v>
      </c>
      <c r="V1930" s="17">
        <v>0.33904936420863802</v>
      </c>
      <c r="W1930" s="17">
        <v>0.49081860239248198</v>
      </c>
      <c r="X1930" s="17">
        <v>0.43060730752330001</v>
      </c>
      <c r="Y1930" s="17">
        <v>0.47337231443257199</v>
      </c>
      <c r="Z1930" s="17">
        <v>0.39749111408119597</v>
      </c>
      <c r="AA1930" s="17">
        <v>0.39494751851271198</v>
      </c>
      <c r="AB1930" s="17">
        <v>0.378628796864524</v>
      </c>
      <c r="AC1930" s="17">
        <v>0.52728689784961302</v>
      </c>
      <c r="AD1930" s="17">
        <v>0.30524486830394298</v>
      </c>
      <c r="AE1930" s="17"/>
      <c r="AF1930" s="17">
        <v>0.42094815498646299</v>
      </c>
      <c r="AG1930" s="17">
        <v>0.45022884552493297</v>
      </c>
      <c r="AH1930" s="17">
        <v>0.35790903499008903</v>
      </c>
      <c r="AI1930" s="17"/>
      <c r="AJ1930" s="17">
        <v>0.39341057604714202</v>
      </c>
      <c r="AK1930" s="17">
        <v>0.45571916798661699</v>
      </c>
      <c r="AL1930" s="17">
        <v>0.642252174220446</v>
      </c>
      <c r="AM1930" s="17">
        <v>0.15005109560910801</v>
      </c>
      <c r="AN1930" s="17">
        <v>0.37770202878342601</v>
      </c>
      <c r="AO1930" s="17"/>
      <c r="AP1930" s="17">
        <v>0.43983588094637599</v>
      </c>
      <c r="AQ1930" s="17">
        <v>0.41422198841093399</v>
      </c>
      <c r="AR1930" s="17">
        <v>0.51070533135035701</v>
      </c>
      <c r="AS1930" s="17"/>
      <c r="AT1930" s="17">
        <v>0.39741216297795301</v>
      </c>
      <c r="AU1930" s="17">
        <v>0.45181546990749399</v>
      </c>
      <c r="AV1930" s="17" t="s">
        <v>74</v>
      </c>
      <c r="AW1930" s="17">
        <v>0.325666176023508</v>
      </c>
      <c r="AX1930" s="17">
        <v>0.40073931609636798</v>
      </c>
      <c r="AY1930" s="17">
        <v>0.44894870154702698</v>
      </c>
      <c r="AZ1930" s="17">
        <v>0.52137132051633195</v>
      </c>
    </row>
    <row r="1931" spans="2:52" x14ac:dyDescent="0.35">
      <c r="B1931" t="s">
        <v>384</v>
      </c>
      <c r="C1931" s="17">
        <v>0.21328376688084599</v>
      </c>
      <c r="D1931" s="17">
        <v>0.21116646166467601</v>
      </c>
      <c r="E1931" s="17">
        <v>0.21533285557651599</v>
      </c>
      <c r="F1931" s="17"/>
      <c r="G1931" s="17">
        <v>0.24924950112963901</v>
      </c>
      <c r="H1931" s="17">
        <v>0.25596630835885198</v>
      </c>
      <c r="I1931" s="17">
        <v>0.17690496270202699</v>
      </c>
      <c r="J1931" s="17">
        <v>0.189606948344725</v>
      </c>
      <c r="K1931" s="17">
        <v>0.250478656853935</v>
      </c>
      <c r="L1931" s="17">
        <v>0.16953344394359601</v>
      </c>
      <c r="M1931" s="17"/>
      <c r="N1931" s="17">
        <v>0.19360472069163201</v>
      </c>
      <c r="O1931" s="17">
        <v>0.185048031208567</v>
      </c>
      <c r="P1931" s="17">
        <v>0.26042540923632701</v>
      </c>
      <c r="Q1931" s="17">
        <v>0.22210220042892201</v>
      </c>
      <c r="R1931" s="17"/>
      <c r="S1931" s="17">
        <v>0.272574909444806</v>
      </c>
      <c r="T1931" s="17">
        <v>0.194192911571233</v>
      </c>
      <c r="U1931" s="17">
        <v>0.124439649312336</v>
      </c>
      <c r="V1931" s="17">
        <v>0.292977633577306</v>
      </c>
      <c r="W1931" s="17">
        <v>0.19145033013415599</v>
      </c>
      <c r="X1931" s="17">
        <v>0.18598361615199399</v>
      </c>
      <c r="Y1931" s="17">
        <v>0.18080096149764199</v>
      </c>
      <c r="Z1931" s="17">
        <v>0.30438637469918001</v>
      </c>
      <c r="AA1931" s="17">
        <v>0.19360048383304901</v>
      </c>
      <c r="AB1931" s="17">
        <v>0.25768603743303498</v>
      </c>
      <c r="AC1931" s="17">
        <v>0.121458786675362</v>
      </c>
      <c r="AD1931" s="17">
        <v>0.22675920893268101</v>
      </c>
      <c r="AE1931" s="17"/>
      <c r="AF1931" s="17">
        <v>0.229442198125726</v>
      </c>
      <c r="AG1931" s="17">
        <v>0.17265967276999</v>
      </c>
      <c r="AH1931" s="17">
        <v>0.26593352169712597</v>
      </c>
      <c r="AI1931" s="17"/>
      <c r="AJ1931" s="17">
        <v>0.23510653378525301</v>
      </c>
      <c r="AK1931" s="17">
        <v>0.20514906268756899</v>
      </c>
      <c r="AL1931" s="17">
        <v>6.20270543853121E-2</v>
      </c>
      <c r="AM1931" s="17">
        <v>0.136611849349242</v>
      </c>
      <c r="AN1931" s="17">
        <v>0.23901182377406499</v>
      </c>
      <c r="AO1931" s="17"/>
      <c r="AP1931" s="17">
        <v>0.24497026260177801</v>
      </c>
      <c r="AQ1931" s="17">
        <v>0.22152676045115199</v>
      </c>
      <c r="AR1931" s="17">
        <v>0.127793192678197</v>
      </c>
      <c r="AS1931" s="17"/>
      <c r="AT1931" s="17">
        <v>0.230435894690773</v>
      </c>
      <c r="AU1931" s="17">
        <v>0.20709208332276399</v>
      </c>
      <c r="AV1931" s="17" t="s">
        <v>74</v>
      </c>
      <c r="AW1931" s="17">
        <v>0.27419472778369702</v>
      </c>
      <c r="AX1931" s="17">
        <v>0.246811365382928</v>
      </c>
      <c r="AY1931" s="17">
        <v>0.16311234059334501</v>
      </c>
      <c r="AZ1931" s="17">
        <v>0.17777487108756099</v>
      </c>
    </row>
    <row r="1932" spans="2:52" x14ac:dyDescent="0.35">
      <c r="B1932" t="s">
        <v>385</v>
      </c>
      <c r="C1932" s="17">
        <v>8.4173263551039795E-2</v>
      </c>
      <c r="D1932" s="17">
        <v>9.2719286964046493E-2</v>
      </c>
      <c r="E1932" s="17">
        <v>7.5902580687377999E-2</v>
      </c>
      <c r="F1932" s="17"/>
      <c r="G1932" s="17">
        <v>0.166057966019581</v>
      </c>
      <c r="H1932" s="17">
        <v>8.4681786202435494E-2</v>
      </c>
      <c r="I1932" s="17">
        <v>7.4305070775019896E-2</v>
      </c>
      <c r="J1932" s="17">
        <v>7.0644722962200507E-2</v>
      </c>
      <c r="K1932" s="17">
        <v>8.7929615442034106E-2</v>
      </c>
      <c r="L1932" s="17">
        <v>3.82323354783837E-2</v>
      </c>
      <c r="M1932" s="17"/>
      <c r="N1932" s="17">
        <v>8.2257966549022898E-2</v>
      </c>
      <c r="O1932" s="17">
        <v>0.11046688657645</v>
      </c>
      <c r="P1932" s="17">
        <v>5.5649949397563701E-2</v>
      </c>
      <c r="Q1932" s="17">
        <v>8.8126689348244094E-2</v>
      </c>
      <c r="R1932" s="17"/>
      <c r="S1932" s="17">
        <v>7.4197276806539703E-2</v>
      </c>
      <c r="T1932" s="17">
        <v>5.57652605196024E-2</v>
      </c>
      <c r="U1932" s="17">
        <v>7.2761638603554293E-2</v>
      </c>
      <c r="V1932" s="17">
        <v>0.105695666324154</v>
      </c>
      <c r="W1932" s="17">
        <v>7.2552420926985994E-2</v>
      </c>
      <c r="X1932" s="17">
        <v>0.12598415033089699</v>
      </c>
      <c r="Y1932" s="17">
        <v>7.7981951114085193E-2</v>
      </c>
      <c r="Z1932" s="17">
        <v>8.3703977917344505E-2</v>
      </c>
      <c r="AA1932" s="17">
        <v>0.120279561621804</v>
      </c>
      <c r="AB1932" s="17">
        <v>4.9712604182042798E-2</v>
      </c>
      <c r="AC1932" s="17">
        <v>8.6318014791457398E-2</v>
      </c>
      <c r="AD1932" s="17">
        <v>0.15393746025358401</v>
      </c>
      <c r="AE1932" s="17"/>
      <c r="AF1932" s="17">
        <v>5.81353932327359E-2</v>
      </c>
      <c r="AG1932" s="17">
        <v>9.5780864269730301E-2</v>
      </c>
      <c r="AH1932" s="17">
        <v>9.6264615140645896E-2</v>
      </c>
      <c r="AI1932" s="17"/>
      <c r="AJ1932" s="17">
        <v>7.8949026505923198E-2</v>
      </c>
      <c r="AK1932" s="17">
        <v>9.4042206636010303E-2</v>
      </c>
      <c r="AL1932" s="17">
        <v>0.12836056384477401</v>
      </c>
      <c r="AM1932" s="17">
        <v>0.13703431407873001</v>
      </c>
      <c r="AN1932" s="17">
        <v>4.5284894744013898E-2</v>
      </c>
      <c r="AO1932" s="17"/>
      <c r="AP1932" s="17">
        <v>7.1857747850321396E-2</v>
      </c>
      <c r="AQ1932" s="17">
        <v>9.2592574893808996E-2</v>
      </c>
      <c r="AR1932" s="17">
        <v>9.5817201310598496E-2</v>
      </c>
      <c r="AS1932" s="17"/>
      <c r="AT1932" s="17">
        <v>7.5136929697804902E-2</v>
      </c>
      <c r="AU1932" s="17">
        <v>8.7527935003159599E-2</v>
      </c>
      <c r="AV1932" s="17" t="s">
        <v>74</v>
      </c>
      <c r="AW1932" s="17">
        <v>0.116808203796022</v>
      </c>
      <c r="AX1932" s="17">
        <v>6.3542922660139098E-2</v>
      </c>
      <c r="AY1932" s="17">
        <v>0.104276116643304</v>
      </c>
      <c r="AZ1932" s="17">
        <v>4.2316429320117303E-2</v>
      </c>
    </row>
    <row r="1933" spans="2:52" x14ac:dyDescent="0.35">
      <c r="B1933" t="s">
        <v>386</v>
      </c>
      <c r="C1933" s="17">
        <v>5.7246733489376297E-2</v>
      </c>
      <c r="D1933" s="17">
        <v>7.2832655126983795E-2</v>
      </c>
      <c r="E1933" s="17">
        <v>4.2162967769012599E-2</v>
      </c>
      <c r="F1933" s="17"/>
      <c r="G1933" s="17">
        <v>6.3920096204225604E-2</v>
      </c>
      <c r="H1933" s="17">
        <v>4.7788258925428102E-2</v>
      </c>
      <c r="I1933" s="17">
        <v>5.48071482624495E-2</v>
      </c>
      <c r="J1933" s="17">
        <v>7.4705995200757505E-2</v>
      </c>
      <c r="K1933" s="17">
        <v>4.5920104602256803E-2</v>
      </c>
      <c r="L1933" s="17">
        <v>5.7121574065259001E-2</v>
      </c>
      <c r="M1933" s="17"/>
      <c r="N1933" s="17">
        <v>4.7611791170645103E-2</v>
      </c>
      <c r="O1933" s="17">
        <v>7.8683190010332998E-2</v>
      </c>
      <c r="P1933" s="17">
        <v>6.3801953716976598E-2</v>
      </c>
      <c r="Q1933" s="17">
        <v>4.19079429760537E-2</v>
      </c>
      <c r="R1933" s="17"/>
      <c r="S1933" s="17">
        <v>7.7054307358818103E-2</v>
      </c>
      <c r="T1933" s="17">
        <v>9.3244134018695093E-2</v>
      </c>
      <c r="U1933" s="17">
        <v>5.0745295548782099E-2</v>
      </c>
      <c r="V1933" s="17">
        <v>3.52048021706238E-2</v>
      </c>
      <c r="W1933" s="17">
        <v>3.03013137604628E-2</v>
      </c>
      <c r="X1933" s="17">
        <v>7.0546330815807995E-2</v>
      </c>
      <c r="Y1933" s="17">
        <v>3.3872763292591701E-2</v>
      </c>
      <c r="Z1933" s="17">
        <v>6.2942341552894604E-2</v>
      </c>
      <c r="AA1933" s="17">
        <v>1.2481983892460099E-2</v>
      </c>
      <c r="AB1933" s="17">
        <v>9.4275621577974103E-2</v>
      </c>
      <c r="AC1933" s="17">
        <v>2.9229942742907598E-2</v>
      </c>
      <c r="AD1933" s="17">
        <v>8.6130788434957098E-2</v>
      </c>
      <c r="AE1933" s="17"/>
      <c r="AF1933" s="17">
        <v>7.6165187811860394E-2</v>
      </c>
      <c r="AG1933" s="17">
        <v>3.05659595882979E-2</v>
      </c>
      <c r="AH1933" s="17">
        <v>7.6988654093885098E-2</v>
      </c>
      <c r="AI1933" s="17"/>
      <c r="AJ1933" s="17">
        <v>7.4756454567322703E-2</v>
      </c>
      <c r="AK1933" s="17">
        <v>2.6635832173247002E-2</v>
      </c>
      <c r="AL1933" s="17">
        <v>0</v>
      </c>
      <c r="AM1933" s="17">
        <v>0</v>
      </c>
      <c r="AN1933" s="17">
        <v>0.102861923672914</v>
      </c>
      <c r="AO1933" s="17"/>
      <c r="AP1933" s="17">
        <v>5.29682931871591E-2</v>
      </c>
      <c r="AQ1933" s="17">
        <v>4.0614871156002597E-2</v>
      </c>
      <c r="AR1933" s="17">
        <v>0</v>
      </c>
      <c r="AS1933" s="17"/>
      <c r="AT1933" s="17">
        <v>7.0068487050685899E-2</v>
      </c>
      <c r="AU1933" s="17">
        <v>6.3280046095901293E-2</v>
      </c>
      <c r="AV1933" s="17" t="s">
        <v>74</v>
      </c>
      <c r="AW1933" s="17">
        <v>5.6477037684853897E-2</v>
      </c>
      <c r="AX1933" s="17">
        <v>3.4375857487419101E-2</v>
      </c>
      <c r="AY1933" s="17">
        <v>2.7984980210154799E-2</v>
      </c>
      <c r="AZ1933" s="17">
        <v>0.13689414829288199</v>
      </c>
    </row>
    <row r="1934" spans="2:52" x14ac:dyDescent="0.35">
      <c r="B1934" t="s">
        <v>72</v>
      </c>
      <c r="C1934" s="17">
        <v>2.99450663376171E-2</v>
      </c>
      <c r="D1934" s="17">
        <v>1.9514054477165799E-2</v>
      </c>
      <c r="E1934" s="17">
        <v>4.00400060394656E-2</v>
      </c>
      <c r="F1934" s="17"/>
      <c r="G1934" s="17">
        <v>3.2735522233049E-2</v>
      </c>
      <c r="H1934" s="17">
        <v>6.2018345023752398E-2</v>
      </c>
      <c r="I1934" s="17">
        <v>2.3622543443239202E-2</v>
      </c>
      <c r="J1934" s="17">
        <v>2.67755884311838E-2</v>
      </c>
      <c r="K1934" s="17">
        <v>9.9611394179426795E-3</v>
      </c>
      <c r="L1934" s="17">
        <v>2.29303989813603E-2</v>
      </c>
      <c r="M1934" s="17"/>
      <c r="N1934" s="17">
        <v>1.49092819644491E-2</v>
      </c>
      <c r="O1934" s="17">
        <v>1.7380979731358801E-2</v>
      </c>
      <c r="P1934" s="17">
        <v>3.7577131044336298E-2</v>
      </c>
      <c r="Q1934" s="17">
        <v>4.7114925942509801E-2</v>
      </c>
      <c r="R1934" s="17"/>
      <c r="S1934" s="17">
        <v>4.0534949383594303E-2</v>
      </c>
      <c r="T1934" s="17">
        <v>2.41889464504257E-2</v>
      </c>
      <c r="U1934" s="17">
        <v>5.5780371842080401E-2</v>
      </c>
      <c r="V1934" s="17">
        <v>3.5093980260240999E-2</v>
      </c>
      <c r="W1934" s="17">
        <v>3.13030243473141E-2</v>
      </c>
      <c r="X1934" s="17">
        <v>4.5056436747540597E-2</v>
      </c>
      <c r="Y1934" s="17">
        <v>3.3407486995767101E-2</v>
      </c>
      <c r="Z1934" s="17">
        <v>0</v>
      </c>
      <c r="AA1934" s="17">
        <v>1.28076937518092E-2</v>
      </c>
      <c r="AB1934" s="17">
        <v>1.6265856449988101E-2</v>
      </c>
      <c r="AC1934" s="17">
        <v>0</v>
      </c>
      <c r="AD1934" s="17">
        <v>7.5257271158607003E-2</v>
      </c>
      <c r="AE1934" s="17"/>
      <c r="AF1934" s="17">
        <v>1.1983301097512999E-2</v>
      </c>
      <c r="AG1934" s="17">
        <v>3.1201901772573499E-2</v>
      </c>
      <c r="AH1934" s="17">
        <v>5.71934482030945E-2</v>
      </c>
      <c r="AI1934" s="17"/>
      <c r="AJ1934" s="17">
        <v>1.6967804472133599E-2</v>
      </c>
      <c r="AK1934" s="17">
        <v>1.5755821718153502E-2</v>
      </c>
      <c r="AL1934" s="17">
        <v>1.8983020834921E-2</v>
      </c>
      <c r="AM1934" s="17">
        <v>0</v>
      </c>
      <c r="AN1934" s="17">
        <v>8.0410876805430603E-2</v>
      </c>
      <c r="AO1934" s="17"/>
      <c r="AP1934" s="17">
        <v>1.5612185168413201E-2</v>
      </c>
      <c r="AQ1934" s="17">
        <v>2.80540723847412E-2</v>
      </c>
      <c r="AR1934" s="17">
        <v>0</v>
      </c>
      <c r="AS1934" s="17"/>
      <c r="AT1934" s="17">
        <v>2.8041984612887601E-2</v>
      </c>
      <c r="AU1934" s="17">
        <v>6.0918140261611497E-3</v>
      </c>
      <c r="AV1934" s="17" t="s">
        <v>74</v>
      </c>
      <c r="AW1934" s="17">
        <v>2.18511740581528E-2</v>
      </c>
      <c r="AX1934" s="17">
        <v>0.105556868559396</v>
      </c>
      <c r="AY1934" s="17">
        <v>2.9016453741948101E-2</v>
      </c>
      <c r="AZ1934" s="17">
        <v>4.2515947753772099E-2</v>
      </c>
    </row>
    <row r="1935" spans="2:52" x14ac:dyDescent="0.35">
      <c r="B1935" t="s">
        <v>387</v>
      </c>
      <c r="C1935" s="17">
        <v>0.61535116974112103</v>
      </c>
      <c r="D1935" s="17">
        <v>0.60376754176712799</v>
      </c>
      <c r="E1935" s="17">
        <v>0.626561589927628</v>
      </c>
      <c r="F1935" s="17"/>
      <c r="G1935" s="17">
        <v>0.488036914413506</v>
      </c>
      <c r="H1935" s="17">
        <v>0.54954530148953196</v>
      </c>
      <c r="I1935" s="17">
        <v>0.67036027481726501</v>
      </c>
      <c r="J1935" s="17">
        <v>0.63826674506113301</v>
      </c>
      <c r="K1935" s="17">
        <v>0.60571048368383096</v>
      </c>
      <c r="L1935" s="17">
        <v>0.71218224753140102</v>
      </c>
      <c r="M1935" s="17"/>
      <c r="N1935" s="17">
        <v>0.66161623962425098</v>
      </c>
      <c r="O1935" s="17">
        <v>0.608420912473292</v>
      </c>
      <c r="P1935" s="17">
        <v>0.58254555660479601</v>
      </c>
      <c r="Q1935" s="17">
        <v>0.60074824130426996</v>
      </c>
      <c r="R1935" s="17"/>
      <c r="S1935" s="17">
        <v>0.53563855700624197</v>
      </c>
      <c r="T1935" s="17">
        <v>0.63260874744004403</v>
      </c>
      <c r="U1935" s="17">
        <v>0.69627304469324802</v>
      </c>
      <c r="V1935" s="17">
        <v>0.53102791766767499</v>
      </c>
      <c r="W1935" s="17">
        <v>0.67439291083108099</v>
      </c>
      <c r="X1935" s="17">
        <v>0.57242946595375999</v>
      </c>
      <c r="Y1935" s="17">
        <v>0.67393683709991403</v>
      </c>
      <c r="Z1935" s="17">
        <v>0.54896730583058095</v>
      </c>
      <c r="AA1935" s="17">
        <v>0.66083027690087803</v>
      </c>
      <c r="AB1935" s="17">
        <v>0.58205988035695999</v>
      </c>
      <c r="AC1935" s="17">
        <v>0.762993255790273</v>
      </c>
      <c r="AD1935" s="17">
        <v>0.45791527122017101</v>
      </c>
      <c r="AE1935" s="17"/>
      <c r="AF1935" s="17">
        <v>0.62427391973216495</v>
      </c>
      <c r="AG1935" s="17">
        <v>0.66979160159940898</v>
      </c>
      <c r="AH1935" s="17">
        <v>0.50361976086524896</v>
      </c>
      <c r="AI1935" s="17"/>
      <c r="AJ1935" s="17">
        <v>0.59422018066936799</v>
      </c>
      <c r="AK1935" s="17">
        <v>0.65841707678502004</v>
      </c>
      <c r="AL1935" s="17">
        <v>0.79062936093499303</v>
      </c>
      <c r="AM1935" s="17">
        <v>0.72635383657202801</v>
      </c>
      <c r="AN1935" s="17">
        <v>0.53243048100357704</v>
      </c>
      <c r="AO1935" s="17"/>
      <c r="AP1935" s="17">
        <v>0.61459151119232802</v>
      </c>
      <c r="AQ1935" s="17">
        <v>0.61721172111429501</v>
      </c>
      <c r="AR1935" s="17">
        <v>0.77638960601120499</v>
      </c>
      <c r="AS1935" s="17"/>
      <c r="AT1935" s="17">
        <v>0.59631670394784797</v>
      </c>
      <c r="AU1935" s="17">
        <v>0.63600812155201403</v>
      </c>
      <c r="AV1935" s="17" t="s">
        <v>74</v>
      </c>
      <c r="AW1935" s="17">
        <v>0.53066885667727404</v>
      </c>
      <c r="AX1935" s="17">
        <v>0.54971298591011797</v>
      </c>
      <c r="AY1935" s="17">
        <v>0.67561010881124794</v>
      </c>
      <c r="AZ1935" s="17">
        <v>0.60049860354566698</v>
      </c>
    </row>
    <row r="1936" spans="2:52" x14ac:dyDescent="0.35">
      <c r="B1936" t="s">
        <v>388</v>
      </c>
      <c r="C1936" s="17">
        <v>0.141419997040416</v>
      </c>
      <c r="D1936" s="17">
        <v>0.16555194209103</v>
      </c>
      <c r="E1936" s="17">
        <v>0.118065548456391</v>
      </c>
      <c r="F1936" s="17"/>
      <c r="G1936" s="17">
        <v>0.22997806222380601</v>
      </c>
      <c r="H1936" s="17">
        <v>0.13247004512786401</v>
      </c>
      <c r="I1936" s="17">
        <v>0.129112219037469</v>
      </c>
      <c r="J1936" s="17">
        <v>0.145350718162958</v>
      </c>
      <c r="K1936" s="17">
        <v>0.13384972004429099</v>
      </c>
      <c r="L1936" s="17">
        <v>9.5353909543642701E-2</v>
      </c>
      <c r="M1936" s="17"/>
      <c r="N1936" s="17">
        <v>0.12986975771966799</v>
      </c>
      <c r="O1936" s="17">
        <v>0.18915007658678301</v>
      </c>
      <c r="P1936" s="17">
        <v>0.11945190311454</v>
      </c>
      <c r="Q1936" s="17">
        <v>0.13003463232429799</v>
      </c>
      <c r="R1936" s="17"/>
      <c r="S1936" s="17">
        <v>0.151251584165358</v>
      </c>
      <c r="T1936" s="17">
        <v>0.14900939453829701</v>
      </c>
      <c r="U1936" s="17">
        <v>0.123506934152336</v>
      </c>
      <c r="V1936" s="17">
        <v>0.140900468494778</v>
      </c>
      <c r="W1936" s="17">
        <v>0.102853734687449</v>
      </c>
      <c r="X1936" s="17">
        <v>0.19653048114670499</v>
      </c>
      <c r="Y1936" s="17">
        <v>0.11185471440667701</v>
      </c>
      <c r="Z1936" s="17">
        <v>0.14664631947023901</v>
      </c>
      <c r="AA1936" s="17">
        <v>0.132761545514264</v>
      </c>
      <c r="AB1936" s="17">
        <v>0.14398822576001699</v>
      </c>
      <c r="AC1936" s="17">
        <v>0.115547957534365</v>
      </c>
      <c r="AD1936" s="17">
        <v>0.24006824868854101</v>
      </c>
      <c r="AE1936" s="17"/>
      <c r="AF1936" s="17">
        <v>0.134300581044596</v>
      </c>
      <c r="AG1936" s="17">
        <v>0.12634682385802801</v>
      </c>
      <c r="AH1936" s="17">
        <v>0.17325326923453099</v>
      </c>
      <c r="AI1936" s="17"/>
      <c r="AJ1936" s="17">
        <v>0.153705481073246</v>
      </c>
      <c r="AK1936" s="17">
        <v>0.120678038809257</v>
      </c>
      <c r="AL1936" s="17">
        <v>0.12836056384477401</v>
      </c>
      <c r="AM1936" s="17">
        <v>0.13703431407873001</v>
      </c>
      <c r="AN1936" s="17">
        <v>0.14814681841692801</v>
      </c>
      <c r="AO1936" s="17"/>
      <c r="AP1936" s="17">
        <v>0.124826041037481</v>
      </c>
      <c r="AQ1936" s="17">
        <v>0.13320744604981199</v>
      </c>
      <c r="AR1936" s="17">
        <v>9.5817201310598496E-2</v>
      </c>
      <c r="AS1936" s="17"/>
      <c r="AT1936" s="17">
        <v>0.145205416748491</v>
      </c>
      <c r="AU1936" s="17">
        <v>0.15080798109906099</v>
      </c>
      <c r="AV1936" s="17" t="s">
        <v>74</v>
      </c>
      <c r="AW1936" s="17">
        <v>0.17328524148087601</v>
      </c>
      <c r="AX1936" s="17">
        <v>9.7918780147558199E-2</v>
      </c>
      <c r="AY1936" s="17">
        <v>0.13226109685345899</v>
      </c>
      <c r="AZ1936" s="17">
        <v>0.17921057761299899</v>
      </c>
    </row>
    <row r="1937" spans="2:52" x14ac:dyDescent="0.35">
      <c r="B1937" t="s">
        <v>86</v>
      </c>
      <c r="C1937" s="17">
        <v>0.47393117270070401</v>
      </c>
      <c r="D1937" s="17">
        <v>0.43821559967609702</v>
      </c>
      <c r="E1937" s="17">
        <v>0.50849604147123795</v>
      </c>
      <c r="F1937" s="17"/>
      <c r="G1937" s="17">
        <v>0.25805885218969898</v>
      </c>
      <c r="H1937" s="17">
        <v>0.41707525636166798</v>
      </c>
      <c r="I1937" s="17">
        <v>0.54124805577979496</v>
      </c>
      <c r="J1937" s="17">
        <v>0.49291602689817499</v>
      </c>
      <c r="K1937" s="17">
        <v>0.47186076363953999</v>
      </c>
      <c r="L1937" s="17">
        <v>0.61682833798775905</v>
      </c>
      <c r="M1937" s="17"/>
      <c r="N1937" s="17">
        <v>0.53174648190458296</v>
      </c>
      <c r="O1937" s="17">
        <v>0.41927083588650899</v>
      </c>
      <c r="P1937" s="17">
        <v>0.463093653490256</v>
      </c>
      <c r="Q1937" s="17">
        <v>0.470713608979973</v>
      </c>
      <c r="R1937" s="17"/>
      <c r="S1937" s="17">
        <v>0.38438697284088402</v>
      </c>
      <c r="T1937" s="17">
        <v>0.48359935290174599</v>
      </c>
      <c r="U1937" s="17">
        <v>0.57276611054091098</v>
      </c>
      <c r="V1937" s="17">
        <v>0.39012744917289699</v>
      </c>
      <c r="W1937" s="17">
        <v>0.57153917614363203</v>
      </c>
      <c r="X1937" s="17">
        <v>0.37589898480705503</v>
      </c>
      <c r="Y1937" s="17">
        <v>0.56208212269323699</v>
      </c>
      <c r="Z1937" s="17">
        <v>0.40232098636034103</v>
      </c>
      <c r="AA1937" s="17">
        <v>0.52806873138661403</v>
      </c>
      <c r="AB1937" s="17">
        <v>0.43807165459694403</v>
      </c>
      <c r="AC1937" s="17">
        <v>0.64744529825590802</v>
      </c>
      <c r="AD1937" s="17">
        <v>0.21784702253162999</v>
      </c>
      <c r="AE1937" s="17"/>
      <c r="AF1937" s="17">
        <v>0.48997333868756798</v>
      </c>
      <c r="AG1937" s="17">
        <v>0.54344477774138</v>
      </c>
      <c r="AH1937" s="17">
        <v>0.33036649163071802</v>
      </c>
      <c r="AI1937" s="17"/>
      <c r="AJ1937" s="17">
        <v>0.44051469959612199</v>
      </c>
      <c r="AK1937" s="17">
        <v>0.53773903797576195</v>
      </c>
      <c r="AL1937" s="17">
        <v>0.66226879709021902</v>
      </c>
      <c r="AM1937" s="17">
        <v>0.589319522493298</v>
      </c>
      <c r="AN1937" s="17">
        <v>0.38428366258664898</v>
      </c>
      <c r="AO1937" s="17"/>
      <c r="AP1937" s="17">
        <v>0.489765470154847</v>
      </c>
      <c r="AQ1937" s="17">
        <v>0.48400427506448401</v>
      </c>
      <c r="AR1937" s="17">
        <v>0.68057240470060598</v>
      </c>
      <c r="AS1937" s="17"/>
      <c r="AT1937" s="17">
        <v>0.451111287199357</v>
      </c>
      <c r="AU1937" s="17">
        <v>0.48520014045295301</v>
      </c>
      <c r="AV1937" s="17" t="s">
        <v>74</v>
      </c>
      <c r="AW1937" s="17">
        <v>0.357383615196397</v>
      </c>
      <c r="AX1937" s="17">
        <v>0.45179420576256002</v>
      </c>
      <c r="AY1937" s="17">
        <v>0.54334901195778995</v>
      </c>
      <c r="AZ1937" s="17">
        <v>0.42128802593266801</v>
      </c>
    </row>
    <row r="1938" spans="2:52" x14ac:dyDescent="0.35">
      <c r="C1938" s="17"/>
      <c r="D1938" s="17"/>
      <c r="E1938" s="17"/>
      <c r="F1938" s="17"/>
      <c r="G1938" s="17"/>
      <c r="H1938" s="17"/>
      <c r="I1938" s="17"/>
      <c r="J1938" s="17"/>
      <c r="K1938" s="17"/>
      <c r="L1938" s="17"/>
      <c r="M1938" s="17"/>
      <c r="N1938" s="17"/>
      <c r="O1938" s="17"/>
      <c r="P1938" s="17"/>
      <c r="Q1938" s="17"/>
      <c r="R1938" s="17"/>
      <c r="S1938" s="17"/>
      <c r="T1938" s="17"/>
      <c r="U1938" s="17"/>
      <c r="V1938" s="17"/>
      <c r="W1938" s="17"/>
      <c r="X1938" s="17"/>
      <c r="Y1938" s="17"/>
      <c r="Z1938" s="17"/>
      <c r="AA1938" s="17"/>
      <c r="AB1938" s="17"/>
      <c r="AC1938" s="17"/>
      <c r="AD1938" s="17"/>
      <c r="AE1938" s="17"/>
      <c r="AF1938" s="17"/>
      <c r="AG1938" s="17"/>
      <c r="AH1938" s="17"/>
      <c r="AI1938" s="17"/>
      <c r="AJ1938" s="17"/>
      <c r="AK1938" s="17"/>
      <c r="AL1938" s="17"/>
      <c r="AM1938" s="17"/>
      <c r="AN1938" s="17"/>
      <c r="AO1938" s="17"/>
      <c r="AP1938" s="17"/>
      <c r="AQ1938" s="17"/>
      <c r="AR1938" s="17"/>
      <c r="AS1938" s="17"/>
      <c r="AT1938" s="17"/>
      <c r="AU1938" s="17"/>
      <c r="AV1938" s="17"/>
      <c r="AW1938" s="17"/>
      <c r="AX1938" s="17"/>
      <c r="AY1938" s="17"/>
      <c r="AZ1938" s="17"/>
    </row>
    <row r="1939" spans="2:52" x14ac:dyDescent="0.35">
      <c r="B1939" s="6" t="s">
        <v>566</v>
      </c>
      <c r="C1939" s="17"/>
      <c r="D1939" s="17"/>
      <c r="E1939" s="17"/>
      <c r="F1939" s="17"/>
      <c r="G1939" s="17"/>
      <c r="H1939" s="17"/>
      <c r="I1939" s="17"/>
      <c r="J1939" s="17"/>
      <c r="K1939" s="17"/>
      <c r="L1939" s="17"/>
      <c r="M1939" s="17"/>
      <c r="N1939" s="17"/>
      <c r="O1939" s="17"/>
      <c r="P1939" s="17"/>
      <c r="Q1939" s="17"/>
      <c r="R1939" s="17"/>
      <c r="S1939" s="17"/>
      <c r="T1939" s="17"/>
      <c r="U1939" s="17"/>
      <c r="V1939" s="17"/>
      <c r="W1939" s="17"/>
      <c r="X1939" s="17"/>
      <c r="Y1939" s="17"/>
      <c r="Z1939" s="17"/>
      <c r="AA1939" s="17"/>
      <c r="AB1939" s="17"/>
      <c r="AC1939" s="17"/>
      <c r="AD1939" s="17"/>
      <c r="AE1939" s="17"/>
      <c r="AF1939" s="17"/>
      <c r="AG1939" s="17"/>
      <c r="AH1939" s="17"/>
      <c r="AI1939" s="17"/>
      <c r="AJ1939" s="17"/>
      <c r="AK1939" s="17"/>
      <c r="AL1939" s="17"/>
      <c r="AM1939" s="17"/>
      <c r="AN1939" s="17"/>
      <c r="AO1939" s="17"/>
      <c r="AP1939" s="17"/>
      <c r="AQ1939" s="17"/>
      <c r="AR1939" s="17"/>
      <c r="AS1939" s="17"/>
      <c r="AT1939" s="17"/>
      <c r="AU1939" s="17"/>
      <c r="AV1939" s="17"/>
      <c r="AW1939" s="17"/>
      <c r="AX1939" s="17"/>
      <c r="AY1939" s="17"/>
      <c r="AZ1939" s="17"/>
    </row>
    <row r="1940" spans="2:52" x14ac:dyDescent="0.35">
      <c r="B1940" s="24" t="s">
        <v>156</v>
      </c>
      <c r="C1940" s="17"/>
      <c r="D1940" s="17"/>
      <c r="E1940" s="17"/>
      <c r="F1940" s="17"/>
      <c r="G1940" s="17"/>
      <c r="H1940" s="17"/>
      <c r="I1940" s="17"/>
      <c r="J1940" s="17"/>
      <c r="K1940" s="17"/>
      <c r="L1940" s="17"/>
      <c r="M1940" s="17"/>
      <c r="N1940" s="17"/>
      <c r="O1940" s="17"/>
      <c r="P1940" s="17"/>
      <c r="Q1940" s="17"/>
      <c r="R1940" s="17"/>
      <c r="S1940" s="17"/>
      <c r="T1940" s="17"/>
      <c r="U1940" s="17"/>
      <c r="V1940" s="17"/>
      <c r="W1940" s="17"/>
      <c r="X1940" s="17"/>
      <c r="Y1940" s="17"/>
      <c r="Z1940" s="17"/>
      <c r="AA1940" s="17"/>
      <c r="AB1940" s="17"/>
      <c r="AC1940" s="17"/>
      <c r="AD1940" s="17"/>
      <c r="AE1940" s="17"/>
      <c r="AF1940" s="17"/>
      <c r="AG1940" s="17"/>
      <c r="AH1940" s="17"/>
      <c r="AI1940" s="17"/>
      <c r="AJ1940" s="17"/>
      <c r="AK1940" s="17"/>
      <c r="AL1940" s="17"/>
      <c r="AM1940" s="17"/>
      <c r="AN1940" s="17"/>
      <c r="AO1940" s="17"/>
      <c r="AP1940" s="17"/>
      <c r="AQ1940" s="17"/>
      <c r="AR1940" s="17"/>
      <c r="AS1940" s="17"/>
      <c r="AT1940" s="17"/>
      <c r="AU1940" s="17"/>
      <c r="AV1940" s="17"/>
      <c r="AW1940" s="17"/>
      <c r="AX1940" s="17"/>
      <c r="AY1940" s="17"/>
      <c r="AZ1940" s="17"/>
    </row>
    <row r="1941" spans="2:52" x14ac:dyDescent="0.35">
      <c r="B1941" t="s">
        <v>382</v>
      </c>
      <c r="C1941" s="17">
        <v>9.6872366674751006E-2</v>
      </c>
      <c r="D1941" s="17">
        <v>0.115665968979707</v>
      </c>
      <c r="E1941" s="17">
        <v>7.8684267132043795E-2</v>
      </c>
      <c r="F1941" s="17"/>
      <c r="G1941" s="17">
        <v>0.146100477321957</v>
      </c>
      <c r="H1941" s="17">
        <v>0.13477519897276299</v>
      </c>
      <c r="I1941" s="17">
        <v>7.7296484807374E-2</v>
      </c>
      <c r="J1941" s="17">
        <v>8.7844291686944104E-2</v>
      </c>
      <c r="K1941" s="17">
        <v>3.042306080387E-2</v>
      </c>
      <c r="L1941" s="17">
        <v>0.107587172385938</v>
      </c>
      <c r="M1941" s="17"/>
      <c r="N1941" s="17">
        <v>0.111928458435455</v>
      </c>
      <c r="O1941" s="17">
        <v>7.4354156072878305E-2</v>
      </c>
      <c r="P1941" s="17">
        <v>9.7443791309246797E-2</v>
      </c>
      <c r="Q1941" s="17">
        <v>0.100863506976863</v>
      </c>
      <c r="R1941" s="17"/>
      <c r="S1941" s="17">
        <v>0.118293485773839</v>
      </c>
      <c r="T1941" s="17">
        <v>6.3378572292744503E-2</v>
      </c>
      <c r="U1941" s="17">
        <v>0.140877489290752</v>
      </c>
      <c r="V1941" s="17">
        <v>7.8135244460832601E-2</v>
      </c>
      <c r="W1941" s="17">
        <v>8.3974331949568798E-2</v>
      </c>
      <c r="X1941" s="17">
        <v>5.31795569444534E-2</v>
      </c>
      <c r="Y1941" s="17">
        <v>7.5605417334554295E-2</v>
      </c>
      <c r="Z1941" s="17">
        <v>0.12480177114320901</v>
      </c>
      <c r="AA1941" s="17">
        <v>0.12077455304033601</v>
      </c>
      <c r="AB1941" s="17">
        <v>9.9481220618038796E-2</v>
      </c>
      <c r="AC1941" s="17">
        <v>9.38304829276944E-2</v>
      </c>
      <c r="AD1941" s="17">
        <v>0.15199817073733801</v>
      </c>
      <c r="AE1941" s="17"/>
      <c r="AF1941" s="17">
        <v>0.101403541910528</v>
      </c>
      <c r="AG1941" s="17">
        <v>8.2399460208851402E-2</v>
      </c>
      <c r="AH1941" s="17">
        <v>8.0938388382266996E-2</v>
      </c>
      <c r="AI1941" s="17"/>
      <c r="AJ1941" s="17">
        <v>8.26415618235775E-2</v>
      </c>
      <c r="AK1941" s="17">
        <v>0.10194910846715401</v>
      </c>
      <c r="AL1941" s="17">
        <v>0.112631436221619</v>
      </c>
      <c r="AM1941" s="17">
        <v>0.22106662114349701</v>
      </c>
      <c r="AN1941" s="17">
        <v>7.0754674476214197E-2</v>
      </c>
      <c r="AO1941" s="17"/>
      <c r="AP1941" s="17">
        <v>0.124111352970317</v>
      </c>
      <c r="AQ1941" s="17">
        <v>9.7990261440091694E-2</v>
      </c>
      <c r="AR1941" s="17">
        <v>0.100681853097788</v>
      </c>
      <c r="AS1941" s="17"/>
      <c r="AT1941" s="17">
        <v>8.3100940999285194E-2</v>
      </c>
      <c r="AU1941" s="17">
        <v>8.7037102783207199E-2</v>
      </c>
      <c r="AV1941" s="17" t="s">
        <v>74</v>
      </c>
      <c r="AW1941" s="17">
        <v>0.150269702244749</v>
      </c>
      <c r="AX1941" s="17">
        <v>0.102622313114692</v>
      </c>
      <c r="AY1941" s="17">
        <v>0.101104384923951</v>
      </c>
      <c r="AZ1941" s="17">
        <v>0.125723855590789</v>
      </c>
    </row>
    <row r="1942" spans="2:52" x14ac:dyDescent="0.35">
      <c r="B1942" t="s">
        <v>383</v>
      </c>
      <c r="C1942" s="17">
        <v>0.33340266208110902</v>
      </c>
      <c r="D1942" s="17">
        <v>0.34549830681830501</v>
      </c>
      <c r="E1942" s="17">
        <v>0.32169672157308099</v>
      </c>
      <c r="F1942" s="17"/>
      <c r="G1942" s="17">
        <v>0.29750871788667499</v>
      </c>
      <c r="H1942" s="17">
        <v>0.35857239986406497</v>
      </c>
      <c r="I1942" s="17">
        <v>0.307099885058219</v>
      </c>
      <c r="J1942" s="17">
        <v>0.32007754947212103</v>
      </c>
      <c r="K1942" s="17">
        <v>0.332027777781362</v>
      </c>
      <c r="L1942" s="17">
        <v>0.37836835535893898</v>
      </c>
      <c r="M1942" s="17"/>
      <c r="N1942" s="17">
        <v>0.28831141059140297</v>
      </c>
      <c r="O1942" s="17">
        <v>0.34863540245714902</v>
      </c>
      <c r="P1942" s="17">
        <v>0.36944427168420702</v>
      </c>
      <c r="Q1942" s="17">
        <v>0.34163189375762398</v>
      </c>
      <c r="R1942" s="17"/>
      <c r="S1942" s="17">
        <v>0.28008007219373698</v>
      </c>
      <c r="T1942" s="17">
        <v>0.29636233868142398</v>
      </c>
      <c r="U1942" s="17">
        <v>0.38298725175817999</v>
      </c>
      <c r="V1942" s="17">
        <v>0.31886000293575001</v>
      </c>
      <c r="W1942" s="17">
        <v>0.44737324665905598</v>
      </c>
      <c r="X1942" s="17">
        <v>0.29832852273485699</v>
      </c>
      <c r="Y1942" s="17">
        <v>0.31828442571207899</v>
      </c>
      <c r="Z1942" s="17">
        <v>0.45728649462151699</v>
      </c>
      <c r="AA1942" s="17">
        <v>0.28734404185797802</v>
      </c>
      <c r="AB1942" s="17">
        <v>0.29743125285791</v>
      </c>
      <c r="AC1942" s="17">
        <v>0.458633450883002</v>
      </c>
      <c r="AD1942" s="17">
        <v>0.305545030945156</v>
      </c>
      <c r="AE1942" s="17"/>
      <c r="AF1942" s="17">
        <v>0.39121625101903601</v>
      </c>
      <c r="AG1942" s="17">
        <v>0.295094995563424</v>
      </c>
      <c r="AH1942" s="17">
        <v>0.277841271655142</v>
      </c>
      <c r="AI1942" s="17"/>
      <c r="AJ1942" s="17">
        <v>0.39097366753399199</v>
      </c>
      <c r="AK1942" s="17">
        <v>0.33988662618847199</v>
      </c>
      <c r="AL1942" s="17">
        <v>0.29472906977119701</v>
      </c>
      <c r="AM1942" s="17">
        <v>0.28708540968783702</v>
      </c>
      <c r="AN1942" s="17">
        <v>0.243440604052339</v>
      </c>
      <c r="AO1942" s="17"/>
      <c r="AP1942" s="17">
        <v>0.45313480312964299</v>
      </c>
      <c r="AQ1942" s="17">
        <v>0.34747243416719897</v>
      </c>
      <c r="AR1942" s="17">
        <v>0.24702502111223201</v>
      </c>
      <c r="AS1942" s="17"/>
      <c r="AT1942" s="17">
        <v>0.33063518738581599</v>
      </c>
      <c r="AU1942" s="17">
        <v>0.32790673030496997</v>
      </c>
      <c r="AV1942" s="17" t="s">
        <v>74</v>
      </c>
      <c r="AW1942" s="17">
        <v>0.29996209963112502</v>
      </c>
      <c r="AX1942" s="17">
        <v>0.33594679039319503</v>
      </c>
      <c r="AY1942" s="17">
        <v>0.33229679203127099</v>
      </c>
      <c r="AZ1942" s="17">
        <v>0.44390505396233598</v>
      </c>
    </row>
    <row r="1943" spans="2:52" x14ac:dyDescent="0.35">
      <c r="B1943" t="s">
        <v>384</v>
      </c>
      <c r="C1943" s="17">
        <v>0.256397738945568</v>
      </c>
      <c r="D1943" s="17">
        <v>0.25650848208274701</v>
      </c>
      <c r="E1943" s="17">
        <v>0.25629056379255599</v>
      </c>
      <c r="F1943" s="17"/>
      <c r="G1943" s="17">
        <v>0.24063813035971601</v>
      </c>
      <c r="H1943" s="17">
        <v>0.19433945485828</v>
      </c>
      <c r="I1943" s="17">
        <v>0.23857301890117499</v>
      </c>
      <c r="J1943" s="17">
        <v>0.23198042951818901</v>
      </c>
      <c r="K1943" s="17">
        <v>0.34439230319548603</v>
      </c>
      <c r="L1943" s="17">
        <v>0.29534463952781598</v>
      </c>
      <c r="M1943" s="17"/>
      <c r="N1943" s="17">
        <v>0.26172973110622599</v>
      </c>
      <c r="O1943" s="17">
        <v>0.249202839549587</v>
      </c>
      <c r="P1943" s="17">
        <v>0.25038420920566901</v>
      </c>
      <c r="Q1943" s="17">
        <v>0.26446430574993302</v>
      </c>
      <c r="R1943" s="17"/>
      <c r="S1943" s="17">
        <v>0.29084021606719801</v>
      </c>
      <c r="T1943" s="17">
        <v>0.20735647682983199</v>
      </c>
      <c r="U1943" s="17">
        <v>0.19326195992242901</v>
      </c>
      <c r="V1943" s="17">
        <v>0.30112864276414197</v>
      </c>
      <c r="W1943" s="17">
        <v>0.220073990542828</v>
      </c>
      <c r="X1943" s="17">
        <v>0.31182871519100802</v>
      </c>
      <c r="Y1943" s="17">
        <v>0.22990018474468199</v>
      </c>
      <c r="Z1943" s="17">
        <v>0.21251563246941599</v>
      </c>
      <c r="AA1943" s="17">
        <v>0.33500508745353202</v>
      </c>
      <c r="AB1943" s="17">
        <v>0.22356218678240899</v>
      </c>
      <c r="AC1943" s="17">
        <v>0.210339068091766</v>
      </c>
      <c r="AD1943" s="17">
        <v>0.38106873872394198</v>
      </c>
      <c r="AE1943" s="17"/>
      <c r="AF1943" s="17">
        <v>0.25765594243884399</v>
      </c>
      <c r="AG1943" s="17">
        <v>0.27767895625035899</v>
      </c>
      <c r="AH1943" s="17">
        <v>0.226495861856436</v>
      </c>
      <c r="AI1943" s="17"/>
      <c r="AJ1943" s="17">
        <v>0.269119131069322</v>
      </c>
      <c r="AK1943" s="17">
        <v>0.26227406435244</v>
      </c>
      <c r="AL1943" s="17">
        <v>0.21756079777913501</v>
      </c>
      <c r="AM1943" s="17">
        <v>0.35481365508993601</v>
      </c>
      <c r="AN1943" s="17">
        <v>0.26442581604000598</v>
      </c>
      <c r="AO1943" s="17"/>
      <c r="AP1943" s="17">
        <v>0.28049438749474098</v>
      </c>
      <c r="AQ1943" s="17">
        <v>0.25736772174181399</v>
      </c>
      <c r="AR1943" s="17">
        <v>0.235554873710488</v>
      </c>
      <c r="AS1943" s="17"/>
      <c r="AT1943" s="17">
        <v>0.29790957945694102</v>
      </c>
      <c r="AU1943" s="17">
        <v>0.22885186144172801</v>
      </c>
      <c r="AV1943" s="17" t="s">
        <v>74</v>
      </c>
      <c r="AW1943" s="17">
        <v>0.279023331486208</v>
      </c>
      <c r="AX1943" s="17">
        <v>0.22954340198383399</v>
      </c>
      <c r="AY1943" s="17">
        <v>0.24032123156494301</v>
      </c>
      <c r="AZ1943" s="17">
        <v>0.16982472236773599</v>
      </c>
    </row>
    <row r="1944" spans="2:52" x14ac:dyDescent="0.35">
      <c r="B1944" t="s">
        <v>385</v>
      </c>
      <c r="C1944" s="17">
        <v>0.12644804042841401</v>
      </c>
      <c r="D1944" s="17">
        <v>0.117417563363897</v>
      </c>
      <c r="E1944" s="17">
        <v>0.13518756854561101</v>
      </c>
      <c r="F1944" s="17"/>
      <c r="G1944" s="17">
        <v>0.13071820276548801</v>
      </c>
      <c r="H1944" s="17">
        <v>0.141285674676005</v>
      </c>
      <c r="I1944" s="17">
        <v>0.14778564101248001</v>
      </c>
      <c r="J1944" s="17">
        <v>0.13157476031398599</v>
      </c>
      <c r="K1944" s="17">
        <v>0.116491736084709</v>
      </c>
      <c r="L1944" s="17">
        <v>8.9788230924970097E-2</v>
      </c>
      <c r="M1944" s="17"/>
      <c r="N1944" s="17">
        <v>0.13104601299483201</v>
      </c>
      <c r="O1944" s="17">
        <v>0.14966951649226001</v>
      </c>
      <c r="P1944" s="17">
        <v>9.7911456672703095E-2</v>
      </c>
      <c r="Q1944" s="17">
        <v>0.125741321994081</v>
      </c>
      <c r="R1944" s="17"/>
      <c r="S1944" s="17">
        <v>9.5079259829732005E-2</v>
      </c>
      <c r="T1944" s="17">
        <v>0.159095986795114</v>
      </c>
      <c r="U1944" s="17">
        <v>0.10343198118734299</v>
      </c>
      <c r="V1944" s="17">
        <v>0.105716534608463</v>
      </c>
      <c r="W1944" s="17">
        <v>8.1452675414046494E-2</v>
      </c>
      <c r="X1944" s="17">
        <v>9.1885657838647397E-2</v>
      </c>
      <c r="Y1944" s="17">
        <v>0.167745830015776</v>
      </c>
      <c r="Z1944" s="17">
        <v>0.147491760312014</v>
      </c>
      <c r="AA1944" s="17">
        <v>0.11275690525375601</v>
      </c>
      <c r="AB1944" s="17">
        <v>0.19922346253371601</v>
      </c>
      <c r="AC1944" s="17">
        <v>0.15485285940047799</v>
      </c>
      <c r="AD1944" s="17">
        <v>8.6130788434957098E-2</v>
      </c>
      <c r="AE1944" s="17"/>
      <c r="AF1944" s="17">
        <v>0.10864929567467101</v>
      </c>
      <c r="AG1944" s="17">
        <v>0.125665900139877</v>
      </c>
      <c r="AH1944" s="17">
        <v>0.17898706450283</v>
      </c>
      <c r="AI1944" s="17"/>
      <c r="AJ1944" s="17">
        <v>8.8926117061860002E-2</v>
      </c>
      <c r="AK1944" s="17">
        <v>0.13527766051954701</v>
      </c>
      <c r="AL1944" s="17">
        <v>0.12618950137052501</v>
      </c>
      <c r="AM1944" s="17">
        <v>0</v>
      </c>
      <c r="AN1944" s="17">
        <v>0.18797745663389601</v>
      </c>
      <c r="AO1944" s="17"/>
      <c r="AP1944" s="17">
        <v>4.1374975532513701E-2</v>
      </c>
      <c r="AQ1944" s="17">
        <v>0.11580058304138099</v>
      </c>
      <c r="AR1944" s="17">
        <v>0.17262247344697301</v>
      </c>
      <c r="AS1944" s="17"/>
      <c r="AT1944" s="17">
        <v>0.104171196197307</v>
      </c>
      <c r="AU1944" s="17">
        <v>0.15335018418271101</v>
      </c>
      <c r="AV1944" s="17" t="s">
        <v>74</v>
      </c>
      <c r="AW1944" s="17">
        <v>0.13620230725197099</v>
      </c>
      <c r="AX1944" s="17">
        <v>6.2726333190801106E-2</v>
      </c>
      <c r="AY1944" s="17">
        <v>0.147285859253621</v>
      </c>
      <c r="AZ1944" s="17">
        <v>0.18160840477328899</v>
      </c>
    </row>
    <row r="1945" spans="2:52" x14ac:dyDescent="0.35">
      <c r="B1945" t="s">
        <v>386</v>
      </c>
      <c r="C1945" s="17">
        <v>0.135255649200996</v>
      </c>
      <c r="D1945" s="17">
        <v>0.12416532961891801</v>
      </c>
      <c r="E1945" s="17">
        <v>0.14598865468052999</v>
      </c>
      <c r="F1945" s="17"/>
      <c r="G1945" s="17">
        <v>0.13211398716473299</v>
      </c>
      <c r="H1945" s="17">
        <v>0.10885452944848401</v>
      </c>
      <c r="I1945" s="17">
        <v>0.164113226071079</v>
      </c>
      <c r="J1945" s="17">
        <v>0.168789451515478</v>
      </c>
      <c r="K1945" s="17">
        <v>0.13933118747261</v>
      </c>
      <c r="L1945" s="17">
        <v>9.8145950204849203E-2</v>
      </c>
      <c r="M1945" s="17"/>
      <c r="N1945" s="17">
        <v>0.16593112267198501</v>
      </c>
      <c r="O1945" s="17">
        <v>0.14957901563482801</v>
      </c>
      <c r="P1945" s="17">
        <v>0.12898018999452601</v>
      </c>
      <c r="Q1945" s="17">
        <v>9.0144134373381493E-2</v>
      </c>
      <c r="R1945" s="17"/>
      <c r="S1945" s="17">
        <v>0.13387747165517999</v>
      </c>
      <c r="T1945" s="17">
        <v>0.236786315032603</v>
      </c>
      <c r="U1945" s="17">
        <v>7.12735277314442E-2</v>
      </c>
      <c r="V1945" s="17">
        <v>0.16106559497057199</v>
      </c>
      <c r="W1945" s="17">
        <v>0.12110569228844</v>
      </c>
      <c r="X1945" s="17">
        <v>0.19972111054349401</v>
      </c>
      <c r="Y1945" s="17">
        <v>0.121628652004438</v>
      </c>
      <c r="Z1945" s="17">
        <v>5.7904341453843301E-2</v>
      </c>
      <c r="AA1945" s="17">
        <v>9.0772130006299107E-2</v>
      </c>
      <c r="AB1945" s="17">
        <v>0.164036020757937</v>
      </c>
      <c r="AC1945" s="17">
        <v>8.2344138697059602E-2</v>
      </c>
      <c r="AD1945" s="17">
        <v>0</v>
      </c>
      <c r="AE1945" s="17"/>
      <c r="AF1945" s="17">
        <v>0.12099881457524</v>
      </c>
      <c r="AG1945" s="17">
        <v>0.16174869050690899</v>
      </c>
      <c r="AH1945" s="17">
        <v>0.141865495195027</v>
      </c>
      <c r="AI1945" s="17"/>
      <c r="AJ1945" s="17">
        <v>0.14279031440083201</v>
      </c>
      <c r="AK1945" s="17">
        <v>0.12619507418765999</v>
      </c>
      <c r="AL1945" s="17">
        <v>0.14263733775534901</v>
      </c>
      <c r="AM1945" s="17">
        <v>0.13703431407873001</v>
      </c>
      <c r="AN1945" s="17">
        <v>0.12095909025917501</v>
      </c>
      <c r="AO1945" s="17"/>
      <c r="AP1945" s="17">
        <v>7.7398157558884698E-2</v>
      </c>
      <c r="AQ1945" s="17">
        <v>0.12656079807245399</v>
      </c>
      <c r="AR1945" s="17">
        <v>0.19163992809539801</v>
      </c>
      <c r="AS1945" s="17"/>
      <c r="AT1945" s="17">
        <v>0.12828654590087701</v>
      </c>
      <c r="AU1945" s="17">
        <v>0.182575641772665</v>
      </c>
      <c r="AV1945" s="17" t="s">
        <v>74</v>
      </c>
      <c r="AW1945" s="17">
        <v>5.8611661114013697E-2</v>
      </c>
      <c r="AX1945" s="17">
        <v>0.146793289251753</v>
      </c>
      <c r="AY1945" s="17">
        <v>0.13554160723922901</v>
      </c>
      <c r="AZ1945" s="17">
        <v>3.6422015552077899E-2</v>
      </c>
    </row>
    <row r="1946" spans="2:52" x14ac:dyDescent="0.35">
      <c r="B1946" t="s">
        <v>72</v>
      </c>
      <c r="C1946" s="17">
        <v>5.16235426691612E-2</v>
      </c>
      <c r="D1946" s="17">
        <v>4.07443491364258E-2</v>
      </c>
      <c r="E1946" s="17">
        <v>6.2152224276177698E-2</v>
      </c>
      <c r="F1946" s="17"/>
      <c r="G1946" s="17">
        <v>5.2920484501431601E-2</v>
      </c>
      <c r="H1946" s="17">
        <v>6.2172742180403202E-2</v>
      </c>
      <c r="I1946" s="17">
        <v>6.5131744149673501E-2</v>
      </c>
      <c r="J1946" s="17">
        <v>5.97335174932822E-2</v>
      </c>
      <c r="K1946" s="17">
        <v>3.7333934661963497E-2</v>
      </c>
      <c r="L1946" s="17">
        <v>3.0765651597487498E-2</v>
      </c>
      <c r="M1946" s="17"/>
      <c r="N1946" s="17">
        <v>4.1053264200098402E-2</v>
      </c>
      <c r="O1946" s="17">
        <v>2.8559069793297101E-2</v>
      </c>
      <c r="P1946" s="17">
        <v>5.5836081133648303E-2</v>
      </c>
      <c r="Q1946" s="17">
        <v>7.7154837148118605E-2</v>
      </c>
      <c r="R1946" s="17"/>
      <c r="S1946" s="17">
        <v>8.1829494480313306E-2</v>
      </c>
      <c r="T1946" s="17">
        <v>3.7020310368283099E-2</v>
      </c>
      <c r="U1946" s="17">
        <v>0.108167790109852</v>
      </c>
      <c r="V1946" s="17">
        <v>3.5093980260240999E-2</v>
      </c>
      <c r="W1946" s="17">
        <v>4.6020063146060802E-2</v>
      </c>
      <c r="X1946" s="17">
        <v>4.5056436747540597E-2</v>
      </c>
      <c r="Y1946" s="17">
        <v>8.6835490188470199E-2</v>
      </c>
      <c r="Z1946" s="17">
        <v>0</v>
      </c>
      <c r="AA1946" s="17">
        <v>5.3347282388097703E-2</v>
      </c>
      <c r="AB1946" s="17">
        <v>1.6265856449988101E-2</v>
      </c>
      <c r="AC1946" s="17">
        <v>0</v>
      </c>
      <c r="AD1946" s="17">
        <v>7.5257271158607003E-2</v>
      </c>
      <c r="AE1946" s="17"/>
      <c r="AF1946" s="17">
        <v>2.0076154381681099E-2</v>
      </c>
      <c r="AG1946" s="17">
        <v>5.7411997330578099E-2</v>
      </c>
      <c r="AH1946" s="17">
        <v>9.3871918408297006E-2</v>
      </c>
      <c r="AI1946" s="17"/>
      <c r="AJ1946" s="17">
        <v>2.5549208110417599E-2</v>
      </c>
      <c r="AK1946" s="17">
        <v>3.4417466284727E-2</v>
      </c>
      <c r="AL1946" s="17">
        <v>0.106251857102175</v>
      </c>
      <c r="AM1946" s="17">
        <v>0</v>
      </c>
      <c r="AN1946" s="17">
        <v>0.11244235853836899</v>
      </c>
      <c r="AO1946" s="17"/>
      <c r="AP1946" s="17">
        <v>2.34863233139018E-2</v>
      </c>
      <c r="AQ1946" s="17">
        <v>5.4808201537060702E-2</v>
      </c>
      <c r="AR1946" s="17">
        <v>5.2475850537120901E-2</v>
      </c>
      <c r="AS1946" s="17"/>
      <c r="AT1946" s="17">
        <v>5.5896550059774099E-2</v>
      </c>
      <c r="AU1946" s="17">
        <v>2.0278479514718999E-2</v>
      </c>
      <c r="AV1946" s="17" t="s">
        <v>74</v>
      </c>
      <c r="AW1946" s="17">
        <v>7.5930898271932695E-2</v>
      </c>
      <c r="AX1946" s="17">
        <v>0.122367872065724</v>
      </c>
      <c r="AY1946" s="17">
        <v>4.3450124986984501E-2</v>
      </c>
      <c r="AZ1946" s="17">
        <v>4.2515947753772099E-2</v>
      </c>
    </row>
    <row r="1947" spans="2:52" x14ac:dyDescent="0.35">
      <c r="B1947" t="s">
        <v>387</v>
      </c>
      <c r="C1947" s="17">
        <v>0.43027502875585999</v>
      </c>
      <c r="D1947" s="17">
        <v>0.461164275798012</v>
      </c>
      <c r="E1947" s="17">
        <v>0.40038098870512401</v>
      </c>
      <c r="F1947" s="17"/>
      <c r="G1947" s="17">
        <v>0.44360919520863201</v>
      </c>
      <c r="H1947" s="17">
        <v>0.49334759883682799</v>
      </c>
      <c r="I1947" s="17">
        <v>0.384396369865593</v>
      </c>
      <c r="J1947" s="17">
        <v>0.40792184115906499</v>
      </c>
      <c r="K1947" s="17">
        <v>0.36245083858523203</v>
      </c>
      <c r="L1947" s="17">
        <v>0.48595552774487699</v>
      </c>
      <c r="M1947" s="17"/>
      <c r="N1947" s="17">
        <v>0.40023986902685799</v>
      </c>
      <c r="O1947" s="17">
        <v>0.42298955853002701</v>
      </c>
      <c r="P1947" s="17">
        <v>0.46688806299345298</v>
      </c>
      <c r="Q1947" s="17">
        <v>0.44249540073448701</v>
      </c>
      <c r="R1947" s="17"/>
      <c r="S1947" s="17">
        <v>0.39837355796757701</v>
      </c>
      <c r="T1947" s="17">
        <v>0.35974091097416899</v>
      </c>
      <c r="U1947" s="17">
        <v>0.52386474104893199</v>
      </c>
      <c r="V1947" s="17">
        <v>0.39699524739658298</v>
      </c>
      <c r="W1947" s="17">
        <v>0.53134757860862503</v>
      </c>
      <c r="X1947" s="17">
        <v>0.35150807967931003</v>
      </c>
      <c r="Y1947" s="17">
        <v>0.39388984304663299</v>
      </c>
      <c r="Z1947" s="17">
        <v>0.58208826576472605</v>
      </c>
      <c r="AA1947" s="17">
        <v>0.40811859489831498</v>
      </c>
      <c r="AB1947" s="17">
        <v>0.39691247347594899</v>
      </c>
      <c r="AC1947" s="17">
        <v>0.55246393381069603</v>
      </c>
      <c r="AD1947" s="17">
        <v>0.45754320168249402</v>
      </c>
      <c r="AE1947" s="17"/>
      <c r="AF1947" s="17">
        <v>0.49261979292956398</v>
      </c>
      <c r="AG1947" s="17">
        <v>0.37749445577227603</v>
      </c>
      <c r="AH1947" s="17">
        <v>0.35877966003740902</v>
      </c>
      <c r="AI1947" s="17"/>
      <c r="AJ1947" s="17">
        <v>0.473615229357569</v>
      </c>
      <c r="AK1947" s="17">
        <v>0.44183573465562598</v>
      </c>
      <c r="AL1947" s="17">
        <v>0.40736050599281598</v>
      </c>
      <c r="AM1947" s="17">
        <v>0.50815203083133398</v>
      </c>
      <c r="AN1947" s="17">
        <v>0.314195278528553</v>
      </c>
      <c r="AO1947" s="17"/>
      <c r="AP1947" s="17">
        <v>0.577246156099959</v>
      </c>
      <c r="AQ1947" s="17">
        <v>0.44546269560729101</v>
      </c>
      <c r="AR1947" s="17">
        <v>0.34770687421002</v>
      </c>
      <c r="AS1947" s="17"/>
      <c r="AT1947" s="17">
        <v>0.41373612838510099</v>
      </c>
      <c r="AU1947" s="17">
        <v>0.414943833088178</v>
      </c>
      <c r="AV1947" s="17" t="s">
        <v>74</v>
      </c>
      <c r="AW1947" s="17">
        <v>0.45023180187587403</v>
      </c>
      <c r="AX1947" s="17">
        <v>0.43856910350788703</v>
      </c>
      <c r="AY1947" s="17">
        <v>0.43340117695522101</v>
      </c>
      <c r="AZ1947" s="17">
        <v>0.56962890955312595</v>
      </c>
    </row>
    <row r="1948" spans="2:52" x14ac:dyDescent="0.35">
      <c r="B1948" t="s">
        <v>388</v>
      </c>
      <c r="C1948" s="17">
        <v>0.26170368962941098</v>
      </c>
      <c r="D1948" s="17">
        <v>0.24158289298281499</v>
      </c>
      <c r="E1948" s="17">
        <v>0.281176223226142</v>
      </c>
      <c r="F1948" s="17"/>
      <c r="G1948" s="17">
        <v>0.26283218993022101</v>
      </c>
      <c r="H1948" s="17">
        <v>0.25014020412448901</v>
      </c>
      <c r="I1948" s="17">
        <v>0.31189886708355802</v>
      </c>
      <c r="J1948" s="17">
        <v>0.30036421182946399</v>
      </c>
      <c r="K1948" s="17">
        <v>0.255822923557318</v>
      </c>
      <c r="L1948" s="17">
        <v>0.18793418112981899</v>
      </c>
      <c r="M1948" s="17"/>
      <c r="N1948" s="17">
        <v>0.29697713566681699</v>
      </c>
      <c r="O1948" s="17">
        <v>0.29924853212708802</v>
      </c>
      <c r="P1948" s="17">
        <v>0.226891646667229</v>
      </c>
      <c r="Q1948" s="17">
        <v>0.21588545636746201</v>
      </c>
      <c r="R1948" s="17"/>
      <c r="S1948" s="17">
        <v>0.228956731484912</v>
      </c>
      <c r="T1948" s="17">
        <v>0.395882301827716</v>
      </c>
      <c r="U1948" s="17">
        <v>0.174705508918787</v>
      </c>
      <c r="V1948" s="17">
        <v>0.26678212957903502</v>
      </c>
      <c r="W1948" s="17">
        <v>0.202558367702486</v>
      </c>
      <c r="X1948" s="17">
        <v>0.291606768382142</v>
      </c>
      <c r="Y1948" s="17">
        <v>0.28937448202021498</v>
      </c>
      <c r="Z1948" s="17">
        <v>0.20539610176585801</v>
      </c>
      <c r="AA1948" s="17">
        <v>0.203529035260056</v>
      </c>
      <c r="AB1948" s="17">
        <v>0.36325948329165397</v>
      </c>
      <c r="AC1948" s="17">
        <v>0.237196998097538</v>
      </c>
      <c r="AD1948" s="17">
        <v>8.6130788434957098E-2</v>
      </c>
      <c r="AE1948" s="17"/>
      <c r="AF1948" s="17">
        <v>0.22964811024991</v>
      </c>
      <c r="AG1948" s="17">
        <v>0.28741459064678698</v>
      </c>
      <c r="AH1948" s="17">
        <v>0.32085255969785798</v>
      </c>
      <c r="AI1948" s="17"/>
      <c r="AJ1948" s="17">
        <v>0.231716431462691</v>
      </c>
      <c r="AK1948" s="17">
        <v>0.261472734707207</v>
      </c>
      <c r="AL1948" s="17">
        <v>0.26882683912587402</v>
      </c>
      <c r="AM1948" s="17">
        <v>0.13703431407873001</v>
      </c>
      <c r="AN1948" s="17">
        <v>0.30893654689307098</v>
      </c>
      <c r="AO1948" s="17"/>
      <c r="AP1948" s="17">
        <v>0.118773133091398</v>
      </c>
      <c r="AQ1948" s="17">
        <v>0.24236138111383401</v>
      </c>
      <c r="AR1948" s="17">
        <v>0.36426240154237099</v>
      </c>
      <c r="AS1948" s="17"/>
      <c r="AT1948" s="17">
        <v>0.23245774209818401</v>
      </c>
      <c r="AU1948" s="17">
        <v>0.33592582595537501</v>
      </c>
      <c r="AV1948" s="17" t="s">
        <v>74</v>
      </c>
      <c r="AW1948" s="17">
        <v>0.194813968365985</v>
      </c>
      <c r="AX1948" s="17">
        <v>0.20951962244255401</v>
      </c>
      <c r="AY1948" s="17">
        <v>0.28282746649285101</v>
      </c>
      <c r="AZ1948" s="17">
        <v>0.21803042032536701</v>
      </c>
    </row>
    <row r="1949" spans="2:52" x14ac:dyDescent="0.35">
      <c r="B1949" t="s">
        <v>86</v>
      </c>
      <c r="C1949" s="17">
        <v>0.168571339126449</v>
      </c>
      <c r="D1949" s="17">
        <v>0.21958138281519701</v>
      </c>
      <c r="E1949" s="17">
        <v>0.119204765478983</v>
      </c>
      <c r="F1949" s="17"/>
      <c r="G1949" s="17">
        <v>0.18077700527841101</v>
      </c>
      <c r="H1949" s="17">
        <v>0.24320739471233799</v>
      </c>
      <c r="I1949" s="17">
        <v>7.2497502782035095E-2</v>
      </c>
      <c r="J1949" s="17">
        <v>0.107557629329601</v>
      </c>
      <c r="K1949" s="17">
        <v>0.10662791502791399</v>
      </c>
      <c r="L1949" s="17">
        <v>0.29802134661505802</v>
      </c>
      <c r="M1949" s="17"/>
      <c r="N1949" s="17">
        <v>0.10326273336004101</v>
      </c>
      <c r="O1949" s="17">
        <v>0.12374102640293901</v>
      </c>
      <c r="P1949" s="17">
        <v>0.23999641632622401</v>
      </c>
      <c r="Q1949" s="17">
        <v>0.226609944367025</v>
      </c>
      <c r="R1949" s="17"/>
      <c r="S1949" s="17">
        <v>0.16941682648266401</v>
      </c>
      <c r="T1949" s="17">
        <v>-3.6141390853547603E-2</v>
      </c>
      <c r="U1949" s="17">
        <v>0.34915923213014499</v>
      </c>
      <c r="V1949" s="17">
        <v>0.13021311781754799</v>
      </c>
      <c r="W1949" s="17">
        <v>0.328789210906139</v>
      </c>
      <c r="X1949" s="17">
        <v>5.99013112971684E-2</v>
      </c>
      <c r="Y1949" s="17">
        <v>0.10451536102641899</v>
      </c>
      <c r="Z1949" s="17">
        <v>0.37669216399886901</v>
      </c>
      <c r="AA1949" s="17">
        <v>0.20458955963825901</v>
      </c>
      <c r="AB1949" s="17">
        <v>3.3652990184295399E-2</v>
      </c>
      <c r="AC1949" s="17">
        <v>0.315266935713158</v>
      </c>
      <c r="AD1949" s="17">
        <v>0.37141241324753699</v>
      </c>
      <c r="AE1949" s="17"/>
      <c r="AF1949" s="17">
        <v>0.26297168267965398</v>
      </c>
      <c r="AG1949" s="17">
        <v>9.00798651254891E-2</v>
      </c>
      <c r="AH1949" s="17">
        <v>3.7927100339551698E-2</v>
      </c>
      <c r="AI1949" s="17"/>
      <c r="AJ1949" s="17">
        <v>0.241898797894878</v>
      </c>
      <c r="AK1949" s="17">
        <v>0.18036299994841801</v>
      </c>
      <c r="AL1949" s="17">
        <v>0.13853366686694199</v>
      </c>
      <c r="AM1949" s="17">
        <v>0.37111771675260402</v>
      </c>
      <c r="AN1949" s="17">
        <v>5.25873163548229E-3</v>
      </c>
      <c r="AO1949" s="17"/>
      <c r="AP1949" s="17">
        <v>0.45847302300856102</v>
      </c>
      <c r="AQ1949" s="17">
        <v>0.203101314493456</v>
      </c>
      <c r="AR1949" s="17">
        <v>-1.6555527332350901E-2</v>
      </c>
      <c r="AS1949" s="17"/>
      <c r="AT1949" s="17">
        <v>0.181278386286918</v>
      </c>
      <c r="AU1949" s="17">
        <v>7.9018007132802603E-2</v>
      </c>
      <c r="AV1949" s="17" t="s">
        <v>74</v>
      </c>
      <c r="AW1949" s="17">
        <v>0.25541783350989</v>
      </c>
      <c r="AX1949" s="17">
        <v>0.22904948106533199</v>
      </c>
      <c r="AY1949" s="17">
        <v>0.150573710462371</v>
      </c>
      <c r="AZ1949" s="17">
        <v>0.35159848922775899</v>
      </c>
    </row>
    <row r="1950" spans="2:52" x14ac:dyDescent="0.35">
      <c r="C1950" s="17"/>
      <c r="D1950" s="17"/>
      <c r="E1950" s="17"/>
      <c r="F1950" s="17"/>
      <c r="G1950" s="17"/>
      <c r="H1950" s="17"/>
      <c r="I1950" s="17"/>
      <c r="J1950" s="17"/>
      <c r="K1950" s="17"/>
      <c r="L1950" s="17"/>
      <c r="M1950" s="17"/>
      <c r="N1950" s="17"/>
      <c r="O1950" s="17"/>
      <c r="P1950" s="17"/>
      <c r="Q1950" s="17"/>
      <c r="R1950" s="17"/>
      <c r="S1950" s="17"/>
      <c r="T1950" s="17"/>
      <c r="U1950" s="17"/>
      <c r="V1950" s="17"/>
      <c r="W1950" s="17"/>
      <c r="X1950" s="17"/>
      <c r="Y1950" s="17"/>
      <c r="Z1950" s="17"/>
      <c r="AA1950" s="17"/>
      <c r="AB1950" s="17"/>
      <c r="AC1950" s="17"/>
      <c r="AD1950" s="17"/>
      <c r="AE1950" s="17"/>
      <c r="AF1950" s="17"/>
      <c r="AG1950" s="17"/>
      <c r="AH1950" s="17"/>
      <c r="AI1950" s="17"/>
      <c r="AJ1950" s="17"/>
      <c r="AK1950" s="17"/>
      <c r="AL1950" s="17"/>
      <c r="AM1950" s="17"/>
      <c r="AN1950" s="17"/>
      <c r="AO1950" s="17"/>
      <c r="AP1950" s="17"/>
      <c r="AQ1950" s="17"/>
      <c r="AR1950" s="17"/>
      <c r="AS1950" s="17"/>
      <c r="AT1950" s="17"/>
      <c r="AU1950" s="17"/>
      <c r="AV1950" s="17"/>
      <c r="AW1950" s="17"/>
      <c r="AX1950" s="17"/>
      <c r="AY1950" s="17"/>
      <c r="AZ1950" s="17"/>
    </row>
    <row r="1951" spans="2:52" x14ac:dyDescent="0.35">
      <c r="B1951" s="6" t="s">
        <v>579</v>
      </c>
      <c r="C1951" s="17"/>
      <c r="D1951" s="17"/>
      <c r="E1951" s="17"/>
      <c r="F1951" s="17"/>
      <c r="G1951" s="17"/>
      <c r="H1951" s="17"/>
      <c r="I1951" s="17"/>
      <c r="J1951" s="17"/>
      <c r="K1951" s="17"/>
      <c r="L1951" s="17"/>
      <c r="M1951" s="17"/>
      <c r="N1951" s="17"/>
      <c r="O1951" s="17"/>
      <c r="P1951" s="17"/>
      <c r="Q1951" s="17"/>
      <c r="R1951" s="17"/>
      <c r="S1951" s="17"/>
      <c r="T1951" s="17"/>
      <c r="U1951" s="17"/>
      <c r="V1951" s="17"/>
      <c r="W1951" s="17"/>
      <c r="X1951" s="17"/>
      <c r="Y1951" s="17"/>
      <c r="Z1951" s="17"/>
      <c r="AA1951" s="17"/>
      <c r="AB1951" s="17"/>
      <c r="AC1951" s="17"/>
      <c r="AD1951" s="17"/>
      <c r="AE1951" s="17"/>
      <c r="AF1951" s="17"/>
      <c r="AG1951" s="17"/>
      <c r="AH1951" s="17"/>
      <c r="AI1951" s="17"/>
      <c r="AJ1951" s="17"/>
      <c r="AK1951" s="17"/>
      <c r="AL1951" s="17"/>
      <c r="AM1951" s="17"/>
      <c r="AN1951" s="17"/>
      <c r="AO1951" s="17"/>
      <c r="AP1951" s="17"/>
      <c r="AQ1951" s="17"/>
      <c r="AR1951" s="17"/>
      <c r="AS1951" s="17"/>
      <c r="AT1951" s="17"/>
      <c r="AU1951" s="17"/>
      <c r="AV1951" s="17"/>
      <c r="AW1951" s="17"/>
      <c r="AX1951" s="17"/>
      <c r="AY1951" s="17"/>
      <c r="AZ1951" s="17"/>
    </row>
    <row r="1952" spans="2:52" x14ac:dyDescent="0.35">
      <c r="B1952" s="24" t="s">
        <v>156</v>
      </c>
      <c r="C1952" s="17"/>
      <c r="D1952" s="17"/>
      <c r="E1952" s="17"/>
      <c r="F1952" s="17"/>
      <c r="G1952" s="17"/>
      <c r="H1952" s="17"/>
      <c r="I1952" s="17"/>
      <c r="J1952" s="17"/>
      <c r="K1952" s="17"/>
      <c r="L1952" s="17"/>
      <c r="M1952" s="17"/>
      <c r="N1952" s="17"/>
      <c r="O1952" s="17"/>
      <c r="P1952" s="17"/>
      <c r="Q1952" s="17"/>
      <c r="R1952" s="17"/>
      <c r="S1952" s="17"/>
      <c r="T1952" s="17"/>
      <c r="U1952" s="17"/>
      <c r="V1952" s="17"/>
      <c r="W1952" s="17"/>
      <c r="X1952" s="17"/>
      <c r="Y1952" s="17"/>
      <c r="Z1952" s="17"/>
      <c r="AA1952" s="17"/>
      <c r="AB1952" s="17"/>
      <c r="AC1952" s="17"/>
      <c r="AD1952" s="17"/>
      <c r="AE1952" s="17"/>
      <c r="AF1952" s="17"/>
      <c r="AG1952" s="17"/>
      <c r="AH1952" s="17"/>
      <c r="AI1952" s="17"/>
      <c r="AJ1952" s="17"/>
      <c r="AK1952" s="17"/>
      <c r="AL1952" s="17"/>
      <c r="AM1952" s="17"/>
      <c r="AN1952" s="17"/>
      <c r="AO1952" s="17"/>
      <c r="AP1952" s="17"/>
      <c r="AQ1952" s="17"/>
      <c r="AR1952" s="17"/>
      <c r="AS1952" s="17"/>
      <c r="AT1952" s="17"/>
      <c r="AU1952" s="17"/>
      <c r="AV1952" s="17"/>
      <c r="AW1952" s="17"/>
      <c r="AX1952" s="17"/>
      <c r="AY1952" s="17"/>
      <c r="AZ1952" s="17"/>
    </row>
    <row r="1953" spans="2:52" x14ac:dyDescent="0.35">
      <c r="B1953" t="s">
        <v>573</v>
      </c>
      <c r="C1953" s="17">
        <v>0.19169488840748</v>
      </c>
      <c r="D1953" s="17">
        <v>0.20001792446796099</v>
      </c>
      <c r="E1953" s="17">
        <v>0.18352226402694399</v>
      </c>
      <c r="F1953" s="17"/>
      <c r="G1953" s="17">
        <v>0.203806616765597</v>
      </c>
      <c r="H1953" s="17">
        <v>0.26881717316167902</v>
      </c>
      <c r="I1953" s="17">
        <v>0.19593237197423399</v>
      </c>
      <c r="J1953" s="17">
        <v>0.14080856080116899</v>
      </c>
      <c r="K1953" s="17">
        <v>0.186569874594123</v>
      </c>
      <c r="L1953" s="17">
        <v>0.156296854312863</v>
      </c>
      <c r="M1953" s="17"/>
      <c r="N1953" s="17">
        <v>0.23631444687634001</v>
      </c>
      <c r="O1953" s="17">
        <v>0.18810873209542101</v>
      </c>
      <c r="P1953" s="17">
        <v>0.20882113367567401</v>
      </c>
      <c r="Q1953" s="17">
        <v>0.131853772125301</v>
      </c>
      <c r="R1953" s="17"/>
      <c r="S1953" s="17">
        <v>0.24773965550989599</v>
      </c>
      <c r="T1953" s="17">
        <v>0.17846600948177299</v>
      </c>
      <c r="U1953" s="17">
        <v>0.14814793648198199</v>
      </c>
      <c r="V1953" s="17">
        <v>9.5712354543656106E-2</v>
      </c>
      <c r="W1953" s="17">
        <v>0.20335256563816501</v>
      </c>
      <c r="X1953" s="17">
        <v>0.17177796100812301</v>
      </c>
      <c r="Y1953" s="17">
        <v>0.17535465203027001</v>
      </c>
      <c r="Z1953" s="17">
        <v>0.18499929662908901</v>
      </c>
      <c r="AA1953" s="17">
        <v>0.16064213239674599</v>
      </c>
      <c r="AB1953" s="17">
        <v>0.15872323097529001</v>
      </c>
      <c r="AC1953" s="17">
        <v>0.289713466356468</v>
      </c>
      <c r="AD1953" s="17">
        <v>0.62406123814274395</v>
      </c>
      <c r="AE1953" s="17"/>
      <c r="AF1953" s="17">
        <v>0.206222665690836</v>
      </c>
      <c r="AG1953" s="17">
        <v>0.20120100875727301</v>
      </c>
      <c r="AH1953" s="17">
        <v>0.141246575387697</v>
      </c>
      <c r="AI1953" s="17"/>
      <c r="AJ1953" s="17">
        <v>0.16465113940425699</v>
      </c>
      <c r="AK1953" s="17">
        <v>0.23717634096732099</v>
      </c>
      <c r="AL1953" s="17">
        <v>0.12331961039407199</v>
      </c>
      <c r="AM1953" s="17">
        <v>0.108109429159136</v>
      </c>
      <c r="AN1953" s="17">
        <v>0.152965326435825</v>
      </c>
      <c r="AO1953" s="17"/>
      <c r="AP1953" s="17">
        <v>0.20848150551501299</v>
      </c>
      <c r="AQ1953" s="17">
        <v>0.21386259330812499</v>
      </c>
      <c r="AR1953" s="17">
        <v>0.14932888202964201</v>
      </c>
      <c r="AS1953" s="17"/>
      <c r="AT1953" s="17">
        <v>0.18966225049990601</v>
      </c>
      <c r="AU1953" s="17">
        <v>0.186323368911398</v>
      </c>
      <c r="AV1953" s="17" t="s">
        <v>74</v>
      </c>
      <c r="AW1953" s="17">
        <v>0.24838363913973399</v>
      </c>
      <c r="AX1953" s="17">
        <v>0.19281841754417101</v>
      </c>
      <c r="AY1953" s="17">
        <v>0.20306797610441199</v>
      </c>
      <c r="AZ1953" s="17">
        <v>0.106865428039103</v>
      </c>
    </row>
    <row r="1954" spans="2:52" x14ac:dyDescent="0.35">
      <c r="B1954" t="s">
        <v>574</v>
      </c>
      <c r="C1954" s="17">
        <v>0.36827670446592897</v>
      </c>
      <c r="D1954" s="17">
        <v>0.34357790719195203</v>
      </c>
      <c r="E1954" s="17">
        <v>0.39511696051596701</v>
      </c>
      <c r="F1954" s="17"/>
      <c r="G1954" s="17">
        <v>0.36782733898500902</v>
      </c>
      <c r="H1954" s="17">
        <v>0.440649488949512</v>
      </c>
      <c r="I1954" s="17">
        <v>0.38366765324116697</v>
      </c>
      <c r="J1954" s="17">
        <v>0.356126464450846</v>
      </c>
      <c r="K1954" s="17">
        <v>0.27362339245880701</v>
      </c>
      <c r="L1954" s="17">
        <v>0.36566332468862101</v>
      </c>
      <c r="M1954" s="17"/>
      <c r="N1954" s="17">
        <v>0.404296773624926</v>
      </c>
      <c r="O1954" s="17">
        <v>0.334818091929871</v>
      </c>
      <c r="P1954" s="17">
        <v>0.40720588150490999</v>
      </c>
      <c r="Q1954" s="17">
        <v>0.328219202413151</v>
      </c>
      <c r="R1954" s="17"/>
      <c r="S1954" s="17">
        <v>0.424968650444841</v>
      </c>
      <c r="T1954" s="17">
        <v>0.33164990498289898</v>
      </c>
      <c r="U1954" s="17">
        <v>0.29819802257817801</v>
      </c>
      <c r="V1954" s="17">
        <v>0.38712944987784598</v>
      </c>
      <c r="W1954" s="17">
        <v>0.43376919948724502</v>
      </c>
      <c r="X1954" s="17">
        <v>0.38029649667520898</v>
      </c>
      <c r="Y1954" s="17">
        <v>0.34501492193744898</v>
      </c>
      <c r="Z1954" s="17">
        <v>0.26181815844088302</v>
      </c>
      <c r="AA1954" s="17">
        <v>0.50544860779085399</v>
      </c>
      <c r="AB1954" s="17">
        <v>0.267102353222125</v>
      </c>
      <c r="AC1954" s="17">
        <v>0.29943772164464599</v>
      </c>
      <c r="AD1954" s="17">
        <v>0.23228360744225701</v>
      </c>
      <c r="AE1954" s="17"/>
      <c r="AF1954" s="17">
        <v>0.351860617511287</v>
      </c>
      <c r="AG1954" s="17">
        <v>0.38584354668927401</v>
      </c>
      <c r="AH1954" s="17">
        <v>0.351497527549193</v>
      </c>
      <c r="AI1954" s="17"/>
      <c r="AJ1954" s="17">
        <v>0.36776336491947798</v>
      </c>
      <c r="AK1954" s="17">
        <v>0.38287678811401998</v>
      </c>
      <c r="AL1954" s="17">
        <v>0.41358204524437298</v>
      </c>
      <c r="AM1954" s="17">
        <v>0.25370237929547901</v>
      </c>
      <c r="AN1954" s="17">
        <v>0.298651583800912</v>
      </c>
      <c r="AO1954" s="17"/>
      <c r="AP1954" s="17">
        <v>0.37998845148389598</v>
      </c>
      <c r="AQ1954" s="17">
        <v>0.37593854467423499</v>
      </c>
      <c r="AR1954" s="17">
        <v>0.432269329207707</v>
      </c>
      <c r="AS1954" s="17"/>
      <c r="AT1954" s="17">
        <v>0.376026398266819</v>
      </c>
      <c r="AU1954" s="17">
        <v>0.35147191963431401</v>
      </c>
      <c r="AV1954" s="17" t="s">
        <v>74</v>
      </c>
      <c r="AW1954" s="17">
        <v>0.36936904112539398</v>
      </c>
      <c r="AX1954" s="17">
        <v>0.25988569360117703</v>
      </c>
      <c r="AY1954" s="17">
        <v>0.36773667079754102</v>
      </c>
      <c r="AZ1954" s="17">
        <v>0.61458068129671795</v>
      </c>
    </row>
    <row r="1955" spans="2:52" x14ac:dyDescent="0.35">
      <c r="B1955" t="s">
        <v>575</v>
      </c>
      <c r="C1955" s="17">
        <v>0.38696468350158603</v>
      </c>
      <c r="D1955" s="17">
        <v>0.39547420307549302</v>
      </c>
      <c r="E1955" s="17">
        <v>0.37913630384291802</v>
      </c>
      <c r="F1955" s="17"/>
      <c r="G1955" s="17">
        <v>0.36220255310278199</v>
      </c>
      <c r="H1955" s="17">
        <v>0.238979995882244</v>
      </c>
      <c r="I1955" s="17">
        <v>0.40584116417195898</v>
      </c>
      <c r="J1955" s="17">
        <v>0.44617777247360102</v>
      </c>
      <c r="K1955" s="17">
        <v>0.46418564504582099</v>
      </c>
      <c r="L1955" s="17">
        <v>0.41427739457266699</v>
      </c>
      <c r="M1955" s="17"/>
      <c r="N1955" s="17">
        <v>0.31326648597953899</v>
      </c>
      <c r="O1955" s="17">
        <v>0.43576644262005998</v>
      </c>
      <c r="P1955" s="17">
        <v>0.33079077941587298</v>
      </c>
      <c r="Q1955" s="17">
        <v>0.46527583525753802</v>
      </c>
      <c r="R1955" s="17"/>
      <c r="S1955" s="17">
        <v>0.28877514144862698</v>
      </c>
      <c r="T1955" s="17">
        <v>0.42515593892044701</v>
      </c>
      <c r="U1955" s="17">
        <v>0.49788613658063902</v>
      </c>
      <c r="V1955" s="17">
        <v>0.43450986635174399</v>
      </c>
      <c r="W1955" s="17">
        <v>0.32600696913063798</v>
      </c>
      <c r="X1955" s="17">
        <v>0.37221333393155998</v>
      </c>
      <c r="Y1955" s="17">
        <v>0.40635469555187098</v>
      </c>
      <c r="Z1955" s="17">
        <v>0.55318254493002805</v>
      </c>
      <c r="AA1955" s="17">
        <v>0.27204148097925501</v>
      </c>
      <c r="AB1955" s="17">
        <v>0.53267426692213504</v>
      </c>
      <c r="AC1955" s="17">
        <v>0.41084881199888601</v>
      </c>
      <c r="AD1955" s="17">
        <v>0.14365515441499899</v>
      </c>
      <c r="AE1955" s="17"/>
      <c r="AF1955" s="17">
        <v>0.39650896596291402</v>
      </c>
      <c r="AG1955" s="17">
        <v>0.36866798269648399</v>
      </c>
      <c r="AH1955" s="17">
        <v>0.41639597497466002</v>
      </c>
      <c r="AI1955" s="17"/>
      <c r="AJ1955" s="17">
        <v>0.41698544040817398</v>
      </c>
      <c r="AK1955" s="17">
        <v>0.32439094434876597</v>
      </c>
      <c r="AL1955" s="17">
        <v>0.43517842081791003</v>
      </c>
      <c r="AM1955" s="17">
        <v>0.52209383859646696</v>
      </c>
      <c r="AN1955" s="17">
        <v>0.47861819778572401</v>
      </c>
      <c r="AO1955" s="17"/>
      <c r="AP1955" s="17">
        <v>0.35653121863195603</v>
      </c>
      <c r="AQ1955" s="17">
        <v>0.35344372500112697</v>
      </c>
      <c r="AR1955" s="17">
        <v>0.41840178876265099</v>
      </c>
      <c r="AS1955" s="17"/>
      <c r="AT1955" s="17">
        <v>0.38739773635275998</v>
      </c>
      <c r="AU1955" s="17">
        <v>0.42068810957814701</v>
      </c>
      <c r="AV1955" s="17" t="s">
        <v>74</v>
      </c>
      <c r="AW1955" s="17">
        <v>0.31921079975896199</v>
      </c>
      <c r="AX1955" s="17">
        <v>0.42609964027622899</v>
      </c>
      <c r="AY1955" s="17">
        <v>0.38175604583827599</v>
      </c>
      <c r="AZ1955" s="17">
        <v>0.27855389066417902</v>
      </c>
    </row>
    <row r="1956" spans="2:52" x14ac:dyDescent="0.35">
      <c r="B1956" t="s">
        <v>576</v>
      </c>
      <c r="C1956" s="17">
        <v>3.7825760402654E-2</v>
      </c>
      <c r="D1956" s="17">
        <v>4.7045657316929702E-2</v>
      </c>
      <c r="E1956" s="17">
        <v>2.5529145108761499E-2</v>
      </c>
      <c r="F1956" s="17"/>
      <c r="G1956" s="17">
        <v>6.6163491146611603E-2</v>
      </c>
      <c r="H1956" s="17">
        <v>3.1824982165461001E-2</v>
      </c>
      <c r="I1956" s="17">
        <v>1.455881061264E-2</v>
      </c>
      <c r="J1956" s="17">
        <v>2.9790334239527101E-2</v>
      </c>
      <c r="K1956" s="17">
        <v>4.6939063227166698E-2</v>
      </c>
      <c r="L1956" s="17">
        <v>4.56348262633035E-2</v>
      </c>
      <c r="M1956" s="17"/>
      <c r="N1956" s="17">
        <v>3.2059434641931797E-2</v>
      </c>
      <c r="O1956" s="17">
        <v>3.1404449130670198E-2</v>
      </c>
      <c r="P1956" s="17">
        <v>2.5169529850595299E-2</v>
      </c>
      <c r="Q1956" s="17">
        <v>6.3623435713732704E-2</v>
      </c>
      <c r="R1956" s="17"/>
      <c r="S1956" s="17">
        <v>2.0680361371086101E-2</v>
      </c>
      <c r="T1956" s="17">
        <v>6.4728146614881299E-2</v>
      </c>
      <c r="U1956" s="17">
        <v>1.5590519467978899E-2</v>
      </c>
      <c r="V1956" s="17">
        <v>5.0066693026536498E-2</v>
      </c>
      <c r="W1956" s="17">
        <v>1.94062229699393E-2</v>
      </c>
      <c r="X1956" s="17">
        <v>6.3731756620869204E-2</v>
      </c>
      <c r="Y1956" s="17">
        <v>4.5197291297471402E-2</v>
      </c>
      <c r="Z1956" s="17">
        <v>0</v>
      </c>
      <c r="AA1956" s="17">
        <v>4.9174836806870799E-2</v>
      </c>
      <c r="AB1956" s="17">
        <v>4.1500148880449998E-2</v>
      </c>
      <c r="AC1956" s="17">
        <v>0</v>
      </c>
      <c r="AD1956" s="17">
        <v>0</v>
      </c>
      <c r="AE1956" s="17"/>
      <c r="AF1956" s="17">
        <v>2.8786944581012101E-2</v>
      </c>
      <c r="AG1956" s="17">
        <v>3.52194965529583E-2</v>
      </c>
      <c r="AH1956" s="17">
        <v>5.5622231376190601E-2</v>
      </c>
      <c r="AI1956" s="17"/>
      <c r="AJ1956" s="17">
        <v>3.2092537545003103E-2</v>
      </c>
      <c r="AK1956" s="17">
        <v>4.4988639916999799E-2</v>
      </c>
      <c r="AL1956" s="17">
        <v>2.7919923543644899E-2</v>
      </c>
      <c r="AM1956" s="17">
        <v>0.116094352948919</v>
      </c>
      <c r="AN1956" s="17">
        <v>3.09156615172352E-2</v>
      </c>
      <c r="AO1956" s="17"/>
      <c r="AP1956" s="17">
        <v>4.2666968261059403E-2</v>
      </c>
      <c r="AQ1956" s="17">
        <v>4.3922836269482603E-2</v>
      </c>
      <c r="AR1956" s="17">
        <v>0</v>
      </c>
      <c r="AS1956" s="17"/>
      <c r="AT1956" s="17">
        <v>3.3179044824672099E-2</v>
      </c>
      <c r="AU1956" s="17">
        <v>2.42643292462702E-2</v>
      </c>
      <c r="AV1956" s="17" t="s">
        <v>74</v>
      </c>
      <c r="AW1956" s="17">
        <v>4.3361140086980603E-2</v>
      </c>
      <c r="AX1956" s="17">
        <v>0.121196248578424</v>
      </c>
      <c r="AY1956" s="17">
        <v>2.2253470232661401E-2</v>
      </c>
      <c r="AZ1956" s="17">
        <v>0</v>
      </c>
    </row>
    <row r="1957" spans="2:52" x14ac:dyDescent="0.35">
      <c r="B1957" t="s">
        <v>577</v>
      </c>
      <c r="C1957" s="17">
        <v>1.52379632223517E-2</v>
      </c>
      <c r="D1957" s="17">
        <v>1.3884307947664799E-2</v>
      </c>
      <c r="E1957" s="17">
        <v>1.66953265054091E-2</v>
      </c>
      <c r="F1957" s="17"/>
      <c r="G1957" s="17">
        <v>0</v>
      </c>
      <c r="H1957" s="17">
        <v>1.9728359841103198E-2</v>
      </c>
      <c r="I1957" s="17">
        <v>0</v>
      </c>
      <c r="J1957" s="17">
        <v>2.7096868034857099E-2</v>
      </c>
      <c r="K1957" s="17">
        <v>2.86820246740828E-2</v>
      </c>
      <c r="L1957" s="17">
        <v>1.8127600162545599E-2</v>
      </c>
      <c r="M1957" s="17"/>
      <c r="N1957" s="17">
        <v>1.4062858877262399E-2</v>
      </c>
      <c r="O1957" s="17">
        <v>9.9022842239778093E-3</v>
      </c>
      <c r="P1957" s="17">
        <v>2.8012675552948001E-2</v>
      </c>
      <c r="Q1957" s="17">
        <v>1.1027754490276801E-2</v>
      </c>
      <c r="R1957" s="17"/>
      <c r="S1957" s="17">
        <v>1.7836191225549799E-2</v>
      </c>
      <c r="T1957" s="17">
        <v>0</v>
      </c>
      <c r="U1957" s="17">
        <v>4.0177384891222703E-2</v>
      </c>
      <c r="V1957" s="17">
        <v>3.2581636200217499E-2</v>
      </c>
      <c r="W1957" s="17">
        <v>1.7465042774012601E-2</v>
      </c>
      <c r="X1957" s="17">
        <v>1.1980451764239E-2</v>
      </c>
      <c r="Y1957" s="17">
        <v>2.8078439182938099E-2</v>
      </c>
      <c r="Z1957" s="17">
        <v>0</v>
      </c>
      <c r="AA1957" s="17">
        <v>1.2692942026274599E-2</v>
      </c>
      <c r="AB1957" s="17">
        <v>0</v>
      </c>
      <c r="AC1957" s="17">
        <v>0</v>
      </c>
      <c r="AD1957" s="17">
        <v>0</v>
      </c>
      <c r="AE1957" s="17"/>
      <c r="AF1957" s="17">
        <v>1.66208062539503E-2</v>
      </c>
      <c r="AG1957" s="17">
        <v>9.0679653040104408E-3</v>
      </c>
      <c r="AH1957" s="17">
        <v>3.5237690712259302E-2</v>
      </c>
      <c r="AI1957" s="17"/>
      <c r="AJ1957" s="17">
        <v>1.8507517723088299E-2</v>
      </c>
      <c r="AK1957" s="17">
        <v>1.05672866528929E-2</v>
      </c>
      <c r="AL1957" s="17">
        <v>0</v>
      </c>
      <c r="AM1957" s="17">
        <v>0</v>
      </c>
      <c r="AN1957" s="17">
        <v>3.88492304603043E-2</v>
      </c>
      <c r="AO1957" s="17"/>
      <c r="AP1957" s="17">
        <v>1.23318561080758E-2</v>
      </c>
      <c r="AQ1957" s="17">
        <v>1.28323007470303E-2</v>
      </c>
      <c r="AR1957" s="17">
        <v>0</v>
      </c>
      <c r="AS1957" s="17"/>
      <c r="AT1957" s="17">
        <v>1.37345700558427E-2</v>
      </c>
      <c r="AU1957" s="17">
        <v>1.72522726298713E-2</v>
      </c>
      <c r="AV1957" s="17" t="s">
        <v>74</v>
      </c>
      <c r="AW1957" s="17">
        <v>1.9675379888929E-2</v>
      </c>
      <c r="AX1957" s="17">
        <v>0</v>
      </c>
      <c r="AY1957" s="17">
        <v>2.5185837027108499E-2</v>
      </c>
      <c r="AZ1957" s="17">
        <v>0</v>
      </c>
    </row>
    <row r="1958" spans="2:52" x14ac:dyDescent="0.35">
      <c r="C1958" s="17"/>
      <c r="D1958" s="17"/>
      <c r="E1958" s="17"/>
      <c r="F1958" s="17"/>
      <c r="G1958" s="17"/>
      <c r="H1958" s="17"/>
      <c r="I1958" s="17"/>
      <c r="J1958" s="17"/>
      <c r="K1958" s="17"/>
      <c r="L1958" s="17"/>
      <c r="M1958" s="17"/>
      <c r="N1958" s="17"/>
      <c r="O1958" s="17"/>
      <c r="P1958" s="17"/>
      <c r="Q1958" s="17"/>
      <c r="R1958" s="17"/>
      <c r="S1958" s="17"/>
      <c r="T1958" s="17"/>
      <c r="U1958" s="17"/>
      <c r="V1958" s="17"/>
      <c r="W1958" s="17"/>
      <c r="X1958" s="17"/>
      <c r="Y1958" s="17"/>
      <c r="Z1958" s="17"/>
      <c r="AA1958" s="17"/>
      <c r="AB1958" s="17"/>
      <c r="AC1958" s="17"/>
      <c r="AD1958" s="17"/>
      <c r="AE1958" s="17"/>
      <c r="AF1958" s="17"/>
      <c r="AG1958" s="17"/>
      <c r="AH1958" s="17"/>
      <c r="AI1958" s="17"/>
      <c r="AJ1958" s="17"/>
      <c r="AK1958" s="17"/>
      <c r="AL1958" s="17"/>
      <c r="AM1958" s="17"/>
      <c r="AN1958" s="17"/>
      <c r="AO1958" s="17"/>
      <c r="AP1958" s="17"/>
      <c r="AQ1958" s="17"/>
      <c r="AR1958" s="17"/>
      <c r="AS1958" s="17"/>
      <c r="AT1958" s="17"/>
      <c r="AU1958" s="17"/>
      <c r="AV1958" s="17"/>
      <c r="AW1958" s="17"/>
      <c r="AX1958" s="17"/>
      <c r="AY1958" s="17"/>
      <c r="AZ1958" s="17"/>
    </row>
    <row r="1959" spans="2:52" x14ac:dyDescent="0.35">
      <c r="B1959" s="6" t="s">
        <v>580</v>
      </c>
      <c r="C1959" s="17"/>
      <c r="D1959" s="17"/>
      <c r="E1959" s="17"/>
      <c r="F1959" s="17"/>
      <c r="G1959" s="17"/>
      <c r="H1959" s="17"/>
      <c r="I1959" s="17"/>
      <c r="J1959" s="17"/>
      <c r="K1959" s="17"/>
      <c r="L1959" s="17"/>
      <c r="M1959" s="17"/>
      <c r="N1959" s="17"/>
      <c r="O1959" s="17"/>
      <c r="P1959" s="17"/>
      <c r="Q1959" s="17"/>
      <c r="R1959" s="17"/>
      <c r="S1959" s="17"/>
      <c r="T1959" s="17"/>
      <c r="U1959" s="17"/>
      <c r="V1959" s="17"/>
      <c r="W1959" s="17"/>
      <c r="X1959" s="17"/>
      <c r="Y1959" s="17"/>
      <c r="Z1959" s="17"/>
      <c r="AA1959" s="17"/>
      <c r="AB1959" s="17"/>
      <c r="AC1959" s="17"/>
      <c r="AD1959" s="17"/>
      <c r="AE1959" s="17"/>
      <c r="AF1959" s="17"/>
      <c r="AG1959" s="17"/>
      <c r="AH1959" s="17"/>
      <c r="AI1959" s="17"/>
      <c r="AJ1959" s="17"/>
      <c r="AK1959" s="17"/>
      <c r="AL1959" s="17"/>
      <c r="AM1959" s="17"/>
      <c r="AN1959" s="17"/>
      <c r="AO1959" s="17"/>
      <c r="AP1959" s="17"/>
      <c r="AQ1959" s="17"/>
      <c r="AR1959" s="17"/>
      <c r="AS1959" s="17"/>
      <c r="AT1959" s="17"/>
      <c r="AU1959" s="17"/>
      <c r="AV1959" s="17"/>
      <c r="AW1959" s="17"/>
      <c r="AX1959" s="17"/>
      <c r="AY1959" s="17"/>
      <c r="AZ1959" s="17"/>
    </row>
    <row r="1960" spans="2:52" x14ac:dyDescent="0.35">
      <c r="B1960" s="24" t="s">
        <v>156</v>
      </c>
      <c r="C1960" s="17"/>
      <c r="D1960" s="17"/>
      <c r="E1960" s="17"/>
      <c r="F1960" s="17"/>
      <c r="G1960" s="17"/>
      <c r="H1960" s="17"/>
      <c r="I1960" s="17"/>
      <c r="J1960" s="17"/>
      <c r="K1960" s="17"/>
      <c r="L1960" s="17"/>
      <c r="M1960" s="17"/>
      <c r="N1960" s="17"/>
      <c r="O1960" s="17"/>
      <c r="P1960" s="17"/>
      <c r="Q1960" s="17"/>
      <c r="R1960" s="17"/>
      <c r="S1960" s="17"/>
      <c r="T1960" s="17"/>
      <c r="U1960" s="17"/>
      <c r="V1960" s="17"/>
      <c r="W1960" s="17"/>
      <c r="X1960" s="17"/>
      <c r="Y1960" s="17"/>
      <c r="Z1960" s="17"/>
      <c r="AA1960" s="17"/>
      <c r="AB1960" s="17"/>
      <c r="AC1960" s="17"/>
      <c r="AD1960" s="17"/>
      <c r="AE1960" s="17"/>
      <c r="AF1960" s="17"/>
      <c r="AG1960" s="17"/>
      <c r="AH1960" s="17"/>
      <c r="AI1960" s="17"/>
      <c r="AJ1960" s="17"/>
      <c r="AK1960" s="17"/>
      <c r="AL1960" s="17"/>
      <c r="AM1960" s="17"/>
      <c r="AN1960" s="17"/>
      <c r="AO1960" s="17"/>
      <c r="AP1960" s="17"/>
      <c r="AQ1960" s="17"/>
      <c r="AR1960" s="17"/>
      <c r="AS1960" s="17"/>
      <c r="AT1960" s="17"/>
      <c r="AU1960" s="17"/>
      <c r="AV1960" s="17"/>
      <c r="AW1960" s="17"/>
      <c r="AX1960" s="17"/>
      <c r="AY1960" s="17"/>
      <c r="AZ1960" s="17"/>
    </row>
    <row r="1961" spans="2:52" x14ac:dyDescent="0.35">
      <c r="B1961" t="s">
        <v>573</v>
      </c>
      <c r="C1961" s="17">
        <v>8.2775950676626894E-2</v>
      </c>
      <c r="D1961" s="17">
        <v>9.3516528266670396E-2</v>
      </c>
      <c r="E1961" s="17">
        <v>7.1774948745025796E-2</v>
      </c>
      <c r="F1961" s="17"/>
      <c r="G1961" s="17">
        <v>0.17568302594230201</v>
      </c>
      <c r="H1961" s="17">
        <v>0.108406138576882</v>
      </c>
      <c r="I1961" s="17">
        <v>7.5414729118402399E-2</v>
      </c>
      <c r="J1961" s="17">
        <v>2.58344319456934E-2</v>
      </c>
      <c r="K1961" s="17">
        <v>6.1035811746664601E-2</v>
      </c>
      <c r="L1961" s="17">
        <v>6.3568744488940093E-2</v>
      </c>
      <c r="M1961" s="17"/>
      <c r="N1961" s="17">
        <v>8.83997566620391E-2</v>
      </c>
      <c r="O1961" s="17">
        <v>7.0237976712643396E-2</v>
      </c>
      <c r="P1961" s="17">
        <v>0.12370454003278999</v>
      </c>
      <c r="Q1961" s="17">
        <v>5.4099187657342403E-2</v>
      </c>
      <c r="R1961" s="17"/>
      <c r="S1961" s="17">
        <v>0.12204083199808199</v>
      </c>
      <c r="T1961" s="17">
        <v>5.0218738988881101E-2</v>
      </c>
      <c r="U1961" s="17">
        <v>1.63218679270579E-2</v>
      </c>
      <c r="V1961" s="17">
        <v>0.12079898308622999</v>
      </c>
      <c r="W1961" s="17">
        <v>5.6939366721258197E-2</v>
      </c>
      <c r="X1961" s="17">
        <v>9.01917347707345E-2</v>
      </c>
      <c r="Y1961" s="17">
        <v>7.2024093028010494E-2</v>
      </c>
      <c r="Z1961" s="17">
        <v>0</v>
      </c>
      <c r="AA1961" s="17">
        <v>0.11472329417039</v>
      </c>
      <c r="AB1961" s="17">
        <v>6.7951521255879804E-2</v>
      </c>
      <c r="AC1961" s="17">
        <v>0.145798598859045</v>
      </c>
      <c r="AD1961" s="17">
        <v>0.158258919019202</v>
      </c>
      <c r="AE1961" s="17"/>
      <c r="AF1961" s="17">
        <v>8.7664689642185503E-2</v>
      </c>
      <c r="AG1961" s="17">
        <v>7.3682396589256002E-2</v>
      </c>
      <c r="AH1961" s="17">
        <v>5.9942182773580599E-2</v>
      </c>
      <c r="AI1961" s="17"/>
      <c r="AJ1961" s="17">
        <v>8.1975384112338595E-2</v>
      </c>
      <c r="AK1961" s="17">
        <v>9.9510088371159794E-2</v>
      </c>
      <c r="AL1961" s="17">
        <v>5.2648747986396197E-2</v>
      </c>
      <c r="AM1961" s="17">
        <v>0</v>
      </c>
      <c r="AN1961" s="17">
        <v>5.20065165891185E-2</v>
      </c>
      <c r="AO1961" s="17"/>
      <c r="AP1961" s="17">
        <v>0.113087835992006</v>
      </c>
      <c r="AQ1961" s="17">
        <v>8.2063939688534898E-2</v>
      </c>
      <c r="AR1961" s="17">
        <v>0.106152722832003</v>
      </c>
      <c r="AS1961" s="17"/>
      <c r="AT1961" s="17">
        <v>8.6827273525575899E-2</v>
      </c>
      <c r="AU1961" s="17">
        <v>5.1906753741994098E-2</v>
      </c>
      <c r="AV1961" s="17" t="s">
        <v>74</v>
      </c>
      <c r="AW1961" s="17">
        <v>0.11674241118779199</v>
      </c>
      <c r="AX1961" s="17">
        <v>7.70025198722816E-2</v>
      </c>
      <c r="AY1961" s="17">
        <v>8.9013256261798804E-2</v>
      </c>
      <c r="AZ1961" s="17">
        <v>0.14491480167801099</v>
      </c>
    </row>
    <row r="1962" spans="2:52" x14ac:dyDescent="0.35">
      <c r="B1962" t="s">
        <v>574</v>
      </c>
      <c r="C1962" s="17">
        <v>0.243238530330667</v>
      </c>
      <c r="D1962" s="17">
        <v>0.239733846551763</v>
      </c>
      <c r="E1962" s="17">
        <v>0.247574456544878</v>
      </c>
      <c r="F1962" s="17"/>
      <c r="G1962" s="17">
        <v>0.27211659998516802</v>
      </c>
      <c r="H1962" s="17">
        <v>0.33060895780958399</v>
      </c>
      <c r="I1962" s="17">
        <v>0.294256564381287</v>
      </c>
      <c r="J1962" s="17">
        <v>0.21697997811867001</v>
      </c>
      <c r="K1962" s="17">
        <v>0.19758629106995801</v>
      </c>
      <c r="L1962" s="17">
        <v>0.15519769057656899</v>
      </c>
      <c r="M1962" s="17"/>
      <c r="N1962" s="17">
        <v>0.32577253057404998</v>
      </c>
      <c r="O1962" s="17">
        <v>0.236815449116523</v>
      </c>
      <c r="P1962" s="17">
        <v>0.23903356413743099</v>
      </c>
      <c r="Q1962" s="17">
        <v>0.16302274289112101</v>
      </c>
      <c r="R1962" s="17"/>
      <c r="S1962" s="17">
        <v>0.25408791706540701</v>
      </c>
      <c r="T1962" s="17">
        <v>0.24449796714918101</v>
      </c>
      <c r="U1962" s="17">
        <v>0.24918403477545101</v>
      </c>
      <c r="V1962" s="17">
        <v>9.62292360621224E-2</v>
      </c>
      <c r="W1962" s="17">
        <v>0.29980744272036403</v>
      </c>
      <c r="X1962" s="17">
        <v>0.36916437269763103</v>
      </c>
      <c r="Y1962" s="17">
        <v>0.22752982403861799</v>
      </c>
      <c r="Z1962" s="17">
        <v>7.2110013239876897E-2</v>
      </c>
      <c r="AA1962" s="17">
        <v>0.27051502894797302</v>
      </c>
      <c r="AB1962" s="17">
        <v>0.21084877036008301</v>
      </c>
      <c r="AC1962" s="17">
        <v>0.18401393742835501</v>
      </c>
      <c r="AD1962" s="17">
        <v>0.31202278749684198</v>
      </c>
      <c r="AE1962" s="17"/>
      <c r="AF1962" s="17">
        <v>0.23837167364481601</v>
      </c>
      <c r="AG1962" s="17">
        <v>0.25704716790719301</v>
      </c>
      <c r="AH1962" s="17">
        <v>0.217945355866379</v>
      </c>
      <c r="AI1962" s="17"/>
      <c r="AJ1962" s="17">
        <v>0.26930534390150301</v>
      </c>
      <c r="AK1962" s="17">
        <v>0.26904837439837997</v>
      </c>
      <c r="AL1962" s="17">
        <v>0.20293677215432299</v>
      </c>
      <c r="AM1962" s="17">
        <v>0</v>
      </c>
      <c r="AN1962" s="17">
        <v>0.14124486958193799</v>
      </c>
      <c r="AO1962" s="17"/>
      <c r="AP1962" s="17">
        <v>0.28486369443366499</v>
      </c>
      <c r="AQ1962" s="17">
        <v>0.25149625361741801</v>
      </c>
      <c r="AR1962" s="17">
        <v>0.23083569677278701</v>
      </c>
      <c r="AS1962" s="17"/>
      <c r="AT1962" s="17">
        <v>0.221441436787186</v>
      </c>
      <c r="AU1962" s="17">
        <v>0.28503320504635399</v>
      </c>
      <c r="AV1962" s="17" t="s">
        <v>74</v>
      </c>
      <c r="AW1962" s="17">
        <v>0.155746939410709</v>
      </c>
      <c r="AX1962" s="17">
        <v>0.22101808598858999</v>
      </c>
      <c r="AY1962" s="17">
        <v>0.26573240307624002</v>
      </c>
      <c r="AZ1962" s="17">
        <v>0.29274455409711297</v>
      </c>
    </row>
    <row r="1963" spans="2:52" x14ac:dyDescent="0.35">
      <c r="B1963" t="s">
        <v>575</v>
      </c>
      <c r="C1963" s="17">
        <v>0.58480547292705298</v>
      </c>
      <c r="D1963" s="17">
        <v>0.57090413693914899</v>
      </c>
      <c r="E1963" s="17">
        <v>0.60095459891744196</v>
      </c>
      <c r="F1963" s="17"/>
      <c r="G1963" s="17">
        <v>0.454305577329018</v>
      </c>
      <c r="H1963" s="17">
        <v>0.46641633609062899</v>
      </c>
      <c r="I1963" s="17">
        <v>0.54151602341471505</v>
      </c>
      <c r="J1963" s="17">
        <v>0.65405698908996002</v>
      </c>
      <c r="K1963" s="17">
        <v>0.675584706826306</v>
      </c>
      <c r="L1963" s="17">
        <v>0.69621532308067002</v>
      </c>
      <c r="M1963" s="17"/>
      <c r="N1963" s="17">
        <v>0.50559436917690403</v>
      </c>
      <c r="O1963" s="17">
        <v>0.62988831941927703</v>
      </c>
      <c r="P1963" s="17">
        <v>0.537164806977801</v>
      </c>
      <c r="Q1963" s="17">
        <v>0.66920575056935006</v>
      </c>
      <c r="R1963" s="17"/>
      <c r="S1963" s="17">
        <v>0.54461325564939</v>
      </c>
      <c r="T1963" s="17">
        <v>0.58545759400205299</v>
      </c>
      <c r="U1963" s="17">
        <v>0.64044113042709805</v>
      </c>
      <c r="V1963" s="17">
        <v>0.71384015683669999</v>
      </c>
      <c r="W1963" s="17">
        <v>0.51677094008764102</v>
      </c>
      <c r="X1963" s="17">
        <v>0.46302174264840201</v>
      </c>
      <c r="Y1963" s="17">
        <v>0.59560479538606304</v>
      </c>
      <c r="Z1963" s="17">
        <v>0.85740699964965095</v>
      </c>
      <c r="AA1963" s="17">
        <v>0.52643793666613603</v>
      </c>
      <c r="AB1963" s="17">
        <v>0.63130320112719496</v>
      </c>
      <c r="AC1963" s="17">
        <v>0.67018746371259996</v>
      </c>
      <c r="AD1963" s="17">
        <v>0.45389036798452598</v>
      </c>
      <c r="AE1963" s="17"/>
      <c r="AF1963" s="17">
        <v>0.59869459094047295</v>
      </c>
      <c r="AG1963" s="17">
        <v>0.59409735337996705</v>
      </c>
      <c r="AH1963" s="17">
        <v>0.60147384454255703</v>
      </c>
      <c r="AI1963" s="17"/>
      <c r="AJ1963" s="17">
        <v>0.57665626557693195</v>
      </c>
      <c r="AK1963" s="17">
        <v>0.52422466100652898</v>
      </c>
      <c r="AL1963" s="17">
        <v>0.66643078895184205</v>
      </c>
      <c r="AM1963" s="17">
        <v>0.88662036164018598</v>
      </c>
      <c r="AN1963" s="17">
        <v>0.668723267436376</v>
      </c>
      <c r="AO1963" s="17"/>
      <c r="AP1963" s="17">
        <v>0.554447311103901</v>
      </c>
      <c r="AQ1963" s="17">
        <v>0.56073178698991699</v>
      </c>
      <c r="AR1963" s="17">
        <v>0.59252317489448303</v>
      </c>
      <c r="AS1963" s="17"/>
      <c r="AT1963" s="17">
        <v>0.61807901787269504</v>
      </c>
      <c r="AU1963" s="17">
        <v>0.585822207993828</v>
      </c>
      <c r="AV1963" s="17" t="s">
        <v>74</v>
      </c>
      <c r="AW1963" s="17">
        <v>0.54465981919280004</v>
      </c>
      <c r="AX1963" s="17">
        <v>0.66660216588077903</v>
      </c>
      <c r="AY1963" s="17">
        <v>0.51564157792475396</v>
      </c>
      <c r="AZ1963" s="17">
        <v>0.51774490768877202</v>
      </c>
    </row>
    <row r="1964" spans="2:52" x14ac:dyDescent="0.35">
      <c r="B1964" t="s">
        <v>576</v>
      </c>
      <c r="C1964" s="17">
        <v>5.5352725195357201E-2</v>
      </c>
      <c r="D1964" s="17">
        <v>5.6304600194517801E-2</v>
      </c>
      <c r="E1964" s="17">
        <v>5.1748961222556102E-2</v>
      </c>
      <c r="F1964" s="17"/>
      <c r="G1964" s="17">
        <v>7.6889581950426902E-2</v>
      </c>
      <c r="H1964" s="17">
        <v>4.0096398870321799E-2</v>
      </c>
      <c r="I1964" s="17">
        <v>5.3175256606925701E-2</v>
      </c>
      <c r="J1964" s="17">
        <v>5.8021009223379598E-2</v>
      </c>
      <c r="K1964" s="17">
        <v>4.6480730058092702E-2</v>
      </c>
      <c r="L1964" s="17">
        <v>5.9969301541001302E-2</v>
      </c>
      <c r="M1964" s="17"/>
      <c r="N1964" s="17">
        <v>4.3449402864762399E-2</v>
      </c>
      <c r="O1964" s="17">
        <v>4.3374987755244801E-2</v>
      </c>
      <c r="P1964" s="17">
        <v>6.8258523826699502E-2</v>
      </c>
      <c r="Q1964" s="17">
        <v>6.5510142028033694E-2</v>
      </c>
      <c r="R1964" s="17"/>
      <c r="S1964" s="17">
        <v>2.9863363605006001E-2</v>
      </c>
      <c r="T1964" s="17">
        <v>7.1249604022610796E-2</v>
      </c>
      <c r="U1964" s="17">
        <v>3.9782053031587002E-2</v>
      </c>
      <c r="V1964" s="17">
        <v>3.4599174717850699E-2</v>
      </c>
      <c r="W1964" s="17">
        <v>7.4098731234606502E-2</v>
      </c>
      <c r="X1964" s="17">
        <v>7.7622149883232794E-2</v>
      </c>
      <c r="Y1964" s="17">
        <v>6.3348515370364303E-2</v>
      </c>
      <c r="Z1964" s="17">
        <v>3.4993851323058801E-2</v>
      </c>
      <c r="AA1964" s="17">
        <v>7.4304171089455695E-2</v>
      </c>
      <c r="AB1964" s="17">
        <v>6.27491728996427E-2</v>
      </c>
      <c r="AC1964" s="17">
        <v>0</v>
      </c>
      <c r="AD1964" s="17">
        <v>7.5827925499429599E-2</v>
      </c>
      <c r="AE1964" s="17"/>
      <c r="AF1964" s="17">
        <v>3.1951769180060999E-2</v>
      </c>
      <c r="AG1964" s="17">
        <v>4.8673008437172399E-2</v>
      </c>
      <c r="AH1964" s="17">
        <v>9.2077209843626898E-2</v>
      </c>
      <c r="AI1964" s="17"/>
      <c r="AJ1964" s="17">
        <v>4.0053348870493097E-2</v>
      </c>
      <c r="AK1964" s="17">
        <v>6.8169809937877093E-2</v>
      </c>
      <c r="AL1964" s="17">
        <v>5.4050645641026997E-2</v>
      </c>
      <c r="AM1964" s="17">
        <v>0</v>
      </c>
      <c r="AN1964" s="17">
        <v>8.3625033278590999E-2</v>
      </c>
      <c r="AO1964" s="17"/>
      <c r="AP1964" s="17">
        <v>4.1536991065677799E-2</v>
      </c>
      <c r="AQ1964" s="17">
        <v>6.8217388213002703E-2</v>
      </c>
      <c r="AR1964" s="17">
        <v>4.8293520091875902E-2</v>
      </c>
      <c r="AS1964" s="17"/>
      <c r="AT1964" s="17">
        <v>4.48037703892636E-2</v>
      </c>
      <c r="AU1964" s="17">
        <v>4.9386616160149298E-2</v>
      </c>
      <c r="AV1964" s="17" t="s">
        <v>74</v>
      </c>
      <c r="AW1964" s="17">
        <v>0.101598845974654</v>
      </c>
      <c r="AX1964" s="17">
        <v>3.5377228258349998E-2</v>
      </c>
      <c r="AY1964" s="17">
        <v>7.9756860448688793E-2</v>
      </c>
      <c r="AZ1964" s="17">
        <v>0</v>
      </c>
    </row>
    <row r="1965" spans="2:52" x14ac:dyDescent="0.35">
      <c r="B1965" t="s">
        <v>577</v>
      </c>
      <c r="C1965" s="17">
        <v>3.3827320870295802E-2</v>
      </c>
      <c r="D1965" s="17">
        <v>3.9540888047899202E-2</v>
      </c>
      <c r="E1965" s="17">
        <v>2.7947034570098301E-2</v>
      </c>
      <c r="F1965" s="17"/>
      <c r="G1965" s="17">
        <v>2.1005214793085002E-2</v>
      </c>
      <c r="H1965" s="17">
        <v>5.4472168652583801E-2</v>
      </c>
      <c r="I1965" s="17">
        <v>3.5637426478669798E-2</v>
      </c>
      <c r="J1965" s="17">
        <v>4.5107591622296599E-2</v>
      </c>
      <c r="K1965" s="17">
        <v>1.93124602989788E-2</v>
      </c>
      <c r="L1965" s="17">
        <v>2.5048940312818999E-2</v>
      </c>
      <c r="M1965" s="17"/>
      <c r="N1965" s="17">
        <v>3.6783940722244002E-2</v>
      </c>
      <c r="O1965" s="17">
        <v>1.9683266996312499E-2</v>
      </c>
      <c r="P1965" s="17">
        <v>3.1838565025279E-2</v>
      </c>
      <c r="Q1965" s="17">
        <v>4.8162176854153103E-2</v>
      </c>
      <c r="R1965" s="17"/>
      <c r="S1965" s="17">
        <v>4.9394631682113901E-2</v>
      </c>
      <c r="T1965" s="17">
        <v>4.8576095837274097E-2</v>
      </c>
      <c r="U1965" s="17">
        <v>5.4270913838805397E-2</v>
      </c>
      <c r="V1965" s="17">
        <v>3.4532449297097402E-2</v>
      </c>
      <c r="W1965" s="17">
        <v>5.2383519236129897E-2</v>
      </c>
      <c r="X1965" s="17">
        <v>0</v>
      </c>
      <c r="Y1965" s="17">
        <v>4.1492772176943499E-2</v>
      </c>
      <c r="Z1965" s="17">
        <v>3.5489135787413403E-2</v>
      </c>
      <c r="AA1965" s="17">
        <v>1.4019569126044599E-2</v>
      </c>
      <c r="AB1965" s="17">
        <v>2.7147334357199199E-2</v>
      </c>
      <c r="AC1965" s="17">
        <v>0</v>
      </c>
      <c r="AD1965" s="17">
        <v>0</v>
      </c>
      <c r="AE1965" s="17"/>
      <c r="AF1965" s="17">
        <v>4.3317276592464898E-2</v>
      </c>
      <c r="AG1965" s="17">
        <v>2.6500073686411E-2</v>
      </c>
      <c r="AH1965" s="17">
        <v>2.8561406973856899E-2</v>
      </c>
      <c r="AI1965" s="17"/>
      <c r="AJ1965" s="17">
        <v>3.2009657538733798E-2</v>
      </c>
      <c r="AK1965" s="17">
        <v>3.9047066286054199E-2</v>
      </c>
      <c r="AL1965" s="17">
        <v>2.3933045266412201E-2</v>
      </c>
      <c r="AM1965" s="17">
        <v>0.113379638359813</v>
      </c>
      <c r="AN1965" s="17">
        <v>5.4400313113976702E-2</v>
      </c>
      <c r="AO1965" s="17"/>
      <c r="AP1965" s="17">
        <v>6.0641674047501202E-3</v>
      </c>
      <c r="AQ1965" s="17">
        <v>3.7490631491127503E-2</v>
      </c>
      <c r="AR1965" s="17">
        <v>2.2194885408850999E-2</v>
      </c>
      <c r="AS1965" s="17"/>
      <c r="AT1965" s="17">
        <v>2.8848501425279199E-2</v>
      </c>
      <c r="AU1965" s="17">
        <v>2.7851217057673999E-2</v>
      </c>
      <c r="AV1965" s="17" t="s">
        <v>74</v>
      </c>
      <c r="AW1965" s="17">
        <v>8.1251984234043603E-2</v>
      </c>
      <c r="AX1965" s="17">
        <v>0</v>
      </c>
      <c r="AY1965" s="17">
        <v>4.9855902288517599E-2</v>
      </c>
      <c r="AZ1965" s="17">
        <v>4.4595736536103998E-2</v>
      </c>
    </row>
    <row r="1966" spans="2:52" x14ac:dyDescent="0.35">
      <c r="C1966" s="17"/>
      <c r="D1966" s="17"/>
      <c r="E1966" s="17"/>
      <c r="F1966" s="17"/>
      <c r="G1966" s="17"/>
      <c r="H1966" s="17"/>
      <c r="I1966" s="17"/>
      <c r="J1966" s="17"/>
      <c r="K1966" s="17"/>
      <c r="L1966" s="17"/>
      <c r="M1966" s="17"/>
      <c r="N1966" s="17"/>
      <c r="O1966" s="17"/>
      <c r="P1966" s="17"/>
      <c r="Q1966" s="17"/>
      <c r="R1966" s="17"/>
      <c r="S1966" s="17"/>
      <c r="T1966" s="17"/>
      <c r="U1966" s="17"/>
      <c r="V1966" s="17"/>
      <c r="W1966" s="17"/>
      <c r="X1966" s="17"/>
      <c r="Y1966" s="17"/>
      <c r="Z1966" s="17"/>
      <c r="AA1966" s="17"/>
      <c r="AB1966" s="17"/>
      <c r="AC1966" s="17"/>
      <c r="AD1966" s="17"/>
      <c r="AE1966" s="17"/>
      <c r="AF1966" s="17"/>
      <c r="AG1966" s="17"/>
      <c r="AH1966" s="17"/>
      <c r="AI1966" s="17"/>
      <c r="AJ1966" s="17"/>
      <c r="AK1966" s="17"/>
      <c r="AL1966" s="17"/>
      <c r="AM1966" s="17"/>
      <c r="AN1966" s="17"/>
      <c r="AO1966" s="17"/>
      <c r="AP1966" s="17"/>
      <c r="AQ1966" s="17"/>
      <c r="AR1966" s="17"/>
      <c r="AS1966" s="17"/>
      <c r="AT1966" s="17"/>
      <c r="AU1966" s="17"/>
      <c r="AV1966" s="17"/>
      <c r="AW1966" s="17"/>
      <c r="AX1966" s="17"/>
      <c r="AY1966" s="17"/>
      <c r="AZ1966" s="17"/>
    </row>
    <row r="1967" spans="2:52" x14ac:dyDescent="0.35">
      <c r="B1967" s="6" t="s">
        <v>581</v>
      </c>
      <c r="C1967" s="17"/>
      <c r="D1967" s="17"/>
      <c r="E1967" s="17"/>
      <c r="F1967" s="17"/>
      <c r="G1967" s="17"/>
      <c r="H1967" s="17"/>
      <c r="I1967" s="17"/>
      <c r="J1967" s="17"/>
      <c r="K1967" s="17"/>
      <c r="L1967" s="17"/>
      <c r="M1967" s="17"/>
      <c r="N1967" s="17"/>
      <c r="O1967" s="17"/>
      <c r="P1967" s="17"/>
      <c r="Q1967" s="17"/>
      <c r="R1967" s="17"/>
      <c r="S1967" s="17"/>
      <c r="T1967" s="17"/>
      <c r="U1967" s="17"/>
      <c r="V1967" s="17"/>
      <c r="W1967" s="17"/>
      <c r="X1967" s="17"/>
      <c r="Y1967" s="17"/>
      <c r="Z1967" s="17"/>
      <c r="AA1967" s="17"/>
      <c r="AB1967" s="17"/>
      <c r="AC1967" s="17"/>
      <c r="AD1967" s="17"/>
      <c r="AE1967" s="17"/>
      <c r="AF1967" s="17"/>
      <c r="AG1967" s="17"/>
      <c r="AH1967" s="17"/>
      <c r="AI1967" s="17"/>
      <c r="AJ1967" s="17"/>
      <c r="AK1967" s="17"/>
      <c r="AL1967" s="17"/>
      <c r="AM1967" s="17"/>
      <c r="AN1967" s="17"/>
      <c r="AO1967" s="17"/>
      <c r="AP1967" s="17"/>
      <c r="AQ1967" s="17"/>
      <c r="AR1967" s="17"/>
      <c r="AS1967" s="17"/>
      <c r="AT1967" s="17"/>
      <c r="AU1967" s="17"/>
      <c r="AV1967" s="17"/>
      <c r="AW1967" s="17"/>
      <c r="AX1967" s="17"/>
      <c r="AY1967" s="17"/>
      <c r="AZ1967" s="17"/>
    </row>
    <row r="1968" spans="2:52" x14ac:dyDescent="0.35">
      <c r="B1968" s="24" t="s">
        <v>156</v>
      </c>
      <c r="C1968" s="17"/>
      <c r="D1968" s="17"/>
      <c r="E1968" s="17"/>
      <c r="F1968" s="17"/>
      <c r="G1968" s="17"/>
      <c r="H1968" s="17"/>
      <c r="I1968" s="17"/>
      <c r="J1968" s="17"/>
      <c r="K1968" s="17"/>
      <c r="L1968" s="17"/>
      <c r="M1968" s="17"/>
      <c r="N1968" s="17"/>
      <c r="O1968" s="17"/>
      <c r="P1968" s="17"/>
      <c r="Q1968" s="17"/>
      <c r="R1968" s="17"/>
      <c r="S1968" s="17"/>
      <c r="T1968" s="17"/>
      <c r="U1968" s="17"/>
      <c r="V1968" s="17"/>
      <c r="W1968" s="17"/>
      <c r="X1968" s="17"/>
      <c r="Y1968" s="17"/>
      <c r="Z1968" s="17"/>
      <c r="AA1968" s="17"/>
      <c r="AB1968" s="17"/>
      <c r="AC1968" s="17"/>
      <c r="AD1968" s="17"/>
      <c r="AE1968" s="17"/>
      <c r="AF1968" s="17"/>
      <c r="AG1968" s="17"/>
      <c r="AH1968" s="17"/>
      <c r="AI1968" s="17"/>
      <c r="AJ1968" s="17"/>
      <c r="AK1968" s="17"/>
      <c r="AL1968" s="17"/>
      <c r="AM1968" s="17"/>
      <c r="AN1968" s="17"/>
      <c r="AO1968" s="17"/>
      <c r="AP1968" s="17"/>
      <c r="AQ1968" s="17"/>
      <c r="AR1968" s="17"/>
      <c r="AS1968" s="17"/>
      <c r="AT1968" s="17"/>
      <c r="AU1968" s="17"/>
      <c r="AV1968" s="17"/>
      <c r="AW1968" s="17"/>
      <c r="AX1968" s="17"/>
      <c r="AY1968" s="17"/>
      <c r="AZ1968" s="17"/>
    </row>
    <row r="1969" spans="2:52" x14ac:dyDescent="0.35">
      <c r="B1969" t="s">
        <v>573</v>
      </c>
      <c r="C1969" s="17">
        <v>0.465481631224685</v>
      </c>
      <c r="D1969" s="17">
        <v>0.467852163356825</v>
      </c>
      <c r="E1969" s="17">
        <v>0.46428855463421398</v>
      </c>
      <c r="F1969" s="17"/>
      <c r="G1969" s="17">
        <v>0.48960718098741501</v>
      </c>
      <c r="H1969" s="17">
        <v>0.48437453078099402</v>
      </c>
      <c r="I1969" s="17">
        <v>0.45043350656874798</v>
      </c>
      <c r="J1969" s="17">
        <v>0.44071812076176398</v>
      </c>
      <c r="K1969" s="17">
        <v>0.48332474708175699</v>
      </c>
      <c r="L1969" s="17">
        <v>0.454229786496395</v>
      </c>
      <c r="M1969" s="17"/>
      <c r="N1969" s="17">
        <v>0.50102816068827505</v>
      </c>
      <c r="O1969" s="17">
        <v>0.436127776935756</v>
      </c>
      <c r="P1969" s="17">
        <v>0.49045995671857301</v>
      </c>
      <c r="Q1969" s="17">
        <v>0.43524565405603599</v>
      </c>
      <c r="R1969" s="17"/>
      <c r="S1969" s="17">
        <v>0.52071696547927204</v>
      </c>
      <c r="T1969" s="17">
        <v>0.41343510851156801</v>
      </c>
      <c r="U1969" s="17">
        <v>0.40090495512872298</v>
      </c>
      <c r="V1969" s="17">
        <v>0.36110190837221201</v>
      </c>
      <c r="W1969" s="17">
        <v>0.47542853670379898</v>
      </c>
      <c r="X1969" s="17">
        <v>0.48020585691919798</v>
      </c>
      <c r="Y1969" s="17">
        <v>0.45650163118917397</v>
      </c>
      <c r="Z1969" s="17">
        <v>0.338549099581827</v>
      </c>
      <c r="AA1969" s="17">
        <v>0.52200644334045398</v>
      </c>
      <c r="AB1969" s="17">
        <v>0.51636940053714597</v>
      </c>
      <c r="AC1969" s="17">
        <v>0.54378085233032203</v>
      </c>
      <c r="AD1969" s="17">
        <v>0.61239318341619997</v>
      </c>
      <c r="AE1969" s="17"/>
      <c r="AF1969" s="17">
        <v>0.45226221650283699</v>
      </c>
      <c r="AG1969" s="17">
        <v>0.481791715538951</v>
      </c>
      <c r="AH1969" s="17">
        <v>0.47226973915416298</v>
      </c>
      <c r="AI1969" s="17"/>
      <c r="AJ1969" s="17">
        <v>0.42665467742067298</v>
      </c>
      <c r="AK1969" s="17">
        <v>0.49159772668146401</v>
      </c>
      <c r="AL1969" s="17">
        <v>0.49674361414537699</v>
      </c>
      <c r="AM1969" s="17">
        <v>0.28633550010930298</v>
      </c>
      <c r="AN1969" s="17">
        <v>0.50828841021652305</v>
      </c>
      <c r="AO1969" s="17"/>
      <c r="AP1969" s="17">
        <v>0.46509009069839302</v>
      </c>
      <c r="AQ1969" s="17">
        <v>0.48183568156002698</v>
      </c>
      <c r="AR1969" s="17">
        <v>0.54984095388276299</v>
      </c>
      <c r="AS1969" s="17"/>
      <c r="AT1969" s="17">
        <v>0.46340733796590799</v>
      </c>
      <c r="AU1969" s="17">
        <v>0.424556467953703</v>
      </c>
      <c r="AV1969" s="17" t="s">
        <v>74</v>
      </c>
      <c r="AW1969" s="17">
        <v>0.46461434939399199</v>
      </c>
      <c r="AX1969" s="17">
        <v>0.44805066038566299</v>
      </c>
      <c r="AY1969" s="17">
        <v>0.52900630464995702</v>
      </c>
      <c r="AZ1969" s="17">
        <v>0.54223074026438101</v>
      </c>
    </row>
    <row r="1970" spans="2:52" x14ac:dyDescent="0.35">
      <c r="B1970" t="s">
        <v>574</v>
      </c>
      <c r="C1970" s="17">
        <v>0.36877838130480201</v>
      </c>
      <c r="D1970" s="17">
        <v>0.34910419790872899</v>
      </c>
      <c r="E1970" s="17">
        <v>0.390366645820516</v>
      </c>
      <c r="F1970" s="17"/>
      <c r="G1970" s="17">
        <v>0.28699663038948198</v>
      </c>
      <c r="H1970" s="17">
        <v>0.34636653556612201</v>
      </c>
      <c r="I1970" s="17">
        <v>0.36536002063150402</v>
      </c>
      <c r="J1970" s="17">
        <v>0.36497566812577398</v>
      </c>
      <c r="K1970" s="17">
        <v>0.42124556884630099</v>
      </c>
      <c r="L1970" s="17">
        <v>0.410729351685929</v>
      </c>
      <c r="M1970" s="17"/>
      <c r="N1970" s="17">
        <v>0.377120668645886</v>
      </c>
      <c r="O1970" s="17">
        <v>0.38955954845520202</v>
      </c>
      <c r="P1970" s="17">
        <v>0.37812910476484402</v>
      </c>
      <c r="Q1970" s="17">
        <v>0.32873006647801301</v>
      </c>
      <c r="R1970" s="17"/>
      <c r="S1970" s="17">
        <v>0.27453334918234501</v>
      </c>
      <c r="T1970" s="17">
        <v>0.390073480906172</v>
      </c>
      <c r="U1970" s="17">
        <v>0.43059230060209802</v>
      </c>
      <c r="V1970" s="17">
        <v>0.38106448844179502</v>
      </c>
      <c r="W1970" s="17">
        <v>0.41385315124554301</v>
      </c>
      <c r="X1970" s="17">
        <v>0.38628716838598198</v>
      </c>
      <c r="Y1970" s="17">
        <v>0.40621743069615801</v>
      </c>
      <c r="Z1970" s="17">
        <v>0.51600433253158295</v>
      </c>
      <c r="AA1970" s="17">
        <v>0.36429748121143901</v>
      </c>
      <c r="AB1970" s="17">
        <v>0.23502350942813399</v>
      </c>
      <c r="AC1970" s="17">
        <v>0.37316592034764201</v>
      </c>
      <c r="AD1970" s="17">
        <v>0.38760681658379997</v>
      </c>
      <c r="AE1970" s="17"/>
      <c r="AF1970" s="17">
        <v>0.38693989305933202</v>
      </c>
      <c r="AG1970" s="17">
        <v>0.37227012452645702</v>
      </c>
      <c r="AH1970" s="17">
        <v>0.33801082907727298</v>
      </c>
      <c r="AI1970" s="17"/>
      <c r="AJ1970" s="17">
        <v>0.39423327721432699</v>
      </c>
      <c r="AK1970" s="17">
        <v>0.34115600176181798</v>
      </c>
      <c r="AL1970" s="17">
        <v>0.346964482191853</v>
      </c>
      <c r="AM1970" s="17">
        <v>0.48762240579025201</v>
      </c>
      <c r="AN1970" s="17">
        <v>0.31575816147831298</v>
      </c>
      <c r="AO1970" s="17"/>
      <c r="AP1970" s="17">
        <v>0.35432279343970602</v>
      </c>
      <c r="AQ1970" s="17">
        <v>0.37581874152643402</v>
      </c>
      <c r="AR1970" s="17">
        <v>0.26185350850925898</v>
      </c>
      <c r="AS1970" s="17"/>
      <c r="AT1970" s="17">
        <v>0.44729301465100502</v>
      </c>
      <c r="AU1970" s="17">
        <v>0.40477556898600298</v>
      </c>
      <c r="AV1970" s="17" t="s">
        <v>74</v>
      </c>
      <c r="AW1970" s="17">
        <v>0.19144034692572201</v>
      </c>
      <c r="AX1970" s="17">
        <v>0.25481189898407203</v>
      </c>
      <c r="AY1970" s="17">
        <v>0.29227651122736498</v>
      </c>
      <c r="AZ1970" s="17">
        <v>0.33473261202399801</v>
      </c>
    </row>
    <row r="1971" spans="2:52" x14ac:dyDescent="0.35">
      <c r="B1971" t="s">
        <v>575</v>
      </c>
      <c r="C1971" s="17">
        <v>0.136287312664093</v>
      </c>
      <c r="D1971" s="17">
        <v>0.14822460129530199</v>
      </c>
      <c r="E1971" s="17">
        <v>0.124182881688046</v>
      </c>
      <c r="F1971" s="17"/>
      <c r="G1971" s="17">
        <v>0.14283663786713299</v>
      </c>
      <c r="H1971" s="17">
        <v>0.113258529728874</v>
      </c>
      <c r="I1971" s="17">
        <v>0.15265720057198001</v>
      </c>
      <c r="J1971" s="17">
        <v>0.184591189745033</v>
      </c>
      <c r="K1971" s="17">
        <v>9.5429684071941204E-2</v>
      </c>
      <c r="L1971" s="17">
        <v>0.12864950489589</v>
      </c>
      <c r="M1971" s="17"/>
      <c r="N1971" s="17">
        <v>8.7233963637269096E-2</v>
      </c>
      <c r="O1971" s="17">
        <v>0.16154495079353101</v>
      </c>
      <c r="P1971" s="17">
        <v>0.112245780208538</v>
      </c>
      <c r="Q1971" s="17">
        <v>0.18455435300687201</v>
      </c>
      <c r="R1971" s="17"/>
      <c r="S1971" s="17">
        <v>0.17386582102384601</v>
      </c>
      <c r="T1971" s="17">
        <v>0.129710650281055</v>
      </c>
      <c r="U1971" s="17">
        <v>0.134793460618127</v>
      </c>
      <c r="V1971" s="17">
        <v>0.22344684621210001</v>
      </c>
      <c r="W1971" s="17">
        <v>9.0943230683301499E-2</v>
      </c>
      <c r="X1971" s="17">
        <v>8.2428619904736794E-2</v>
      </c>
      <c r="Y1971" s="17">
        <v>0.10208298322986301</v>
      </c>
      <c r="Z1971" s="17">
        <v>0.14544656788658999</v>
      </c>
      <c r="AA1971" s="17">
        <v>0.113696075448107</v>
      </c>
      <c r="AB1971" s="17">
        <v>0.24860709003472001</v>
      </c>
      <c r="AC1971" s="17">
        <v>8.3053227322035794E-2</v>
      </c>
      <c r="AD1971" s="17">
        <v>0</v>
      </c>
      <c r="AE1971" s="17"/>
      <c r="AF1971" s="17">
        <v>0.13858949379466901</v>
      </c>
      <c r="AG1971" s="17">
        <v>0.123712996242112</v>
      </c>
      <c r="AH1971" s="17">
        <v>0.17040737220860799</v>
      </c>
      <c r="AI1971" s="17"/>
      <c r="AJ1971" s="17">
        <v>0.15400675718909199</v>
      </c>
      <c r="AK1971" s="17">
        <v>0.12753144832781099</v>
      </c>
      <c r="AL1971" s="17">
        <v>0.104809534666365</v>
      </c>
      <c r="AM1971" s="17">
        <v>0.22604209410044501</v>
      </c>
      <c r="AN1971" s="17">
        <v>0.16572860319574001</v>
      </c>
      <c r="AO1971" s="17"/>
      <c r="AP1971" s="17">
        <v>0.15952443037428099</v>
      </c>
      <c r="AQ1971" s="17">
        <v>0.101997920323776</v>
      </c>
      <c r="AR1971" s="17">
        <v>0.16645433685375299</v>
      </c>
      <c r="AS1971" s="17"/>
      <c r="AT1971" s="17">
        <v>8.5638826895385795E-2</v>
      </c>
      <c r="AU1971" s="17">
        <v>0.130898660180997</v>
      </c>
      <c r="AV1971" s="17" t="s">
        <v>74</v>
      </c>
      <c r="AW1971" s="17">
        <v>0.32179751551886698</v>
      </c>
      <c r="AX1971" s="17">
        <v>0.212927733390847</v>
      </c>
      <c r="AY1971" s="17">
        <v>0.145860812516379</v>
      </c>
      <c r="AZ1971" s="17">
        <v>8.2620470272706595E-2</v>
      </c>
    </row>
    <row r="1972" spans="2:52" x14ac:dyDescent="0.35">
      <c r="B1972" t="s">
        <v>576</v>
      </c>
      <c r="C1972" s="17">
        <v>1.89231481858246E-2</v>
      </c>
      <c r="D1972" s="17">
        <v>2.8559847193351098E-2</v>
      </c>
      <c r="E1972" s="17">
        <v>6.13855671167196E-3</v>
      </c>
      <c r="F1972" s="17"/>
      <c r="G1972" s="17">
        <v>5.6187078931326899E-2</v>
      </c>
      <c r="H1972" s="17">
        <v>3.13125132724551E-2</v>
      </c>
      <c r="I1972" s="17">
        <v>2.3639560929911301E-2</v>
      </c>
      <c r="J1972" s="17">
        <v>0</v>
      </c>
      <c r="K1972" s="17">
        <v>0</v>
      </c>
      <c r="L1972" s="17">
        <v>6.39135692178545E-3</v>
      </c>
      <c r="M1972" s="17"/>
      <c r="N1972" s="17">
        <v>1.19960329108138E-2</v>
      </c>
      <c r="O1972" s="17">
        <v>1.2767723815511001E-2</v>
      </c>
      <c r="P1972" s="17">
        <v>1.3048563689130099E-2</v>
      </c>
      <c r="Q1972" s="17">
        <v>3.9272232059722897E-2</v>
      </c>
      <c r="R1972" s="17"/>
      <c r="S1972" s="17">
        <v>2.1228972155570801E-2</v>
      </c>
      <c r="T1972" s="17">
        <v>3.2091037496273497E-2</v>
      </c>
      <c r="U1972" s="17">
        <v>3.3709283651052302E-2</v>
      </c>
      <c r="V1972" s="17">
        <v>0</v>
      </c>
      <c r="W1972" s="17">
        <v>1.9775081367356499E-2</v>
      </c>
      <c r="X1972" s="17">
        <v>3.5642603197448199E-2</v>
      </c>
      <c r="Y1972" s="17">
        <v>3.5197954884805198E-2</v>
      </c>
      <c r="Z1972" s="17">
        <v>0</v>
      </c>
      <c r="AA1972" s="17">
        <v>0</v>
      </c>
      <c r="AB1972" s="17">
        <v>0</v>
      </c>
      <c r="AC1972" s="17">
        <v>0</v>
      </c>
      <c r="AD1972" s="17">
        <v>0</v>
      </c>
      <c r="AE1972" s="17"/>
      <c r="AF1972" s="17">
        <v>6.9411065151322596E-3</v>
      </c>
      <c r="AG1972" s="17">
        <v>1.7698691182054201E-2</v>
      </c>
      <c r="AH1972" s="17">
        <v>1.9312059559955901E-2</v>
      </c>
      <c r="AI1972" s="17"/>
      <c r="AJ1972" s="17">
        <v>1.7224784880000801E-2</v>
      </c>
      <c r="AK1972" s="17">
        <v>2.0001319863465001E-2</v>
      </c>
      <c r="AL1972" s="17">
        <v>5.1482368996405001E-2</v>
      </c>
      <c r="AM1972" s="17">
        <v>0</v>
      </c>
      <c r="AN1972" s="17">
        <v>1.0224825109424801E-2</v>
      </c>
      <c r="AO1972" s="17"/>
      <c r="AP1972" s="17">
        <v>1.46422341811522E-2</v>
      </c>
      <c r="AQ1972" s="17">
        <v>2.3228538316767799E-2</v>
      </c>
      <c r="AR1972" s="17">
        <v>2.18512007542245E-2</v>
      </c>
      <c r="AS1972" s="17"/>
      <c r="AT1972" s="17">
        <v>3.66082048770127E-3</v>
      </c>
      <c r="AU1972" s="17">
        <v>2.12093635715466E-2</v>
      </c>
      <c r="AV1972" s="17" t="s">
        <v>74</v>
      </c>
      <c r="AW1972" s="17">
        <v>2.2147788161419199E-2</v>
      </c>
      <c r="AX1972" s="17">
        <v>4.7493594499381502E-2</v>
      </c>
      <c r="AY1972" s="17">
        <v>1.7274261366221198E-2</v>
      </c>
      <c r="AZ1972" s="17">
        <v>4.0416177438913702E-2</v>
      </c>
    </row>
    <row r="1973" spans="2:52" x14ac:dyDescent="0.35">
      <c r="B1973" t="s">
        <v>577</v>
      </c>
      <c r="C1973" s="17">
        <v>1.05295266205947E-2</v>
      </c>
      <c r="D1973" s="17">
        <v>6.2591902457929203E-3</v>
      </c>
      <c r="E1973" s="17">
        <v>1.5023361145552701E-2</v>
      </c>
      <c r="F1973" s="17"/>
      <c r="G1973" s="17">
        <v>2.4372471824643201E-2</v>
      </c>
      <c r="H1973" s="17">
        <v>2.46878906515548E-2</v>
      </c>
      <c r="I1973" s="17">
        <v>7.9097112978568102E-3</v>
      </c>
      <c r="J1973" s="17">
        <v>9.7150213674289006E-3</v>
      </c>
      <c r="K1973" s="17">
        <v>0</v>
      </c>
      <c r="L1973" s="17">
        <v>0</v>
      </c>
      <c r="M1973" s="17"/>
      <c r="N1973" s="17">
        <v>2.2621174117756E-2</v>
      </c>
      <c r="O1973" s="17">
        <v>0</v>
      </c>
      <c r="P1973" s="17">
        <v>6.1165946189150004E-3</v>
      </c>
      <c r="Q1973" s="17">
        <v>1.21976943993563E-2</v>
      </c>
      <c r="R1973" s="17"/>
      <c r="S1973" s="17">
        <v>9.6548921589662204E-3</v>
      </c>
      <c r="T1973" s="17">
        <v>3.4689722804930601E-2</v>
      </c>
      <c r="U1973" s="17">
        <v>0</v>
      </c>
      <c r="V1973" s="17">
        <v>3.4386756973892499E-2</v>
      </c>
      <c r="W1973" s="17">
        <v>0</v>
      </c>
      <c r="X1973" s="17">
        <v>1.54357515926345E-2</v>
      </c>
      <c r="Y1973" s="17">
        <v>0</v>
      </c>
      <c r="Z1973" s="17">
        <v>0</v>
      </c>
      <c r="AA1973" s="17">
        <v>0</v>
      </c>
      <c r="AB1973" s="17">
        <v>0</v>
      </c>
      <c r="AC1973" s="17">
        <v>0</v>
      </c>
      <c r="AD1973" s="17">
        <v>0</v>
      </c>
      <c r="AE1973" s="17"/>
      <c r="AF1973" s="17">
        <v>1.52672901280296E-2</v>
      </c>
      <c r="AG1973" s="17">
        <v>4.52647251042523E-3</v>
      </c>
      <c r="AH1973" s="17">
        <v>0</v>
      </c>
      <c r="AI1973" s="17"/>
      <c r="AJ1973" s="17">
        <v>7.8805032959069401E-3</v>
      </c>
      <c r="AK1973" s="17">
        <v>1.9713503365442E-2</v>
      </c>
      <c r="AL1973" s="17">
        <v>0</v>
      </c>
      <c r="AM1973" s="17">
        <v>0</v>
      </c>
      <c r="AN1973" s="17">
        <v>0</v>
      </c>
      <c r="AO1973" s="17"/>
      <c r="AP1973" s="17">
        <v>6.4204513064675698E-3</v>
      </c>
      <c r="AQ1973" s="17">
        <v>1.7119118272995601E-2</v>
      </c>
      <c r="AR1973" s="17">
        <v>0</v>
      </c>
      <c r="AS1973" s="17"/>
      <c r="AT1973" s="17">
        <v>0</v>
      </c>
      <c r="AU1973" s="17">
        <v>1.8559939307750802E-2</v>
      </c>
      <c r="AV1973" s="17" t="s">
        <v>74</v>
      </c>
      <c r="AW1973" s="17">
        <v>0</v>
      </c>
      <c r="AX1973" s="17">
        <v>3.6716112740036597E-2</v>
      </c>
      <c r="AY1973" s="17">
        <v>1.55821102400777E-2</v>
      </c>
      <c r="AZ1973" s="17">
        <v>0</v>
      </c>
    </row>
    <row r="1974" spans="2:52" x14ac:dyDescent="0.35">
      <c r="C1974" s="17"/>
      <c r="D1974" s="17"/>
      <c r="E1974" s="17"/>
      <c r="F1974" s="17"/>
      <c r="G1974" s="17"/>
      <c r="H1974" s="17"/>
      <c r="I1974" s="17"/>
      <c r="J1974" s="17"/>
      <c r="K1974" s="17"/>
      <c r="L1974" s="17"/>
      <c r="M1974" s="17"/>
      <c r="N1974" s="17"/>
      <c r="O1974" s="17"/>
      <c r="P1974" s="17"/>
      <c r="Q1974" s="17"/>
      <c r="R1974" s="17"/>
      <c r="S1974" s="17"/>
      <c r="T1974" s="17"/>
      <c r="U1974" s="17"/>
      <c r="V1974" s="17"/>
      <c r="W1974" s="17"/>
      <c r="X1974" s="17"/>
      <c r="Y1974" s="17"/>
      <c r="Z1974" s="17"/>
      <c r="AA1974" s="17"/>
      <c r="AB1974" s="17"/>
      <c r="AC1974" s="17"/>
      <c r="AD1974" s="17"/>
      <c r="AE1974" s="17"/>
      <c r="AF1974" s="17"/>
      <c r="AG1974" s="17"/>
      <c r="AH1974" s="17"/>
      <c r="AI1974" s="17"/>
      <c r="AJ1974" s="17"/>
      <c r="AK1974" s="17"/>
      <c r="AL1974" s="17"/>
      <c r="AM1974" s="17"/>
      <c r="AN1974" s="17"/>
      <c r="AO1974" s="17"/>
      <c r="AP1974" s="17"/>
      <c r="AQ1974" s="17"/>
      <c r="AR1974" s="17"/>
      <c r="AS1974" s="17"/>
      <c r="AT1974" s="17"/>
      <c r="AU1974" s="17"/>
      <c r="AV1974" s="17"/>
      <c r="AW1974" s="17"/>
      <c r="AX1974" s="17"/>
      <c r="AY1974" s="17"/>
      <c r="AZ1974" s="17"/>
    </row>
    <row r="1975" spans="2:52" x14ac:dyDescent="0.35">
      <c r="B1975" s="6" t="s">
        <v>582</v>
      </c>
      <c r="C1975" s="17"/>
      <c r="D1975" s="17"/>
      <c r="E1975" s="17"/>
      <c r="F1975" s="17"/>
      <c r="G1975" s="17"/>
      <c r="H1975" s="17"/>
      <c r="I1975" s="17"/>
      <c r="J1975" s="17"/>
      <c r="K1975" s="17"/>
      <c r="L1975" s="17"/>
      <c r="M1975" s="17"/>
      <c r="N1975" s="17"/>
      <c r="O1975" s="17"/>
      <c r="P1975" s="17"/>
      <c r="Q1975" s="17"/>
      <c r="R1975" s="17"/>
      <c r="S1975" s="17"/>
      <c r="T1975" s="17"/>
      <c r="U1975" s="17"/>
      <c r="V1975" s="17"/>
      <c r="W1975" s="17"/>
      <c r="X1975" s="17"/>
      <c r="Y1975" s="17"/>
      <c r="Z1975" s="17"/>
      <c r="AA1975" s="17"/>
      <c r="AB1975" s="17"/>
      <c r="AC1975" s="17"/>
      <c r="AD1975" s="17"/>
      <c r="AE1975" s="17"/>
      <c r="AF1975" s="17"/>
      <c r="AG1975" s="17"/>
      <c r="AH1975" s="17"/>
      <c r="AI1975" s="17"/>
      <c r="AJ1975" s="17"/>
      <c r="AK1975" s="17"/>
      <c r="AL1975" s="17"/>
      <c r="AM1975" s="17"/>
      <c r="AN1975" s="17"/>
      <c r="AO1975" s="17"/>
      <c r="AP1975" s="17"/>
      <c r="AQ1975" s="17"/>
      <c r="AR1975" s="17"/>
      <c r="AS1975" s="17"/>
      <c r="AT1975" s="17"/>
      <c r="AU1975" s="17"/>
      <c r="AV1975" s="17"/>
      <c r="AW1975" s="17"/>
      <c r="AX1975" s="17"/>
      <c r="AY1975" s="17"/>
      <c r="AZ1975" s="17"/>
    </row>
    <row r="1976" spans="2:52" x14ac:dyDescent="0.35">
      <c r="B1976" s="24" t="s">
        <v>156</v>
      </c>
      <c r="C1976" s="17"/>
      <c r="D1976" s="17"/>
      <c r="E1976" s="17"/>
      <c r="F1976" s="17"/>
      <c r="G1976" s="17"/>
      <c r="H1976" s="17"/>
      <c r="I1976" s="17"/>
      <c r="J1976" s="17"/>
      <c r="K1976" s="17"/>
      <c r="L1976" s="17"/>
      <c r="M1976" s="17"/>
      <c r="N1976" s="17"/>
      <c r="O1976" s="17"/>
      <c r="P1976" s="17"/>
      <c r="Q1976" s="17"/>
      <c r="R1976" s="17"/>
      <c r="S1976" s="17"/>
      <c r="T1976" s="17"/>
      <c r="U1976" s="17"/>
      <c r="V1976" s="17"/>
      <c r="W1976" s="17"/>
      <c r="X1976" s="17"/>
      <c r="Y1976" s="17"/>
      <c r="Z1976" s="17"/>
      <c r="AA1976" s="17"/>
      <c r="AB1976" s="17"/>
      <c r="AC1976" s="17"/>
      <c r="AD1976" s="17"/>
      <c r="AE1976" s="17"/>
      <c r="AF1976" s="17"/>
      <c r="AG1976" s="17"/>
      <c r="AH1976" s="17"/>
      <c r="AI1976" s="17"/>
      <c r="AJ1976" s="17"/>
      <c r="AK1976" s="17"/>
      <c r="AL1976" s="17"/>
      <c r="AM1976" s="17"/>
      <c r="AN1976" s="17"/>
      <c r="AO1976" s="17"/>
      <c r="AP1976" s="17"/>
      <c r="AQ1976" s="17"/>
      <c r="AR1976" s="17"/>
      <c r="AS1976" s="17"/>
      <c r="AT1976" s="17"/>
      <c r="AU1976" s="17"/>
      <c r="AV1976" s="17"/>
      <c r="AW1976" s="17"/>
      <c r="AX1976" s="17"/>
      <c r="AY1976" s="17"/>
      <c r="AZ1976" s="17"/>
    </row>
    <row r="1977" spans="2:52" x14ac:dyDescent="0.35">
      <c r="B1977" t="s">
        <v>573</v>
      </c>
      <c r="C1977" s="17">
        <v>0.22228209560425199</v>
      </c>
      <c r="D1977" s="17">
        <v>0.22551302757035999</v>
      </c>
      <c r="E1977" s="17">
        <v>0.21951787463002501</v>
      </c>
      <c r="F1977" s="17"/>
      <c r="G1977" s="17">
        <v>0.239789423173426</v>
      </c>
      <c r="H1977" s="17">
        <v>0.21878268875537099</v>
      </c>
      <c r="I1977" s="17">
        <v>0.22643232735293201</v>
      </c>
      <c r="J1977" s="17">
        <v>0.18912401195157499</v>
      </c>
      <c r="K1977" s="17">
        <v>0.24211118067537901</v>
      </c>
      <c r="L1977" s="17">
        <v>0.22054805166494401</v>
      </c>
      <c r="M1977" s="17"/>
      <c r="N1977" s="17">
        <v>0.30437761939182101</v>
      </c>
      <c r="O1977" s="17">
        <v>0.22397334237021699</v>
      </c>
      <c r="P1977" s="17">
        <v>0.180453887024936</v>
      </c>
      <c r="Q1977" s="17">
        <v>0.167630582237974</v>
      </c>
      <c r="R1977" s="17"/>
      <c r="S1977" s="17">
        <v>0.315980915501825</v>
      </c>
      <c r="T1977" s="17">
        <v>0.22483366364024801</v>
      </c>
      <c r="U1977" s="17">
        <v>0.21387042651326099</v>
      </c>
      <c r="V1977" s="17">
        <v>0.160925772165397</v>
      </c>
      <c r="W1977" s="17">
        <v>0.25313421475103998</v>
      </c>
      <c r="X1977" s="17">
        <v>0.179169317099419</v>
      </c>
      <c r="Y1977" s="17">
        <v>0.23205922073270699</v>
      </c>
      <c r="Z1977" s="17">
        <v>7.5762595363910806E-2</v>
      </c>
      <c r="AA1977" s="17">
        <v>0.265713531816822</v>
      </c>
      <c r="AB1977" s="17">
        <v>0.113699586697699</v>
      </c>
      <c r="AC1977" s="17">
        <v>0.25884482490801097</v>
      </c>
      <c r="AD1977" s="17">
        <v>0.22981032193798501</v>
      </c>
      <c r="AE1977" s="17"/>
      <c r="AF1977" s="17">
        <v>0.221661705168965</v>
      </c>
      <c r="AG1977" s="17">
        <v>0.26054705210594598</v>
      </c>
      <c r="AH1977" s="17">
        <v>0.14334984462783301</v>
      </c>
      <c r="AI1977" s="17"/>
      <c r="AJ1977" s="17">
        <v>0.180575221623682</v>
      </c>
      <c r="AK1977" s="17">
        <v>0.28015810641793398</v>
      </c>
      <c r="AL1977" s="17">
        <v>0.23893139839792199</v>
      </c>
      <c r="AM1977" s="17">
        <v>0.108109429159136</v>
      </c>
      <c r="AN1977" s="17">
        <v>0.18837723649868501</v>
      </c>
      <c r="AO1977" s="17"/>
      <c r="AP1977" s="17">
        <v>0.18874435850976701</v>
      </c>
      <c r="AQ1977" s="17">
        <v>0.26053729526505698</v>
      </c>
      <c r="AR1977" s="17">
        <v>0.31802229961318401</v>
      </c>
      <c r="AS1977" s="17"/>
      <c r="AT1977" s="17">
        <v>0.23547080597782999</v>
      </c>
      <c r="AU1977" s="17">
        <v>0.17285841590004999</v>
      </c>
      <c r="AV1977" s="17" t="s">
        <v>74</v>
      </c>
      <c r="AW1977" s="17">
        <v>0.24148261250462999</v>
      </c>
      <c r="AX1977" s="17">
        <v>0.26013688846578198</v>
      </c>
      <c r="AY1977" s="17">
        <v>0.23135084447107099</v>
      </c>
      <c r="AZ1977" s="17">
        <v>0.26832675315784899</v>
      </c>
    </row>
    <row r="1978" spans="2:52" x14ac:dyDescent="0.35">
      <c r="B1978" t="s">
        <v>574</v>
      </c>
      <c r="C1978" s="17">
        <v>0.36859419450053998</v>
      </c>
      <c r="D1978" s="17">
        <v>0.36216772423233901</v>
      </c>
      <c r="E1978" s="17">
        <v>0.37633108914888003</v>
      </c>
      <c r="F1978" s="17"/>
      <c r="G1978" s="17">
        <v>0.354541184353519</v>
      </c>
      <c r="H1978" s="17">
        <v>0.39065766530177198</v>
      </c>
      <c r="I1978" s="17">
        <v>0.40683425456241401</v>
      </c>
      <c r="J1978" s="17">
        <v>0.34710829718247099</v>
      </c>
      <c r="K1978" s="17">
        <v>0.322089077919121</v>
      </c>
      <c r="L1978" s="17">
        <v>0.36997113828613398</v>
      </c>
      <c r="M1978" s="17"/>
      <c r="N1978" s="17">
        <v>0.415615564116874</v>
      </c>
      <c r="O1978" s="17">
        <v>0.32458391876073001</v>
      </c>
      <c r="P1978" s="17">
        <v>0.39196581321673801</v>
      </c>
      <c r="Q1978" s="17">
        <v>0.34078768844284402</v>
      </c>
      <c r="R1978" s="17"/>
      <c r="S1978" s="17">
        <v>0.37876677258545399</v>
      </c>
      <c r="T1978" s="17">
        <v>0.27371939478463397</v>
      </c>
      <c r="U1978" s="17">
        <v>0.31251849972277002</v>
      </c>
      <c r="V1978" s="17">
        <v>0.29846218562395399</v>
      </c>
      <c r="W1978" s="17">
        <v>0.46624389178005599</v>
      </c>
      <c r="X1978" s="17">
        <v>0.45917624592900103</v>
      </c>
      <c r="Y1978" s="17">
        <v>0.33036855330860998</v>
      </c>
      <c r="Z1978" s="17">
        <v>0.44546222387496798</v>
      </c>
      <c r="AA1978" s="17">
        <v>0.36834759156559599</v>
      </c>
      <c r="AB1978" s="17">
        <v>0.35302656092885898</v>
      </c>
      <c r="AC1978" s="17">
        <v>0.48444590759605799</v>
      </c>
      <c r="AD1978" s="17">
        <v>0.47157821469003097</v>
      </c>
      <c r="AE1978" s="17"/>
      <c r="AF1978" s="17">
        <v>0.344374772417952</v>
      </c>
      <c r="AG1978" s="17">
        <v>0.38250624804433098</v>
      </c>
      <c r="AH1978" s="17">
        <v>0.38891559049429603</v>
      </c>
      <c r="AI1978" s="17"/>
      <c r="AJ1978" s="17">
        <v>0.37303857572309101</v>
      </c>
      <c r="AK1978" s="17">
        <v>0.37949137837560598</v>
      </c>
      <c r="AL1978" s="17">
        <v>0.41776662525851399</v>
      </c>
      <c r="AM1978" s="17">
        <v>0.40147756607193402</v>
      </c>
      <c r="AN1978" s="17">
        <v>0.271309886723895</v>
      </c>
      <c r="AO1978" s="17"/>
      <c r="AP1978" s="17">
        <v>0.39323207941691701</v>
      </c>
      <c r="AQ1978" s="17">
        <v>0.38596561361171799</v>
      </c>
      <c r="AR1978" s="17">
        <v>0.33774370805974702</v>
      </c>
      <c r="AS1978" s="17"/>
      <c r="AT1978" s="17">
        <v>0.35124181898040802</v>
      </c>
      <c r="AU1978" s="17">
        <v>0.40812120342380398</v>
      </c>
      <c r="AV1978" s="17" t="s">
        <v>74</v>
      </c>
      <c r="AW1978" s="17">
        <v>0.323120393736895</v>
      </c>
      <c r="AX1978" s="17">
        <v>0.29308296771033399</v>
      </c>
      <c r="AY1978" s="17">
        <v>0.38016982362226198</v>
      </c>
      <c r="AZ1978" s="17">
        <v>0.496767222680642</v>
      </c>
    </row>
    <row r="1979" spans="2:52" x14ac:dyDescent="0.35">
      <c r="B1979" t="s">
        <v>575</v>
      </c>
      <c r="C1979" s="17">
        <v>0.36355083587389397</v>
      </c>
      <c r="D1979" s="17">
        <v>0.35064177814692299</v>
      </c>
      <c r="E1979" s="17">
        <v>0.37805153353313498</v>
      </c>
      <c r="F1979" s="17"/>
      <c r="G1979" s="17">
        <v>0.32957232876599402</v>
      </c>
      <c r="H1979" s="17">
        <v>0.30051501017168702</v>
      </c>
      <c r="I1979" s="17">
        <v>0.31985607578735198</v>
      </c>
      <c r="J1979" s="17">
        <v>0.42795463811538798</v>
      </c>
      <c r="K1979" s="17">
        <v>0.43579974140549999</v>
      </c>
      <c r="L1979" s="17">
        <v>0.38425617207864798</v>
      </c>
      <c r="M1979" s="17"/>
      <c r="N1979" s="17">
        <v>0.24199267090843099</v>
      </c>
      <c r="O1979" s="17">
        <v>0.42065763054125699</v>
      </c>
      <c r="P1979" s="17">
        <v>0.359319604113018</v>
      </c>
      <c r="Q1979" s="17">
        <v>0.44108416025595798</v>
      </c>
      <c r="R1979" s="17"/>
      <c r="S1979" s="17">
        <v>0.25122796843314599</v>
      </c>
      <c r="T1979" s="17">
        <v>0.47243946025276901</v>
      </c>
      <c r="U1979" s="17">
        <v>0.40011973708132997</v>
      </c>
      <c r="V1979" s="17">
        <v>0.50466632828463698</v>
      </c>
      <c r="W1979" s="17">
        <v>0.23527646576369499</v>
      </c>
      <c r="X1979" s="17">
        <v>0.29282682268317201</v>
      </c>
      <c r="Y1979" s="17">
        <v>0.37501338048237398</v>
      </c>
      <c r="Z1979" s="17">
        <v>0.47877518076112102</v>
      </c>
      <c r="AA1979" s="17">
        <v>0.35191930749153699</v>
      </c>
      <c r="AB1979" s="17">
        <v>0.48149681523945598</v>
      </c>
      <c r="AC1979" s="17">
        <v>0.18943405378603601</v>
      </c>
      <c r="AD1979" s="17">
        <v>0.29861146337198402</v>
      </c>
      <c r="AE1979" s="17"/>
      <c r="AF1979" s="17">
        <v>0.40129711804225898</v>
      </c>
      <c r="AG1979" s="17">
        <v>0.30447502924338599</v>
      </c>
      <c r="AH1979" s="17">
        <v>0.41225983953089401</v>
      </c>
      <c r="AI1979" s="17"/>
      <c r="AJ1979" s="17">
        <v>0.41072681683748302</v>
      </c>
      <c r="AK1979" s="17">
        <v>0.29531596622677497</v>
      </c>
      <c r="AL1979" s="17">
        <v>0.31413707603526703</v>
      </c>
      <c r="AM1979" s="17">
        <v>0.49041300476893002</v>
      </c>
      <c r="AN1979" s="17">
        <v>0.47047658213675198</v>
      </c>
      <c r="AO1979" s="17"/>
      <c r="AP1979" s="17">
        <v>0.386952003295021</v>
      </c>
      <c r="AQ1979" s="17">
        <v>0.31289666352783402</v>
      </c>
      <c r="AR1979" s="17">
        <v>0.29312665406238497</v>
      </c>
      <c r="AS1979" s="17"/>
      <c r="AT1979" s="17">
        <v>0.395333935058855</v>
      </c>
      <c r="AU1979" s="17">
        <v>0.36382126450869401</v>
      </c>
      <c r="AV1979" s="17" t="s">
        <v>74</v>
      </c>
      <c r="AW1979" s="17">
        <v>0.34507251917868198</v>
      </c>
      <c r="AX1979" s="17">
        <v>0.40011137734750002</v>
      </c>
      <c r="AY1979" s="17">
        <v>0.323512392019492</v>
      </c>
      <c r="AZ1979" s="17">
        <v>0.19967756956958499</v>
      </c>
    </row>
    <row r="1980" spans="2:52" x14ac:dyDescent="0.35">
      <c r="B1980" t="s">
        <v>576</v>
      </c>
      <c r="C1980" s="17">
        <v>3.0880251010423399E-2</v>
      </c>
      <c r="D1980" s="17">
        <v>4.34944549971686E-2</v>
      </c>
      <c r="E1980" s="17">
        <v>1.50156116837092E-2</v>
      </c>
      <c r="F1980" s="17"/>
      <c r="G1980" s="17">
        <v>6.49879479250145E-2</v>
      </c>
      <c r="H1980" s="17">
        <v>7.8988455149757206E-2</v>
      </c>
      <c r="I1980" s="17">
        <v>2.30256627572515E-2</v>
      </c>
      <c r="J1980" s="17">
        <v>8.7262603098955307E-3</v>
      </c>
      <c r="K1980" s="17">
        <v>0</v>
      </c>
      <c r="L1980" s="17">
        <v>1.27827138435709E-2</v>
      </c>
      <c r="M1980" s="17"/>
      <c r="N1980" s="17">
        <v>2.10931962195504E-2</v>
      </c>
      <c r="O1980" s="17">
        <v>1.8377210501424001E-2</v>
      </c>
      <c r="P1980" s="17">
        <v>5.0093930982739301E-2</v>
      </c>
      <c r="Q1980" s="17">
        <v>3.88018651485307E-2</v>
      </c>
      <c r="R1980" s="17"/>
      <c r="S1980" s="17">
        <v>4.4790796633114902E-2</v>
      </c>
      <c r="T1980" s="17">
        <v>1.9410046757581002E-2</v>
      </c>
      <c r="U1980" s="17">
        <v>7.3491336682639199E-2</v>
      </c>
      <c r="V1980" s="17">
        <v>1.8079065834985E-2</v>
      </c>
      <c r="W1980" s="17">
        <v>2.5570346337853302E-2</v>
      </c>
      <c r="X1980" s="17">
        <v>5.6847162524169E-2</v>
      </c>
      <c r="Y1980" s="17">
        <v>1.4481823553810299E-2</v>
      </c>
      <c r="Z1980" s="17">
        <v>0</v>
      </c>
      <c r="AA1980" s="17">
        <v>1.4019569126044599E-2</v>
      </c>
      <c r="AB1980" s="17">
        <v>2.4629702776786701E-2</v>
      </c>
      <c r="AC1980" s="17">
        <v>3.4761205303922599E-2</v>
      </c>
      <c r="AD1980" s="17">
        <v>0</v>
      </c>
      <c r="AE1980" s="17"/>
      <c r="AF1980" s="17">
        <v>1.37980642787934E-2</v>
      </c>
      <c r="AG1980" s="17">
        <v>4.0281161119306901E-2</v>
      </c>
      <c r="AH1980" s="17">
        <v>4.6940577133326999E-2</v>
      </c>
      <c r="AI1980" s="17"/>
      <c r="AJ1980" s="17">
        <v>1.04764091186988E-2</v>
      </c>
      <c r="AK1980" s="17">
        <v>3.0743128325803299E-2</v>
      </c>
      <c r="AL1980" s="17">
        <v>2.9164900308296701E-2</v>
      </c>
      <c r="AM1980" s="17">
        <v>0</v>
      </c>
      <c r="AN1980" s="17">
        <v>6.0427474595057901E-2</v>
      </c>
      <c r="AO1980" s="17"/>
      <c r="AP1980" s="17">
        <v>3.1071558778294601E-2</v>
      </c>
      <c r="AQ1980" s="17">
        <v>2.8189821731603702E-2</v>
      </c>
      <c r="AR1980" s="17">
        <v>5.1107338264684499E-2</v>
      </c>
      <c r="AS1980" s="17"/>
      <c r="AT1980" s="17">
        <v>1.08269954255378E-2</v>
      </c>
      <c r="AU1980" s="17">
        <v>2.10892928504193E-2</v>
      </c>
      <c r="AV1980" s="17" t="s">
        <v>74</v>
      </c>
      <c r="AW1980" s="17">
        <v>7.0738254018433602E-2</v>
      </c>
      <c r="AX1980" s="17">
        <v>3.1711737656843202E-2</v>
      </c>
      <c r="AY1980" s="17">
        <v>6.4966939887176098E-2</v>
      </c>
      <c r="AZ1980" s="17">
        <v>0</v>
      </c>
    </row>
    <row r="1981" spans="2:52" x14ac:dyDescent="0.35">
      <c r="B1981" t="s">
        <v>577</v>
      </c>
      <c r="C1981" s="17">
        <v>1.4692623010890599E-2</v>
      </c>
      <c r="D1981" s="17">
        <v>1.81830150532095E-2</v>
      </c>
      <c r="E1981" s="17">
        <v>1.1083891004250101E-2</v>
      </c>
      <c r="F1981" s="17"/>
      <c r="G1981" s="17">
        <v>1.1109115782046999E-2</v>
      </c>
      <c r="H1981" s="17">
        <v>1.1056180621412399E-2</v>
      </c>
      <c r="I1981" s="17">
        <v>2.3851679540050501E-2</v>
      </c>
      <c r="J1981" s="17">
        <v>2.7086792440670301E-2</v>
      </c>
      <c r="K1981" s="17">
        <v>0</v>
      </c>
      <c r="L1981" s="17">
        <v>1.24419241267038E-2</v>
      </c>
      <c r="M1981" s="17"/>
      <c r="N1981" s="17">
        <v>1.6920949363323601E-2</v>
      </c>
      <c r="O1981" s="17">
        <v>1.2407897826371601E-2</v>
      </c>
      <c r="P1981" s="17">
        <v>1.81667646625693E-2</v>
      </c>
      <c r="Q1981" s="17">
        <v>1.16957039146929E-2</v>
      </c>
      <c r="R1981" s="17"/>
      <c r="S1981" s="17">
        <v>9.2335468464606E-3</v>
      </c>
      <c r="T1981" s="17">
        <v>9.5974345647687094E-3</v>
      </c>
      <c r="U1981" s="17">
        <v>0</v>
      </c>
      <c r="V1981" s="17">
        <v>1.78666480910268E-2</v>
      </c>
      <c r="W1981" s="17">
        <v>1.9775081367356499E-2</v>
      </c>
      <c r="X1981" s="17">
        <v>1.1980451764239E-2</v>
      </c>
      <c r="Y1981" s="17">
        <v>4.8077021922498998E-2</v>
      </c>
      <c r="Z1981" s="17">
        <v>0</v>
      </c>
      <c r="AA1981" s="17">
        <v>0</v>
      </c>
      <c r="AB1981" s="17">
        <v>2.7147334357199199E-2</v>
      </c>
      <c r="AC1981" s="17">
        <v>3.2514008405972801E-2</v>
      </c>
      <c r="AD1981" s="17">
        <v>0</v>
      </c>
      <c r="AE1981" s="17"/>
      <c r="AF1981" s="17">
        <v>1.8868340092030401E-2</v>
      </c>
      <c r="AG1981" s="17">
        <v>1.2190509487029599E-2</v>
      </c>
      <c r="AH1981" s="17">
        <v>8.5341482136504897E-3</v>
      </c>
      <c r="AI1981" s="17"/>
      <c r="AJ1981" s="17">
        <v>2.5182976697045199E-2</v>
      </c>
      <c r="AK1981" s="17">
        <v>1.4291420653881899E-2</v>
      </c>
      <c r="AL1981" s="17">
        <v>0</v>
      </c>
      <c r="AM1981" s="17">
        <v>0</v>
      </c>
      <c r="AN1981" s="17">
        <v>9.4088200456097608E-3</v>
      </c>
      <c r="AO1981" s="17"/>
      <c r="AP1981" s="17">
        <v>0</v>
      </c>
      <c r="AQ1981" s="17">
        <v>1.24106058637869E-2</v>
      </c>
      <c r="AR1981" s="17">
        <v>0</v>
      </c>
      <c r="AS1981" s="17"/>
      <c r="AT1981" s="17">
        <v>7.1264445573692003E-3</v>
      </c>
      <c r="AU1981" s="17">
        <v>3.4109823317032099E-2</v>
      </c>
      <c r="AV1981" s="17" t="s">
        <v>74</v>
      </c>
      <c r="AW1981" s="17">
        <v>1.9586220561359901E-2</v>
      </c>
      <c r="AX1981" s="17">
        <v>1.49570288195404E-2</v>
      </c>
      <c r="AY1981" s="17">
        <v>0</v>
      </c>
      <c r="AZ1981" s="17">
        <v>3.5228454591924301E-2</v>
      </c>
    </row>
    <row r="1982" spans="2:52" x14ac:dyDescent="0.35">
      <c r="C1982" s="17"/>
      <c r="D1982" s="17"/>
      <c r="E1982" s="17"/>
      <c r="F1982" s="17"/>
      <c r="G1982" s="17"/>
      <c r="H1982" s="17"/>
      <c r="I1982" s="17"/>
      <c r="J1982" s="17"/>
      <c r="K1982" s="17"/>
      <c r="L1982" s="17"/>
      <c r="M1982" s="17"/>
      <c r="N1982" s="17"/>
      <c r="O1982" s="17"/>
      <c r="P1982" s="17"/>
      <c r="Q1982" s="17"/>
      <c r="R1982" s="17"/>
      <c r="S1982" s="17"/>
      <c r="T1982" s="17"/>
      <c r="U1982" s="17"/>
      <c r="V1982" s="17"/>
      <c r="W1982" s="17"/>
      <c r="X1982" s="17"/>
      <c r="Y1982" s="17"/>
      <c r="Z1982" s="17"/>
      <c r="AA1982" s="17"/>
      <c r="AB1982" s="17"/>
      <c r="AC1982" s="17"/>
      <c r="AD1982" s="17"/>
      <c r="AE1982" s="17"/>
      <c r="AF1982" s="17"/>
      <c r="AG1982" s="17"/>
      <c r="AH1982" s="17"/>
      <c r="AI1982" s="17"/>
      <c r="AJ1982" s="17"/>
      <c r="AK1982" s="17"/>
      <c r="AL1982" s="17"/>
      <c r="AM1982" s="17"/>
      <c r="AN1982" s="17"/>
      <c r="AO1982" s="17"/>
      <c r="AP1982" s="17"/>
      <c r="AQ1982" s="17"/>
      <c r="AR1982" s="17"/>
      <c r="AS1982" s="17"/>
      <c r="AT1982" s="17"/>
      <c r="AU1982" s="17"/>
      <c r="AV1982" s="17"/>
      <c r="AW1982" s="17"/>
      <c r="AX1982" s="17"/>
      <c r="AY1982" s="17"/>
      <c r="AZ1982" s="17"/>
    </row>
    <row r="1983" spans="2:52" x14ac:dyDescent="0.35">
      <c r="B1983" s="6" t="s">
        <v>583</v>
      </c>
      <c r="C1983" s="17"/>
      <c r="D1983" s="17"/>
      <c r="E1983" s="17"/>
      <c r="F1983" s="17"/>
      <c r="G1983" s="17"/>
      <c r="H1983" s="17"/>
      <c r="I1983" s="17"/>
      <c r="J1983" s="17"/>
      <c r="K1983" s="17"/>
      <c r="L1983" s="17"/>
      <c r="M1983" s="17"/>
      <c r="N1983" s="17"/>
      <c r="O1983" s="17"/>
      <c r="P1983" s="17"/>
      <c r="Q1983" s="17"/>
      <c r="R1983" s="17"/>
      <c r="S1983" s="17"/>
      <c r="T1983" s="17"/>
      <c r="U1983" s="17"/>
      <c r="V1983" s="17"/>
      <c r="W1983" s="17"/>
      <c r="X1983" s="17"/>
      <c r="Y1983" s="17"/>
      <c r="Z1983" s="17"/>
      <c r="AA1983" s="17"/>
      <c r="AB1983" s="17"/>
      <c r="AC1983" s="17"/>
      <c r="AD1983" s="17"/>
      <c r="AE1983" s="17"/>
      <c r="AF1983" s="17"/>
      <c r="AG1983" s="17"/>
      <c r="AH1983" s="17"/>
      <c r="AI1983" s="17"/>
      <c r="AJ1983" s="17"/>
      <c r="AK1983" s="17"/>
      <c r="AL1983" s="17"/>
      <c r="AM1983" s="17"/>
      <c r="AN1983" s="17"/>
      <c r="AO1983" s="17"/>
      <c r="AP1983" s="17"/>
      <c r="AQ1983" s="17"/>
      <c r="AR1983" s="17"/>
      <c r="AS1983" s="17"/>
      <c r="AT1983" s="17"/>
      <c r="AU1983" s="17"/>
      <c r="AV1983" s="17"/>
      <c r="AW1983" s="17"/>
      <c r="AX1983" s="17"/>
      <c r="AY1983" s="17"/>
      <c r="AZ1983" s="17"/>
    </row>
    <row r="1984" spans="2:52" x14ac:dyDescent="0.35">
      <c r="B1984" s="24" t="s">
        <v>156</v>
      </c>
      <c r="C1984" s="17"/>
      <c r="D1984" s="17"/>
      <c r="E1984" s="17"/>
      <c r="F1984" s="17"/>
      <c r="G1984" s="17"/>
      <c r="H1984" s="17"/>
      <c r="I1984" s="17"/>
      <c r="J1984" s="17"/>
      <c r="K1984" s="17"/>
      <c r="L1984" s="17"/>
      <c r="M1984" s="17"/>
      <c r="N1984" s="17"/>
      <c r="O1984" s="17"/>
      <c r="P1984" s="17"/>
      <c r="Q1984" s="17"/>
      <c r="R1984" s="17"/>
      <c r="S1984" s="17"/>
      <c r="T1984" s="17"/>
      <c r="U1984" s="17"/>
      <c r="V1984" s="17"/>
      <c r="W1984" s="17"/>
      <c r="X1984" s="17"/>
      <c r="Y1984" s="17"/>
      <c r="Z1984" s="17"/>
      <c r="AA1984" s="17"/>
      <c r="AB1984" s="17"/>
      <c r="AC1984" s="17"/>
      <c r="AD1984" s="17"/>
      <c r="AE1984" s="17"/>
      <c r="AF1984" s="17"/>
      <c r="AG1984" s="17"/>
      <c r="AH1984" s="17"/>
      <c r="AI1984" s="17"/>
      <c r="AJ1984" s="17"/>
      <c r="AK1984" s="17"/>
      <c r="AL1984" s="17"/>
      <c r="AM1984" s="17"/>
      <c r="AN1984" s="17"/>
      <c r="AO1984" s="17"/>
      <c r="AP1984" s="17"/>
      <c r="AQ1984" s="17"/>
      <c r="AR1984" s="17"/>
      <c r="AS1984" s="17"/>
      <c r="AT1984" s="17"/>
      <c r="AU1984" s="17"/>
      <c r="AV1984" s="17"/>
      <c r="AW1984" s="17"/>
      <c r="AX1984" s="17"/>
      <c r="AY1984" s="17"/>
      <c r="AZ1984" s="17"/>
    </row>
    <row r="1985" spans="2:52" x14ac:dyDescent="0.35">
      <c r="B1985" t="s">
        <v>573</v>
      </c>
      <c r="C1985" s="17">
        <v>0.39119173509829802</v>
      </c>
      <c r="D1985" s="17">
        <v>0.36535075218622298</v>
      </c>
      <c r="E1985" s="17">
        <v>0.41928945638042298</v>
      </c>
      <c r="F1985" s="17"/>
      <c r="G1985" s="17">
        <v>0.321167045532467</v>
      </c>
      <c r="H1985" s="17">
        <v>0.41949362302103499</v>
      </c>
      <c r="I1985" s="17">
        <v>0.396382266803679</v>
      </c>
      <c r="J1985" s="17">
        <v>0.38182036903028799</v>
      </c>
      <c r="K1985" s="17">
        <v>0.34858071144002101</v>
      </c>
      <c r="L1985" s="17">
        <v>0.44226455396533898</v>
      </c>
      <c r="M1985" s="17"/>
      <c r="N1985" s="17">
        <v>0.43157504056898799</v>
      </c>
      <c r="O1985" s="17">
        <v>0.33436604265182701</v>
      </c>
      <c r="P1985" s="17">
        <v>0.441496394090519</v>
      </c>
      <c r="Q1985" s="17">
        <v>0.36730706022461601</v>
      </c>
      <c r="R1985" s="17"/>
      <c r="S1985" s="17">
        <v>0.40420012016797002</v>
      </c>
      <c r="T1985" s="17">
        <v>0.29647099310887498</v>
      </c>
      <c r="U1985" s="17">
        <v>0.311159725310445</v>
      </c>
      <c r="V1985" s="17">
        <v>0.446538352455638</v>
      </c>
      <c r="W1985" s="17">
        <v>0.393105513285196</v>
      </c>
      <c r="X1985" s="17">
        <v>0.39080770977441698</v>
      </c>
      <c r="Y1985" s="17">
        <v>0.41545946416692098</v>
      </c>
      <c r="Z1985" s="17">
        <v>0.41185951183702502</v>
      </c>
      <c r="AA1985" s="17">
        <v>0.42070840756864603</v>
      </c>
      <c r="AB1985" s="17">
        <v>0.31147117099419402</v>
      </c>
      <c r="AC1985" s="17">
        <v>0.54528186200826001</v>
      </c>
      <c r="AD1985" s="17">
        <v>0.68822110891562904</v>
      </c>
      <c r="AE1985" s="17"/>
      <c r="AF1985" s="17">
        <v>0.38050642659551998</v>
      </c>
      <c r="AG1985" s="17">
        <v>0.39690091489178603</v>
      </c>
      <c r="AH1985" s="17">
        <v>0.43493359639437401</v>
      </c>
      <c r="AI1985" s="17"/>
      <c r="AJ1985" s="17">
        <v>0.368956650492822</v>
      </c>
      <c r="AK1985" s="17">
        <v>0.43782047679660002</v>
      </c>
      <c r="AL1985" s="17">
        <v>0.31752827030191599</v>
      </c>
      <c r="AM1985" s="17">
        <v>0.39349264228215097</v>
      </c>
      <c r="AN1985" s="17">
        <v>0.383323361869922</v>
      </c>
      <c r="AO1985" s="17"/>
      <c r="AP1985" s="17">
        <v>0.41604484990933899</v>
      </c>
      <c r="AQ1985" s="17">
        <v>0.394245070196443</v>
      </c>
      <c r="AR1985" s="17">
        <v>0.421429942742237</v>
      </c>
      <c r="AS1985" s="17"/>
      <c r="AT1985" s="17">
        <v>0.42420105247720202</v>
      </c>
      <c r="AU1985" s="17">
        <v>0.31917895405726698</v>
      </c>
      <c r="AV1985" s="17" t="s">
        <v>74</v>
      </c>
      <c r="AW1985" s="17">
        <v>0.42305166302749803</v>
      </c>
      <c r="AX1985" s="17">
        <v>0.37586452397317899</v>
      </c>
      <c r="AY1985" s="17">
        <v>0.41433295023032901</v>
      </c>
      <c r="AZ1985" s="17">
        <v>0.43211204361817002</v>
      </c>
    </row>
    <row r="1986" spans="2:52" x14ac:dyDescent="0.35">
      <c r="B1986" t="s">
        <v>574</v>
      </c>
      <c r="C1986" s="17">
        <v>0.42287047006673001</v>
      </c>
      <c r="D1986" s="17">
        <v>0.432638151609956</v>
      </c>
      <c r="E1986" s="17">
        <v>0.413825796584677</v>
      </c>
      <c r="F1986" s="17"/>
      <c r="G1986" s="17">
        <v>0.42742369837949601</v>
      </c>
      <c r="H1986" s="17">
        <v>0.39102519971917399</v>
      </c>
      <c r="I1986" s="17">
        <v>0.40372271405080401</v>
      </c>
      <c r="J1986" s="17">
        <v>0.42675343059913101</v>
      </c>
      <c r="K1986" s="17">
        <v>0.50731086514424395</v>
      </c>
      <c r="L1986" s="17">
        <v>0.40572527294779598</v>
      </c>
      <c r="M1986" s="17"/>
      <c r="N1986" s="17">
        <v>0.43725671098956798</v>
      </c>
      <c r="O1986" s="17">
        <v>0.43960814475577498</v>
      </c>
      <c r="P1986" s="17">
        <v>0.41162181746967103</v>
      </c>
      <c r="Q1986" s="17">
        <v>0.39925876312320002</v>
      </c>
      <c r="R1986" s="17"/>
      <c r="S1986" s="17">
        <v>0.40595900757381098</v>
      </c>
      <c r="T1986" s="17">
        <v>0.50379727414791797</v>
      </c>
      <c r="U1986" s="17">
        <v>0.467184855269758</v>
      </c>
      <c r="V1986" s="17">
        <v>0.265292988917674</v>
      </c>
      <c r="W1986" s="17">
        <v>0.51326292708122001</v>
      </c>
      <c r="X1986" s="17">
        <v>0.39886191219185901</v>
      </c>
      <c r="Y1986" s="17">
        <v>0.457884161554866</v>
      </c>
      <c r="Z1986" s="17">
        <v>0.409276036475131</v>
      </c>
      <c r="AA1986" s="17">
        <v>0.38934182520069699</v>
      </c>
      <c r="AB1986" s="17">
        <v>0.46211239019793998</v>
      </c>
      <c r="AC1986" s="17">
        <v>0.37166491066970397</v>
      </c>
      <c r="AD1986" s="17">
        <v>0.24395166216880201</v>
      </c>
      <c r="AE1986" s="17"/>
      <c r="AF1986" s="17">
        <v>0.42999290969917098</v>
      </c>
      <c r="AG1986" s="17">
        <v>0.45665062368675602</v>
      </c>
      <c r="AH1986" s="17">
        <v>0.33584840487781797</v>
      </c>
      <c r="AI1986" s="17"/>
      <c r="AJ1986" s="17">
        <v>0.43004893628294599</v>
      </c>
      <c r="AK1986" s="17">
        <v>0.41489886420178901</v>
      </c>
      <c r="AL1986" s="17">
        <v>0.41964317771708498</v>
      </c>
      <c r="AM1986" s="17">
        <v>0.34729966485458602</v>
      </c>
      <c r="AN1986" s="17">
        <v>0.39260670745278903</v>
      </c>
      <c r="AO1986" s="17"/>
      <c r="AP1986" s="17">
        <v>0.37864251993596498</v>
      </c>
      <c r="AQ1986" s="17">
        <v>0.44675640860017601</v>
      </c>
      <c r="AR1986" s="17">
        <v>0.39524497163945999</v>
      </c>
      <c r="AS1986" s="17"/>
      <c r="AT1986" s="17">
        <v>0.45645607706866997</v>
      </c>
      <c r="AU1986" s="17">
        <v>0.43566058581557299</v>
      </c>
      <c r="AV1986" s="17" t="s">
        <v>74</v>
      </c>
      <c r="AW1986" s="17">
        <v>0.314783579580244</v>
      </c>
      <c r="AX1986" s="17">
        <v>0.34810024433171</v>
      </c>
      <c r="AY1986" s="17">
        <v>0.421563789348812</v>
      </c>
      <c r="AZ1986" s="17">
        <v>0.41030136431191999</v>
      </c>
    </row>
    <row r="1987" spans="2:52" x14ac:dyDescent="0.35">
      <c r="B1987" t="s">
        <v>575</v>
      </c>
      <c r="C1987" s="17">
        <v>0.17123504620202001</v>
      </c>
      <c r="D1987" s="17">
        <v>0.181559397471933</v>
      </c>
      <c r="E1987" s="17">
        <v>0.15815208919970999</v>
      </c>
      <c r="F1987" s="17"/>
      <c r="G1987" s="17">
        <v>0.229573911826946</v>
      </c>
      <c r="H1987" s="17">
        <v>0.15723832581800401</v>
      </c>
      <c r="I1987" s="17">
        <v>0.18966264818008999</v>
      </c>
      <c r="J1987" s="17">
        <v>0.17157008082405101</v>
      </c>
      <c r="K1987" s="17">
        <v>0.13502919312772299</v>
      </c>
      <c r="L1987" s="17">
        <v>0.15201017308686399</v>
      </c>
      <c r="M1987" s="17"/>
      <c r="N1987" s="17">
        <v>0.118801127066893</v>
      </c>
      <c r="O1987" s="17">
        <v>0.22602581259239801</v>
      </c>
      <c r="P1987" s="17">
        <v>0.131661064622764</v>
      </c>
      <c r="Q1987" s="17">
        <v>0.20029670461718799</v>
      </c>
      <c r="R1987" s="17"/>
      <c r="S1987" s="17">
        <v>0.180354210428122</v>
      </c>
      <c r="T1987" s="17">
        <v>0.19973173274320699</v>
      </c>
      <c r="U1987" s="17">
        <v>0.197608809305169</v>
      </c>
      <c r="V1987" s="17">
        <v>0.27030201053566</v>
      </c>
      <c r="W1987" s="17">
        <v>7.3856478266227696E-2</v>
      </c>
      <c r="X1987" s="17">
        <v>0.176378180705201</v>
      </c>
      <c r="Y1987" s="17">
        <v>0.113394049797416</v>
      </c>
      <c r="Z1987" s="17">
        <v>0.17886445168784501</v>
      </c>
      <c r="AA1987" s="17">
        <v>0.18994976723065601</v>
      </c>
      <c r="AB1987" s="17">
        <v>0.178610304055208</v>
      </c>
      <c r="AC1987" s="17">
        <v>8.3053227322035794E-2</v>
      </c>
      <c r="AD1987" s="17">
        <v>6.7827228915569096E-2</v>
      </c>
      <c r="AE1987" s="17"/>
      <c r="AF1987" s="17">
        <v>0.174098416371811</v>
      </c>
      <c r="AG1987" s="17">
        <v>0.13277147588514701</v>
      </c>
      <c r="AH1987" s="17">
        <v>0.22921799872780699</v>
      </c>
      <c r="AI1987" s="17"/>
      <c r="AJ1987" s="17">
        <v>0.18348283189570999</v>
      </c>
      <c r="AK1987" s="17">
        <v>0.14071388960306999</v>
      </c>
      <c r="AL1987" s="17">
        <v>0.23926610652823899</v>
      </c>
      <c r="AM1987" s="17">
        <v>0.25920769286326201</v>
      </c>
      <c r="AN1987" s="17">
        <v>0.22406993067729</v>
      </c>
      <c r="AO1987" s="17"/>
      <c r="AP1987" s="17">
        <v>0.199289869010426</v>
      </c>
      <c r="AQ1987" s="17">
        <v>0.14345068009127801</v>
      </c>
      <c r="AR1987" s="17">
        <v>0.16147388486407799</v>
      </c>
      <c r="AS1987" s="17"/>
      <c r="AT1987" s="17">
        <v>0.115957958003939</v>
      </c>
      <c r="AU1987" s="17">
        <v>0.22441199985994401</v>
      </c>
      <c r="AV1987" s="17" t="s">
        <v>74</v>
      </c>
      <c r="AW1987" s="17">
        <v>0.26216475739225797</v>
      </c>
      <c r="AX1987" s="17">
        <v>0.24296198797728499</v>
      </c>
      <c r="AY1987" s="17">
        <v>0.14537877903694399</v>
      </c>
      <c r="AZ1987" s="17">
        <v>0.15758659206990999</v>
      </c>
    </row>
    <row r="1988" spans="2:52" x14ac:dyDescent="0.35">
      <c r="B1988" t="s">
        <v>576</v>
      </c>
      <c r="C1988" s="17">
        <v>9.6316687004187398E-3</v>
      </c>
      <c r="D1988" s="17">
        <v>1.33468066286716E-2</v>
      </c>
      <c r="E1988" s="17">
        <v>5.7739831382189804E-3</v>
      </c>
      <c r="F1988" s="17"/>
      <c r="G1988" s="17">
        <v>1.07262284790434E-2</v>
      </c>
      <c r="H1988" s="17">
        <v>1.99264762605465E-2</v>
      </c>
      <c r="I1988" s="17">
        <v>1.0232370965427199E-2</v>
      </c>
      <c r="J1988" s="17">
        <v>1.0141098179100401E-2</v>
      </c>
      <c r="K1988" s="17">
        <v>9.0792302880123594E-3</v>
      </c>
      <c r="L1988" s="17">
        <v>0</v>
      </c>
      <c r="M1988" s="17"/>
      <c r="N1988" s="17">
        <v>7.1526960606308303E-3</v>
      </c>
      <c r="O1988" s="17">
        <v>0</v>
      </c>
      <c r="P1988" s="17">
        <v>1.5220723817046099E-2</v>
      </c>
      <c r="Q1988" s="17">
        <v>1.8027254603038501E-2</v>
      </c>
      <c r="R1988" s="17"/>
      <c r="S1988" s="17">
        <v>9.4866618300980705E-3</v>
      </c>
      <c r="T1988" s="17">
        <v>0</v>
      </c>
      <c r="U1988" s="17">
        <v>2.4046610114628799E-2</v>
      </c>
      <c r="V1988" s="17">
        <v>0</v>
      </c>
      <c r="W1988" s="17">
        <v>0</v>
      </c>
      <c r="X1988" s="17">
        <v>1.37453457237091E-2</v>
      </c>
      <c r="Y1988" s="17">
        <v>1.3262324480797401E-2</v>
      </c>
      <c r="Z1988" s="17">
        <v>0</v>
      </c>
      <c r="AA1988" s="17">
        <v>0</v>
      </c>
      <c r="AB1988" s="17">
        <v>4.7806134752658297E-2</v>
      </c>
      <c r="AC1988" s="17">
        <v>0</v>
      </c>
      <c r="AD1988" s="17">
        <v>0</v>
      </c>
      <c r="AE1988" s="17"/>
      <c r="AF1988" s="17">
        <v>1.1725110998566299E-2</v>
      </c>
      <c r="AG1988" s="17">
        <v>1.36769855363113E-2</v>
      </c>
      <c r="AH1988" s="17">
        <v>0</v>
      </c>
      <c r="AI1988" s="17"/>
      <c r="AJ1988" s="17">
        <v>9.1679938142199095E-3</v>
      </c>
      <c r="AK1988" s="17">
        <v>6.5667693985405201E-3</v>
      </c>
      <c r="AL1988" s="17">
        <v>2.3562445452760199E-2</v>
      </c>
      <c r="AM1988" s="17">
        <v>0</v>
      </c>
      <c r="AN1988" s="17">
        <v>0</v>
      </c>
      <c r="AO1988" s="17"/>
      <c r="AP1988" s="17">
        <v>6.0227611442695899E-3</v>
      </c>
      <c r="AQ1988" s="17">
        <v>9.6883596296931697E-3</v>
      </c>
      <c r="AR1988" s="17">
        <v>2.18512007542245E-2</v>
      </c>
      <c r="AS1988" s="17"/>
      <c r="AT1988" s="17">
        <v>3.3849124501888601E-3</v>
      </c>
      <c r="AU1988" s="17">
        <v>8.3476746334415399E-3</v>
      </c>
      <c r="AV1988" s="17" t="s">
        <v>74</v>
      </c>
      <c r="AW1988" s="17">
        <v>0</v>
      </c>
      <c r="AX1988" s="17">
        <v>3.3073243717825697E-2</v>
      </c>
      <c r="AY1988" s="17">
        <v>1.8724481383914599E-2</v>
      </c>
      <c r="AZ1988" s="17">
        <v>0</v>
      </c>
    </row>
    <row r="1989" spans="2:52" x14ac:dyDescent="0.35">
      <c r="B1989" t="s">
        <v>577</v>
      </c>
      <c r="C1989" s="17">
        <v>5.0710799325330101E-3</v>
      </c>
      <c r="D1989" s="17">
        <v>7.1048921032155999E-3</v>
      </c>
      <c r="E1989" s="17">
        <v>2.9586746969706801E-3</v>
      </c>
      <c r="F1989" s="17"/>
      <c r="G1989" s="17">
        <v>1.1109115782046999E-2</v>
      </c>
      <c r="H1989" s="17">
        <v>1.23163751812407E-2</v>
      </c>
      <c r="I1989" s="17">
        <v>0</v>
      </c>
      <c r="J1989" s="17">
        <v>9.7150213674289006E-3</v>
      </c>
      <c r="K1989" s="17">
        <v>0</v>
      </c>
      <c r="L1989" s="17">
        <v>0</v>
      </c>
      <c r="M1989" s="17"/>
      <c r="N1989" s="17">
        <v>5.2144253139200401E-3</v>
      </c>
      <c r="O1989" s="17">
        <v>0</v>
      </c>
      <c r="P1989" s="17">
        <v>0</v>
      </c>
      <c r="Q1989" s="17">
        <v>1.5110217431957999E-2</v>
      </c>
      <c r="R1989" s="17"/>
      <c r="S1989" s="17">
        <v>0</v>
      </c>
      <c r="T1989" s="17">
        <v>0</v>
      </c>
      <c r="U1989" s="17">
        <v>0</v>
      </c>
      <c r="V1989" s="17">
        <v>1.78666480910268E-2</v>
      </c>
      <c r="W1989" s="17">
        <v>1.9775081367356499E-2</v>
      </c>
      <c r="X1989" s="17">
        <v>2.02068516048137E-2</v>
      </c>
      <c r="Y1989" s="17">
        <v>0</v>
      </c>
      <c r="Z1989" s="17">
        <v>0</v>
      </c>
      <c r="AA1989" s="17">
        <v>0</v>
      </c>
      <c r="AB1989" s="17">
        <v>0</v>
      </c>
      <c r="AC1989" s="17">
        <v>0</v>
      </c>
      <c r="AD1989" s="17">
        <v>0</v>
      </c>
      <c r="AE1989" s="17"/>
      <c r="AF1989" s="17">
        <v>3.6771363349310899E-3</v>
      </c>
      <c r="AG1989" s="17">
        <v>0</v>
      </c>
      <c r="AH1989" s="17">
        <v>0</v>
      </c>
      <c r="AI1989" s="17"/>
      <c r="AJ1989" s="17">
        <v>8.34358751430175E-3</v>
      </c>
      <c r="AK1989" s="17">
        <v>0</v>
      </c>
      <c r="AL1989" s="17">
        <v>0</v>
      </c>
      <c r="AM1989" s="17">
        <v>0</v>
      </c>
      <c r="AN1989" s="17">
        <v>0</v>
      </c>
      <c r="AO1989" s="17"/>
      <c r="AP1989" s="17">
        <v>0</v>
      </c>
      <c r="AQ1989" s="17">
        <v>5.8594814824095296E-3</v>
      </c>
      <c r="AR1989" s="17">
        <v>0</v>
      </c>
      <c r="AS1989" s="17"/>
      <c r="AT1989" s="17">
        <v>0</v>
      </c>
      <c r="AU1989" s="17">
        <v>1.24007856337735E-2</v>
      </c>
      <c r="AV1989" s="17" t="s">
        <v>74</v>
      </c>
      <c r="AW1989" s="17">
        <v>0</v>
      </c>
      <c r="AX1989" s="17">
        <v>0</v>
      </c>
      <c r="AY1989" s="17">
        <v>0</v>
      </c>
      <c r="AZ1989" s="17">
        <v>0</v>
      </c>
    </row>
    <row r="1990" spans="2:52" x14ac:dyDescent="0.35">
      <c r="C1990" s="17"/>
      <c r="D1990" s="17"/>
      <c r="E1990" s="17"/>
      <c r="F1990" s="17"/>
      <c r="G1990" s="17"/>
      <c r="H1990" s="17"/>
      <c r="I1990" s="17"/>
      <c r="J1990" s="17"/>
      <c r="K1990" s="17"/>
      <c r="L1990" s="17"/>
      <c r="M1990" s="17"/>
      <c r="N1990" s="17"/>
      <c r="O1990" s="17"/>
      <c r="P1990" s="17"/>
      <c r="Q1990" s="17"/>
      <c r="R1990" s="17"/>
      <c r="S1990" s="17"/>
      <c r="T1990" s="17"/>
      <c r="U1990" s="17"/>
      <c r="V1990" s="17"/>
      <c r="W1990" s="17"/>
      <c r="X1990" s="17"/>
      <c r="Y1990" s="17"/>
      <c r="Z1990" s="17"/>
      <c r="AA1990" s="17"/>
      <c r="AB1990" s="17"/>
      <c r="AC1990" s="17"/>
      <c r="AD1990" s="17"/>
      <c r="AE1990" s="17"/>
      <c r="AF1990" s="17"/>
      <c r="AG1990" s="17"/>
      <c r="AH1990" s="17"/>
      <c r="AI1990" s="17"/>
      <c r="AJ1990" s="17"/>
      <c r="AK1990" s="17"/>
      <c r="AL1990" s="17"/>
      <c r="AM1990" s="17"/>
      <c r="AN1990" s="17"/>
      <c r="AO1990" s="17"/>
      <c r="AP1990" s="17"/>
      <c r="AQ1990" s="17"/>
      <c r="AR1990" s="17"/>
      <c r="AS1990" s="17"/>
      <c r="AT1990" s="17"/>
      <c r="AU1990" s="17"/>
      <c r="AV1990" s="17"/>
      <c r="AW1990" s="17"/>
      <c r="AX1990" s="17"/>
      <c r="AY1990" s="17"/>
      <c r="AZ1990" s="17"/>
    </row>
    <row r="1991" spans="2:52" x14ac:dyDescent="0.35">
      <c r="B1991" s="6" t="s">
        <v>584</v>
      </c>
      <c r="C1991" s="17"/>
      <c r="D1991" s="17"/>
      <c r="E1991" s="17"/>
      <c r="F1991" s="17"/>
      <c r="G1991" s="17"/>
      <c r="H1991" s="17"/>
      <c r="I1991" s="17"/>
      <c r="J1991" s="17"/>
      <c r="K1991" s="17"/>
      <c r="L1991" s="17"/>
      <c r="M1991" s="17"/>
      <c r="N1991" s="17"/>
      <c r="O1991" s="17"/>
      <c r="P1991" s="17"/>
      <c r="Q1991" s="17"/>
      <c r="R1991" s="17"/>
      <c r="S1991" s="17"/>
      <c r="T1991" s="17"/>
      <c r="U1991" s="17"/>
      <c r="V1991" s="17"/>
      <c r="W1991" s="17"/>
      <c r="X1991" s="17"/>
      <c r="Y1991" s="17"/>
      <c r="Z1991" s="17"/>
      <c r="AA1991" s="17"/>
      <c r="AB1991" s="17"/>
      <c r="AC1991" s="17"/>
      <c r="AD1991" s="17"/>
      <c r="AE1991" s="17"/>
      <c r="AF1991" s="17"/>
      <c r="AG1991" s="17"/>
      <c r="AH1991" s="17"/>
      <c r="AI1991" s="17"/>
      <c r="AJ1991" s="17"/>
      <c r="AK1991" s="17"/>
      <c r="AL1991" s="17"/>
      <c r="AM1991" s="17"/>
      <c r="AN1991" s="17"/>
      <c r="AO1991" s="17"/>
      <c r="AP1991" s="17"/>
      <c r="AQ1991" s="17"/>
      <c r="AR1991" s="17"/>
      <c r="AS1991" s="17"/>
      <c r="AT1991" s="17"/>
      <c r="AU1991" s="17"/>
      <c r="AV1991" s="17"/>
      <c r="AW1991" s="17"/>
      <c r="AX1991" s="17"/>
      <c r="AY1991" s="17"/>
      <c r="AZ1991" s="17"/>
    </row>
    <row r="1992" spans="2:52" x14ac:dyDescent="0.35">
      <c r="B1992" s="24" t="s">
        <v>156</v>
      </c>
      <c r="C1992" s="17"/>
      <c r="D1992" s="17"/>
      <c r="E1992" s="17"/>
      <c r="F1992" s="17"/>
      <c r="G1992" s="17"/>
      <c r="H1992" s="17"/>
      <c r="I1992" s="17"/>
      <c r="J1992" s="17"/>
      <c r="K1992" s="17"/>
      <c r="L1992" s="17"/>
      <c r="M1992" s="17"/>
      <c r="N1992" s="17"/>
      <c r="O1992" s="17"/>
      <c r="P1992" s="17"/>
      <c r="Q1992" s="17"/>
      <c r="R1992" s="17"/>
      <c r="S1992" s="17"/>
      <c r="T1992" s="17"/>
      <c r="U1992" s="17"/>
      <c r="V1992" s="17"/>
      <c r="W1992" s="17"/>
      <c r="X1992" s="17"/>
      <c r="Y1992" s="17"/>
      <c r="Z1992" s="17"/>
      <c r="AA1992" s="17"/>
      <c r="AB1992" s="17"/>
      <c r="AC1992" s="17"/>
      <c r="AD1992" s="17"/>
      <c r="AE1992" s="17"/>
      <c r="AF1992" s="17"/>
      <c r="AG1992" s="17"/>
      <c r="AH1992" s="17"/>
      <c r="AI1992" s="17"/>
      <c r="AJ1992" s="17"/>
      <c r="AK1992" s="17"/>
      <c r="AL1992" s="17"/>
      <c r="AM1992" s="17"/>
      <c r="AN1992" s="17"/>
      <c r="AO1992" s="17"/>
      <c r="AP1992" s="17"/>
      <c r="AQ1992" s="17"/>
      <c r="AR1992" s="17"/>
      <c r="AS1992" s="17"/>
      <c r="AT1992" s="17"/>
      <c r="AU1992" s="17"/>
      <c r="AV1992" s="17"/>
      <c r="AW1992" s="17"/>
      <c r="AX1992" s="17"/>
      <c r="AY1992" s="17"/>
      <c r="AZ1992" s="17"/>
    </row>
    <row r="1993" spans="2:52" x14ac:dyDescent="0.35">
      <c r="B1993" t="s">
        <v>573</v>
      </c>
      <c r="C1993" s="17">
        <v>0.24160998831768399</v>
      </c>
      <c r="D1993" s="17">
        <v>0.25434057831036799</v>
      </c>
      <c r="E1993" s="17">
        <v>0.22896697650567999</v>
      </c>
      <c r="F1993" s="17"/>
      <c r="G1993" s="17">
        <v>0.28466964482239798</v>
      </c>
      <c r="H1993" s="17">
        <v>0.33516685438758997</v>
      </c>
      <c r="I1993" s="17">
        <v>0.23702083680237199</v>
      </c>
      <c r="J1993" s="17">
        <v>0.147907126407505</v>
      </c>
      <c r="K1993" s="17">
        <v>0.255821674054443</v>
      </c>
      <c r="L1993" s="17">
        <v>0.19862740507486501</v>
      </c>
      <c r="M1993" s="17"/>
      <c r="N1993" s="17">
        <v>0.31399461398376999</v>
      </c>
      <c r="O1993" s="17">
        <v>0.20799805305504199</v>
      </c>
      <c r="P1993" s="17">
        <v>0.26283438895529299</v>
      </c>
      <c r="Q1993" s="17">
        <v>0.17944666514723401</v>
      </c>
      <c r="R1993" s="17"/>
      <c r="S1993" s="17">
        <v>0.34431991298693598</v>
      </c>
      <c r="T1993" s="17">
        <v>0.27396966084895802</v>
      </c>
      <c r="U1993" s="17">
        <v>0.103502679304459</v>
      </c>
      <c r="V1993" s="17">
        <v>0.19667298663402399</v>
      </c>
      <c r="W1993" s="17">
        <v>0.19808714839824601</v>
      </c>
      <c r="X1993" s="17">
        <v>0.28375885675245899</v>
      </c>
      <c r="Y1993" s="17">
        <v>0.23286748021266601</v>
      </c>
      <c r="Z1993" s="17">
        <v>0.11166582321707599</v>
      </c>
      <c r="AA1993" s="17">
        <v>0.27996685266336502</v>
      </c>
      <c r="AB1993" s="17">
        <v>0.162992195542014</v>
      </c>
      <c r="AC1993" s="17">
        <v>0.21606543120337701</v>
      </c>
      <c r="AD1993" s="17">
        <v>0.38764016185030398</v>
      </c>
      <c r="AE1993" s="17"/>
      <c r="AF1993" s="17">
        <v>0.23023326039761199</v>
      </c>
      <c r="AG1993" s="17">
        <v>0.25258773133968998</v>
      </c>
      <c r="AH1993" s="17">
        <v>0.23488390190341499</v>
      </c>
      <c r="AI1993" s="17"/>
      <c r="AJ1993" s="17">
        <v>0.224801550337586</v>
      </c>
      <c r="AK1993" s="17">
        <v>0.282838207726063</v>
      </c>
      <c r="AL1993" s="17">
        <v>0.16426265333696599</v>
      </c>
      <c r="AM1993" s="17">
        <v>0.108109429159136</v>
      </c>
      <c r="AN1993" s="17">
        <v>0.19308529093659399</v>
      </c>
      <c r="AO1993" s="17"/>
      <c r="AP1993" s="17">
        <v>0.26802297432565803</v>
      </c>
      <c r="AQ1993" s="17">
        <v>0.27036625861802199</v>
      </c>
      <c r="AR1993" s="17">
        <v>0.20936926995251401</v>
      </c>
      <c r="AS1993" s="17"/>
      <c r="AT1993" s="17">
        <v>0.25028021728518501</v>
      </c>
      <c r="AU1993" s="17">
        <v>0.23953015598470601</v>
      </c>
      <c r="AV1993" s="17" t="s">
        <v>74</v>
      </c>
      <c r="AW1993" s="17">
        <v>0.14217344927390799</v>
      </c>
      <c r="AX1993" s="17">
        <v>0.159923421247152</v>
      </c>
      <c r="AY1993" s="17">
        <v>0.279986402837614</v>
      </c>
      <c r="AZ1993" s="17">
        <v>0.26826416189686803</v>
      </c>
    </row>
    <row r="1994" spans="2:52" x14ac:dyDescent="0.35">
      <c r="B1994" t="s">
        <v>574</v>
      </c>
      <c r="C1994" s="17">
        <v>0.32984945364218499</v>
      </c>
      <c r="D1994" s="17">
        <v>0.33654688032503</v>
      </c>
      <c r="E1994" s="17">
        <v>0.32375795054211898</v>
      </c>
      <c r="F1994" s="17"/>
      <c r="G1994" s="17">
        <v>0.34823872990246302</v>
      </c>
      <c r="H1994" s="17">
        <v>0.32128429391587099</v>
      </c>
      <c r="I1994" s="17">
        <v>0.35096319750472099</v>
      </c>
      <c r="J1994" s="17">
        <v>0.31423243111837501</v>
      </c>
      <c r="K1994" s="17">
        <v>0.33940316881153398</v>
      </c>
      <c r="L1994" s="17">
        <v>0.31057410041358002</v>
      </c>
      <c r="M1994" s="17"/>
      <c r="N1994" s="17">
        <v>0.39390624007705999</v>
      </c>
      <c r="O1994" s="17">
        <v>0.36094314419160101</v>
      </c>
      <c r="P1994" s="17">
        <v>0.26507907600193797</v>
      </c>
      <c r="Q1994" s="17">
        <v>0.28106146558253903</v>
      </c>
      <c r="R1994" s="17"/>
      <c r="S1994" s="17">
        <v>0.27181080794014301</v>
      </c>
      <c r="T1994" s="17">
        <v>0.32285996053298399</v>
      </c>
      <c r="U1994" s="17">
        <v>0.29816079553728603</v>
      </c>
      <c r="V1994" s="17">
        <v>0.250579880939586</v>
      </c>
      <c r="W1994" s="17">
        <v>0.42570701969274299</v>
      </c>
      <c r="X1994" s="17">
        <v>0.32974380331597902</v>
      </c>
      <c r="Y1994" s="17">
        <v>0.45692256448105401</v>
      </c>
      <c r="Z1994" s="17">
        <v>0.21952180923562201</v>
      </c>
      <c r="AA1994" s="17">
        <v>0.311449950513697</v>
      </c>
      <c r="AB1994" s="17">
        <v>0.360063002986375</v>
      </c>
      <c r="AC1994" s="17">
        <v>0.40664021412865098</v>
      </c>
      <c r="AD1994" s="17">
        <v>0.31855831067277202</v>
      </c>
      <c r="AE1994" s="17"/>
      <c r="AF1994" s="17">
        <v>0.32631492165731701</v>
      </c>
      <c r="AG1994" s="17">
        <v>0.35932568942878002</v>
      </c>
      <c r="AH1994" s="17">
        <v>0.263369364301211</v>
      </c>
      <c r="AI1994" s="17"/>
      <c r="AJ1994" s="17">
        <v>0.34768186667891399</v>
      </c>
      <c r="AK1994" s="17">
        <v>0.32517945338344001</v>
      </c>
      <c r="AL1994" s="17">
        <v>0.41713795021729799</v>
      </c>
      <c r="AM1994" s="17">
        <v>0.116094352948919</v>
      </c>
      <c r="AN1994" s="17">
        <v>0.25561322528004699</v>
      </c>
      <c r="AO1994" s="17"/>
      <c r="AP1994" s="17">
        <v>0.366814771623095</v>
      </c>
      <c r="AQ1994" s="17">
        <v>0.352131742942007</v>
      </c>
      <c r="AR1994" s="17">
        <v>0.30899634150621302</v>
      </c>
      <c r="AS1994" s="17"/>
      <c r="AT1994" s="17">
        <v>0.34722004518488497</v>
      </c>
      <c r="AU1994" s="17">
        <v>0.404612277788238</v>
      </c>
      <c r="AV1994" s="17" t="s">
        <v>74</v>
      </c>
      <c r="AW1994" s="17">
        <v>0.15752109967067601</v>
      </c>
      <c r="AX1994" s="17">
        <v>0.19129700831274499</v>
      </c>
      <c r="AY1994" s="17">
        <v>0.317808705143939</v>
      </c>
      <c r="AZ1994" s="17">
        <v>0.44510334692446502</v>
      </c>
    </row>
    <row r="1995" spans="2:52" x14ac:dyDescent="0.35">
      <c r="B1995" t="s">
        <v>575</v>
      </c>
      <c r="C1995" s="17">
        <v>0.37613585019234802</v>
      </c>
      <c r="D1995" s="17">
        <v>0.36028711022433102</v>
      </c>
      <c r="E1995" s="17">
        <v>0.39374482162372298</v>
      </c>
      <c r="F1995" s="17"/>
      <c r="G1995" s="17">
        <v>0.26576998751790898</v>
      </c>
      <c r="H1995" s="17">
        <v>0.27875705949727603</v>
      </c>
      <c r="I1995" s="17">
        <v>0.35477288115926198</v>
      </c>
      <c r="J1995" s="17">
        <v>0.48229096016918499</v>
      </c>
      <c r="K1995" s="17">
        <v>0.39598797846334699</v>
      </c>
      <c r="L1995" s="17">
        <v>0.45786898183056302</v>
      </c>
      <c r="M1995" s="17"/>
      <c r="N1995" s="17">
        <v>0.23369002299674099</v>
      </c>
      <c r="O1995" s="17">
        <v>0.40825080572144801</v>
      </c>
      <c r="P1995" s="17">
        <v>0.40065069503971101</v>
      </c>
      <c r="Q1995" s="17">
        <v>0.47830174372211898</v>
      </c>
      <c r="R1995" s="17"/>
      <c r="S1995" s="17">
        <v>0.343852153559985</v>
      </c>
      <c r="T1995" s="17">
        <v>0.35229347445303</v>
      </c>
      <c r="U1995" s="17">
        <v>0.58036268442416095</v>
      </c>
      <c r="V1995" s="17">
        <v>0.484089142482859</v>
      </c>
      <c r="W1995" s="17">
        <v>0.29637581586860301</v>
      </c>
      <c r="X1995" s="17">
        <v>0.29436837325037601</v>
      </c>
      <c r="Y1995" s="17">
        <v>0.26182161334311999</v>
      </c>
      <c r="Z1995" s="17">
        <v>0.597015948214772</v>
      </c>
      <c r="AA1995" s="17">
        <v>0.38296908270549501</v>
      </c>
      <c r="AB1995" s="17">
        <v>0.40432641585263501</v>
      </c>
      <c r="AC1995" s="17">
        <v>0.37729435466797201</v>
      </c>
      <c r="AD1995" s="17">
        <v>0.21797360197749499</v>
      </c>
      <c r="AE1995" s="17"/>
      <c r="AF1995" s="17">
        <v>0.39604510551498101</v>
      </c>
      <c r="AG1995" s="17">
        <v>0.342289572906257</v>
      </c>
      <c r="AH1995" s="17">
        <v>0.45277242965335401</v>
      </c>
      <c r="AI1995" s="17"/>
      <c r="AJ1995" s="17">
        <v>0.38224728175601602</v>
      </c>
      <c r="AK1995" s="17">
        <v>0.338789716941024</v>
      </c>
      <c r="AL1995" s="17">
        <v>0.367117027449331</v>
      </c>
      <c r="AM1995" s="17">
        <v>0.62925098076931496</v>
      </c>
      <c r="AN1995" s="17">
        <v>0.46775129184080499</v>
      </c>
      <c r="AO1995" s="17"/>
      <c r="AP1995" s="17">
        <v>0.3254886500518</v>
      </c>
      <c r="AQ1995" s="17">
        <v>0.31785485693189502</v>
      </c>
      <c r="AR1995" s="17">
        <v>0.43922342056372499</v>
      </c>
      <c r="AS1995" s="17"/>
      <c r="AT1995" s="17">
        <v>0.379517815448917</v>
      </c>
      <c r="AU1995" s="17">
        <v>0.27613610362723301</v>
      </c>
      <c r="AV1995" s="17" t="s">
        <v>74</v>
      </c>
      <c r="AW1995" s="17">
        <v>0.63889268422208101</v>
      </c>
      <c r="AX1995" s="17">
        <v>0.54881712949896899</v>
      </c>
      <c r="AY1995" s="17">
        <v>0.34896990309659298</v>
      </c>
      <c r="AZ1995" s="17">
        <v>0.28663249117866701</v>
      </c>
    </row>
    <row r="1996" spans="2:52" x14ac:dyDescent="0.35">
      <c r="B1996" t="s">
        <v>576</v>
      </c>
      <c r="C1996" s="17">
        <v>4.1862729194640097E-2</v>
      </c>
      <c r="D1996" s="17">
        <v>3.9695785647400603E-2</v>
      </c>
      <c r="E1996" s="17">
        <v>4.1482527496858997E-2</v>
      </c>
      <c r="F1996" s="17"/>
      <c r="G1996" s="17">
        <v>7.9969088967808605E-2</v>
      </c>
      <c r="H1996" s="17">
        <v>6.4791792199262496E-2</v>
      </c>
      <c r="I1996" s="17">
        <v>3.8066849662634697E-2</v>
      </c>
      <c r="J1996" s="17">
        <v>3.7174504604081303E-2</v>
      </c>
      <c r="K1996" s="17">
        <v>0</v>
      </c>
      <c r="L1996" s="17">
        <v>3.2929512680992E-2</v>
      </c>
      <c r="M1996" s="17"/>
      <c r="N1996" s="17">
        <v>4.6042001567877598E-2</v>
      </c>
      <c r="O1996" s="17">
        <v>1.8151963236395601E-2</v>
      </c>
      <c r="P1996" s="17">
        <v>5.0879427001840699E-2</v>
      </c>
      <c r="Q1996" s="17">
        <v>5.5294816741310003E-2</v>
      </c>
      <c r="R1996" s="17"/>
      <c r="S1996" s="17">
        <v>3.0230916116140701E-2</v>
      </c>
      <c r="T1996" s="17">
        <v>5.0876904165027798E-2</v>
      </c>
      <c r="U1996" s="17">
        <v>1.79738407340942E-2</v>
      </c>
      <c r="V1996" s="17">
        <v>5.0791341852504203E-2</v>
      </c>
      <c r="W1996" s="17">
        <v>7.9830016040408E-2</v>
      </c>
      <c r="X1996" s="17">
        <v>9.2128966681185406E-2</v>
      </c>
      <c r="Y1996" s="17">
        <v>4.8388341963160199E-2</v>
      </c>
      <c r="Z1996" s="17">
        <v>3.5489135787413403E-2</v>
      </c>
      <c r="AA1996" s="17">
        <v>0</v>
      </c>
      <c r="AB1996" s="17">
        <v>4.5471051261777598E-2</v>
      </c>
      <c r="AC1996" s="17">
        <v>0</v>
      </c>
      <c r="AD1996" s="17">
        <v>0</v>
      </c>
      <c r="AE1996" s="17"/>
      <c r="AF1996" s="17">
        <v>3.2313424319894E-2</v>
      </c>
      <c r="AG1996" s="17">
        <v>4.1806999621971E-2</v>
      </c>
      <c r="AH1996" s="17">
        <v>2.83511330090323E-2</v>
      </c>
      <c r="AI1996" s="17"/>
      <c r="AJ1996" s="17">
        <v>3.2121000307934598E-2</v>
      </c>
      <c r="AK1996" s="17">
        <v>5.3192621949473003E-2</v>
      </c>
      <c r="AL1996" s="17">
        <v>5.1482368996405001E-2</v>
      </c>
      <c r="AM1996" s="17">
        <v>0.14654523712263101</v>
      </c>
      <c r="AN1996" s="17">
        <v>4.0894916525620301E-2</v>
      </c>
      <c r="AO1996" s="17"/>
      <c r="AP1996" s="17">
        <v>3.96736039994477E-2</v>
      </c>
      <c r="AQ1996" s="17">
        <v>5.63077765244034E-2</v>
      </c>
      <c r="AR1996" s="17">
        <v>2.18512007542245E-2</v>
      </c>
      <c r="AS1996" s="17"/>
      <c r="AT1996" s="17">
        <v>2.2981922081012601E-2</v>
      </c>
      <c r="AU1996" s="17">
        <v>6.5288204914618203E-2</v>
      </c>
      <c r="AV1996" s="17" t="s">
        <v>74</v>
      </c>
      <c r="AW1996" s="17">
        <v>3.96809770037558E-2</v>
      </c>
      <c r="AX1996" s="17">
        <v>6.5246648244728603E-2</v>
      </c>
      <c r="AY1996" s="17">
        <v>3.9250028800946003E-2</v>
      </c>
      <c r="AZ1996" s="17">
        <v>0</v>
      </c>
    </row>
    <row r="1997" spans="2:52" x14ac:dyDescent="0.35">
      <c r="B1997" t="s">
        <v>577</v>
      </c>
      <c r="C1997" s="17">
        <v>1.05419786531433E-2</v>
      </c>
      <c r="D1997" s="17">
        <v>9.1296454928699207E-3</v>
      </c>
      <c r="E1997" s="17">
        <v>1.20477238316183E-2</v>
      </c>
      <c r="F1997" s="17"/>
      <c r="G1997" s="17">
        <v>2.1352548789421302E-2</v>
      </c>
      <c r="H1997" s="17">
        <v>0</v>
      </c>
      <c r="I1997" s="17">
        <v>1.9176234871009799E-2</v>
      </c>
      <c r="J1997" s="17">
        <v>1.8394977700854399E-2</v>
      </c>
      <c r="K1997" s="17">
        <v>8.7871786706758097E-3</v>
      </c>
      <c r="L1997" s="17">
        <v>0</v>
      </c>
      <c r="M1997" s="17"/>
      <c r="N1997" s="17">
        <v>1.2367121374550901E-2</v>
      </c>
      <c r="O1997" s="17">
        <v>4.6560337955127897E-3</v>
      </c>
      <c r="P1997" s="17">
        <v>2.05564130012173E-2</v>
      </c>
      <c r="Q1997" s="17">
        <v>5.89530880679836E-3</v>
      </c>
      <c r="R1997" s="17"/>
      <c r="S1997" s="17">
        <v>9.7862093967961104E-3</v>
      </c>
      <c r="T1997" s="17">
        <v>0</v>
      </c>
      <c r="U1997" s="17">
        <v>0</v>
      </c>
      <c r="V1997" s="17">
        <v>1.78666480910268E-2</v>
      </c>
      <c r="W1997" s="17">
        <v>0</v>
      </c>
      <c r="X1997" s="17">
        <v>0</v>
      </c>
      <c r="Y1997" s="17">
        <v>0</v>
      </c>
      <c r="Z1997" s="17">
        <v>3.63072835451159E-2</v>
      </c>
      <c r="AA1997" s="17">
        <v>2.5614114117443999E-2</v>
      </c>
      <c r="AB1997" s="17">
        <v>2.7147334357199199E-2</v>
      </c>
      <c r="AC1997" s="17">
        <v>0</v>
      </c>
      <c r="AD1997" s="17">
        <v>7.5827925499429599E-2</v>
      </c>
      <c r="AE1997" s="17"/>
      <c r="AF1997" s="17">
        <v>1.50932881101958E-2</v>
      </c>
      <c r="AG1997" s="17">
        <v>3.9900067033024397E-3</v>
      </c>
      <c r="AH1997" s="17">
        <v>2.0623171132987301E-2</v>
      </c>
      <c r="AI1997" s="17"/>
      <c r="AJ1997" s="17">
        <v>1.3148300919550099E-2</v>
      </c>
      <c r="AK1997" s="17">
        <v>0</v>
      </c>
      <c r="AL1997" s="17">
        <v>0</v>
      </c>
      <c r="AM1997" s="17">
        <v>0</v>
      </c>
      <c r="AN1997" s="17">
        <v>4.2655275416933501E-2</v>
      </c>
      <c r="AO1997" s="17"/>
      <c r="AP1997" s="17">
        <v>0</v>
      </c>
      <c r="AQ1997" s="17">
        <v>3.3393649836722101E-3</v>
      </c>
      <c r="AR1997" s="17">
        <v>2.05597672233233E-2</v>
      </c>
      <c r="AS1997" s="17"/>
      <c r="AT1997" s="17">
        <v>0</v>
      </c>
      <c r="AU1997" s="17">
        <v>1.44332576852044E-2</v>
      </c>
      <c r="AV1997" s="17" t="s">
        <v>74</v>
      </c>
      <c r="AW1997" s="17">
        <v>2.1731789829578799E-2</v>
      </c>
      <c r="AX1997" s="17">
        <v>3.4715792696406199E-2</v>
      </c>
      <c r="AY1997" s="17">
        <v>1.39849601209083E-2</v>
      </c>
      <c r="AZ1997" s="17">
        <v>0</v>
      </c>
    </row>
    <row r="1998" spans="2:52" x14ac:dyDescent="0.35">
      <c r="C1998" s="17"/>
      <c r="D1998" s="17"/>
      <c r="E1998" s="17"/>
      <c r="F1998" s="17"/>
      <c r="G1998" s="17"/>
      <c r="H1998" s="17"/>
      <c r="I1998" s="17"/>
      <c r="J1998" s="17"/>
      <c r="K1998" s="17"/>
      <c r="L1998" s="17"/>
      <c r="M1998" s="17"/>
      <c r="N1998" s="17"/>
      <c r="O1998" s="17"/>
      <c r="P1998" s="17"/>
      <c r="Q1998" s="17"/>
      <c r="R1998" s="17"/>
      <c r="S1998" s="17"/>
      <c r="T1998" s="17"/>
      <c r="U1998" s="17"/>
      <c r="V1998" s="17"/>
      <c r="W1998" s="17"/>
      <c r="X1998" s="17"/>
      <c r="Y1998" s="17"/>
      <c r="Z1998" s="17"/>
      <c r="AA1998" s="17"/>
      <c r="AB1998" s="17"/>
      <c r="AC1998" s="17"/>
      <c r="AD1998" s="17"/>
      <c r="AE1998" s="17"/>
      <c r="AF1998" s="17"/>
      <c r="AG1998" s="17"/>
      <c r="AH1998" s="17"/>
      <c r="AI1998" s="17"/>
      <c r="AJ1998" s="17"/>
      <c r="AK1998" s="17"/>
      <c r="AL1998" s="17"/>
      <c r="AM1998" s="17"/>
      <c r="AN1998" s="17"/>
      <c r="AO1998" s="17"/>
      <c r="AP1998" s="17"/>
      <c r="AQ1998" s="17"/>
      <c r="AR1998" s="17"/>
      <c r="AS1998" s="17"/>
      <c r="AT1998" s="17"/>
      <c r="AU1998" s="17"/>
      <c r="AV1998" s="17"/>
      <c r="AW1998" s="17"/>
      <c r="AX1998" s="17"/>
      <c r="AY1998" s="17"/>
      <c r="AZ1998" s="17"/>
    </row>
    <row r="1999" spans="2:52" x14ac:dyDescent="0.35">
      <c r="B1999" s="6" t="s">
        <v>583</v>
      </c>
      <c r="C1999" s="17"/>
      <c r="D1999" s="17"/>
      <c r="E1999" s="17"/>
      <c r="F1999" s="17"/>
      <c r="G1999" s="17"/>
      <c r="H1999" s="17"/>
      <c r="I1999" s="17"/>
      <c r="J1999" s="17"/>
      <c r="K1999" s="17"/>
      <c r="L1999" s="17"/>
      <c r="M1999" s="17"/>
      <c r="N1999" s="17"/>
      <c r="O1999" s="17"/>
      <c r="P1999" s="17"/>
      <c r="Q1999" s="17"/>
      <c r="R1999" s="17"/>
      <c r="S1999" s="17"/>
      <c r="T1999" s="17"/>
      <c r="U1999" s="17"/>
      <c r="V1999" s="17"/>
      <c r="W1999" s="17"/>
      <c r="X1999" s="17"/>
      <c r="Y1999" s="17"/>
      <c r="Z1999" s="17"/>
      <c r="AA1999" s="17"/>
      <c r="AB1999" s="17"/>
      <c r="AC1999" s="17"/>
      <c r="AD1999" s="17"/>
      <c r="AE1999" s="17"/>
      <c r="AF1999" s="17"/>
      <c r="AG1999" s="17"/>
      <c r="AH1999" s="17"/>
      <c r="AI1999" s="17"/>
      <c r="AJ1999" s="17"/>
      <c r="AK1999" s="17"/>
      <c r="AL1999" s="17"/>
      <c r="AM1999" s="17"/>
      <c r="AN1999" s="17"/>
      <c r="AO1999" s="17"/>
      <c r="AP1999" s="17"/>
      <c r="AQ1999" s="17"/>
      <c r="AR1999" s="17"/>
      <c r="AS1999" s="17"/>
      <c r="AT1999" s="17"/>
      <c r="AU1999" s="17"/>
      <c r="AV1999" s="17"/>
      <c r="AW1999" s="17"/>
      <c r="AX1999" s="17"/>
      <c r="AY1999" s="17"/>
      <c r="AZ1999" s="17"/>
    </row>
    <row r="2000" spans="2:52" x14ac:dyDescent="0.35">
      <c r="B2000" s="24" t="s">
        <v>156</v>
      </c>
      <c r="C2000" s="17"/>
      <c r="D2000" s="17"/>
      <c r="E2000" s="17"/>
      <c r="F2000" s="17"/>
      <c r="G2000" s="17"/>
      <c r="H2000" s="17"/>
      <c r="I2000" s="17"/>
      <c r="J2000" s="17"/>
      <c r="K2000" s="17"/>
      <c r="L2000" s="17"/>
      <c r="M2000" s="17"/>
      <c r="N2000" s="17"/>
      <c r="O2000" s="17"/>
      <c r="P2000" s="17"/>
      <c r="Q2000" s="17"/>
      <c r="R2000" s="17"/>
      <c r="S2000" s="17"/>
      <c r="T2000" s="17"/>
      <c r="U2000" s="17"/>
      <c r="V2000" s="17"/>
      <c r="W2000" s="17"/>
      <c r="X2000" s="17"/>
      <c r="Y2000" s="17"/>
      <c r="Z2000" s="17"/>
      <c r="AA2000" s="17"/>
      <c r="AB2000" s="17"/>
      <c r="AC2000" s="17"/>
      <c r="AD2000" s="17"/>
      <c r="AE2000" s="17"/>
      <c r="AF2000" s="17"/>
      <c r="AG2000" s="17"/>
      <c r="AH2000" s="17"/>
      <c r="AI2000" s="17"/>
      <c r="AJ2000" s="17"/>
      <c r="AK2000" s="17"/>
      <c r="AL2000" s="17"/>
      <c r="AM2000" s="17"/>
      <c r="AN2000" s="17"/>
      <c r="AO2000" s="17"/>
      <c r="AP2000" s="17"/>
      <c r="AQ2000" s="17"/>
      <c r="AR2000" s="17"/>
      <c r="AS2000" s="17"/>
      <c r="AT2000" s="17"/>
      <c r="AU2000" s="17"/>
      <c r="AV2000" s="17"/>
      <c r="AW2000" s="17"/>
      <c r="AX2000" s="17"/>
      <c r="AY2000" s="17"/>
      <c r="AZ2000" s="17"/>
    </row>
    <row r="2001" spans="2:52" x14ac:dyDescent="0.35">
      <c r="B2001" t="s">
        <v>573</v>
      </c>
      <c r="C2001" s="17">
        <v>0.35771025548263002</v>
      </c>
      <c r="D2001" s="17">
        <v>0.31325175182663501</v>
      </c>
      <c r="E2001" s="17">
        <v>0.40073376635541103</v>
      </c>
      <c r="F2001" s="17"/>
      <c r="G2001" s="17">
        <v>0.35944742031453403</v>
      </c>
      <c r="H2001" s="17">
        <v>0.37888362267685299</v>
      </c>
      <c r="I2001" s="17">
        <v>0.40262800921054098</v>
      </c>
      <c r="J2001" s="17">
        <v>0.27650397312962399</v>
      </c>
      <c r="K2001" s="17">
        <v>0.41680558204775398</v>
      </c>
      <c r="L2001" s="17">
        <v>0.34447530143079902</v>
      </c>
      <c r="M2001" s="17"/>
      <c r="N2001" s="17">
        <v>0.33985783528241498</v>
      </c>
      <c r="O2001" s="17">
        <v>0.30209654974332101</v>
      </c>
      <c r="P2001" s="17">
        <v>0.345174092850703</v>
      </c>
      <c r="Q2001" s="17">
        <v>0.45378745388781</v>
      </c>
      <c r="R2001" s="17"/>
      <c r="S2001" s="17">
        <v>0.31878758140302399</v>
      </c>
      <c r="T2001" s="17">
        <v>0.22560747125035399</v>
      </c>
      <c r="U2001" s="17">
        <v>0.39120514330107398</v>
      </c>
      <c r="V2001" s="17">
        <v>0.31286539095746102</v>
      </c>
      <c r="W2001" s="17">
        <v>0.38440248868759802</v>
      </c>
      <c r="X2001" s="17">
        <v>0.31813178270299702</v>
      </c>
      <c r="Y2001" s="17">
        <v>0.43788703098174497</v>
      </c>
      <c r="Z2001" s="17">
        <v>0.317943970908527</v>
      </c>
      <c r="AA2001" s="17">
        <v>0.50013281373569896</v>
      </c>
      <c r="AB2001" s="17">
        <v>0.37255390278726902</v>
      </c>
      <c r="AC2001" s="17">
        <v>0.39349691639637102</v>
      </c>
      <c r="AD2001" s="17">
        <v>0.378712334414054</v>
      </c>
      <c r="AE2001" s="17"/>
      <c r="AF2001" s="17">
        <v>0.31429149544905299</v>
      </c>
      <c r="AG2001" s="17">
        <v>0.38337056180745299</v>
      </c>
      <c r="AH2001" s="17">
        <v>0.35700812864520898</v>
      </c>
      <c r="AI2001" s="17"/>
      <c r="AJ2001" s="17">
        <v>0.26690202736993102</v>
      </c>
      <c r="AK2001" s="17">
        <v>0.37863807983009601</v>
      </c>
      <c r="AL2001" s="17">
        <v>0.44032914348448798</v>
      </c>
      <c r="AM2001" s="17">
        <v>0.49200530833384798</v>
      </c>
      <c r="AN2001" s="17">
        <v>0.41818475316707099</v>
      </c>
      <c r="AO2001" s="17"/>
      <c r="AP2001" s="17">
        <v>0.292311650344522</v>
      </c>
      <c r="AQ2001" s="17">
        <v>0.41798697896364101</v>
      </c>
      <c r="AR2001" s="17">
        <v>0.397654595739793</v>
      </c>
      <c r="AS2001" s="17"/>
      <c r="AT2001" s="17">
        <v>0.33774365608677798</v>
      </c>
      <c r="AU2001" s="17">
        <v>0.310407347005139</v>
      </c>
      <c r="AV2001" s="17" t="s">
        <v>74</v>
      </c>
      <c r="AW2001" s="17">
        <v>0.33013799838345398</v>
      </c>
      <c r="AX2001" s="17">
        <v>0.36779588693378701</v>
      </c>
      <c r="AY2001" s="17">
        <v>0.41300393187802398</v>
      </c>
      <c r="AZ2001" s="17">
        <v>0.528158525110487</v>
      </c>
    </row>
    <row r="2002" spans="2:52" x14ac:dyDescent="0.35">
      <c r="B2002" t="s">
        <v>574</v>
      </c>
      <c r="C2002" s="17">
        <v>0.42287625735908901</v>
      </c>
      <c r="D2002" s="17">
        <v>0.44989132752879202</v>
      </c>
      <c r="E2002" s="17">
        <v>0.39673315604896597</v>
      </c>
      <c r="F2002" s="17"/>
      <c r="G2002" s="17">
        <v>0.38833051082625197</v>
      </c>
      <c r="H2002" s="17">
        <v>0.43158930093220599</v>
      </c>
      <c r="I2002" s="17">
        <v>0.359551694510645</v>
      </c>
      <c r="J2002" s="17">
        <v>0.49979993885949298</v>
      </c>
      <c r="K2002" s="17">
        <v>0.362937596065873</v>
      </c>
      <c r="L2002" s="17">
        <v>0.447873903910048</v>
      </c>
      <c r="M2002" s="17"/>
      <c r="N2002" s="17">
        <v>0.465707243080063</v>
      </c>
      <c r="O2002" s="17">
        <v>0.50127850735059698</v>
      </c>
      <c r="P2002" s="17">
        <v>0.38527108857925901</v>
      </c>
      <c r="Q2002" s="17">
        <v>0.310409455435949</v>
      </c>
      <c r="R2002" s="17"/>
      <c r="S2002" s="17">
        <v>0.437123606772991</v>
      </c>
      <c r="T2002" s="17">
        <v>0.61482850973301495</v>
      </c>
      <c r="U2002" s="17">
        <v>0.29510865207116899</v>
      </c>
      <c r="V2002" s="17">
        <v>0.52305734807525395</v>
      </c>
      <c r="W2002" s="17">
        <v>0.33590940606799102</v>
      </c>
      <c r="X2002" s="17">
        <v>0.46758650321299999</v>
      </c>
      <c r="Y2002" s="17">
        <v>0.39249657370972202</v>
      </c>
      <c r="Z2002" s="17">
        <v>0.45344309621649498</v>
      </c>
      <c r="AA2002" s="17">
        <v>0.292514872837218</v>
      </c>
      <c r="AB2002" s="17">
        <v>0.39742627053403301</v>
      </c>
      <c r="AC2002" s="17">
        <v>0.33147889920498502</v>
      </c>
      <c r="AD2002" s="17">
        <v>0.45594962943558798</v>
      </c>
      <c r="AE2002" s="17"/>
      <c r="AF2002" s="17">
        <v>0.42406774788069201</v>
      </c>
      <c r="AG2002" s="17">
        <v>0.44255310906099199</v>
      </c>
      <c r="AH2002" s="17">
        <v>0.400813891915761</v>
      </c>
      <c r="AI2002" s="17"/>
      <c r="AJ2002" s="17">
        <v>0.510620296617041</v>
      </c>
      <c r="AK2002" s="17">
        <v>0.38817140761730601</v>
      </c>
      <c r="AL2002" s="17">
        <v>0.384896107365649</v>
      </c>
      <c r="AM2002" s="17">
        <v>0.23326062613191201</v>
      </c>
      <c r="AN2002" s="17">
        <v>0.35988498390712398</v>
      </c>
      <c r="AO2002" s="17"/>
      <c r="AP2002" s="17">
        <v>0.470902687100345</v>
      </c>
      <c r="AQ2002" s="17">
        <v>0.37895138822383401</v>
      </c>
      <c r="AR2002" s="17">
        <v>0.40937637533031301</v>
      </c>
      <c r="AS2002" s="17"/>
      <c r="AT2002" s="17">
        <v>0.48626655076808201</v>
      </c>
      <c r="AU2002" s="17">
        <v>0.47562192942130999</v>
      </c>
      <c r="AV2002" s="17" t="s">
        <v>74</v>
      </c>
      <c r="AW2002" s="17">
        <v>0.35609543747128097</v>
      </c>
      <c r="AX2002" s="17">
        <v>0.3067692941156</v>
      </c>
      <c r="AY2002" s="17">
        <v>0.35929690921323099</v>
      </c>
      <c r="AZ2002" s="17">
        <v>0.30043193269424001</v>
      </c>
    </row>
    <row r="2003" spans="2:52" x14ac:dyDescent="0.35">
      <c r="B2003" t="s">
        <v>575</v>
      </c>
      <c r="C2003" s="17">
        <v>0.17617365901913201</v>
      </c>
      <c r="D2003" s="17">
        <v>0.180872343547301</v>
      </c>
      <c r="E2003" s="17">
        <v>0.171626634529742</v>
      </c>
      <c r="F2003" s="17"/>
      <c r="G2003" s="17">
        <v>0.18973533696600101</v>
      </c>
      <c r="H2003" s="17">
        <v>0.129710788891442</v>
      </c>
      <c r="I2003" s="17">
        <v>0.155722885543191</v>
      </c>
      <c r="J2003" s="17">
        <v>0.208237916423231</v>
      </c>
      <c r="K2003" s="17">
        <v>0.185391333250713</v>
      </c>
      <c r="L2003" s="17">
        <v>0.18767235543973401</v>
      </c>
      <c r="M2003" s="17"/>
      <c r="N2003" s="17">
        <v>0.160570587317377</v>
      </c>
      <c r="O2003" s="17">
        <v>0.163870442126126</v>
      </c>
      <c r="P2003" s="17">
        <v>0.216832843807653</v>
      </c>
      <c r="Q2003" s="17">
        <v>0.17691679960200399</v>
      </c>
      <c r="R2003" s="17"/>
      <c r="S2003" s="17">
        <v>0.180205879642484</v>
      </c>
      <c r="T2003" s="17">
        <v>0.14662998700042801</v>
      </c>
      <c r="U2003" s="17">
        <v>0.27120264498227897</v>
      </c>
      <c r="V2003" s="17">
        <v>0.13709628442319</v>
      </c>
      <c r="W2003" s="17">
        <v>0.19351380472966401</v>
      </c>
      <c r="X2003" s="17">
        <v>0.21428171408400301</v>
      </c>
      <c r="Y2003" s="17">
        <v>0.113032255068879</v>
      </c>
      <c r="Z2003" s="17">
        <v>0.228612932874978</v>
      </c>
      <c r="AA2003" s="17">
        <v>0.18323719362957699</v>
      </c>
      <c r="AB2003" s="17">
        <v>0.187604092148691</v>
      </c>
      <c r="AC2003" s="17">
        <v>0.160833546377291</v>
      </c>
      <c r="AD2003" s="17">
        <v>7.1011235766412301E-2</v>
      </c>
      <c r="AE2003" s="17"/>
      <c r="AF2003" s="17">
        <v>0.22118323744678101</v>
      </c>
      <c r="AG2003" s="17">
        <v>0.14024380180086099</v>
      </c>
      <c r="AH2003" s="17">
        <v>0.16307945351477099</v>
      </c>
      <c r="AI2003" s="17"/>
      <c r="AJ2003" s="17">
        <v>0.176423388255536</v>
      </c>
      <c r="AK2003" s="17">
        <v>0.169375713979137</v>
      </c>
      <c r="AL2003" s="17">
        <v>0.156670557801729</v>
      </c>
      <c r="AM2003" s="17">
        <v>0.19627562662647799</v>
      </c>
      <c r="AN2003" s="17">
        <v>0.191153561122344</v>
      </c>
      <c r="AO2003" s="17"/>
      <c r="AP2003" s="17">
        <v>0.169958370816265</v>
      </c>
      <c r="AQ2003" s="17">
        <v>0.154170064090209</v>
      </c>
      <c r="AR2003" s="17">
        <v>0.17007041941863399</v>
      </c>
      <c r="AS2003" s="17"/>
      <c r="AT2003" s="17">
        <v>0.14967812758534399</v>
      </c>
      <c r="AU2003" s="17">
        <v>0.16325433148551699</v>
      </c>
      <c r="AV2003" s="17" t="s">
        <v>74</v>
      </c>
      <c r="AW2003" s="17">
        <v>0.20191881590719901</v>
      </c>
      <c r="AX2003" s="17">
        <v>0.24290901776909701</v>
      </c>
      <c r="AY2003" s="17">
        <v>0.200149628555543</v>
      </c>
      <c r="AZ2003" s="17">
        <v>0.129938600154343</v>
      </c>
    </row>
    <row r="2004" spans="2:52" x14ac:dyDescent="0.35">
      <c r="B2004" t="s">
        <v>576</v>
      </c>
      <c r="C2004" s="17">
        <v>2.8628769497774601E-2</v>
      </c>
      <c r="D2004" s="17">
        <v>3.7887612054546702E-2</v>
      </c>
      <c r="E2004" s="17">
        <v>1.9668775781095899E-2</v>
      </c>
      <c r="F2004" s="17"/>
      <c r="G2004" s="17">
        <v>4.1677539505136203E-2</v>
      </c>
      <c r="H2004" s="17">
        <v>3.6562462565818202E-2</v>
      </c>
      <c r="I2004" s="17">
        <v>7.1864231007312096E-2</v>
      </c>
      <c r="J2004" s="17">
        <v>0</v>
      </c>
      <c r="K2004" s="17">
        <v>3.4865488635659199E-2</v>
      </c>
      <c r="L2004" s="17">
        <v>6.5530913930803803E-3</v>
      </c>
      <c r="M2004" s="17"/>
      <c r="N2004" s="17">
        <v>3.3864334320144303E-2</v>
      </c>
      <c r="O2004" s="17">
        <v>2.5139702899488602E-2</v>
      </c>
      <c r="P2004" s="17">
        <v>3.83349925753972E-2</v>
      </c>
      <c r="Q2004" s="17">
        <v>1.86867724266606E-2</v>
      </c>
      <c r="R2004" s="17"/>
      <c r="S2004" s="17">
        <v>3.9095308581786302E-2</v>
      </c>
      <c r="T2004" s="17">
        <v>1.29340320162029E-2</v>
      </c>
      <c r="U2004" s="17">
        <v>4.2483559645478002E-2</v>
      </c>
      <c r="V2004" s="17">
        <v>0</v>
      </c>
      <c r="W2004" s="17">
        <v>5.1692416307005301E-2</v>
      </c>
      <c r="X2004" s="17">
        <v>0</v>
      </c>
      <c r="Y2004" s="17">
        <v>3.6320858347758403E-2</v>
      </c>
      <c r="Z2004" s="17">
        <v>0</v>
      </c>
      <c r="AA2004" s="17">
        <v>2.41151197975061E-2</v>
      </c>
      <c r="AB2004" s="17">
        <v>2.3725604480121301E-2</v>
      </c>
      <c r="AC2004" s="17">
        <v>6.9673952179614695E-2</v>
      </c>
      <c r="AD2004" s="17">
        <v>9.4326800383945697E-2</v>
      </c>
      <c r="AE2004" s="17"/>
      <c r="AF2004" s="17">
        <v>2.8141387934841E-2</v>
      </c>
      <c r="AG2004" s="17">
        <v>2.8707865180671099E-2</v>
      </c>
      <c r="AH2004" s="17">
        <v>4.1188441507484401E-2</v>
      </c>
      <c r="AI2004" s="17"/>
      <c r="AJ2004" s="17">
        <v>3.7380244628693403E-2</v>
      </c>
      <c r="AK2004" s="17">
        <v>5.0283247226326697E-2</v>
      </c>
      <c r="AL2004" s="17">
        <v>0</v>
      </c>
      <c r="AM2004" s="17">
        <v>0</v>
      </c>
      <c r="AN2004" s="17">
        <v>2.0405893324736E-2</v>
      </c>
      <c r="AO2004" s="17"/>
      <c r="AP2004" s="17">
        <v>6.0161645252709499E-2</v>
      </c>
      <c r="AQ2004" s="17">
        <v>3.3439721133866403E-2</v>
      </c>
      <c r="AR2004" s="17">
        <v>0</v>
      </c>
      <c r="AS2004" s="17"/>
      <c r="AT2004" s="17">
        <v>2.24426024031299E-2</v>
      </c>
      <c r="AU2004" s="17">
        <v>2.53841235123912E-2</v>
      </c>
      <c r="AV2004" s="17" t="s">
        <v>74</v>
      </c>
      <c r="AW2004" s="17">
        <v>8.7657747166078104E-2</v>
      </c>
      <c r="AX2004" s="17">
        <v>5.1580084664724003E-2</v>
      </c>
      <c r="AY2004" s="17">
        <v>2.0636150712126902E-2</v>
      </c>
      <c r="AZ2004" s="17">
        <v>0</v>
      </c>
    </row>
    <row r="2005" spans="2:52" x14ac:dyDescent="0.35">
      <c r="B2005" t="s">
        <v>577</v>
      </c>
      <c r="C2005" s="17">
        <v>1.4611058641374601E-2</v>
      </c>
      <c r="D2005" s="17">
        <v>1.8096965042725399E-2</v>
      </c>
      <c r="E2005" s="17">
        <v>1.12376672847857E-2</v>
      </c>
      <c r="F2005" s="17"/>
      <c r="G2005" s="17">
        <v>2.08091923880767E-2</v>
      </c>
      <c r="H2005" s="17">
        <v>2.3253824933680001E-2</v>
      </c>
      <c r="I2005" s="17">
        <v>1.0233179728311099E-2</v>
      </c>
      <c r="J2005" s="17">
        <v>1.54581715876521E-2</v>
      </c>
      <c r="K2005" s="17">
        <v>0</v>
      </c>
      <c r="L2005" s="17">
        <v>1.34253478263385E-2</v>
      </c>
      <c r="M2005" s="17"/>
      <c r="N2005" s="17">
        <v>0</v>
      </c>
      <c r="O2005" s="17">
        <v>7.6147978804667303E-3</v>
      </c>
      <c r="P2005" s="17">
        <v>1.4386982186987999E-2</v>
      </c>
      <c r="Q2005" s="17">
        <v>4.0199518647576003E-2</v>
      </c>
      <c r="R2005" s="17"/>
      <c r="S2005" s="17">
        <v>2.4787623599714901E-2</v>
      </c>
      <c r="T2005" s="17">
        <v>0</v>
      </c>
      <c r="U2005" s="17">
        <v>0</v>
      </c>
      <c r="V2005" s="17">
        <v>2.69809765440946E-2</v>
      </c>
      <c r="W2005" s="17">
        <v>3.4481884207741197E-2</v>
      </c>
      <c r="X2005" s="17">
        <v>0</v>
      </c>
      <c r="Y2005" s="17">
        <v>2.0263281891894701E-2</v>
      </c>
      <c r="Z2005" s="17">
        <v>0</v>
      </c>
      <c r="AA2005" s="17">
        <v>0</v>
      </c>
      <c r="AB2005" s="17">
        <v>1.86901300498859E-2</v>
      </c>
      <c r="AC2005" s="17">
        <v>4.4516685841738297E-2</v>
      </c>
      <c r="AD2005" s="17">
        <v>0</v>
      </c>
      <c r="AE2005" s="17"/>
      <c r="AF2005" s="17">
        <v>1.23161312886329E-2</v>
      </c>
      <c r="AG2005" s="17">
        <v>5.1246621500236102E-3</v>
      </c>
      <c r="AH2005" s="17">
        <v>3.7910084416774903E-2</v>
      </c>
      <c r="AI2005" s="17"/>
      <c r="AJ2005" s="17">
        <v>8.6740431287993594E-3</v>
      </c>
      <c r="AK2005" s="17">
        <v>1.35315513471332E-2</v>
      </c>
      <c r="AL2005" s="17">
        <v>1.8104191348133802E-2</v>
      </c>
      <c r="AM2005" s="17">
        <v>7.8458438907762093E-2</v>
      </c>
      <c r="AN2005" s="17">
        <v>1.0370808478725501E-2</v>
      </c>
      <c r="AO2005" s="17"/>
      <c r="AP2005" s="17">
        <v>6.6656464861589802E-3</v>
      </c>
      <c r="AQ2005" s="17">
        <v>1.54518475884506E-2</v>
      </c>
      <c r="AR2005" s="17">
        <v>2.2898609511259899E-2</v>
      </c>
      <c r="AS2005" s="17"/>
      <c r="AT2005" s="17">
        <v>3.86906315666614E-3</v>
      </c>
      <c r="AU2005" s="17">
        <v>2.5332268575642702E-2</v>
      </c>
      <c r="AV2005" s="17" t="s">
        <v>74</v>
      </c>
      <c r="AW2005" s="17">
        <v>2.4190001071988099E-2</v>
      </c>
      <c r="AX2005" s="17">
        <v>3.0945716516791701E-2</v>
      </c>
      <c r="AY2005" s="17">
        <v>6.9133796410755797E-3</v>
      </c>
      <c r="AZ2005" s="17">
        <v>4.1470942040930103E-2</v>
      </c>
    </row>
    <row r="2006" spans="2:52" x14ac:dyDescent="0.35">
      <c r="C2006" s="17"/>
      <c r="D2006" s="17"/>
      <c r="E2006" s="17"/>
      <c r="F2006" s="17"/>
      <c r="G2006" s="17"/>
      <c r="H2006" s="17"/>
      <c r="I2006" s="17"/>
      <c r="J2006" s="17"/>
      <c r="K2006" s="17"/>
      <c r="L2006" s="17"/>
      <c r="M2006" s="17"/>
      <c r="N2006" s="17"/>
      <c r="O2006" s="17"/>
      <c r="P2006" s="17"/>
      <c r="Q2006" s="17"/>
      <c r="R2006" s="17"/>
      <c r="S2006" s="17"/>
      <c r="T2006" s="17"/>
      <c r="U2006" s="17"/>
      <c r="V2006" s="17"/>
      <c r="W2006" s="17"/>
      <c r="X2006" s="17"/>
      <c r="Y2006" s="17"/>
      <c r="Z2006" s="17"/>
      <c r="AA2006" s="17"/>
      <c r="AB2006" s="17"/>
      <c r="AC2006" s="17"/>
      <c r="AD2006" s="17"/>
      <c r="AE2006" s="17"/>
      <c r="AF2006" s="17"/>
      <c r="AG2006" s="17"/>
      <c r="AH2006" s="17"/>
      <c r="AI2006" s="17"/>
      <c r="AJ2006" s="17"/>
      <c r="AK2006" s="17"/>
      <c r="AL2006" s="17"/>
      <c r="AM2006" s="17"/>
      <c r="AN2006" s="17"/>
      <c r="AO2006" s="17"/>
      <c r="AP2006" s="17"/>
      <c r="AQ2006" s="17"/>
      <c r="AR2006" s="17"/>
      <c r="AS2006" s="17"/>
      <c r="AT2006" s="17"/>
      <c r="AU2006" s="17"/>
      <c r="AV2006" s="17"/>
      <c r="AW2006" s="17"/>
      <c r="AX2006" s="17"/>
      <c r="AY2006" s="17"/>
      <c r="AZ2006" s="17"/>
    </row>
    <row r="2007" spans="2:52" x14ac:dyDescent="0.35">
      <c r="B2007" s="6" t="s">
        <v>584</v>
      </c>
      <c r="C2007" s="17"/>
      <c r="D2007" s="17"/>
      <c r="E2007" s="17"/>
      <c r="F2007" s="17"/>
      <c r="G2007" s="17"/>
      <c r="H2007" s="17"/>
      <c r="I2007" s="17"/>
      <c r="J2007" s="17"/>
      <c r="K2007" s="17"/>
      <c r="L2007" s="17"/>
      <c r="M2007" s="17"/>
      <c r="N2007" s="17"/>
      <c r="O2007" s="17"/>
      <c r="P2007" s="17"/>
      <c r="Q2007" s="17"/>
      <c r="R2007" s="17"/>
      <c r="S2007" s="17"/>
      <c r="T2007" s="17"/>
      <c r="U2007" s="17"/>
      <c r="V2007" s="17"/>
      <c r="W2007" s="17"/>
      <c r="X2007" s="17"/>
      <c r="Y2007" s="17"/>
      <c r="Z2007" s="17"/>
      <c r="AA2007" s="17"/>
      <c r="AB2007" s="17"/>
      <c r="AC2007" s="17"/>
      <c r="AD2007" s="17"/>
      <c r="AE2007" s="17"/>
      <c r="AF2007" s="17"/>
      <c r="AG2007" s="17"/>
      <c r="AH2007" s="17"/>
      <c r="AI2007" s="17"/>
      <c r="AJ2007" s="17"/>
      <c r="AK2007" s="17"/>
      <c r="AL2007" s="17"/>
      <c r="AM2007" s="17"/>
      <c r="AN2007" s="17"/>
      <c r="AO2007" s="17"/>
      <c r="AP2007" s="17"/>
      <c r="AQ2007" s="17"/>
      <c r="AR2007" s="17"/>
      <c r="AS2007" s="17"/>
      <c r="AT2007" s="17"/>
      <c r="AU2007" s="17"/>
      <c r="AV2007" s="17"/>
      <c r="AW2007" s="17"/>
      <c r="AX2007" s="17"/>
      <c r="AY2007" s="17"/>
      <c r="AZ2007" s="17"/>
    </row>
    <row r="2008" spans="2:52" x14ac:dyDescent="0.35">
      <c r="B2008" s="24" t="s">
        <v>156</v>
      </c>
      <c r="C2008" s="17"/>
      <c r="D2008" s="17"/>
      <c r="E2008" s="17"/>
      <c r="F2008" s="17"/>
      <c r="G2008" s="17"/>
      <c r="H2008" s="17"/>
      <c r="I2008" s="17"/>
      <c r="J2008" s="17"/>
      <c r="K2008" s="17"/>
      <c r="L2008" s="17"/>
      <c r="M2008" s="17"/>
      <c r="N2008" s="17"/>
      <c r="O2008" s="17"/>
      <c r="P2008" s="17"/>
      <c r="Q2008" s="17"/>
      <c r="R2008" s="17"/>
      <c r="S2008" s="17"/>
      <c r="T2008" s="17"/>
      <c r="U2008" s="17"/>
      <c r="V2008" s="17"/>
      <c r="W2008" s="17"/>
      <c r="X2008" s="17"/>
      <c r="Y2008" s="17"/>
      <c r="Z2008" s="17"/>
      <c r="AA2008" s="17"/>
      <c r="AB2008" s="17"/>
      <c r="AC2008" s="17"/>
      <c r="AD2008" s="17"/>
      <c r="AE2008" s="17"/>
      <c r="AF2008" s="17"/>
      <c r="AG2008" s="17"/>
      <c r="AH2008" s="17"/>
      <c r="AI2008" s="17"/>
      <c r="AJ2008" s="17"/>
      <c r="AK2008" s="17"/>
      <c r="AL2008" s="17"/>
      <c r="AM2008" s="17"/>
      <c r="AN2008" s="17"/>
      <c r="AO2008" s="17"/>
      <c r="AP2008" s="17"/>
      <c r="AQ2008" s="17"/>
      <c r="AR2008" s="17"/>
      <c r="AS2008" s="17"/>
      <c r="AT2008" s="17"/>
      <c r="AU2008" s="17"/>
      <c r="AV2008" s="17"/>
      <c r="AW2008" s="17"/>
      <c r="AX2008" s="17"/>
      <c r="AY2008" s="17"/>
      <c r="AZ2008" s="17"/>
    </row>
    <row r="2009" spans="2:52" x14ac:dyDescent="0.35">
      <c r="B2009" t="s">
        <v>573</v>
      </c>
      <c r="C2009" s="17">
        <v>0.17717180751636799</v>
      </c>
      <c r="D2009" s="17">
        <v>0.190178308377491</v>
      </c>
      <c r="E2009" s="17">
        <v>0.164585119139601</v>
      </c>
      <c r="F2009" s="17"/>
      <c r="G2009" s="17">
        <v>0.23928465105380201</v>
      </c>
      <c r="H2009" s="17">
        <v>0.248149344012116</v>
      </c>
      <c r="I2009" s="17">
        <v>0.20884330569015599</v>
      </c>
      <c r="J2009" s="17">
        <v>0.118203846435381</v>
      </c>
      <c r="K2009" s="17">
        <v>0.17879060597127899</v>
      </c>
      <c r="L2009" s="17">
        <v>0.104679544451683</v>
      </c>
      <c r="M2009" s="17"/>
      <c r="N2009" s="17">
        <v>0.20996868360898299</v>
      </c>
      <c r="O2009" s="17">
        <v>0.16601283665237401</v>
      </c>
      <c r="P2009" s="17">
        <v>0.17103632394743301</v>
      </c>
      <c r="Q2009" s="17">
        <v>0.15384389692546599</v>
      </c>
      <c r="R2009" s="17"/>
      <c r="S2009" s="17">
        <v>0.241414628271753</v>
      </c>
      <c r="T2009" s="17">
        <v>9.6372111606828403E-2</v>
      </c>
      <c r="U2009" s="17">
        <v>0.18761869577434701</v>
      </c>
      <c r="V2009" s="17">
        <v>0.12748568045938299</v>
      </c>
      <c r="W2009" s="17">
        <v>0.239768106258889</v>
      </c>
      <c r="X2009" s="17">
        <v>0.24137270626597301</v>
      </c>
      <c r="Y2009" s="17">
        <v>0.14596398379562101</v>
      </c>
      <c r="Z2009" s="17">
        <v>0.16950656875197001</v>
      </c>
      <c r="AA2009" s="17">
        <v>0.174184801230088</v>
      </c>
      <c r="AB2009" s="17">
        <v>0.18332142779715299</v>
      </c>
      <c r="AC2009" s="17">
        <v>9.2592640822570696E-2</v>
      </c>
      <c r="AD2009" s="17">
        <v>0.25448371024161798</v>
      </c>
      <c r="AE2009" s="17"/>
      <c r="AF2009" s="17">
        <v>0.111455708518318</v>
      </c>
      <c r="AG2009" s="17">
        <v>0.19563786571460201</v>
      </c>
      <c r="AH2009" s="17">
        <v>0.20654199679781901</v>
      </c>
      <c r="AI2009" s="17"/>
      <c r="AJ2009" s="17">
        <v>0.13611282440095601</v>
      </c>
      <c r="AK2009" s="17">
        <v>0.169890397701428</v>
      </c>
      <c r="AL2009" s="17">
        <v>9.7264294850074401E-2</v>
      </c>
      <c r="AM2009" s="17">
        <v>0.37705579506207199</v>
      </c>
      <c r="AN2009" s="17">
        <v>0.28247308366059998</v>
      </c>
      <c r="AO2009" s="17"/>
      <c r="AP2009" s="17">
        <v>0.184700645592625</v>
      </c>
      <c r="AQ2009" s="17">
        <v>0.239572864055077</v>
      </c>
      <c r="AR2009" s="17">
        <v>0.14255808844933901</v>
      </c>
      <c r="AS2009" s="17"/>
      <c r="AT2009" s="17">
        <v>0.14491118750405399</v>
      </c>
      <c r="AU2009" s="17">
        <v>0.20931456591188999</v>
      </c>
      <c r="AV2009" s="17" t="s">
        <v>74</v>
      </c>
      <c r="AW2009" s="17">
        <v>8.9975017417121897E-2</v>
      </c>
      <c r="AX2009" s="17">
        <v>0.119540274766415</v>
      </c>
      <c r="AY2009" s="17">
        <v>0.21072061699139299</v>
      </c>
      <c r="AZ2009" s="17">
        <v>0.308537344836326</v>
      </c>
    </row>
    <row r="2010" spans="2:52" x14ac:dyDescent="0.35">
      <c r="B2010" t="s">
        <v>574</v>
      </c>
      <c r="C2010" s="17">
        <v>0.36008498443617898</v>
      </c>
      <c r="D2010" s="17">
        <v>0.35886885714151501</v>
      </c>
      <c r="E2010" s="17">
        <v>0.36126185863531002</v>
      </c>
      <c r="F2010" s="17"/>
      <c r="G2010" s="17">
        <v>0.43953566807168298</v>
      </c>
      <c r="H2010" s="17">
        <v>0.40569572071077697</v>
      </c>
      <c r="I2010" s="17">
        <v>0.27825824250596598</v>
      </c>
      <c r="J2010" s="17">
        <v>0.39455028960907801</v>
      </c>
      <c r="K2010" s="17">
        <v>0.418877583692082</v>
      </c>
      <c r="L2010" s="17">
        <v>0.26010548657170601</v>
      </c>
      <c r="M2010" s="17"/>
      <c r="N2010" s="17">
        <v>0.36605241948328698</v>
      </c>
      <c r="O2010" s="17">
        <v>0.414741205374693</v>
      </c>
      <c r="P2010" s="17">
        <v>0.36369066840167702</v>
      </c>
      <c r="Q2010" s="17">
        <v>0.28695378222359702</v>
      </c>
      <c r="R2010" s="17"/>
      <c r="S2010" s="17">
        <v>0.37743371893712502</v>
      </c>
      <c r="T2010" s="17">
        <v>0.43749404457074997</v>
      </c>
      <c r="U2010" s="17">
        <v>0.385216936397556</v>
      </c>
      <c r="V2010" s="17">
        <v>0.303132056166105</v>
      </c>
      <c r="W2010" s="17">
        <v>0.278444533376831</v>
      </c>
      <c r="X2010" s="17">
        <v>0.31110783195331598</v>
      </c>
      <c r="Y2010" s="17">
        <v>0.47846717829783503</v>
      </c>
      <c r="Z2010" s="17">
        <v>0.25441152149118201</v>
      </c>
      <c r="AA2010" s="17">
        <v>0.29507560612658701</v>
      </c>
      <c r="AB2010" s="17">
        <v>0.37151375519128399</v>
      </c>
      <c r="AC2010" s="17">
        <v>0.51014013253385004</v>
      </c>
      <c r="AD2010" s="17">
        <v>0.235229338002342</v>
      </c>
      <c r="AE2010" s="17"/>
      <c r="AF2010" s="17">
        <v>0.38322357400331702</v>
      </c>
      <c r="AG2010" s="17">
        <v>0.37050022045945102</v>
      </c>
      <c r="AH2010" s="17">
        <v>0.33493186150408499</v>
      </c>
      <c r="AI2010" s="17"/>
      <c r="AJ2010" s="17">
        <v>0.42276550393327</v>
      </c>
      <c r="AK2010" s="17">
        <v>0.35755764825986902</v>
      </c>
      <c r="AL2010" s="17">
        <v>0.431840977164416</v>
      </c>
      <c r="AM2010" s="17">
        <v>0.160041341164952</v>
      </c>
      <c r="AN2010" s="17">
        <v>0.24974354903031501</v>
      </c>
      <c r="AO2010" s="17"/>
      <c r="AP2010" s="17">
        <v>0.39497873233054398</v>
      </c>
      <c r="AQ2010" s="17">
        <v>0.34381570250073201</v>
      </c>
      <c r="AR2010" s="17">
        <v>0.318975561207614</v>
      </c>
      <c r="AS2010" s="17"/>
      <c r="AT2010" s="17">
        <v>0.39397461025495001</v>
      </c>
      <c r="AU2010" s="17">
        <v>0.42939002973338197</v>
      </c>
      <c r="AV2010" s="17" t="s">
        <v>74</v>
      </c>
      <c r="AW2010" s="17">
        <v>0.37309633486333599</v>
      </c>
      <c r="AX2010" s="17">
        <v>0.21228270267950999</v>
      </c>
      <c r="AY2010" s="17">
        <v>0.29803933572282398</v>
      </c>
      <c r="AZ2010" s="17">
        <v>0.29896432071086398</v>
      </c>
    </row>
    <row r="2011" spans="2:52" x14ac:dyDescent="0.35">
      <c r="B2011" t="s">
        <v>575</v>
      </c>
      <c r="C2011" s="17">
        <v>0.40041885070768402</v>
      </c>
      <c r="D2011" s="17">
        <v>0.37433050569461002</v>
      </c>
      <c r="E2011" s="17">
        <v>0.42566513888705498</v>
      </c>
      <c r="F2011" s="17"/>
      <c r="G2011" s="17">
        <v>0.247583490294467</v>
      </c>
      <c r="H2011" s="17">
        <v>0.29202816626866201</v>
      </c>
      <c r="I2011" s="17">
        <v>0.41819418626660398</v>
      </c>
      <c r="J2011" s="17">
        <v>0.44027537284017398</v>
      </c>
      <c r="K2011" s="17">
        <v>0.333951001167126</v>
      </c>
      <c r="L2011" s="17">
        <v>0.58428793171958504</v>
      </c>
      <c r="M2011" s="17"/>
      <c r="N2011" s="17">
        <v>0.373677314522326</v>
      </c>
      <c r="O2011" s="17">
        <v>0.36363215188432702</v>
      </c>
      <c r="P2011" s="17">
        <v>0.41516176137640498</v>
      </c>
      <c r="Q2011" s="17">
        <v>0.46326406763521699</v>
      </c>
      <c r="R2011" s="17"/>
      <c r="S2011" s="17">
        <v>0.27590187163372398</v>
      </c>
      <c r="T2011" s="17">
        <v>0.41267461475612199</v>
      </c>
      <c r="U2011" s="17">
        <v>0.38468080818261802</v>
      </c>
      <c r="V2011" s="17">
        <v>0.51582459798965297</v>
      </c>
      <c r="W2011" s="17">
        <v>0.39566790375121802</v>
      </c>
      <c r="X2011" s="17">
        <v>0.42706308586906899</v>
      </c>
      <c r="Y2011" s="17">
        <v>0.33924797955878599</v>
      </c>
      <c r="Z2011" s="17">
        <v>0.51256951348186397</v>
      </c>
      <c r="AA2011" s="17">
        <v>0.458366281498502</v>
      </c>
      <c r="AB2011" s="17">
        <v>0.36033373943827601</v>
      </c>
      <c r="AC2011" s="17">
        <v>0.35461763361604798</v>
      </c>
      <c r="AD2011" s="17">
        <v>0.510286951756039</v>
      </c>
      <c r="AE2011" s="17"/>
      <c r="AF2011" s="17">
        <v>0.43950785989014901</v>
      </c>
      <c r="AG2011" s="17">
        <v>0.37728959657665301</v>
      </c>
      <c r="AH2011" s="17">
        <v>0.39390388799822901</v>
      </c>
      <c r="AI2011" s="17"/>
      <c r="AJ2011" s="17">
        <v>0.38524998775799901</v>
      </c>
      <c r="AK2011" s="17">
        <v>0.38034114904642502</v>
      </c>
      <c r="AL2011" s="17">
        <v>0.45454532956300597</v>
      </c>
      <c r="AM2011" s="17">
        <v>0.26440607371461899</v>
      </c>
      <c r="AN2011" s="17">
        <v>0.423518670175624</v>
      </c>
      <c r="AO2011" s="17"/>
      <c r="AP2011" s="17">
        <v>0.350588941123949</v>
      </c>
      <c r="AQ2011" s="17">
        <v>0.35366887566792599</v>
      </c>
      <c r="AR2011" s="17">
        <v>0.50980637079803204</v>
      </c>
      <c r="AS2011" s="17"/>
      <c r="AT2011" s="17">
        <v>0.419405202894236</v>
      </c>
      <c r="AU2011" s="17">
        <v>0.329542856322042</v>
      </c>
      <c r="AV2011" s="17" t="s">
        <v>74</v>
      </c>
      <c r="AW2011" s="17">
        <v>0.35282621273807102</v>
      </c>
      <c r="AX2011" s="17">
        <v>0.55906638172822198</v>
      </c>
      <c r="AY2011" s="17">
        <v>0.42522061368285702</v>
      </c>
      <c r="AZ2011" s="17">
        <v>0.27056476212279601</v>
      </c>
    </row>
    <row r="2012" spans="2:52" x14ac:dyDescent="0.35">
      <c r="B2012" t="s">
        <v>576</v>
      </c>
      <c r="C2012" s="17">
        <v>4.0565453519767099E-2</v>
      </c>
      <c r="D2012" s="17">
        <v>4.4015818179401797E-2</v>
      </c>
      <c r="E2012" s="17">
        <v>3.7226456719571401E-2</v>
      </c>
      <c r="F2012" s="17"/>
      <c r="G2012" s="17">
        <v>7.3596190580047502E-2</v>
      </c>
      <c r="H2012" s="17">
        <v>2.03330311687158E-2</v>
      </c>
      <c r="I2012" s="17">
        <v>8.4740073117872294E-2</v>
      </c>
      <c r="J2012" s="17">
        <v>3.1722223033850097E-2</v>
      </c>
      <c r="K2012" s="17">
        <v>4.6792480627348303E-2</v>
      </c>
      <c r="L2012" s="17">
        <v>1.23325227865813E-2</v>
      </c>
      <c r="M2012" s="17"/>
      <c r="N2012" s="17">
        <v>5.0301582385403699E-2</v>
      </c>
      <c r="O2012" s="17">
        <v>3.2431275417398597E-2</v>
      </c>
      <c r="P2012" s="17">
        <v>3.04565722201008E-2</v>
      </c>
      <c r="Q2012" s="17">
        <v>4.8102235851960197E-2</v>
      </c>
      <c r="R2012" s="17"/>
      <c r="S2012" s="17">
        <v>8.0160206574984405E-2</v>
      </c>
      <c r="T2012" s="17">
        <v>3.6718031283129497E-2</v>
      </c>
      <c r="U2012" s="17">
        <v>2.3656340256053499E-2</v>
      </c>
      <c r="V2012" s="17">
        <v>0</v>
      </c>
      <c r="W2012" s="17">
        <v>5.3261095155924802E-2</v>
      </c>
      <c r="X2012" s="17">
        <v>2.0456375911641799E-2</v>
      </c>
      <c r="Y2012" s="17">
        <v>3.6320858347758403E-2</v>
      </c>
      <c r="Z2012" s="17">
        <v>6.3512396274983507E-2</v>
      </c>
      <c r="AA2012" s="17">
        <v>4.8811632725914503E-2</v>
      </c>
      <c r="AB2012" s="17">
        <v>6.6140947523400703E-2</v>
      </c>
      <c r="AC2012" s="17">
        <v>0</v>
      </c>
      <c r="AD2012" s="17">
        <v>0</v>
      </c>
      <c r="AE2012" s="17"/>
      <c r="AF2012" s="17">
        <v>2.25841655559645E-2</v>
      </c>
      <c r="AG2012" s="17">
        <v>4.4578723723890698E-2</v>
      </c>
      <c r="AH2012" s="17">
        <v>6.4622253699867405E-2</v>
      </c>
      <c r="AI2012" s="17"/>
      <c r="AJ2012" s="17">
        <v>3.1253974006567597E-2</v>
      </c>
      <c r="AK2012" s="17">
        <v>5.4822733943167001E-2</v>
      </c>
      <c r="AL2012" s="17">
        <v>1.6349398422504199E-2</v>
      </c>
      <c r="AM2012" s="17">
        <v>0</v>
      </c>
      <c r="AN2012" s="17">
        <v>4.4264697133460901E-2</v>
      </c>
      <c r="AO2012" s="17"/>
      <c r="AP2012" s="17">
        <v>4.2252712114707103E-2</v>
      </c>
      <c r="AQ2012" s="17">
        <v>4.62376204600096E-2</v>
      </c>
      <c r="AR2012" s="17">
        <v>2.8659979545014799E-2</v>
      </c>
      <c r="AS2012" s="17"/>
      <c r="AT2012" s="17">
        <v>2.1976791679726E-2</v>
      </c>
      <c r="AU2012" s="17">
        <v>2.2840992741574501E-2</v>
      </c>
      <c r="AV2012" s="17" t="s">
        <v>74</v>
      </c>
      <c r="AW2012" s="17">
        <v>0.10676799199897601</v>
      </c>
      <c r="AX2012" s="17">
        <v>6.4442439043350896E-2</v>
      </c>
      <c r="AY2012" s="17">
        <v>4.9068587754862697E-2</v>
      </c>
      <c r="AZ2012" s="17">
        <v>0.12193357233001401</v>
      </c>
    </row>
    <row r="2013" spans="2:52" x14ac:dyDescent="0.35">
      <c r="B2013" t="s">
        <v>577</v>
      </c>
      <c r="C2013" s="17">
        <v>2.17589038200015E-2</v>
      </c>
      <c r="D2013" s="17">
        <v>3.26065106069829E-2</v>
      </c>
      <c r="E2013" s="17">
        <v>1.12614266184626E-2</v>
      </c>
      <c r="F2013" s="17"/>
      <c r="G2013" s="17">
        <v>0</v>
      </c>
      <c r="H2013" s="17">
        <v>3.37937378397292E-2</v>
      </c>
      <c r="I2013" s="17">
        <v>9.9641924194014998E-3</v>
      </c>
      <c r="J2013" s="17">
        <v>1.5248268081517601E-2</v>
      </c>
      <c r="K2013" s="17">
        <v>2.1588328542165601E-2</v>
      </c>
      <c r="L2013" s="17">
        <v>3.8594514470445401E-2</v>
      </c>
      <c r="M2013" s="17"/>
      <c r="N2013" s="17">
        <v>0</v>
      </c>
      <c r="O2013" s="17">
        <v>2.3182530671207201E-2</v>
      </c>
      <c r="P2013" s="17">
        <v>1.96546740543843E-2</v>
      </c>
      <c r="Q2013" s="17">
        <v>4.7836017363758997E-2</v>
      </c>
      <c r="R2013" s="17"/>
      <c r="S2013" s="17">
        <v>2.5089574582413302E-2</v>
      </c>
      <c r="T2013" s="17">
        <v>1.6741197783169601E-2</v>
      </c>
      <c r="U2013" s="17">
        <v>1.8827219389424499E-2</v>
      </c>
      <c r="V2013" s="17">
        <v>5.3557665384859302E-2</v>
      </c>
      <c r="W2013" s="17">
        <v>3.28583614571374E-2</v>
      </c>
      <c r="X2013" s="17">
        <v>0</v>
      </c>
      <c r="Y2013" s="17">
        <v>0</v>
      </c>
      <c r="Z2013" s="17">
        <v>0</v>
      </c>
      <c r="AA2013" s="17">
        <v>2.35616784189084E-2</v>
      </c>
      <c r="AB2013" s="17">
        <v>1.86901300498859E-2</v>
      </c>
      <c r="AC2013" s="17">
        <v>4.2649593027530498E-2</v>
      </c>
      <c r="AD2013" s="17">
        <v>0</v>
      </c>
      <c r="AE2013" s="17"/>
      <c r="AF2013" s="17">
        <v>4.32286920322517E-2</v>
      </c>
      <c r="AG2013" s="17">
        <v>1.19935935254034E-2</v>
      </c>
      <c r="AH2013" s="17">
        <v>0</v>
      </c>
      <c r="AI2013" s="17"/>
      <c r="AJ2013" s="17">
        <v>2.4617709901207499E-2</v>
      </c>
      <c r="AK2013" s="17">
        <v>3.7388071049110697E-2</v>
      </c>
      <c r="AL2013" s="17">
        <v>0</v>
      </c>
      <c r="AM2013" s="17">
        <v>0.19849679005835699</v>
      </c>
      <c r="AN2013" s="17">
        <v>0</v>
      </c>
      <c r="AO2013" s="17"/>
      <c r="AP2013" s="17">
        <v>2.7478968838175199E-2</v>
      </c>
      <c r="AQ2013" s="17">
        <v>1.6704937316255601E-2</v>
      </c>
      <c r="AR2013" s="17">
        <v>0</v>
      </c>
      <c r="AS2013" s="17"/>
      <c r="AT2013" s="17">
        <v>1.9732207667033499E-2</v>
      </c>
      <c r="AU2013" s="17">
        <v>8.9115552911109893E-3</v>
      </c>
      <c r="AV2013" s="17" t="s">
        <v>74</v>
      </c>
      <c r="AW2013" s="17">
        <v>7.7334442982494506E-2</v>
      </c>
      <c r="AX2013" s="17">
        <v>4.4668201782501499E-2</v>
      </c>
      <c r="AY2013" s="17">
        <v>1.6950845848062699E-2</v>
      </c>
      <c r="AZ2013" s="17">
        <v>0</v>
      </c>
    </row>
    <row r="2014" spans="2:52" x14ac:dyDescent="0.35">
      <c r="C2014" s="17"/>
      <c r="D2014" s="17"/>
      <c r="E2014" s="17"/>
      <c r="F2014" s="17"/>
      <c r="G2014" s="17"/>
      <c r="H2014" s="17"/>
      <c r="I2014" s="17"/>
      <c r="J2014" s="17"/>
      <c r="K2014" s="17"/>
      <c r="L2014" s="17"/>
      <c r="M2014" s="17"/>
      <c r="N2014" s="17"/>
      <c r="O2014" s="17"/>
      <c r="P2014" s="17"/>
      <c r="Q2014" s="17"/>
      <c r="R2014" s="17"/>
      <c r="S2014" s="17"/>
      <c r="T2014" s="17"/>
      <c r="U2014" s="17"/>
      <c r="V2014" s="17"/>
      <c r="W2014" s="17"/>
      <c r="X2014" s="17"/>
      <c r="Y2014" s="17"/>
      <c r="Z2014" s="17"/>
      <c r="AA2014" s="17"/>
      <c r="AB2014" s="17"/>
      <c r="AC2014" s="17"/>
      <c r="AD2014" s="17"/>
      <c r="AE2014" s="17"/>
      <c r="AF2014" s="17"/>
      <c r="AG2014" s="17"/>
      <c r="AH2014" s="17"/>
      <c r="AI2014" s="17"/>
      <c r="AJ2014" s="17"/>
      <c r="AK2014" s="17"/>
      <c r="AL2014" s="17"/>
      <c r="AM2014" s="17"/>
      <c r="AN2014" s="17"/>
      <c r="AO2014" s="17"/>
      <c r="AP2014" s="17"/>
      <c r="AQ2014" s="17"/>
      <c r="AR2014" s="17"/>
      <c r="AS2014" s="17"/>
      <c r="AT2014" s="17"/>
      <c r="AU2014" s="17"/>
      <c r="AV2014" s="17"/>
      <c r="AW2014" s="17"/>
      <c r="AX2014" s="17"/>
      <c r="AY2014" s="17"/>
      <c r="AZ2014" s="17"/>
    </row>
    <row r="2015" spans="2:52" x14ac:dyDescent="0.35">
      <c r="B2015" s="6" t="s">
        <v>586</v>
      </c>
      <c r="C2015" s="17"/>
      <c r="D2015" s="17"/>
      <c r="E2015" s="17"/>
      <c r="F2015" s="17"/>
      <c r="G2015" s="17"/>
      <c r="H2015" s="17"/>
      <c r="I2015" s="17"/>
      <c r="J2015" s="17"/>
      <c r="K2015" s="17"/>
      <c r="L2015" s="17"/>
      <c r="M2015" s="17"/>
      <c r="N2015" s="17"/>
      <c r="O2015" s="17"/>
      <c r="P2015" s="17"/>
      <c r="Q2015" s="17"/>
      <c r="R2015" s="17"/>
      <c r="S2015" s="17"/>
      <c r="T2015" s="17"/>
      <c r="U2015" s="17"/>
      <c r="V2015" s="17"/>
      <c r="W2015" s="17"/>
      <c r="X2015" s="17"/>
      <c r="Y2015" s="17"/>
      <c r="Z2015" s="17"/>
      <c r="AA2015" s="17"/>
      <c r="AB2015" s="17"/>
      <c r="AC2015" s="17"/>
      <c r="AD2015" s="17"/>
      <c r="AE2015" s="17"/>
      <c r="AF2015" s="17"/>
      <c r="AG2015" s="17"/>
      <c r="AH2015" s="17"/>
      <c r="AI2015" s="17"/>
      <c r="AJ2015" s="17"/>
      <c r="AK2015" s="17"/>
      <c r="AL2015" s="17"/>
      <c r="AM2015" s="17"/>
      <c r="AN2015" s="17"/>
      <c r="AO2015" s="17"/>
      <c r="AP2015" s="17"/>
      <c r="AQ2015" s="17"/>
      <c r="AR2015" s="17"/>
      <c r="AS2015" s="17"/>
      <c r="AT2015" s="17"/>
      <c r="AU2015" s="17"/>
      <c r="AV2015" s="17"/>
      <c r="AW2015" s="17"/>
      <c r="AX2015" s="17"/>
      <c r="AY2015" s="17"/>
      <c r="AZ2015" s="17"/>
    </row>
    <row r="2016" spans="2:52" x14ac:dyDescent="0.35">
      <c r="B2016" s="24" t="s">
        <v>156</v>
      </c>
      <c r="C2016" s="17"/>
      <c r="D2016" s="17"/>
      <c r="E2016" s="17"/>
      <c r="F2016" s="17"/>
      <c r="G2016" s="17"/>
      <c r="H2016" s="17"/>
      <c r="I2016" s="17"/>
      <c r="J2016" s="17"/>
      <c r="K2016" s="17"/>
      <c r="L2016" s="17"/>
      <c r="M2016" s="17"/>
      <c r="N2016" s="17"/>
      <c r="O2016" s="17"/>
      <c r="P2016" s="17"/>
      <c r="Q2016" s="17"/>
      <c r="R2016" s="17"/>
      <c r="S2016" s="17"/>
      <c r="T2016" s="17"/>
      <c r="U2016" s="17"/>
      <c r="V2016" s="17"/>
      <c r="W2016" s="17"/>
      <c r="X2016" s="17"/>
      <c r="Y2016" s="17"/>
      <c r="Z2016" s="17"/>
      <c r="AA2016" s="17"/>
      <c r="AB2016" s="17"/>
      <c r="AC2016" s="17"/>
      <c r="AD2016" s="17"/>
      <c r="AE2016" s="17"/>
      <c r="AF2016" s="17"/>
      <c r="AG2016" s="17"/>
      <c r="AH2016" s="17"/>
      <c r="AI2016" s="17"/>
      <c r="AJ2016" s="17"/>
      <c r="AK2016" s="17"/>
      <c r="AL2016" s="17"/>
      <c r="AM2016" s="17"/>
      <c r="AN2016" s="17"/>
      <c r="AO2016" s="17"/>
      <c r="AP2016" s="17"/>
      <c r="AQ2016" s="17"/>
      <c r="AR2016" s="17"/>
      <c r="AS2016" s="17"/>
      <c r="AT2016" s="17"/>
      <c r="AU2016" s="17"/>
      <c r="AV2016" s="17"/>
      <c r="AW2016" s="17"/>
      <c r="AX2016" s="17"/>
      <c r="AY2016" s="17"/>
      <c r="AZ2016" s="17"/>
    </row>
    <row r="2017" spans="2:52" x14ac:dyDescent="0.35">
      <c r="B2017" t="s">
        <v>573</v>
      </c>
      <c r="C2017" s="17">
        <v>0.34699522522680998</v>
      </c>
      <c r="D2017" s="17">
        <v>0.325762495642683</v>
      </c>
      <c r="E2017" s="17">
        <v>0.36754262329467802</v>
      </c>
      <c r="F2017" s="17"/>
      <c r="G2017" s="17">
        <v>0.44580276139064201</v>
      </c>
      <c r="H2017" s="17">
        <v>0.41563480387728202</v>
      </c>
      <c r="I2017" s="17">
        <v>0.414851307446234</v>
      </c>
      <c r="J2017" s="17">
        <v>0.29045962932856301</v>
      </c>
      <c r="K2017" s="17">
        <v>0.30343083974088297</v>
      </c>
      <c r="L2017" s="17">
        <v>0.25308626900715703</v>
      </c>
      <c r="M2017" s="17"/>
      <c r="N2017" s="17">
        <v>0.34695872036418601</v>
      </c>
      <c r="O2017" s="17">
        <v>0.35705395379036797</v>
      </c>
      <c r="P2017" s="17">
        <v>0.32504710443066898</v>
      </c>
      <c r="Q2017" s="17">
        <v>0.34890124823976898</v>
      </c>
      <c r="R2017" s="17"/>
      <c r="S2017" s="17">
        <v>0.39267068001570099</v>
      </c>
      <c r="T2017" s="17">
        <v>0.328981953904878</v>
      </c>
      <c r="U2017" s="17">
        <v>0.35099519151302699</v>
      </c>
      <c r="V2017" s="17">
        <v>0.33781911016383698</v>
      </c>
      <c r="W2017" s="17">
        <v>0.37156535622250703</v>
      </c>
      <c r="X2017" s="17">
        <v>0.31189809191261703</v>
      </c>
      <c r="Y2017" s="17">
        <v>0.26734420289519101</v>
      </c>
      <c r="Z2017" s="17">
        <v>0.28631161462663302</v>
      </c>
      <c r="AA2017" s="17">
        <v>0.47949597485718098</v>
      </c>
      <c r="AB2017" s="17">
        <v>0.27811406750194001</v>
      </c>
      <c r="AC2017" s="17">
        <v>0.30053730477257901</v>
      </c>
      <c r="AD2017" s="17">
        <v>0.313833744199706</v>
      </c>
      <c r="AE2017" s="17"/>
      <c r="AF2017" s="17">
        <v>0.29722602560792399</v>
      </c>
      <c r="AG2017" s="17">
        <v>0.34538071174571</v>
      </c>
      <c r="AH2017" s="17">
        <v>0.391752597132217</v>
      </c>
      <c r="AI2017" s="17"/>
      <c r="AJ2017" s="17">
        <v>0.27527883227437999</v>
      </c>
      <c r="AK2017" s="17">
        <v>0.356691245377249</v>
      </c>
      <c r="AL2017" s="17">
        <v>0.37415899659065499</v>
      </c>
      <c r="AM2017" s="17">
        <v>0.30383651009511198</v>
      </c>
      <c r="AN2017" s="17">
        <v>0.43411076946673499</v>
      </c>
      <c r="AO2017" s="17"/>
      <c r="AP2017" s="17">
        <v>0.28004668152960699</v>
      </c>
      <c r="AQ2017" s="17">
        <v>0.41170356169265099</v>
      </c>
      <c r="AR2017" s="17">
        <v>0.29524745518988199</v>
      </c>
      <c r="AS2017" s="17"/>
      <c r="AT2017" s="17">
        <v>0.29214071672453701</v>
      </c>
      <c r="AU2017" s="17">
        <v>0.30183093042605003</v>
      </c>
      <c r="AV2017" s="17" t="s">
        <v>74</v>
      </c>
      <c r="AW2017" s="17">
        <v>0.30822528121619902</v>
      </c>
      <c r="AX2017" s="17">
        <v>0.336494436997469</v>
      </c>
      <c r="AY2017" s="17">
        <v>0.44690934073448402</v>
      </c>
      <c r="AZ2017" s="17">
        <v>0.61313788790707902</v>
      </c>
    </row>
    <row r="2018" spans="2:52" x14ac:dyDescent="0.35">
      <c r="B2018" t="s">
        <v>574</v>
      </c>
      <c r="C2018" s="17">
        <v>0.43037302848547998</v>
      </c>
      <c r="D2018" s="17">
        <v>0.43768955020147199</v>
      </c>
      <c r="E2018" s="17">
        <v>0.42329266307249502</v>
      </c>
      <c r="F2018" s="17"/>
      <c r="G2018" s="17">
        <v>0.35829601896196001</v>
      </c>
      <c r="H2018" s="17">
        <v>0.36208716132964203</v>
      </c>
      <c r="I2018" s="17">
        <v>0.36174809746853098</v>
      </c>
      <c r="J2018" s="17">
        <v>0.50437557403490196</v>
      </c>
      <c r="K2018" s="17">
        <v>0.50453587419697099</v>
      </c>
      <c r="L2018" s="17">
        <v>0.47586742327377002</v>
      </c>
      <c r="M2018" s="17"/>
      <c r="N2018" s="17">
        <v>0.45449474717291799</v>
      </c>
      <c r="O2018" s="17">
        <v>0.44965898391824899</v>
      </c>
      <c r="P2018" s="17">
        <v>0.40104344724465202</v>
      </c>
      <c r="Q2018" s="17">
        <v>0.40653069328073899</v>
      </c>
      <c r="R2018" s="17"/>
      <c r="S2018" s="17">
        <v>0.34313041577825698</v>
      </c>
      <c r="T2018" s="17">
        <v>0.49179877234393599</v>
      </c>
      <c r="U2018" s="17">
        <v>0.41814980329983997</v>
      </c>
      <c r="V2018" s="17">
        <v>0.39376486007697498</v>
      </c>
      <c r="W2018" s="17">
        <v>0.40403684627968001</v>
      </c>
      <c r="X2018" s="17">
        <v>0.38909989757996799</v>
      </c>
      <c r="Y2018" s="17">
        <v>0.55802149124421097</v>
      </c>
      <c r="Z2018" s="17">
        <v>0.5254720080659</v>
      </c>
      <c r="AA2018" s="17">
        <v>0.32776917628937602</v>
      </c>
      <c r="AB2018" s="17">
        <v>0.53206280577798704</v>
      </c>
      <c r="AC2018" s="17">
        <v>0.43535749912504301</v>
      </c>
      <c r="AD2018" s="17">
        <v>0.53011458126962097</v>
      </c>
      <c r="AE2018" s="17"/>
      <c r="AF2018" s="17">
        <v>0.46424107173048601</v>
      </c>
      <c r="AG2018" s="17">
        <v>0.44522495921827598</v>
      </c>
      <c r="AH2018" s="17">
        <v>0.364206473259098</v>
      </c>
      <c r="AI2018" s="17"/>
      <c r="AJ2018" s="17">
        <v>0.512216474905552</v>
      </c>
      <c r="AK2018" s="17">
        <v>0.398510917082881</v>
      </c>
      <c r="AL2018" s="17">
        <v>0.459073961773239</v>
      </c>
      <c r="AM2018" s="17">
        <v>0.497666699846531</v>
      </c>
      <c r="AN2018" s="17">
        <v>0.344276579188175</v>
      </c>
      <c r="AO2018" s="17"/>
      <c r="AP2018" s="17">
        <v>0.52891221195252902</v>
      </c>
      <c r="AQ2018" s="17">
        <v>0.37626675781552299</v>
      </c>
      <c r="AR2018" s="17">
        <v>0.48178755367759701</v>
      </c>
      <c r="AS2018" s="17"/>
      <c r="AT2018" s="17">
        <v>0.48896171621425</v>
      </c>
      <c r="AU2018" s="17">
        <v>0.49274783563756802</v>
      </c>
      <c r="AV2018" s="17" t="s">
        <v>74</v>
      </c>
      <c r="AW2018" s="17">
        <v>0.32697239295182201</v>
      </c>
      <c r="AX2018" s="17">
        <v>0.48810416349645502</v>
      </c>
      <c r="AY2018" s="17">
        <v>0.30910848488072901</v>
      </c>
      <c r="AZ2018" s="17">
        <v>0.17348298962666001</v>
      </c>
    </row>
    <row r="2019" spans="2:52" x14ac:dyDescent="0.35">
      <c r="B2019" t="s">
        <v>575</v>
      </c>
      <c r="C2019" s="17">
        <v>0.18451888032195601</v>
      </c>
      <c r="D2019" s="17">
        <v>0.203413140921479</v>
      </c>
      <c r="E2019" s="17">
        <v>0.16623447217752901</v>
      </c>
      <c r="F2019" s="17"/>
      <c r="G2019" s="17">
        <v>0.13182125158380301</v>
      </c>
      <c r="H2019" s="17">
        <v>0.17157485187229499</v>
      </c>
      <c r="I2019" s="17">
        <v>0.178337951929192</v>
      </c>
      <c r="J2019" s="17">
        <v>0.181960015578538</v>
      </c>
      <c r="K2019" s="17">
        <v>0.16843215345568699</v>
      </c>
      <c r="L2019" s="17">
        <v>0.244581059734224</v>
      </c>
      <c r="M2019" s="17"/>
      <c r="N2019" s="17">
        <v>0.178890789411144</v>
      </c>
      <c r="O2019" s="17">
        <v>0.161993309829532</v>
      </c>
      <c r="P2019" s="17">
        <v>0.23150823939874701</v>
      </c>
      <c r="Q2019" s="17">
        <v>0.17999774871541799</v>
      </c>
      <c r="R2019" s="17"/>
      <c r="S2019" s="17">
        <v>0.21591380606803401</v>
      </c>
      <c r="T2019" s="17">
        <v>0.15504991872073501</v>
      </c>
      <c r="U2019" s="17">
        <v>0.21202778579770801</v>
      </c>
      <c r="V2019" s="17">
        <v>0.25452196404233801</v>
      </c>
      <c r="W2019" s="17">
        <v>0.17327478314551401</v>
      </c>
      <c r="X2019" s="17">
        <v>0.27692137170866798</v>
      </c>
      <c r="Y2019" s="17">
        <v>0.13767932833263</v>
      </c>
      <c r="Z2019" s="17">
        <v>0.18821637730746801</v>
      </c>
      <c r="AA2019" s="17">
        <v>0.144596211531344</v>
      </c>
      <c r="AB2019" s="17">
        <v>0.14740739219006499</v>
      </c>
      <c r="AC2019" s="17">
        <v>0.11598454352663801</v>
      </c>
      <c r="AD2019" s="17">
        <v>0.15605167453067301</v>
      </c>
      <c r="AE2019" s="17"/>
      <c r="AF2019" s="17">
        <v>0.20982768173888799</v>
      </c>
      <c r="AG2019" s="17">
        <v>0.175257539474829</v>
      </c>
      <c r="AH2019" s="17">
        <v>0.19568508066273799</v>
      </c>
      <c r="AI2019" s="17"/>
      <c r="AJ2019" s="17">
        <v>0.19484262845654901</v>
      </c>
      <c r="AK2019" s="17">
        <v>0.195828802332457</v>
      </c>
      <c r="AL2019" s="17">
        <v>0.14857535278494999</v>
      </c>
      <c r="AM2019" s="17">
        <v>0</v>
      </c>
      <c r="AN2019" s="17">
        <v>0.18957351401976499</v>
      </c>
      <c r="AO2019" s="17"/>
      <c r="AP2019" s="17">
        <v>0.16896904406153401</v>
      </c>
      <c r="AQ2019" s="17">
        <v>0.17608966795700301</v>
      </c>
      <c r="AR2019" s="17">
        <v>0.17140640207624699</v>
      </c>
      <c r="AS2019" s="17"/>
      <c r="AT2019" s="17">
        <v>0.19804688826785799</v>
      </c>
      <c r="AU2019" s="17">
        <v>0.180826126240757</v>
      </c>
      <c r="AV2019" s="17" t="s">
        <v>74</v>
      </c>
      <c r="AW2019" s="17">
        <v>0.24055058483261799</v>
      </c>
      <c r="AX2019" s="17">
        <v>0.129210715339621</v>
      </c>
      <c r="AY2019" s="17">
        <v>0.197517917362244</v>
      </c>
      <c r="AZ2019" s="17">
        <v>0.13268298732417899</v>
      </c>
    </row>
    <row r="2020" spans="2:52" x14ac:dyDescent="0.35">
      <c r="B2020" t="s">
        <v>576</v>
      </c>
      <c r="C2020" s="17">
        <v>2.20516882475543E-2</v>
      </c>
      <c r="D2020" s="17">
        <v>2.0721401256971798E-2</v>
      </c>
      <c r="E2020" s="17">
        <v>2.33390373955621E-2</v>
      </c>
      <c r="F2020" s="17"/>
      <c r="G2020" s="17">
        <v>5.4142461827536903E-2</v>
      </c>
      <c r="H2020" s="17">
        <v>2.69058216290365E-2</v>
      </c>
      <c r="I2020" s="17">
        <v>3.4829463427732299E-2</v>
      </c>
      <c r="J2020" s="17">
        <v>0</v>
      </c>
      <c r="K2020" s="17">
        <v>2.3601132606459001E-2</v>
      </c>
      <c r="L2020" s="17">
        <v>6.2073360361859301E-3</v>
      </c>
      <c r="M2020" s="17"/>
      <c r="N2020" s="17">
        <v>1.96557430517517E-2</v>
      </c>
      <c r="O2020" s="17">
        <v>2.3306088213316201E-2</v>
      </c>
      <c r="P2020" s="17">
        <v>2.1758958886743202E-2</v>
      </c>
      <c r="Q2020" s="17">
        <v>2.41259667736804E-2</v>
      </c>
      <c r="R2020" s="17"/>
      <c r="S2020" s="17">
        <v>3.8236275742634003E-2</v>
      </c>
      <c r="T2020" s="17">
        <v>2.4169355030450802E-2</v>
      </c>
      <c r="U2020" s="17">
        <v>0</v>
      </c>
      <c r="V2020" s="17">
        <v>0</v>
      </c>
      <c r="W2020" s="17">
        <v>3.4247013789107099E-2</v>
      </c>
      <c r="X2020" s="17">
        <v>2.2080638798746499E-2</v>
      </c>
      <c r="Y2020" s="17">
        <v>1.8021644501222699E-2</v>
      </c>
      <c r="Z2020" s="17">
        <v>0</v>
      </c>
      <c r="AA2020" s="17">
        <v>2.34421243936908E-2</v>
      </c>
      <c r="AB2020" s="17">
        <v>2.3725604480121301E-2</v>
      </c>
      <c r="AC2020" s="17">
        <v>6.0954373706471901E-2</v>
      </c>
      <c r="AD2020" s="17">
        <v>0</v>
      </c>
      <c r="AE2020" s="17"/>
      <c r="AF2020" s="17">
        <v>1.01930402121724E-2</v>
      </c>
      <c r="AG2020" s="17">
        <v>2.35817947497707E-2</v>
      </c>
      <c r="AH2020" s="17">
        <v>9.9787124509030205E-3</v>
      </c>
      <c r="AI2020" s="17"/>
      <c r="AJ2020" s="17">
        <v>4.6168913716794699E-3</v>
      </c>
      <c r="AK2020" s="17">
        <v>3.8040048774122801E-2</v>
      </c>
      <c r="AL2020" s="17">
        <v>1.8191688851156601E-2</v>
      </c>
      <c r="AM2020" s="17">
        <v>0</v>
      </c>
      <c r="AN2020" s="17">
        <v>3.20391373253252E-2</v>
      </c>
      <c r="AO2020" s="17"/>
      <c r="AP2020" s="17">
        <v>7.9138385528534898E-3</v>
      </c>
      <c r="AQ2020" s="17">
        <v>2.60350185745384E-2</v>
      </c>
      <c r="AR2020" s="17">
        <v>2.8659979545014799E-2</v>
      </c>
      <c r="AS2020" s="17"/>
      <c r="AT2020" s="17">
        <v>8.5838448177742808E-3</v>
      </c>
      <c r="AU2020" s="17">
        <v>1.48379604158478E-2</v>
      </c>
      <c r="AV2020" s="17" t="s">
        <v>74</v>
      </c>
      <c r="AW2020" s="17">
        <v>6.8229150035784697E-2</v>
      </c>
      <c r="AX2020" s="17">
        <v>1.45545883684926E-2</v>
      </c>
      <c r="AY2020" s="17">
        <v>3.9550877381467203E-2</v>
      </c>
      <c r="AZ2020" s="17">
        <v>4.1470942040930103E-2</v>
      </c>
    </row>
    <row r="2021" spans="2:52" x14ac:dyDescent="0.35">
      <c r="B2021" t="s">
        <v>577</v>
      </c>
      <c r="C2021" s="17">
        <v>1.6061177718199902E-2</v>
      </c>
      <c r="D2021" s="17">
        <v>1.2413411977394401E-2</v>
      </c>
      <c r="E2021" s="17">
        <v>1.95912040597351E-2</v>
      </c>
      <c r="F2021" s="17"/>
      <c r="G2021" s="17">
        <v>9.9375062360576704E-3</v>
      </c>
      <c r="H2021" s="17">
        <v>2.3797361291744E-2</v>
      </c>
      <c r="I2021" s="17">
        <v>1.0233179728311099E-2</v>
      </c>
      <c r="J2021" s="17">
        <v>2.3204781057997E-2</v>
      </c>
      <c r="K2021" s="17">
        <v>0</v>
      </c>
      <c r="L2021" s="17">
        <v>2.0257911948664001E-2</v>
      </c>
      <c r="M2021" s="17"/>
      <c r="N2021" s="17">
        <v>0</v>
      </c>
      <c r="O2021" s="17">
        <v>7.9876642485345404E-3</v>
      </c>
      <c r="P2021" s="17">
        <v>2.0642250039188199E-2</v>
      </c>
      <c r="Q2021" s="17">
        <v>4.04443429903934E-2</v>
      </c>
      <c r="R2021" s="17"/>
      <c r="S2021" s="17">
        <v>1.0048822395374499E-2</v>
      </c>
      <c r="T2021" s="17">
        <v>0</v>
      </c>
      <c r="U2021" s="17">
        <v>1.8827219389424499E-2</v>
      </c>
      <c r="V2021" s="17">
        <v>1.38940657168495E-2</v>
      </c>
      <c r="W2021" s="17">
        <v>1.68760005631922E-2</v>
      </c>
      <c r="X2021" s="17">
        <v>0</v>
      </c>
      <c r="Y2021" s="17">
        <v>1.8933333026744999E-2</v>
      </c>
      <c r="Z2021" s="17">
        <v>0</v>
      </c>
      <c r="AA2021" s="17">
        <v>2.46965129284085E-2</v>
      </c>
      <c r="AB2021" s="17">
        <v>1.86901300498859E-2</v>
      </c>
      <c r="AC2021" s="17">
        <v>8.7166278869268796E-2</v>
      </c>
      <c r="AD2021" s="17">
        <v>0</v>
      </c>
      <c r="AE2021" s="17"/>
      <c r="AF2021" s="17">
        <v>1.8512180710529E-2</v>
      </c>
      <c r="AG2021" s="17">
        <v>1.05549948114149E-2</v>
      </c>
      <c r="AH2021" s="17">
        <v>3.8377136495043901E-2</v>
      </c>
      <c r="AI2021" s="17"/>
      <c r="AJ2021" s="17">
        <v>1.30451729918389E-2</v>
      </c>
      <c r="AK2021" s="17">
        <v>1.09289864332909E-2</v>
      </c>
      <c r="AL2021" s="17">
        <v>0</v>
      </c>
      <c r="AM2021" s="17">
        <v>0.19849679005835699</v>
      </c>
      <c r="AN2021" s="17">
        <v>0</v>
      </c>
      <c r="AO2021" s="17"/>
      <c r="AP2021" s="17">
        <v>1.4158223903476101E-2</v>
      </c>
      <c r="AQ2021" s="17">
        <v>9.9049939602840597E-3</v>
      </c>
      <c r="AR2021" s="17">
        <v>2.2898609511259899E-2</v>
      </c>
      <c r="AS2021" s="17"/>
      <c r="AT2021" s="17">
        <v>1.226683397558E-2</v>
      </c>
      <c r="AU2021" s="17">
        <v>9.7571472797775699E-3</v>
      </c>
      <c r="AV2021" s="17" t="s">
        <v>74</v>
      </c>
      <c r="AW2021" s="17">
        <v>5.6022590963575897E-2</v>
      </c>
      <c r="AX2021" s="17">
        <v>3.1636095797961901E-2</v>
      </c>
      <c r="AY2021" s="17">
        <v>6.9133796410755797E-3</v>
      </c>
      <c r="AZ2021" s="17">
        <v>3.9225193101151801E-2</v>
      </c>
    </row>
    <row r="2022" spans="2:52" x14ac:dyDescent="0.35">
      <c r="C2022" s="17"/>
      <c r="D2022" s="17"/>
      <c r="E2022" s="17"/>
      <c r="F2022" s="17"/>
      <c r="G2022" s="17"/>
      <c r="H2022" s="17"/>
      <c r="I2022" s="17"/>
      <c r="J2022" s="17"/>
      <c r="K2022" s="17"/>
      <c r="L2022" s="17"/>
      <c r="M2022" s="17"/>
      <c r="N2022" s="17"/>
      <c r="O2022" s="17"/>
      <c r="P2022" s="17"/>
      <c r="Q2022" s="17"/>
      <c r="R2022" s="17"/>
      <c r="S2022" s="17"/>
      <c r="T2022" s="17"/>
      <c r="U2022" s="17"/>
      <c r="V2022" s="17"/>
      <c r="W2022" s="17"/>
      <c r="X2022" s="17"/>
      <c r="Y2022" s="17"/>
      <c r="Z2022" s="17"/>
      <c r="AA2022" s="17"/>
      <c r="AB2022" s="17"/>
      <c r="AC2022" s="17"/>
      <c r="AD2022" s="17"/>
      <c r="AE2022" s="17"/>
      <c r="AF2022" s="17"/>
      <c r="AG2022" s="17"/>
      <c r="AH2022" s="17"/>
      <c r="AI2022" s="17"/>
      <c r="AJ2022" s="17"/>
      <c r="AK2022" s="17"/>
      <c r="AL2022" s="17"/>
      <c r="AM2022" s="17"/>
      <c r="AN2022" s="17"/>
      <c r="AO2022" s="17"/>
      <c r="AP2022" s="17"/>
      <c r="AQ2022" s="17"/>
      <c r="AR2022" s="17"/>
      <c r="AS2022" s="17"/>
      <c r="AT2022" s="17"/>
      <c r="AU2022" s="17"/>
      <c r="AV2022" s="17"/>
      <c r="AW2022" s="17"/>
      <c r="AX2022" s="17"/>
      <c r="AY2022" s="17"/>
      <c r="AZ2022" s="17"/>
    </row>
    <row r="2023" spans="2:52" x14ac:dyDescent="0.35">
      <c r="B2023" s="6" t="s">
        <v>580</v>
      </c>
      <c r="C2023" s="17"/>
      <c r="D2023" s="17"/>
      <c r="E2023" s="17"/>
      <c r="F2023" s="17"/>
      <c r="G2023" s="17"/>
      <c r="H2023" s="17"/>
      <c r="I2023" s="17"/>
      <c r="J2023" s="17"/>
      <c r="K2023" s="17"/>
      <c r="L2023" s="17"/>
      <c r="M2023" s="17"/>
      <c r="N2023" s="17"/>
      <c r="O2023" s="17"/>
      <c r="P2023" s="17"/>
      <c r="Q2023" s="17"/>
      <c r="R2023" s="17"/>
      <c r="S2023" s="17"/>
      <c r="T2023" s="17"/>
      <c r="U2023" s="17"/>
      <c r="V2023" s="17"/>
      <c r="W2023" s="17"/>
      <c r="X2023" s="17"/>
      <c r="Y2023" s="17"/>
      <c r="Z2023" s="17"/>
      <c r="AA2023" s="17"/>
      <c r="AB2023" s="17"/>
      <c r="AC2023" s="17"/>
      <c r="AD2023" s="17"/>
      <c r="AE2023" s="17"/>
      <c r="AF2023" s="17"/>
      <c r="AG2023" s="17"/>
      <c r="AH2023" s="17"/>
      <c r="AI2023" s="17"/>
      <c r="AJ2023" s="17"/>
      <c r="AK2023" s="17"/>
      <c r="AL2023" s="17"/>
      <c r="AM2023" s="17"/>
      <c r="AN2023" s="17"/>
      <c r="AO2023" s="17"/>
      <c r="AP2023" s="17"/>
      <c r="AQ2023" s="17"/>
      <c r="AR2023" s="17"/>
      <c r="AS2023" s="17"/>
      <c r="AT2023" s="17"/>
      <c r="AU2023" s="17"/>
      <c r="AV2023" s="17"/>
      <c r="AW2023" s="17"/>
      <c r="AX2023" s="17"/>
      <c r="AY2023" s="17"/>
      <c r="AZ2023" s="17"/>
    </row>
    <row r="2024" spans="2:52" x14ac:dyDescent="0.35">
      <c r="B2024" s="24" t="s">
        <v>156</v>
      </c>
      <c r="C2024" s="17"/>
      <c r="D2024" s="17"/>
      <c r="E2024" s="17"/>
      <c r="F2024" s="17"/>
      <c r="G2024" s="17"/>
      <c r="H2024" s="17"/>
      <c r="I2024" s="17"/>
      <c r="J2024" s="17"/>
      <c r="K2024" s="17"/>
      <c r="L2024" s="17"/>
      <c r="M2024" s="17"/>
      <c r="N2024" s="17"/>
      <c r="O2024" s="17"/>
      <c r="P2024" s="17"/>
      <c r="Q2024" s="17"/>
      <c r="R2024" s="17"/>
      <c r="S2024" s="17"/>
      <c r="T2024" s="17"/>
      <c r="U2024" s="17"/>
      <c r="V2024" s="17"/>
      <c r="W2024" s="17"/>
      <c r="X2024" s="17"/>
      <c r="Y2024" s="17"/>
      <c r="Z2024" s="17"/>
      <c r="AA2024" s="17"/>
      <c r="AB2024" s="17"/>
      <c r="AC2024" s="17"/>
      <c r="AD2024" s="17"/>
      <c r="AE2024" s="17"/>
      <c r="AF2024" s="17"/>
      <c r="AG2024" s="17"/>
      <c r="AH2024" s="17"/>
      <c r="AI2024" s="17"/>
      <c r="AJ2024" s="17"/>
      <c r="AK2024" s="17"/>
      <c r="AL2024" s="17"/>
      <c r="AM2024" s="17"/>
      <c r="AN2024" s="17"/>
      <c r="AO2024" s="17"/>
      <c r="AP2024" s="17"/>
      <c r="AQ2024" s="17"/>
      <c r="AR2024" s="17"/>
      <c r="AS2024" s="17"/>
      <c r="AT2024" s="17"/>
      <c r="AU2024" s="17"/>
      <c r="AV2024" s="17"/>
      <c r="AW2024" s="17"/>
      <c r="AX2024" s="17"/>
      <c r="AY2024" s="17"/>
      <c r="AZ2024" s="17"/>
    </row>
    <row r="2025" spans="2:52" x14ac:dyDescent="0.35">
      <c r="B2025" t="s">
        <v>573</v>
      </c>
      <c r="C2025" s="17">
        <v>6.2550652940892501E-2</v>
      </c>
      <c r="D2025" s="17">
        <v>6.8613078762273697E-2</v>
      </c>
      <c r="E2025" s="17">
        <v>5.66839048096505E-2</v>
      </c>
      <c r="F2025" s="17"/>
      <c r="G2025" s="17">
        <v>9.5493096253459406E-2</v>
      </c>
      <c r="H2025" s="17">
        <v>7.3404074229831903E-2</v>
      </c>
      <c r="I2025" s="17">
        <v>5.9351195000200599E-2</v>
      </c>
      <c r="J2025" s="17">
        <v>9.2135465280011805E-2</v>
      </c>
      <c r="K2025" s="17">
        <v>4.5413535358902003E-2</v>
      </c>
      <c r="L2025" s="17">
        <v>1.93191503367094E-2</v>
      </c>
      <c r="M2025" s="17"/>
      <c r="N2025" s="17">
        <v>8.0556980242336998E-2</v>
      </c>
      <c r="O2025" s="17">
        <v>3.5568848547418701E-2</v>
      </c>
      <c r="P2025" s="17">
        <v>7.7718399808938493E-2</v>
      </c>
      <c r="Q2025" s="17">
        <v>6.0558198684479203E-2</v>
      </c>
      <c r="R2025" s="17"/>
      <c r="S2025" s="17">
        <v>4.9267182096490302E-2</v>
      </c>
      <c r="T2025" s="17">
        <v>3.3566990794142597E-2</v>
      </c>
      <c r="U2025" s="17">
        <v>1.8357445929340799E-2</v>
      </c>
      <c r="V2025" s="17">
        <v>7.4456830987736894E-2</v>
      </c>
      <c r="W2025" s="17">
        <v>9.5665849430410801E-2</v>
      </c>
      <c r="X2025" s="17">
        <v>0.138375312188566</v>
      </c>
      <c r="Y2025" s="17">
        <v>9.2382960736156997E-2</v>
      </c>
      <c r="Z2025" s="17">
        <v>0.105204868166605</v>
      </c>
      <c r="AA2025" s="17">
        <v>8.4720029783795295E-2</v>
      </c>
      <c r="AB2025" s="17">
        <v>2.1314045518881199E-2</v>
      </c>
      <c r="AC2025" s="17">
        <v>2.9690139532793501E-2</v>
      </c>
      <c r="AD2025" s="17">
        <v>0</v>
      </c>
      <c r="AE2025" s="17"/>
      <c r="AF2025" s="17">
        <v>6.01318790990149E-2</v>
      </c>
      <c r="AG2025" s="17">
        <v>5.2980964868557703E-2</v>
      </c>
      <c r="AH2025" s="17">
        <v>9.8721415372723595E-2</v>
      </c>
      <c r="AI2025" s="17"/>
      <c r="AJ2025" s="17">
        <v>4.5347116580233701E-2</v>
      </c>
      <c r="AK2025" s="17">
        <v>7.0276154268798893E-2</v>
      </c>
      <c r="AL2025" s="17">
        <v>5.9390953206030897E-2</v>
      </c>
      <c r="AM2025" s="17">
        <v>0.14734540508742699</v>
      </c>
      <c r="AN2025" s="17">
        <v>6.8411773200190998E-2</v>
      </c>
      <c r="AO2025" s="17"/>
      <c r="AP2025" s="17">
        <v>5.1146083568687599E-2</v>
      </c>
      <c r="AQ2025" s="17">
        <v>8.3869299178826504E-2</v>
      </c>
      <c r="AR2025" s="17">
        <v>6.9588752181980101E-2</v>
      </c>
      <c r="AS2025" s="17"/>
      <c r="AT2025" s="17">
        <v>4.2659276412505998E-2</v>
      </c>
      <c r="AU2025" s="17">
        <v>0.10012194592038801</v>
      </c>
      <c r="AV2025" s="17" t="s">
        <v>74</v>
      </c>
      <c r="AW2025" s="17">
        <v>1.9702983945803599E-2</v>
      </c>
      <c r="AX2025" s="17">
        <v>6.0460237554049598E-2</v>
      </c>
      <c r="AY2025" s="17">
        <v>5.3457207198220003E-2</v>
      </c>
      <c r="AZ2025" s="17">
        <v>4.0972562839097303E-2</v>
      </c>
    </row>
    <row r="2026" spans="2:52" x14ac:dyDescent="0.35">
      <c r="B2026" t="s">
        <v>574</v>
      </c>
      <c r="C2026" s="17">
        <v>0.21775640572063501</v>
      </c>
      <c r="D2026" s="17">
        <v>0.21188905013325099</v>
      </c>
      <c r="E2026" s="17">
        <v>0.223434379924659</v>
      </c>
      <c r="F2026" s="17"/>
      <c r="G2026" s="17">
        <v>0.249163185785722</v>
      </c>
      <c r="H2026" s="17">
        <v>0.33447548111643399</v>
      </c>
      <c r="I2026" s="17">
        <v>0.20695519945464799</v>
      </c>
      <c r="J2026" s="17">
        <v>0.17085853122257999</v>
      </c>
      <c r="K2026" s="17">
        <v>0.279205808423378</v>
      </c>
      <c r="L2026" s="17">
        <v>0.110428307468267</v>
      </c>
      <c r="M2026" s="17"/>
      <c r="N2026" s="17">
        <v>0.24752128801488801</v>
      </c>
      <c r="O2026" s="17">
        <v>0.231212321996245</v>
      </c>
      <c r="P2026" s="17">
        <v>0.146916626909086</v>
      </c>
      <c r="Q2026" s="17">
        <v>0.233453844670859</v>
      </c>
      <c r="R2026" s="17"/>
      <c r="S2026" s="17">
        <v>0.27083698179235499</v>
      </c>
      <c r="T2026" s="17">
        <v>0.16421767507177301</v>
      </c>
      <c r="U2026" s="17">
        <v>0.18688501416974701</v>
      </c>
      <c r="V2026" s="17">
        <v>0.193410916102491</v>
      </c>
      <c r="W2026" s="17">
        <v>0.16064655336907699</v>
      </c>
      <c r="X2026" s="17">
        <v>0.24847195648093801</v>
      </c>
      <c r="Y2026" s="17">
        <v>0.15378000140140599</v>
      </c>
      <c r="Z2026" s="17">
        <v>0.15278879826684799</v>
      </c>
      <c r="AA2026" s="17">
        <v>0.28249352943201</v>
      </c>
      <c r="AB2026" s="17">
        <v>0.30860779683314399</v>
      </c>
      <c r="AC2026" s="17">
        <v>0.21906521339430099</v>
      </c>
      <c r="AD2026" s="17">
        <v>0.18272468167685799</v>
      </c>
      <c r="AE2026" s="17"/>
      <c r="AF2026" s="17">
        <v>0.170165138077505</v>
      </c>
      <c r="AG2026" s="17">
        <v>0.23615901982745699</v>
      </c>
      <c r="AH2026" s="17">
        <v>0.23736097089677999</v>
      </c>
      <c r="AI2026" s="17"/>
      <c r="AJ2026" s="17">
        <v>0.239069836721857</v>
      </c>
      <c r="AK2026" s="17">
        <v>0.219233123666047</v>
      </c>
      <c r="AL2026" s="17">
        <v>0.21643751935657499</v>
      </c>
      <c r="AM2026" s="17">
        <v>0</v>
      </c>
      <c r="AN2026" s="17">
        <v>0.16886900405822799</v>
      </c>
      <c r="AO2026" s="17"/>
      <c r="AP2026" s="17">
        <v>0.243543414694633</v>
      </c>
      <c r="AQ2026" s="17">
        <v>0.20783179573590099</v>
      </c>
      <c r="AR2026" s="17">
        <v>0.200664208237879</v>
      </c>
      <c r="AS2026" s="17"/>
      <c r="AT2026" s="17">
        <v>0.17577335836885</v>
      </c>
      <c r="AU2026" s="17">
        <v>0.20216792743200501</v>
      </c>
      <c r="AV2026" s="17" t="s">
        <v>74</v>
      </c>
      <c r="AW2026" s="17">
        <v>0.220790134350378</v>
      </c>
      <c r="AX2026" s="17">
        <v>0.24226522962865901</v>
      </c>
      <c r="AY2026" s="17">
        <v>0.29910613283843701</v>
      </c>
      <c r="AZ2026" s="17">
        <v>0.30600105297011998</v>
      </c>
    </row>
    <row r="2027" spans="2:52" x14ac:dyDescent="0.35">
      <c r="B2027" t="s">
        <v>575</v>
      </c>
      <c r="C2027" s="17">
        <v>0.62887509638111305</v>
      </c>
      <c r="D2027" s="17">
        <v>0.60872866744603604</v>
      </c>
      <c r="E2027" s="17">
        <v>0.64837125646429505</v>
      </c>
      <c r="F2027" s="17"/>
      <c r="G2027" s="17">
        <v>0.57075668518100697</v>
      </c>
      <c r="H2027" s="17">
        <v>0.477516158323672</v>
      </c>
      <c r="I2027" s="17">
        <v>0.65453804209854205</v>
      </c>
      <c r="J2027" s="17">
        <v>0.66399699257006695</v>
      </c>
      <c r="K2027" s="17">
        <v>0.59575310336667098</v>
      </c>
      <c r="L2027" s="17">
        <v>0.76737365384662504</v>
      </c>
      <c r="M2027" s="17"/>
      <c r="N2027" s="17">
        <v>0.60763368039424204</v>
      </c>
      <c r="O2027" s="17">
        <v>0.62990059299660095</v>
      </c>
      <c r="P2027" s="17">
        <v>0.69342487286497301</v>
      </c>
      <c r="Q2027" s="17">
        <v>0.58890276346622095</v>
      </c>
      <c r="R2027" s="17"/>
      <c r="S2027" s="17">
        <v>0.57386804780601297</v>
      </c>
      <c r="T2027" s="17">
        <v>0.69502222620109599</v>
      </c>
      <c r="U2027" s="17">
        <v>0.69637029179537202</v>
      </c>
      <c r="V2027" s="17">
        <v>0.638533174987723</v>
      </c>
      <c r="W2027" s="17">
        <v>0.63959163938177499</v>
      </c>
      <c r="X2027" s="17">
        <v>0.56919980005795501</v>
      </c>
      <c r="Y2027" s="17">
        <v>0.65911408560412099</v>
      </c>
      <c r="Z2027" s="17">
        <v>0.61858108727274397</v>
      </c>
      <c r="AA2027" s="17">
        <v>0.56695538292194203</v>
      </c>
      <c r="AB2027" s="17">
        <v>0.58946436436303495</v>
      </c>
      <c r="AC2027" s="17">
        <v>0.66594546101784502</v>
      </c>
      <c r="AD2027" s="17">
        <v>0.74738401647115804</v>
      </c>
      <c r="AE2027" s="17"/>
      <c r="AF2027" s="17">
        <v>0.66470295724654704</v>
      </c>
      <c r="AG2027" s="17">
        <v>0.60914468530208798</v>
      </c>
      <c r="AH2027" s="17">
        <v>0.63048364517664901</v>
      </c>
      <c r="AI2027" s="17"/>
      <c r="AJ2027" s="17">
        <v>0.63428502333654702</v>
      </c>
      <c r="AK2027" s="17">
        <v>0.59258071866857398</v>
      </c>
      <c r="AL2027" s="17">
        <v>0.65689897114992202</v>
      </c>
      <c r="AM2027" s="17">
        <v>0.57832202085976603</v>
      </c>
      <c r="AN2027" s="17">
        <v>0.69497227044347898</v>
      </c>
      <c r="AO2027" s="17"/>
      <c r="AP2027" s="17">
        <v>0.61774051130889496</v>
      </c>
      <c r="AQ2027" s="17">
        <v>0.62334352387052305</v>
      </c>
      <c r="AR2027" s="17">
        <v>0.63393692203006502</v>
      </c>
      <c r="AS2027" s="17"/>
      <c r="AT2027" s="17">
        <v>0.69936355322397903</v>
      </c>
      <c r="AU2027" s="17">
        <v>0.59878600644517799</v>
      </c>
      <c r="AV2027" s="17" t="s">
        <v>74</v>
      </c>
      <c r="AW2027" s="17">
        <v>0.59135552988060702</v>
      </c>
      <c r="AX2027" s="17">
        <v>0.58482961542357403</v>
      </c>
      <c r="AY2027" s="17">
        <v>0.57705760134989503</v>
      </c>
      <c r="AZ2027" s="17">
        <v>0.61178894700285003</v>
      </c>
    </row>
    <row r="2028" spans="2:52" x14ac:dyDescent="0.35">
      <c r="B2028" t="s">
        <v>576</v>
      </c>
      <c r="C2028" s="17">
        <v>5.2777262320102103E-2</v>
      </c>
      <c r="D2028" s="17">
        <v>6.8334058263844297E-2</v>
      </c>
      <c r="E2028" s="17">
        <v>3.77225950598159E-2</v>
      </c>
      <c r="F2028" s="17"/>
      <c r="G2028" s="17">
        <v>8.4587032779811194E-2</v>
      </c>
      <c r="H2028" s="17">
        <v>4.0508251038262999E-2</v>
      </c>
      <c r="I2028" s="17">
        <v>5.9368148295027998E-2</v>
      </c>
      <c r="J2028" s="17">
        <v>4.2330556622118397E-2</v>
      </c>
      <c r="K2028" s="17">
        <v>6.86020692207579E-2</v>
      </c>
      <c r="L2028" s="17">
        <v>3.7942129761500902E-2</v>
      </c>
      <c r="M2028" s="17"/>
      <c r="N2028" s="17">
        <v>5.5733681576708403E-2</v>
      </c>
      <c r="O2028" s="17">
        <v>6.7420841414252697E-2</v>
      </c>
      <c r="P2028" s="17">
        <v>4.1821351922914897E-2</v>
      </c>
      <c r="Q2028" s="17">
        <v>4.3137245289696598E-2</v>
      </c>
      <c r="R2028" s="17"/>
      <c r="S2028" s="17">
        <v>6.6882017112787198E-2</v>
      </c>
      <c r="T2028" s="17">
        <v>5.9906864866162403E-2</v>
      </c>
      <c r="U2028" s="17">
        <v>6.0398939587653397E-2</v>
      </c>
      <c r="V2028" s="17">
        <v>2.6031886400253099E-2</v>
      </c>
      <c r="W2028" s="17">
        <v>7.0258771207131407E-2</v>
      </c>
      <c r="X2028" s="17">
        <v>0</v>
      </c>
      <c r="Y2028" s="17">
        <v>9.4722952258317006E-2</v>
      </c>
      <c r="Z2028" s="17">
        <v>6.2572481569149893E-2</v>
      </c>
      <c r="AA2028" s="17">
        <v>4.1306899133192798E-2</v>
      </c>
      <c r="AB2028" s="17">
        <v>4.3233533185168198E-2</v>
      </c>
      <c r="AC2028" s="17">
        <v>4.2649593027530498E-2</v>
      </c>
      <c r="AD2028" s="17">
        <v>6.9891301851984403E-2</v>
      </c>
      <c r="AE2028" s="17"/>
      <c r="AF2028" s="17">
        <v>4.9735406836266399E-2</v>
      </c>
      <c r="AG2028" s="17">
        <v>6.6983590639442703E-2</v>
      </c>
      <c r="AH2028" s="17">
        <v>1.28991301186732E-2</v>
      </c>
      <c r="AI2028" s="17"/>
      <c r="AJ2028" s="17">
        <v>4.7326014458312603E-2</v>
      </c>
      <c r="AK2028" s="17">
        <v>6.6769173917180999E-2</v>
      </c>
      <c r="AL2028" s="17">
        <v>6.7272556287471696E-2</v>
      </c>
      <c r="AM2028" s="17">
        <v>0</v>
      </c>
      <c r="AN2028" s="17">
        <v>2.48253126666148E-2</v>
      </c>
      <c r="AO2028" s="17"/>
      <c r="AP2028" s="17">
        <v>3.8095642612379202E-2</v>
      </c>
      <c r="AQ2028" s="17">
        <v>5.8614254999262497E-2</v>
      </c>
      <c r="AR2028" s="17">
        <v>9.5810117550076804E-2</v>
      </c>
      <c r="AS2028" s="17"/>
      <c r="AT2028" s="17">
        <v>4.5503246594115802E-2</v>
      </c>
      <c r="AU2028" s="17">
        <v>7.8274461154089897E-2</v>
      </c>
      <c r="AV2028" s="17" t="s">
        <v>74</v>
      </c>
      <c r="AW2028" s="17">
        <v>9.0346682463957398E-2</v>
      </c>
      <c r="AX2028" s="17">
        <v>4.9869391675870699E-2</v>
      </c>
      <c r="AY2028" s="17">
        <v>2.4301083608745E-2</v>
      </c>
      <c r="AZ2028" s="17">
        <v>4.1237437187932102E-2</v>
      </c>
    </row>
    <row r="2029" spans="2:52" x14ac:dyDescent="0.35">
      <c r="B2029" t="s">
        <v>577</v>
      </c>
      <c r="C2029" s="17">
        <v>3.8040582637257403E-2</v>
      </c>
      <c r="D2029" s="17">
        <v>4.2435145394594899E-2</v>
      </c>
      <c r="E2029" s="17">
        <v>3.3787863741579299E-2</v>
      </c>
      <c r="F2029" s="17"/>
      <c r="G2029" s="17">
        <v>0</v>
      </c>
      <c r="H2029" s="17">
        <v>7.4096035291798298E-2</v>
      </c>
      <c r="I2029" s="17">
        <v>1.9787415151581701E-2</v>
      </c>
      <c r="J2029" s="17">
        <v>3.0678454305222602E-2</v>
      </c>
      <c r="K2029" s="17">
        <v>1.1025483630291599E-2</v>
      </c>
      <c r="L2029" s="17">
        <v>6.4936758586897195E-2</v>
      </c>
      <c r="M2029" s="17"/>
      <c r="N2029" s="17">
        <v>8.5543697718251498E-3</v>
      </c>
      <c r="O2029" s="17">
        <v>3.5897395045483102E-2</v>
      </c>
      <c r="P2029" s="17">
        <v>4.0118748494088197E-2</v>
      </c>
      <c r="Q2029" s="17">
        <v>7.3947947888744106E-2</v>
      </c>
      <c r="R2029" s="17"/>
      <c r="S2029" s="17">
        <v>3.9145771192354503E-2</v>
      </c>
      <c r="T2029" s="17">
        <v>4.72862430668258E-2</v>
      </c>
      <c r="U2029" s="17">
        <v>3.7988308517886898E-2</v>
      </c>
      <c r="V2029" s="17">
        <v>6.7567191521796605E-2</v>
      </c>
      <c r="W2029" s="17">
        <v>3.3837186611605702E-2</v>
      </c>
      <c r="X2029" s="17">
        <v>4.3952931272540803E-2</v>
      </c>
      <c r="Y2029" s="17">
        <v>0</v>
      </c>
      <c r="Z2029" s="17">
        <v>6.08527647246528E-2</v>
      </c>
      <c r="AA2029" s="17">
        <v>2.4524158729059799E-2</v>
      </c>
      <c r="AB2029" s="17">
        <v>3.73802600997718E-2</v>
      </c>
      <c r="AC2029" s="17">
        <v>4.2649593027530498E-2</v>
      </c>
      <c r="AD2029" s="17">
        <v>0</v>
      </c>
      <c r="AE2029" s="17"/>
      <c r="AF2029" s="17">
        <v>5.5264618740667501E-2</v>
      </c>
      <c r="AG2029" s="17">
        <v>3.4731739362454397E-2</v>
      </c>
      <c r="AH2029" s="17">
        <v>2.0534838435173699E-2</v>
      </c>
      <c r="AI2029" s="17"/>
      <c r="AJ2029" s="17">
        <v>3.39720089030498E-2</v>
      </c>
      <c r="AK2029" s="17">
        <v>5.1140829479398603E-2</v>
      </c>
      <c r="AL2029" s="17">
        <v>0</v>
      </c>
      <c r="AM2029" s="17">
        <v>0.27433257405280798</v>
      </c>
      <c r="AN2029" s="17">
        <v>4.2921639631486999E-2</v>
      </c>
      <c r="AO2029" s="17"/>
      <c r="AP2029" s="17">
        <v>4.9474347815405099E-2</v>
      </c>
      <c r="AQ2029" s="17">
        <v>2.6341126215486399E-2</v>
      </c>
      <c r="AR2029" s="17">
        <v>0</v>
      </c>
      <c r="AS2029" s="17"/>
      <c r="AT2029" s="17">
        <v>3.6700565400548502E-2</v>
      </c>
      <c r="AU2029" s="17">
        <v>2.0649659048339101E-2</v>
      </c>
      <c r="AV2029" s="17" t="s">
        <v>74</v>
      </c>
      <c r="AW2029" s="17">
        <v>7.7804669359253897E-2</v>
      </c>
      <c r="AX2029" s="17">
        <v>6.2575525717846095E-2</v>
      </c>
      <c r="AY2029" s="17">
        <v>4.6077975004703203E-2</v>
      </c>
      <c r="AZ2029" s="17">
        <v>0</v>
      </c>
    </row>
    <row r="2030" spans="2:52" x14ac:dyDescent="0.35">
      <c r="C2030" s="17"/>
      <c r="D2030" s="17"/>
      <c r="E2030" s="17"/>
      <c r="F2030" s="17"/>
      <c r="G2030" s="17"/>
      <c r="H2030" s="17"/>
      <c r="I2030" s="17"/>
      <c r="J2030" s="17"/>
      <c r="K2030" s="17"/>
      <c r="L2030" s="17"/>
      <c r="M2030" s="17"/>
      <c r="N2030" s="17"/>
      <c r="O2030" s="17"/>
      <c r="P2030" s="17"/>
      <c r="Q2030" s="17"/>
      <c r="R2030" s="17"/>
      <c r="S2030" s="17"/>
      <c r="T2030" s="17"/>
      <c r="U2030" s="17"/>
      <c r="V2030" s="17"/>
      <c r="W2030" s="17"/>
      <c r="X2030" s="17"/>
      <c r="Y2030" s="17"/>
      <c r="Z2030" s="17"/>
      <c r="AA2030" s="17"/>
      <c r="AB2030" s="17"/>
      <c r="AC2030" s="17"/>
      <c r="AD2030" s="17"/>
      <c r="AE2030" s="17"/>
      <c r="AF2030" s="17"/>
      <c r="AG2030" s="17"/>
      <c r="AH2030" s="17"/>
      <c r="AI2030" s="17"/>
      <c r="AJ2030" s="17"/>
      <c r="AK2030" s="17"/>
      <c r="AL2030" s="17"/>
      <c r="AM2030" s="17"/>
      <c r="AN2030" s="17"/>
      <c r="AO2030" s="17"/>
      <c r="AP2030" s="17"/>
      <c r="AQ2030" s="17"/>
      <c r="AR2030" s="17"/>
      <c r="AS2030" s="17"/>
      <c r="AT2030" s="17"/>
      <c r="AU2030" s="17"/>
      <c r="AV2030" s="17"/>
      <c r="AW2030" s="17"/>
      <c r="AX2030" s="17"/>
      <c r="AY2030" s="17"/>
      <c r="AZ2030" s="17"/>
    </row>
    <row r="2031" spans="2:52" x14ac:dyDescent="0.35">
      <c r="B2031" s="6" t="s">
        <v>579</v>
      </c>
      <c r="C2031" s="17"/>
      <c r="D2031" s="17"/>
      <c r="E2031" s="17"/>
      <c r="F2031" s="17"/>
      <c r="G2031" s="17"/>
      <c r="H2031" s="17"/>
      <c r="I2031" s="17"/>
      <c r="J2031" s="17"/>
      <c r="K2031" s="17"/>
      <c r="L2031" s="17"/>
      <c r="M2031" s="17"/>
      <c r="N2031" s="17"/>
      <c r="O2031" s="17"/>
      <c r="P2031" s="17"/>
      <c r="Q2031" s="17"/>
      <c r="R2031" s="17"/>
      <c r="S2031" s="17"/>
      <c r="T2031" s="17"/>
      <c r="U2031" s="17"/>
      <c r="V2031" s="17"/>
      <c r="W2031" s="17"/>
      <c r="X2031" s="17"/>
      <c r="Y2031" s="17"/>
      <c r="Z2031" s="17"/>
      <c r="AA2031" s="17"/>
      <c r="AB2031" s="17"/>
      <c r="AC2031" s="17"/>
      <c r="AD2031" s="17"/>
      <c r="AE2031" s="17"/>
      <c r="AF2031" s="17"/>
      <c r="AG2031" s="17"/>
      <c r="AH2031" s="17"/>
      <c r="AI2031" s="17"/>
      <c r="AJ2031" s="17"/>
      <c r="AK2031" s="17"/>
      <c r="AL2031" s="17"/>
      <c r="AM2031" s="17"/>
      <c r="AN2031" s="17"/>
      <c r="AO2031" s="17"/>
      <c r="AP2031" s="17"/>
      <c r="AQ2031" s="17"/>
      <c r="AR2031" s="17"/>
      <c r="AS2031" s="17"/>
      <c r="AT2031" s="17"/>
      <c r="AU2031" s="17"/>
      <c r="AV2031" s="17"/>
      <c r="AW2031" s="17"/>
      <c r="AX2031" s="17"/>
      <c r="AY2031" s="17"/>
      <c r="AZ2031" s="17"/>
    </row>
    <row r="2032" spans="2:52" x14ac:dyDescent="0.35">
      <c r="B2032" s="24" t="s">
        <v>156</v>
      </c>
      <c r="C2032" s="17"/>
      <c r="D2032" s="17"/>
      <c r="E2032" s="17"/>
      <c r="F2032" s="17"/>
      <c r="G2032" s="17"/>
      <c r="H2032" s="17"/>
      <c r="I2032" s="17"/>
      <c r="J2032" s="17"/>
      <c r="K2032" s="17"/>
      <c r="L2032" s="17"/>
      <c r="M2032" s="17"/>
      <c r="N2032" s="17"/>
      <c r="O2032" s="17"/>
      <c r="P2032" s="17"/>
      <c r="Q2032" s="17"/>
      <c r="R2032" s="17"/>
      <c r="S2032" s="17"/>
      <c r="T2032" s="17"/>
      <c r="U2032" s="17"/>
      <c r="V2032" s="17"/>
      <c r="W2032" s="17"/>
      <c r="X2032" s="17"/>
      <c r="Y2032" s="17"/>
      <c r="Z2032" s="17"/>
      <c r="AA2032" s="17"/>
      <c r="AB2032" s="17"/>
      <c r="AC2032" s="17"/>
      <c r="AD2032" s="17"/>
      <c r="AE2032" s="17"/>
      <c r="AF2032" s="17"/>
      <c r="AG2032" s="17"/>
      <c r="AH2032" s="17"/>
      <c r="AI2032" s="17"/>
      <c r="AJ2032" s="17"/>
      <c r="AK2032" s="17"/>
      <c r="AL2032" s="17"/>
      <c r="AM2032" s="17"/>
      <c r="AN2032" s="17"/>
      <c r="AO2032" s="17"/>
      <c r="AP2032" s="17"/>
      <c r="AQ2032" s="17"/>
      <c r="AR2032" s="17"/>
      <c r="AS2032" s="17"/>
      <c r="AT2032" s="17"/>
      <c r="AU2032" s="17"/>
      <c r="AV2032" s="17"/>
      <c r="AW2032" s="17"/>
      <c r="AX2032" s="17"/>
      <c r="AY2032" s="17"/>
      <c r="AZ2032" s="17"/>
    </row>
    <row r="2033" spans="2:52" x14ac:dyDescent="0.35">
      <c r="B2033" t="s">
        <v>573</v>
      </c>
      <c r="C2033" s="17">
        <v>0.17310993095496899</v>
      </c>
      <c r="D2033" s="17">
        <v>0.17693124524387899</v>
      </c>
      <c r="E2033" s="17">
        <v>0.16941195771391501</v>
      </c>
      <c r="F2033" s="17"/>
      <c r="G2033" s="17">
        <v>0.28012083427078399</v>
      </c>
      <c r="H2033" s="17">
        <v>0.20339024574171699</v>
      </c>
      <c r="I2033" s="17">
        <v>0.20414967993011601</v>
      </c>
      <c r="J2033" s="17">
        <v>0.125395176077122</v>
      </c>
      <c r="K2033" s="17">
        <v>0.22993688999561501</v>
      </c>
      <c r="L2033" s="17">
        <v>6.6065582201795398E-2</v>
      </c>
      <c r="M2033" s="17"/>
      <c r="N2033" s="17">
        <v>0.170238936246037</v>
      </c>
      <c r="O2033" s="17">
        <v>0.17432551638329399</v>
      </c>
      <c r="P2033" s="17">
        <v>0.15242967303761801</v>
      </c>
      <c r="Q2033" s="17">
        <v>0.19658076878424599</v>
      </c>
      <c r="R2033" s="17"/>
      <c r="S2033" s="17">
        <v>0.14526087471267299</v>
      </c>
      <c r="T2033" s="17">
        <v>0.161414170679124</v>
      </c>
      <c r="U2033" s="17">
        <v>4.1080102163712197E-2</v>
      </c>
      <c r="V2033" s="17">
        <v>0.224001604660371</v>
      </c>
      <c r="W2033" s="17">
        <v>0.23945349528123699</v>
      </c>
      <c r="X2033" s="17">
        <v>0.185135644653348</v>
      </c>
      <c r="Y2033" s="17">
        <v>0.17568328943405301</v>
      </c>
      <c r="Z2033" s="17">
        <v>0.200812163615638</v>
      </c>
      <c r="AA2033" s="17">
        <v>0.219567496804635</v>
      </c>
      <c r="AB2033" s="17">
        <v>0.20321279353367899</v>
      </c>
      <c r="AC2033" s="17">
        <v>9.4694860896645305E-2</v>
      </c>
      <c r="AD2033" s="17">
        <v>0.12736778086886799</v>
      </c>
      <c r="AE2033" s="17"/>
      <c r="AF2033" s="17">
        <v>0.14651679914978</v>
      </c>
      <c r="AG2033" s="17">
        <v>0.152979535947463</v>
      </c>
      <c r="AH2033" s="17">
        <v>0.17099467851285</v>
      </c>
      <c r="AI2033" s="17"/>
      <c r="AJ2033" s="17">
        <v>0.13982230426778799</v>
      </c>
      <c r="AK2033" s="17">
        <v>0.18238632324972301</v>
      </c>
      <c r="AL2033" s="17">
        <v>0.16088044256162601</v>
      </c>
      <c r="AM2033" s="17">
        <v>0.24113648373819499</v>
      </c>
      <c r="AN2033" s="17">
        <v>0.17083370121525901</v>
      </c>
      <c r="AO2033" s="17"/>
      <c r="AP2033" s="17">
        <v>0.13332800473996501</v>
      </c>
      <c r="AQ2033" s="17">
        <v>0.19628868695799201</v>
      </c>
      <c r="AR2033" s="17">
        <v>0.192117126490017</v>
      </c>
      <c r="AS2033" s="17"/>
      <c r="AT2033" s="17">
        <v>0.13008496153094001</v>
      </c>
      <c r="AU2033" s="17">
        <v>0.151705401035479</v>
      </c>
      <c r="AV2033" s="17" t="s">
        <v>74</v>
      </c>
      <c r="AW2033" s="17">
        <v>0.150956408840655</v>
      </c>
      <c r="AX2033" s="17">
        <v>0.26015409314950699</v>
      </c>
      <c r="AY2033" s="17">
        <v>0.18017853631480801</v>
      </c>
      <c r="AZ2033" s="17">
        <v>0.37634428245451501</v>
      </c>
    </row>
    <row r="2034" spans="2:52" x14ac:dyDescent="0.35">
      <c r="B2034" t="s">
        <v>574</v>
      </c>
      <c r="C2034" s="17">
        <v>0.36696986214169203</v>
      </c>
      <c r="D2034" s="17">
        <v>0.370965575927312</v>
      </c>
      <c r="E2034" s="17">
        <v>0.36310311851868698</v>
      </c>
      <c r="F2034" s="17"/>
      <c r="G2034" s="17">
        <v>0.437793849778985</v>
      </c>
      <c r="H2034" s="17">
        <v>0.42147252306439997</v>
      </c>
      <c r="I2034" s="17">
        <v>0.32292713381540999</v>
      </c>
      <c r="J2034" s="17">
        <v>0.40645566524541599</v>
      </c>
      <c r="K2034" s="17">
        <v>0.24554609488202001</v>
      </c>
      <c r="L2034" s="17">
        <v>0.337331019293926</v>
      </c>
      <c r="M2034" s="17"/>
      <c r="N2034" s="17">
        <v>0.39926200153191499</v>
      </c>
      <c r="O2034" s="17">
        <v>0.37002112519484298</v>
      </c>
      <c r="P2034" s="17">
        <v>0.33915443858758199</v>
      </c>
      <c r="Q2034" s="17">
        <v>0.34461210336029702</v>
      </c>
      <c r="R2034" s="17"/>
      <c r="S2034" s="17">
        <v>0.42405833990562902</v>
      </c>
      <c r="T2034" s="17">
        <v>0.34574220261394001</v>
      </c>
      <c r="U2034" s="17">
        <v>0.43532073886033801</v>
      </c>
      <c r="V2034" s="17">
        <v>0.33256771577862698</v>
      </c>
      <c r="W2034" s="17">
        <v>0.31124509865541999</v>
      </c>
      <c r="X2034" s="17">
        <v>0.38409347124908</v>
      </c>
      <c r="Y2034" s="17">
        <v>0.33355708995422101</v>
      </c>
      <c r="Z2034" s="17">
        <v>0.247659758263264</v>
      </c>
      <c r="AA2034" s="17">
        <v>0.39282263745998203</v>
      </c>
      <c r="AB2034" s="17">
        <v>0.33018433409452003</v>
      </c>
      <c r="AC2034" s="17">
        <v>0.35486817679371102</v>
      </c>
      <c r="AD2034" s="17">
        <v>0.54351701393401797</v>
      </c>
      <c r="AE2034" s="17"/>
      <c r="AF2034" s="17">
        <v>0.32303998261872702</v>
      </c>
      <c r="AG2034" s="17">
        <v>0.41397417944905801</v>
      </c>
      <c r="AH2034" s="17">
        <v>0.35885452301127002</v>
      </c>
      <c r="AI2034" s="17"/>
      <c r="AJ2034" s="17">
        <v>0.37683036185661201</v>
      </c>
      <c r="AK2034" s="17">
        <v>0.37928705908635302</v>
      </c>
      <c r="AL2034" s="17">
        <v>0.33114713866272599</v>
      </c>
      <c r="AM2034" s="17">
        <v>0.33106793902981102</v>
      </c>
      <c r="AN2034" s="17">
        <v>0.36939638082072301</v>
      </c>
      <c r="AO2034" s="17"/>
      <c r="AP2034" s="17">
        <v>0.37271799967770303</v>
      </c>
      <c r="AQ2034" s="17">
        <v>0.42056032877916</v>
      </c>
      <c r="AR2034" s="17">
        <v>0.29965550702578803</v>
      </c>
      <c r="AS2034" s="17"/>
      <c r="AT2034" s="17">
        <v>0.299780323210042</v>
      </c>
      <c r="AU2034" s="17">
        <v>0.43219352168306502</v>
      </c>
      <c r="AV2034" s="17" t="s">
        <v>74</v>
      </c>
      <c r="AW2034" s="17">
        <v>0.35767372934337899</v>
      </c>
      <c r="AX2034" s="17">
        <v>0.31482391253834902</v>
      </c>
      <c r="AY2034" s="17">
        <v>0.44609394545459802</v>
      </c>
      <c r="AZ2034" s="17">
        <v>0.360038092098655</v>
      </c>
    </row>
    <row r="2035" spans="2:52" x14ac:dyDescent="0.35">
      <c r="B2035" t="s">
        <v>575</v>
      </c>
      <c r="C2035" s="17">
        <v>0.40252666364740303</v>
      </c>
      <c r="D2035" s="17">
        <v>0.394340936600512</v>
      </c>
      <c r="E2035" s="17">
        <v>0.41044817894014901</v>
      </c>
      <c r="F2035" s="17"/>
      <c r="G2035" s="17">
        <v>0.22967886612196101</v>
      </c>
      <c r="H2035" s="17">
        <v>0.32264905189347498</v>
      </c>
      <c r="I2035" s="17">
        <v>0.38912953048508497</v>
      </c>
      <c r="J2035" s="17">
        <v>0.41481407517952701</v>
      </c>
      <c r="K2035" s="17">
        <v>0.49027972617173299</v>
      </c>
      <c r="L2035" s="17">
        <v>0.532084769020158</v>
      </c>
      <c r="M2035" s="17"/>
      <c r="N2035" s="17">
        <v>0.386672078373553</v>
      </c>
      <c r="O2035" s="17">
        <v>0.404447826432001</v>
      </c>
      <c r="P2035" s="17">
        <v>0.42098863045415302</v>
      </c>
      <c r="Q2035" s="17">
        <v>0.40330712757052201</v>
      </c>
      <c r="R2035" s="17"/>
      <c r="S2035" s="17">
        <v>0.346849815357261</v>
      </c>
      <c r="T2035" s="17">
        <v>0.43199705253417398</v>
      </c>
      <c r="U2035" s="17">
        <v>0.462122016315622</v>
      </c>
      <c r="V2035" s="17">
        <v>0.37556677799084898</v>
      </c>
      <c r="W2035" s="17">
        <v>0.37609549291232602</v>
      </c>
      <c r="X2035" s="17">
        <v>0.38660960650007897</v>
      </c>
      <c r="Y2035" s="17">
        <v>0.454498261430481</v>
      </c>
      <c r="Z2035" s="17">
        <v>0.490202988468252</v>
      </c>
      <c r="AA2035" s="17">
        <v>0.337031186112834</v>
      </c>
      <c r="AB2035" s="17">
        <v>0.42418713784179402</v>
      </c>
      <c r="AC2035" s="17">
        <v>0.50778736928211299</v>
      </c>
      <c r="AD2035" s="17">
        <v>0.32911520519711401</v>
      </c>
      <c r="AE2035" s="17"/>
      <c r="AF2035" s="17">
        <v>0.46463938139939298</v>
      </c>
      <c r="AG2035" s="17">
        <v>0.378904471258457</v>
      </c>
      <c r="AH2035" s="17">
        <v>0.43733286383606101</v>
      </c>
      <c r="AI2035" s="17"/>
      <c r="AJ2035" s="17">
        <v>0.425357381485509</v>
      </c>
      <c r="AK2035" s="17">
        <v>0.37504206031890203</v>
      </c>
      <c r="AL2035" s="17">
        <v>0.44257065815727997</v>
      </c>
      <c r="AM2035" s="17">
        <v>0.15346300317918701</v>
      </c>
      <c r="AN2035" s="17">
        <v>0.39212666354032699</v>
      </c>
      <c r="AO2035" s="17"/>
      <c r="AP2035" s="17">
        <v>0.39998616215775001</v>
      </c>
      <c r="AQ2035" s="17">
        <v>0.333084872197219</v>
      </c>
      <c r="AR2035" s="17">
        <v>0.41315964717891701</v>
      </c>
      <c r="AS2035" s="17"/>
      <c r="AT2035" s="17">
        <v>0.51159586545639202</v>
      </c>
      <c r="AU2035" s="17">
        <v>0.36881347402507297</v>
      </c>
      <c r="AV2035" s="17" t="s">
        <v>74</v>
      </c>
      <c r="AW2035" s="17">
        <v>0.36656223223970602</v>
      </c>
      <c r="AX2035" s="17">
        <v>0.392501096430452</v>
      </c>
      <c r="AY2035" s="17">
        <v>0.30304244022548199</v>
      </c>
      <c r="AZ2035" s="17">
        <v>0.26361762544682998</v>
      </c>
    </row>
    <row r="2036" spans="2:52" x14ac:dyDescent="0.35">
      <c r="B2036" t="s">
        <v>576</v>
      </c>
      <c r="C2036" s="17">
        <v>3.5091496099995699E-2</v>
      </c>
      <c r="D2036" s="17">
        <v>3.0188900721028901E-2</v>
      </c>
      <c r="E2036" s="17">
        <v>3.9835849783689099E-2</v>
      </c>
      <c r="F2036" s="17"/>
      <c r="G2036" s="17">
        <v>3.0912283281029199E-2</v>
      </c>
      <c r="H2036" s="17">
        <v>1.9066476458806301E-2</v>
      </c>
      <c r="I2036" s="17">
        <v>7.2667583238023206E-2</v>
      </c>
      <c r="J2036" s="17">
        <v>3.02882627574418E-2</v>
      </c>
      <c r="K2036" s="17">
        <v>3.4237288950632397E-2</v>
      </c>
      <c r="L2036" s="17">
        <v>3.2355475141317397E-2</v>
      </c>
      <c r="M2036" s="17"/>
      <c r="N2036" s="17">
        <v>3.1118474348054599E-2</v>
      </c>
      <c r="O2036" s="17">
        <v>3.5603069860860898E-2</v>
      </c>
      <c r="P2036" s="17">
        <v>6.6504261854677393E-2</v>
      </c>
      <c r="Q2036" s="17">
        <v>1.26539300249128E-2</v>
      </c>
      <c r="R2036" s="17"/>
      <c r="S2036" s="17">
        <v>5.4914571103792803E-2</v>
      </c>
      <c r="T2036" s="17">
        <v>6.0846574172761098E-2</v>
      </c>
      <c r="U2036" s="17">
        <v>4.2649923270903702E-2</v>
      </c>
      <c r="V2036" s="17">
        <v>4.1002720343205901E-2</v>
      </c>
      <c r="W2036" s="17">
        <v>3.7487325139463103E-2</v>
      </c>
      <c r="X2036" s="17">
        <v>2.2080638798746499E-2</v>
      </c>
      <c r="Y2036" s="17">
        <v>3.6261359181244499E-2</v>
      </c>
      <c r="Z2036" s="17">
        <v>3.1138794726425899E-2</v>
      </c>
      <c r="AA2036" s="17">
        <v>1.24650719099773E-2</v>
      </c>
      <c r="AB2036" s="17">
        <v>2.3725604480121301E-2</v>
      </c>
      <c r="AC2036" s="17">
        <v>0</v>
      </c>
      <c r="AD2036" s="17">
        <v>0</v>
      </c>
      <c r="AE2036" s="17"/>
      <c r="AF2036" s="17">
        <v>2.5873408589167899E-2</v>
      </c>
      <c r="AG2036" s="17">
        <v>3.8302586664617902E-2</v>
      </c>
      <c r="AH2036" s="17">
        <v>3.2817934639819003E-2</v>
      </c>
      <c r="AI2036" s="17"/>
      <c r="AJ2036" s="17">
        <v>3.0685823832475301E-2</v>
      </c>
      <c r="AK2036" s="17">
        <v>5.0055222583875597E-2</v>
      </c>
      <c r="AL2036" s="17">
        <v>6.5401760618368193E-2</v>
      </c>
      <c r="AM2036" s="17">
        <v>0</v>
      </c>
      <c r="AN2036" s="17">
        <v>3.4227995421605401E-2</v>
      </c>
      <c r="AO2036" s="17"/>
      <c r="AP2036" s="17">
        <v>6.3245551238861303E-2</v>
      </c>
      <c r="AQ2036" s="17">
        <v>3.2422522956731099E-2</v>
      </c>
      <c r="AR2036" s="17">
        <v>7.0171098992350203E-2</v>
      </c>
      <c r="AS2036" s="17"/>
      <c r="AT2036" s="17">
        <v>3.2873435556250899E-2</v>
      </c>
      <c r="AU2036" s="17">
        <v>2.5864390871220298E-2</v>
      </c>
      <c r="AV2036" s="17" t="s">
        <v>74</v>
      </c>
      <c r="AW2036" s="17">
        <v>2.2926075162252601E-2</v>
      </c>
      <c r="AX2036" s="17">
        <v>3.2520897881691997E-2</v>
      </c>
      <c r="AY2036" s="17">
        <v>6.3771698364036594E-2</v>
      </c>
      <c r="AZ2036" s="17">
        <v>0</v>
      </c>
    </row>
    <row r="2037" spans="2:52" x14ac:dyDescent="0.35">
      <c r="B2037" t="s">
        <v>577</v>
      </c>
      <c r="C2037" s="17">
        <v>2.23020471559401E-2</v>
      </c>
      <c r="D2037" s="17">
        <v>2.7573341507268801E-2</v>
      </c>
      <c r="E2037" s="17">
        <v>1.72008950435605E-2</v>
      </c>
      <c r="F2037" s="17"/>
      <c r="G2037" s="17">
        <v>2.1494166547240699E-2</v>
      </c>
      <c r="H2037" s="17">
        <v>3.34217028416018E-2</v>
      </c>
      <c r="I2037" s="17">
        <v>1.11260725313664E-2</v>
      </c>
      <c r="J2037" s="17">
        <v>2.3046820740492899E-2</v>
      </c>
      <c r="K2037" s="17">
        <v>0</v>
      </c>
      <c r="L2037" s="17">
        <v>3.2163154342803701E-2</v>
      </c>
      <c r="M2037" s="17"/>
      <c r="N2037" s="17">
        <v>1.27085095004408E-2</v>
      </c>
      <c r="O2037" s="17">
        <v>1.56024621290013E-2</v>
      </c>
      <c r="P2037" s="17">
        <v>2.0922996065969601E-2</v>
      </c>
      <c r="Q2037" s="17">
        <v>4.2846070260021997E-2</v>
      </c>
      <c r="R2037" s="17"/>
      <c r="S2037" s="17">
        <v>2.8916398920644199E-2</v>
      </c>
      <c r="T2037" s="17">
        <v>0</v>
      </c>
      <c r="U2037" s="17">
        <v>1.8827219389424499E-2</v>
      </c>
      <c r="V2037" s="17">
        <v>2.6861181226947001E-2</v>
      </c>
      <c r="W2037" s="17">
        <v>3.5718588011553802E-2</v>
      </c>
      <c r="X2037" s="17">
        <v>2.2080638798746499E-2</v>
      </c>
      <c r="Y2037" s="17">
        <v>0</v>
      </c>
      <c r="Z2037" s="17">
        <v>3.01862949264197E-2</v>
      </c>
      <c r="AA2037" s="17">
        <v>3.8113607712571301E-2</v>
      </c>
      <c r="AB2037" s="17">
        <v>1.86901300498859E-2</v>
      </c>
      <c r="AC2037" s="17">
        <v>4.2649593027530498E-2</v>
      </c>
      <c r="AD2037" s="17">
        <v>0</v>
      </c>
      <c r="AE2037" s="17"/>
      <c r="AF2037" s="17">
        <v>3.9930428242932602E-2</v>
      </c>
      <c r="AG2037" s="17">
        <v>1.58392266804042E-2</v>
      </c>
      <c r="AH2037" s="17">
        <v>0</v>
      </c>
      <c r="AI2037" s="17"/>
      <c r="AJ2037" s="17">
        <v>2.7304128557616401E-2</v>
      </c>
      <c r="AK2037" s="17">
        <v>1.3229334761145999E-2</v>
      </c>
      <c r="AL2037" s="17">
        <v>0</v>
      </c>
      <c r="AM2037" s="17">
        <v>0.27433257405280798</v>
      </c>
      <c r="AN2037" s="17">
        <v>3.3415259002085897E-2</v>
      </c>
      <c r="AO2037" s="17"/>
      <c r="AP2037" s="17">
        <v>3.0722282185720901E-2</v>
      </c>
      <c r="AQ2037" s="17">
        <v>1.7643589108897399E-2</v>
      </c>
      <c r="AR2037" s="17">
        <v>2.48966203129279E-2</v>
      </c>
      <c r="AS2037" s="17"/>
      <c r="AT2037" s="17">
        <v>2.5665414246375199E-2</v>
      </c>
      <c r="AU2037" s="17">
        <v>2.1423212385162298E-2</v>
      </c>
      <c r="AV2037" s="17" t="s">
        <v>74</v>
      </c>
      <c r="AW2037" s="17">
        <v>0.10188155441400699</v>
      </c>
      <c r="AX2037" s="17">
        <v>0</v>
      </c>
      <c r="AY2037" s="17">
        <v>6.9133796410755797E-3</v>
      </c>
      <c r="AZ2037" s="17">
        <v>0</v>
      </c>
    </row>
    <row r="2038" spans="2:52" x14ac:dyDescent="0.35">
      <c r="C2038" s="17"/>
      <c r="D2038" s="17"/>
      <c r="E2038" s="17"/>
      <c r="F2038" s="17"/>
      <c r="G2038" s="17"/>
      <c r="H2038" s="17"/>
      <c r="I2038" s="17"/>
      <c r="J2038" s="17"/>
      <c r="K2038" s="17"/>
      <c r="L2038" s="17"/>
      <c r="M2038" s="17"/>
      <c r="N2038" s="17"/>
      <c r="O2038" s="17"/>
      <c r="P2038" s="17"/>
      <c r="Q2038" s="17"/>
      <c r="R2038" s="17"/>
      <c r="S2038" s="17"/>
      <c r="T2038" s="17"/>
      <c r="U2038" s="17"/>
      <c r="V2038" s="17"/>
      <c r="W2038" s="17"/>
      <c r="X2038" s="17"/>
      <c r="Y2038" s="17"/>
      <c r="Z2038" s="17"/>
      <c r="AA2038" s="17"/>
      <c r="AB2038" s="17"/>
      <c r="AC2038" s="17"/>
      <c r="AD2038" s="17"/>
      <c r="AE2038" s="17"/>
      <c r="AF2038" s="17"/>
      <c r="AG2038" s="17"/>
      <c r="AH2038" s="17"/>
      <c r="AI2038" s="17"/>
      <c r="AJ2038" s="17"/>
      <c r="AK2038" s="17"/>
      <c r="AL2038" s="17"/>
      <c r="AM2038" s="17"/>
      <c r="AN2038" s="17"/>
      <c r="AO2038" s="17"/>
      <c r="AP2038" s="17"/>
      <c r="AQ2038" s="17"/>
      <c r="AR2038" s="17"/>
      <c r="AS2038" s="17"/>
      <c r="AT2038" s="17"/>
      <c r="AU2038" s="17"/>
      <c r="AV2038" s="17"/>
      <c r="AW2038" s="17"/>
      <c r="AX2038" s="17"/>
      <c r="AY2038" s="17"/>
      <c r="AZ2038" s="17"/>
    </row>
    <row r="2039" spans="2:52" x14ac:dyDescent="0.35">
      <c r="B2039" s="6" t="s">
        <v>582</v>
      </c>
      <c r="C2039" s="17"/>
      <c r="D2039" s="17"/>
      <c r="E2039" s="17"/>
      <c r="F2039" s="17"/>
      <c r="G2039" s="17"/>
      <c r="H2039" s="17"/>
      <c r="I2039" s="17"/>
      <c r="J2039" s="17"/>
      <c r="K2039" s="17"/>
      <c r="L2039" s="17"/>
      <c r="M2039" s="17"/>
      <c r="N2039" s="17"/>
      <c r="O2039" s="17"/>
      <c r="P2039" s="17"/>
      <c r="Q2039" s="17"/>
      <c r="R2039" s="17"/>
      <c r="S2039" s="17"/>
      <c r="T2039" s="17"/>
      <c r="U2039" s="17"/>
      <c r="V2039" s="17"/>
      <c r="W2039" s="17"/>
      <c r="X2039" s="17"/>
      <c r="Y2039" s="17"/>
      <c r="Z2039" s="17"/>
      <c r="AA2039" s="17"/>
      <c r="AB2039" s="17"/>
      <c r="AC2039" s="17"/>
      <c r="AD2039" s="17"/>
      <c r="AE2039" s="17"/>
      <c r="AF2039" s="17"/>
      <c r="AG2039" s="17"/>
      <c r="AH2039" s="17"/>
      <c r="AI2039" s="17"/>
      <c r="AJ2039" s="17"/>
      <c r="AK2039" s="17"/>
      <c r="AL2039" s="17"/>
      <c r="AM2039" s="17"/>
      <c r="AN2039" s="17"/>
      <c r="AO2039" s="17"/>
      <c r="AP2039" s="17"/>
      <c r="AQ2039" s="17"/>
      <c r="AR2039" s="17"/>
      <c r="AS2039" s="17"/>
      <c r="AT2039" s="17"/>
      <c r="AU2039" s="17"/>
      <c r="AV2039" s="17"/>
      <c r="AW2039" s="17"/>
      <c r="AX2039" s="17"/>
      <c r="AY2039" s="17"/>
      <c r="AZ2039" s="17"/>
    </row>
    <row r="2040" spans="2:52" x14ac:dyDescent="0.35">
      <c r="B2040" s="24" t="s">
        <v>156</v>
      </c>
      <c r="C2040" s="17"/>
      <c r="D2040" s="17"/>
      <c r="E2040" s="17"/>
      <c r="F2040" s="17"/>
      <c r="G2040" s="17"/>
      <c r="H2040" s="17"/>
      <c r="I2040" s="17"/>
      <c r="J2040" s="17"/>
      <c r="K2040" s="17"/>
      <c r="L2040" s="17"/>
      <c r="M2040" s="17"/>
      <c r="N2040" s="17"/>
      <c r="O2040" s="17"/>
      <c r="P2040" s="17"/>
      <c r="Q2040" s="17"/>
      <c r="R2040" s="17"/>
      <c r="S2040" s="17"/>
      <c r="T2040" s="17"/>
      <c r="U2040" s="17"/>
      <c r="V2040" s="17"/>
      <c r="W2040" s="17"/>
      <c r="X2040" s="17"/>
      <c r="Y2040" s="17"/>
      <c r="Z2040" s="17"/>
      <c r="AA2040" s="17"/>
      <c r="AB2040" s="17"/>
      <c r="AC2040" s="17"/>
      <c r="AD2040" s="17"/>
      <c r="AE2040" s="17"/>
      <c r="AF2040" s="17"/>
      <c r="AG2040" s="17"/>
      <c r="AH2040" s="17"/>
      <c r="AI2040" s="17"/>
      <c r="AJ2040" s="17"/>
      <c r="AK2040" s="17"/>
      <c r="AL2040" s="17"/>
      <c r="AM2040" s="17"/>
      <c r="AN2040" s="17"/>
      <c r="AO2040" s="17"/>
      <c r="AP2040" s="17"/>
      <c r="AQ2040" s="17"/>
      <c r="AR2040" s="17"/>
      <c r="AS2040" s="17"/>
      <c r="AT2040" s="17"/>
      <c r="AU2040" s="17"/>
      <c r="AV2040" s="17"/>
      <c r="AW2040" s="17"/>
      <c r="AX2040" s="17"/>
      <c r="AY2040" s="17"/>
      <c r="AZ2040" s="17"/>
    </row>
    <row r="2041" spans="2:52" x14ac:dyDescent="0.35">
      <c r="B2041" t="s">
        <v>573</v>
      </c>
      <c r="C2041" s="17">
        <v>0.19697663780399799</v>
      </c>
      <c r="D2041" s="17">
        <v>0.188686026492145</v>
      </c>
      <c r="E2041" s="17">
        <v>0.20499965199893</v>
      </c>
      <c r="F2041" s="17"/>
      <c r="G2041" s="17">
        <v>0.31556103502301103</v>
      </c>
      <c r="H2041" s="17">
        <v>0.20881594861411301</v>
      </c>
      <c r="I2041" s="17">
        <v>0.201728638745901</v>
      </c>
      <c r="J2041" s="17">
        <v>0.125448212218223</v>
      </c>
      <c r="K2041" s="17">
        <v>0.220476471337828</v>
      </c>
      <c r="L2041" s="17">
        <v>0.15188875003247501</v>
      </c>
      <c r="M2041" s="17"/>
      <c r="N2041" s="17">
        <v>0.188011882022215</v>
      </c>
      <c r="O2041" s="17">
        <v>0.194777651062014</v>
      </c>
      <c r="P2041" s="17">
        <v>0.22259697644614901</v>
      </c>
      <c r="Q2041" s="17">
        <v>0.19185121464249799</v>
      </c>
      <c r="R2041" s="17"/>
      <c r="S2041" s="17">
        <v>0.27350023480977298</v>
      </c>
      <c r="T2041" s="17">
        <v>0.17928641335911499</v>
      </c>
      <c r="U2041" s="17">
        <v>0.16799786327900501</v>
      </c>
      <c r="V2041" s="17">
        <v>0.223051256379283</v>
      </c>
      <c r="W2041" s="17">
        <v>0.20205143744734</v>
      </c>
      <c r="X2041" s="17">
        <v>0.13338523502480701</v>
      </c>
      <c r="Y2041" s="17">
        <v>0.167439706827719</v>
      </c>
      <c r="Z2041" s="17">
        <v>0.129090677383463</v>
      </c>
      <c r="AA2041" s="17">
        <v>0.28253658773204599</v>
      </c>
      <c r="AB2041" s="17">
        <v>0.139323308199162</v>
      </c>
      <c r="AC2041" s="17">
        <v>0.155330479622065</v>
      </c>
      <c r="AD2041" s="17">
        <v>0.122040277636388</v>
      </c>
      <c r="AE2041" s="17"/>
      <c r="AF2041" s="17">
        <v>0.14513923383889099</v>
      </c>
      <c r="AG2041" s="17">
        <v>0.19815934702136201</v>
      </c>
      <c r="AH2041" s="17">
        <v>0.267900140136002</v>
      </c>
      <c r="AI2041" s="17"/>
      <c r="AJ2041" s="17">
        <v>0.141186310432831</v>
      </c>
      <c r="AK2041" s="17">
        <v>0.20688034268594399</v>
      </c>
      <c r="AL2041" s="17">
        <v>0.24957606247085801</v>
      </c>
      <c r="AM2041" s="17">
        <v>0.31755890866984499</v>
      </c>
      <c r="AN2041" s="17">
        <v>0.25806951618139101</v>
      </c>
      <c r="AO2041" s="17"/>
      <c r="AP2041" s="17">
        <v>0.13939250743526199</v>
      </c>
      <c r="AQ2041" s="17">
        <v>0.22430122608317399</v>
      </c>
      <c r="AR2041" s="17">
        <v>0.19687536762149799</v>
      </c>
      <c r="AS2041" s="17"/>
      <c r="AT2041" s="17">
        <v>0.16092278607185301</v>
      </c>
      <c r="AU2041" s="17">
        <v>0.13399494573971901</v>
      </c>
      <c r="AV2041" s="17" t="s">
        <v>74</v>
      </c>
      <c r="AW2041" s="17">
        <v>0.23800083231904801</v>
      </c>
      <c r="AX2041" s="17">
        <v>0.250219965417736</v>
      </c>
      <c r="AY2041" s="17">
        <v>0.24901717416855501</v>
      </c>
      <c r="AZ2041" s="17">
        <v>0.31927255855097098</v>
      </c>
    </row>
    <row r="2042" spans="2:52" x14ac:dyDescent="0.35">
      <c r="B2042" t="s">
        <v>574</v>
      </c>
      <c r="C2042" s="17">
        <v>0.40433348089389598</v>
      </c>
      <c r="D2042" s="17">
        <v>0.42993879768420001</v>
      </c>
      <c r="E2042" s="17">
        <v>0.379554630173847</v>
      </c>
      <c r="F2042" s="17"/>
      <c r="G2042" s="17">
        <v>0.37461794710152402</v>
      </c>
      <c r="H2042" s="17">
        <v>0.43071141376745298</v>
      </c>
      <c r="I2042" s="17">
        <v>0.42193309403162699</v>
      </c>
      <c r="J2042" s="17">
        <v>0.45164021085477002</v>
      </c>
      <c r="K2042" s="17">
        <v>0.35906850483998098</v>
      </c>
      <c r="L2042" s="17">
        <v>0.37728733386355301</v>
      </c>
      <c r="M2042" s="17"/>
      <c r="N2042" s="17">
        <v>0.471786738141734</v>
      </c>
      <c r="O2042" s="17">
        <v>0.42395644615643202</v>
      </c>
      <c r="P2042" s="17">
        <v>0.39932034431626501</v>
      </c>
      <c r="Q2042" s="17">
        <v>0.30897325381756502</v>
      </c>
      <c r="R2042" s="17"/>
      <c r="S2042" s="17">
        <v>0.45214632502110702</v>
      </c>
      <c r="T2042" s="17">
        <v>0.44030554679578798</v>
      </c>
      <c r="U2042" s="17">
        <v>0.393372114210985</v>
      </c>
      <c r="V2042" s="17">
        <v>0.31937793118093</v>
      </c>
      <c r="W2042" s="17">
        <v>0.36627793987414098</v>
      </c>
      <c r="X2042" s="17">
        <v>0.49209051200251203</v>
      </c>
      <c r="Y2042" s="17">
        <v>0.43234966630313798</v>
      </c>
      <c r="Z2042" s="17">
        <v>0.29862400327018401</v>
      </c>
      <c r="AA2042" s="17">
        <v>0.42616202562718097</v>
      </c>
      <c r="AB2042" s="17">
        <v>0.34008023842938301</v>
      </c>
      <c r="AC2042" s="17">
        <v>0.37913033779668798</v>
      </c>
      <c r="AD2042" s="17">
        <v>0.48770720860613098</v>
      </c>
      <c r="AE2042" s="17"/>
      <c r="AF2042" s="17">
        <v>0.35765240406939303</v>
      </c>
      <c r="AG2042" s="17">
        <v>0.46746079192659901</v>
      </c>
      <c r="AH2042" s="17">
        <v>0.34735032352089801</v>
      </c>
      <c r="AI2042" s="17"/>
      <c r="AJ2042" s="17">
        <v>0.39504908455874699</v>
      </c>
      <c r="AK2042" s="17">
        <v>0.42938226013337299</v>
      </c>
      <c r="AL2042" s="17">
        <v>0.48970831594532299</v>
      </c>
      <c r="AM2042" s="17">
        <v>8.0655321013235096E-2</v>
      </c>
      <c r="AN2042" s="17">
        <v>0.37066218152464803</v>
      </c>
      <c r="AO2042" s="17"/>
      <c r="AP2042" s="17">
        <v>0.42285557797478401</v>
      </c>
      <c r="AQ2042" s="17">
        <v>0.42616920181682</v>
      </c>
      <c r="AR2042" s="17">
        <v>0.41318805803553699</v>
      </c>
      <c r="AS2042" s="17"/>
      <c r="AT2042" s="17">
        <v>0.409018322231472</v>
      </c>
      <c r="AU2042" s="17">
        <v>0.44477275210323802</v>
      </c>
      <c r="AV2042" s="17" t="s">
        <v>74</v>
      </c>
      <c r="AW2042" s="17">
        <v>0.30528589765622699</v>
      </c>
      <c r="AX2042" s="17">
        <v>0.35784955520018003</v>
      </c>
      <c r="AY2042" s="17">
        <v>0.43004548958180699</v>
      </c>
      <c r="AZ2042" s="17">
        <v>0.42667725565848902</v>
      </c>
    </row>
    <row r="2043" spans="2:52" x14ac:dyDescent="0.35">
      <c r="B2043" t="s">
        <v>575</v>
      </c>
      <c r="C2043" s="17">
        <v>0.34692655707422099</v>
      </c>
      <c r="D2043" s="17">
        <v>0.32991975046001298</v>
      </c>
      <c r="E2043" s="17">
        <v>0.36338443282593902</v>
      </c>
      <c r="F2043" s="17"/>
      <c r="G2043" s="17">
        <v>0.26726917466740802</v>
      </c>
      <c r="H2043" s="17">
        <v>0.32065995943665898</v>
      </c>
      <c r="I2043" s="17">
        <v>0.27906708370195499</v>
      </c>
      <c r="J2043" s="17">
        <v>0.369098357479475</v>
      </c>
      <c r="K2043" s="17">
        <v>0.3719284599996</v>
      </c>
      <c r="L2043" s="17">
        <v>0.43109107474631497</v>
      </c>
      <c r="M2043" s="17"/>
      <c r="N2043" s="17">
        <v>0.30158239228624001</v>
      </c>
      <c r="O2043" s="17">
        <v>0.33959081979598099</v>
      </c>
      <c r="P2043" s="17">
        <v>0.33478686250087603</v>
      </c>
      <c r="Q2043" s="17">
        <v>0.41208343389586199</v>
      </c>
      <c r="R2043" s="17"/>
      <c r="S2043" s="17">
        <v>0.24821624063171999</v>
      </c>
      <c r="T2043" s="17">
        <v>0.332580643086824</v>
      </c>
      <c r="U2043" s="17">
        <v>0.37859345529593502</v>
      </c>
      <c r="V2043" s="17">
        <v>0.41694834191945901</v>
      </c>
      <c r="W2043" s="17">
        <v>0.29508385035911999</v>
      </c>
      <c r="X2043" s="17">
        <v>0.35089258665697798</v>
      </c>
      <c r="Y2043" s="17">
        <v>0.38218898236791998</v>
      </c>
      <c r="Z2043" s="17">
        <v>0.50877292307136901</v>
      </c>
      <c r="AA2043" s="17">
        <v>0.26541789233769603</v>
      </c>
      <c r="AB2043" s="17">
        <v>0.39726485507423198</v>
      </c>
      <c r="AC2043" s="17">
        <v>0.42288958955371603</v>
      </c>
      <c r="AD2043" s="17">
        <v>0.39025251375748099</v>
      </c>
      <c r="AE2043" s="17"/>
      <c r="AF2043" s="17">
        <v>0.43997057891945301</v>
      </c>
      <c r="AG2043" s="17">
        <v>0.28677154733015597</v>
      </c>
      <c r="AH2043" s="17">
        <v>0.32827050795825802</v>
      </c>
      <c r="AI2043" s="17"/>
      <c r="AJ2043" s="17">
        <v>0.41064809725107398</v>
      </c>
      <c r="AK2043" s="17">
        <v>0.291479366769198</v>
      </c>
      <c r="AL2043" s="17">
        <v>0.24472212533733201</v>
      </c>
      <c r="AM2043" s="17">
        <v>0.40328898025856202</v>
      </c>
      <c r="AN2043" s="17">
        <v>0.32449500026823402</v>
      </c>
      <c r="AO2043" s="17"/>
      <c r="AP2043" s="17">
        <v>0.37613670844811298</v>
      </c>
      <c r="AQ2043" s="17">
        <v>0.29325084438113402</v>
      </c>
      <c r="AR2043" s="17">
        <v>0.319153683511255</v>
      </c>
      <c r="AS2043" s="17"/>
      <c r="AT2043" s="17">
        <v>0.38718095655928503</v>
      </c>
      <c r="AU2043" s="17">
        <v>0.35684902382315897</v>
      </c>
      <c r="AV2043" s="17" t="s">
        <v>74</v>
      </c>
      <c r="AW2043" s="17">
        <v>0.357036595000713</v>
      </c>
      <c r="AX2043" s="17">
        <v>0.346299230331932</v>
      </c>
      <c r="AY2043" s="17">
        <v>0.28289494113139602</v>
      </c>
      <c r="AZ2043" s="17">
        <v>0.21281274860260699</v>
      </c>
    </row>
    <row r="2044" spans="2:52" x14ac:dyDescent="0.35">
      <c r="B2044" t="s">
        <v>576</v>
      </c>
      <c r="C2044" s="17">
        <v>3.3967255161617901E-2</v>
      </c>
      <c r="D2044" s="17">
        <v>3.0192042330092501E-2</v>
      </c>
      <c r="E2044" s="17">
        <v>3.7620614967898702E-2</v>
      </c>
      <c r="F2044" s="17"/>
      <c r="G2044" s="17">
        <v>4.2551843208057098E-2</v>
      </c>
      <c r="H2044" s="17">
        <v>1.7068590302851801E-2</v>
      </c>
      <c r="I2044" s="17">
        <v>7.6122403846669198E-2</v>
      </c>
      <c r="J2044" s="17">
        <v>3.8331316581946898E-2</v>
      </c>
      <c r="K2044" s="17">
        <v>2.3998394739837399E-2</v>
      </c>
      <c r="L2044" s="17">
        <v>1.8366621164032999E-2</v>
      </c>
      <c r="M2044" s="17"/>
      <c r="N2044" s="17">
        <v>3.8618987549810503E-2</v>
      </c>
      <c r="O2044" s="17">
        <v>2.0398210365591599E-2</v>
      </c>
      <c r="P2044" s="17">
        <v>2.1859958638230599E-2</v>
      </c>
      <c r="Q2044" s="17">
        <v>5.52670284029411E-2</v>
      </c>
      <c r="R2044" s="17"/>
      <c r="S2044" s="17">
        <v>1.13983983330588E-2</v>
      </c>
      <c r="T2044" s="17">
        <v>4.78273967582733E-2</v>
      </c>
      <c r="U2044" s="17">
        <v>4.12093478246503E-2</v>
      </c>
      <c r="V2044" s="17">
        <v>2.70147616007444E-2</v>
      </c>
      <c r="W2044" s="17">
        <v>8.5386235635454999E-2</v>
      </c>
      <c r="X2044" s="17">
        <v>2.3631666315702501E-2</v>
      </c>
      <c r="Y2044" s="17">
        <v>1.8021644501222699E-2</v>
      </c>
      <c r="Z2044" s="17">
        <v>6.3512396274983507E-2</v>
      </c>
      <c r="AA2044" s="17">
        <v>1.35894489835115E-2</v>
      </c>
      <c r="AB2044" s="17">
        <v>6.6959137665289506E-2</v>
      </c>
      <c r="AC2044" s="17">
        <v>0</v>
      </c>
      <c r="AD2044" s="17">
        <v>0</v>
      </c>
      <c r="AE2044" s="17"/>
      <c r="AF2044" s="17">
        <v>2.59817176697071E-2</v>
      </c>
      <c r="AG2044" s="17">
        <v>3.4784400530597302E-2</v>
      </c>
      <c r="AH2044" s="17">
        <v>5.64790283848422E-2</v>
      </c>
      <c r="AI2044" s="17"/>
      <c r="AJ2044" s="17">
        <v>2.20518049704359E-2</v>
      </c>
      <c r="AK2044" s="17">
        <v>5.8870673684000098E-2</v>
      </c>
      <c r="AL2044" s="17">
        <v>1.5993496246487299E-2</v>
      </c>
      <c r="AM2044" s="17">
        <v>0</v>
      </c>
      <c r="AN2044" s="17">
        <v>4.6773302025726701E-2</v>
      </c>
      <c r="AO2044" s="17"/>
      <c r="AP2044" s="17">
        <v>2.4087858812040199E-2</v>
      </c>
      <c r="AQ2044" s="17">
        <v>5.06871799381663E-2</v>
      </c>
      <c r="AR2044" s="17">
        <v>7.0782890831709605E-2</v>
      </c>
      <c r="AS2044" s="17"/>
      <c r="AT2044" s="17">
        <v>2.1182226435851499E-2</v>
      </c>
      <c r="AU2044" s="17">
        <v>4.8830992240902898E-2</v>
      </c>
      <c r="AV2044" s="17" t="s">
        <v>74</v>
      </c>
      <c r="AW2044" s="17">
        <v>4.3654084060436298E-2</v>
      </c>
      <c r="AX2044" s="17">
        <v>3.041725625721E-2</v>
      </c>
      <c r="AY2044" s="17">
        <v>3.1129015477167E-2</v>
      </c>
      <c r="AZ2044" s="17">
        <v>4.1237437187932102E-2</v>
      </c>
    </row>
    <row r="2045" spans="2:52" x14ac:dyDescent="0.35">
      <c r="B2045" t="s">
        <v>577</v>
      </c>
      <c r="C2045" s="17">
        <v>1.77960690662676E-2</v>
      </c>
      <c r="D2045" s="17">
        <v>2.1263383033550399E-2</v>
      </c>
      <c r="E2045" s="17">
        <v>1.4440670033385001E-2</v>
      </c>
      <c r="F2045" s="17"/>
      <c r="G2045" s="17">
        <v>0</v>
      </c>
      <c r="H2045" s="17">
        <v>2.2744087878923298E-2</v>
      </c>
      <c r="I2045" s="17">
        <v>2.11487796738472E-2</v>
      </c>
      <c r="J2045" s="17">
        <v>1.5481902865585E-2</v>
      </c>
      <c r="K2045" s="17">
        <v>2.4528169082752901E-2</v>
      </c>
      <c r="L2045" s="17">
        <v>2.1366220193625399E-2</v>
      </c>
      <c r="M2045" s="17"/>
      <c r="N2045" s="17">
        <v>0</v>
      </c>
      <c r="O2045" s="17">
        <v>2.1276872619981499E-2</v>
      </c>
      <c r="P2045" s="17">
        <v>2.1435858098479699E-2</v>
      </c>
      <c r="Q2045" s="17">
        <v>3.1825069241134797E-2</v>
      </c>
      <c r="R2045" s="17"/>
      <c r="S2045" s="17">
        <v>1.47388012043404E-2</v>
      </c>
      <c r="T2045" s="17">
        <v>0</v>
      </c>
      <c r="U2045" s="17">
        <v>1.8827219389424499E-2</v>
      </c>
      <c r="V2045" s="17">
        <v>1.36077089195833E-2</v>
      </c>
      <c r="W2045" s="17">
        <v>5.1200536683943899E-2</v>
      </c>
      <c r="X2045" s="17">
        <v>0</v>
      </c>
      <c r="Y2045" s="17">
        <v>0</v>
      </c>
      <c r="Z2045" s="17">
        <v>0</v>
      </c>
      <c r="AA2045" s="17">
        <v>1.2294045319565501E-2</v>
      </c>
      <c r="AB2045" s="17">
        <v>5.6372460631933401E-2</v>
      </c>
      <c r="AC2045" s="17">
        <v>4.2649593027530498E-2</v>
      </c>
      <c r="AD2045" s="17">
        <v>0</v>
      </c>
      <c r="AE2045" s="17"/>
      <c r="AF2045" s="17">
        <v>3.12560655025561E-2</v>
      </c>
      <c r="AG2045" s="17">
        <v>1.2823913191285801E-2</v>
      </c>
      <c r="AH2045" s="17">
        <v>0</v>
      </c>
      <c r="AI2045" s="17"/>
      <c r="AJ2045" s="17">
        <v>3.1064702786911799E-2</v>
      </c>
      <c r="AK2045" s="17">
        <v>1.33873567274852E-2</v>
      </c>
      <c r="AL2045" s="17">
        <v>0</v>
      </c>
      <c r="AM2045" s="17">
        <v>0.19849679005835699</v>
      </c>
      <c r="AN2045" s="17">
        <v>0</v>
      </c>
      <c r="AO2045" s="17"/>
      <c r="AP2045" s="17">
        <v>3.7527347329799801E-2</v>
      </c>
      <c r="AQ2045" s="17">
        <v>5.5915477807064696E-3</v>
      </c>
      <c r="AR2045" s="17">
        <v>0</v>
      </c>
      <c r="AS2045" s="17"/>
      <c r="AT2045" s="17">
        <v>2.1695708701539199E-2</v>
      </c>
      <c r="AU2045" s="17">
        <v>1.55522860929811E-2</v>
      </c>
      <c r="AV2045" s="17" t="s">
        <v>74</v>
      </c>
      <c r="AW2045" s="17">
        <v>5.6022590963575897E-2</v>
      </c>
      <c r="AX2045" s="17">
        <v>1.5213992792942801E-2</v>
      </c>
      <c r="AY2045" s="17">
        <v>6.9133796410755797E-3</v>
      </c>
      <c r="AZ2045" s="17">
        <v>0</v>
      </c>
    </row>
    <row r="2046" spans="2:52" x14ac:dyDescent="0.35">
      <c r="C2046" s="17"/>
      <c r="D2046" s="17"/>
      <c r="E2046" s="17"/>
      <c r="F2046" s="17"/>
      <c r="G2046" s="17"/>
      <c r="H2046" s="17"/>
      <c r="I2046" s="17"/>
      <c r="J2046" s="17"/>
      <c r="K2046" s="17"/>
      <c r="L2046" s="17"/>
      <c r="M2046" s="17"/>
      <c r="N2046" s="17"/>
      <c r="O2046" s="17"/>
      <c r="P2046" s="17"/>
      <c r="Q2046" s="17"/>
      <c r="R2046" s="17"/>
      <c r="S2046" s="17"/>
      <c r="T2046" s="17"/>
      <c r="U2046" s="17"/>
      <c r="V2046" s="17"/>
      <c r="W2046" s="17"/>
      <c r="X2046" s="17"/>
      <c r="Y2046" s="17"/>
      <c r="Z2046" s="17"/>
      <c r="AA2046" s="17"/>
      <c r="AB2046" s="17"/>
      <c r="AC2046" s="17"/>
      <c r="AD2046" s="17"/>
      <c r="AE2046" s="17"/>
      <c r="AF2046" s="17"/>
      <c r="AG2046" s="17"/>
      <c r="AH2046" s="17"/>
      <c r="AI2046" s="17"/>
      <c r="AJ2046" s="17"/>
      <c r="AK2046" s="17"/>
      <c r="AL2046" s="17"/>
      <c r="AM2046" s="17"/>
      <c r="AN2046" s="17"/>
      <c r="AO2046" s="17"/>
      <c r="AP2046" s="17"/>
      <c r="AQ2046" s="17"/>
      <c r="AR2046" s="17"/>
      <c r="AS2046" s="17"/>
      <c r="AT2046" s="17"/>
      <c r="AU2046" s="17"/>
      <c r="AV2046" s="17"/>
      <c r="AW2046" s="17"/>
      <c r="AX2046" s="17"/>
      <c r="AY2046" s="17"/>
      <c r="AZ2046" s="17"/>
    </row>
    <row r="2047" spans="2:52" x14ac:dyDescent="0.35">
      <c r="B2047" s="6" t="s">
        <v>579</v>
      </c>
      <c r="C2047" s="17"/>
      <c r="D2047" s="17"/>
      <c r="E2047" s="17"/>
      <c r="F2047" s="17"/>
      <c r="G2047" s="17"/>
      <c r="H2047" s="17"/>
      <c r="I2047" s="17"/>
      <c r="J2047" s="17"/>
      <c r="K2047" s="17"/>
      <c r="L2047" s="17"/>
      <c r="M2047" s="17"/>
      <c r="N2047" s="17"/>
      <c r="O2047" s="17"/>
      <c r="P2047" s="17"/>
      <c r="Q2047" s="17"/>
      <c r="R2047" s="17"/>
      <c r="S2047" s="17"/>
      <c r="T2047" s="17"/>
      <c r="U2047" s="17"/>
      <c r="V2047" s="17"/>
      <c r="W2047" s="17"/>
      <c r="X2047" s="17"/>
      <c r="Y2047" s="17"/>
      <c r="Z2047" s="17"/>
      <c r="AA2047" s="17"/>
      <c r="AB2047" s="17"/>
      <c r="AC2047" s="17"/>
      <c r="AD2047" s="17"/>
      <c r="AE2047" s="17"/>
      <c r="AF2047" s="17"/>
      <c r="AG2047" s="17"/>
      <c r="AH2047" s="17"/>
      <c r="AI2047" s="17"/>
      <c r="AJ2047" s="17"/>
      <c r="AK2047" s="17"/>
      <c r="AL2047" s="17"/>
      <c r="AM2047" s="17"/>
      <c r="AN2047" s="17"/>
      <c r="AO2047" s="17"/>
      <c r="AP2047" s="17"/>
      <c r="AQ2047" s="17"/>
      <c r="AR2047" s="17"/>
      <c r="AS2047" s="17"/>
      <c r="AT2047" s="17"/>
      <c r="AU2047" s="17"/>
      <c r="AV2047" s="17"/>
      <c r="AW2047" s="17"/>
      <c r="AX2047" s="17"/>
      <c r="AY2047" s="17"/>
      <c r="AZ2047" s="17"/>
    </row>
    <row r="2048" spans="2:52" x14ac:dyDescent="0.35">
      <c r="B2048" s="24" t="s">
        <v>156</v>
      </c>
      <c r="C2048" s="17"/>
      <c r="D2048" s="17"/>
      <c r="E2048" s="17"/>
      <c r="F2048" s="17"/>
      <c r="G2048" s="17"/>
      <c r="H2048" s="17"/>
      <c r="I2048" s="17"/>
      <c r="J2048" s="17"/>
      <c r="K2048" s="17"/>
      <c r="L2048" s="17"/>
      <c r="M2048" s="17"/>
      <c r="N2048" s="17"/>
      <c r="O2048" s="17"/>
      <c r="P2048" s="17"/>
      <c r="Q2048" s="17"/>
      <c r="R2048" s="17"/>
      <c r="S2048" s="17"/>
      <c r="T2048" s="17"/>
      <c r="U2048" s="17"/>
      <c r="V2048" s="17"/>
      <c r="W2048" s="17"/>
      <c r="X2048" s="17"/>
      <c r="Y2048" s="17"/>
      <c r="Z2048" s="17"/>
      <c r="AA2048" s="17"/>
      <c r="AB2048" s="17"/>
      <c r="AC2048" s="17"/>
      <c r="AD2048" s="17"/>
      <c r="AE2048" s="17"/>
      <c r="AF2048" s="17"/>
      <c r="AG2048" s="17"/>
      <c r="AH2048" s="17"/>
      <c r="AI2048" s="17"/>
      <c r="AJ2048" s="17"/>
      <c r="AK2048" s="17"/>
      <c r="AL2048" s="17"/>
      <c r="AM2048" s="17"/>
      <c r="AN2048" s="17"/>
      <c r="AO2048" s="17"/>
      <c r="AP2048" s="17"/>
      <c r="AQ2048" s="17"/>
      <c r="AR2048" s="17"/>
      <c r="AS2048" s="17"/>
      <c r="AT2048" s="17"/>
      <c r="AU2048" s="17"/>
      <c r="AV2048" s="17"/>
      <c r="AW2048" s="17"/>
      <c r="AX2048" s="17"/>
      <c r="AY2048" s="17"/>
      <c r="AZ2048" s="17"/>
    </row>
    <row r="2049" spans="2:52" x14ac:dyDescent="0.35">
      <c r="B2049" t="s">
        <v>573</v>
      </c>
      <c r="C2049" s="17">
        <v>0.14794023121417799</v>
      </c>
      <c r="D2049" s="17">
        <v>0.12877128830628201</v>
      </c>
      <c r="E2049" s="17">
        <v>0.165908872558967</v>
      </c>
      <c r="F2049" s="17"/>
      <c r="G2049" s="17">
        <v>0.27572231630434302</v>
      </c>
      <c r="H2049" s="17">
        <v>0.14194122415556701</v>
      </c>
      <c r="I2049" s="17">
        <v>0.13504892239414501</v>
      </c>
      <c r="J2049" s="17">
        <v>0.123668866706702</v>
      </c>
      <c r="K2049" s="17">
        <v>0.14072773448401199</v>
      </c>
      <c r="L2049" s="17">
        <v>0.112334225482125</v>
      </c>
      <c r="M2049" s="17"/>
      <c r="N2049" s="17">
        <v>0.131723157777904</v>
      </c>
      <c r="O2049" s="17">
        <v>0.136135957660212</v>
      </c>
      <c r="P2049" s="17">
        <v>0.161916383690342</v>
      </c>
      <c r="Q2049" s="17">
        <v>0.16962727038478201</v>
      </c>
      <c r="R2049" s="17"/>
      <c r="S2049" s="17">
        <v>0.113582463339333</v>
      </c>
      <c r="T2049" s="17">
        <v>0.148859433629705</v>
      </c>
      <c r="U2049" s="17">
        <v>0.14500241526759899</v>
      </c>
      <c r="V2049" s="17">
        <v>0.16019030555218999</v>
      </c>
      <c r="W2049" s="17">
        <v>0.17848812358287</v>
      </c>
      <c r="X2049" s="17">
        <v>0.14145828439773001</v>
      </c>
      <c r="Y2049" s="17">
        <v>0.15040113731979601</v>
      </c>
      <c r="Z2049" s="17">
        <v>0.17231223813264099</v>
      </c>
      <c r="AA2049" s="17">
        <v>0.159754297801011</v>
      </c>
      <c r="AB2049" s="17">
        <v>0.19009380217385599</v>
      </c>
      <c r="AC2049" s="17">
        <v>9.5856543055873697E-2</v>
      </c>
      <c r="AD2049" s="17">
        <v>0.115427862069162</v>
      </c>
      <c r="AE2049" s="17"/>
      <c r="AF2049" s="17">
        <v>0.126684021473815</v>
      </c>
      <c r="AG2049" s="17">
        <v>0.13992572363835601</v>
      </c>
      <c r="AH2049" s="17">
        <v>0.162076001959298</v>
      </c>
      <c r="AI2049" s="17"/>
      <c r="AJ2049" s="17">
        <v>0.13902272384072401</v>
      </c>
      <c r="AK2049" s="17">
        <v>0.16654885334273301</v>
      </c>
      <c r="AL2049" s="17">
        <v>6.3641377101546798E-2</v>
      </c>
      <c r="AM2049" s="17">
        <v>0</v>
      </c>
      <c r="AN2049" s="17">
        <v>0.168117482065055</v>
      </c>
      <c r="AO2049" s="17"/>
      <c r="AP2049" s="17">
        <v>0.16482967453344299</v>
      </c>
      <c r="AQ2049" s="17">
        <v>0.183057700701766</v>
      </c>
      <c r="AR2049" s="17">
        <v>0.11850602262224599</v>
      </c>
      <c r="AS2049" s="17"/>
      <c r="AT2049" s="17">
        <v>9.9749432784476996E-2</v>
      </c>
      <c r="AU2049" s="17">
        <v>0.14333533524227299</v>
      </c>
      <c r="AV2049" s="17" t="s">
        <v>74</v>
      </c>
      <c r="AW2049" s="17">
        <v>0.24988632301077601</v>
      </c>
      <c r="AX2049" s="17">
        <v>0.14284647505857401</v>
      </c>
      <c r="AY2049" s="17">
        <v>0.21395652740418999</v>
      </c>
      <c r="AZ2049" s="17">
        <v>0.122201727868451</v>
      </c>
    </row>
    <row r="2050" spans="2:52" x14ac:dyDescent="0.35">
      <c r="B2050" t="s">
        <v>574</v>
      </c>
      <c r="C2050" s="17">
        <v>0.417376660438389</v>
      </c>
      <c r="D2050" s="17">
        <v>0.41996846582534603</v>
      </c>
      <c r="E2050" s="17">
        <v>0.41610481421733497</v>
      </c>
      <c r="F2050" s="17"/>
      <c r="G2050" s="17">
        <v>0.294388446368887</v>
      </c>
      <c r="H2050" s="17">
        <v>0.48634829227783299</v>
      </c>
      <c r="I2050" s="17">
        <v>0.47427088944136803</v>
      </c>
      <c r="J2050" s="17">
        <v>0.48856641157181402</v>
      </c>
      <c r="K2050" s="17">
        <v>0.37826407048349803</v>
      </c>
      <c r="L2050" s="17">
        <v>0.371163673570511</v>
      </c>
      <c r="M2050" s="17"/>
      <c r="N2050" s="17">
        <v>0.40932328220134301</v>
      </c>
      <c r="O2050" s="17">
        <v>0.41961264118150199</v>
      </c>
      <c r="P2050" s="17">
        <v>0.42608538701751902</v>
      </c>
      <c r="Q2050" s="17">
        <v>0.414909213545056</v>
      </c>
      <c r="R2050" s="17"/>
      <c r="S2050" s="17">
        <v>0.44093152585151701</v>
      </c>
      <c r="T2050" s="17">
        <v>0.323059506311209</v>
      </c>
      <c r="U2050" s="17">
        <v>0.314759803572778</v>
      </c>
      <c r="V2050" s="17">
        <v>0.45117250749362497</v>
      </c>
      <c r="W2050" s="17">
        <v>0.56829202787206701</v>
      </c>
      <c r="X2050" s="17">
        <v>0.41478519142940101</v>
      </c>
      <c r="Y2050" s="17">
        <v>0.46647021117516901</v>
      </c>
      <c r="Z2050" s="17">
        <v>0.65075691567788096</v>
      </c>
      <c r="AA2050" s="17">
        <v>0.408186953000575</v>
      </c>
      <c r="AB2050" s="17">
        <v>0.33546777340045802</v>
      </c>
      <c r="AC2050" s="17">
        <v>0.37649036138254799</v>
      </c>
      <c r="AD2050" s="17">
        <v>0.50544933254260305</v>
      </c>
      <c r="AE2050" s="17"/>
      <c r="AF2050" s="17">
        <v>0.38398658908783001</v>
      </c>
      <c r="AG2050" s="17">
        <v>0.488395937823495</v>
      </c>
      <c r="AH2050" s="17">
        <v>0.37554800397640498</v>
      </c>
      <c r="AI2050" s="17"/>
      <c r="AJ2050" s="17">
        <v>0.36016772091837401</v>
      </c>
      <c r="AK2050" s="17">
        <v>0.45873563430706099</v>
      </c>
      <c r="AL2050" s="17">
        <v>0.65807231926162402</v>
      </c>
      <c r="AM2050" s="17">
        <v>0.66621984593418004</v>
      </c>
      <c r="AN2050" s="17">
        <v>0.34641590013923401</v>
      </c>
      <c r="AO2050" s="17"/>
      <c r="AP2050" s="17">
        <v>0.30404443733761999</v>
      </c>
      <c r="AQ2050" s="17">
        <v>0.50394843238477904</v>
      </c>
      <c r="AR2050" s="17">
        <v>0.498524425435107</v>
      </c>
      <c r="AS2050" s="17"/>
      <c r="AT2050" s="17">
        <v>0.39380359966538497</v>
      </c>
      <c r="AU2050" s="17">
        <v>0.51774260629989699</v>
      </c>
      <c r="AV2050" s="17" t="s">
        <v>74</v>
      </c>
      <c r="AW2050" s="17">
        <v>0.38420146750638701</v>
      </c>
      <c r="AX2050" s="17">
        <v>0.394383731055932</v>
      </c>
      <c r="AY2050" s="17">
        <v>0.36401715680945002</v>
      </c>
      <c r="AZ2050" s="17">
        <v>0.36684881794476498</v>
      </c>
    </row>
    <row r="2051" spans="2:52" x14ac:dyDescent="0.35">
      <c r="B2051" t="s">
        <v>575</v>
      </c>
      <c r="C2051" s="17">
        <v>0.366931171591306</v>
      </c>
      <c r="D2051" s="17">
        <v>0.36819304283298698</v>
      </c>
      <c r="E2051" s="17">
        <v>0.36409846751420899</v>
      </c>
      <c r="F2051" s="17"/>
      <c r="G2051" s="17">
        <v>0.33135700850372501</v>
      </c>
      <c r="H2051" s="17">
        <v>0.29720331165640201</v>
      </c>
      <c r="I2051" s="17">
        <v>0.36598559465452102</v>
      </c>
      <c r="J2051" s="17">
        <v>0.32265920401564901</v>
      </c>
      <c r="K2051" s="17">
        <v>0.39132076573089802</v>
      </c>
      <c r="L2051" s="17">
        <v>0.45114267141978698</v>
      </c>
      <c r="M2051" s="17"/>
      <c r="N2051" s="17">
        <v>0.37623200926241201</v>
      </c>
      <c r="O2051" s="17">
        <v>0.38551626521267002</v>
      </c>
      <c r="P2051" s="17">
        <v>0.35788604024451498</v>
      </c>
      <c r="Q2051" s="17">
        <v>0.341653247855632</v>
      </c>
      <c r="R2051" s="17"/>
      <c r="S2051" s="17">
        <v>0.35552494284757902</v>
      </c>
      <c r="T2051" s="17">
        <v>0.41715603687992697</v>
      </c>
      <c r="U2051" s="17">
        <v>0.49369572905197201</v>
      </c>
      <c r="V2051" s="17">
        <v>0.38863718695418498</v>
      </c>
      <c r="W2051" s="17">
        <v>0.17559895924698299</v>
      </c>
      <c r="X2051" s="17">
        <v>0.337031611226284</v>
      </c>
      <c r="Y2051" s="17">
        <v>0.30609446100125098</v>
      </c>
      <c r="Z2051" s="17">
        <v>0.12325918363756</v>
      </c>
      <c r="AA2051" s="17">
        <v>0.36402249827432798</v>
      </c>
      <c r="AB2051" s="17">
        <v>0.437088703167758</v>
      </c>
      <c r="AC2051" s="17">
        <v>0.49814205487309698</v>
      </c>
      <c r="AD2051" s="17">
        <v>0.317929105929453</v>
      </c>
      <c r="AE2051" s="17"/>
      <c r="AF2051" s="17">
        <v>0.41206123185686799</v>
      </c>
      <c r="AG2051" s="17">
        <v>0.33209141373624501</v>
      </c>
      <c r="AH2051" s="17">
        <v>0.34131854250888499</v>
      </c>
      <c r="AI2051" s="17"/>
      <c r="AJ2051" s="17">
        <v>0.43500745535642199</v>
      </c>
      <c r="AK2051" s="17">
        <v>0.31906676035341203</v>
      </c>
      <c r="AL2051" s="17">
        <v>0.25774377985538299</v>
      </c>
      <c r="AM2051" s="17">
        <v>0.33378015406582001</v>
      </c>
      <c r="AN2051" s="17">
        <v>0.39768805252916001</v>
      </c>
      <c r="AO2051" s="17"/>
      <c r="AP2051" s="17">
        <v>0.42897916231740202</v>
      </c>
      <c r="AQ2051" s="17">
        <v>0.26494200333797802</v>
      </c>
      <c r="AR2051" s="17">
        <v>0.30728211363631802</v>
      </c>
      <c r="AS2051" s="17"/>
      <c r="AT2051" s="17">
        <v>0.43646311013400602</v>
      </c>
      <c r="AU2051" s="17">
        <v>0.27526426409317101</v>
      </c>
      <c r="AV2051" s="17" t="s">
        <v>74</v>
      </c>
      <c r="AW2051" s="17">
        <v>0.212349018883044</v>
      </c>
      <c r="AX2051" s="17">
        <v>0.40025189297341301</v>
      </c>
      <c r="AY2051" s="17">
        <v>0.38661275670047901</v>
      </c>
      <c r="AZ2051" s="17">
        <v>0.51094945418678395</v>
      </c>
    </row>
    <row r="2052" spans="2:52" x14ac:dyDescent="0.35">
      <c r="B2052" t="s">
        <v>576</v>
      </c>
      <c r="C2052" s="17">
        <v>4.4177757927281798E-2</v>
      </c>
      <c r="D2052" s="17">
        <v>5.5330734359649102E-2</v>
      </c>
      <c r="E2052" s="17">
        <v>3.4067904957186798E-2</v>
      </c>
      <c r="F2052" s="17"/>
      <c r="G2052" s="17">
        <v>3.8843509310767403E-2</v>
      </c>
      <c r="H2052" s="17">
        <v>5.25888326073643E-2</v>
      </c>
      <c r="I2052" s="17">
        <v>1.7047934391193498E-2</v>
      </c>
      <c r="J2052" s="17">
        <v>4.76293017454541E-2</v>
      </c>
      <c r="K2052" s="17">
        <v>7.1733357984676796E-2</v>
      </c>
      <c r="L2052" s="17">
        <v>3.9690498211649397E-2</v>
      </c>
      <c r="M2052" s="17"/>
      <c r="N2052" s="17">
        <v>6.4501445269996294E-2</v>
      </c>
      <c r="O2052" s="17">
        <v>4.2741305292590299E-2</v>
      </c>
      <c r="P2052" s="17">
        <v>2.58768003254185E-2</v>
      </c>
      <c r="Q2052" s="17">
        <v>3.9782819556421198E-2</v>
      </c>
      <c r="R2052" s="17"/>
      <c r="S2052" s="17">
        <v>4.1345234890671302E-2</v>
      </c>
      <c r="T2052" s="17">
        <v>8.57869308963468E-2</v>
      </c>
      <c r="U2052" s="17">
        <v>2.3652229876670601E-2</v>
      </c>
      <c r="V2052" s="17">
        <v>0</v>
      </c>
      <c r="W2052" s="17">
        <v>5.3472061385708598E-2</v>
      </c>
      <c r="X2052" s="17">
        <v>9.1551473944935902E-2</v>
      </c>
      <c r="Y2052" s="17">
        <v>5.8963995178152297E-2</v>
      </c>
      <c r="Z2052" s="17">
        <v>5.36716625519187E-2</v>
      </c>
      <c r="AA2052" s="17">
        <v>2.52707947082721E-2</v>
      </c>
      <c r="AB2052" s="17">
        <v>1.8248900921656101E-2</v>
      </c>
      <c r="AC2052" s="17">
        <v>2.9511040688481701E-2</v>
      </c>
      <c r="AD2052" s="17">
        <v>6.1193699458782599E-2</v>
      </c>
      <c r="AE2052" s="17"/>
      <c r="AF2052" s="17">
        <v>5.2831875778012703E-2</v>
      </c>
      <c r="AG2052" s="17">
        <v>2.19032338533575E-2</v>
      </c>
      <c r="AH2052" s="17">
        <v>0.10930778296037499</v>
      </c>
      <c r="AI2052" s="17"/>
      <c r="AJ2052" s="17">
        <v>3.86888405103719E-2</v>
      </c>
      <c r="AK2052" s="17">
        <v>2.4786112250510299E-2</v>
      </c>
      <c r="AL2052" s="17">
        <v>2.05425237814457E-2</v>
      </c>
      <c r="AM2052" s="17">
        <v>0</v>
      </c>
      <c r="AN2052" s="17">
        <v>7.70656825311717E-2</v>
      </c>
      <c r="AO2052" s="17"/>
      <c r="AP2052" s="17">
        <v>6.9061486478595197E-2</v>
      </c>
      <c r="AQ2052" s="17">
        <v>2.6275140806032101E-2</v>
      </c>
      <c r="AR2052" s="17">
        <v>7.5687438306328597E-2</v>
      </c>
      <c r="AS2052" s="17"/>
      <c r="AT2052" s="17">
        <v>4.1377260153892599E-2</v>
      </c>
      <c r="AU2052" s="17">
        <v>5.1882341152089603E-2</v>
      </c>
      <c r="AV2052" s="17" t="s">
        <v>74</v>
      </c>
      <c r="AW2052" s="17">
        <v>0.102320824945542</v>
      </c>
      <c r="AX2052" s="17">
        <v>3.19033191789235E-2</v>
      </c>
      <c r="AY2052" s="17">
        <v>2.69144409694279E-2</v>
      </c>
      <c r="AZ2052" s="17">
        <v>0</v>
      </c>
    </row>
    <row r="2053" spans="2:52" x14ac:dyDescent="0.35">
      <c r="B2053" t="s">
        <v>577</v>
      </c>
      <c r="C2053" s="17">
        <v>2.3574178828845601E-2</v>
      </c>
      <c r="D2053" s="17">
        <v>2.7736468675735499E-2</v>
      </c>
      <c r="E2053" s="17">
        <v>1.9819940752302201E-2</v>
      </c>
      <c r="F2053" s="17"/>
      <c r="G2053" s="17">
        <v>5.9688719512277E-2</v>
      </c>
      <c r="H2053" s="17">
        <v>2.19183393028335E-2</v>
      </c>
      <c r="I2053" s="17">
        <v>7.6466591187727903E-3</v>
      </c>
      <c r="J2053" s="17">
        <v>1.7476215960381E-2</v>
      </c>
      <c r="K2053" s="17">
        <v>1.7954071316915701E-2</v>
      </c>
      <c r="L2053" s="17">
        <v>2.5668931315927599E-2</v>
      </c>
      <c r="M2053" s="17"/>
      <c r="N2053" s="17">
        <v>1.8220105488345E-2</v>
      </c>
      <c r="O2053" s="17">
        <v>1.5993830653025301E-2</v>
      </c>
      <c r="P2053" s="17">
        <v>2.82353887222049E-2</v>
      </c>
      <c r="Q2053" s="17">
        <v>3.4027448658108798E-2</v>
      </c>
      <c r="R2053" s="17"/>
      <c r="S2053" s="17">
        <v>4.8615833070899797E-2</v>
      </c>
      <c r="T2053" s="17">
        <v>2.5138092282812802E-2</v>
      </c>
      <c r="U2053" s="17">
        <v>2.28898222309801E-2</v>
      </c>
      <c r="V2053" s="17">
        <v>0</v>
      </c>
      <c r="W2053" s="17">
        <v>2.4148827912371499E-2</v>
      </c>
      <c r="X2053" s="17">
        <v>1.5173439001648701E-2</v>
      </c>
      <c r="Y2053" s="17">
        <v>1.8070195325631901E-2</v>
      </c>
      <c r="Z2053" s="17">
        <v>0</v>
      </c>
      <c r="AA2053" s="17">
        <v>4.2765456215813701E-2</v>
      </c>
      <c r="AB2053" s="17">
        <v>1.9100820336272799E-2</v>
      </c>
      <c r="AC2053" s="17">
        <v>0</v>
      </c>
      <c r="AD2053" s="17">
        <v>0</v>
      </c>
      <c r="AE2053" s="17"/>
      <c r="AF2053" s="17">
        <v>2.4436281803474201E-2</v>
      </c>
      <c r="AG2053" s="17">
        <v>1.7683690948545699E-2</v>
      </c>
      <c r="AH2053" s="17">
        <v>1.17496685950376E-2</v>
      </c>
      <c r="AI2053" s="17"/>
      <c r="AJ2053" s="17">
        <v>2.71132593741087E-2</v>
      </c>
      <c r="AK2053" s="17">
        <v>3.08626397462839E-2</v>
      </c>
      <c r="AL2053" s="17">
        <v>0</v>
      </c>
      <c r="AM2053" s="17">
        <v>0</v>
      </c>
      <c r="AN2053" s="17">
        <v>1.0712882735379001E-2</v>
      </c>
      <c r="AO2053" s="17"/>
      <c r="AP2053" s="17">
        <v>3.3085239332939602E-2</v>
      </c>
      <c r="AQ2053" s="17">
        <v>2.17767227694452E-2</v>
      </c>
      <c r="AR2053" s="17">
        <v>0</v>
      </c>
      <c r="AS2053" s="17"/>
      <c r="AT2053" s="17">
        <v>2.86065972622392E-2</v>
      </c>
      <c r="AU2053" s="17">
        <v>1.17754532125694E-2</v>
      </c>
      <c r="AV2053" s="17" t="s">
        <v>74</v>
      </c>
      <c r="AW2053" s="17">
        <v>5.1242365654252303E-2</v>
      </c>
      <c r="AX2053" s="17">
        <v>3.06145817331567E-2</v>
      </c>
      <c r="AY2053" s="17">
        <v>8.4991181164526999E-3</v>
      </c>
      <c r="AZ2053" s="17">
        <v>0</v>
      </c>
    </row>
    <row r="2054" spans="2:52" x14ac:dyDescent="0.35">
      <c r="C2054" s="17"/>
      <c r="D2054" s="17"/>
      <c r="E2054" s="17"/>
      <c r="F2054" s="17"/>
      <c r="G2054" s="17"/>
      <c r="H2054" s="17"/>
      <c r="I2054" s="17"/>
      <c r="J2054" s="17"/>
      <c r="K2054" s="17"/>
      <c r="L2054" s="17"/>
      <c r="M2054" s="17"/>
      <c r="N2054" s="17"/>
      <c r="O2054" s="17"/>
      <c r="P2054" s="17"/>
      <c r="Q2054" s="17"/>
      <c r="R2054" s="17"/>
      <c r="S2054" s="17"/>
      <c r="T2054" s="17"/>
      <c r="U2054" s="17"/>
      <c r="V2054" s="17"/>
      <c r="W2054" s="17"/>
      <c r="X2054" s="17"/>
      <c r="Y2054" s="17"/>
      <c r="Z2054" s="17"/>
      <c r="AA2054" s="17"/>
      <c r="AB2054" s="17"/>
      <c r="AC2054" s="17"/>
      <c r="AD2054" s="17"/>
      <c r="AE2054" s="17"/>
      <c r="AF2054" s="17"/>
      <c r="AG2054" s="17"/>
      <c r="AH2054" s="17"/>
      <c r="AI2054" s="17"/>
      <c r="AJ2054" s="17"/>
      <c r="AK2054" s="17"/>
      <c r="AL2054" s="17"/>
      <c r="AM2054" s="17"/>
      <c r="AN2054" s="17"/>
      <c r="AO2054" s="17"/>
      <c r="AP2054" s="17"/>
      <c r="AQ2054" s="17"/>
      <c r="AR2054" s="17"/>
      <c r="AS2054" s="17"/>
      <c r="AT2054" s="17"/>
      <c r="AU2054" s="17"/>
      <c r="AV2054" s="17"/>
      <c r="AW2054" s="17"/>
      <c r="AX2054" s="17"/>
      <c r="AY2054" s="17"/>
      <c r="AZ2054" s="17"/>
    </row>
    <row r="2055" spans="2:52" x14ac:dyDescent="0.35">
      <c r="B2055" s="6" t="s">
        <v>588</v>
      </c>
      <c r="C2055" s="17"/>
      <c r="D2055" s="17"/>
      <c r="E2055" s="17"/>
      <c r="F2055" s="17"/>
      <c r="G2055" s="17"/>
      <c r="H2055" s="17"/>
      <c r="I2055" s="17"/>
      <c r="J2055" s="17"/>
      <c r="K2055" s="17"/>
      <c r="L2055" s="17"/>
      <c r="M2055" s="17"/>
      <c r="N2055" s="17"/>
      <c r="O2055" s="17"/>
      <c r="P2055" s="17"/>
      <c r="Q2055" s="17"/>
      <c r="R2055" s="17"/>
      <c r="S2055" s="17"/>
      <c r="T2055" s="17"/>
      <c r="U2055" s="17"/>
      <c r="V2055" s="17"/>
      <c r="W2055" s="17"/>
      <c r="X2055" s="17"/>
      <c r="Y2055" s="17"/>
      <c r="Z2055" s="17"/>
      <c r="AA2055" s="17"/>
      <c r="AB2055" s="17"/>
      <c r="AC2055" s="17"/>
      <c r="AD2055" s="17"/>
      <c r="AE2055" s="17"/>
      <c r="AF2055" s="17"/>
      <c r="AG2055" s="17"/>
      <c r="AH2055" s="17"/>
      <c r="AI2055" s="17"/>
      <c r="AJ2055" s="17"/>
      <c r="AK2055" s="17"/>
      <c r="AL2055" s="17"/>
      <c r="AM2055" s="17"/>
      <c r="AN2055" s="17"/>
      <c r="AO2055" s="17"/>
      <c r="AP2055" s="17"/>
      <c r="AQ2055" s="17"/>
      <c r="AR2055" s="17"/>
      <c r="AS2055" s="17"/>
      <c r="AT2055" s="17"/>
      <c r="AU2055" s="17"/>
      <c r="AV2055" s="17"/>
      <c r="AW2055" s="17"/>
      <c r="AX2055" s="17"/>
      <c r="AY2055" s="17"/>
      <c r="AZ2055" s="17"/>
    </row>
    <row r="2056" spans="2:52" x14ac:dyDescent="0.35">
      <c r="B2056" s="24" t="s">
        <v>156</v>
      </c>
      <c r="C2056" s="17"/>
      <c r="D2056" s="17"/>
      <c r="E2056" s="17"/>
      <c r="F2056" s="17"/>
      <c r="G2056" s="17"/>
      <c r="H2056" s="17"/>
      <c r="I2056" s="17"/>
      <c r="J2056" s="17"/>
      <c r="K2056" s="17"/>
      <c r="L2056" s="17"/>
      <c r="M2056" s="17"/>
      <c r="N2056" s="17"/>
      <c r="O2056" s="17"/>
      <c r="P2056" s="17"/>
      <c r="Q2056" s="17"/>
      <c r="R2056" s="17"/>
      <c r="S2056" s="17"/>
      <c r="T2056" s="17"/>
      <c r="U2056" s="17"/>
      <c r="V2056" s="17"/>
      <c r="W2056" s="17"/>
      <c r="X2056" s="17"/>
      <c r="Y2056" s="17"/>
      <c r="Z2056" s="17"/>
      <c r="AA2056" s="17"/>
      <c r="AB2056" s="17"/>
      <c r="AC2056" s="17"/>
      <c r="AD2056" s="17"/>
      <c r="AE2056" s="17"/>
      <c r="AF2056" s="17"/>
      <c r="AG2056" s="17"/>
      <c r="AH2056" s="17"/>
      <c r="AI2056" s="17"/>
      <c r="AJ2056" s="17"/>
      <c r="AK2056" s="17"/>
      <c r="AL2056" s="17"/>
      <c r="AM2056" s="17"/>
      <c r="AN2056" s="17"/>
      <c r="AO2056" s="17"/>
      <c r="AP2056" s="17"/>
      <c r="AQ2056" s="17"/>
      <c r="AR2056" s="17"/>
      <c r="AS2056" s="17"/>
      <c r="AT2056" s="17"/>
      <c r="AU2056" s="17"/>
      <c r="AV2056" s="17"/>
      <c r="AW2056" s="17"/>
      <c r="AX2056" s="17"/>
      <c r="AY2056" s="17"/>
      <c r="AZ2056" s="17"/>
    </row>
    <row r="2057" spans="2:52" x14ac:dyDescent="0.35">
      <c r="B2057" t="s">
        <v>573</v>
      </c>
      <c r="C2057" s="17">
        <v>0.39008893260101402</v>
      </c>
      <c r="D2057" s="17">
        <v>0.37007081816144899</v>
      </c>
      <c r="E2057" s="17">
        <v>0.40947715244210298</v>
      </c>
      <c r="F2057" s="17"/>
      <c r="G2057" s="17">
        <v>0.33085217273278</v>
      </c>
      <c r="H2057" s="17">
        <v>0.35032668966295499</v>
      </c>
      <c r="I2057" s="17">
        <v>0.423446462621414</v>
      </c>
      <c r="J2057" s="17">
        <v>0.41152400026900599</v>
      </c>
      <c r="K2057" s="17">
        <v>0.36335487337691602</v>
      </c>
      <c r="L2057" s="17">
        <v>0.42546095407766499</v>
      </c>
      <c r="M2057" s="17"/>
      <c r="N2057" s="17">
        <v>0.32263633693692401</v>
      </c>
      <c r="O2057" s="17">
        <v>0.38407927103668699</v>
      </c>
      <c r="P2057" s="17">
        <v>0.42245613719981501</v>
      </c>
      <c r="Q2057" s="17">
        <v>0.44413203015700597</v>
      </c>
      <c r="R2057" s="17"/>
      <c r="S2057" s="17">
        <v>0.33899014539700201</v>
      </c>
      <c r="T2057" s="17">
        <v>0.35252285977811099</v>
      </c>
      <c r="U2057" s="17">
        <v>0.50345075923520699</v>
      </c>
      <c r="V2057" s="17">
        <v>0.37782347577935999</v>
      </c>
      <c r="W2057" s="17">
        <v>0.50689756476355796</v>
      </c>
      <c r="X2057" s="17">
        <v>0.30744469917524597</v>
      </c>
      <c r="Y2057" s="17">
        <v>0.52316911497182195</v>
      </c>
      <c r="Z2057" s="17">
        <v>0.56682323241447796</v>
      </c>
      <c r="AA2057" s="17">
        <v>0.37505533175716199</v>
      </c>
      <c r="AB2057" s="17">
        <v>0.36147106893457898</v>
      </c>
      <c r="AC2057" s="17">
        <v>0.323147467298527</v>
      </c>
      <c r="AD2057" s="17">
        <v>0.445113844686154</v>
      </c>
      <c r="AE2057" s="17"/>
      <c r="AF2057" s="17">
        <v>0.35758172391939602</v>
      </c>
      <c r="AG2057" s="17">
        <v>0.40624644495680501</v>
      </c>
      <c r="AH2057" s="17">
        <v>0.44547713204441503</v>
      </c>
      <c r="AI2057" s="17"/>
      <c r="AJ2057" s="17">
        <v>0.37297565023842599</v>
      </c>
      <c r="AK2057" s="17">
        <v>0.40875763198834703</v>
      </c>
      <c r="AL2057" s="17">
        <v>0.300209114692428</v>
      </c>
      <c r="AM2057" s="17">
        <v>0.325363390939929</v>
      </c>
      <c r="AN2057" s="17">
        <v>0.41249649243932301</v>
      </c>
      <c r="AO2057" s="17"/>
      <c r="AP2057" s="17">
        <v>0.388578338100042</v>
      </c>
      <c r="AQ2057" s="17">
        <v>0.44934528633467402</v>
      </c>
      <c r="AR2057" s="17">
        <v>0.33565553954798499</v>
      </c>
      <c r="AS2057" s="17"/>
      <c r="AT2057" s="17">
        <v>0.36117399672015899</v>
      </c>
      <c r="AU2057" s="17">
        <v>0.382982357759655</v>
      </c>
      <c r="AV2057" s="17" t="s">
        <v>74</v>
      </c>
      <c r="AW2057" s="17">
        <v>0.51098493063870398</v>
      </c>
      <c r="AX2057" s="17">
        <v>0.33838949182668498</v>
      </c>
      <c r="AY2057" s="17">
        <v>0.43479460341117598</v>
      </c>
      <c r="AZ2057" s="17">
        <v>0.26551571762347698</v>
      </c>
    </row>
    <row r="2058" spans="2:52" x14ac:dyDescent="0.35">
      <c r="B2058" t="s">
        <v>574</v>
      </c>
      <c r="C2058" s="17">
        <v>0.42066038180302601</v>
      </c>
      <c r="D2058" s="17">
        <v>0.40773023700947703</v>
      </c>
      <c r="E2058" s="17">
        <v>0.43363016574234697</v>
      </c>
      <c r="F2058" s="17"/>
      <c r="G2058" s="17">
        <v>0.49469720982423498</v>
      </c>
      <c r="H2058" s="17">
        <v>0.413067541166732</v>
      </c>
      <c r="I2058" s="17">
        <v>0.38228118708980902</v>
      </c>
      <c r="J2058" s="17">
        <v>0.37883573685093702</v>
      </c>
      <c r="K2058" s="17">
        <v>0.45632321006957299</v>
      </c>
      <c r="L2058" s="17">
        <v>0.42042464072767999</v>
      </c>
      <c r="M2058" s="17"/>
      <c r="N2058" s="17">
        <v>0.48654130323690298</v>
      </c>
      <c r="O2058" s="17">
        <v>0.45605200473458901</v>
      </c>
      <c r="P2058" s="17">
        <v>0.38519795164871501</v>
      </c>
      <c r="Q2058" s="17">
        <v>0.33542311919844597</v>
      </c>
      <c r="R2058" s="17"/>
      <c r="S2058" s="17">
        <v>0.43519832385697799</v>
      </c>
      <c r="T2058" s="17">
        <v>0.485014704789139</v>
      </c>
      <c r="U2058" s="17">
        <v>0.38914721010491199</v>
      </c>
      <c r="V2058" s="17">
        <v>0.42967956982340599</v>
      </c>
      <c r="W2058" s="17">
        <v>0.27965525618007903</v>
      </c>
      <c r="X2058" s="17">
        <v>0.48739537633246799</v>
      </c>
      <c r="Y2058" s="17">
        <v>0.30482477968249599</v>
      </c>
      <c r="Z2058" s="17">
        <v>0.38419435177662098</v>
      </c>
      <c r="AA2058" s="17">
        <v>0.46857222609155202</v>
      </c>
      <c r="AB2058" s="17">
        <v>0.40216578285440702</v>
      </c>
      <c r="AC2058" s="17">
        <v>0.43356653873126</v>
      </c>
      <c r="AD2058" s="17">
        <v>0.31067371031069801</v>
      </c>
      <c r="AE2058" s="17"/>
      <c r="AF2058" s="17">
        <v>0.44748826033489097</v>
      </c>
      <c r="AG2058" s="17">
        <v>0.42105623918882101</v>
      </c>
      <c r="AH2058" s="17">
        <v>0.28633738504209799</v>
      </c>
      <c r="AI2058" s="17"/>
      <c r="AJ2058" s="17">
        <v>0.41871715750817201</v>
      </c>
      <c r="AK2058" s="17">
        <v>0.39316802726546501</v>
      </c>
      <c r="AL2058" s="17">
        <v>0.60160817079325501</v>
      </c>
      <c r="AM2058" s="17">
        <v>0.50800951461691302</v>
      </c>
      <c r="AN2058" s="17">
        <v>0.36529092284590098</v>
      </c>
      <c r="AO2058" s="17"/>
      <c r="AP2058" s="17">
        <v>0.41612284521973297</v>
      </c>
      <c r="AQ2058" s="17">
        <v>0.41508554576319501</v>
      </c>
      <c r="AR2058" s="17">
        <v>0.45615070205295</v>
      </c>
      <c r="AS2058" s="17"/>
      <c r="AT2058" s="17">
        <v>0.47356230208056999</v>
      </c>
      <c r="AU2058" s="17">
        <v>0.47488852788455799</v>
      </c>
      <c r="AV2058" s="17" t="s">
        <v>74</v>
      </c>
      <c r="AW2058" s="17">
        <v>0.243528653363451</v>
      </c>
      <c r="AX2058" s="17">
        <v>0.41221265494318099</v>
      </c>
      <c r="AY2058" s="17">
        <v>0.34765324975423101</v>
      </c>
      <c r="AZ2058" s="17">
        <v>0.43368543801501203</v>
      </c>
    </row>
    <row r="2059" spans="2:52" x14ac:dyDescent="0.35">
      <c r="B2059" t="s">
        <v>575</v>
      </c>
      <c r="C2059" s="17">
        <v>0.165264159977763</v>
      </c>
      <c r="D2059" s="17">
        <v>0.19631004337136501</v>
      </c>
      <c r="E2059" s="17">
        <v>0.134587062120331</v>
      </c>
      <c r="F2059" s="17"/>
      <c r="G2059" s="17">
        <v>0.13618846907662799</v>
      </c>
      <c r="H2059" s="17">
        <v>0.19350553239851701</v>
      </c>
      <c r="I2059" s="17">
        <v>0.16053859140790899</v>
      </c>
      <c r="J2059" s="17">
        <v>0.18646308558222099</v>
      </c>
      <c r="K2059" s="17">
        <v>0.160987073150998</v>
      </c>
      <c r="L2059" s="17">
        <v>0.154114405194655</v>
      </c>
      <c r="M2059" s="17"/>
      <c r="N2059" s="17">
        <v>0.179925909786675</v>
      </c>
      <c r="O2059" s="17">
        <v>0.13504152604522299</v>
      </c>
      <c r="P2059" s="17">
        <v>0.16183817717850699</v>
      </c>
      <c r="Q2059" s="17">
        <v>0.18836058523538099</v>
      </c>
      <c r="R2059" s="17"/>
      <c r="S2059" s="17">
        <v>0.19285172368685699</v>
      </c>
      <c r="T2059" s="17">
        <v>0.16246243543274999</v>
      </c>
      <c r="U2059" s="17">
        <v>0.10740203065988101</v>
      </c>
      <c r="V2059" s="17">
        <v>0.19249695439723399</v>
      </c>
      <c r="W2059" s="17">
        <v>0.164312698486731</v>
      </c>
      <c r="X2059" s="17">
        <v>0.18437968428342</v>
      </c>
      <c r="Y2059" s="17">
        <v>0.172006105345682</v>
      </c>
      <c r="Z2059" s="17">
        <v>4.8982415808900302E-2</v>
      </c>
      <c r="AA2059" s="17">
        <v>0.124378012537371</v>
      </c>
      <c r="AB2059" s="17">
        <v>0.18243644068520601</v>
      </c>
      <c r="AC2059" s="17">
        <v>0.18318092500052199</v>
      </c>
      <c r="AD2059" s="17">
        <v>0.18301874554436601</v>
      </c>
      <c r="AE2059" s="17"/>
      <c r="AF2059" s="17">
        <v>0.181528448009775</v>
      </c>
      <c r="AG2059" s="17">
        <v>0.14670334285671099</v>
      </c>
      <c r="AH2059" s="17">
        <v>0.22636070261694999</v>
      </c>
      <c r="AI2059" s="17"/>
      <c r="AJ2059" s="17">
        <v>0.18740742457825199</v>
      </c>
      <c r="AK2059" s="17">
        <v>0.161507235072338</v>
      </c>
      <c r="AL2059" s="17">
        <v>7.9557042102162606E-2</v>
      </c>
      <c r="AM2059" s="17">
        <v>0.16662709444315801</v>
      </c>
      <c r="AN2059" s="17">
        <v>0.22221258471477601</v>
      </c>
      <c r="AO2059" s="17"/>
      <c r="AP2059" s="17">
        <v>0.180733908151406</v>
      </c>
      <c r="AQ2059" s="17">
        <v>0.113051912589368</v>
      </c>
      <c r="AR2059" s="17">
        <v>0.18745621046736399</v>
      </c>
      <c r="AS2059" s="17"/>
      <c r="AT2059" s="17">
        <v>0.16126681914292601</v>
      </c>
      <c r="AU2059" s="17">
        <v>0.115447368939102</v>
      </c>
      <c r="AV2059" s="17" t="s">
        <v>74</v>
      </c>
      <c r="AW2059" s="17">
        <v>0.17848883726390699</v>
      </c>
      <c r="AX2059" s="17">
        <v>0.159841606964477</v>
      </c>
      <c r="AY2059" s="17">
        <v>0.20926777719829701</v>
      </c>
      <c r="AZ2059" s="17">
        <v>0.300798844361511</v>
      </c>
    </row>
    <row r="2060" spans="2:52" x14ac:dyDescent="0.35">
      <c r="B2060" t="s">
        <v>576</v>
      </c>
      <c r="C2060" s="17">
        <v>1.57303899591613E-2</v>
      </c>
      <c r="D2060" s="17">
        <v>1.5216990676246401E-2</v>
      </c>
      <c r="E2060" s="17">
        <v>1.6242789926923101E-2</v>
      </c>
      <c r="F2060" s="17"/>
      <c r="G2060" s="17">
        <v>2.61740468771175E-2</v>
      </c>
      <c r="H2060" s="17">
        <v>2.6984277385485499E-2</v>
      </c>
      <c r="I2060" s="17">
        <v>2.60870997620949E-2</v>
      </c>
      <c r="J2060" s="17">
        <v>2.31771772978355E-2</v>
      </c>
      <c r="K2060" s="17">
        <v>0</v>
      </c>
      <c r="L2060" s="17">
        <v>0</v>
      </c>
      <c r="M2060" s="17"/>
      <c r="N2060" s="17">
        <v>1.08964500394979E-2</v>
      </c>
      <c r="O2060" s="17">
        <v>1.99388473603354E-2</v>
      </c>
      <c r="P2060" s="17">
        <v>3.0507733972963001E-2</v>
      </c>
      <c r="Q2060" s="17">
        <v>5.3121319314724203E-3</v>
      </c>
      <c r="R2060" s="17"/>
      <c r="S2060" s="17">
        <v>1.9151083640466401E-2</v>
      </c>
      <c r="T2060" s="17">
        <v>0</v>
      </c>
      <c r="U2060" s="17">
        <v>0</v>
      </c>
      <c r="V2060" s="17">
        <v>0</v>
      </c>
      <c r="W2060" s="17">
        <v>2.49856526572611E-2</v>
      </c>
      <c r="X2060" s="17">
        <v>2.0780240208865201E-2</v>
      </c>
      <c r="Y2060" s="17">
        <v>0</v>
      </c>
      <c r="Z2060" s="17">
        <v>0</v>
      </c>
      <c r="AA2060" s="17">
        <v>2.04739373260217E-2</v>
      </c>
      <c r="AB2060" s="17">
        <v>5.3926707525809303E-2</v>
      </c>
      <c r="AC2060" s="17">
        <v>2.9511040688481701E-2</v>
      </c>
      <c r="AD2060" s="17">
        <v>0</v>
      </c>
      <c r="AE2060" s="17"/>
      <c r="AF2060" s="17">
        <v>0</v>
      </c>
      <c r="AG2060" s="17">
        <v>2.59939729976628E-2</v>
      </c>
      <c r="AH2060" s="17">
        <v>1.61926799939878E-2</v>
      </c>
      <c r="AI2060" s="17"/>
      <c r="AJ2060" s="17">
        <v>6.3408613956919798E-3</v>
      </c>
      <c r="AK2060" s="17">
        <v>3.1164534267061901E-2</v>
      </c>
      <c r="AL2060" s="17">
        <v>1.8625672412154199E-2</v>
      </c>
      <c r="AM2060" s="17">
        <v>0</v>
      </c>
      <c r="AN2060" s="17">
        <v>0</v>
      </c>
      <c r="AO2060" s="17"/>
      <c r="AP2060" s="17">
        <v>0</v>
      </c>
      <c r="AQ2060" s="17">
        <v>1.7958646859449302E-2</v>
      </c>
      <c r="AR2060" s="17">
        <v>2.0737547931701301E-2</v>
      </c>
      <c r="AS2060" s="17"/>
      <c r="AT2060" s="17">
        <v>0</v>
      </c>
      <c r="AU2060" s="17">
        <v>2.10817733476278E-2</v>
      </c>
      <c r="AV2060" s="17" t="s">
        <v>74</v>
      </c>
      <c r="AW2060" s="17">
        <v>6.6997578733938495E-2</v>
      </c>
      <c r="AX2060" s="17">
        <v>3.3194601190999103E-2</v>
      </c>
      <c r="AY2060" s="17">
        <v>8.2843696362962602E-3</v>
      </c>
      <c r="AZ2060" s="17">
        <v>0</v>
      </c>
    </row>
    <row r="2061" spans="2:52" x14ac:dyDescent="0.35">
      <c r="B2061" t="s">
        <v>577</v>
      </c>
      <c r="C2061" s="17">
        <v>8.2561356590353692E-3</v>
      </c>
      <c r="D2061" s="17">
        <v>1.0671910781463E-2</v>
      </c>
      <c r="E2061" s="17">
        <v>6.0628297682956802E-3</v>
      </c>
      <c r="F2061" s="17"/>
      <c r="G2061" s="17">
        <v>1.2088101489239099E-2</v>
      </c>
      <c r="H2061" s="17">
        <v>1.6115959386310101E-2</v>
      </c>
      <c r="I2061" s="17">
        <v>7.6466591187727903E-3</v>
      </c>
      <c r="J2061" s="17">
        <v>0</v>
      </c>
      <c r="K2061" s="17">
        <v>1.9334843402512802E-2</v>
      </c>
      <c r="L2061" s="17">
        <v>0</v>
      </c>
      <c r="M2061" s="17"/>
      <c r="N2061" s="17">
        <v>0</v>
      </c>
      <c r="O2061" s="17">
        <v>4.8883508231644598E-3</v>
      </c>
      <c r="P2061" s="17">
        <v>0</v>
      </c>
      <c r="Q2061" s="17">
        <v>2.6772133477693701E-2</v>
      </c>
      <c r="R2061" s="17"/>
      <c r="S2061" s="17">
        <v>1.38087234186965E-2</v>
      </c>
      <c r="T2061" s="17">
        <v>0</v>
      </c>
      <c r="U2061" s="17">
        <v>0</v>
      </c>
      <c r="V2061" s="17">
        <v>0</v>
      </c>
      <c r="W2061" s="17">
        <v>2.4148827912371499E-2</v>
      </c>
      <c r="X2061" s="17">
        <v>0</v>
      </c>
      <c r="Y2061" s="17">
        <v>0</v>
      </c>
      <c r="Z2061" s="17">
        <v>0</v>
      </c>
      <c r="AA2061" s="17">
        <v>1.1520492287893E-2</v>
      </c>
      <c r="AB2061" s="17">
        <v>0</v>
      </c>
      <c r="AC2061" s="17">
        <v>3.0594028281210099E-2</v>
      </c>
      <c r="AD2061" s="17">
        <v>6.1193699458782599E-2</v>
      </c>
      <c r="AE2061" s="17"/>
      <c r="AF2061" s="17">
        <v>1.3401567735938201E-2</v>
      </c>
      <c r="AG2061" s="17">
        <v>0</v>
      </c>
      <c r="AH2061" s="17">
        <v>2.5632100302548599E-2</v>
      </c>
      <c r="AI2061" s="17"/>
      <c r="AJ2061" s="17">
        <v>1.4558906279458999E-2</v>
      </c>
      <c r="AK2061" s="17">
        <v>5.4025714067882404E-3</v>
      </c>
      <c r="AL2061" s="17">
        <v>0</v>
      </c>
      <c r="AM2061" s="17">
        <v>0</v>
      </c>
      <c r="AN2061" s="17">
        <v>0</v>
      </c>
      <c r="AO2061" s="17"/>
      <c r="AP2061" s="17">
        <v>1.4564908528818799E-2</v>
      </c>
      <c r="AQ2061" s="17">
        <v>4.5586084533125E-3</v>
      </c>
      <c r="AR2061" s="17">
        <v>0</v>
      </c>
      <c r="AS2061" s="17"/>
      <c r="AT2061" s="17">
        <v>3.9968820563447104E-3</v>
      </c>
      <c r="AU2061" s="17">
        <v>5.5999720690573596E-3</v>
      </c>
      <c r="AV2061" s="17" t="s">
        <v>74</v>
      </c>
      <c r="AW2061" s="17">
        <v>0</v>
      </c>
      <c r="AX2061" s="17">
        <v>5.6361645074657601E-2</v>
      </c>
      <c r="AY2061" s="17">
        <v>0</v>
      </c>
      <c r="AZ2061" s="17">
        <v>0</v>
      </c>
    </row>
    <row r="2062" spans="2:52" x14ac:dyDescent="0.35">
      <c r="C2062" s="17"/>
      <c r="D2062" s="17"/>
      <c r="E2062" s="17"/>
      <c r="F2062" s="17"/>
      <c r="G2062" s="17"/>
      <c r="H2062" s="17"/>
      <c r="I2062" s="17"/>
      <c r="J2062" s="17"/>
      <c r="K2062" s="17"/>
      <c r="L2062" s="17"/>
      <c r="M2062" s="17"/>
      <c r="N2062" s="17"/>
      <c r="O2062" s="17"/>
      <c r="P2062" s="17"/>
      <c r="Q2062" s="17"/>
      <c r="R2062" s="17"/>
      <c r="S2062" s="17"/>
      <c r="T2062" s="17"/>
      <c r="U2062" s="17"/>
      <c r="V2062" s="17"/>
      <c r="W2062" s="17"/>
      <c r="X2062" s="17"/>
      <c r="Y2062" s="17"/>
      <c r="Z2062" s="17"/>
      <c r="AA2062" s="17"/>
      <c r="AB2062" s="17"/>
      <c r="AC2062" s="17"/>
      <c r="AD2062" s="17"/>
      <c r="AE2062" s="17"/>
      <c r="AF2062" s="17"/>
      <c r="AG2062" s="17"/>
      <c r="AH2062" s="17"/>
      <c r="AI2062" s="17"/>
      <c r="AJ2062" s="17"/>
      <c r="AK2062" s="17"/>
      <c r="AL2062" s="17"/>
      <c r="AM2062" s="17"/>
      <c r="AN2062" s="17"/>
      <c r="AO2062" s="17"/>
      <c r="AP2062" s="17"/>
      <c r="AQ2062" s="17"/>
      <c r="AR2062" s="17"/>
      <c r="AS2062" s="17"/>
      <c r="AT2062" s="17"/>
      <c r="AU2062" s="17"/>
      <c r="AV2062" s="17"/>
      <c r="AW2062" s="17"/>
      <c r="AX2062" s="17"/>
      <c r="AY2062" s="17"/>
      <c r="AZ2062" s="17"/>
    </row>
    <row r="2063" spans="2:52" x14ac:dyDescent="0.35">
      <c r="B2063" s="6" t="s">
        <v>583</v>
      </c>
      <c r="C2063" s="17"/>
      <c r="D2063" s="17"/>
      <c r="E2063" s="17"/>
      <c r="F2063" s="17"/>
      <c r="G2063" s="17"/>
      <c r="H2063" s="17"/>
      <c r="I2063" s="17"/>
      <c r="J2063" s="17"/>
      <c r="K2063" s="17"/>
      <c r="L2063" s="17"/>
      <c r="M2063" s="17"/>
      <c r="N2063" s="17"/>
      <c r="O2063" s="17"/>
      <c r="P2063" s="17"/>
      <c r="Q2063" s="17"/>
      <c r="R2063" s="17"/>
      <c r="S2063" s="17"/>
      <c r="T2063" s="17"/>
      <c r="U2063" s="17"/>
      <c r="V2063" s="17"/>
      <c r="W2063" s="17"/>
      <c r="X2063" s="17"/>
      <c r="Y2063" s="17"/>
      <c r="Z2063" s="17"/>
      <c r="AA2063" s="17"/>
      <c r="AB2063" s="17"/>
      <c r="AC2063" s="17"/>
      <c r="AD2063" s="17"/>
      <c r="AE2063" s="17"/>
      <c r="AF2063" s="17"/>
      <c r="AG2063" s="17"/>
      <c r="AH2063" s="17"/>
      <c r="AI2063" s="17"/>
      <c r="AJ2063" s="17"/>
      <c r="AK2063" s="17"/>
      <c r="AL2063" s="17"/>
      <c r="AM2063" s="17"/>
      <c r="AN2063" s="17"/>
      <c r="AO2063" s="17"/>
      <c r="AP2063" s="17"/>
      <c r="AQ2063" s="17"/>
      <c r="AR2063" s="17"/>
      <c r="AS2063" s="17"/>
      <c r="AT2063" s="17"/>
      <c r="AU2063" s="17"/>
      <c r="AV2063" s="17"/>
      <c r="AW2063" s="17"/>
      <c r="AX2063" s="17"/>
      <c r="AY2063" s="17"/>
      <c r="AZ2063" s="17"/>
    </row>
    <row r="2064" spans="2:52" x14ac:dyDescent="0.35">
      <c r="B2064" s="24" t="s">
        <v>156</v>
      </c>
      <c r="C2064" s="17"/>
      <c r="D2064" s="17"/>
      <c r="E2064" s="17"/>
      <c r="F2064" s="17"/>
      <c r="G2064" s="17"/>
      <c r="H2064" s="17"/>
      <c r="I2064" s="17"/>
      <c r="J2064" s="17"/>
      <c r="K2064" s="17"/>
      <c r="L2064" s="17"/>
      <c r="M2064" s="17"/>
      <c r="N2064" s="17"/>
      <c r="O2064" s="17"/>
      <c r="P2064" s="17"/>
      <c r="Q2064" s="17"/>
      <c r="R2064" s="17"/>
      <c r="S2064" s="17"/>
      <c r="T2064" s="17"/>
      <c r="U2064" s="17"/>
      <c r="V2064" s="17"/>
      <c r="W2064" s="17"/>
      <c r="X2064" s="17"/>
      <c r="Y2064" s="17"/>
      <c r="Z2064" s="17"/>
      <c r="AA2064" s="17"/>
      <c r="AB2064" s="17"/>
      <c r="AC2064" s="17"/>
      <c r="AD2064" s="17"/>
      <c r="AE2064" s="17"/>
      <c r="AF2064" s="17"/>
      <c r="AG2064" s="17"/>
      <c r="AH2064" s="17"/>
      <c r="AI2064" s="17"/>
      <c r="AJ2064" s="17"/>
      <c r="AK2064" s="17"/>
      <c r="AL2064" s="17"/>
      <c r="AM2064" s="17"/>
      <c r="AN2064" s="17"/>
      <c r="AO2064" s="17"/>
      <c r="AP2064" s="17"/>
      <c r="AQ2064" s="17"/>
      <c r="AR2064" s="17"/>
      <c r="AS2064" s="17"/>
      <c r="AT2064" s="17"/>
      <c r="AU2064" s="17"/>
      <c r="AV2064" s="17"/>
      <c r="AW2064" s="17"/>
      <c r="AX2064" s="17"/>
      <c r="AY2064" s="17"/>
      <c r="AZ2064" s="17"/>
    </row>
    <row r="2065" spans="2:52" x14ac:dyDescent="0.35">
      <c r="B2065" t="s">
        <v>573</v>
      </c>
      <c r="C2065" s="17">
        <v>0.35506246355486498</v>
      </c>
      <c r="D2065" s="17">
        <v>0.31718574504221603</v>
      </c>
      <c r="E2065" s="17">
        <v>0.39073352088512903</v>
      </c>
      <c r="F2065" s="17"/>
      <c r="G2065" s="17">
        <v>0.32431281601942802</v>
      </c>
      <c r="H2065" s="17">
        <v>0.37551413420118002</v>
      </c>
      <c r="I2065" s="17">
        <v>0.33666298696743802</v>
      </c>
      <c r="J2065" s="17">
        <v>0.30130719400446798</v>
      </c>
      <c r="K2065" s="17">
        <v>0.40243926966322202</v>
      </c>
      <c r="L2065" s="17">
        <v>0.384865307256198</v>
      </c>
      <c r="M2065" s="17"/>
      <c r="N2065" s="17">
        <v>0.314663055587872</v>
      </c>
      <c r="O2065" s="17">
        <v>0.31118199204334202</v>
      </c>
      <c r="P2065" s="17">
        <v>0.40350555707028601</v>
      </c>
      <c r="Q2065" s="17">
        <v>0.408242364078718</v>
      </c>
      <c r="R2065" s="17"/>
      <c r="S2065" s="17">
        <v>0.35208809809138503</v>
      </c>
      <c r="T2065" s="17">
        <v>0.31624607141017902</v>
      </c>
      <c r="U2065" s="17">
        <v>0.23622782158796901</v>
      </c>
      <c r="V2065" s="17">
        <v>0.37805956356347198</v>
      </c>
      <c r="W2065" s="17">
        <v>0.53930181830327395</v>
      </c>
      <c r="X2065" s="17">
        <v>0.25855587953571102</v>
      </c>
      <c r="Y2065" s="17">
        <v>0.39021951629991403</v>
      </c>
      <c r="Z2065" s="17">
        <v>0.61193520612382801</v>
      </c>
      <c r="AA2065" s="17">
        <v>0.35380907868533301</v>
      </c>
      <c r="AB2065" s="17">
        <v>0.33428200135545699</v>
      </c>
      <c r="AC2065" s="17">
        <v>0.296110660849908</v>
      </c>
      <c r="AD2065" s="17">
        <v>0.50948445131257303</v>
      </c>
      <c r="AE2065" s="17"/>
      <c r="AF2065" s="17">
        <v>0.34106054123095803</v>
      </c>
      <c r="AG2065" s="17">
        <v>0.37997749790399499</v>
      </c>
      <c r="AH2065" s="17">
        <v>0.36324471474119902</v>
      </c>
      <c r="AI2065" s="17"/>
      <c r="AJ2065" s="17">
        <v>0.35552353125519098</v>
      </c>
      <c r="AK2065" s="17">
        <v>0.36569655556351799</v>
      </c>
      <c r="AL2065" s="17">
        <v>0.23237377652303601</v>
      </c>
      <c r="AM2065" s="17">
        <v>0.32971929566436697</v>
      </c>
      <c r="AN2065" s="17">
        <v>0.38947821672192001</v>
      </c>
      <c r="AO2065" s="17"/>
      <c r="AP2065" s="17">
        <v>0.39995281864354898</v>
      </c>
      <c r="AQ2065" s="17">
        <v>0.39073042257530299</v>
      </c>
      <c r="AR2065" s="17">
        <v>0.24369027485738901</v>
      </c>
      <c r="AS2065" s="17"/>
      <c r="AT2065" s="17">
        <v>0.37422602444845299</v>
      </c>
      <c r="AU2065" s="17">
        <v>0.336471321228062</v>
      </c>
      <c r="AV2065" s="17" t="s">
        <v>74</v>
      </c>
      <c r="AW2065" s="17">
        <v>0.49473319489110501</v>
      </c>
      <c r="AX2065" s="17">
        <v>0.27221172447541397</v>
      </c>
      <c r="AY2065" s="17">
        <v>0.342564164350324</v>
      </c>
      <c r="AZ2065" s="17">
        <v>0.122201727868451</v>
      </c>
    </row>
    <row r="2066" spans="2:52" x14ac:dyDescent="0.35">
      <c r="B2066" t="s">
        <v>574</v>
      </c>
      <c r="C2066" s="17">
        <v>0.43900538102252801</v>
      </c>
      <c r="D2066" s="17">
        <v>0.44361687816553802</v>
      </c>
      <c r="E2066" s="17">
        <v>0.43593881469102802</v>
      </c>
      <c r="F2066" s="17"/>
      <c r="G2066" s="17">
        <v>0.43002840934998898</v>
      </c>
      <c r="H2066" s="17">
        <v>0.445508800351956</v>
      </c>
      <c r="I2066" s="17">
        <v>0.41104521703949698</v>
      </c>
      <c r="J2066" s="17">
        <v>0.48453837647990999</v>
      </c>
      <c r="K2066" s="17">
        <v>0.444836145552086</v>
      </c>
      <c r="L2066" s="17">
        <v>0.41938956151840801</v>
      </c>
      <c r="M2066" s="17"/>
      <c r="N2066" s="17">
        <v>0.48169186524775898</v>
      </c>
      <c r="O2066" s="17">
        <v>0.45114489996350599</v>
      </c>
      <c r="P2066" s="17">
        <v>0.39170776923565098</v>
      </c>
      <c r="Q2066" s="17">
        <v>0.41155383382003802</v>
      </c>
      <c r="R2066" s="17"/>
      <c r="S2066" s="17">
        <v>0.40335973976144002</v>
      </c>
      <c r="T2066" s="17">
        <v>0.49769442683582898</v>
      </c>
      <c r="U2066" s="17">
        <v>0.57090905769926004</v>
      </c>
      <c r="V2066" s="17">
        <v>0.43575890570643699</v>
      </c>
      <c r="W2066" s="17">
        <v>0.25055916429549202</v>
      </c>
      <c r="X2066" s="17">
        <v>0.57708148061513198</v>
      </c>
      <c r="Y2066" s="17">
        <v>0.39872213981552002</v>
      </c>
      <c r="Z2066" s="17">
        <v>0.29044087989661799</v>
      </c>
      <c r="AA2066" s="17">
        <v>0.45068458479091</v>
      </c>
      <c r="AB2066" s="17">
        <v>0.34046044887577798</v>
      </c>
      <c r="AC2066" s="17">
        <v>0.58049247660544501</v>
      </c>
      <c r="AD2066" s="17">
        <v>0.29711480144126901</v>
      </c>
      <c r="AE2066" s="17"/>
      <c r="AF2066" s="17">
        <v>0.45571661310344103</v>
      </c>
      <c r="AG2066" s="17">
        <v>0.438861361100085</v>
      </c>
      <c r="AH2066" s="17">
        <v>0.382687784899367</v>
      </c>
      <c r="AI2066" s="17"/>
      <c r="AJ2066" s="17">
        <v>0.44734867515146098</v>
      </c>
      <c r="AK2066" s="17">
        <v>0.417365685017276</v>
      </c>
      <c r="AL2066" s="17">
        <v>0.58689263153439097</v>
      </c>
      <c r="AM2066" s="17">
        <v>0.33883396886620498</v>
      </c>
      <c r="AN2066" s="17">
        <v>0.39154014610948301</v>
      </c>
      <c r="AO2066" s="17"/>
      <c r="AP2066" s="17">
        <v>0.38951324552079403</v>
      </c>
      <c r="AQ2066" s="17">
        <v>0.416669521954176</v>
      </c>
      <c r="AR2066" s="17">
        <v>0.64919391947389304</v>
      </c>
      <c r="AS2066" s="17"/>
      <c r="AT2066" s="17">
        <v>0.45917202285731501</v>
      </c>
      <c r="AU2066" s="17">
        <v>0.470372794594133</v>
      </c>
      <c r="AV2066" s="17" t="s">
        <v>74</v>
      </c>
      <c r="AW2066" s="17">
        <v>0.264308876878663</v>
      </c>
      <c r="AX2066" s="17">
        <v>0.41274805345173898</v>
      </c>
      <c r="AY2066" s="17">
        <v>0.46154807381891499</v>
      </c>
      <c r="AZ2066" s="17">
        <v>0.49799216568869797</v>
      </c>
    </row>
    <row r="2067" spans="2:52" x14ac:dyDescent="0.35">
      <c r="B2067" t="s">
        <v>575</v>
      </c>
      <c r="C2067" s="17">
        <v>0.18078938263719499</v>
      </c>
      <c r="D2067" s="17">
        <v>0.20371316099454501</v>
      </c>
      <c r="E2067" s="17">
        <v>0.16024781470216601</v>
      </c>
      <c r="F2067" s="17"/>
      <c r="G2067" s="17">
        <v>0.182436827327531</v>
      </c>
      <c r="H2067" s="17">
        <v>0.16856446838778799</v>
      </c>
      <c r="I2067" s="17">
        <v>0.218476929233336</v>
      </c>
      <c r="J2067" s="17">
        <v>0.206711842091019</v>
      </c>
      <c r="K2067" s="17">
        <v>0.12814077658787401</v>
      </c>
      <c r="L2067" s="17">
        <v>0.17564433066201299</v>
      </c>
      <c r="M2067" s="17"/>
      <c r="N2067" s="17">
        <v>0.17958078825750301</v>
      </c>
      <c r="O2067" s="17">
        <v>0.20039349858607</v>
      </c>
      <c r="P2067" s="17">
        <v>0.19089136715045599</v>
      </c>
      <c r="Q2067" s="17">
        <v>0.15761469399252001</v>
      </c>
      <c r="R2067" s="17"/>
      <c r="S2067" s="17">
        <v>0.19609021010704999</v>
      </c>
      <c r="T2067" s="17">
        <v>0.17477748939346999</v>
      </c>
      <c r="U2067" s="17">
        <v>0.19286312071277101</v>
      </c>
      <c r="V2067" s="17">
        <v>0.186181530730091</v>
      </c>
      <c r="W2067" s="17">
        <v>0.18599018948886301</v>
      </c>
      <c r="X2067" s="17">
        <v>0.14663012477389001</v>
      </c>
      <c r="Y2067" s="17">
        <v>0.19298814855893401</v>
      </c>
      <c r="Z2067" s="17">
        <v>9.7623913979553903E-2</v>
      </c>
      <c r="AA2067" s="17">
        <v>0.15385903652334501</v>
      </c>
      <c r="AB2067" s="17">
        <v>0.27382532363947998</v>
      </c>
      <c r="AC2067" s="17">
        <v>9.3885821856165397E-2</v>
      </c>
      <c r="AD2067" s="17">
        <v>0.19340074724615799</v>
      </c>
      <c r="AE2067" s="17"/>
      <c r="AF2067" s="17">
        <v>0.18732281085424901</v>
      </c>
      <c r="AG2067" s="17">
        <v>0.16023626108661301</v>
      </c>
      <c r="AH2067" s="17">
        <v>0.221773836388103</v>
      </c>
      <c r="AI2067" s="17"/>
      <c r="AJ2067" s="17">
        <v>0.18068835639143699</v>
      </c>
      <c r="AK2067" s="17">
        <v>0.18447646353272801</v>
      </c>
      <c r="AL2067" s="17">
        <v>0.124985440131283</v>
      </c>
      <c r="AM2067" s="17">
        <v>0.33144673546942799</v>
      </c>
      <c r="AN2067" s="17">
        <v>0.20796019923053699</v>
      </c>
      <c r="AO2067" s="17"/>
      <c r="AP2067" s="17">
        <v>0.196486040304891</v>
      </c>
      <c r="AQ2067" s="17">
        <v>0.157627046916967</v>
      </c>
      <c r="AR2067" s="17">
        <v>6.5332516643246602E-2</v>
      </c>
      <c r="AS2067" s="17"/>
      <c r="AT2067" s="17">
        <v>0.15529380155111999</v>
      </c>
      <c r="AU2067" s="17">
        <v>0.175454932036719</v>
      </c>
      <c r="AV2067" s="17" t="s">
        <v>74</v>
      </c>
      <c r="AW2067" s="17">
        <v>0.18801588441398701</v>
      </c>
      <c r="AX2067" s="17">
        <v>0.204943931128615</v>
      </c>
      <c r="AY2067" s="17">
        <v>0.187918832851518</v>
      </c>
      <c r="AZ2067" s="17">
        <v>0.37980610644285001</v>
      </c>
    </row>
    <row r="2068" spans="2:52" x14ac:dyDescent="0.35">
      <c r="B2068" t="s">
        <v>576</v>
      </c>
      <c r="C2068" s="17">
        <v>1.50479052446695E-2</v>
      </c>
      <c r="D2068" s="17">
        <v>2.29050017235231E-2</v>
      </c>
      <c r="E2068" s="17">
        <v>7.8831260589370296E-3</v>
      </c>
      <c r="F2068" s="17"/>
      <c r="G2068" s="17">
        <v>5.1133845813813403E-2</v>
      </c>
      <c r="H2068" s="17">
        <v>0</v>
      </c>
      <c r="I2068" s="17">
        <v>1.82925079242977E-2</v>
      </c>
      <c r="J2068" s="17">
        <v>7.4425874246026504E-3</v>
      </c>
      <c r="K2068" s="17">
        <v>1.55672348856883E-2</v>
      </c>
      <c r="L2068" s="17">
        <v>6.2879597145013601E-3</v>
      </c>
      <c r="M2068" s="17"/>
      <c r="N2068" s="17">
        <v>2.4064290906866501E-2</v>
      </c>
      <c r="O2068" s="17">
        <v>2.17920014980298E-2</v>
      </c>
      <c r="P2068" s="17">
        <v>7.0584145070469104E-3</v>
      </c>
      <c r="Q2068" s="17">
        <v>5.1109061434161497E-3</v>
      </c>
      <c r="R2068" s="17"/>
      <c r="S2068" s="17">
        <v>3.9540070977228503E-2</v>
      </c>
      <c r="T2068" s="17">
        <v>1.1282012360522901E-2</v>
      </c>
      <c r="U2068" s="17">
        <v>0</v>
      </c>
      <c r="V2068" s="17">
        <v>0</v>
      </c>
      <c r="W2068" s="17">
        <v>0</v>
      </c>
      <c r="X2068" s="17">
        <v>1.7732515075266499E-2</v>
      </c>
      <c r="Y2068" s="17">
        <v>0</v>
      </c>
      <c r="Z2068" s="17">
        <v>0</v>
      </c>
      <c r="AA2068" s="17">
        <v>1.9880776610591001E-2</v>
      </c>
      <c r="AB2068" s="17">
        <v>1.8814610021219601E-2</v>
      </c>
      <c r="AC2068" s="17">
        <v>2.9511040688481701E-2</v>
      </c>
      <c r="AD2068" s="17">
        <v>0</v>
      </c>
      <c r="AE2068" s="17"/>
      <c r="AF2068" s="17">
        <v>0</v>
      </c>
      <c r="AG2068" s="17">
        <v>1.7569904360902201E-2</v>
      </c>
      <c r="AH2068" s="17">
        <v>1.00540097645292E-2</v>
      </c>
      <c r="AI2068" s="17"/>
      <c r="AJ2068" s="17">
        <v>3.9370309554369E-3</v>
      </c>
      <c r="AK2068" s="17">
        <v>2.7058724479690401E-2</v>
      </c>
      <c r="AL2068" s="17">
        <v>3.71224793991363E-2</v>
      </c>
      <c r="AM2068" s="17">
        <v>0</v>
      </c>
      <c r="AN2068" s="17">
        <v>0</v>
      </c>
      <c r="AO2068" s="17"/>
      <c r="AP2068" s="17">
        <v>6.9919773125772496E-3</v>
      </c>
      <c r="AQ2068" s="17">
        <v>2.59491021040631E-2</v>
      </c>
      <c r="AR2068" s="17">
        <v>2.1045741093769998E-2</v>
      </c>
      <c r="AS2068" s="17"/>
      <c r="AT2068" s="17">
        <v>7.5056519556622701E-3</v>
      </c>
      <c r="AU2068" s="17">
        <v>5.7485951936666604E-3</v>
      </c>
      <c r="AV2068" s="17" t="s">
        <v>74</v>
      </c>
      <c r="AW2068" s="17">
        <v>3.7485293003447703E-2</v>
      </c>
      <c r="AX2068" s="17">
        <v>6.3757158677450895E-2</v>
      </c>
      <c r="AY2068" s="17">
        <v>7.9689289792429993E-3</v>
      </c>
      <c r="AZ2068" s="17">
        <v>0</v>
      </c>
    </row>
    <row r="2069" spans="2:52" x14ac:dyDescent="0.35">
      <c r="B2069" t="s">
        <v>577</v>
      </c>
      <c r="C2069" s="17">
        <v>1.0094867540743201E-2</v>
      </c>
      <c r="D2069" s="17">
        <v>1.2579214074178099E-2</v>
      </c>
      <c r="E2069" s="17">
        <v>5.1967236627399301E-3</v>
      </c>
      <c r="F2069" s="17"/>
      <c r="G2069" s="17">
        <v>1.2088101489239099E-2</v>
      </c>
      <c r="H2069" s="17">
        <v>1.04125970590768E-2</v>
      </c>
      <c r="I2069" s="17">
        <v>1.5522358835431E-2</v>
      </c>
      <c r="J2069" s="17">
        <v>0</v>
      </c>
      <c r="K2069" s="17">
        <v>9.0165733111289698E-3</v>
      </c>
      <c r="L2069" s="17">
        <v>1.38128408488799E-2</v>
      </c>
      <c r="M2069" s="17"/>
      <c r="N2069" s="17">
        <v>0</v>
      </c>
      <c r="O2069" s="17">
        <v>1.5487607909052299E-2</v>
      </c>
      <c r="P2069" s="17">
        <v>6.8368920365596301E-3</v>
      </c>
      <c r="Q2069" s="17">
        <v>1.7478201965308499E-2</v>
      </c>
      <c r="R2069" s="17"/>
      <c r="S2069" s="17">
        <v>8.9218810628961705E-3</v>
      </c>
      <c r="T2069" s="17">
        <v>0</v>
      </c>
      <c r="U2069" s="17">
        <v>0</v>
      </c>
      <c r="V2069" s="17">
        <v>0</v>
      </c>
      <c r="W2069" s="17">
        <v>2.4148827912371499E-2</v>
      </c>
      <c r="X2069" s="17">
        <v>0</v>
      </c>
      <c r="Y2069" s="17">
        <v>1.8070195325631901E-2</v>
      </c>
      <c r="Z2069" s="17">
        <v>0</v>
      </c>
      <c r="AA2069" s="17">
        <v>2.1766523389820901E-2</v>
      </c>
      <c r="AB2069" s="17">
        <v>3.2617616108065697E-2</v>
      </c>
      <c r="AC2069" s="17">
        <v>0</v>
      </c>
      <c r="AD2069" s="17">
        <v>0</v>
      </c>
      <c r="AE2069" s="17"/>
      <c r="AF2069" s="17">
        <v>1.5900034811351899E-2</v>
      </c>
      <c r="AG2069" s="17">
        <v>3.35497554840513E-3</v>
      </c>
      <c r="AH2069" s="17">
        <v>2.22396542068008E-2</v>
      </c>
      <c r="AI2069" s="17"/>
      <c r="AJ2069" s="17">
        <v>1.25024062464746E-2</v>
      </c>
      <c r="AK2069" s="17">
        <v>5.4025714067882404E-3</v>
      </c>
      <c r="AL2069" s="17">
        <v>1.8625672412154199E-2</v>
      </c>
      <c r="AM2069" s="17">
        <v>0</v>
      </c>
      <c r="AN2069" s="17">
        <v>1.10214379380601E-2</v>
      </c>
      <c r="AO2069" s="17"/>
      <c r="AP2069" s="17">
        <v>7.0559182181892501E-3</v>
      </c>
      <c r="AQ2069" s="17">
        <v>9.0239064494901603E-3</v>
      </c>
      <c r="AR2069" s="17">
        <v>2.0737547931701301E-2</v>
      </c>
      <c r="AS2069" s="17"/>
      <c r="AT2069" s="17">
        <v>3.8024991874488702E-3</v>
      </c>
      <c r="AU2069" s="17">
        <v>1.19523569474202E-2</v>
      </c>
      <c r="AV2069" s="17" t="s">
        <v>74</v>
      </c>
      <c r="AW2069" s="17">
        <v>1.5456750812796899E-2</v>
      </c>
      <c r="AX2069" s="17">
        <v>4.6339132266780901E-2</v>
      </c>
      <c r="AY2069" s="17">
        <v>0</v>
      </c>
      <c r="AZ2069" s="17">
        <v>0</v>
      </c>
    </row>
    <row r="2070" spans="2:52" x14ac:dyDescent="0.35">
      <c r="C2070" s="17"/>
      <c r="D2070" s="17"/>
      <c r="E2070" s="17"/>
      <c r="F2070" s="17"/>
      <c r="G2070" s="17"/>
      <c r="H2070" s="17"/>
      <c r="I2070" s="17"/>
      <c r="J2070" s="17"/>
      <c r="K2070" s="17"/>
      <c r="L2070" s="17"/>
      <c r="M2070" s="17"/>
      <c r="N2070" s="17"/>
      <c r="O2070" s="17"/>
      <c r="P2070" s="17"/>
      <c r="Q2070" s="17"/>
      <c r="R2070" s="17"/>
      <c r="S2070" s="17"/>
      <c r="T2070" s="17"/>
      <c r="U2070" s="17"/>
      <c r="V2070" s="17"/>
      <c r="W2070" s="17"/>
      <c r="X2070" s="17"/>
      <c r="Y2070" s="17"/>
      <c r="Z2070" s="17"/>
      <c r="AA2070" s="17"/>
      <c r="AB2070" s="17"/>
      <c r="AC2070" s="17"/>
      <c r="AD2070" s="17"/>
      <c r="AE2070" s="17"/>
      <c r="AF2070" s="17"/>
      <c r="AG2070" s="17"/>
      <c r="AH2070" s="17"/>
      <c r="AI2070" s="17"/>
      <c r="AJ2070" s="17"/>
      <c r="AK2070" s="17"/>
      <c r="AL2070" s="17"/>
      <c r="AM2070" s="17"/>
      <c r="AN2070" s="17"/>
      <c r="AO2070" s="17"/>
      <c r="AP2070" s="17"/>
      <c r="AQ2070" s="17"/>
      <c r="AR2070" s="17"/>
      <c r="AS2070" s="17"/>
      <c r="AT2070" s="17"/>
      <c r="AU2070" s="17"/>
      <c r="AV2070" s="17"/>
      <c r="AW2070" s="17"/>
      <c r="AX2070" s="17"/>
      <c r="AY2070" s="17"/>
      <c r="AZ2070" s="17"/>
    </row>
    <row r="2071" spans="2:52" x14ac:dyDescent="0.35">
      <c r="B2071" s="6" t="s">
        <v>582</v>
      </c>
      <c r="C2071" s="17"/>
      <c r="D2071" s="17"/>
      <c r="E2071" s="17"/>
      <c r="F2071" s="17"/>
      <c r="G2071" s="17"/>
      <c r="H2071" s="17"/>
      <c r="I2071" s="17"/>
      <c r="J2071" s="17"/>
      <c r="K2071" s="17"/>
      <c r="L2071" s="17"/>
      <c r="M2071" s="17"/>
      <c r="N2071" s="17"/>
      <c r="O2071" s="17"/>
      <c r="P2071" s="17"/>
      <c r="Q2071" s="17"/>
      <c r="R2071" s="17"/>
      <c r="S2071" s="17"/>
      <c r="T2071" s="17"/>
      <c r="U2071" s="17"/>
      <c r="V2071" s="17"/>
      <c r="W2071" s="17"/>
      <c r="X2071" s="17"/>
      <c r="Y2071" s="17"/>
      <c r="Z2071" s="17"/>
      <c r="AA2071" s="17"/>
      <c r="AB2071" s="17"/>
      <c r="AC2071" s="17"/>
      <c r="AD2071" s="17"/>
      <c r="AE2071" s="17"/>
      <c r="AF2071" s="17"/>
      <c r="AG2071" s="17"/>
      <c r="AH2071" s="17"/>
      <c r="AI2071" s="17"/>
      <c r="AJ2071" s="17"/>
      <c r="AK2071" s="17"/>
      <c r="AL2071" s="17"/>
      <c r="AM2071" s="17"/>
      <c r="AN2071" s="17"/>
      <c r="AO2071" s="17"/>
      <c r="AP2071" s="17"/>
      <c r="AQ2071" s="17"/>
      <c r="AR2071" s="17"/>
      <c r="AS2071" s="17"/>
      <c r="AT2071" s="17"/>
      <c r="AU2071" s="17"/>
      <c r="AV2071" s="17"/>
      <c r="AW2071" s="17"/>
      <c r="AX2071" s="17"/>
      <c r="AY2071" s="17"/>
      <c r="AZ2071" s="17"/>
    </row>
    <row r="2072" spans="2:52" x14ac:dyDescent="0.35">
      <c r="B2072" s="24" t="s">
        <v>156</v>
      </c>
      <c r="C2072" s="17"/>
      <c r="D2072" s="17"/>
      <c r="E2072" s="17"/>
      <c r="F2072" s="17"/>
      <c r="G2072" s="17"/>
      <c r="H2072" s="17"/>
      <c r="I2072" s="17"/>
      <c r="J2072" s="17"/>
      <c r="K2072" s="17"/>
      <c r="L2072" s="17"/>
      <c r="M2072" s="17"/>
      <c r="N2072" s="17"/>
      <c r="O2072" s="17"/>
      <c r="P2072" s="17"/>
      <c r="Q2072" s="17"/>
      <c r="R2072" s="17"/>
      <c r="S2072" s="17"/>
      <c r="T2072" s="17"/>
      <c r="U2072" s="17"/>
      <c r="V2072" s="17"/>
      <c r="W2072" s="17"/>
      <c r="X2072" s="17"/>
      <c r="Y2072" s="17"/>
      <c r="Z2072" s="17"/>
      <c r="AA2072" s="17"/>
      <c r="AB2072" s="17"/>
      <c r="AC2072" s="17"/>
      <c r="AD2072" s="17"/>
      <c r="AE2072" s="17"/>
      <c r="AF2072" s="17"/>
      <c r="AG2072" s="17"/>
      <c r="AH2072" s="17"/>
      <c r="AI2072" s="17"/>
      <c r="AJ2072" s="17"/>
      <c r="AK2072" s="17"/>
      <c r="AL2072" s="17"/>
      <c r="AM2072" s="17"/>
      <c r="AN2072" s="17"/>
      <c r="AO2072" s="17"/>
      <c r="AP2072" s="17"/>
      <c r="AQ2072" s="17"/>
      <c r="AR2072" s="17"/>
      <c r="AS2072" s="17"/>
      <c r="AT2072" s="17"/>
      <c r="AU2072" s="17"/>
      <c r="AV2072" s="17"/>
      <c r="AW2072" s="17"/>
      <c r="AX2072" s="17"/>
      <c r="AY2072" s="17"/>
      <c r="AZ2072" s="17"/>
    </row>
    <row r="2073" spans="2:52" x14ac:dyDescent="0.35">
      <c r="B2073" t="s">
        <v>573</v>
      </c>
      <c r="C2073" s="17">
        <v>0.200379189913026</v>
      </c>
      <c r="D2073" s="17">
        <v>0.17797775562144499</v>
      </c>
      <c r="E2073" s="17">
        <v>0.22145067914202901</v>
      </c>
      <c r="F2073" s="17"/>
      <c r="G2073" s="17">
        <v>0.20120391829192499</v>
      </c>
      <c r="H2073" s="17">
        <v>0.16951168816262599</v>
      </c>
      <c r="I2073" s="17">
        <v>0.24297286124976999</v>
      </c>
      <c r="J2073" s="17">
        <v>0.20253066439756401</v>
      </c>
      <c r="K2073" s="17">
        <v>0.17632049749484</v>
      </c>
      <c r="L2073" s="17">
        <v>0.201288820029243</v>
      </c>
      <c r="M2073" s="17"/>
      <c r="N2073" s="17">
        <v>0.19224084273133901</v>
      </c>
      <c r="O2073" s="17">
        <v>0.17065111257291701</v>
      </c>
      <c r="P2073" s="17">
        <v>0.18701647246634301</v>
      </c>
      <c r="Q2073" s="17">
        <v>0.25472130929600101</v>
      </c>
      <c r="R2073" s="17"/>
      <c r="S2073" s="17">
        <v>0.232936614888481</v>
      </c>
      <c r="T2073" s="17">
        <v>0.13417838823185599</v>
      </c>
      <c r="U2073" s="17">
        <v>0.14721272179803399</v>
      </c>
      <c r="V2073" s="17">
        <v>0.23068346469054701</v>
      </c>
      <c r="W2073" s="17">
        <v>0.19907175073391001</v>
      </c>
      <c r="X2073" s="17">
        <v>0.132030654614332</v>
      </c>
      <c r="Y2073" s="17">
        <v>0.33159187926636102</v>
      </c>
      <c r="Z2073" s="17">
        <v>0.22625782994735599</v>
      </c>
      <c r="AA2073" s="17">
        <v>0.15510280897773199</v>
      </c>
      <c r="AB2073" s="17">
        <v>0.20489607236260399</v>
      </c>
      <c r="AC2073" s="17">
        <v>0.19334250730338301</v>
      </c>
      <c r="AD2073" s="17">
        <v>0.37207248815563698</v>
      </c>
      <c r="AE2073" s="17"/>
      <c r="AF2073" s="17">
        <v>0.174215750822038</v>
      </c>
      <c r="AG2073" s="17">
        <v>0.20873089539414899</v>
      </c>
      <c r="AH2073" s="17">
        <v>0.26476911341721299</v>
      </c>
      <c r="AI2073" s="17"/>
      <c r="AJ2073" s="17">
        <v>0.15134829033059999</v>
      </c>
      <c r="AK2073" s="17">
        <v>0.19791654368443501</v>
      </c>
      <c r="AL2073" s="17">
        <v>0.18084806610595899</v>
      </c>
      <c r="AM2073" s="17">
        <v>0.490183031966199</v>
      </c>
      <c r="AN2073" s="17">
        <v>0.27243498534343402</v>
      </c>
      <c r="AO2073" s="17"/>
      <c r="AP2073" s="17">
        <v>0.212848274988856</v>
      </c>
      <c r="AQ2073" s="17">
        <v>0.22745915528361399</v>
      </c>
      <c r="AR2073" s="17">
        <v>0.22742769266773299</v>
      </c>
      <c r="AS2073" s="17"/>
      <c r="AT2073" s="17">
        <v>0.17862225004908699</v>
      </c>
      <c r="AU2073" s="17">
        <v>0.185922633681881</v>
      </c>
      <c r="AV2073" s="17" t="s">
        <v>74</v>
      </c>
      <c r="AW2073" s="17">
        <v>0.29338072252794301</v>
      </c>
      <c r="AX2073" s="17">
        <v>0.134602507733356</v>
      </c>
      <c r="AY2073" s="17">
        <v>0.27504780276207502</v>
      </c>
      <c r="AZ2073" s="17">
        <v>0.124506198654644</v>
      </c>
    </row>
    <row r="2074" spans="2:52" x14ac:dyDescent="0.35">
      <c r="B2074" t="s">
        <v>574</v>
      </c>
      <c r="C2074" s="17">
        <v>0.35401013732650799</v>
      </c>
      <c r="D2074" s="17">
        <v>0.36498323468240601</v>
      </c>
      <c r="E2074" s="17">
        <v>0.34488529845063598</v>
      </c>
      <c r="F2074" s="17"/>
      <c r="G2074" s="17">
        <v>0.43891720270597401</v>
      </c>
      <c r="H2074" s="17">
        <v>0.402079977872071</v>
      </c>
      <c r="I2074" s="17">
        <v>0.38503147854896402</v>
      </c>
      <c r="J2074" s="17">
        <v>0.37549751185589902</v>
      </c>
      <c r="K2074" s="17">
        <v>0.31323983540376199</v>
      </c>
      <c r="L2074" s="17">
        <v>0.26165153149722298</v>
      </c>
      <c r="M2074" s="17"/>
      <c r="N2074" s="17">
        <v>0.36470364838415698</v>
      </c>
      <c r="O2074" s="17">
        <v>0.43469324093206901</v>
      </c>
      <c r="P2074" s="17">
        <v>0.282444796873908</v>
      </c>
      <c r="Q2074" s="17">
        <v>0.30936134974230201</v>
      </c>
      <c r="R2074" s="17"/>
      <c r="S2074" s="17">
        <v>0.375424952483703</v>
      </c>
      <c r="T2074" s="17">
        <v>0.34783372976035098</v>
      </c>
      <c r="U2074" s="17">
        <v>0.34536803854718001</v>
      </c>
      <c r="V2074" s="17">
        <v>0.30842181765830901</v>
      </c>
      <c r="W2074" s="17">
        <v>0.41436093540590702</v>
      </c>
      <c r="X2074" s="17">
        <v>0.36605558462508903</v>
      </c>
      <c r="Y2074" s="17">
        <v>0.36386409462519298</v>
      </c>
      <c r="Z2074" s="17">
        <v>0.61965292760596702</v>
      </c>
      <c r="AA2074" s="17">
        <v>0.37989301161521299</v>
      </c>
      <c r="AB2074" s="17">
        <v>0.27057485301394801</v>
      </c>
      <c r="AC2074" s="17">
        <v>0.29948312065893501</v>
      </c>
      <c r="AD2074" s="17">
        <v>0.25655961350505102</v>
      </c>
      <c r="AE2074" s="17"/>
      <c r="AF2074" s="17">
        <v>0.29615983796603002</v>
      </c>
      <c r="AG2074" s="17">
        <v>0.42273723390811802</v>
      </c>
      <c r="AH2074" s="17">
        <v>0.213136934638499</v>
      </c>
      <c r="AI2074" s="17"/>
      <c r="AJ2074" s="17">
        <v>0.319473830685644</v>
      </c>
      <c r="AK2074" s="17">
        <v>0.425797114736369</v>
      </c>
      <c r="AL2074" s="17">
        <v>0.46683141340287998</v>
      </c>
      <c r="AM2074" s="17">
        <v>0</v>
      </c>
      <c r="AN2074" s="17">
        <v>0.21308076719706701</v>
      </c>
      <c r="AO2074" s="17"/>
      <c r="AP2074" s="17">
        <v>0.32824765830386998</v>
      </c>
      <c r="AQ2074" s="17">
        <v>0.46010797990358998</v>
      </c>
      <c r="AR2074" s="17">
        <v>0.39553044947890498</v>
      </c>
      <c r="AS2074" s="17"/>
      <c r="AT2074" s="17">
        <v>0.30543852472678501</v>
      </c>
      <c r="AU2074" s="17">
        <v>0.414888339636171</v>
      </c>
      <c r="AV2074" s="17" t="s">
        <v>74</v>
      </c>
      <c r="AW2074" s="17">
        <v>0.323020177387352</v>
      </c>
      <c r="AX2074" s="17">
        <v>0.39254385779510897</v>
      </c>
      <c r="AY2074" s="17">
        <v>0.35451191143833199</v>
      </c>
      <c r="AZ2074" s="17">
        <v>0.24091118287636201</v>
      </c>
    </row>
    <row r="2075" spans="2:52" x14ac:dyDescent="0.35">
      <c r="B2075" t="s">
        <v>575</v>
      </c>
      <c r="C2075" s="17">
        <v>0.38095801530860501</v>
      </c>
      <c r="D2075" s="17">
        <v>0.38523912660855902</v>
      </c>
      <c r="E2075" s="17">
        <v>0.37804075673242199</v>
      </c>
      <c r="F2075" s="17"/>
      <c r="G2075" s="17">
        <v>0.296249117726124</v>
      </c>
      <c r="H2075" s="17">
        <v>0.33861244131854901</v>
      </c>
      <c r="I2075" s="17">
        <v>0.25343848576282901</v>
      </c>
      <c r="J2075" s="17">
        <v>0.35650718109936502</v>
      </c>
      <c r="K2075" s="17">
        <v>0.46516668816396201</v>
      </c>
      <c r="L2075" s="17">
        <v>0.51685474611884297</v>
      </c>
      <c r="M2075" s="17"/>
      <c r="N2075" s="17">
        <v>0.38259776698189402</v>
      </c>
      <c r="O2075" s="17">
        <v>0.33451954252836102</v>
      </c>
      <c r="P2075" s="17">
        <v>0.46817526955483002</v>
      </c>
      <c r="Q2075" s="17">
        <v>0.35901992706128499</v>
      </c>
      <c r="R2075" s="17"/>
      <c r="S2075" s="17">
        <v>0.34529709250474999</v>
      </c>
      <c r="T2075" s="17">
        <v>0.491856810159706</v>
      </c>
      <c r="U2075" s="17">
        <v>0.43657617452785102</v>
      </c>
      <c r="V2075" s="17">
        <v>0.42497623423825698</v>
      </c>
      <c r="W2075" s="17">
        <v>0.33743283329055002</v>
      </c>
      <c r="X2075" s="17">
        <v>0.41953183663415999</v>
      </c>
      <c r="Y2075" s="17">
        <v>0.26585374347113799</v>
      </c>
      <c r="Z2075" s="17">
        <v>0.15408924244667699</v>
      </c>
      <c r="AA2075" s="17">
        <v>0.39173949920265</v>
      </c>
      <c r="AB2075" s="17">
        <v>0.41542938537895402</v>
      </c>
      <c r="AC2075" s="17">
        <v>0.37027377554746399</v>
      </c>
      <c r="AD2075" s="17">
        <v>0.17661931320005</v>
      </c>
      <c r="AE2075" s="17"/>
      <c r="AF2075" s="17">
        <v>0.47795069934152101</v>
      </c>
      <c r="AG2075" s="17">
        <v>0.30466635730694802</v>
      </c>
      <c r="AH2075" s="17">
        <v>0.38485278622559299</v>
      </c>
      <c r="AI2075" s="17"/>
      <c r="AJ2075" s="17">
        <v>0.48053301521476099</v>
      </c>
      <c r="AK2075" s="17">
        <v>0.30409011929108198</v>
      </c>
      <c r="AL2075" s="17">
        <v>0.31315232429756101</v>
      </c>
      <c r="AM2075" s="17">
        <v>0.50981696803380105</v>
      </c>
      <c r="AN2075" s="17">
        <v>0.44843630302460602</v>
      </c>
      <c r="AO2075" s="17"/>
      <c r="AP2075" s="17">
        <v>0.41149293104645301</v>
      </c>
      <c r="AQ2075" s="17">
        <v>0.26633084792911998</v>
      </c>
      <c r="AR2075" s="17">
        <v>0.30924159003256901</v>
      </c>
      <c r="AS2075" s="17"/>
      <c r="AT2075" s="17">
        <v>0.47733696594852398</v>
      </c>
      <c r="AU2075" s="17">
        <v>0.33785928362742201</v>
      </c>
      <c r="AV2075" s="17" t="s">
        <v>74</v>
      </c>
      <c r="AW2075" s="17">
        <v>0.28734905571599001</v>
      </c>
      <c r="AX2075" s="17">
        <v>0.34357639168936999</v>
      </c>
      <c r="AY2075" s="17">
        <v>0.32700235131019401</v>
      </c>
      <c r="AZ2075" s="17">
        <v>0.35060235320109401</v>
      </c>
    </row>
    <row r="2076" spans="2:52" x14ac:dyDescent="0.35">
      <c r="B2076" t="s">
        <v>576</v>
      </c>
      <c r="C2076" s="17">
        <v>4.2185718072323401E-2</v>
      </c>
      <c r="D2076" s="17">
        <v>4.6850406563854002E-2</v>
      </c>
      <c r="E2076" s="17">
        <v>3.8020064299447903E-2</v>
      </c>
      <c r="F2076" s="17"/>
      <c r="G2076" s="17">
        <v>2.6983478517115599E-2</v>
      </c>
      <c r="H2076" s="17">
        <v>7.9383295587678399E-2</v>
      </c>
      <c r="I2076" s="17">
        <v>9.3011635650940797E-2</v>
      </c>
      <c r="J2076" s="17">
        <v>3.9752597412960299E-2</v>
      </c>
      <c r="K2076" s="17">
        <v>1.8422066000014899E-2</v>
      </c>
      <c r="L2076" s="17">
        <v>7.49408274943576E-3</v>
      </c>
      <c r="M2076" s="17"/>
      <c r="N2076" s="17">
        <v>3.0060279392261999E-2</v>
      </c>
      <c r="O2076" s="17">
        <v>4.4640906273111403E-2</v>
      </c>
      <c r="P2076" s="17">
        <v>3.2676839069972402E-2</v>
      </c>
      <c r="Q2076" s="17">
        <v>6.02343743380147E-2</v>
      </c>
      <c r="R2076" s="17"/>
      <c r="S2076" s="17">
        <v>1.7814927271781598E-2</v>
      </c>
      <c r="T2076" s="17">
        <v>0</v>
      </c>
      <c r="U2076" s="17">
        <v>4.7953242895954699E-2</v>
      </c>
      <c r="V2076" s="17">
        <v>3.5918483412887101E-2</v>
      </c>
      <c r="W2076" s="17">
        <v>2.49856526572611E-2</v>
      </c>
      <c r="X2076" s="17">
        <v>6.8214086437515906E-2</v>
      </c>
      <c r="Y2076" s="17">
        <v>0</v>
      </c>
      <c r="Z2076" s="17">
        <v>0</v>
      </c>
      <c r="AA2076" s="17">
        <v>5.1313843059999198E-2</v>
      </c>
      <c r="AB2076" s="17">
        <v>8.9998868908221993E-2</v>
      </c>
      <c r="AC2076" s="17">
        <v>6.7132349486470497E-2</v>
      </c>
      <c r="AD2076" s="17">
        <v>0.19474858513926199</v>
      </c>
      <c r="AE2076" s="17"/>
      <c r="AF2076" s="17">
        <v>2.7527256883951801E-2</v>
      </c>
      <c r="AG2076" s="17">
        <v>4.5144455593088099E-2</v>
      </c>
      <c r="AH2076" s="17">
        <v>0.103961443659103</v>
      </c>
      <c r="AI2076" s="17"/>
      <c r="AJ2076" s="17">
        <v>2.1336055226225101E-2</v>
      </c>
      <c r="AK2076" s="17">
        <v>5.1526785953159002E-2</v>
      </c>
      <c r="AL2076" s="17">
        <v>1.8625672412154199E-2</v>
      </c>
      <c r="AM2076" s="17">
        <v>0</v>
      </c>
      <c r="AN2076" s="17">
        <v>5.5026506496832203E-2</v>
      </c>
      <c r="AO2076" s="17"/>
      <c r="AP2076" s="17">
        <v>2.25547183111343E-2</v>
      </c>
      <c r="AQ2076" s="17">
        <v>3.2485350908731697E-2</v>
      </c>
      <c r="AR2076" s="17">
        <v>4.4928525951336902E-2</v>
      </c>
      <c r="AS2076" s="17"/>
      <c r="AT2076" s="17">
        <v>9.2130618813269106E-3</v>
      </c>
      <c r="AU2076" s="17">
        <v>4.23538464128312E-2</v>
      </c>
      <c r="AV2076" s="17" t="s">
        <v>74</v>
      </c>
      <c r="AW2076" s="17">
        <v>7.9203131077915795E-2</v>
      </c>
      <c r="AX2076" s="17">
        <v>8.4476746115338897E-2</v>
      </c>
      <c r="AY2076" s="17">
        <v>4.3437934489399699E-2</v>
      </c>
      <c r="AZ2076" s="17">
        <v>0.22015847063560801</v>
      </c>
    </row>
    <row r="2077" spans="2:52" x14ac:dyDescent="0.35">
      <c r="B2077" t="s">
        <v>577</v>
      </c>
      <c r="C2077" s="17">
        <v>2.2466939379537702E-2</v>
      </c>
      <c r="D2077" s="17">
        <v>2.4949476523735501E-2</v>
      </c>
      <c r="E2077" s="17">
        <v>1.76032013754648E-2</v>
      </c>
      <c r="F2077" s="17"/>
      <c r="G2077" s="17">
        <v>3.6646282758861802E-2</v>
      </c>
      <c r="H2077" s="17">
        <v>1.04125970590768E-2</v>
      </c>
      <c r="I2077" s="17">
        <v>2.5545538787496099E-2</v>
      </c>
      <c r="J2077" s="17">
        <v>2.5712045234212302E-2</v>
      </c>
      <c r="K2077" s="17">
        <v>2.6850912937421399E-2</v>
      </c>
      <c r="L2077" s="17">
        <v>1.2710819605255301E-2</v>
      </c>
      <c r="M2077" s="17"/>
      <c r="N2077" s="17">
        <v>3.0397462510348E-2</v>
      </c>
      <c r="O2077" s="17">
        <v>1.54951976935411E-2</v>
      </c>
      <c r="P2077" s="17">
        <v>2.9686622034946399E-2</v>
      </c>
      <c r="Q2077" s="17">
        <v>1.66630395623979E-2</v>
      </c>
      <c r="R2077" s="17"/>
      <c r="S2077" s="17">
        <v>2.85264128512835E-2</v>
      </c>
      <c r="T2077" s="17">
        <v>2.6131071848086902E-2</v>
      </c>
      <c r="U2077" s="17">
        <v>2.28898222309801E-2</v>
      </c>
      <c r="V2077" s="17">
        <v>0</v>
      </c>
      <c r="W2077" s="17">
        <v>2.4148827912371499E-2</v>
      </c>
      <c r="X2077" s="17">
        <v>1.4167837688903199E-2</v>
      </c>
      <c r="Y2077" s="17">
        <v>3.8690282637308601E-2</v>
      </c>
      <c r="Z2077" s="17">
        <v>0</v>
      </c>
      <c r="AA2077" s="17">
        <v>2.1950837144406099E-2</v>
      </c>
      <c r="AB2077" s="17">
        <v>1.9100820336272799E-2</v>
      </c>
      <c r="AC2077" s="17">
        <v>6.9768247003747799E-2</v>
      </c>
      <c r="AD2077" s="17">
        <v>0</v>
      </c>
      <c r="AE2077" s="17"/>
      <c r="AF2077" s="17">
        <v>2.41464549864592E-2</v>
      </c>
      <c r="AG2077" s="17">
        <v>1.8721057797696301E-2</v>
      </c>
      <c r="AH2077" s="17">
        <v>3.3279722059591899E-2</v>
      </c>
      <c r="AI2077" s="17"/>
      <c r="AJ2077" s="17">
        <v>2.7308808542769101E-2</v>
      </c>
      <c r="AK2077" s="17">
        <v>2.0669436334954799E-2</v>
      </c>
      <c r="AL2077" s="17">
        <v>2.05425237814457E-2</v>
      </c>
      <c r="AM2077" s="17">
        <v>0</v>
      </c>
      <c r="AN2077" s="17">
        <v>1.10214379380601E-2</v>
      </c>
      <c r="AO2077" s="17"/>
      <c r="AP2077" s="17">
        <v>2.4856417349685699E-2</v>
      </c>
      <c r="AQ2077" s="17">
        <v>1.3616665974944601E-2</v>
      </c>
      <c r="AR2077" s="17">
        <v>2.28717418694563E-2</v>
      </c>
      <c r="AS2077" s="17"/>
      <c r="AT2077" s="17">
        <v>2.9389197394276902E-2</v>
      </c>
      <c r="AU2077" s="17">
        <v>1.8975896641695199E-2</v>
      </c>
      <c r="AV2077" s="17" t="s">
        <v>74</v>
      </c>
      <c r="AW2077" s="17">
        <v>1.7046913290799302E-2</v>
      </c>
      <c r="AX2077" s="17">
        <v>4.48004966668255E-2</v>
      </c>
      <c r="AY2077" s="17">
        <v>0</v>
      </c>
      <c r="AZ2077" s="17">
        <v>6.3821794632292095E-2</v>
      </c>
    </row>
    <row r="2078" spans="2:52" x14ac:dyDescent="0.35">
      <c r="C2078" s="17"/>
      <c r="D2078" s="17"/>
      <c r="E2078" s="17"/>
      <c r="F2078" s="17"/>
      <c r="G2078" s="17"/>
      <c r="H2078" s="17"/>
      <c r="I2078" s="17"/>
      <c r="J2078" s="17"/>
      <c r="K2078" s="17"/>
      <c r="L2078" s="17"/>
      <c r="M2078" s="17"/>
      <c r="N2078" s="17"/>
      <c r="O2078" s="17"/>
      <c r="P2078" s="17"/>
      <c r="Q2078" s="17"/>
      <c r="R2078" s="17"/>
      <c r="S2078" s="17"/>
      <c r="T2078" s="17"/>
      <c r="U2078" s="17"/>
      <c r="V2078" s="17"/>
      <c r="W2078" s="17"/>
      <c r="X2078" s="17"/>
      <c r="Y2078" s="17"/>
      <c r="Z2078" s="17"/>
      <c r="AA2078" s="17"/>
      <c r="AB2078" s="17"/>
      <c r="AC2078" s="17"/>
      <c r="AD2078" s="17"/>
      <c r="AE2078" s="17"/>
      <c r="AF2078" s="17"/>
      <c r="AG2078" s="17"/>
      <c r="AH2078" s="17"/>
      <c r="AI2078" s="17"/>
      <c r="AJ2078" s="17"/>
      <c r="AK2078" s="17"/>
      <c r="AL2078" s="17"/>
      <c r="AM2078" s="17"/>
      <c r="AN2078" s="17"/>
      <c r="AO2078" s="17"/>
      <c r="AP2078" s="17"/>
      <c r="AQ2078" s="17"/>
      <c r="AR2078" s="17"/>
      <c r="AS2078" s="17"/>
      <c r="AT2078" s="17"/>
      <c r="AU2078" s="17"/>
      <c r="AV2078" s="17"/>
      <c r="AW2078" s="17"/>
      <c r="AX2078" s="17"/>
      <c r="AY2078" s="17"/>
      <c r="AZ2078" s="17"/>
    </row>
    <row r="2079" spans="2:52" x14ac:dyDescent="0.35">
      <c r="B2079" s="6" t="s">
        <v>580</v>
      </c>
      <c r="C2079" s="17"/>
      <c r="D2079" s="17"/>
      <c r="E2079" s="17"/>
      <c r="F2079" s="17"/>
      <c r="G2079" s="17"/>
      <c r="H2079" s="17"/>
      <c r="I2079" s="17"/>
      <c r="J2079" s="17"/>
      <c r="K2079" s="17"/>
      <c r="L2079" s="17"/>
      <c r="M2079" s="17"/>
      <c r="N2079" s="17"/>
      <c r="O2079" s="17"/>
      <c r="P2079" s="17"/>
      <c r="Q2079" s="17"/>
      <c r="R2079" s="17"/>
      <c r="S2079" s="17"/>
      <c r="T2079" s="17"/>
      <c r="U2079" s="17"/>
      <c r="V2079" s="17"/>
      <c r="W2079" s="17"/>
      <c r="X2079" s="17"/>
      <c r="Y2079" s="17"/>
      <c r="Z2079" s="17"/>
      <c r="AA2079" s="17"/>
      <c r="AB2079" s="17"/>
      <c r="AC2079" s="17"/>
      <c r="AD2079" s="17"/>
      <c r="AE2079" s="17"/>
      <c r="AF2079" s="17"/>
      <c r="AG2079" s="17"/>
      <c r="AH2079" s="17"/>
      <c r="AI2079" s="17"/>
      <c r="AJ2079" s="17"/>
      <c r="AK2079" s="17"/>
      <c r="AL2079" s="17"/>
      <c r="AM2079" s="17"/>
      <c r="AN2079" s="17"/>
      <c r="AO2079" s="17"/>
      <c r="AP2079" s="17"/>
      <c r="AQ2079" s="17"/>
      <c r="AR2079" s="17"/>
      <c r="AS2079" s="17"/>
      <c r="AT2079" s="17"/>
      <c r="AU2079" s="17"/>
      <c r="AV2079" s="17"/>
      <c r="AW2079" s="17"/>
      <c r="AX2079" s="17"/>
      <c r="AY2079" s="17"/>
      <c r="AZ2079" s="17"/>
    </row>
    <row r="2080" spans="2:52" x14ac:dyDescent="0.35">
      <c r="B2080" s="24" t="s">
        <v>156</v>
      </c>
      <c r="C2080" s="17"/>
      <c r="D2080" s="17"/>
      <c r="E2080" s="17"/>
      <c r="F2080" s="17"/>
      <c r="G2080" s="17"/>
      <c r="H2080" s="17"/>
      <c r="I2080" s="17"/>
      <c r="J2080" s="17"/>
      <c r="K2080" s="17"/>
      <c r="L2080" s="17"/>
      <c r="M2080" s="17"/>
      <c r="N2080" s="17"/>
      <c r="O2080" s="17"/>
      <c r="P2080" s="17"/>
      <c r="Q2080" s="17"/>
      <c r="R2080" s="17"/>
      <c r="S2080" s="17"/>
      <c r="T2080" s="17"/>
      <c r="U2080" s="17"/>
      <c r="V2080" s="17"/>
      <c r="W2080" s="17"/>
      <c r="X2080" s="17"/>
      <c r="Y2080" s="17"/>
      <c r="Z2080" s="17"/>
      <c r="AA2080" s="17"/>
      <c r="AB2080" s="17"/>
      <c r="AC2080" s="17"/>
      <c r="AD2080" s="17"/>
      <c r="AE2080" s="17"/>
      <c r="AF2080" s="17"/>
      <c r="AG2080" s="17"/>
      <c r="AH2080" s="17"/>
      <c r="AI2080" s="17"/>
      <c r="AJ2080" s="17"/>
      <c r="AK2080" s="17"/>
      <c r="AL2080" s="17"/>
      <c r="AM2080" s="17"/>
      <c r="AN2080" s="17"/>
      <c r="AO2080" s="17"/>
      <c r="AP2080" s="17"/>
      <c r="AQ2080" s="17"/>
      <c r="AR2080" s="17"/>
      <c r="AS2080" s="17"/>
      <c r="AT2080" s="17"/>
      <c r="AU2080" s="17"/>
      <c r="AV2080" s="17"/>
      <c r="AW2080" s="17"/>
      <c r="AX2080" s="17"/>
      <c r="AY2080" s="17"/>
      <c r="AZ2080" s="17"/>
    </row>
    <row r="2081" spans="2:52" x14ac:dyDescent="0.35">
      <c r="B2081" t="s">
        <v>573</v>
      </c>
      <c r="C2081" s="17">
        <v>5.5358204899314201E-2</v>
      </c>
      <c r="D2081" s="17">
        <v>4.6363032606458097E-2</v>
      </c>
      <c r="E2081" s="17">
        <v>6.3752901898308095E-2</v>
      </c>
      <c r="F2081" s="17"/>
      <c r="G2081" s="17">
        <v>9.2138205929534006E-2</v>
      </c>
      <c r="H2081" s="17">
        <v>7.8981580099122595E-2</v>
      </c>
      <c r="I2081" s="17">
        <v>2.4873049460370101E-2</v>
      </c>
      <c r="J2081" s="17">
        <v>6.3210063147929804E-2</v>
      </c>
      <c r="K2081" s="17">
        <v>4.2039868373997702E-2</v>
      </c>
      <c r="L2081" s="17">
        <v>4.7307524194882301E-2</v>
      </c>
      <c r="M2081" s="17"/>
      <c r="N2081" s="17">
        <v>3.4003242530013703E-2</v>
      </c>
      <c r="O2081" s="17">
        <v>4.3484886796792202E-2</v>
      </c>
      <c r="P2081" s="17">
        <v>9.9763408357797997E-2</v>
      </c>
      <c r="Q2081" s="17">
        <v>5.7110527807685302E-2</v>
      </c>
      <c r="R2081" s="17"/>
      <c r="S2081" s="17">
        <v>5.81902626620266E-2</v>
      </c>
      <c r="T2081" s="17">
        <v>3.7732972655900497E-2</v>
      </c>
      <c r="U2081" s="17">
        <v>7.1015537958224406E-2</v>
      </c>
      <c r="V2081" s="17">
        <v>3.9671982396639702E-2</v>
      </c>
      <c r="W2081" s="17">
        <v>0.111818028680996</v>
      </c>
      <c r="X2081" s="17">
        <v>5.6256930627797901E-2</v>
      </c>
      <c r="Y2081" s="17">
        <v>1.8579774671976801E-2</v>
      </c>
      <c r="Z2081" s="17">
        <v>0.172561227401762</v>
      </c>
      <c r="AA2081" s="17">
        <v>5.7763664006748199E-2</v>
      </c>
      <c r="AB2081" s="17">
        <v>3.3393197874992203E-2</v>
      </c>
      <c r="AC2081" s="17">
        <v>9.85030635112015E-2</v>
      </c>
      <c r="AD2081" s="17">
        <v>0</v>
      </c>
      <c r="AE2081" s="17"/>
      <c r="AF2081" s="17">
        <v>5.7056919114749999E-2</v>
      </c>
      <c r="AG2081" s="17">
        <v>6.1682328923926E-2</v>
      </c>
      <c r="AH2081" s="17">
        <v>4.91549342966398E-2</v>
      </c>
      <c r="AI2081" s="17"/>
      <c r="AJ2081" s="17">
        <v>5.8541935611269399E-2</v>
      </c>
      <c r="AK2081" s="17">
        <v>5.8013951171188398E-2</v>
      </c>
      <c r="AL2081" s="17">
        <v>5.9677658315053297E-2</v>
      </c>
      <c r="AM2081" s="17">
        <v>0</v>
      </c>
      <c r="AN2081" s="17">
        <v>3.4363078459567299E-2</v>
      </c>
      <c r="AO2081" s="17"/>
      <c r="AP2081" s="17">
        <v>8.0613308026219896E-2</v>
      </c>
      <c r="AQ2081" s="17">
        <v>6.5730060119286199E-2</v>
      </c>
      <c r="AR2081" s="17">
        <v>7.5691534104224897E-2</v>
      </c>
      <c r="AS2081" s="17"/>
      <c r="AT2081" s="17">
        <v>5.2101180891712499E-2</v>
      </c>
      <c r="AU2081" s="17">
        <v>5.2832925656390903E-2</v>
      </c>
      <c r="AV2081" s="17" t="s">
        <v>74</v>
      </c>
      <c r="AW2081" s="17">
        <v>9.6290542645838306E-2</v>
      </c>
      <c r="AX2081" s="17">
        <v>4.5990419212648501E-2</v>
      </c>
      <c r="AY2081" s="17">
        <v>6.1402618924624001E-2</v>
      </c>
      <c r="AZ2081" s="17">
        <v>0</v>
      </c>
    </row>
    <row r="2082" spans="2:52" x14ac:dyDescent="0.35">
      <c r="B2082" t="s">
        <v>574</v>
      </c>
      <c r="C2082" s="17">
        <v>0.21377107655488201</v>
      </c>
      <c r="D2082" s="17">
        <v>0.239888022839439</v>
      </c>
      <c r="E2082" s="17">
        <v>0.190388812361063</v>
      </c>
      <c r="F2082" s="17"/>
      <c r="G2082" s="17">
        <v>0.26185987086039902</v>
      </c>
      <c r="H2082" s="17">
        <v>0.35660426662669298</v>
      </c>
      <c r="I2082" s="17">
        <v>0.21795851628034099</v>
      </c>
      <c r="J2082" s="17">
        <v>0.238025541258714</v>
      </c>
      <c r="K2082" s="17">
        <v>0.172126572160958</v>
      </c>
      <c r="L2082" s="17">
        <v>0.10490738302717501</v>
      </c>
      <c r="M2082" s="17"/>
      <c r="N2082" s="17">
        <v>0.246225931989526</v>
      </c>
      <c r="O2082" s="17">
        <v>0.230774880941126</v>
      </c>
      <c r="P2082" s="17">
        <v>0.17612693258815801</v>
      </c>
      <c r="Q2082" s="17">
        <v>0.190566163536879</v>
      </c>
      <c r="R2082" s="17"/>
      <c r="S2082" s="17">
        <v>0.23533973943972999</v>
      </c>
      <c r="T2082" s="17">
        <v>0.18621857422719501</v>
      </c>
      <c r="U2082" s="17">
        <v>0.19499445765853701</v>
      </c>
      <c r="V2082" s="17">
        <v>0.153818418241877</v>
      </c>
      <c r="W2082" s="17">
        <v>0.204224176073279</v>
      </c>
      <c r="X2082" s="17">
        <v>0.21805264788096701</v>
      </c>
      <c r="Y2082" s="17">
        <v>0.26032710890694599</v>
      </c>
      <c r="Z2082" s="17">
        <v>0.27852111800083601</v>
      </c>
      <c r="AA2082" s="17">
        <v>0.29477640535205801</v>
      </c>
      <c r="AB2082" s="17">
        <v>0.21429892710756401</v>
      </c>
      <c r="AC2082" s="17">
        <v>0.122305797294255</v>
      </c>
      <c r="AD2082" s="17">
        <v>5.9206317204611301E-2</v>
      </c>
      <c r="AE2082" s="17"/>
      <c r="AF2082" s="17">
        <v>0.201085332790991</v>
      </c>
      <c r="AG2082" s="17">
        <v>0.203345760550706</v>
      </c>
      <c r="AH2082" s="17">
        <v>0.21208217159810999</v>
      </c>
      <c r="AI2082" s="17"/>
      <c r="AJ2082" s="17">
        <v>0.20557091602955099</v>
      </c>
      <c r="AK2082" s="17">
        <v>0.26876426685253002</v>
      </c>
      <c r="AL2082" s="17">
        <v>0.22384324898785199</v>
      </c>
      <c r="AM2082" s="17">
        <v>0.155489935113275</v>
      </c>
      <c r="AN2082" s="17">
        <v>0.204669217605324</v>
      </c>
      <c r="AO2082" s="17"/>
      <c r="AP2082" s="17">
        <v>0.20266090058571901</v>
      </c>
      <c r="AQ2082" s="17">
        <v>0.27783825135839402</v>
      </c>
      <c r="AR2082" s="17">
        <v>0.186795004281749</v>
      </c>
      <c r="AS2082" s="17"/>
      <c r="AT2082" s="17">
        <v>0.16514935914939999</v>
      </c>
      <c r="AU2082" s="17">
        <v>0.27774897166913498</v>
      </c>
      <c r="AV2082" s="17" t="s">
        <v>74</v>
      </c>
      <c r="AW2082" s="17">
        <v>0.15166486651170899</v>
      </c>
      <c r="AX2082" s="17">
        <v>0.14828839132237401</v>
      </c>
      <c r="AY2082" s="17">
        <v>0.31020284310198099</v>
      </c>
      <c r="AZ2082" s="17">
        <v>0</v>
      </c>
    </row>
    <row r="2083" spans="2:52" x14ac:dyDescent="0.35">
      <c r="B2083" t="s">
        <v>575</v>
      </c>
      <c r="C2083" s="17">
        <v>0.63153337041352398</v>
      </c>
      <c r="D2083" s="17">
        <v>0.60694826641012001</v>
      </c>
      <c r="E2083" s="17">
        <v>0.65310155079228505</v>
      </c>
      <c r="F2083" s="17"/>
      <c r="G2083" s="17">
        <v>0.56250497833229796</v>
      </c>
      <c r="H2083" s="17">
        <v>0.48695927497583302</v>
      </c>
      <c r="I2083" s="17">
        <v>0.64161374970663598</v>
      </c>
      <c r="J2083" s="17">
        <v>0.60118509884851801</v>
      </c>
      <c r="K2083" s="17">
        <v>0.68197435329761502</v>
      </c>
      <c r="L2083" s="17">
        <v>0.740689539178778</v>
      </c>
      <c r="M2083" s="17"/>
      <c r="N2083" s="17">
        <v>0.63295273262063201</v>
      </c>
      <c r="O2083" s="17">
        <v>0.64095447806307304</v>
      </c>
      <c r="P2083" s="17">
        <v>0.61111698754980903</v>
      </c>
      <c r="Q2083" s="17">
        <v>0.63302216562370395</v>
      </c>
      <c r="R2083" s="17"/>
      <c r="S2083" s="17">
        <v>0.62181406876300505</v>
      </c>
      <c r="T2083" s="17">
        <v>0.65210553808522598</v>
      </c>
      <c r="U2083" s="17">
        <v>0.61562749152167595</v>
      </c>
      <c r="V2083" s="17">
        <v>0.71507412465153497</v>
      </c>
      <c r="W2083" s="17">
        <v>0.63482331467609199</v>
      </c>
      <c r="X2083" s="17">
        <v>0.66427723635912395</v>
      </c>
      <c r="Y2083" s="17">
        <v>0.60905836425193405</v>
      </c>
      <c r="Z2083" s="17">
        <v>0.49524599204548397</v>
      </c>
      <c r="AA2083" s="17">
        <v>0.55574905113969397</v>
      </c>
      <c r="AB2083" s="17">
        <v>0.62437810300006003</v>
      </c>
      <c r="AC2083" s="17">
        <v>0.64234679328744404</v>
      </c>
      <c r="AD2083" s="17">
        <v>0.752766585264249</v>
      </c>
      <c r="AE2083" s="17"/>
      <c r="AF2083" s="17">
        <v>0.62990677207731605</v>
      </c>
      <c r="AG2083" s="17">
        <v>0.64196295534742198</v>
      </c>
      <c r="AH2083" s="17">
        <v>0.61630107293586001</v>
      </c>
      <c r="AI2083" s="17"/>
      <c r="AJ2083" s="17">
        <v>0.64664601193990001</v>
      </c>
      <c r="AK2083" s="17">
        <v>0.58669447013861997</v>
      </c>
      <c r="AL2083" s="17">
        <v>0.55278857999666198</v>
      </c>
      <c r="AM2083" s="17">
        <v>0.84451006488672498</v>
      </c>
      <c r="AN2083" s="17">
        <v>0.62304015731411999</v>
      </c>
      <c r="AO2083" s="17"/>
      <c r="AP2083" s="17">
        <v>0.58897065615045996</v>
      </c>
      <c r="AQ2083" s="17">
        <v>0.56474823004777197</v>
      </c>
      <c r="AR2083" s="17">
        <v>0.60354071570134005</v>
      </c>
      <c r="AS2083" s="17"/>
      <c r="AT2083" s="17">
        <v>0.67193168474006704</v>
      </c>
      <c r="AU2083" s="17">
        <v>0.57489919159282399</v>
      </c>
      <c r="AV2083" s="17" t="s">
        <v>74</v>
      </c>
      <c r="AW2083" s="17">
        <v>0.59078856183784101</v>
      </c>
      <c r="AX2083" s="17">
        <v>0.73759559261195795</v>
      </c>
      <c r="AY2083" s="17">
        <v>0.566402498642122</v>
      </c>
      <c r="AZ2083" s="17">
        <v>0.91874875951287105</v>
      </c>
    </row>
    <row r="2084" spans="2:52" x14ac:dyDescent="0.35">
      <c r="B2084" t="s">
        <v>576</v>
      </c>
      <c r="C2084" s="17">
        <v>5.9075223913752098E-2</v>
      </c>
      <c r="D2084" s="17">
        <v>6.1663117675181997E-2</v>
      </c>
      <c r="E2084" s="17">
        <v>5.6858602256274898E-2</v>
      </c>
      <c r="F2084" s="17"/>
      <c r="G2084" s="17">
        <v>4.7944846770783298E-2</v>
      </c>
      <c r="H2084" s="17">
        <v>6.1338918912041303E-2</v>
      </c>
      <c r="I2084" s="17">
        <v>7.8608404840898996E-2</v>
      </c>
      <c r="J2084" s="17">
        <v>5.7435640540021198E-2</v>
      </c>
      <c r="K2084" s="17">
        <v>6.9764182209191797E-2</v>
      </c>
      <c r="L2084" s="17">
        <v>4.1403467405547102E-2</v>
      </c>
      <c r="M2084" s="17"/>
      <c r="N2084" s="17">
        <v>6.1872003224147903E-2</v>
      </c>
      <c r="O2084" s="17">
        <v>6.0063420288824797E-2</v>
      </c>
      <c r="P2084" s="17">
        <v>5.8271230907048797E-2</v>
      </c>
      <c r="Q2084" s="17">
        <v>5.7077774110194102E-2</v>
      </c>
      <c r="R2084" s="17"/>
      <c r="S2084" s="17">
        <v>5.1915799098150001E-2</v>
      </c>
      <c r="T2084" s="17">
        <v>6.3824050970459498E-2</v>
      </c>
      <c r="U2084" s="17">
        <v>9.5472690630582793E-2</v>
      </c>
      <c r="V2084" s="17">
        <v>6.5825707792259103E-2</v>
      </c>
      <c r="W2084" s="17">
        <v>2.49856526572611E-2</v>
      </c>
      <c r="X2084" s="17">
        <v>4.5483069050342002E-2</v>
      </c>
      <c r="Y2084" s="17">
        <v>5.70784396333118E-2</v>
      </c>
      <c r="Z2084" s="17">
        <v>5.36716625519187E-2</v>
      </c>
      <c r="AA2084" s="17">
        <v>2.9490503251677701E-2</v>
      </c>
      <c r="AB2084" s="17">
        <v>0.10882895168111099</v>
      </c>
      <c r="AC2084" s="17">
        <v>6.70760989033517E-2</v>
      </c>
      <c r="AD2084" s="17">
        <v>6.1178344267752101E-2</v>
      </c>
      <c r="AE2084" s="17"/>
      <c r="AF2084" s="17">
        <v>5.8978573088400398E-2</v>
      </c>
      <c r="AG2084" s="17">
        <v>5.7434830604581502E-2</v>
      </c>
      <c r="AH2084" s="17">
        <v>9.4994891638176607E-2</v>
      </c>
      <c r="AI2084" s="17"/>
      <c r="AJ2084" s="17">
        <v>3.8898236116416997E-2</v>
      </c>
      <c r="AK2084" s="17">
        <v>6.1084514697385503E-2</v>
      </c>
      <c r="AL2084" s="17">
        <v>6.86453922115728E-2</v>
      </c>
      <c r="AM2084" s="17">
        <v>0</v>
      </c>
      <c r="AN2084" s="17">
        <v>0.100201292031716</v>
      </c>
      <c r="AO2084" s="17"/>
      <c r="AP2084" s="17">
        <v>7.3019754366581396E-2</v>
      </c>
      <c r="AQ2084" s="17">
        <v>5.3313880128716302E-2</v>
      </c>
      <c r="AR2084" s="17">
        <v>4.84367937087372E-2</v>
      </c>
      <c r="AS2084" s="17"/>
      <c r="AT2084" s="17">
        <v>5.40319211318031E-2</v>
      </c>
      <c r="AU2084" s="17">
        <v>6.4099831852699504E-2</v>
      </c>
      <c r="AV2084" s="17" t="s">
        <v>74</v>
      </c>
      <c r="AW2084" s="17">
        <v>0.13042885572160101</v>
      </c>
      <c r="AX2084" s="17">
        <v>1.6400554282895202E-2</v>
      </c>
      <c r="AY2084" s="17">
        <v>5.4520760098407797E-2</v>
      </c>
      <c r="AZ2084" s="17">
        <v>0</v>
      </c>
    </row>
    <row r="2085" spans="2:52" x14ac:dyDescent="0.35">
      <c r="B2085" t="s">
        <v>577</v>
      </c>
      <c r="C2085" s="17">
        <v>4.0262124218527498E-2</v>
      </c>
      <c r="D2085" s="17">
        <v>4.5137560468800998E-2</v>
      </c>
      <c r="E2085" s="17">
        <v>3.5898132692068797E-2</v>
      </c>
      <c r="F2085" s="17"/>
      <c r="G2085" s="17">
        <v>3.5552098106986299E-2</v>
      </c>
      <c r="H2085" s="17">
        <v>1.6115959386310101E-2</v>
      </c>
      <c r="I2085" s="17">
        <v>3.6946279711753897E-2</v>
      </c>
      <c r="J2085" s="17">
        <v>4.0143656204817101E-2</v>
      </c>
      <c r="K2085" s="17">
        <v>3.4095023958237602E-2</v>
      </c>
      <c r="L2085" s="17">
        <v>6.5692086193617605E-2</v>
      </c>
      <c r="M2085" s="17"/>
      <c r="N2085" s="17">
        <v>2.4946089635680201E-2</v>
      </c>
      <c r="O2085" s="17">
        <v>2.4722333910183799E-2</v>
      </c>
      <c r="P2085" s="17">
        <v>5.4721440597186997E-2</v>
      </c>
      <c r="Q2085" s="17">
        <v>6.2223368921538097E-2</v>
      </c>
      <c r="R2085" s="17"/>
      <c r="S2085" s="17">
        <v>3.2740130037087901E-2</v>
      </c>
      <c r="T2085" s="17">
        <v>6.0118864061219301E-2</v>
      </c>
      <c r="U2085" s="17">
        <v>2.28898222309801E-2</v>
      </c>
      <c r="V2085" s="17">
        <v>2.5609766917689899E-2</v>
      </c>
      <c r="W2085" s="17">
        <v>2.4148827912371499E-2</v>
      </c>
      <c r="X2085" s="17">
        <v>1.59301160817692E-2</v>
      </c>
      <c r="Y2085" s="17">
        <v>5.4956312535830901E-2</v>
      </c>
      <c r="Z2085" s="17">
        <v>0</v>
      </c>
      <c r="AA2085" s="17">
        <v>6.2220376249822601E-2</v>
      </c>
      <c r="AB2085" s="17">
        <v>1.9100820336272799E-2</v>
      </c>
      <c r="AC2085" s="17">
        <v>6.9768247003747799E-2</v>
      </c>
      <c r="AD2085" s="17">
        <v>0.12684875326338799</v>
      </c>
      <c r="AE2085" s="17"/>
      <c r="AF2085" s="17">
        <v>5.2972402928542203E-2</v>
      </c>
      <c r="AG2085" s="17">
        <v>3.5574124573363702E-2</v>
      </c>
      <c r="AH2085" s="17">
        <v>2.74669295312138E-2</v>
      </c>
      <c r="AI2085" s="17"/>
      <c r="AJ2085" s="17">
        <v>5.0342900302863001E-2</v>
      </c>
      <c r="AK2085" s="17">
        <v>2.5442797140276099E-2</v>
      </c>
      <c r="AL2085" s="17">
        <v>9.5045120488859505E-2</v>
      </c>
      <c r="AM2085" s="17">
        <v>0</v>
      </c>
      <c r="AN2085" s="17">
        <v>3.7726254589272597E-2</v>
      </c>
      <c r="AO2085" s="17"/>
      <c r="AP2085" s="17">
        <v>5.4735380871020103E-2</v>
      </c>
      <c r="AQ2085" s="17">
        <v>3.8369578345830997E-2</v>
      </c>
      <c r="AR2085" s="17">
        <v>8.55359522039493E-2</v>
      </c>
      <c r="AS2085" s="17"/>
      <c r="AT2085" s="17">
        <v>5.6785854087017501E-2</v>
      </c>
      <c r="AU2085" s="17">
        <v>3.04190792289507E-2</v>
      </c>
      <c r="AV2085" s="17" t="s">
        <v>74</v>
      </c>
      <c r="AW2085" s="17">
        <v>3.0827173283010802E-2</v>
      </c>
      <c r="AX2085" s="17">
        <v>5.1725042570123898E-2</v>
      </c>
      <c r="AY2085" s="17">
        <v>7.47127923286528E-3</v>
      </c>
      <c r="AZ2085" s="17">
        <v>8.1251240487128396E-2</v>
      </c>
    </row>
    <row r="2086" spans="2:52" x14ac:dyDescent="0.35">
      <c r="C2086" s="17"/>
      <c r="D2086" s="17"/>
      <c r="E2086" s="17"/>
      <c r="F2086" s="17"/>
      <c r="G2086" s="17"/>
      <c r="H2086" s="17"/>
      <c r="I2086" s="17"/>
      <c r="J2086" s="17"/>
      <c r="K2086" s="17"/>
      <c r="L2086" s="17"/>
      <c r="M2086" s="17"/>
      <c r="N2086" s="17"/>
      <c r="O2086" s="17"/>
      <c r="P2086" s="17"/>
      <c r="Q2086" s="17"/>
      <c r="R2086" s="17"/>
      <c r="S2086" s="17"/>
      <c r="T2086" s="17"/>
      <c r="U2086" s="17"/>
      <c r="V2086" s="17"/>
      <c r="W2086" s="17"/>
      <c r="X2086" s="17"/>
      <c r="Y2086" s="17"/>
      <c r="Z2086" s="17"/>
      <c r="AA2086" s="17"/>
      <c r="AB2086" s="17"/>
      <c r="AC2086" s="17"/>
      <c r="AD2086" s="17"/>
      <c r="AE2086" s="17"/>
      <c r="AF2086" s="17"/>
      <c r="AG2086" s="17"/>
      <c r="AH2086" s="17"/>
      <c r="AI2086" s="17"/>
      <c r="AJ2086" s="17"/>
      <c r="AK2086" s="17"/>
      <c r="AL2086" s="17"/>
      <c r="AM2086" s="17"/>
      <c r="AN2086" s="17"/>
      <c r="AO2086" s="17"/>
      <c r="AP2086" s="17"/>
      <c r="AQ2086" s="17"/>
      <c r="AR2086" s="17"/>
      <c r="AS2086" s="17"/>
      <c r="AT2086" s="17"/>
      <c r="AU2086" s="17"/>
      <c r="AV2086" s="17"/>
      <c r="AW2086" s="17"/>
      <c r="AX2086" s="17"/>
      <c r="AY2086" s="17"/>
      <c r="AZ2086" s="17"/>
    </row>
    <row r="2087" spans="2:52" x14ac:dyDescent="0.35">
      <c r="B2087" s="6" t="s">
        <v>584</v>
      </c>
      <c r="C2087" s="17"/>
      <c r="D2087" s="17"/>
      <c r="E2087" s="17"/>
      <c r="F2087" s="17"/>
      <c r="G2087" s="17"/>
      <c r="H2087" s="17"/>
      <c r="I2087" s="17"/>
      <c r="J2087" s="17"/>
      <c r="K2087" s="17"/>
      <c r="L2087" s="17"/>
      <c r="M2087" s="17"/>
      <c r="N2087" s="17"/>
      <c r="O2087" s="17"/>
      <c r="P2087" s="17"/>
      <c r="Q2087" s="17"/>
      <c r="R2087" s="17"/>
      <c r="S2087" s="17"/>
      <c r="T2087" s="17"/>
      <c r="U2087" s="17"/>
      <c r="V2087" s="17"/>
      <c r="W2087" s="17"/>
      <c r="X2087" s="17"/>
      <c r="Y2087" s="17"/>
      <c r="Z2087" s="17"/>
      <c r="AA2087" s="17"/>
      <c r="AB2087" s="17"/>
      <c r="AC2087" s="17"/>
      <c r="AD2087" s="17"/>
      <c r="AE2087" s="17"/>
      <c r="AF2087" s="17"/>
      <c r="AG2087" s="17"/>
      <c r="AH2087" s="17"/>
      <c r="AI2087" s="17"/>
      <c r="AJ2087" s="17"/>
      <c r="AK2087" s="17"/>
      <c r="AL2087" s="17"/>
      <c r="AM2087" s="17"/>
      <c r="AN2087" s="17"/>
      <c r="AO2087" s="17"/>
      <c r="AP2087" s="17"/>
      <c r="AQ2087" s="17"/>
      <c r="AR2087" s="17"/>
      <c r="AS2087" s="17"/>
      <c r="AT2087" s="17"/>
      <c r="AU2087" s="17"/>
      <c r="AV2087" s="17"/>
      <c r="AW2087" s="17"/>
      <c r="AX2087" s="17"/>
      <c r="AY2087" s="17"/>
      <c r="AZ2087" s="17"/>
    </row>
    <row r="2088" spans="2:52" x14ac:dyDescent="0.35">
      <c r="B2088" s="24" t="s">
        <v>156</v>
      </c>
      <c r="C2088" s="17"/>
      <c r="D2088" s="17"/>
      <c r="E2088" s="17"/>
      <c r="F2088" s="17"/>
      <c r="G2088" s="17"/>
      <c r="H2088" s="17"/>
      <c r="I2088" s="17"/>
      <c r="J2088" s="17"/>
      <c r="K2088" s="17"/>
      <c r="L2088" s="17"/>
      <c r="M2088" s="17"/>
      <c r="N2088" s="17"/>
      <c r="O2088" s="17"/>
      <c r="P2088" s="17"/>
      <c r="Q2088" s="17"/>
      <c r="R2088" s="17"/>
      <c r="S2088" s="17"/>
      <c r="T2088" s="17"/>
      <c r="U2088" s="17"/>
      <c r="V2088" s="17"/>
      <c r="W2088" s="17"/>
      <c r="X2088" s="17"/>
      <c r="Y2088" s="17"/>
      <c r="Z2088" s="17"/>
      <c r="AA2088" s="17"/>
      <c r="AB2088" s="17"/>
      <c r="AC2088" s="17"/>
      <c r="AD2088" s="17"/>
      <c r="AE2088" s="17"/>
      <c r="AF2088" s="17"/>
      <c r="AG2088" s="17"/>
      <c r="AH2088" s="17"/>
      <c r="AI2088" s="17"/>
      <c r="AJ2088" s="17"/>
      <c r="AK2088" s="17"/>
      <c r="AL2088" s="17"/>
      <c r="AM2088" s="17"/>
      <c r="AN2088" s="17"/>
      <c r="AO2088" s="17"/>
      <c r="AP2088" s="17"/>
      <c r="AQ2088" s="17"/>
      <c r="AR2088" s="17"/>
      <c r="AS2088" s="17"/>
      <c r="AT2088" s="17"/>
      <c r="AU2088" s="17"/>
      <c r="AV2088" s="17"/>
      <c r="AW2088" s="17"/>
      <c r="AX2088" s="17"/>
      <c r="AY2088" s="17"/>
      <c r="AZ2088" s="17"/>
    </row>
    <row r="2089" spans="2:52" x14ac:dyDescent="0.35">
      <c r="B2089" t="s">
        <v>573</v>
      </c>
      <c r="C2089" s="17">
        <v>0.14719590311240799</v>
      </c>
      <c r="D2089" s="17">
        <v>0.15247134913181101</v>
      </c>
      <c r="E2089" s="17">
        <v>0.14274815570384899</v>
      </c>
      <c r="F2089" s="17"/>
      <c r="G2089" s="17">
        <v>0.14943873666848401</v>
      </c>
      <c r="H2089" s="17">
        <v>0.17581796168045399</v>
      </c>
      <c r="I2089" s="17">
        <v>0.144071012199607</v>
      </c>
      <c r="J2089" s="17">
        <v>0.14800564012095899</v>
      </c>
      <c r="K2089" s="17">
        <v>0.12621851130825801</v>
      </c>
      <c r="L2089" s="17">
        <v>0.14644223585191701</v>
      </c>
      <c r="M2089" s="17"/>
      <c r="N2089" s="17">
        <v>0.14846248031216799</v>
      </c>
      <c r="O2089" s="17">
        <v>0.121797277674214</v>
      </c>
      <c r="P2089" s="17">
        <v>0.18466954940014799</v>
      </c>
      <c r="Q2089" s="17">
        <v>0.141903046627326</v>
      </c>
      <c r="R2089" s="17"/>
      <c r="S2089" s="17">
        <v>0.129473441636478</v>
      </c>
      <c r="T2089" s="17">
        <v>7.4055051281176107E-2</v>
      </c>
      <c r="U2089" s="17">
        <v>6.9903800063478003E-2</v>
      </c>
      <c r="V2089" s="17">
        <v>0.15781743413537999</v>
      </c>
      <c r="W2089" s="17">
        <v>0.24241896772657401</v>
      </c>
      <c r="X2089" s="17">
        <v>0.10753860379671901</v>
      </c>
      <c r="Y2089" s="17">
        <v>0.20316093934322599</v>
      </c>
      <c r="Z2089" s="17">
        <v>0.17668185692035701</v>
      </c>
      <c r="AA2089" s="17">
        <v>0.16912917041883699</v>
      </c>
      <c r="AB2089" s="17">
        <v>0.182043214429882</v>
      </c>
      <c r="AC2089" s="17">
        <v>0.12645057133708401</v>
      </c>
      <c r="AD2089" s="17">
        <v>0.25428847291850898</v>
      </c>
      <c r="AE2089" s="17"/>
      <c r="AF2089" s="17">
        <v>0.114954465602295</v>
      </c>
      <c r="AG2089" s="17">
        <v>0.151606915494298</v>
      </c>
      <c r="AH2089" s="17">
        <v>0.21470819013501</v>
      </c>
      <c r="AI2089" s="17"/>
      <c r="AJ2089" s="17">
        <v>0.12200345618993901</v>
      </c>
      <c r="AK2089" s="17">
        <v>0.15974161779582599</v>
      </c>
      <c r="AL2089" s="17">
        <v>7.8907370878641303E-2</v>
      </c>
      <c r="AM2089" s="17">
        <v>0</v>
      </c>
      <c r="AN2089" s="17">
        <v>0.19903434709685799</v>
      </c>
      <c r="AO2089" s="17"/>
      <c r="AP2089" s="17">
        <v>0.19297297387141099</v>
      </c>
      <c r="AQ2089" s="17">
        <v>0.151330134512798</v>
      </c>
      <c r="AR2089" s="17">
        <v>0.122400896935192</v>
      </c>
      <c r="AS2089" s="17"/>
      <c r="AT2089" s="17">
        <v>0.14432746997325699</v>
      </c>
      <c r="AU2089" s="17">
        <v>0.16158386641617301</v>
      </c>
      <c r="AV2089" s="17" t="s">
        <v>74</v>
      </c>
      <c r="AW2089" s="17">
        <v>9.5849088961103196E-2</v>
      </c>
      <c r="AX2089" s="17">
        <v>7.4169756649716104E-2</v>
      </c>
      <c r="AY2089" s="17">
        <v>0.219792397803073</v>
      </c>
      <c r="AZ2089" s="17">
        <v>0</v>
      </c>
    </row>
    <row r="2090" spans="2:52" x14ac:dyDescent="0.35">
      <c r="B2090" t="s">
        <v>574</v>
      </c>
      <c r="C2090" s="17">
        <v>0.34977612566171101</v>
      </c>
      <c r="D2090" s="17">
        <v>0.34112657629854598</v>
      </c>
      <c r="E2090" s="17">
        <v>0.358633175343468</v>
      </c>
      <c r="F2090" s="17"/>
      <c r="G2090" s="17">
        <v>0.53755608177892999</v>
      </c>
      <c r="H2090" s="17">
        <v>0.39680098284057402</v>
      </c>
      <c r="I2090" s="17">
        <v>0.41833352769355497</v>
      </c>
      <c r="J2090" s="17">
        <v>0.294609081694785</v>
      </c>
      <c r="K2090" s="17">
        <v>0.30362742030325302</v>
      </c>
      <c r="L2090" s="17">
        <v>0.236128990076276</v>
      </c>
      <c r="M2090" s="17"/>
      <c r="N2090" s="17">
        <v>0.44643465843163599</v>
      </c>
      <c r="O2090" s="17">
        <v>0.36622174209087699</v>
      </c>
      <c r="P2090" s="17">
        <v>0.31128433316975301</v>
      </c>
      <c r="Q2090" s="17">
        <v>0.259210849972766</v>
      </c>
      <c r="R2090" s="17"/>
      <c r="S2090" s="17">
        <v>0.40468944016060698</v>
      </c>
      <c r="T2090" s="17">
        <v>0.27812013854884798</v>
      </c>
      <c r="U2090" s="17">
        <v>0.252090869860841</v>
      </c>
      <c r="V2090" s="17">
        <v>0.382899959310121</v>
      </c>
      <c r="W2090" s="17">
        <v>0.281322707366852</v>
      </c>
      <c r="X2090" s="17">
        <v>0.37464980633276201</v>
      </c>
      <c r="Y2090" s="17">
        <v>0.344587622404817</v>
      </c>
      <c r="Z2090" s="17">
        <v>0.47375754026463601</v>
      </c>
      <c r="AA2090" s="17">
        <v>0.37956086264699501</v>
      </c>
      <c r="AB2090" s="17">
        <v>0.37206203340074201</v>
      </c>
      <c r="AC2090" s="17">
        <v>0.20383397530949501</v>
      </c>
      <c r="AD2090" s="17">
        <v>0.38438273442549997</v>
      </c>
      <c r="AE2090" s="17"/>
      <c r="AF2090" s="17">
        <v>0.27022762011491802</v>
      </c>
      <c r="AG2090" s="17">
        <v>0.42098301470166399</v>
      </c>
      <c r="AH2090" s="17">
        <v>0.214227983393074</v>
      </c>
      <c r="AI2090" s="17"/>
      <c r="AJ2090" s="17">
        <v>0.338319244762877</v>
      </c>
      <c r="AK2090" s="17">
        <v>0.38482945863018098</v>
      </c>
      <c r="AL2090" s="17">
        <v>0.43411869394837899</v>
      </c>
      <c r="AM2090" s="17">
        <v>0.155489935113275</v>
      </c>
      <c r="AN2090" s="17">
        <v>0.264193778883138</v>
      </c>
      <c r="AO2090" s="17"/>
      <c r="AP2090" s="17">
        <v>0.35397440069374397</v>
      </c>
      <c r="AQ2090" s="17">
        <v>0.41039833802817499</v>
      </c>
      <c r="AR2090" s="17">
        <v>0.38569085793000102</v>
      </c>
      <c r="AS2090" s="17"/>
      <c r="AT2090" s="17">
        <v>0.35387259043353397</v>
      </c>
      <c r="AU2090" s="17">
        <v>0.44592384183921102</v>
      </c>
      <c r="AV2090" s="17" t="s">
        <v>74</v>
      </c>
      <c r="AW2090" s="17">
        <v>0.20576539451819501</v>
      </c>
      <c r="AX2090" s="17">
        <v>0.26600688092035502</v>
      </c>
      <c r="AY2090" s="17">
        <v>0.27237236171792101</v>
      </c>
      <c r="AZ2090" s="17">
        <v>0.71419970124047305</v>
      </c>
    </row>
    <row r="2091" spans="2:52" x14ac:dyDescent="0.35">
      <c r="B2091" t="s">
        <v>575</v>
      </c>
      <c r="C2091" s="17">
        <v>0.45584179284932103</v>
      </c>
      <c r="D2091" s="17">
        <v>0.46222498846717103</v>
      </c>
      <c r="E2091" s="17">
        <v>0.45119522081222901</v>
      </c>
      <c r="F2091" s="17"/>
      <c r="G2091" s="17">
        <v>0.24180319650745299</v>
      </c>
      <c r="H2091" s="17">
        <v>0.33386860686716002</v>
      </c>
      <c r="I2091" s="17">
        <v>0.40540572509729</v>
      </c>
      <c r="J2091" s="17">
        <v>0.47875669177144098</v>
      </c>
      <c r="K2091" s="17">
        <v>0.56201681342587395</v>
      </c>
      <c r="L2091" s="17">
        <v>0.59747600000744205</v>
      </c>
      <c r="M2091" s="17"/>
      <c r="N2091" s="17">
        <v>0.366271833833132</v>
      </c>
      <c r="O2091" s="17">
        <v>0.47455871592363602</v>
      </c>
      <c r="P2091" s="17">
        <v>0.459448834872482</v>
      </c>
      <c r="Q2091" s="17">
        <v>0.52980433699879803</v>
      </c>
      <c r="R2091" s="17"/>
      <c r="S2091" s="17">
        <v>0.40250550834304399</v>
      </c>
      <c r="T2091" s="17">
        <v>0.59913687048375797</v>
      </c>
      <c r="U2091" s="17">
        <v>0.65435310019901005</v>
      </c>
      <c r="V2091" s="17">
        <v>0.406286367077489</v>
      </c>
      <c r="W2091" s="17">
        <v>0.42690349362326102</v>
      </c>
      <c r="X2091" s="17">
        <v>0.45920336522709798</v>
      </c>
      <c r="Y2091" s="17">
        <v>0.43418124292632598</v>
      </c>
      <c r="Z2091" s="17">
        <v>0.349560602815007</v>
      </c>
      <c r="AA2091" s="17">
        <v>0.40659827209427601</v>
      </c>
      <c r="AB2091" s="17">
        <v>0.42679393183310299</v>
      </c>
      <c r="AC2091" s="17">
        <v>0.51988226954340899</v>
      </c>
      <c r="AD2091" s="17">
        <v>0.36132879265599099</v>
      </c>
      <c r="AE2091" s="17"/>
      <c r="AF2091" s="17">
        <v>0.56028659779285805</v>
      </c>
      <c r="AG2091" s="17">
        <v>0.39980003373215101</v>
      </c>
      <c r="AH2091" s="17">
        <v>0.46044647382748899</v>
      </c>
      <c r="AI2091" s="17"/>
      <c r="AJ2091" s="17">
        <v>0.48763272348145098</v>
      </c>
      <c r="AK2091" s="17">
        <v>0.39975120705485101</v>
      </c>
      <c r="AL2091" s="17">
        <v>0.48697393517297999</v>
      </c>
      <c r="AM2091" s="17">
        <v>0.84451006488672498</v>
      </c>
      <c r="AN2091" s="17">
        <v>0.45048198878814</v>
      </c>
      <c r="AO2091" s="17"/>
      <c r="AP2091" s="17">
        <v>0.39352154694550701</v>
      </c>
      <c r="AQ2091" s="17">
        <v>0.37868630922093</v>
      </c>
      <c r="AR2091" s="17">
        <v>0.49190824513480702</v>
      </c>
      <c r="AS2091" s="17"/>
      <c r="AT2091" s="17">
        <v>0.484356712038432</v>
      </c>
      <c r="AU2091" s="17">
        <v>0.35623875882876599</v>
      </c>
      <c r="AV2091" s="17" t="s">
        <v>74</v>
      </c>
      <c r="AW2091" s="17">
        <v>0.55686080499589596</v>
      </c>
      <c r="AX2091" s="17">
        <v>0.57918419045220804</v>
      </c>
      <c r="AY2091" s="17">
        <v>0.45163625300564902</v>
      </c>
      <c r="AZ2091" s="17">
        <v>0.28580029875952701</v>
      </c>
    </row>
    <row r="2092" spans="2:52" x14ac:dyDescent="0.35">
      <c r="B2092" t="s">
        <v>576</v>
      </c>
      <c r="C2092" s="17">
        <v>2.46757922873415E-2</v>
      </c>
      <c r="D2092" s="17">
        <v>2.12216616318757E-2</v>
      </c>
      <c r="E2092" s="17">
        <v>2.5261561358083901E-2</v>
      </c>
      <c r="F2092" s="17"/>
      <c r="G2092" s="17">
        <v>3.62641967970199E-2</v>
      </c>
      <c r="H2092" s="17">
        <v>6.3851865480670303E-2</v>
      </c>
      <c r="I2092" s="17">
        <v>7.9814107841436992E-3</v>
      </c>
      <c r="J2092" s="17">
        <v>4.70130511109869E-2</v>
      </c>
      <c r="K2092" s="17">
        <v>0</v>
      </c>
      <c r="L2092" s="17">
        <v>7.2419544591102898E-3</v>
      </c>
      <c r="M2092" s="17"/>
      <c r="N2092" s="17">
        <v>1.7163837277496E-2</v>
      </c>
      <c r="O2092" s="17">
        <v>1.2548450483907099E-2</v>
      </c>
      <c r="P2092" s="17">
        <v>3.0412514308436701E-2</v>
      </c>
      <c r="Q2092" s="17">
        <v>4.1344415093147201E-2</v>
      </c>
      <c r="R2092" s="17"/>
      <c r="S2092" s="17">
        <v>3.5960170494904402E-2</v>
      </c>
      <c r="T2092" s="17">
        <v>2.4808212666369601E-2</v>
      </c>
      <c r="U2092" s="17">
        <v>0</v>
      </c>
      <c r="V2092" s="17">
        <v>1.34449742481165E-2</v>
      </c>
      <c r="W2092" s="17">
        <v>2.5206003370942101E-2</v>
      </c>
      <c r="X2092" s="17">
        <v>4.4440386954517602E-2</v>
      </c>
      <c r="Y2092" s="17">
        <v>0</v>
      </c>
      <c r="Z2092" s="17">
        <v>0</v>
      </c>
      <c r="AA2092" s="17">
        <v>3.31912025519987E-2</v>
      </c>
      <c r="AB2092" s="17">
        <v>0</v>
      </c>
      <c r="AC2092" s="17">
        <v>9.6587139591833404E-2</v>
      </c>
      <c r="AD2092" s="17">
        <v>0</v>
      </c>
      <c r="AE2092" s="17"/>
      <c r="AF2092" s="17">
        <v>2.7477813426106799E-2</v>
      </c>
      <c r="AG2092" s="17">
        <v>1.46818709662142E-2</v>
      </c>
      <c r="AH2092" s="17">
        <v>6.5769002899527904E-2</v>
      </c>
      <c r="AI2092" s="17"/>
      <c r="AJ2092" s="17">
        <v>1.8834148595490499E-2</v>
      </c>
      <c r="AK2092" s="17">
        <v>2.10269940415099E-2</v>
      </c>
      <c r="AL2092" s="17">
        <v>0</v>
      </c>
      <c r="AM2092" s="17">
        <v>0</v>
      </c>
      <c r="AN2092" s="17">
        <v>8.6289885231863997E-2</v>
      </c>
      <c r="AO2092" s="17"/>
      <c r="AP2092" s="17">
        <v>1.49266814277795E-2</v>
      </c>
      <c r="AQ2092" s="17">
        <v>2.6295013773568601E-2</v>
      </c>
      <c r="AR2092" s="17">
        <v>0</v>
      </c>
      <c r="AS2092" s="17"/>
      <c r="AT2092" s="17">
        <v>8.5049577897903499E-3</v>
      </c>
      <c r="AU2092" s="17">
        <v>3.06535608467929E-2</v>
      </c>
      <c r="AV2092" s="17" t="s">
        <v>74</v>
      </c>
      <c r="AW2092" s="17">
        <v>4.7586108884306297E-2</v>
      </c>
      <c r="AX2092" s="17">
        <v>3.5977632927005003E-2</v>
      </c>
      <c r="AY2092" s="17">
        <v>2.7246933242812198E-2</v>
      </c>
      <c r="AZ2092" s="17">
        <v>0</v>
      </c>
    </row>
    <row r="2093" spans="2:52" x14ac:dyDescent="0.35">
      <c r="B2093" t="s">
        <v>577</v>
      </c>
      <c r="C2093" s="17">
        <v>2.2510386089219198E-2</v>
      </c>
      <c r="D2093" s="17">
        <v>2.2955424470597001E-2</v>
      </c>
      <c r="E2093" s="17">
        <v>2.2161886782370199E-2</v>
      </c>
      <c r="F2093" s="17"/>
      <c r="G2093" s="17">
        <v>3.4937788248113999E-2</v>
      </c>
      <c r="H2093" s="17">
        <v>2.9660583131141199E-2</v>
      </c>
      <c r="I2093" s="17">
        <v>2.42083242254045E-2</v>
      </c>
      <c r="J2093" s="17">
        <v>3.1615535301828299E-2</v>
      </c>
      <c r="K2093" s="17">
        <v>8.1372549626146096E-3</v>
      </c>
      <c r="L2093" s="17">
        <v>1.2710819605255301E-2</v>
      </c>
      <c r="M2093" s="17"/>
      <c r="N2093" s="17">
        <v>2.1667190145567401E-2</v>
      </c>
      <c r="O2093" s="17">
        <v>2.4873813827366E-2</v>
      </c>
      <c r="P2093" s="17">
        <v>1.4184768249180101E-2</v>
      </c>
      <c r="Q2093" s="17">
        <v>2.7737351307962201E-2</v>
      </c>
      <c r="R2093" s="17"/>
      <c r="S2093" s="17">
        <v>2.7371439364966599E-2</v>
      </c>
      <c r="T2093" s="17">
        <v>2.3879727019848598E-2</v>
      </c>
      <c r="U2093" s="17">
        <v>2.3652229876670601E-2</v>
      </c>
      <c r="V2093" s="17">
        <v>3.9551265228893899E-2</v>
      </c>
      <c r="W2093" s="17">
        <v>2.4148827912371499E-2</v>
      </c>
      <c r="X2093" s="17">
        <v>1.4167837688903199E-2</v>
      </c>
      <c r="Y2093" s="17">
        <v>1.8070195325631901E-2</v>
      </c>
      <c r="Z2093" s="17">
        <v>0</v>
      </c>
      <c r="AA2093" s="17">
        <v>1.1520492287893E-2</v>
      </c>
      <c r="AB2093" s="17">
        <v>1.9100820336272799E-2</v>
      </c>
      <c r="AC2093" s="17">
        <v>5.3246044218178697E-2</v>
      </c>
      <c r="AD2093" s="17">
        <v>0</v>
      </c>
      <c r="AE2093" s="17"/>
      <c r="AF2093" s="17">
        <v>2.7053503063821399E-2</v>
      </c>
      <c r="AG2093" s="17">
        <v>1.2928165105672299E-2</v>
      </c>
      <c r="AH2093" s="17">
        <v>4.4848349744899201E-2</v>
      </c>
      <c r="AI2093" s="17"/>
      <c r="AJ2093" s="17">
        <v>3.3210426970242998E-2</v>
      </c>
      <c r="AK2093" s="17">
        <v>3.4650722477631499E-2</v>
      </c>
      <c r="AL2093" s="17">
        <v>0</v>
      </c>
      <c r="AM2093" s="17">
        <v>0</v>
      </c>
      <c r="AN2093" s="17">
        <v>0</v>
      </c>
      <c r="AO2093" s="17"/>
      <c r="AP2093" s="17">
        <v>4.4604397061557999E-2</v>
      </c>
      <c r="AQ2093" s="17">
        <v>3.3290204464528302E-2</v>
      </c>
      <c r="AR2093" s="17">
        <v>0</v>
      </c>
      <c r="AS2093" s="17"/>
      <c r="AT2093" s="17">
        <v>8.9382697649868208E-3</v>
      </c>
      <c r="AU2093" s="17">
        <v>5.5999720690573596E-3</v>
      </c>
      <c r="AV2093" s="17" t="s">
        <v>74</v>
      </c>
      <c r="AW2093" s="17">
        <v>9.3938602640499705E-2</v>
      </c>
      <c r="AX2093" s="17">
        <v>4.46615390507153E-2</v>
      </c>
      <c r="AY2093" s="17">
        <v>2.8952054230545601E-2</v>
      </c>
      <c r="AZ2093" s="17">
        <v>0</v>
      </c>
    </row>
    <row r="2094" spans="2:52" x14ac:dyDescent="0.35">
      <c r="C2094" s="17"/>
      <c r="D2094" s="17"/>
      <c r="E2094" s="17"/>
      <c r="F2094" s="17"/>
      <c r="G2094" s="17"/>
      <c r="H2094" s="17"/>
      <c r="I2094" s="17"/>
      <c r="J2094" s="17"/>
      <c r="K2094" s="17"/>
      <c r="L2094" s="17"/>
      <c r="M2094" s="17"/>
      <c r="N2094" s="17"/>
      <c r="O2094" s="17"/>
      <c r="P2094" s="17"/>
      <c r="Q2094" s="17"/>
      <c r="R2094" s="17"/>
      <c r="S2094" s="17"/>
      <c r="T2094" s="17"/>
      <c r="U2094" s="17"/>
      <c r="V2094" s="17"/>
      <c r="W2094" s="17"/>
      <c r="X2094" s="17"/>
      <c r="Y2094" s="17"/>
      <c r="Z2094" s="17"/>
      <c r="AA2094" s="17"/>
      <c r="AB2094" s="17"/>
      <c r="AC2094" s="17"/>
      <c r="AD2094" s="17"/>
      <c r="AE2094" s="17"/>
      <c r="AF2094" s="17"/>
      <c r="AG2094" s="17"/>
      <c r="AH2094" s="17"/>
      <c r="AI2094" s="17"/>
      <c r="AJ2094" s="17"/>
      <c r="AK2094" s="17"/>
      <c r="AL2094" s="17"/>
      <c r="AM2094" s="17"/>
      <c r="AN2094" s="17"/>
      <c r="AO2094" s="17"/>
      <c r="AP2094" s="17"/>
      <c r="AQ2094" s="17"/>
      <c r="AR2094" s="17"/>
      <c r="AS2094" s="17"/>
      <c r="AT2094" s="17"/>
      <c r="AU2094" s="17"/>
      <c r="AV2094" s="17"/>
      <c r="AW2094" s="17"/>
      <c r="AX2094" s="17"/>
      <c r="AY2094" s="17"/>
      <c r="AZ2094" s="17"/>
    </row>
    <row r="2095" spans="2:52" x14ac:dyDescent="0.35">
      <c r="B2095" s="6" t="s">
        <v>591</v>
      </c>
      <c r="C2095" s="17"/>
      <c r="D2095" s="17"/>
      <c r="E2095" s="17"/>
      <c r="F2095" s="17"/>
      <c r="G2095" s="17"/>
      <c r="H2095" s="17"/>
      <c r="I2095" s="17"/>
      <c r="J2095" s="17"/>
      <c r="K2095" s="17"/>
      <c r="L2095" s="17"/>
      <c r="M2095" s="17"/>
      <c r="N2095" s="17"/>
      <c r="O2095" s="17"/>
      <c r="P2095" s="17"/>
      <c r="Q2095" s="17"/>
      <c r="R2095" s="17"/>
      <c r="S2095" s="17"/>
      <c r="T2095" s="17"/>
      <c r="U2095" s="17"/>
      <c r="V2095" s="17"/>
      <c r="W2095" s="17"/>
      <c r="X2095" s="17"/>
      <c r="Y2095" s="17"/>
      <c r="Z2095" s="17"/>
      <c r="AA2095" s="17"/>
      <c r="AB2095" s="17"/>
      <c r="AC2095" s="17"/>
      <c r="AD2095" s="17"/>
      <c r="AE2095" s="17"/>
      <c r="AF2095" s="17"/>
      <c r="AG2095" s="17"/>
      <c r="AH2095" s="17"/>
      <c r="AI2095" s="17"/>
      <c r="AJ2095" s="17"/>
      <c r="AK2095" s="17"/>
      <c r="AL2095" s="17"/>
      <c r="AM2095" s="17"/>
      <c r="AN2095" s="17"/>
      <c r="AO2095" s="17"/>
      <c r="AP2095" s="17"/>
      <c r="AQ2095" s="17"/>
      <c r="AR2095" s="17"/>
      <c r="AS2095" s="17"/>
      <c r="AT2095" s="17"/>
      <c r="AU2095" s="17"/>
      <c r="AV2095" s="17"/>
      <c r="AW2095" s="17"/>
      <c r="AX2095" s="17"/>
      <c r="AY2095" s="17"/>
      <c r="AZ2095" s="17"/>
    </row>
    <row r="2096" spans="2:52" x14ac:dyDescent="0.35">
      <c r="B2096" s="24" t="s">
        <v>156</v>
      </c>
      <c r="C2096" s="17"/>
      <c r="D2096" s="17"/>
      <c r="E2096" s="17"/>
      <c r="F2096" s="17"/>
      <c r="G2096" s="17"/>
      <c r="H2096" s="17"/>
      <c r="I2096" s="17"/>
      <c r="J2096" s="17"/>
      <c r="K2096" s="17"/>
      <c r="L2096" s="17"/>
      <c r="M2096" s="17"/>
      <c r="N2096" s="17"/>
      <c r="O2096" s="17"/>
      <c r="P2096" s="17"/>
      <c r="Q2096" s="17"/>
      <c r="R2096" s="17"/>
      <c r="S2096" s="17"/>
      <c r="T2096" s="17"/>
      <c r="U2096" s="17"/>
      <c r="V2096" s="17"/>
      <c r="W2096" s="17"/>
      <c r="X2096" s="17"/>
      <c r="Y2096" s="17"/>
      <c r="Z2096" s="17"/>
      <c r="AA2096" s="17"/>
      <c r="AB2096" s="17"/>
      <c r="AC2096" s="17"/>
      <c r="AD2096" s="17"/>
      <c r="AE2096" s="17"/>
      <c r="AF2096" s="17"/>
      <c r="AG2096" s="17"/>
      <c r="AH2096" s="17"/>
      <c r="AI2096" s="17"/>
      <c r="AJ2096" s="17"/>
      <c r="AK2096" s="17"/>
      <c r="AL2096" s="17"/>
      <c r="AM2096" s="17"/>
      <c r="AN2096" s="17"/>
      <c r="AO2096" s="17"/>
      <c r="AP2096" s="17"/>
      <c r="AQ2096" s="17"/>
      <c r="AR2096" s="17"/>
      <c r="AS2096" s="17"/>
      <c r="AT2096" s="17"/>
      <c r="AU2096" s="17"/>
      <c r="AV2096" s="17"/>
      <c r="AW2096" s="17"/>
      <c r="AX2096" s="17"/>
      <c r="AY2096" s="17"/>
      <c r="AZ2096" s="17"/>
    </row>
    <row r="2097" spans="2:52" x14ac:dyDescent="0.35">
      <c r="B2097" t="s">
        <v>573</v>
      </c>
      <c r="C2097" s="17">
        <v>0.26120131447418998</v>
      </c>
      <c r="D2097" s="17">
        <v>0.25106288448401398</v>
      </c>
      <c r="E2097" s="17">
        <v>0.27279651891293999</v>
      </c>
      <c r="F2097" s="17"/>
      <c r="G2097" s="17">
        <v>0.40645129393391799</v>
      </c>
      <c r="H2097" s="17">
        <v>0.35036278268465698</v>
      </c>
      <c r="I2097" s="17">
        <v>0.29395269918566402</v>
      </c>
      <c r="J2097" s="17">
        <v>0.17620312151657799</v>
      </c>
      <c r="K2097" s="17">
        <v>0.174863252162372</v>
      </c>
      <c r="L2097" s="17">
        <v>0.19989778294778901</v>
      </c>
      <c r="M2097" s="17"/>
      <c r="N2097" s="17">
        <v>0.29914873706608103</v>
      </c>
      <c r="O2097" s="17">
        <v>0.22183682451827</v>
      </c>
      <c r="P2097" s="17">
        <v>0.21968137165415799</v>
      </c>
      <c r="Q2097" s="17">
        <v>0.30067527170320202</v>
      </c>
      <c r="R2097" s="17"/>
      <c r="S2097" s="17">
        <v>0.35591573593176601</v>
      </c>
      <c r="T2097" s="17">
        <v>0.16159329308348899</v>
      </c>
      <c r="U2097" s="17">
        <v>0.17373437847999201</v>
      </c>
      <c r="V2097" s="17">
        <v>0.20125027655067501</v>
      </c>
      <c r="W2097" s="17">
        <v>0.19863305012843399</v>
      </c>
      <c r="X2097" s="17">
        <v>0.27508325480184198</v>
      </c>
      <c r="Y2097" s="17">
        <v>0.37093590095483298</v>
      </c>
      <c r="Z2097" s="17">
        <v>0.29115611104903899</v>
      </c>
      <c r="AA2097" s="17">
        <v>0.36922093529326699</v>
      </c>
      <c r="AB2097" s="17">
        <v>0.20253852004267101</v>
      </c>
      <c r="AC2097" s="17">
        <v>0.19832250924859601</v>
      </c>
      <c r="AD2097" s="17">
        <v>0.32538195078277299</v>
      </c>
      <c r="AE2097" s="17"/>
      <c r="AF2097" s="17">
        <v>0.21736865953769</v>
      </c>
      <c r="AG2097" s="17">
        <v>0.24460275608047</v>
      </c>
      <c r="AH2097" s="17">
        <v>0.27633988088222999</v>
      </c>
      <c r="AI2097" s="17"/>
      <c r="AJ2097" s="17">
        <v>0.241028185721787</v>
      </c>
      <c r="AK2097" s="17">
        <v>0.310425368293896</v>
      </c>
      <c r="AL2097" s="17">
        <v>0.122170549310716</v>
      </c>
      <c r="AM2097" s="17">
        <v>0</v>
      </c>
      <c r="AN2097" s="17">
        <v>0.250392282106702</v>
      </c>
      <c r="AO2097" s="17"/>
      <c r="AP2097" s="17">
        <v>0.25976842434456499</v>
      </c>
      <c r="AQ2097" s="17">
        <v>0.307504081132353</v>
      </c>
      <c r="AR2097" s="17">
        <v>0.25171070926184702</v>
      </c>
      <c r="AS2097" s="17"/>
      <c r="AT2097" s="17">
        <v>0.212165759004595</v>
      </c>
      <c r="AU2097" s="17">
        <v>0.20881389573136</v>
      </c>
      <c r="AV2097" s="17" t="s">
        <v>74</v>
      </c>
      <c r="AW2097" s="17">
        <v>0.34068087632407601</v>
      </c>
      <c r="AX2097" s="17">
        <v>0.24892187565110699</v>
      </c>
      <c r="AY2097" s="17">
        <v>0.38587847688298099</v>
      </c>
      <c r="AZ2097" s="17">
        <v>0.29891134953130999</v>
      </c>
    </row>
    <row r="2098" spans="2:52" x14ac:dyDescent="0.35">
      <c r="B2098" t="s">
        <v>574</v>
      </c>
      <c r="C2098" s="17">
        <v>0.39489778563232403</v>
      </c>
      <c r="D2098" s="17">
        <v>0.40324463106651798</v>
      </c>
      <c r="E2098" s="17">
        <v>0.386185521008646</v>
      </c>
      <c r="F2098" s="17"/>
      <c r="G2098" s="17">
        <v>0.34877997005941302</v>
      </c>
      <c r="H2098" s="17">
        <v>0.39016536410282698</v>
      </c>
      <c r="I2098" s="17">
        <v>0.40973252161914703</v>
      </c>
      <c r="J2098" s="17">
        <v>0.41859778473521803</v>
      </c>
      <c r="K2098" s="17">
        <v>0.409654792131531</v>
      </c>
      <c r="L2098" s="17">
        <v>0.38752977098177299</v>
      </c>
      <c r="M2098" s="17"/>
      <c r="N2098" s="17">
        <v>0.39931284844493597</v>
      </c>
      <c r="O2098" s="17">
        <v>0.40711040631261203</v>
      </c>
      <c r="P2098" s="17">
        <v>0.40699922749078199</v>
      </c>
      <c r="Q2098" s="17">
        <v>0.36565571505272298</v>
      </c>
      <c r="R2098" s="17"/>
      <c r="S2098" s="17">
        <v>0.34192187906337601</v>
      </c>
      <c r="T2098" s="17">
        <v>0.43971535244583698</v>
      </c>
      <c r="U2098" s="17">
        <v>0.39584906545628501</v>
      </c>
      <c r="V2098" s="17">
        <v>0.47310234781532901</v>
      </c>
      <c r="W2098" s="17">
        <v>0.364557080255626</v>
      </c>
      <c r="X2098" s="17">
        <v>0.46521750681082202</v>
      </c>
      <c r="Y2098" s="17">
        <v>0.291515586534695</v>
      </c>
      <c r="Z2098" s="17">
        <v>0.44828212017192498</v>
      </c>
      <c r="AA2098" s="17">
        <v>0.37675262728936798</v>
      </c>
      <c r="AB2098" s="17">
        <v>0.37833104330516598</v>
      </c>
      <c r="AC2098" s="17">
        <v>0.396588682258041</v>
      </c>
      <c r="AD2098" s="17">
        <v>0.36692517280596298</v>
      </c>
      <c r="AE2098" s="17"/>
      <c r="AF2098" s="17">
        <v>0.39021249074101499</v>
      </c>
      <c r="AG2098" s="17">
        <v>0.40639109585469402</v>
      </c>
      <c r="AH2098" s="17">
        <v>0.41046535789071698</v>
      </c>
      <c r="AI2098" s="17"/>
      <c r="AJ2098" s="17">
        <v>0.36657229645846101</v>
      </c>
      <c r="AK2098" s="17">
        <v>0.40385229974940001</v>
      </c>
      <c r="AL2098" s="17">
        <v>0.54009599120542096</v>
      </c>
      <c r="AM2098" s="17">
        <v>0.15538468037848099</v>
      </c>
      <c r="AN2098" s="17">
        <v>0.44481105281071398</v>
      </c>
      <c r="AO2098" s="17"/>
      <c r="AP2098" s="17">
        <v>0.37464623279443798</v>
      </c>
      <c r="AQ2098" s="17">
        <v>0.39609736711501597</v>
      </c>
      <c r="AR2098" s="17">
        <v>0.47719674886812702</v>
      </c>
      <c r="AS2098" s="17"/>
      <c r="AT2098" s="17">
        <v>0.38258241388654701</v>
      </c>
      <c r="AU2098" s="17">
        <v>0.36898856749165798</v>
      </c>
      <c r="AV2098" s="17" t="s">
        <v>74</v>
      </c>
      <c r="AW2098" s="17">
        <v>0.45161424412583701</v>
      </c>
      <c r="AX2098" s="17">
        <v>0.43973618085282501</v>
      </c>
      <c r="AY2098" s="17">
        <v>0.374814029798199</v>
      </c>
      <c r="AZ2098" s="17">
        <v>0.53770896078860597</v>
      </c>
    </row>
    <row r="2099" spans="2:52" x14ac:dyDescent="0.35">
      <c r="B2099" t="s">
        <v>575</v>
      </c>
      <c r="C2099" s="17">
        <v>0.29994928947229099</v>
      </c>
      <c r="D2099" s="17">
        <v>0.30129936511163302</v>
      </c>
      <c r="E2099" s="17">
        <v>0.29723927777242198</v>
      </c>
      <c r="F2099" s="17"/>
      <c r="G2099" s="17">
        <v>0.168535567094381</v>
      </c>
      <c r="H2099" s="17">
        <v>0.23467871420709599</v>
      </c>
      <c r="I2099" s="17">
        <v>0.24745426581701799</v>
      </c>
      <c r="J2099" s="17">
        <v>0.36243219815375999</v>
      </c>
      <c r="K2099" s="17">
        <v>0.37602619067462001</v>
      </c>
      <c r="L2099" s="17">
        <v>0.373905107498546</v>
      </c>
      <c r="M2099" s="17"/>
      <c r="N2099" s="17">
        <v>0.27855129907529702</v>
      </c>
      <c r="O2099" s="17">
        <v>0.32957859712071902</v>
      </c>
      <c r="P2099" s="17">
        <v>0.31979839269016103</v>
      </c>
      <c r="Q2099" s="17">
        <v>0.27376332534896702</v>
      </c>
      <c r="R2099" s="17"/>
      <c r="S2099" s="17">
        <v>0.26438528311280501</v>
      </c>
      <c r="T2099" s="17">
        <v>0.35218364765154098</v>
      </c>
      <c r="U2099" s="17">
        <v>0.40923511072355101</v>
      </c>
      <c r="V2099" s="17">
        <v>0.28284325483981698</v>
      </c>
      <c r="W2099" s="17">
        <v>0.33053249109328903</v>
      </c>
      <c r="X2099" s="17">
        <v>0.177621780092069</v>
      </c>
      <c r="Y2099" s="17">
        <v>0.29866015870470702</v>
      </c>
      <c r="Z2099" s="17">
        <v>0.234285371979947</v>
      </c>
      <c r="AA2099" s="17">
        <v>0.22704930773701601</v>
      </c>
      <c r="AB2099" s="17">
        <v>0.37901898072771001</v>
      </c>
      <c r="AC2099" s="17">
        <v>0.37642144163353403</v>
      </c>
      <c r="AD2099" s="17">
        <v>0.248323174280279</v>
      </c>
      <c r="AE2099" s="17"/>
      <c r="AF2099" s="17">
        <v>0.32941183402546298</v>
      </c>
      <c r="AG2099" s="17">
        <v>0.31228524368840199</v>
      </c>
      <c r="AH2099" s="17">
        <v>0.293829841021441</v>
      </c>
      <c r="AI2099" s="17"/>
      <c r="AJ2099" s="17">
        <v>0.345231205656155</v>
      </c>
      <c r="AK2099" s="17">
        <v>0.23214386185857</v>
      </c>
      <c r="AL2099" s="17">
        <v>0.31981420805567901</v>
      </c>
      <c r="AM2099" s="17">
        <v>0.688951302897294</v>
      </c>
      <c r="AN2099" s="17">
        <v>0.28147954971512501</v>
      </c>
      <c r="AO2099" s="17"/>
      <c r="AP2099" s="17">
        <v>0.28582348559228399</v>
      </c>
      <c r="AQ2099" s="17">
        <v>0.26641487066310099</v>
      </c>
      <c r="AR2099" s="17">
        <v>0.21823596875331</v>
      </c>
      <c r="AS2099" s="17"/>
      <c r="AT2099" s="17">
        <v>0.36132423554639398</v>
      </c>
      <c r="AU2099" s="17">
        <v>0.362995126569362</v>
      </c>
      <c r="AV2099" s="17" t="s">
        <v>74</v>
      </c>
      <c r="AW2099" s="17">
        <v>0.17184688752712199</v>
      </c>
      <c r="AX2099" s="17">
        <v>0.25858783254627399</v>
      </c>
      <c r="AY2099" s="17">
        <v>0.20836011521465</v>
      </c>
      <c r="AZ2099" s="17">
        <v>0.16337968968008401</v>
      </c>
    </row>
    <row r="2100" spans="2:52" x14ac:dyDescent="0.35">
      <c r="B2100" t="s">
        <v>576</v>
      </c>
      <c r="C2100" s="17">
        <v>2.7720081270745899E-2</v>
      </c>
      <c r="D2100" s="17">
        <v>3.01115862689093E-2</v>
      </c>
      <c r="E2100" s="17">
        <v>2.5521046440102599E-2</v>
      </c>
      <c r="F2100" s="17"/>
      <c r="G2100" s="17">
        <v>5.4977690176410403E-2</v>
      </c>
      <c r="H2100" s="17">
        <v>2.4793139005420201E-2</v>
      </c>
      <c r="I2100" s="17">
        <v>2.9139378264848699E-2</v>
      </c>
      <c r="J2100" s="17">
        <v>2.57463758546734E-2</v>
      </c>
      <c r="K2100" s="17">
        <v>1.8863546900239898E-2</v>
      </c>
      <c r="L2100" s="17">
        <v>1.8649279904001101E-2</v>
      </c>
      <c r="M2100" s="17"/>
      <c r="N2100" s="17">
        <v>1.06509646097845E-2</v>
      </c>
      <c r="O2100" s="17">
        <v>2.24662031118445E-2</v>
      </c>
      <c r="P2100" s="17">
        <v>4.2312815127775197E-2</v>
      </c>
      <c r="Q2100" s="17">
        <v>3.7175071703139898E-2</v>
      </c>
      <c r="R2100" s="17"/>
      <c r="S2100" s="17">
        <v>1.88673156014585E-2</v>
      </c>
      <c r="T2100" s="17">
        <v>3.7591647027809399E-2</v>
      </c>
      <c r="U2100" s="17">
        <v>2.11814453401722E-2</v>
      </c>
      <c r="V2100" s="17">
        <v>2.8341242358014499E-2</v>
      </c>
      <c r="W2100" s="17">
        <v>8.1346663635061295E-2</v>
      </c>
      <c r="X2100" s="17">
        <v>4.00770436033542E-2</v>
      </c>
      <c r="Y2100" s="17">
        <v>0</v>
      </c>
      <c r="Z2100" s="17">
        <v>2.6276396799089798E-2</v>
      </c>
      <c r="AA2100" s="17">
        <v>2.6977129680349699E-2</v>
      </c>
      <c r="AB2100" s="17">
        <v>0</v>
      </c>
      <c r="AC2100" s="17">
        <v>2.8667366859829301E-2</v>
      </c>
      <c r="AD2100" s="17">
        <v>5.9369702130985101E-2</v>
      </c>
      <c r="AE2100" s="17"/>
      <c r="AF2100" s="17">
        <v>3.7429932793439903E-2</v>
      </c>
      <c r="AG2100" s="17">
        <v>2.5815758088404601E-2</v>
      </c>
      <c r="AH2100" s="17">
        <v>1.93649202056119E-2</v>
      </c>
      <c r="AI2100" s="17"/>
      <c r="AJ2100" s="17">
        <v>2.0687724204335799E-2</v>
      </c>
      <c r="AK2100" s="17">
        <v>3.7297410513507101E-2</v>
      </c>
      <c r="AL2100" s="17">
        <v>1.7919251428184201E-2</v>
      </c>
      <c r="AM2100" s="17">
        <v>0.155664016724225</v>
      </c>
      <c r="AN2100" s="17">
        <v>2.33171153674579E-2</v>
      </c>
      <c r="AO2100" s="17"/>
      <c r="AP2100" s="17">
        <v>3.4737913044783401E-2</v>
      </c>
      <c r="AQ2100" s="17">
        <v>2.1523942668494798E-2</v>
      </c>
      <c r="AR2100" s="17">
        <v>5.28565731167163E-2</v>
      </c>
      <c r="AS2100" s="17"/>
      <c r="AT2100" s="17">
        <v>1.9592204058657699E-2</v>
      </c>
      <c r="AU2100" s="17">
        <v>4.1637611706837399E-2</v>
      </c>
      <c r="AV2100" s="17" t="s">
        <v>74</v>
      </c>
      <c r="AW2100" s="17">
        <v>3.58579920229651E-2</v>
      </c>
      <c r="AX2100" s="17">
        <v>1.6690049238919299E-2</v>
      </c>
      <c r="AY2100" s="17">
        <v>3.0947378104170201E-2</v>
      </c>
      <c r="AZ2100" s="17">
        <v>0</v>
      </c>
    </row>
    <row r="2101" spans="2:52" x14ac:dyDescent="0.35">
      <c r="B2101" t="s">
        <v>577</v>
      </c>
      <c r="C2101" s="17">
        <v>1.6231529150449599E-2</v>
      </c>
      <c r="D2101" s="17">
        <v>1.42815330689259E-2</v>
      </c>
      <c r="E2101" s="17">
        <v>1.8257635865890302E-2</v>
      </c>
      <c r="F2101" s="17"/>
      <c r="G2101" s="17">
        <v>2.1255478735877201E-2</v>
      </c>
      <c r="H2101" s="17">
        <v>0</v>
      </c>
      <c r="I2101" s="17">
        <v>1.9721135113323001E-2</v>
      </c>
      <c r="J2101" s="17">
        <v>1.7020519739771301E-2</v>
      </c>
      <c r="K2101" s="17">
        <v>2.0592218131236899E-2</v>
      </c>
      <c r="L2101" s="17">
        <v>2.0018058667890699E-2</v>
      </c>
      <c r="M2101" s="17"/>
      <c r="N2101" s="17">
        <v>1.2336150803901999E-2</v>
      </c>
      <c r="O2101" s="17">
        <v>1.9007968936554799E-2</v>
      </c>
      <c r="P2101" s="17">
        <v>1.12081930371242E-2</v>
      </c>
      <c r="Q2101" s="17">
        <v>2.27306161919675E-2</v>
      </c>
      <c r="R2101" s="17"/>
      <c r="S2101" s="17">
        <v>1.8909786290594699E-2</v>
      </c>
      <c r="T2101" s="17">
        <v>8.9160597913231308E-3</v>
      </c>
      <c r="U2101" s="17">
        <v>0</v>
      </c>
      <c r="V2101" s="17">
        <v>1.44628784361644E-2</v>
      </c>
      <c r="W2101" s="17">
        <v>2.4930714887589401E-2</v>
      </c>
      <c r="X2101" s="17">
        <v>4.2000414691912798E-2</v>
      </c>
      <c r="Y2101" s="17">
        <v>3.8888353805765399E-2</v>
      </c>
      <c r="Z2101" s="17">
        <v>0</v>
      </c>
      <c r="AA2101" s="17">
        <v>0</v>
      </c>
      <c r="AB2101" s="17">
        <v>4.01114559244534E-2</v>
      </c>
      <c r="AC2101" s="17">
        <v>0</v>
      </c>
      <c r="AD2101" s="17">
        <v>0</v>
      </c>
      <c r="AE2101" s="17"/>
      <c r="AF2101" s="17">
        <v>2.55770829023916E-2</v>
      </c>
      <c r="AG2101" s="17">
        <v>1.0905146288030101E-2</v>
      </c>
      <c r="AH2101" s="17">
        <v>0</v>
      </c>
      <c r="AI2101" s="17"/>
      <c r="AJ2101" s="17">
        <v>2.6480587959260699E-2</v>
      </c>
      <c r="AK2101" s="17">
        <v>1.62810595846275E-2</v>
      </c>
      <c r="AL2101" s="17">
        <v>0</v>
      </c>
      <c r="AM2101" s="17">
        <v>0</v>
      </c>
      <c r="AN2101" s="17">
        <v>0</v>
      </c>
      <c r="AO2101" s="17"/>
      <c r="AP2101" s="17">
        <v>4.5023944223929503E-2</v>
      </c>
      <c r="AQ2101" s="17">
        <v>8.4597384210350294E-3</v>
      </c>
      <c r="AR2101" s="17">
        <v>0</v>
      </c>
      <c r="AS2101" s="17"/>
      <c r="AT2101" s="17">
        <v>2.4335387503805699E-2</v>
      </c>
      <c r="AU2101" s="17">
        <v>1.7564798500782599E-2</v>
      </c>
      <c r="AV2101" s="17" t="s">
        <v>74</v>
      </c>
      <c r="AW2101" s="17">
        <v>0</v>
      </c>
      <c r="AX2101" s="17">
        <v>3.6064061710874798E-2</v>
      </c>
      <c r="AY2101" s="17">
        <v>0</v>
      </c>
      <c r="AZ2101" s="17">
        <v>0</v>
      </c>
    </row>
    <row r="2102" spans="2:52" x14ac:dyDescent="0.35">
      <c r="C2102" s="17"/>
      <c r="D2102" s="17"/>
      <c r="E2102" s="17"/>
      <c r="F2102" s="17"/>
      <c r="G2102" s="17"/>
      <c r="H2102" s="17"/>
      <c r="I2102" s="17"/>
      <c r="J2102" s="17"/>
      <c r="K2102" s="17"/>
      <c r="L2102" s="17"/>
      <c r="M2102" s="17"/>
      <c r="N2102" s="17"/>
      <c r="O2102" s="17"/>
      <c r="P2102" s="17"/>
      <c r="Q2102" s="17"/>
      <c r="R2102" s="17"/>
      <c r="S2102" s="17"/>
      <c r="T2102" s="17"/>
      <c r="U2102" s="17"/>
      <c r="V2102" s="17"/>
      <c r="W2102" s="17"/>
      <c r="X2102" s="17"/>
      <c r="Y2102" s="17"/>
      <c r="Z2102" s="17"/>
      <c r="AA2102" s="17"/>
      <c r="AB2102" s="17"/>
      <c r="AC2102" s="17"/>
      <c r="AD2102" s="17"/>
      <c r="AE2102" s="17"/>
      <c r="AF2102" s="17"/>
      <c r="AG2102" s="17"/>
      <c r="AH2102" s="17"/>
      <c r="AI2102" s="17"/>
      <c r="AJ2102" s="17"/>
      <c r="AK2102" s="17"/>
      <c r="AL2102" s="17"/>
      <c r="AM2102" s="17"/>
      <c r="AN2102" s="17"/>
      <c r="AO2102" s="17"/>
      <c r="AP2102" s="17"/>
      <c r="AQ2102" s="17"/>
      <c r="AR2102" s="17"/>
      <c r="AS2102" s="17"/>
      <c r="AT2102" s="17"/>
      <c r="AU2102" s="17"/>
      <c r="AV2102" s="17"/>
      <c r="AW2102" s="17"/>
      <c r="AX2102" s="17"/>
      <c r="AY2102" s="17"/>
      <c r="AZ2102" s="17"/>
    </row>
    <row r="2103" spans="2:52" x14ac:dyDescent="0.35">
      <c r="B2103" s="6" t="s">
        <v>580</v>
      </c>
      <c r="C2103" s="17"/>
      <c r="D2103" s="17"/>
      <c r="E2103" s="17"/>
      <c r="F2103" s="17"/>
      <c r="G2103" s="17"/>
      <c r="H2103" s="17"/>
      <c r="I2103" s="17"/>
      <c r="J2103" s="17"/>
      <c r="K2103" s="17"/>
      <c r="L2103" s="17"/>
      <c r="M2103" s="17"/>
      <c r="N2103" s="17"/>
      <c r="O2103" s="17"/>
      <c r="P2103" s="17"/>
      <c r="Q2103" s="17"/>
      <c r="R2103" s="17"/>
      <c r="S2103" s="17"/>
      <c r="T2103" s="17"/>
      <c r="U2103" s="17"/>
      <c r="V2103" s="17"/>
      <c r="W2103" s="17"/>
      <c r="X2103" s="17"/>
      <c r="Y2103" s="17"/>
      <c r="Z2103" s="17"/>
      <c r="AA2103" s="17"/>
      <c r="AB2103" s="17"/>
      <c r="AC2103" s="17"/>
      <c r="AD2103" s="17"/>
      <c r="AE2103" s="17"/>
      <c r="AF2103" s="17"/>
      <c r="AG2103" s="17"/>
      <c r="AH2103" s="17"/>
      <c r="AI2103" s="17"/>
      <c r="AJ2103" s="17"/>
      <c r="AK2103" s="17"/>
      <c r="AL2103" s="17"/>
      <c r="AM2103" s="17"/>
      <c r="AN2103" s="17"/>
      <c r="AO2103" s="17"/>
      <c r="AP2103" s="17"/>
      <c r="AQ2103" s="17"/>
      <c r="AR2103" s="17"/>
      <c r="AS2103" s="17"/>
      <c r="AT2103" s="17"/>
      <c r="AU2103" s="17"/>
      <c r="AV2103" s="17"/>
      <c r="AW2103" s="17"/>
      <c r="AX2103" s="17"/>
      <c r="AY2103" s="17"/>
      <c r="AZ2103" s="17"/>
    </row>
    <row r="2104" spans="2:52" x14ac:dyDescent="0.35">
      <c r="B2104" s="24" t="s">
        <v>156</v>
      </c>
      <c r="C2104" s="17"/>
      <c r="D2104" s="17"/>
      <c r="E2104" s="17"/>
      <c r="F2104" s="17"/>
      <c r="G2104" s="17"/>
      <c r="H2104" s="17"/>
      <c r="I2104" s="17"/>
      <c r="J2104" s="17"/>
      <c r="K2104" s="17"/>
      <c r="L2104" s="17"/>
      <c r="M2104" s="17"/>
      <c r="N2104" s="17"/>
      <c r="O2104" s="17"/>
      <c r="P2104" s="17"/>
      <c r="Q2104" s="17"/>
      <c r="R2104" s="17"/>
      <c r="S2104" s="17"/>
      <c r="T2104" s="17"/>
      <c r="U2104" s="17"/>
      <c r="V2104" s="17"/>
      <c r="W2104" s="17"/>
      <c r="X2104" s="17"/>
      <c r="Y2104" s="17"/>
      <c r="Z2104" s="17"/>
      <c r="AA2104" s="17"/>
      <c r="AB2104" s="17"/>
      <c r="AC2104" s="17"/>
      <c r="AD2104" s="17"/>
      <c r="AE2104" s="17"/>
      <c r="AF2104" s="17"/>
      <c r="AG2104" s="17"/>
      <c r="AH2104" s="17"/>
      <c r="AI2104" s="17"/>
      <c r="AJ2104" s="17"/>
      <c r="AK2104" s="17"/>
      <c r="AL2104" s="17"/>
      <c r="AM2104" s="17"/>
      <c r="AN2104" s="17"/>
      <c r="AO2104" s="17"/>
      <c r="AP2104" s="17"/>
      <c r="AQ2104" s="17"/>
      <c r="AR2104" s="17"/>
      <c r="AS2104" s="17"/>
      <c r="AT2104" s="17"/>
      <c r="AU2104" s="17"/>
      <c r="AV2104" s="17"/>
      <c r="AW2104" s="17"/>
      <c r="AX2104" s="17"/>
      <c r="AY2104" s="17"/>
      <c r="AZ2104" s="17"/>
    </row>
    <row r="2105" spans="2:52" x14ac:dyDescent="0.35">
      <c r="B2105" t="s">
        <v>573</v>
      </c>
      <c r="C2105" s="17">
        <v>6.6031869296120593E-2</v>
      </c>
      <c r="D2105" s="17">
        <v>6.2756366245879894E-2</v>
      </c>
      <c r="E2105" s="17">
        <v>6.9667864391476597E-2</v>
      </c>
      <c r="F2105" s="17"/>
      <c r="G2105" s="17">
        <v>0.107265982286572</v>
      </c>
      <c r="H2105" s="17">
        <v>8.3296733171441206E-2</v>
      </c>
      <c r="I2105" s="17">
        <v>0.110126744853322</v>
      </c>
      <c r="J2105" s="17">
        <v>4.3408592727541301E-2</v>
      </c>
      <c r="K2105" s="17">
        <v>3.0328720760876601E-2</v>
      </c>
      <c r="L2105" s="17">
        <v>3.5379322149730497E-2</v>
      </c>
      <c r="M2105" s="17"/>
      <c r="N2105" s="17">
        <v>6.3706440643257006E-2</v>
      </c>
      <c r="O2105" s="17">
        <v>4.68507119030128E-2</v>
      </c>
      <c r="P2105" s="17">
        <v>0.101434685479177</v>
      </c>
      <c r="Q2105" s="17">
        <v>5.25368208931625E-2</v>
      </c>
      <c r="R2105" s="17"/>
      <c r="S2105" s="17">
        <v>0.112312923224683</v>
      </c>
      <c r="T2105" s="17">
        <v>5.0169928264528901E-2</v>
      </c>
      <c r="U2105" s="17">
        <v>1.82073014253901E-2</v>
      </c>
      <c r="V2105" s="17">
        <v>3.2311572227020302E-2</v>
      </c>
      <c r="W2105" s="17">
        <v>5.3289249311364202E-2</v>
      </c>
      <c r="X2105" s="17">
        <v>0.10450628661752</v>
      </c>
      <c r="Y2105" s="17">
        <v>0.11890748168147</v>
      </c>
      <c r="Z2105" s="17">
        <v>0.12430452221464899</v>
      </c>
      <c r="AA2105" s="17">
        <v>5.2716325628722097E-2</v>
      </c>
      <c r="AB2105" s="17">
        <v>3.9399648651722297E-2</v>
      </c>
      <c r="AC2105" s="17">
        <v>0</v>
      </c>
      <c r="AD2105" s="17">
        <v>7.6657200470899203E-2</v>
      </c>
      <c r="AE2105" s="17"/>
      <c r="AF2105" s="17">
        <v>5.4212584665907899E-2</v>
      </c>
      <c r="AG2105" s="17">
        <v>6.5981577595310106E-2</v>
      </c>
      <c r="AH2105" s="17">
        <v>7.1425489755513605E-2</v>
      </c>
      <c r="AI2105" s="17"/>
      <c r="AJ2105" s="17">
        <v>4.9654598295934702E-2</v>
      </c>
      <c r="AK2105" s="17">
        <v>0.108716251113258</v>
      </c>
      <c r="AL2105" s="17">
        <v>4.91150639655566E-2</v>
      </c>
      <c r="AM2105" s="17">
        <v>0</v>
      </c>
      <c r="AN2105" s="17">
        <v>6.6635341808421095E-2</v>
      </c>
      <c r="AO2105" s="17"/>
      <c r="AP2105" s="17">
        <v>7.8863850157813803E-2</v>
      </c>
      <c r="AQ2105" s="17">
        <v>7.5574956077783806E-2</v>
      </c>
      <c r="AR2105" s="17">
        <v>7.4406923055120894E-2</v>
      </c>
      <c r="AS2105" s="17"/>
      <c r="AT2105" s="17">
        <v>3.2266865683494697E-2</v>
      </c>
      <c r="AU2105" s="17">
        <v>7.4281820898452006E-2</v>
      </c>
      <c r="AV2105" s="17" t="s">
        <v>74</v>
      </c>
      <c r="AW2105" s="17">
        <v>9.0344896208896394E-2</v>
      </c>
      <c r="AX2105" s="17">
        <v>0.16623958750071299</v>
      </c>
      <c r="AY2105" s="17">
        <v>6.2425929626639599E-2</v>
      </c>
      <c r="AZ2105" s="17">
        <v>4.9384564455786401E-2</v>
      </c>
    </row>
    <row r="2106" spans="2:52" x14ac:dyDescent="0.35">
      <c r="B2106" t="s">
        <v>574</v>
      </c>
      <c r="C2106" s="17">
        <v>0.213013765318979</v>
      </c>
      <c r="D2106" s="17">
        <v>0.236163583920731</v>
      </c>
      <c r="E2106" s="17">
        <v>0.188568689125654</v>
      </c>
      <c r="F2106" s="17"/>
      <c r="G2106" s="17">
        <v>0.35710955522773602</v>
      </c>
      <c r="H2106" s="17">
        <v>0.25198026165076498</v>
      </c>
      <c r="I2106" s="17">
        <v>0.23786526945174999</v>
      </c>
      <c r="J2106" s="17">
        <v>0.19464626121881301</v>
      </c>
      <c r="K2106" s="17">
        <v>0.12614197134160399</v>
      </c>
      <c r="L2106" s="17">
        <v>0.14109045882636601</v>
      </c>
      <c r="M2106" s="17"/>
      <c r="N2106" s="17">
        <v>0.29330957961219201</v>
      </c>
      <c r="O2106" s="17">
        <v>0.214443251282775</v>
      </c>
      <c r="P2106" s="17">
        <v>0.15156608169706001</v>
      </c>
      <c r="Q2106" s="17">
        <v>0.18480198490337199</v>
      </c>
      <c r="R2106" s="17"/>
      <c r="S2106" s="17">
        <v>0.233165823773202</v>
      </c>
      <c r="T2106" s="17">
        <v>0.23068943516078599</v>
      </c>
      <c r="U2106" s="17">
        <v>0.113847132440952</v>
      </c>
      <c r="V2106" s="17">
        <v>0.13988306988843</v>
      </c>
      <c r="W2106" s="17">
        <v>0.27899357752561599</v>
      </c>
      <c r="X2106" s="17">
        <v>0.22626747858448701</v>
      </c>
      <c r="Y2106" s="17">
        <v>0.16298151214627299</v>
      </c>
      <c r="Z2106" s="17">
        <v>0.24041227780628199</v>
      </c>
      <c r="AA2106" s="17">
        <v>0.29973712111127798</v>
      </c>
      <c r="AB2106" s="17">
        <v>0.14185192962732199</v>
      </c>
      <c r="AC2106" s="17">
        <v>0.20397597247176399</v>
      </c>
      <c r="AD2106" s="17">
        <v>0.31080878023526098</v>
      </c>
      <c r="AE2106" s="17"/>
      <c r="AF2106" s="17">
        <v>0.167610438552769</v>
      </c>
      <c r="AG2106" s="17">
        <v>0.186762460668633</v>
      </c>
      <c r="AH2106" s="17">
        <v>0.31055122885769898</v>
      </c>
      <c r="AI2106" s="17"/>
      <c r="AJ2106" s="17">
        <v>0.17307748290188499</v>
      </c>
      <c r="AK2106" s="17">
        <v>0.22814697457561001</v>
      </c>
      <c r="AL2106" s="17">
        <v>0.28328272189905501</v>
      </c>
      <c r="AM2106" s="17">
        <v>0.34621180177808503</v>
      </c>
      <c r="AN2106" s="17">
        <v>0.22381767569187599</v>
      </c>
      <c r="AO2106" s="17"/>
      <c r="AP2106" s="17">
        <v>0.20510742251627501</v>
      </c>
      <c r="AQ2106" s="17">
        <v>0.231422455969747</v>
      </c>
      <c r="AR2106" s="17">
        <v>0.39102973214409897</v>
      </c>
      <c r="AS2106" s="17"/>
      <c r="AT2106" s="17">
        <v>0.17277389166896401</v>
      </c>
      <c r="AU2106" s="17">
        <v>0.20452685619289901</v>
      </c>
      <c r="AV2106" s="17" t="s">
        <v>74</v>
      </c>
      <c r="AW2106" s="17">
        <v>0.31083505672341499</v>
      </c>
      <c r="AX2106" s="17">
        <v>0.27636273960177898</v>
      </c>
      <c r="AY2106" s="17">
        <v>0.22706499775198899</v>
      </c>
      <c r="AZ2106" s="17">
        <v>0.173997795336266</v>
      </c>
    </row>
    <row r="2107" spans="2:52" x14ac:dyDescent="0.35">
      <c r="B2107" t="s">
        <v>575</v>
      </c>
      <c r="C2107" s="17">
        <v>0.613790540702701</v>
      </c>
      <c r="D2107" s="17">
        <v>0.58760201341181395</v>
      </c>
      <c r="E2107" s="17">
        <v>0.64020177039524195</v>
      </c>
      <c r="F2107" s="17"/>
      <c r="G2107" s="17">
        <v>0.38012993007948798</v>
      </c>
      <c r="H2107" s="17">
        <v>0.56945209116152395</v>
      </c>
      <c r="I2107" s="17">
        <v>0.53759689728773796</v>
      </c>
      <c r="J2107" s="17">
        <v>0.65706554318464605</v>
      </c>
      <c r="K2107" s="17">
        <v>0.74431886653452894</v>
      </c>
      <c r="L2107" s="17">
        <v>0.73669693079135601</v>
      </c>
      <c r="M2107" s="17"/>
      <c r="N2107" s="17">
        <v>0.56483511340804005</v>
      </c>
      <c r="O2107" s="17">
        <v>0.63502522931287897</v>
      </c>
      <c r="P2107" s="17">
        <v>0.64253203782769897</v>
      </c>
      <c r="Q2107" s="17">
        <v>0.61743535139151695</v>
      </c>
      <c r="R2107" s="17"/>
      <c r="S2107" s="17">
        <v>0.54433482781790499</v>
      </c>
      <c r="T2107" s="17">
        <v>0.54792072238050404</v>
      </c>
      <c r="U2107" s="17">
        <v>0.73236312710863904</v>
      </c>
      <c r="V2107" s="17">
        <v>0.73816709647861001</v>
      </c>
      <c r="W2107" s="17">
        <v>0.54098819136088205</v>
      </c>
      <c r="X2107" s="17">
        <v>0.60788976729986799</v>
      </c>
      <c r="Y2107" s="17">
        <v>0.63438304043595695</v>
      </c>
      <c r="Z2107" s="17">
        <v>0.582057984199157</v>
      </c>
      <c r="AA2107" s="17">
        <v>0.57958901896915305</v>
      </c>
      <c r="AB2107" s="17">
        <v>0.71941216765832705</v>
      </c>
      <c r="AC2107" s="17">
        <v>0.74483083249177695</v>
      </c>
      <c r="AD2107" s="17">
        <v>0.37105854452142201</v>
      </c>
      <c r="AE2107" s="17"/>
      <c r="AF2107" s="17">
        <v>0.67819884113168105</v>
      </c>
      <c r="AG2107" s="17">
        <v>0.64390829327885302</v>
      </c>
      <c r="AH2107" s="17">
        <v>0.53531646102238395</v>
      </c>
      <c r="AI2107" s="17"/>
      <c r="AJ2107" s="17">
        <v>0.70058217679894996</v>
      </c>
      <c r="AK2107" s="17">
        <v>0.53888510287851299</v>
      </c>
      <c r="AL2107" s="17">
        <v>0.61961096293073503</v>
      </c>
      <c r="AM2107" s="17">
        <v>0.49812418149769</v>
      </c>
      <c r="AN2107" s="17">
        <v>0.62210511399912305</v>
      </c>
      <c r="AO2107" s="17"/>
      <c r="AP2107" s="17">
        <v>0.64554026748295901</v>
      </c>
      <c r="AQ2107" s="17">
        <v>0.58280498936104497</v>
      </c>
      <c r="AR2107" s="17">
        <v>0.41052725136569601</v>
      </c>
      <c r="AS2107" s="17"/>
      <c r="AT2107" s="17">
        <v>0.69475264351669197</v>
      </c>
      <c r="AU2107" s="17">
        <v>0.60650202165614198</v>
      </c>
      <c r="AV2107" s="17" t="s">
        <v>74</v>
      </c>
      <c r="AW2107" s="17">
        <v>0.505143542620761</v>
      </c>
      <c r="AX2107" s="17">
        <v>0.43157355599852099</v>
      </c>
      <c r="AY2107" s="17">
        <v>0.61123979875669399</v>
      </c>
      <c r="AZ2107" s="17">
        <v>0.60094424902760102</v>
      </c>
    </row>
    <row r="2108" spans="2:52" x14ac:dyDescent="0.35">
      <c r="B2108" t="s">
        <v>576</v>
      </c>
      <c r="C2108" s="17">
        <v>7.6577522053003194E-2</v>
      </c>
      <c r="D2108" s="17">
        <v>8.6533627871219099E-2</v>
      </c>
      <c r="E2108" s="17">
        <v>6.7189701950897601E-2</v>
      </c>
      <c r="F2108" s="17"/>
      <c r="G2108" s="17">
        <v>0.131766849457297</v>
      </c>
      <c r="H2108" s="17">
        <v>9.5270914016270095E-2</v>
      </c>
      <c r="I2108" s="17">
        <v>5.0061572316884802E-2</v>
      </c>
      <c r="J2108" s="17">
        <v>7.3667978498269199E-2</v>
      </c>
      <c r="K2108" s="17">
        <v>7.8618223231752896E-2</v>
      </c>
      <c r="L2108" s="17">
        <v>4.5741960084005599E-2</v>
      </c>
      <c r="M2108" s="17"/>
      <c r="N2108" s="17">
        <v>5.4538670430495199E-2</v>
      </c>
      <c r="O2108" s="17">
        <v>8.6501778946586297E-2</v>
      </c>
      <c r="P2108" s="17">
        <v>7.3936440770556694E-2</v>
      </c>
      <c r="Q2108" s="17">
        <v>9.3417303432064003E-2</v>
      </c>
      <c r="R2108" s="17"/>
      <c r="S2108" s="17">
        <v>7.0677655238352996E-2</v>
      </c>
      <c r="T2108" s="17">
        <v>0.11550678967816</v>
      </c>
      <c r="U2108" s="17">
        <v>0.13558243902502001</v>
      </c>
      <c r="V2108" s="17">
        <v>6.03698994621647E-2</v>
      </c>
      <c r="W2108" s="17">
        <v>9.8298233031849105E-2</v>
      </c>
      <c r="X2108" s="17">
        <v>4.1065672123463098E-2</v>
      </c>
      <c r="Y2108" s="17">
        <v>4.4839611930535199E-2</v>
      </c>
      <c r="Z2108" s="17">
        <v>5.3225215779912002E-2</v>
      </c>
      <c r="AA2108" s="17">
        <v>5.59464369941826E-2</v>
      </c>
      <c r="AB2108" s="17">
        <v>8.05866638521925E-2</v>
      </c>
      <c r="AC2108" s="17">
        <v>0</v>
      </c>
      <c r="AD2108" s="17">
        <v>0.182624782182258</v>
      </c>
      <c r="AE2108" s="17"/>
      <c r="AF2108" s="17">
        <v>6.8227861372224002E-2</v>
      </c>
      <c r="AG2108" s="17">
        <v>7.3181780851016703E-2</v>
      </c>
      <c r="AH2108" s="17">
        <v>4.4530258845313003E-2</v>
      </c>
      <c r="AI2108" s="17"/>
      <c r="AJ2108" s="17">
        <v>5.1045965452886498E-2</v>
      </c>
      <c r="AK2108" s="17">
        <v>8.6120774595450506E-2</v>
      </c>
      <c r="AL2108" s="17">
        <v>1.7319666015958399E-2</v>
      </c>
      <c r="AM2108" s="17">
        <v>0</v>
      </c>
      <c r="AN2108" s="17">
        <v>7.7136873175485093E-2</v>
      </c>
      <c r="AO2108" s="17"/>
      <c r="AP2108" s="17">
        <v>4.8819210795453101E-2</v>
      </c>
      <c r="AQ2108" s="17">
        <v>7.0123250066624496E-2</v>
      </c>
      <c r="AR2108" s="17">
        <v>8.7806233127351599E-2</v>
      </c>
      <c r="AS2108" s="17"/>
      <c r="AT2108" s="17">
        <v>6.3871727907666695E-2</v>
      </c>
      <c r="AU2108" s="17">
        <v>8.5523591504258603E-2</v>
      </c>
      <c r="AV2108" s="17" t="s">
        <v>74</v>
      </c>
      <c r="AW2108" s="17">
        <v>9.36765044469271E-2</v>
      </c>
      <c r="AX2108" s="17">
        <v>9.0388664612808894E-2</v>
      </c>
      <c r="AY2108" s="17">
        <v>6.8892215960437403E-2</v>
      </c>
      <c r="AZ2108" s="17">
        <v>0.1215613330637</v>
      </c>
    </row>
    <row r="2109" spans="2:52" x14ac:dyDescent="0.35">
      <c r="B2109" t="s">
        <v>577</v>
      </c>
      <c r="C2109" s="17">
        <v>3.0586302629196999E-2</v>
      </c>
      <c r="D2109" s="17">
        <v>2.6944408550355899E-2</v>
      </c>
      <c r="E2109" s="17">
        <v>3.4371974136730502E-2</v>
      </c>
      <c r="F2109" s="17"/>
      <c r="G2109" s="17">
        <v>2.3727682948906498E-2</v>
      </c>
      <c r="H2109" s="17">
        <v>0</v>
      </c>
      <c r="I2109" s="17">
        <v>6.43495160903058E-2</v>
      </c>
      <c r="J2109" s="17">
        <v>3.12116243707302E-2</v>
      </c>
      <c r="K2109" s="17">
        <v>2.0592218131236899E-2</v>
      </c>
      <c r="L2109" s="17">
        <v>4.1091328148542099E-2</v>
      </c>
      <c r="M2109" s="17"/>
      <c r="N2109" s="17">
        <v>2.3610195906016099E-2</v>
      </c>
      <c r="O2109" s="17">
        <v>1.71790285547468E-2</v>
      </c>
      <c r="P2109" s="17">
        <v>3.0530754225506499E-2</v>
      </c>
      <c r="Q2109" s="17">
        <v>5.18085393798845E-2</v>
      </c>
      <c r="R2109" s="17"/>
      <c r="S2109" s="17">
        <v>3.9508769945858002E-2</v>
      </c>
      <c r="T2109" s="17">
        <v>5.5713124516021201E-2</v>
      </c>
      <c r="U2109" s="17">
        <v>0</v>
      </c>
      <c r="V2109" s="17">
        <v>2.92683619437741E-2</v>
      </c>
      <c r="W2109" s="17">
        <v>2.84307487702887E-2</v>
      </c>
      <c r="X2109" s="17">
        <v>2.0270795374661799E-2</v>
      </c>
      <c r="Y2109" s="17">
        <v>3.8888353805765399E-2</v>
      </c>
      <c r="Z2109" s="17">
        <v>0</v>
      </c>
      <c r="AA2109" s="17">
        <v>1.20110972966636E-2</v>
      </c>
      <c r="AB2109" s="17">
        <v>1.8749590210436401E-2</v>
      </c>
      <c r="AC2109" s="17">
        <v>5.1193195036458701E-2</v>
      </c>
      <c r="AD2109" s="17">
        <v>5.8850692590159799E-2</v>
      </c>
      <c r="AE2109" s="17"/>
      <c r="AF2109" s="17">
        <v>3.1750274277418201E-2</v>
      </c>
      <c r="AG2109" s="17">
        <v>3.0165887606186301E-2</v>
      </c>
      <c r="AH2109" s="17">
        <v>3.8176561519089797E-2</v>
      </c>
      <c r="AI2109" s="17"/>
      <c r="AJ2109" s="17">
        <v>2.56397765503436E-2</v>
      </c>
      <c r="AK2109" s="17">
        <v>3.8130896837169401E-2</v>
      </c>
      <c r="AL2109" s="17">
        <v>3.0671585188694901E-2</v>
      </c>
      <c r="AM2109" s="17">
        <v>0.155664016724225</v>
      </c>
      <c r="AN2109" s="17">
        <v>1.0304995325094501E-2</v>
      </c>
      <c r="AO2109" s="17"/>
      <c r="AP2109" s="17">
        <v>2.1669249047499398E-2</v>
      </c>
      <c r="AQ2109" s="17">
        <v>4.0074348524800497E-2</v>
      </c>
      <c r="AR2109" s="17">
        <v>3.6229860307732099E-2</v>
      </c>
      <c r="AS2109" s="17"/>
      <c r="AT2109" s="17">
        <v>3.6334871223182498E-2</v>
      </c>
      <c r="AU2109" s="17">
        <v>2.9165709748247899E-2</v>
      </c>
      <c r="AV2109" s="17" t="s">
        <v>74</v>
      </c>
      <c r="AW2109" s="17">
        <v>0</v>
      </c>
      <c r="AX2109" s="17">
        <v>3.5435452286178303E-2</v>
      </c>
      <c r="AY2109" s="17">
        <v>3.0377057904239901E-2</v>
      </c>
      <c r="AZ2109" s="17">
        <v>5.41120581166466E-2</v>
      </c>
    </row>
    <row r="2110" spans="2:52" x14ac:dyDescent="0.35">
      <c r="C2110" s="17"/>
      <c r="D2110" s="17"/>
      <c r="E2110" s="17"/>
      <c r="F2110" s="17"/>
      <c r="G2110" s="17"/>
      <c r="H2110" s="17"/>
      <c r="I2110" s="17"/>
      <c r="J2110" s="17"/>
      <c r="K2110" s="17"/>
      <c r="L2110" s="17"/>
      <c r="M2110" s="17"/>
      <c r="N2110" s="17"/>
      <c r="O2110" s="17"/>
      <c r="P2110" s="17"/>
      <c r="Q2110" s="17"/>
      <c r="R2110" s="17"/>
      <c r="S2110" s="17"/>
      <c r="T2110" s="17"/>
      <c r="U2110" s="17"/>
      <c r="V2110" s="17"/>
      <c r="W2110" s="17"/>
      <c r="X2110" s="17"/>
      <c r="Y2110" s="17"/>
      <c r="Z2110" s="17"/>
      <c r="AA2110" s="17"/>
      <c r="AB2110" s="17"/>
      <c r="AC2110" s="17"/>
      <c r="AD2110" s="17"/>
      <c r="AE2110" s="17"/>
      <c r="AF2110" s="17"/>
      <c r="AG2110" s="17"/>
      <c r="AH2110" s="17"/>
      <c r="AI2110" s="17"/>
      <c r="AJ2110" s="17"/>
      <c r="AK2110" s="17"/>
      <c r="AL2110" s="17"/>
      <c r="AM2110" s="17"/>
      <c r="AN2110" s="17"/>
      <c r="AO2110" s="17"/>
      <c r="AP2110" s="17"/>
      <c r="AQ2110" s="17"/>
      <c r="AR2110" s="17"/>
      <c r="AS2110" s="17"/>
      <c r="AT2110" s="17"/>
      <c r="AU2110" s="17"/>
      <c r="AV2110" s="17"/>
      <c r="AW2110" s="17"/>
      <c r="AX2110" s="17"/>
      <c r="AY2110" s="17"/>
      <c r="AZ2110" s="17"/>
    </row>
    <row r="2111" spans="2:52" x14ac:dyDescent="0.35">
      <c r="B2111" s="6" t="s">
        <v>592</v>
      </c>
      <c r="C2111" s="17"/>
      <c r="D2111" s="17"/>
      <c r="E2111" s="17"/>
      <c r="F2111" s="17"/>
      <c r="G2111" s="17"/>
      <c r="H2111" s="17"/>
      <c r="I2111" s="17"/>
      <c r="J2111" s="17"/>
      <c r="K2111" s="17"/>
      <c r="L2111" s="17"/>
      <c r="M2111" s="17"/>
      <c r="N2111" s="17"/>
      <c r="O2111" s="17"/>
      <c r="P2111" s="17"/>
      <c r="Q2111" s="17"/>
      <c r="R2111" s="17"/>
      <c r="S2111" s="17"/>
      <c r="T2111" s="17"/>
      <c r="U2111" s="17"/>
      <c r="V2111" s="17"/>
      <c r="W2111" s="17"/>
      <c r="X2111" s="17"/>
      <c r="Y2111" s="17"/>
      <c r="Z2111" s="17"/>
      <c r="AA2111" s="17"/>
      <c r="AB2111" s="17"/>
      <c r="AC2111" s="17"/>
      <c r="AD2111" s="17"/>
      <c r="AE2111" s="17"/>
      <c r="AF2111" s="17"/>
      <c r="AG2111" s="17"/>
      <c r="AH2111" s="17"/>
      <c r="AI2111" s="17"/>
      <c r="AJ2111" s="17"/>
      <c r="AK2111" s="17"/>
      <c r="AL2111" s="17"/>
      <c r="AM2111" s="17"/>
      <c r="AN2111" s="17"/>
      <c r="AO2111" s="17"/>
      <c r="AP2111" s="17"/>
      <c r="AQ2111" s="17"/>
      <c r="AR2111" s="17"/>
      <c r="AS2111" s="17"/>
      <c r="AT2111" s="17"/>
      <c r="AU2111" s="17"/>
      <c r="AV2111" s="17"/>
      <c r="AW2111" s="17"/>
      <c r="AX2111" s="17"/>
      <c r="AY2111" s="17"/>
      <c r="AZ2111" s="17"/>
    </row>
    <row r="2112" spans="2:52" x14ac:dyDescent="0.35">
      <c r="B2112" s="24" t="s">
        <v>156</v>
      </c>
      <c r="C2112" s="17"/>
      <c r="D2112" s="17"/>
      <c r="E2112" s="17"/>
      <c r="F2112" s="17"/>
      <c r="G2112" s="17"/>
      <c r="H2112" s="17"/>
      <c r="I2112" s="17"/>
      <c r="J2112" s="17"/>
      <c r="K2112" s="17"/>
      <c r="L2112" s="17"/>
      <c r="M2112" s="17"/>
      <c r="N2112" s="17"/>
      <c r="O2112" s="17"/>
      <c r="P2112" s="17"/>
      <c r="Q2112" s="17"/>
      <c r="R2112" s="17"/>
      <c r="S2112" s="17"/>
      <c r="T2112" s="17"/>
      <c r="U2112" s="17"/>
      <c r="V2112" s="17"/>
      <c r="W2112" s="17"/>
      <c r="X2112" s="17"/>
      <c r="Y2112" s="17"/>
      <c r="Z2112" s="17"/>
      <c r="AA2112" s="17"/>
      <c r="AB2112" s="17"/>
      <c r="AC2112" s="17"/>
      <c r="AD2112" s="17"/>
      <c r="AE2112" s="17"/>
      <c r="AF2112" s="17"/>
      <c r="AG2112" s="17"/>
      <c r="AH2112" s="17"/>
      <c r="AI2112" s="17"/>
      <c r="AJ2112" s="17"/>
      <c r="AK2112" s="17"/>
      <c r="AL2112" s="17"/>
      <c r="AM2112" s="17"/>
      <c r="AN2112" s="17"/>
      <c r="AO2112" s="17"/>
      <c r="AP2112" s="17"/>
      <c r="AQ2112" s="17"/>
      <c r="AR2112" s="17"/>
      <c r="AS2112" s="17"/>
      <c r="AT2112" s="17"/>
      <c r="AU2112" s="17"/>
      <c r="AV2112" s="17"/>
      <c r="AW2112" s="17"/>
      <c r="AX2112" s="17"/>
      <c r="AY2112" s="17"/>
      <c r="AZ2112" s="17"/>
    </row>
    <row r="2113" spans="2:52" x14ac:dyDescent="0.35">
      <c r="B2113" t="s">
        <v>573</v>
      </c>
      <c r="C2113" s="17">
        <v>0.25605375992115098</v>
      </c>
      <c r="D2113" s="17">
        <v>0.26967981646507699</v>
      </c>
      <c r="E2113" s="17">
        <v>0.244113128640746</v>
      </c>
      <c r="F2113" s="17"/>
      <c r="G2113" s="17">
        <v>0.34520344138527398</v>
      </c>
      <c r="H2113" s="17">
        <v>0.247175267339484</v>
      </c>
      <c r="I2113" s="17">
        <v>0.28923886856113601</v>
      </c>
      <c r="J2113" s="17">
        <v>0.202968436875269</v>
      </c>
      <c r="K2113" s="17">
        <v>0.20884758256045899</v>
      </c>
      <c r="L2113" s="17">
        <v>0.25775471283566398</v>
      </c>
      <c r="M2113" s="17"/>
      <c r="N2113" s="17">
        <v>0.30924072300223199</v>
      </c>
      <c r="O2113" s="17">
        <v>0.243358770936492</v>
      </c>
      <c r="P2113" s="17">
        <v>0.21536654502085201</v>
      </c>
      <c r="Q2113" s="17">
        <v>0.25109486077654503</v>
      </c>
      <c r="R2113" s="17"/>
      <c r="S2113" s="17">
        <v>0.26230474644912399</v>
      </c>
      <c r="T2113" s="17">
        <v>0.19595141341435299</v>
      </c>
      <c r="U2113" s="17">
        <v>0.15324198017935201</v>
      </c>
      <c r="V2113" s="17">
        <v>0.253980460949979</v>
      </c>
      <c r="W2113" s="17">
        <v>0.23425516695722801</v>
      </c>
      <c r="X2113" s="17">
        <v>0.36690622046451099</v>
      </c>
      <c r="Y2113" s="17">
        <v>0.30182285384879398</v>
      </c>
      <c r="Z2113" s="17">
        <v>0.27806996181927202</v>
      </c>
      <c r="AA2113" s="17">
        <v>0.32799180075235601</v>
      </c>
      <c r="AB2113" s="17">
        <v>0.21986434152555201</v>
      </c>
      <c r="AC2113" s="17">
        <v>0.19205370912953501</v>
      </c>
      <c r="AD2113" s="17">
        <v>0.37606281645610001</v>
      </c>
      <c r="AE2113" s="17"/>
      <c r="AF2113" s="17">
        <v>0.220419123763786</v>
      </c>
      <c r="AG2113" s="17">
        <v>0.27459937526620598</v>
      </c>
      <c r="AH2113" s="17">
        <v>0.24473442247302701</v>
      </c>
      <c r="AI2113" s="17"/>
      <c r="AJ2113" s="17">
        <v>0.22719766785040399</v>
      </c>
      <c r="AK2113" s="17">
        <v>0.280461007913131</v>
      </c>
      <c r="AL2113" s="17">
        <v>0.249828399701265</v>
      </c>
      <c r="AM2113" s="17">
        <v>0</v>
      </c>
      <c r="AN2113" s="17">
        <v>0.27492907668509903</v>
      </c>
      <c r="AO2113" s="17"/>
      <c r="AP2113" s="17">
        <v>0.258874114059786</v>
      </c>
      <c r="AQ2113" s="17">
        <v>0.29357109969647899</v>
      </c>
      <c r="AR2113" s="17">
        <v>0.25096403911948001</v>
      </c>
      <c r="AS2113" s="17"/>
      <c r="AT2113" s="17">
        <v>0.263278066210755</v>
      </c>
      <c r="AU2113" s="17">
        <v>0.29922070035280102</v>
      </c>
      <c r="AV2113" s="17" t="s">
        <v>74</v>
      </c>
      <c r="AW2113" s="17">
        <v>0.13355093308732399</v>
      </c>
      <c r="AX2113" s="17">
        <v>0.213500565765708</v>
      </c>
      <c r="AY2113" s="17">
        <v>0.24811655132222701</v>
      </c>
      <c r="AZ2113" s="17">
        <v>0.27708545476992502</v>
      </c>
    </row>
    <row r="2114" spans="2:52" x14ac:dyDescent="0.35">
      <c r="B2114" t="s">
        <v>574</v>
      </c>
      <c r="C2114" s="17">
        <v>0.38621442917328602</v>
      </c>
      <c r="D2114" s="17">
        <v>0.386258775667214</v>
      </c>
      <c r="E2114" s="17">
        <v>0.38248716601062199</v>
      </c>
      <c r="F2114" s="17"/>
      <c r="G2114" s="17">
        <v>0.40575036221847199</v>
      </c>
      <c r="H2114" s="17">
        <v>0.41496777748685498</v>
      </c>
      <c r="I2114" s="17">
        <v>0.39479535584932002</v>
      </c>
      <c r="J2114" s="17">
        <v>0.44606780593846701</v>
      </c>
      <c r="K2114" s="17">
        <v>0.36141490391478998</v>
      </c>
      <c r="L2114" s="17">
        <v>0.30701698395253402</v>
      </c>
      <c r="M2114" s="17"/>
      <c r="N2114" s="17">
        <v>0.39020289495988902</v>
      </c>
      <c r="O2114" s="17">
        <v>0.43711199663411299</v>
      </c>
      <c r="P2114" s="17">
        <v>0.43419337365753202</v>
      </c>
      <c r="Q2114" s="17">
        <v>0.28262212391730601</v>
      </c>
      <c r="R2114" s="17"/>
      <c r="S2114" s="17">
        <v>0.35546995013767502</v>
      </c>
      <c r="T2114" s="17">
        <v>0.42303334167597301</v>
      </c>
      <c r="U2114" s="17">
        <v>0.41166842482645299</v>
      </c>
      <c r="V2114" s="17">
        <v>0.40518650739260098</v>
      </c>
      <c r="W2114" s="17">
        <v>0.443985060590948</v>
      </c>
      <c r="X2114" s="17">
        <v>0.36159770579842998</v>
      </c>
      <c r="Y2114" s="17">
        <v>0.29280195468981102</v>
      </c>
      <c r="Z2114" s="17">
        <v>0.48013604805951898</v>
      </c>
      <c r="AA2114" s="17">
        <v>0.33908551586554198</v>
      </c>
      <c r="AB2114" s="17">
        <v>0.38673878222708602</v>
      </c>
      <c r="AC2114" s="17">
        <v>0.41454346530235803</v>
      </c>
      <c r="AD2114" s="17">
        <v>0.38178666280531898</v>
      </c>
      <c r="AE2114" s="17"/>
      <c r="AF2114" s="17">
        <v>0.38654863226541403</v>
      </c>
      <c r="AG2114" s="17">
        <v>0.36921632019023398</v>
      </c>
      <c r="AH2114" s="17">
        <v>0.42174562785402903</v>
      </c>
      <c r="AI2114" s="17"/>
      <c r="AJ2114" s="17">
        <v>0.38930300557287301</v>
      </c>
      <c r="AK2114" s="17">
        <v>0.38395164403076099</v>
      </c>
      <c r="AL2114" s="17">
        <v>0.446487297282541</v>
      </c>
      <c r="AM2114" s="17">
        <v>0.34621180177808503</v>
      </c>
      <c r="AN2114" s="17">
        <v>0.36331344863692799</v>
      </c>
      <c r="AO2114" s="17"/>
      <c r="AP2114" s="17">
        <v>0.39546524954708101</v>
      </c>
      <c r="AQ2114" s="17">
        <v>0.38641146739787602</v>
      </c>
      <c r="AR2114" s="17">
        <v>0.49403238599278099</v>
      </c>
      <c r="AS2114" s="17"/>
      <c r="AT2114" s="17">
        <v>0.399315491390551</v>
      </c>
      <c r="AU2114" s="17">
        <v>0.46324428722050598</v>
      </c>
      <c r="AV2114" s="17" t="s">
        <v>74</v>
      </c>
      <c r="AW2114" s="17">
        <v>0.342127317117361</v>
      </c>
      <c r="AX2114" s="17">
        <v>0.27911355613956601</v>
      </c>
      <c r="AY2114" s="17">
        <v>0.33149684909510801</v>
      </c>
      <c r="AZ2114" s="17">
        <v>0.44777190554472801</v>
      </c>
    </row>
    <row r="2115" spans="2:52" x14ac:dyDescent="0.35">
      <c r="B2115" t="s">
        <v>575</v>
      </c>
      <c r="C2115" s="17">
        <v>0.32067942070673799</v>
      </c>
      <c r="D2115" s="17">
        <v>0.308632649941814</v>
      </c>
      <c r="E2115" s="17">
        <v>0.33451905939706</v>
      </c>
      <c r="F2115" s="17"/>
      <c r="G2115" s="17">
        <v>0.20662738171008499</v>
      </c>
      <c r="H2115" s="17">
        <v>0.296846841210886</v>
      </c>
      <c r="I2115" s="17">
        <v>0.26757350140947</v>
      </c>
      <c r="J2115" s="17">
        <v>0.30610532043179001</v>
      </c>
      <c r="K2115" s="17">
        <v>0.39013477165787303</v>
      </c>
      <c r="L2115" s="17">
        <v>0.42199475994608698</v>
      </c>
      <c r="M2115" s="17"/>
      <c r="N2115" s="17">
        <v>0.26488477453631298</v>
      </c>
      <c r="O2115" s="17">
        <v>0.28818643699915802</v>
      </c>
      <c r="P2115" s="17">
        <v>0.31312238327901898</v>
      </c>
      <c r="Q2115" s="17">
        <v>0.42222757412318401</v>
      </c>
      <c r="R2115" s="17"/>
      <c r="S2115" s="17">
        <v>0.34300581973126698</v>
      </c>
      <c r="T2115" s="17">
        <v>0.33565450147800702</v>
      </c>
      <c r="U2115" s="17">
        <v>0.36605972212843402</v>
      </c>
      <c r="V2115" s="17">
        <v>0.29639978983700399</v>
      </c>
      <c r="W2115" s="17">
        <v>0.295614850262094</v>
      </c>
      <c r="X2115" s="17">
        <v>0.21106901828003</v>
      </c>
      <c r="Y2115" s="17">
        <v>0.34866220588740199</v>
      </c>
      <c r="Z2115" s="17">
        <v>0.241793990121209</v>
      </c>
      <c r="AA2115" s="17">
        <v>0.33292268338210101</v>
      </c>
      <c r="AB2115" s="17">
        <v>0.37464728603692599</v>
      </c>
      <c r="AC2115" s="17">
        <v>0.364735458708277</v>
      </c>
      <c r="AD2115" s="17">
        <v>0.18176415473534199</v>
      </c>
      <c r="AE2115" s="17"/>
      <c r="AF2115" s="17">
        <v>0.34528213207902098</v>
      </c>
      <c r="AG2115" s="17">
        <v>0.33681107159778201</v>
      </c>
      <c r="AH2115" s="17">
        <v>0.28661564426164898</v>
      </c>
      <c r="AI2115" s="17"/>
      <c r="AJ2115" s="17">
        <v>0.34590407213470298</v>
      </c>
      <c r="AK2115" s="17">
        <v>0.300636764596527</v>
      </c>
      <c r="AL2115" s="17">
        <v>0.288861119179188</v>
      </c>
      <c r="AM2115" s="17">
        <v>0.49812418149769</v>
      </c>
      <c r="AN2115" s="17">
        <v>0.31657447174110898</v>
      </c>
      <c r="AO2115" s="17"/>
      <c r="AP2115" s="17">
        <v>0.29296254872591998</v>
      </c>
      <c r="AQ2115" s="17">
        <v>0.289933419099413</v>
      </c>
      <c r="AR2115" s="17">
        <v>0.211471386332376</v>
      </c>
      <c r="AS2115" s="17"/>
      <c r="AT2115" s="17">
        <v>0.30993999152818003</v>
      </c>
      <c r="AU2115" s="17">
        <v>0.20741698711746401</v>
      </c>
      <c r="AV2115" s="17" t="s">
        <v>74</v>
      </c>
      <c r="AW2115" s="17">
        <v>0.47353877407385497</v>
      </c>
      <c r="AX2115" s="17">
        <v>0.428054857872602</v>
      </c>
      <c r="AY2115" s="17">
        <v>0.37643675390540499</v>
      </c>
      <c r="AZ2115" s="17">
        <v>0.27514263968534702</v>
      </c>
    </row>
    <row r="2116" spans="2:52" x14ac:dyDescent="0.35">
      <c r="B2116" t="s">
        <v>576</v>
      </c>
      <c r="C2116" s="17">
        <v>2.2908608708677398E-2</v>
      </c>
      <c r="D2116" s="17">
        <v>1.8581075703573601E-2</v>
      </c>
      <c r="E2116" s="17">
        <v>2.73263562284808E-2</v>
      </c>
      <c r="F2116" s="17"/>
      <c r="G2116" s="17">
        <v>4.2418814686167997E-2</v>
      </c>
      <c r="H2116" s="17">
        <v>4.1010113962774403E-2</v>
      </c>
      <c r="I2116" s="17">
        <v>2.7592615819754002E-2</v>
      </c>
      <c r="J2116" s="17">
        <v>1.6052804809733201E-2</v>
      </c>
      <c r="K2116" s="17">
        <v>9.5979051650639802E-3</v>
      </c>
      <c r="L2116" s="17">
        <v>6.5584960498335102E-3</v>
      </c>
      <c r="M2116" s="17"/>
      <c r="N2116" s="17">
        <v>2.3523749478697401E-2</v>
      </c>
      <c r="O2116" s="17">
        <v>2.4893853047306298E-2</v>
      </c>
      <c r="P2116" s="17">
        <v>2.6311319926999002E-2</v>
      </c>
      <c r="Q2116" s="17">
        <v>1.6833429352112399E-2</v>
      </c>
      <c r="R2116" s="17"/>
      <c r="S2116" s="17">
        <v>2.7968180198092701E-2</v>
      </c>
      <c r="T2116" s="17">
        <v>2.7680593856851399E-2</v>
      </c>
      <c r="U2116" s="17">
        <v>5.0322751412789697E-2</v>
      </c>
      <c r="V2116" s="17">
        <v>1.51648798766421E-2</v>
      </c>
      <c r="W2116" s="17">
        <v>2.6144922189729199E-2</v>
      </c>
      <c r="X2116" s="17">
        <v>6.0427055457028797E-2</v>
      </c>
      <c r="Y2116" s="17">
        <v>0</v>
      </c>
      <c r="Z2116" s="17">
        <v>0</v>
      </c>
      <c r="AA2116" s="17">
        <v>0</v>
      </c>
      <c r="AB2116" s="17">
        <v>0</v>
      </c>
      <c r="AC2116" s="17">
        <v>2.8667366859829301E-2</v>
      </c>
      <c r="AD2116" s="17">
        <v>6.0386366003239399E-2</v>
      </c>
      <c r="AE2116" s="17"/>
      <c r="AF2116" s="17">
        <v>2.4396402184920798E-2</v>
      </c>
      <c r="AG2116" s="17">
        <v>4.2062548922553802E-3</v>
      </c>
      <c r="AH2116" s="17">
        <v>4.6904305411294901E-2</v>
      </c>
      <c r="AI2116" s="17"/>
      <c r="AJ2116" s="17">
        <v>2.5023952325502301E-2</v>
      </c>
      <c r="AK2116" s="17">
        <v>1.28274672744286E-2</v>
      </c>
      <c r="AL2116" s="17">
        <v>0</v>
      </c>
      <c r="AM2116" s="17">
        <v>0.155664016724225</v>
      </c>
      <c r="AN2116" s="17">
        <v>3.5061021646365202E-2</v>
      </c>
      <c r="AO2116" s="17"/>
      <c r="AP2116" s="17">
        <v>3.8051445296564901E-2</v>
      </c>
      <c r="AQ2116" s="17">
        <v>1.25228162884843E-2</v>
      </c>
      <c r="AR2116" s="17">
        <v>2.69898751958693E-2</v>
      </c>
      <c r="AS2116" s="17"/>
      <c r="AT2116" s="17">
        <v>1.1565517364743901E-2</v>
      </c>
      <c r="AU2116" s="17">
        <v>3.0118025309228798E-2</v>
      </c>
      <c r="AV2116" s="17" t="s">
        <v>74</v>
      </c>
      <c r="AW2116" s="17">
        <v>3.4339608400638502E-2</v>
      </c>
      <c r="AX2116" s="17">
        <v>1.5296324374933499E-2</v>
      </c>
      <c r="AY2116" s="17">
        <v>3.7010016232173898E-2</v>
      </c>
      <c r="AZ2116" s="17">
        <v>0</v>
      </c>
    </row>
    <row r="2117" spans="2:52" x14ac:dyDescent="0.35">
      <c r="B2117" t="s">
        <v>577</v>
      </c>
      <c r="C2117" s="17">
        <v>1.41437814901477E-2</v>
      </c>
      <c r="D2117" s="17">
        <v>1.6847682222321501E-2</v>
      </c>
      <c r="E2117" s="17">
        <v>1.15542897230909E-2</v>
      </c>
      <c r="F2117" s="17"/>
      <c r="G2117" s="17">
        <v>0</v>
      </c>
      <c r="H2117" s="17">
        <v>0</v>
      </c>
      <c r="I2117" s="17">
        <v>2.0799658360318999E-2</v>
      </c>
      <c r="J2117" s="17">
        <v>2.8805631944741301E-2</v>
      </c>
      <c r="K2117" s="17">
        <v>3.0004836701813999E-2</v>
      </c>
      <c r="L2117" s="17">
        <v>6.6750472158819902E-3</v>
      </c>
      <c r="M2117" s="17"/>
      <c r="N2117" s="17">
        <v>1.21478580228685E-2</v>
      </c>
      <c r="O2117" s="17">
        <v>6.4489423829311998E-3</v>
      </c>
      <c r="P2117" s="17">
        <v>1.1006378115597799E-2</v>
      </c>
      <c r="Q2117" s="17">
        <v>2.72220118308532E-2</v>
      </c>
      <c r="R2117" s="17"/>
      <c r="S2117" s="17">
        <v>1.12513034838417E-2</v>
      </c>
      <c r="T2117" s="17">
        <v>1.7680149574816201E-2</v>
      </c>
      <c r="U2117" s="17">
        <v>1.8707121452970699E-2</v>
      </c>
      <c r="V2117" s="17">
        <v>2.92683619437741E-2</v>
      </c>
      <c r="W2117" s="17">
        <v>0</v>
      </c>
      <c r="X2117" s="17">
        <v>0</v>
      </c>
      <c r="Y2117" s="17">
        <v>5.6712985573993603E-2</v>
      </c>
      <c r="Z2117" s="17">
        <v>0</v>
      </c>
      <c r="AA2117" s="17">
        <v>0</v>
      </c>
      <c r="AB2117" s="17">
        <v>1.8749590210436401E-2</v>
      </c>
      <c r="AC2117" s="17">
        <v>0</v>
      </c>
      <c r="AD2117" s="17">
        <v>0</v>
      </c>
      <c r="AE2117" s="17"/>
      <c r="AF2117" s="17">
        <v>2.3353709706857899E-2</v>
      </c>
      <c r="AG2117" s="17">
        <v>1.51669780535228E-2</v>
      </c>
      <c r="AH2117" s="17">
        <v>0</v>
      </c>
      <c r="AI2117" s="17"/>
      <c r="AJ2117" s="17">
        <v>1.2571302116517901E-2</v>
      </c>
      <c r="AK2117" s="17">
        <v>2.2123116185152801E-2</v>
      </c>
      <c r="AL2117" s="17">
        <v>1.4823183837006201E-2</v>
      </c>
      <c r="AM2117" s="17">
        <v>0</v>
      </c>
      <c r="AN2117" s="17">
        <v>1.0121981290498201E-2</v>
      </c>
      <c r="AO2117" s="17"/>
      <c r="AP2117" s="17">
        <v>1.46466423706481E-2</v>
      </c>
      <c r="AQ2117" s="17">
        <v>1.75611975177478E-2</v>
      </c>
      <c r="AR2117" s="17">
        <v>1.6542313359494101E-2</v>
      </c>
      <c r="AS2117" s="17"/>
      <c r="AT2117" s="17">
        <v>1.5900933505770501E-2</v>
      </c>
      <c r="AU2117" s="17">
        <v>0</v>
      </c>
      <c r="AV2117" s="17" t="s">
        <v>74</v>
      </c>
      <c r="AW2117" s="17">
        <v>1.64433673208224E-2</v>
      </c>
      <c r="AX2117" s="17">
        <v>6.4034695847190098E-2</v>
      </c>
      <c r="AY2117" s="17">
        <v>6.9398294450857996E-3</v>
      </c>
      <c r="AZ2117" s="17">
        <v>0</v>
      </c>
    </row>
    <row r="2118" spans="2:52" x14ac:dyDescent="0.35">
      <c r="C2118" s="17"/>
      <c r="D2118" s="17"/>
      <c r="E2118" s="17"/>
      <c r="F2118" s="17"/>
      <c r="G2118" s="17"/>
      <c r="H2118" s="17"/>
      <c r="I2118" s="17"/>
      <c r="J2118" s="17"/>
      <c r="K2118" s="17"/>
      <c r="L2118" s="17"/>
      <c r="M2118" s="17"/>
      <c r="N2118" s="17"/>
      <c r="O2118" s="17"/>
      <c r="P2118" s="17"/>
      <c r="Q2118" s="17"/>
      <c r="R2118" s="17"/>
      <c r="S2118" s="17"/>
      <c r="T2118" s="17"/>
      <c r="U2118" s="17"/>
      <c r="V2118" s="17"/>
      <c r="W2118" s="17"/>
      <c r="X2118" s="17"/>
      <c r="Y2118" s="17"/>
      <c r="Z2118" s="17"/>
      <c r="AA2118" s="17"/>
      <c r="AB2118" s="17"/>
      <c r="AC2118" s="17"/>
      <c r="AD2118" s="17"/>
      <c r="AE2118" s="17"/>
      <c r="AF2118" s="17"/>
      <c r="AG2118" s="17"/>
      <c r="AH2118" s="17"/>
      <c r="AI2118" s="17"/>
      <c r="AJ2118" s="17"/>
      <c r="AK2118" s="17"/>
      <c r="AL2118" s="17"/>
      <c r="AM2118" s="17"/>
      <c r="AN2118" s="17"/>
      <c r="AO2118" s="17"/>
      <c r="AP2118" s="17"/>
      <c r="AQ2118" s="17"/>
      <c r="AR2118" s="17"/>
      <c r="AS2118" s="17"/>
      <c r="AT2118" s="17"/>
      <c r="AU2118" s="17"/>
      <c r="AV2118" s="17"/>
      <c r="AW2118" s="17"/>
      <c r="AX2118" s="17"/>
      <c r="AY2118" s="17"/>
      <c r="AZ2118" s="17"/>
    </row>
    <row r="2119" spans="2:52" x14ac:dyDescent="0.35">
      <c r="B2119" s="6" t="s">
        <v>579</v>
      </c>
      <c r="C2119" s="17"/>
      <c r="D2119" s="17"/>
      <c r="E2119" s="17"/>
      <c r="F2119" s="17"/>
      <c r="G2119" s="17"/>
      <c r="H2119" s="17"/>
      <c r="I2119" s="17"/>
      <c r="J2119" s="17"/>
      <c r="K2119" s="17"/>
      <c r="L2119" s="17"/>
      <c r="M2119" s="17"/>
      <c r="N2119" s="17"/>
      <c r="O2119" s="17"/>
      <c r="P2119" s="17"/>
      <c r="Q2119" s="17"/>
      <c r="R2119" s="17"/>
      <c r="S2119" s="17"/>
      <c r="T2119" s="17"/>
      <c r="U2119" s="17"/>
      <c r="V2119" s="17"/>
      <c r="W2119" s="17"/>
      <c r="X2119" s="17"/>
      <c r="Y2119" s="17"/>
      <c r="Z2119" s="17"/>
      <c r="AA2119" s="17"/>
      <c r="AB2119" s="17"/>
      <c r="AC2119" s="17"/>
      <c r="AD2119" s="17"/>
      <c r="AE2119" s="17"/>
      <c r="AF2119" s="17"/>
      <c r="AG2119" s="17"/>
      <c r="AH2119" s="17"/>
      <c r="AI2119" s="17"/>
      <c r="AJ2119" s="17"/>
      <c r="AK2119" s="17"/>
      <c r="AL2119" s="17"/>
      <c r="AM2119" s="17"/>
      <c r="AN2119" s="17"/>
      <c r="AO2119" s="17"/>
      <c r="AP2119" s="17"/>
      <c r="AQ2119" s="17"/>
      <c r="AR2119" s="17"/>
      <c r="AS2119" s="17"/>
      <c r="AT2119" s="17"/>
      <c r="AU2119" s="17"/>
      <c r="AV2119" s="17"/>
      <c r="AW2119" s="17"/>
      <c r="AX2119" s="17"/>
      <c r="AY2119" s="17"/>
      <c r="AZ2119" s="17"/>
    </row>
    <row r="2120" spans="2:52" x14ac:dyDescent="0.35">
      <c r="B2120" s="24" t="s">
        <v>156</v>
      </c>
      <c r="C2120" s="17"/>
      <c r="D2120" s="17"/>
      <c r="E2120" s="17"/>
      <c r="F2120" s="17"/>
      <c r="G2120" s="17"/>
      <c r="H2120" s="17"/>
      <c r="I2120" s="17"/>
      <c r="J2120" s="17"/>
      <c r="K2120" s="17"/>
      <c r="L2120" s="17"/>
      <c r="M2120" s="17"/>
      <c r="N2120" s="17"/>
      <c r="O2120" s="17"/>
      <c r="P2120" s="17"/>
      <c r="Q2120" s="17"/>
      <c r="R2120" s="17"/>
      <c r="S2120" s="17"/>
      <c r="T2120" s="17"/>
      <c r="U2120" s="17"/>
      <c r="V2120" s="17"/>
      <c r="W2120" s="17"/>
      <c r="X2120" s="17"/>
      <c r="Y2120" s="17"/>
      <c r="Z2120" s="17"/>
      <c r="AA2120" s="17"/>
      <c r="AB2120" s="17"/>
      <c r="AC2120" s="17"/>
      <c r="AD2120" s="17"/>
      <c r="AE2120" s="17"/>
      <c r="AF2120" s="17"/>
      <c r="AG2120" s="17"/>
      <c r="AH2120" s="17"/>
      <c r="AI2120" s="17"/>
      <c r="AJ2120" s="17"/>
      <c r="AK2120" s="17"/>
      <c r="AL2120" s="17"/>
      <c r="AM2120" s="17"/>
      <c r="AN2120" s="17"/>
      <c r="AO2120" s="17"/>
      <c r="AP2120" s="17"/>
      <c r="AQ2120" s="17"/>
      <c r="AR2120" s="17"/>
      <c r="AS2120" s="17"/>
      <c r="AT2120" s="17"/>
      <c r="AU2120" s="17"/>
      <c r="AV2120" s="17"/>
      <c r="AW2120" s="17"/>
      <c r="AX2120" s="17"/>
      <c r="AY2120" s="17"/>
      <c r="AZ2120" s="17"/>
    </row>
    <row r="2121" spans="2:52" x14ac:dyDescent="0.35">
      <c r="B2121" t="s">
        <v>573</v>
      </c>
      <c r="C2121" s="17">
        <v>0.16213951411340299</v>
      </c>
      <c r="D2121" s="17">
        <v>0.17665983839833099</v>
      </c>
      <c r="E2121" s="17">
        <v>0.14875079108568301</v>
      </c>
      <c r="F2121" s="17"/>
      <c r="G2121" s="17">
        <v>0.24314464411999201</v>
      </c>
      <c r="H2121" s="17">
        <v>0.14854255134517</v>
      </c>
      <c r="I2121" s="17">
        <v>0.219019125038134</v>
      </c>
      <c r="J2121" s="17">
        <v>0.13859698067248599</v>
      </c>
      <c r="K2121" s="17">
        <v>0.11414443559826599</v>
      </c>
      <c r="L2121" s="17">
        <v>0.129904719630652</v>
      </c>
      <c r="M2121" s="17"/>
      <c r="N2121" s="17">
        <v>0.16807460900312801</v>
      </c>
      <c r="O2121" s="17">
        <v>0.14098887152120801</v>
      </c>
      <c r="P2121" s="17">
        <v>0.156095911391187</v>
      </c>
      <c r="Q2121" s="17">
        <v>0.18296880728001899</v>
      </c>
      <c r="R2121" s="17"/>
      <c r="S2121" s="17">
        <v>0.19477577804673599</v>
      </c>
      <c r="T2121" s="17">
        <v>6.7752318944453604E-2</v>
      </c>
      <c r="U2121" s="17">
        <v>0.15505396987851799</v>
      </c>
      <c r="V2121" s="17">
        <v>0.13191287088759501</v>
      </c>
      <c r="W2121" s="17">
        <v>0.21958398304400401</v>
      </c>
      <c r="X2121" s="17">
        <v>0.21476783511183301</v>
      </c>
      <c r="Y2121" s="17">
        <v>0.20694595256651299</v>
      </c>
      <c r="Z2121" s="17">
        <v>0.112962625747695</v>
      </c>
      <c r="AA2121" s="17">
        <v>0.16010254405298399</v>
      </c>
      <c r="AB2121" s="17">
        <v>0.15705264453894899</v>
      </c>
      <c r="AC2121" s="17">
        <v>0.23429783764362799</v>
      </c>
      <c r="AD2121" s="17">
        <v>0.20175209544202799</v>
      </c>
      <c r="AE2121" s="17"/>
      <c r="AF2121" s="17">
        <v>0.114372482615947</v>
      </c>
      <c r="AG2121" s="17">
        <v>0.16985821802499701</v>
      </c>
      <c r="AH2121" s="17">
        <v>0.19432985962266</v>
      </c>
      <c r="AI2121" s="17"/>
      <c r="AJ2121" s="17">
        <v>0.132590382680672</v>
      </c>
      <c r="AK2121" s="17">
        <v>0.175810847291198</v>
      </c>
      <c r="AL2121" s="17">
        <v>0.20328417214376199</v>
      </c>
      <c r="AM2121" s="17">
        <v>0</v>
      </c>
      <c r="AN2121" s="17">
        <v>0.19472767686679801</v>
      </c>
      <c r="AO2121" s="17"/>
      <c r="AP2121" s="17">
        <v>0.15898986087912001</v>
      </c>
      <c r="AQ2121" s="17">
        <v>0.179108347065772</v>
      </c>
      <c r="AR2121" s="17">
        <v>0.15695613390852101</v>
      </c>
      <c r="AS2121" s="17"/>
      <c r="AT2121" s="17">
        <v>0.14175924137433599</v>
      </c>
      <c r="AU2121" s="17">
        <v>0.14771142973630899</v>
      </c>
      <c r="AV2121" s="17" t="s">
        <v>74</v>
      </c>
      <c r="AW2121" s="17">
        <v>0.152125413806909</v>
      </c>
      <c r="AX2121" s="17">
        <v>0.18075368884940399</v>
      </c>
      <c r="AY2121" s="17">
        <v>0.21518449353356101</v>
      </c>
      <c r="AZ2121" s="17">
        <v>0.184292142438469</v>
      </c>
    </row>
    <row r="2122" spans="2:52" x14ac:dyDescent="0.35">
      <c r="B2122" t="s">
        <v>574</v>
      </c>
      <c r="C2122" s="17">
        <v>0.39304569129841499</v>
      </c>
      <c r="D2122" s="17">
        <v>0.39033191008014601</v>
      </c>
      <c r="E2122" s="17">
        <v>0.392087428405477</v>
      </c>
      <c r="F2122" s="17"/>
      <c r="G2122" s="17">
        <v>0.40156903762567597</v>
      </c>
      <c r="H2122" s="17">
        <v>0.49485453463311402</v>
      </c>
      <c r="I2122" s="17">
        <v>0.43466499755751398</v>
      </c>
      <c r="J2122" s="17">
        <v>0.39275849132264301</v>
      </c>
      <c r="K2122" s="17">
        <v>0.27060521806904098</v>
      </c>
      <c r="L2122" s="17">
        <v>0.35444458268599</v>
      </c>
      <c r="M2122" s="17"/>
      <c r="N2122" s="17">
        <v>0.431139981686604</v>
      </c>
      <c r="O2122" s="17">
        <v>0.41162447374952199</v>
      </c>
      <c r="P2122" s="17">
        <v>0.37680437246355603</v>
      </c>
      <c r="Q2122" s="17">
        <v>0.34872802087136101</v>
      </c>
      <c r="R2122" s="17"/>
      <c r="S2122" s="17">
        <v>0.337611601196802</v>
      </c>
      <c r="T2122" s="17">
        <v>0.40374274458687198</v>
      </c>
      <c r="U2122" s="17">
        <v>0.25303391931024699</v>
      </c>
      <c r="V2122" s="17">
        <v>0.44614529182604301</v>
      </c>
      <c r="W2122" s="17">
        <v>0.27852808762537101</v>
      </c>
      <c r="X2122" s="17">
        <v>0.52145659741407502</v>
      </c>
      <c r="Y2122" s="17">
        <v>0.44624221738308301</v>
      </c>
      <c r="Z2122" s="17">
        <v>0.58201602543967201</v>
      </c>
      <c r="AA2122" s="17">
        <v>0.42764631855395002</v>
      </c>
      <c r="AB2122" s="17">
        <v>0.27983828011566098</v>
      </c>
      <c r="AC2122" s="17">
        <v>0.406213141930448</v>
      </c>
      <c r="AD2122" s="17">
        <v>0.443354742111078</v>
      </c>
      <c r="AE2122" s="17"/>
      <c r="AF2122" s="17">
        <v>0.36174089695846501</v>
      </c>
      <c r="AG2122" s="17">
        <v>0.40083405647243803</v>
      </c>
      <c r="AH2122" s="17">
        <v>0.43870024248935702</v>
      </c>
      <c r="AI2122" s="17"/>
      <c r="AJ2122" s="17">
        <v>0.36919293334421899</v>
      </c>
      <c r="AK2122" s="17">
        <v>0.43178465949332201</v>
      </c>
      <c r="AL2122" s="17">
        <v>0.31723874436243699</v>
      </c>
      <c r="AM2122" s="17">
        <v>0.15538468037848099</v>
      </c>
      <c r="AN2122" s="17">
        <v>0.42104803886293501</v>
      </c>
      <c r="AO2122" s="17"/>
      <c r="AP2122" s="17">
        <v>0.40029016727747602</v>
      </c>
      <c r="AQ2122" s="17">
        <v>0.43241318129016598</v>
      </c>
      <c r="AR2122" s="17">
        <v>0.44264595535299001</v>
      </c>
      <c r="AS2122" s="17"/>
      <c r="AT2122" s="17">
        <v>0.355977483516563</v>
      </c>
      <c r="AU2122" s="17">
        <v>0.441154061845907</v>
      </c>
      <c r="AV2122" s="17" t="s">
        <v>74</v>
      </c>
      <c r="AW2122" s="17">
        <v>0.39449770823055802</v>
      </c>
      <c r="AX2122" s="17">
        <v>0.33873226498702502</v>
      </c>
      <c r="AY2122" s="17">
        <v>0.395560190579343</v>
      </c>
      <c r="AZ2122" s="17">
        <v>0.48010986626402102</v>
      </c>
    </row>
    <row r="2123" spans="2:52" x14ac:dyDescent="0.35">
      <c r="B2123" t="s">
        <v>575</v>
      </c>
      <c r="C2123" s="17">
        <v>0.398656777403538</v>
      </c>
      <c r="D2123" s="17">
        <v>0.39192336416254298</v>
      </c>
      <c r="E2123" s="17">
        <v>0.40770903946378201</v>
      </c>
      <c r="F2123" s="17"/>
      <c r="G2123" s="17">
        <v>0.30283980325283599</v>
      </c>
      <c r="H2123" s="17">
        <v>0.32800407091924799</v>
      </c>
      <c r="I2123" s="17">
        <v>0.32675895373429298</v>
      </c>
      <c r="J2123" s="17">
        <v>0.41494157462044801</v>
      </c>
      <c r="K2123" s="17">
        <v>0.56647531492234604</v>
      </c>
      <c r="L2123" s="17">
        <v>0.44782487637384699</v>
      </c>
      <c r="M2123" s="17"/>
      <c r="N2123" s="17">
        <v>0.372311760107783</v>
      </c>
      <c r="O2123" s="17">
        <v>0.41401261510625598</v>
      </c>
      <c r="P2123" s="17">
        <v>0.414259056856217</v>
      </c>
      <c r="Q2123" s="17">
        <v>0.39652535461330601</v>
      </c>
      <c r="R2123" s="17"/>
      <c r="S2123" s="17">
        <v>0.44067269258229902</v>
      </c>
      <c r="T2123" s="17">
        <v>0.453658878353356</v>
      </c>
      <c r="U2123" s="17">
        <v>0.53321266448526405</v>
      </c>
      <c r="V2123" s="17">
        <v>0.36089495610258598</v>
      </c>
      <c r="W2123" s="17">
        <v>0.38283810868337798</v>
      </c>
      <c r="X2123" s="17">
        <v>0.245475715723107</v>
      </c>
      <c r="Y2123" s="17">
        <v>0.30792347624463901</v>
      </c>
      <c r="Z2123" s="17">
        <v>0.27874495201354299</v>
      </c>
      <c r="AA2123" s="17">
        <v>0.37354270263638301</v>
      </c>
      <c r="AB2123" s="17">
        <v>0.52543560597373395</v>
      </c>
      <c r="AC2123" s="17">
        <v>0.33386943596037499</v>
      </c>
      <c r="AD2123" s="17">
        <v>0.35489316244689501</v>
      </c>
      <c r="AE2123" s="17"/>
      <c r="AF2123" s="17">
        <v>0.45838237811903798</v>
      </c>
      <c r="AG2123" s="17">
        <v>0.39946294480703198</v>
      </c>
      <c r="AH2123" s="17">
        <v>0.32146224051199901</v>
      </c>
      <c r="AI2123" s="17"/>
      <c r="AJ2123" s="17">
        <v>0.447196174087163</v>
      </c>
      <c r="AK2123" s="17">
        <v>0.36053978968383699</v>
      </c>
      <c r="AL2123" s="17">
        <v>0.41341469837398997</v>
      </c>
      <c r="AM2123" s="17">
        <v>0.688951302897294</v>
      </c>
      <c r="AN2123" s="17">
        <v>0.32785275624077098</v>
      </c>
      <c r="AO2123" s="17"/>
      <c r="AP2123" s="17">
        <v>0.38189098300353902</v>
      </c>
      <c r="AQ2123" s="17">
        <v>0.35450892608929502</v>
      </c>
      <c r="AR2123" s="17">
        <v>0.32748703354431802</v>
      </c>
      <c r="AS2123" s="17"/>
      <c r="AT2123" s="17">
        <v>0.43876976935597101</v>
      </c>
      <c r="AU2123" s="17">
        <v>0.37579113594688701</v>
      </c>
      <c r="AV2123" s="17" t="s">
        <v>74</v>
      </c>
      <c r="AW2123" s="17">
        <v>0.411813234120321</v>
      </c>
      <c r="AX2123" s="17">
        <v>0.41599581524837798</v>
      </c>
      <c r="AY2123" s="17">
        <v>0.36723271604512298</v>
      </c>
      <c r="AZ2123" s="17">
        <v>0.28555056573556897</v>
      </c>
    </row>
    <row r="2124" spans="2:52" x14ac:dyDescent="0.35">
      <c r="B2124" t="s">
        <v>576</v>
      </c>
      <c r="C2124" s="17">
        <v>2.2798315556786599E-2</v>
      </c>
      <c r="D2124" s="17">
        <v>2.0439265643990699E-2</v>
      </c>
      <c r="E2124" s="17">
        <v>2.5268416729956101E-2</v>
      </c>
      <c r="F2124" s="17"/>
      <c r="G2124" s="17">
        <v>4.2104499835076997E-2</v>
      </c>
      <c r="H2124" s="17">
        <v>8.0049207542838598E-3</v>
      </c>
      <c r="I2124" s="17">
        <v>9.9773360220729596E-3</v>
      </c>
      <c r="J2124" s="17">
        <v>2.3867845402644399E-2</v>
      </c>
      <c r="K2124" s="17">
        <v>2.8182813279110298E-2</v>
      </c>
      <c r="L2124" s="17">
        <v>2.71932664511138E-2</v>
      </c>
      <c r="M2124" s="17"/>
      <c r="N2124" s="17">
        <v>1.14735304533159E-2</v>
      </c>
      <c r="O2124" s="17">
        <v>2.69250972400823E-2</v>
      </c>
      <c r="P2124" s="17">
        <v>3.0509319663424701E-2</v>
      </c>
      <c r="Q2124" s="17">
        <v>2.3371351589411001E-2</v>
      </c>
      <c r="R2124" s="17"/>
      <c r="S2124" s="17">
        <v>2.6939928174162998E-2</v>
      </c>
      <c r="T2124" s="17">
        <v>3.7186763709017398E-2</v>
      </c>
      <c r="U2124" s="17">
        <v>2.04727055980728E-2</v>
      </c>
      <c r="V2124" s="17">
        <v>0</v>
      </c>
      <c r="W2124" s="17">
        <v>5.4806245375770397E-2</v>
      </c>
      <c r="X2124" s="17">
        <v>1.8299851750985301E-2</v>
      </c>
      <c r="Y2124" s="17">
        <v>0</v>
      </c>
      <c r="Z2124" s="17">
        <v>2.6276396799089798E-2</v>
      </c>
      <c r="AA2124" s="17">
        <v>3.8708434756682598E-2</v>
      </c>
      <c r="AB2124" s="17">
        <v>1.8923879161219799E-2</v>
      </c>
      <c r="AC2124" s="17">
        <v>0</v>
      </c>
      <c r="AD2124" s="17">
        <v>0</v>
      </c>
      <c r="AE2124" s="17"/>
      <c r="AF2124" s="17">
        <v>3.2209486736880601E-2</v>
      </c>
      <c r="AG2124" s="17">
        <v>7.4083280460863297E-3</v>
      </c>
      <c r="AH2124" s="17">
        <v>2.70008512801574E-2</v>
      </c>
      <c r="AI2124" s="17"/>
      <c r="AJ2124" s="17">
        <v>2.3825455544168601E-2</v>
      </c>
      <c r="AK2124" s="17">
        <v>1.04707055623517E-2</v>
      </c>
      <c r="AL2124" s="17">
        <v>3.5390799931114901E-2</v>
      </c>
      <c r="AM2124" s="17">
        <v>0</v>
      </c>
      <c r="AN2124" s="17">
        <v>3.4087659661450401E-2</v>
      </c>
      <c r="AO2124" s="17"/>
      <c r="AP2124" s="17">
        <v>2.69784992552148E-2</v>
      </c>
      <c r="AQ2124" s="17">
        <v>1.6921285833151001E-2</v>
      </c>
      <c r="AR2124" s="17">
        <v>3.6681016886438399E-2</v>
      </c>
      <c r="AS2124" s="17"/>
      <c r="AT2124" s="17">
        <v>2.7432903068389299E-2</v>
      </c>
      <c r="AU2124" s="17">
        <v>2.3605813165793701E-2</v>
      </c>
      <c r="AV2124" s="17" t="s">
        <v>74</v>
      </c>
      <c r="AW2124" s="17">
        <v>0</v>
      </c>
      <c r="AX2124" s="17">
        <v>4.8161922579646597E-2</v>
      </c>
      <c r="AY2124" s="17">
        <v>7.4911107250702396E-3</v>
      </c>
      <c r="AZ2124" s="17">
        <v>5.0047425561941403E-2</v>
      </c>
    </row>
    <row r="2125" spans="2:52" x14ac:dyDescent="0.35">
      <c r="B2125" t="s">
        <v>577</v>
      </c>
      <c r="C2125" s="17">
        <v>2.3359701627857998E-2</v>
      </c>
      <c r="D2125" s="17">
        <v>2.0645621714989199E-2</v>
      </c>
      <c r="E2125" s="17">
        <v>2.6184324315101901E-2</v>
      </c>
      <c r="F2125" s="17"/>
      <c r="G2125" s="17">
        <v>1.03420151664187E-2</v>
      </c>
      <c r="H2125" s="17">
        <v>2.0593922348183798E-2</v>
      </c>
      <c r="I2125" s="17">
        <v>9.5795876479850203E-3</v>
      </c>
      <c r="J2125" s="17">
        <v>2.98351079817788E-2</v>
      </c>
      <c r="K2125" s="17">
        <v>2.0592218131236899E-2</v>
      </c>
      <c r="L2125" s="17">
        <v>4.0632554858397098E-2</v>
      </c>
      <c r="M2125" s="17"/>
      <c r="N2125" s="17">
        <v>1.7000118749169599E-2</v>
      </c>
      <c r="O2125" s="17">
        <v>6.4489423829311998E-3</v>
      </c>
      <c r="P2125" s="17">
        <v>2.2331339625615901E-2</v>
      </c>
      <c r="Q2125" s="17">
        <v>4.8406465645903202E-2</v>
      </c>
      <c r="R2125" s="17"/>
      <c r="S2125" s="17">
        <v>0</v>
      </c>
      <c r="T2125" s="17">
        <v>3.76592944063006E-2</v>
      </c>
      <c r="U2125" s="17">
        <v>3.8226740727898501E-2</v>
      </c>
      <c r="V2125" s="17">
        <v>6.1046881183775097E-2</v>
      </c>
      <c r="W2125" s="17">
        <v>6.4243575271477102E-2</v>
      </c>
      <c r="X2125" s="17">
        <v>0</v>
      </c>
      <c r="Y2125" s="17">
        <v>3.8888353805765399E-2</v>
      </c>
      <c r="Z2125" s="17">
        <v>0</v>
      </c>
      <c r="AA2125" s="17">
        <v>0</v>
      </c>
      <c r="AB2125" s="17">
        <v>1.8749590210436401E-2</v>
      </c>
      <c r="AC2125" s="17">
        <v>2.5619584465549301E-2</v>
      </c>
      <c r="AD2125" s="17">
        <v>0</v>
      </c>
      <c r="AE2125" s="17"/>
      <c r="AF2125" s="17">
        <v>3.3294755569668398E-2</v>
      </c>
      <c r="AG2125" s="17">
        <v>2.2436452649445899E-2</v>
      </c>
      <c r="AH2125" s="17">
        <v>1.8506806095826198E-2</v>
      </c>
      <c r="AI2125" s="17"/>
      <c r="AJ2125" s="17">
        <v>2.7195054343776701E-2</v>
      </c>
      <c r="AK2125" s="17">
        <v>2.1393997969290798E-2</v>
      </c>
      <c r="AL2125" s="17">
        <v>3.0671585188694901E-2</v>
      </c>
      <c r="AM2125" s="17">
        <v>0.155664016724225</v>
      </c>
      <c r="AN2125" s="17">
        <v>2.22838683680451E-2</v>
      </c>
      <c r="AO2125" s="17"/>
      <c r="AP2125" s="17">
        <v>3.1850489584650303E-2</v>
      </c>
      <c r="AQ2125" s="17">
        <v>1.70482597216156E-2</v>
      </c>
      <c r="AR2125" s="17">
        <v>3.6229860307732099E-2</v>
      </c>
      <c r="AS2125" s="17"/>
      <c r="AT2125" s="17">
        <v>3.6060602684740498E-2</v>
      </c>
      <c r="AU2125" s="17">
        <v>1.17375593051036E-2</v>
      </c>
      <c r="AV2125" s="17" t="s">
        <v>74</v>
      </c>
      <c r="AW2125" s="17">
        <v>4.1563643842211798E-2</v>
      </c>
      <c r="AX2125" s="17">
        <v>1.6356308335546799E-2</v>
      </c>
      <c r="AY2125" s="17">
        <v>1.45314891169022E-2</v>
      </c>
      <c r="AZ2125" s="17">
        <v>0</v>
      </c>
    </row>
    <row r="2126" spans="2:52" x14ac:dyDescent="0.35">
      <c r="C2126" s="17"/>
      <c r="D2126" s="17"/>
      <c r="E2126" s="17"/>
      <c r="F2126" s="17"/>
      <c r="G2126" s="17"/>
      <c r="H2126" s="17"/>
      <c r="I2126" s="17"/>
      <c r="J2126" s="17"/>
      <c r="K2126" s="17"/>
      <c r="L2126" s="17"/>
      <c r="M2126" s="17"/>
      <c r="N2126" s="17"/>
      <c r="O2126" s="17"/>
      <c r="P2126" s="17"/>
      <c r="Q2126" s="17"/>
      <c r="R2126" s="17"/>
      <c r="S2126" s="17"/>
      <c r="T2126" s="17"/>
      <c r="U2126" s="17"/>
      <c r="V2126" s="17"/>
      <c r="W2126" s="17"/>
      <c r="X2126" s="17"/>
      <c r="Y2126" s="17"/>
      <c r="Z2126" s="17"/>
      <c r="AA2126" s="17"/>
      <c r="AB2126" s="17"/>
      <c r="AC2126" s="17"/>
      <c r="AD2126" s="17"/>
      <c r="AE2126" s="17"/>
      <c r="AF2126" s="17"/>
      <c r="AG2126" s="17"/>
      <c r="AH2126" s="17"/>
      <c r="AI2126" s="17"/>
      <c r="AJ2126" s="17"/>
      <c r="AK2126" s="17"/>
      <c r="AL2126" s="17"/>
      <c r="AM2126" s="17"/>
      <c r="AN2126" s="17"/>
      <c r="AO2126" s="17"/>
      <c r="AP2126" s="17"/>
      <c r="AQ2126" s="17"/>
      <c r="AR2126" s="17"/>
      <c r="AS2126" s="17"/>
      <c r="AT2126" s="17"/>
      <c r="AU2126" s="17"/>
      <c r="AV2126" s="17"/>
      <c r="AW2126" s="17"/>
      <c r="AX2126" s="17"/>
      <c r="AY2126" s="17"/>
      <c r="AZ2126" s="17"/>
    </row>
    <row r="2127" spans="2:52" x14ac:dyDescent="0.35">
      <c r="B2127" s="6" t="s">
        <v>582</v>
      </c>
      <c r="C2127" s="17"/>
      <c r="D2127" s="17"/>
      <c r="E2127" s="17"/>
      <c r="F2127" s="17"/>
      <c r="G2127" s="17"/>
      <c r="H2127" s="17"/>
      <c r="I2127" s="17"/>
      <c r="J2127" s="17"/>
      <c r="K2127" s="17"/>
      <c r="L2127" s="17"/>
      <c r="M2127" s="17"/>
      <c r="N2127" s="17"/>
      <c r="O2127" s="17"/>
      <c r="P2127" s="17"/>
      <c r="Q2127" s="17"/>
      <c r="R2127" s="17"/>
      <c r="S2127" s="17"/>
      <c r="T2127" s="17"/>
      <c r="U2127" s="17"/>
      <c r="V2127" s="17"/>
      <c r="W2127" s="17"/>
      <c r="X2127" s="17"/>
      <c r="Y2127" s="17"/>
      <c r="Z2127" s="17"/>
      <c r="AA2127" s="17"/>
      <c r="AB2127" s="17"/>
      <c r="AC2127" s="17"/>
      <c r="AD2127" s="17"/>
      <c r="AE2127" s="17"/>
      <c r="AF2127" s="17"/>
      <c r="AG2127" s="17"/>
      <c r="AH2127" s="17"/>
      <c r="AI2127" s="17"/>
      <c r="AJ2127" s="17"/>
      <c r="AK2127" s="17"/>
      <c r="AL2127" s="17"/>
      <c r="AM2127" s="17"/>
      <c r="AN2127" s="17"/>
      <c r="AO2127" s="17"/>
      <c r="AP2127" s="17"/>
      <c r="AQ2127" s="17"/>
      <c r="AR2127" s="17"/>
      <c r="AS2127" s="17"/>
      <c r="AT2127" s="17"/>
      <c r="AU2127" s="17"/>
      <c r="AV2127" s="17"/>
      <c r="AW2127" s="17"/>
      <c r="AX2127" s="17"/>
      <c r="AY2127" s="17"/>
      <c r="AZ2127" s="17"/>
    </row>
    <row r="2128" spans="2:52" x14ac:dyDescent="0.35">
      <c r="B2128" s="24" t="s">
        <v>156</v>
      </c>
      <c r="C2128" s="17"/>
      <c r="D2128" s="17"/>
      <c r="E2128" s="17"/>
      <c r="F2128" s="17"/>
      <c r="G2128" s="17"/>
      <c r="H2128" s="17"/>
      <c r="I2128" s="17"/>
      <c r="J2128" s="17"/>
      <c r="K2128" s="17"/>
      <c r="L2128" s="17"/>
      <c r="M2128" s="17"/>
      <c r="N2128" s="17"/>
      <c r="O2128" s="17"/>
      <c r="P2128" s="17"/>
      <c r="Q2128" s="17"/>
      <c r="R2128" s="17"/>
      <c r="S2128" s="17"/>
      <c r="T2128" s="17"/>
      <c r="U2128" s="17"/>
      <c r="V2128" s="17"/>
      <c r="W2128" s="17"/>
      <c r="X2128" s="17"/>
      <c r="Y2128" s="17"/>
      <c r="Z2128" s="17"/>
      <c r="AA2128" s="17"/>
      <c r="AB2128" s="17"/>
      <c r="AC2128" s="17"/>
      <c r="AD2128" s="17"/>
      <c r="AE2128" s="17"/>
      <c r="AF2128" s="17"/>
      <c r="AG2128" s="17"/>
      <c r="AH2128" s="17"/>
      <c r="AI2128" s="17"/>
      <c r="AJ2128" s="17"/>
      <c r="AK2128" s="17"/>
      <c r="AL2128" s="17"/>
      <c r="AM2128" s="17"/>
      <c r="AN2128" s="17"/>
      <c r="AO2128" s="17"/>
      <c r="AP2128" s="17"/>
      <c r="AQ2128" s="17"/>
      <c r="AR2128" s="17"/>
      <c r="AS2128" s="17"/>
      <c r="AT2128" s="17"/>
      <c r="AU2128" s="17"/>
      <c r="AV2128" s="17"/>
      <c r="AW2128" s="17"/>
      <c r="AX2128" s="17"/>
      <c r="AY2128" s="17"/>
      <c r="AZ2128" s="17"/>
    </row>
    <row r="2129" spans="2:52" x14ac:dyDescent="0.35">
      <c r="B2129" t="s">
        <v>573</v>
      </c>
      <c r="C2129" s="17">
        <v>0.20890713815838999</v>
      </c>
      <c r="D2129" s="17">
        <v>0.21417317884634399</v>
      </c>
      <c r="E2129" s="17">
        <v>0.198951166742562</v>
      </c>
      <c r="F2129" s="17"/>
      <c r="G2129" s="17">
        <v>0.28674010869994199</v>
      </c>
      <c r="H2129" s="17">
        <v>0.29345310968912702</v>
      </c>
      <c r="I2129" s="17">
        <v>0.211218055669703</v>
      </c>
      <c r="J2129" s="17">
        <v>0.14999625445796499</v>
      </c>
      <c r="K2129" s="17">
        <v>0.15583445465199999</v>
      </c>
      <c r="L2129" s="17">
        <v>0.173592212364481</v>
      </c>
      <c r="M2129" s="17"/>
      <c r="N2129" s="17">
        <v>0.224369400153829</v>
      </c>
      <c r="O2129" s="17">
        <v>0.20187767959155101</v>
      </c>
      <c r="P2129" s="17">
        <v>0.15857918420235301</v>
      </c>
      <c r="Q2129" s="17">
        <v>0.24929524578474199</v>
      </c>
      <c r="R2129" s="17"/>
      <c r="S2129" s="17">
        <v>0.21473021868033801</v>
      </c>
      <c r="T2129" s="17">
        <v>0.13237343050105799</v>
      </c>
      <c r="U2129" s="17">
        <v>0.185093777300635</v>
      </c>
      <c r="V2129" s="17">
        <v>0.19881396081613201</v>
      </c>
      <c r="W2129" s="17">
        <v>0.106709915919427</v>
      </c>
      <c r="X2129" s="17">
        <v>0.23993617033068301</v>
      </c>
      <c r="Y2129" s="17">
        <v>0.31861270630945798</v>
      </c>
      <c r="Z2129" s="17">
        <v>0.17886244702602</v>
      </c>
      <c r="AA2129" s="17">
        <v>0.32021685166191799</v>
      </c>
      <c r="AB2129" s="17">
        <v>0.175198410287846</v>
      </c>
      <c r="AC2129" s="17">
        <v>0.19940041047227999</v>
      </c>
      <c r="AD2129" s="17">
        <v>0.25981346153483098</v>
      </c>
      <c r="AE2129" s="17"/>
      <c r="AF2129" s="17">
        <v>0.131665627540936</v>
      </c>
      <c r="AG2129" s="17">
        <v>0.24919344833997101</v>
      </c>
      <c r="AH2129" s="17">
        <v>0.20095168082887399</v>
      </c>
      <c r="AI2129" s="17"/>
      <c r="AJ2129" s="17">
        <v>0.13775262649518699</v>
      </c>
      <c r="AK2129" s="17">
        <v>0.26858355213111501</v>
      </c>
      <c r="AL2129" s="17">
        <v>0.24536960255280499</v>
      </c>
      <c r="AM2129" s="17">
        <v>0</v>
      </c>
      <c r="AN2129" s="17">
        <v>0.16714482227526301</v>
      </c>
      <c r="AO2129" s="17"/>
      <c r="AP2129" s="17">
        <v>0.13083499148199501</v>
      </c>
      <c r="AQ2129" s="17">
        <v>0.26952536967670898</v>
      </c>
      <c r="AR2129" s="17">
        <v>0.254193778299111</v>
      </c>
      <c r="AS2129" s="17"/>
      <c r="AT2129" s="17">
        <v>0.19693864542493</v>
      </c>
      <c r="AU2129" s="17">
        <v>0.156111519698689</v>
      </c>
      <c r="AV2129" s="17" t="s">
        <v>74</v>
      </c>
      <c r="AW2129" s="17">
        <v>0.25446616085981399</v>
      </c>
      <c r="AX2129" s="17">
        <v>0.23231621104932601</v>
      </c>
      <c r="AY2129" s="17">
        <v>0.24963036766272501</v>
      </c>
      <c r="AZ2129" s="17">
        <v>0.32754184347064003</v>
      </c>
    </row>
    <row r="2130" spans="2:52" x14ac:dyDescent="0.35">
      <c r="B2130" t="s">
        <v>574</v>
      </c>
      <c r="C2130" s="17">
        <v>0.37316054137390198</v>
      </c>
      <c r="D2130" s="17">
        <v>0.38876122132072999</v>
      </c>
      <c r="E2130" s="17">
        <v>0.35996962425286</v>
      </c>
      <c r="F2130" s="17"/>
      <c r="G2130" s="17">
        <v>0.37081089502815701</v>
      </c>
      <c r="H2130" s="17">
        <v>0.35761884108808001</v>
      </c>
      <c r="I2130" s="17">
        <v>0.39324018502821101</v>
      </c>
      <c r="J2130" s="17">
        <v>0.37840075420825697</v>
      </c>
      <c r="K2130" s="17">
        <v>0.381718524997193</v>
      </c>
      <c r="L2130" s="17">
        <v>0.36218276861947701</v>
      </c>
      <c r="M2130" s="17"/>
      <c r="N2130" s="17">
        <v>0.41408392584399201</v>
      </c>
      <c r="O2130" s="17">
        <v>0.40259930661805898</v>
      </c>
      <c r="P2130" s="17">
        <v>0.395122788845719</v>
      </c>
      <c r="Q2130" s="17">
        <v>0.27662546285274497</v>
      </c>
      <c r="R2130" s="17"/>
      <c r="S2130" s="17">
        <v>0.34055660457029602</v>
      </c>
      <c r="T2130" s="17">
        <v>0.39184601862542101</v>
      </c>
      <c r="U2130" s="17">
        <v>0.39662144931085003</v>
      </c>
      <c r="V2130" s="17">
        <v>0.44649343325740098</v>
      </c>
      <c r="W2130" s="17">
        <v>0.439720301688661</v>
      </c>
      <c r="X2130" s="17">
        <v>0.34569314391536099</v>
      </c>
      <c r="Y2130" s="17">
        <v>0.25077052000330002</v>
      </c>
      <c r="Z2130" s="17">
        <v>0.474151925835129</v>
      </c>
      <c r="AA2130" s="17">
        <v>0.38797388219727802</v>
      </c>
      <c r="AB2130" s="17">
        <v>0.39991718066587401</v>
      </c>
      <c r="AC2130" s="17">
        <v>0.33220781600896998</v>
      </c>
      <c r="AD2130" s="17">
        <v>0.19533823115576701</v>
      </c>
      <c r="AE2130" s="17"/>
      <c r="AF2130" s="17">
        <v>0.34861510539824597</v>
      </c>
      <c r="AG2130" s="17">
        <v>0.40585564865733698</v>
      </c>
      <c r="AH2130" s="17">
        <v>0.35751964242114798</v>
      </c>
      <c r="AI2130" s="17"/>
      <c r="AJ2130" s="17">
        <v>0.35997540450772603</v>
      </c>
      <c r="AK2130" s="17">
        <v>0.413551466546076</v>
      </c>
      <c r="AL2130" s="17">
        <v>0.39135152374161403</v>
      </c>
      <c r="AM2130" s="17">
        <v>0.15538468037848099</v>
      </c>
      <c r="AN2130" s="17">
        <v>0.31814730611754399</v>
      </c>
      <c r="AO2130" s="17"/>
      <c r="AP2130" s="17">
        <v>0.367271869751221</v>
      </c>
      <c r="AQ2130" s="17">
        <v>0.41607395357521798</v>
      </c>
      <c r="AR2130" s="17">
        <v>0.54123859272942099</v>
      </c>
      <c r="AS2130" s="17"/>
      <c r="AT2130" s="17">
        <v>0.33364460484235398</v>
      </c>
      <c r="AU2130" s="17">
        <v>0.42883895498020502</v>
      </c>
      <c r="AV2130" s="17" t="s">
        <v>74</v>
      </c>
      <c r="AW2130" s="17">
        <v>0.34886037005862902</v>
      </c>
      <c r="AX2130" s="17">
        <v>0.349036952132253</v>
      </c>
      <c r="AY2130" s="17">
        <v>0.41126341025963697</v>
      </c>
      <c r="AZ2130" s="17">
        <v>0.26638079954881499</v>
      </c>
    </row>
    <row r="2131" spans="2:52" x14ac:dyDescent="0.35">
      <c r="B2131" t="s">
        <v>575</v>
      </c>
      <c r="C2131" s="17">
        <v>0.36302986370788698</v>
      </c>
      <c r="D2131" s="17">
        <v>0.34958552461039299</v>
      </c>
      <c r="E2131" s="17">
        <v>0.37850595740130999</v>
      </c>
      <c r="F2131" s="17"/>
      <c r="G2131" s="17">
        <v>0.30037805291389302</v>
      </c>
      <c r="H2131" s="17">
        <v>0.27853546299181697</v>
      </c>
      <c r="I2131" s="17">
        <v>0.33664655911779701</v>
      </c>
      <c r="J2131" s="17">
        <v>0.41795149118330099</v>
      </c>
      <c r="K2131" s="17">
        <v>0.434464008969358</v>
      </c>
      <c r="L2131" s="17">
        <v>0.39754491967414501</v>
      </c>
      <c r="M2131" s="17"/>
      <c r="N2131" s="17">
        <v>0.32771280382345702</v>
      </c>
      <c r="O2131" s="17">
        <v>0.355972802231449</v>
      </c>
      <c r="P2131" s="17">
        <v>0.380856167921241</v>
      </c>
      <c r="Q2131" s="17">
        <v>0.39110717607597401</v>
      </c>
      <c r="R2131" s="17"/>
      <c r="S2131" s="17">
        <v>0.35932482672500199</v>
      </c>
      <c r="T2131" s="17">
        <v>0.37696123073617799</v>
      </c>
      <c r="U2131" s="17">
        <v>0.33714170968537999</v>
      </c>
      <c r="V2131" s="17">
        <v>0.323056208987202</v>
      </c>
      <c r="W2131" s="17">
        <v>0.415471129310164</v>
      </c>
      <c r="X2131" s="17">
        <v>0.35136498774804298</v>
      </c>
      <c r="Y2131" s="17">
        <v>0.37275632482459797</v>
      </c>
      <c r="Z2131" s="17">
        <v>0.346985627138851</v>
      </c>
      <c r="AA2131" s="17">
        <v>0.272950253186245</v>
      </c>
      <c r="AB2131" s="17">
        <v>0.40607855243776603</v>
      </c>
      <c r="AC2131" s="17">
        <v>0.442279999083453</v>
      </c>
      <c r="AD2131" s="17">
        <v>0.48599761471924102</v>
      </c>
      <c r="AE2131" s="17"/>
      <c r="AF2131" s="17">
        <v>0.45843073860816802</v>
      </c>
      <c r="AG2131" s="17">
        <v>0.29440410972300202</v>
      </c>
      <c r="AH2131" s="17">
        <v>0.38124116773320899</v>
      </c>
      <c r="AI2131" s="17"/>
      <c r="AJ2131" s="17">
        <v>0.44263969586336399</v>
      </c>
      <c r="AK2131" s="17">
        <v>0.253474225539428</v>
      </c>
      <c r="AL2131" s="17">
        <v>0.31463709140609403</v>
      </c>
      <c r="AM2131" s="17">
        <v>0.688951302897294</v>
      </c>
      <c r="AN2131" s="17">
        <v>0.47160126419391901</v>
      </c>
      <c r="AO2131" s="17"/>
      <c r="AP2131" s="17">
        <v>0.42175218876959503</v>
      </c>
      <c r="AQ2131" s="17">
        <v>0.27192769981507098</v>
      </c>
      <c r="AR2131" s="17">
        <v>0.14369104220551601</v>
      </c>
      <c r="AS2131" s="17"/>
      <c r="AT2131" s="17">
        <v>0.39843992075133899</v>
      </c>
      <c r="AU2131" s="17">
        <v>0.39620759189849702</v>
      </c>
      <c r="AV2131" s="17" t="s">
        <v>74</v>
      </c>
      <c r="AW2131" s="17">
        <v>0.33052384525958101</v>
      </c>
      <c r="AX2131" s="17">
        <v>0.32212546585673402</v>
      </c>
      <c r="AY2131" s="17">
        <v>0.28920791334990198</v>
      </c>
      <c r="AZ2131" s="17">
        <v>0.35706447323732698</v>
      </c>
    </row>
    <row r="2132" spans="2:52" x14ac:dyDescent="0.35">
      <c r="B2132" t="s">
        <v>576</v>
      </c>
      <c r="C2132" s="17">
        <v>3.0630771258370999E-2</v>
      </c>
      <c r="D2132" s="17">
        <v>2.1481851324639801E-2</v>
      </c>
      <c r="E2132" s="17">
        <v>3.9863590947001197E-2</v>
      </c>
      <c r="F2132" s="17"/>
      <c r="G2132" s="17">
        <v>3.06422756613304E-2</v>
      </c>
      <c r="H2132" s="17">
        <v>3.7900146004300903E-2</v>
      </c>
      <c r="I2132" s="17">
        <v>2.9765600253112201E-2</v>
      </c>
      <c r="J2132" s="17">
        <v>2.9530598304471099E-2</v>
      </c>
      <c r="K2132" s="17">
        <v>9.5979051650639802E-3</v>
      </c>
      <c r="L2132" s="17">
        <v>4.0233884412617098E-2</v>
      </c>
      <c r="M2132" s="17"/>
      <c r="N2132" s="17">
        <v>1.7633828152203702E-2</v>
      </c>
      <c r="O2132" s="17">
        <v>3.4351484546472202E-2</v>
      </c>
      <c r="P2132" s="17">
        <v>2.5799649959245299E-2</v>
      </c>
      <c r="Q2132" s="17">
        <v>4.59801712001476E-2</v>
      </c>
      <c r="R2132" s="17"/>
      <c r="S2132" s="17">
        <v>7.55398692913654E-2</v>
      </c>
      <c r="T2132" s="17">
        <v>5.45102027832568E-2</v>
      </c>
      <c r="U2132" s="17">
        <v>4.0606978871418502E-2</v>
      </c>
      <c r="V2132" s="17">
        <v>0</v>
      </c>
      <c r="W2132" s="17">
        <v>0</v>
      </c>
      <c r="X2132" s="17">
        <v>6.3005698005912103E-2</v>
      </c>
      <c r="Y2132" s="17">
        <v>1.89720950568779E-2</v>
      </c>
      <c r="Z2132" s="17">
        <v>0</v>
      </c>
      <c r="AA2132" s="17">
        <v>0</v>
      </c>
      <c r="AB2132" s="17">
        <v>1.88058566085148E-2</v>
      </c>
      <c r="AC2132" s="17">
        <v>0</v>
      </c>
      <c r="AD2132" s="17">
        <v>0</v>
      </c>
      <c r="AE2132" s="17"/>
      <c r="AF2132" s="17">
        <v>3.2096040510989098E-2</v>
      </c>
      <c r="AG2132" s="17">
        <v>2.8081073986266698E-2</v>
      </c>
      <c r="AH2132" s="17">
        <v>2.6649140812537001E-2</v>
      </c>
      <c r="AI2132" s="17"/>
      <c r="AJ2132" s="17">
        <v>3.3354739230071803E-2</v>
      </c>
      <c r="AK2132" s="17">
        <v>4.0356609862806203E-2</v>
      </c>
      <c r="AL2132" s="17">
        <v>0</v>
      </c>
      <c r="AM2132" s="17">
        <v>0.155664016724225</v>
      </c>
      <c r="AN2132" s="17">
        <v>3.1910541973605502E-2</v>
      </c>
      <c r="AO2132" s="17"/>
      <c r="AP2132" s="17">
        <v>6.3246174920764994E-2</v>
      </c>
      <c r="AQ2132" s="17">
        <v>1.88222322480689E-2</v>
      </c>
      <c r="AR2132" s="17">
        <v>2.3036727680027201E-2</v>
      </c>
      <c r="AS2132" s="17"/>
      <c r="AT2132" s="17">
        <v>3.5622423153971898E-2</v>
      </c>
      <c r="AU2132" s="17">
        <v>1.27735126961017E-2</v>
      </c>
      <c r="AV2132" s="17" t="s">
        <v>74</v>
      </c>
      <c r="AW2132" s="17">
        <v>2.4585979979764899E-2</v>
      </c>
      <c r="AX2132" s="17">
        <v>6.1085918675508701E-2</v>
      </c>
      <c r="AY2132" s="17">
        <v>3.09514583895374E-2</v>
      </c>
      <c r="AZ2132" s="17">
        <v>4.9012883743217897E-2</v>
      </c>
    </row>
    <row r="2133" spans="2:52" x14ac:dyDescent="0.35">
      <c r="B2133" t="s">
        <v>577</v>
      </c>
      <c r="C2133" s="17">
        <v>2.42716855014499E-2</v>
      </c>
      <c r="D2133" s="17">
        <v>2.5998223897894301E-2</v>
      </c>
      <c r="E2133" s="17">
        <v>2.2709660656266398E-2</v>
      </c>
      <c r="F2133" s="17"/>
      <c r="G2133" s="17">
        <v>1.14286676966774E-2</v>
      </c>
      <c r="H2133" s="17">
        <v>3.2492440226674697E-2</v>
      </c>
      <c r="I2133" s="17">
        <v>2.9129599931176999E-2</v>
      </c>
      <c r="J2133" s="17">
        <v>2.4120901846006099E-2</v>
      </c>
      <c r="K2133" s="17">
        <v>1.8385106216384599E-2</v>
      </c>
      <c r="L2133" s="17">
        <v>2.6446214929279201E-2</v>
      </c>
      <c r="M2133" s="17"/>
      <c r="N2133" s="17">
        <v>1.6200042026518001E-2</v>
      </c>
      <c r="O2133" s="17">
        <v>5.1987270124692299E-3</v>
      </c>
      <c r="P2133" s="17">
        <v>3.9642209071441802E-2</v>
      </c>
      <c r="Q2133" s="17">
        <v>3.6991944086391199E-2</v>
      </c>
      <c r="R2133" s="17"/>
      <c r="S2133" s="17">
        <v>9.8484807329986303E-3</v>
      </c>
      <c r="T2133" s="17">
        <v>4.43091173540874E-2</v>
      </c>
      <c r="U2133" s="17">
        <v>4.0536084831716897E-2</v>
      </c>
      <c r="V2133" s="17">
        <v>3.1636396939264302E-2</v>
      </c>
      <c r="W2133" s="17">
        <v>3.8098653081747799E-2</v>
      </c>
      <c r="X2133" s="17">
        <v>0</v>
      </c>
      <c r="Y2133" s="17">
        <v>3.8888353805765399E-2</v>
      </c>
      <c r="Z2133" s="17">
        <v>0</v>
      </c>
      <c r="AA2133" s="17">
        <v>1.8859012954558899E-2</v>
      </c>
      <c r="AB2133" s="17">
        <v>0</v>
      </c>
      <c r="AC2133" s="17">
        <v>2.6111774435296602E-2</v>
      </c>
      <c r="AD2133" s="17">
        <v>5.8850692590159799E-2</v>
      </c>
      <c r="AE2133" s="17"/>
      <c r="AF2133" s="17">
        <v>2.91924879416617E-2</v>
      </c>
      <c r="AG2133" s="17">
        <v>2.2465719293423999E-2</v>
      </c>
      <c r="AH2133" s="17">
        <v>3.3638368204231703E-2</v>
      </c>
      <c r="AI2133" s="17"/>
      <c r="AJ2133" s="17">
        <v>2.6277533903651201E-2</v>
      </c>
      <c r="AK2133" s="17">
        <v>2.40341459205748E-2</v>
      </c>
      <c r="AL2133" s="17">
        <v>4.8641782299487298E-2</v>
      </c>
      <c r="AM2133" s="17">
        <v>0</v>
      </c>
      <c r="AN2133" s="17">
        <v>1.11960654396683E-2</v>
      </c>
      <c r="AO2133" s="17"/>
      <c r="AP2133" s="17">
        <v>1.6894775076424399E-2</v>
      </c>
      <c r="AQ2133" s="17">
        <v>2.3650744684933701E-2</v>
      </c>
      <c r="AR2133" s="17">
        <v>3.7839859085925201E-2</v>
      </c>
      <c r="AS2133" s="17"/>
      <c r="AT2133" s="17">
        <v>3.5354405827405899E-2</v>
      </c>
      <c r="AU2133" s="17">
        <v>6.0684207265063904E-3</v>
      </c>
      <c r="AV2133" s="17" t="s">
        <v>74</v>
      </c>
      <c r="AW2133" s="17">
        <v>4.1563643842211798E-2</v>
      </c>
      <c r="AX2133" s="17">
        <v>3.5435452286178303E-2</v>
      </c>
      <c r="AY2133" s="17">
        <v>1.8946850338198599E-2</v>
      </c>
      <c r="AZ2133" s="17">
        <v>0</v>
      </c>
    </row>
    <row r="2134" spans="2:52" x14ac:dyDescent="0.35">
      <c r="C2134" s="17"/>
      <c r="D2134" s="17"/>
      <c r="E2134" s="17"/>
      <c r="F2134" s="17"/>
      <c r="G2134" s="17"/>
      <c r="H2134" s="17"/>
      <c r="I2134" s="17"/>
      <c r="J2134" s="17"/>
      <c r="K2134" s="17"/>
      <c r="L2134" s="17"/>
      <c r="M2134" s="17"/>
      <c r="N2134" s="17"/>
      <c r="O2134" s="17"/>
      <c r="P2134" s="17"/>
      <c r="Q2134" s="17"/>
      <c r="R2134" s="17"/>
      <c r="S2134" s="17"/>
      <c r="T2134" s="17"/>
      <c r="U2134" s="17"/>
      <c r="V2134" s="17"/>
      <c r="W2134" s="17"/>
      <c r="X2134" s="17"/>
      <c r="Y2134" s="17"/>
      <c r="Z2134" s="17"/>
      <c r="AA2134" s="17"/>
      <c r="AB2134" s="17"/>
      <c r="AC2134" s="17"/>
      <c r="AD2134" s="17"/>
      <c r="AE2134" s="17"/>
      <c r="AF2134" s="17"/>
      <c r="AG2134" s="17"/>
      <c r="AH2134" s="17"/>
      <c r="AI2134" s="17"/>
      <c r="AJ2134" s="17"/>
      <c r="AK2134" s="17"/>
      <c r="AL2134" s="17"/>
      <c r="AM2134" s="17"/>
      <c r="AN2134" s="17"/>
      <c r="AO2134" s="17"/>
      <c r="AP2134" s="17"/>
      <c r="AQ2134" s="17"/>
      <c r="AR2134" s="17"/>
      <c r="AS2134" s="17"/>
      <c r="AT2134" s="17"/>
      <c r="AU2134" s="17"/>
      <c r="AV2134" s="17"/>
      <c r="AW2134" s="17"/>
      <c r="AX2134" s="17"/>
      <c r="AY2134" s="17"/>
      <c r="AZ2134" s="17"/>
    </row>
    <row r="2135" spans="2:52" x14ac:dyDescent="0.35">
      <c r="B2135" s="6" t="s">
        <v>583</v>
      </c>
      <c r="C2135" s="17"/>
      <c r="D2135" s="17"/>
      <c r="E2135" s="17"/>
      <c r="F2135" s="17"/>
      <c r="G2135" s="17"/>
      <c r="H2135" s="17"/>
      <c r="I2135" s="17"/>
      <c r="J2135" s="17"/>
      <c r="K2135" s="17"/>
      <c r="L2135" s="17"/>
      <c r="M2135" s="17"/>
      <c r="N2135" s="17"/>
      <c r="O2135" s="17"/>
      <c r="P2135" s="17"/>
      <c r="Q2135" s="17"/>
      <c r="R2135" s="17"/>
      <c r="S2135" s="17"/>
      <c r="T2135" s="17"/>
      <c r="U2135" s="17"/>
      <c r="V2135" s="17"/>
      <c r="W2135" s="17"/>
      <c r="X2135" s="17"/>
      <c r="Y2135" s="17"/>
      <c r="Z2135" s="17"/>
      <c r="AA2135" s="17"/>
      <c r="AB2135" s="17"/>
      <c r="AC2135" s="17"/>
      <c r="AD2135" s="17"/>
      <c r="AE2135" s="17"/>
      <c r="AF2135" s="17"/>
      <c r="AG2135" s="17"/>
      <c r="AH2135" s="17"/>
      <c r="AI2135" s="17"/>
      <c r="AJ2135" s="17"/>
      <c r="AK2135" s="17"/>
      <c r="AL2135" s="17"/>
      <c r="AM2135" s="17"/>
      <c r="AN2135" s="17"/>
      <c r="AO2135" s="17"/>
      <c r="AP2135" s="17"/>
      <c r="AQ2135" s="17"/>
      <c r="AR2135" s="17"/>
      <c r="AS2135" s="17"/>
      <c r="AT2135" s="17"/>
      <c r="AU2135" s="17"/>
      <c r="AV2135" s="17"/>
      <c r="AW2135" s="17"/>
      <c r="AX2135" s="17"/>
      <c r="AY2135" s="17"/>
      <c r="AZ2135" s="17"/>
    </row>
    <row r="2136" spans="2:52" x14ac:dyDescent="0.35">
      <c r="B2136" s="24" t="s">
        <v>156</v>
      </c>
      <c r="C2136" s="17"/>
      <c r="D2136" s="17"/>
      <c r="E2136" s="17"/>
      <c r="F2136" s="17"/>
      <c r="G2136" s="17"/>
      <c r="H2136" s="17"/>
      <c r="I2136" s="17"/>
      <c r="J2136" s="17"/>
      <c r="K2136" s="17"/>
      <c r="L2136" s="17"/>
      <c r="M2136" s="17"/>
      <c r="N2136" s="17"/>
      <c r="O2136" s="17"/>
      <c r="P2136" s="17"/>
      <c r="Q2136" s="17"/>
      <c r="R2136" s="17"/>
      <c r="S2136" s="17"/>
      <c r="T2136" s="17"/>
      <c r="U2136" s="17"/>
      <c r="V2136" s="17"/>
      <c r="W2136" s="17"/>
      <c r="X2136" s="17"/>
      <c r="Y2136" s="17"/>
      <c r="Z2136" s="17"/>
      <c r="AA2136" s="17"/>
      <c r="AB2136" s="17"/>
      <c r="AC2136" s="17"/>
      <c r="AD2136" s="17"/>
      <c r="AE2136" s="17"/>
      <c r="AF2136" s="17"/>
      <c r="AG2136" s="17"/>
      <c r="AH2136" s="17"/>
      <c r="AI2136" s="17"/>
      <c r="AJ2136" s="17"/>
      <c r="AK2136" s="17"/>
      <c r="AL2136" s="17"/>
      <c r="AM2136" s="17"/>
      <c r="AN2136" s="17"/>
      <c r="AO2136" s="17"/>
      <c r="AP2136" s="17"/>
      <c r="AQ2136" s="17"/>
      <c r="AR2136" s="17"/>
      <c r="AS2136" s="17"/>
      <c r="AT2136" s="17"/>
      <c r="AU2136" s="17"/>
      <c r="AV2136" s="17"/>
      <c r="AW2136" s="17"/>
      <c r="AX2136" s="17"/>
      <c r="AY2136" s="17"/>
      <c r="AZ2136" s="17"/>
    </row>
    <row r="2137" spans="2:52" x14ac:dyDescent="0.35">
      <c r="B2137" t="s">
        <v>573</v>
      </c>
      <c r="C2137" s="17">
        <v>0.35462622308742298</v>
      </c>
      <c r="D2137" s="17">
        <v>0.34599602812642899</v>
      </c>
      <c r="E2137" s="17">
        <v>0.36529031867075601</v>
      </c>
      <c r="F2137" s="17"/>
      <c r="G2137" s="17">
        <v>0.31893463346382001</v>
      </c>
      <c r="H2137" s="17">
        <v>0.40682363760526202</v>
      </c>
      <c r="I2137" s="17">
        <v>0.41548114051294899</v>
      </c>
      <c r="J2137" s="17">
        <v>0.30552867508376502</v>
      </c>
      <c r="K2137" s="17">
        <v>0.27708768807339101</v>
      </c>
      <c r="L2137" s="17">
        <v>0.38482581340939698</v>
      </c>
      <c r="M2137" s="17"/>
      <c r="N2137" s="17">
        <v>0.38495601779497202</v>
      </c>
      <c r="O2137" s="17">
        <v>0.28082361068530998</v>
      </c>
      <c r="P2137" s="17">
        <v>0.366742092330476</v>
      </c>
      <c r="Q2137" s="17">
        <v>0.38356919526819699</v>
      </c>
      <c r="R2137" s="17"/>
      <c r="S2137" s="17">
        <v>0.33224801222087202</v>
      </c>
      <c r="T2137" s="17">
        <v>0.22865036581121101</v>
      </c>
      <c r="U2137" s="17">
        <v>0.28817681386326</v>
      </c>
      <c r="V2137" s="17">
        <v>0.42330238678945498</v>
      </c>
      <c r="W2137" s="17">
        <v>0.34710984206409501</v>
      </c>
      <c r="X2137" s="17">
        <v>0.32246489765449798</v>
      </c>
      <c r="Y2137" s="17">
        <v>0.47870234527549199</v>
      </c>
      <c r="Z2137" s="17">
        <v>0.32178179740033602</v>
      </c>
      <c r="AA2137" s="17">
        <v>0.46961764169854697</v>
      </c>
      <c r="AB2137" s="17">
        <v>0.361131097933439</v>
      </c>
      <c r="AC2137" s="17">
        <v>0.40419964130434</v>
      </c>
      <c r="AD2137" s="17">
        <v>0.38777135161709703</v>
      </c>
      <c r="AE2137" s="17"/>
      <c r="AF2137" s="17">
        <v>0.33083187363057698</v>
      </c>
      <c r="AG2137" s="17">
        <v>0.37319098437172799</v>
      </c>
      <c r="AH2137" s="17">
        <v>0.330669009943662</v>
      </c>
      <c r="AI2137" s="17"/>
      <c r="AJ2137" s="17">
        <v>0.32383382629750401</v>
      </c>
      <c r="AK2137" s="17">
        <v>0.38439705203819502</v>
      </c>
      <c r="AL2137" s="17">
        <v>0.408447300086898</v>
      </c>
      <c r="AM2137" s="17">
        <v>0.32478731069482403</v>
      </c>
      <c r="AN2137" s="17">
        <v>0.32298042715472403</v>
      </c>
      <c r="AO2137" s="17"/>
      <c r="AP2137" s="17">
        <v>0.36152078225968298</v>
      </c>
      <c r="AQ2137" s="17">
        <v>0.38151086818276703</v>
      </c>
      <c r="AR2137" s="17">
        <v>0.411728338748234</v>
      </c>
      <c r="AS2137" s="17"/>
      <c r="AT2137" s="17">
        <v>0.37787593029093802</v>
      </c>
      <c r="AU2137" s="17">
        <v>0.32234114562743599</v>
      </c>
      <c r="AV2137" s="17" t="s">
        <v>74</v>
      </c>
      <c r="AW2137" s="17">
        <v>0.29202487164381902</v>
      </c>
      <c r="AX2137" s="17">
        <v>0.34635553430593602</v>
      </c>
      <c r="AY2137" s="17">
        <v>0.38194931399614801</v>
      </c>
      <c r="AZ2137" s="17">
        <v>0.39780627981690198</v>
      </c>
    </row>
    <row r="2138" spans="2:52" x14ac:dyDescent="0.35">
      <c r="B2138" t="s">
        <v>574</v>
      </c>
      <c r="C2138" s="17">
        <v>0.437278762110067</v>
      </c>
      <c r="D2138" s="17">
        <v>0.45798848791073299</v>
      </c>
      <c r="E2138" s="17">
        <v>0.413418258102067</v>
      </c>
      <c r="F2138" s="17"/>
      <c r="G2138" s="17">
        <v>0.45732559498310099</v>
      </c>
      <c r="H2138" s="17">
        <v>0.40573718206616899</v>
      </c>
      <c r="I2138" s="17">
        <v>0.40673046630695198</v>
      </c>
      <c r="J2138" s="17">
        <v>0.46390529638656203</v>
      </c>
      <c r="K2138" s="17">
        <v>0.50390237149699502</v>
      </c>
      <c r="L2138" s="17">
        <v>0.40496444365005502</v>
      </c>
      <c r="M2138" s="17"/>
      <c r="N2138" s="17">
        <v>0.458391669184602</v>
      </c>
      <c r="O2138" s="17">
        <v>0.51335222442304096</v>
      </c>
      <c r="P2138" s="17">
        <v>0.42023250094313302</v>
      </c>
      <c r="Q2138" s="17">
        <v>0.354489352680526</v>
      </c>
      <c r="R2138" s="17"/>
      <c r="S2138" s="17">
        <v>0.39107285004917702</v>
      </c>
      <c r="T2138" s="17">
        <v>0.56584109067916699</v>
      </c>
      <c r="U2138" s="17">
        <v>0.42236321780990899</v>
      </c>
      <c r="V2138" s="17">
        <v>0.45516955282524801</v>
      </c>
      <c r="W2138" s="17">
        <v>0.52367790341454101</v>
      </c>
      <c r="X2138" s="17">
        <v>0.51630941420314402</v>
      </c>
      <c r="Y2138" s="17">
        <v>0.35198269276053601</v>
      </c>
      <c r="Z2138" s="17">
        <v>0.48271729685929998</v>
      </c>
      <c r="AA2138" s="17">
        <v>0.349054518563848</v>
      </c>
      <c r="AB2138" s="17">
        <v>0.43750206609403403</v>
      </c>
      <c r="AC2138" s="17">
        <v>0.39737629839671601</v>
      </c>
      <c r="AD2138" s="17">
        <v>0.18511483152295899</v>
      </c>
      <c r="AE2138" s="17"/>
      <c r="AF2138" s="17">
        <v>0.44226329987936802</v>
      </c>
      <c r="AG2138" s="17">
        <v>0.44464466895189803</v>
      </c>
      <c r="AH2138" s="17">
        <v>0.44231951847019901</v>
      </c>
      <c r="AI2138" s="17"/>
      <c r="AJ2138" s="17">
        <v>0.46263937188235399</v>
      </c>
      <c r="AK2138" s="17">
        <v>0.42408608765192801</v>
      </c>
      <c r="AL2138" s="17">
        <v>0.446859616470344</v>
      </c>
      <c r="AM2138" s="17">
        <v>0.34456835393965102</v>
      </c>
      <c r="AN2138" s="17">
        <v>0.48041627068147302</v>
      </c>
      <c r="AO2138" s="17"/>
      <c r="AP2138" s="17">
        <v>0.41010158294941601</v>
      </c>
      <c r="AQ2138" s="17">
        <v>0.47578387572817099</v>
      </c>
      <c r="AR2138" s="17">
        <v>0.47197989710517702</v>
      </c>
      <c r="AS2138" s="17"/>
      <c r="AT2138" s="17">
        <v>0.40067015112585902</v>
      </c>
      <c r="AU2138" s="17">
        <v>0.47347850439056599</v>
      </c>
      <c r="AV2138" s="17" t="s">
        <v>74</v>
      </c>
      <c r="AW2138" s="17">
        <v>0.50032806693492204</v>
      </c>
      <c r="AX2138" s="17">
        <v>0.38251958977484202</v>
      </c>
      <c r="AY2138" s="17">
        <v>0.46945103484493</v>
      </c>
      <c r="AZ2138" s="17">
        <v>0.29850110116755901</v>
      </c>
    </row>
    <row r="2139" spans="2:52" x14ac:dyDescent="0.35">
      <c r="B2139" t="s">
        <v>575</v>
      </c>
      <c r="C2139" s="17">
        <v>0.17417479319968801</v>
      </c>
      <c r="D2139" s="17">
        <v>0.16001523209597901</v>
      </c>
      <c r="E2139" s="17">
        <v>0.18922495567940101</v>
      </c>
      <c r="F2139" s="17"/>
      <c r="G2139" s="17">
        <v>0.16786469374135199</v>
      </c>
      <c r="H2139" s="17">
        <v>0.14426137121896301</v>
      </c>
      <c r="I2139" s="17">
        <v>0.14223700257225599</v>
      </c>
      <c r="J2139" s="17">
        <v>0.18925534457307899</v>
      </c>
      <c r="K2139" s="17">
        <v>0.188819817133314</v>
      </c>
      <c r="L2139" s="17">
        <v>0.20365124689071401</v>
      </c>
      <c r="M2139" s="17"/>
      <c r="N2139" s="17">
        <v>0.138052445810256</v>
      </c>
      <c r="O2139" s="17">
        <v>0.16205816019733901</v>
      </c>
      <c r="P2139" s="17">
        <v>0.172268314922704</v>
      </c>
      <c r="Q2139" s="17">
        <v>0.22794911328498299</v>
      </c>
      <c r="R2139" s="17"/>
      <c r="S2139" s="17">
        <v>0.247886031550689</v>
      </c>
      <c r="T2139" s="17">
        <v>0.14988232826557299</v>
      </c>
      <c r="U2139" s="17">
        <v>0.23969064920893299</v>
      </c>
      <c r="V2139" s="17">
        <v>0.107065181949133</v>
      </c>
      <c r="W2139" s="17">
        <v>0.12921225452136401</v>
      </c>
      <c r="X2139" s="17">
        <v>0.12153962348247099</v>
      </c>
      <c r="Y2139" s="17">
        <v>0.130426608158206</v>
      </c>
      <c r="Z2139" s="17">
        <v>0.15793415840255101</v>
      </c>
      <c r="AA2139" s="17">
        <v>0.15108935952307001</v>
      </c>
      <c r="AB2139" s="17">
        <v>0.18261724576209001</v>
      </c>
      <c r="AC2139" s="17">
        <v>0.19842406029894299</v>
      </c>
      <c r="AD2139" s="17">
        <v>0.307559822012207</v>
      </c>
      <c r="AE2139" s="17"/>
      <c r="AF2139" s="17">
        <v>0.18901946849958101</v>
      </c>
      <c r="AG2139" s="17">
        <v>0.16166295243071199</v>
      </c>
      <c r="AH2139" s="17">
        <v>0.18851013600497801</v>
      </c>
      <c r="AI2139" s="17"/>
      <c r="AJ2139" s="17">
        <v>0.191976025406873</v>
      </c>
      <c r="AK2139" s="17">
        <v>0.13977821268628601</v>
      </c>
      <c r="AL2139" s="17">
        <v>0.12677383201457301</v>
      </c>
      <c r="AM2139" s="17">
        <v>0.17498031864130001</v>
      </c>
      <c r="AN2139" s="17">
        <v>0.18413444949355201</v>
      </c>
      <c r="AO2139" s="17"/>
      <c r="AP2139" s="17">
        <v>0.19584784618509399</v>
      </c>
      <c r="AQ2139" s="17">
        <v>0.11744918449257</v>
      </c>
      <c r="AR2139" s="17">
        <v>6.9304439310208202E-2</v>
      </c>
      <c r="AS2139" s="17"/>
      <c r="AT2139" s="17">
        <v>0.17947752543722501</v>
      </c>
      <c r="AU2139" s="17">
        <v>0.16192586513867099</v>
      </c>
      <c r="AV2139" s="17" t="s">
        <v>74</v>
      </c>
      <c r="AW2139" s="17">
        <v>0.185705033685412</v>
      </c>
      <c r="AX2139" s="17">
        <v>0.23568942363304399</v>
      </c>
      <c r="AY2139" s="17">
        <v>0.13000997443381099</v>
      </c>
      <c r="AZ2139" s="17">
        <v>0.30369261901553901</v>
      </c>
    </row>
    <row r="2140" spans="2:52" x14ac:dyDescent="0.35">
      <c r="B2140" t="s">
        <v>576</v>
      </c>
      <c r="C2140" s="17">
        <v>2.36474290246469E-2</v>
      </c>
      <c r="D2140" s="17">
        <v>2.6960777757859999E-2</v>
      </c>
      <c r="E2140" s="17">
        <v>2.0512177824685399E-2</v>
      </c>
      <c r="F2140" s="17"/>
      <c r="G2140" s="17">
        <v>5.5875077811726299E-2</v>
      </c>
      <c r="H2140" s="17">
        <v>3.23059900489579E-2</v>
      </c>
      <c r="I2140" s="17">
        <v>2.5971802959857699E-2</v>
      </c>
      <c r="J2140" s="17">
        <v>2.6636592110916599E-2</v>
      </c>
      <c r="K2140" s="17">
        <v>0</v>
      </c>
      <c r="L2140" s="17">
        <v>6.5584960498335102E-3</v>
      </c>
      <c r="M2140" s="17"/>
      <c r="N2140" s="17">
        <v>6.0261252748589501E-3</v>
      </c>
      <c r="O2140" s="17">
        <v>3.1880342731890901E-2</v>
      </c>
      <c r="P2140" s="17">
        <v>3.54982878430114E-2</v>
      </c>
      <c r="Q2140" s="17">
        <v>2.28612412155914E-2</v>
      </c>
      <c r="R2140" s="17"/>
      <c r="S2140" s="17">
        <v>2.8793106179262399E-2</v>
      </c>
      <c r="T2140" s="17">
        <v>4.6584504913337398E-2</v>
      </c>
      <c r="U2140" s="17">
        <v>4.9769319117897198E-2</v>
      </c>
      <c r="V2140" s="17">
        <v>0</v>
      </c>
      <c r="W2140" s="17">
        <v>0</v>
      </c>
      <c r="X2140" s="17">
        <v>2.1386212908901501E-2</v>
      </c>
      <c r="Y2140" s="17">
        <v>0</v>
      </c>
      <c r="Z2140" s="17">
        <v>0</v>
      </c>
      <c r="AA2140" s="17">
        <v>3.0238480214534898E-2</v>
      </c>
      <c r="AB2140" s="17">
        <v>0</v>
      </c>
      <c r="AC2140" s="17">
        <v>0</v>
      </c>
      <c r="AD2140" s="17">
        <v>0.119553994847737</v>
      </c>
      <c r="AE2140" s="17"/>
      <c r="AF2140" s="17">
        <v>1.6902356579644801E-2</v>
      </c>
      <c r="AG2140" s="17">
        <v>1.6628490493955699E-2</v>
      </c>
      <c r="AH2140" s="17">
        <v>2.99295279719172E-2</v>
      </c>
      <c r="AI2140" s="17"/>
      <c r="AJ2140" s="17">
        <v>9.1663188268213298E-3</v>
      </c>
      <c r="AK2140" s="17">
        <v>3.4072668600068703E-2</v>
      </c>
      <c r="AL2140" s="17">
        <v>1.7919251428184201E-2</v>
      </c>
      <c r="AM2140" s="17">
        <v>0.155664016724225</v>
      </c>
      <c r="AN2140" s="17">
        <v>1.2468852670250601E-2</v>
      </c>
      <c r="AO2140" s="17"/>
      <c r="AP2140" s="17">
        <v>1.5585145927744799E-2</v>
      </c>
      <c r="AQ2140" s="17">
        <v>1.2819848613431301E-2</v>
      </c>
      <c r="AR2140" s="17">
        <v>4.6987324836381399E-2</v>
      </c>
      <c r="AS2140" s="17"/>
      <c r="AT2140" s="17">
        <v>2.2269392668334099E-2</v>
      </c>
      <c r="AU2140" s="17">
        <v>4.2254484843326202E-2</v>
      </c>
      <c r="AV2140" s="17" t="s">
        <v>74</v>
      </c>
      <c r="AW2140" s="17">
        <v>0</v>
      </c>
      <c r="AX2140" s="17">
        <v>1.90791439506315E-2</v>
      </c>
      <c r="AY2140" s="17">
        <v>1.8589676725112001E-2</v>
      </c>
      <c r="AZ2140" s="17">
        <v>0</v>
      </c>
    </row>
    <row r="2141" spans="2:52" x14ac:dyDescent="0.35">
      <c r="B2141" t="s">
        <v>577</v>
      </c>
      <c r="C2141" s="17">
        <v>1.0272792578175901E-2</v>
      </c>
      <c r="D2141" s="17">
        <v>9.0394741089991192E-3</v>
      </c>
      <c r="E2141" s="17">
        <v>1.15542897230909E-2</v>
      </c>
      <c r="F2141" s="17"/>
      <c r="G2141" s="17">
        <v>0</v>
      </c>
      <c r="H2141" s="17">
        <v>1.08718190606477E-2</v>
      </c>
      <c r="I2141" s="17">
        <v>9.5795876479850203E-3</v>
      </c>
      <c r="J2141" s="17">
        <v>1.46740918456769E-2</v>
      </c>
      <c r="K2141" s="17">
        <v>3.0190123296300799E-2</v>
      </c>
      <c r="L2141" s="17">
        <v>0</v>
      </c>
      <c r="M2141" s="17"/>
      <c r="N2141" s="17">
        <v>1.25737419353113E-2</v>
      </c>
      <c r="O2141" s="17">
        <v>1.1885661962419599E-2</v>
      </c>
      <c r="P2141" s="17">
        <v>5.2588039606761396E-3</v>
      </c>
      <c r="Q2141" s="17">
        <v>1.1131097550703101E-2</v>
      </c>
      <c r="R2141" s="17"/>
      <c r="S2141" s="17">
        <v>0</v>
      </c>
      <c r="T2141" s="17">
        <v>9.0417103307110606E-3</v>
      </c>
      <c r="U2141" s="17">
        <v>0</v>
      </c>
      <c r="V2141" s="17">
        <v>1.44628784361644E-2</v>
      </c>
      <c r="W2141" s="17">
        <v>0</v>
      </c>
      <c r="X2141" s="17">
        <v>1.8299851750985301E-2</v>
      </c>
      <c r="Y2141" s="17">
        <v>3.8888353805765399E-2</v>
      </c>
      <c r="Z2141" s="17">
        <v>3.7566747337812997E-2</v>
      </c>
      <c r="AA2141" s="17">
        <v>0</v>
      </c>
      <c r="AB2141" s="17">
        <v>1.8749590210436401E-2</v>
      </c>
      <c r="AC2141" s="17">
        <v>0</v>
      </c>
      <c r="AD2141" s="17">
        <v>0</v>
      </c>
      <c r="AE2141" s="17"/>
      <c r="AF2141" s="17">
        <v>2.0983001410829299E-2</v>
      </c>
      <c r="AG2141" s="17">
        <v>3.87290375170633E-3</v>
      </c>
      <c r="AH2141" s="17">
        <v>8.5718076092437499E-3</v>
      </c>
      <c r="AI2141" s="17"/>
      <c r="AJ2141" s="17">
        <v>1.23844575864476E-2</v>
      </c>
      <c r="AK2141" s="17">
        <v>1.7665979023521801E-2</v>
      </c>
      <c r="AL2141" s="17">
        <v>0</v>
      </c>
      <c r="AM2141" s="17">
        <v>0</v>
      </c>
      <c r="AN2141" s="17">
        <v>0</v>
      </c>
      <c r="AO2141" s="17"/>
      <c r="AP2141" s="17">
        <v>1.69446426780628E-2</v>
      </c>
      <c r="AQ2141" s="17">
        <v>1.2436222983060401E-2</v>
      </c>
      <c r="AR2141" s="17">
        <v>0</v>
      </c>
      <c r="AS2141" s="17"/>
      <c r="AT2141" s="17">
        <v>1.9707000477643899E-2</v>
      </c>
      <c r="AU2141" s="17">
        <v>0</v>
      </c>
      <c r="AV2141" s="17" t="s">
        <v>74</v>
      </c>
      <c r="AW2141" s="17">
        <v>2.1942027735847101E-2</v>
      </c>
      <c r="AX2141" s="17">
        <v>1.6356308335546799E-2</v>
      </c>
      <c r="AY2141" s="17">
        <v>0</v>
      </c>
      <c r="AZ2141" s="17">
        <v>0</v>
      </c>
    </row>
    <row r="2142" spans="2:52" x14ac:dyDescent="0.35">
      <c r="C2142" s="17"/>
      <c r="D2142" s="17"/>
      <c r="E2142" s="17"/>
      <c r="F2142" s="17"/>
      <c r="G2142" s="17"/>
      <c r="H2142" s="17"/>
      <c r="I2142" s="17"/>
      <c r="J2142" s="17"/>
      <c r="K2142" s="17"/>
      <c r="L2142" s="17"/>
      <c r="M2142" s="17"/>
      <c r="N2142" s="17"/>
      <c r="O2142" s="17"/>
      <c r="P2142" s="17"/>
      <c r="Q2142" s="17"/>
      <c r="R2142" s="17"/>
      <c r="S2142" s="17"/>
      <c r="T2142" s="17"/>
      <c r="U2142" s="17"/>
      <c r="V2142" s="17"/>
      <c r="W2142" s="17"/>
      <c r="X2142" s="17"/>
      <c r="Y2142" s="17"/>
      <c r="Z2142" s="17"/>
      <c r="AA2142" s="17"/>
      <c r="AB2142" s="17"/>
      <c r="AC2142" s="17"/>
      <c r="AD2142" s="17"/>
      <c r="AE2142" s="17"/>
      <c r="AF2142" s="17"/>
      <c r="AG2142" s="17"/>
      <c r="AH2142" s="17"/>
      <c r="AI2142" s="17"/>
      <c r="AJ2142" s="17"/>
      <c r="AK2142" s="17"/>
      <c r="AL2142" s="17"/>
      <c r="AM2142" s="17"/>
      <c r="AN2142" s="17"/>
      <c r="AO2142" s="17"/>
      <c r="AP2142" s="17"/>
      <c r="AQ2142" s="17"/>
      <c r="AR2142" s="17"/>
      <c r="AS2142" s="17"/>
      <c r="AT2142" s="17"/>
      <c r="AU2142" s="17"/>
      <c r="AV2142" s="17"/>
      <c r="AW2142" s="17"/>
      <c r="AX2142" s="17"/>
      <c r="AY2142" s="17"/>
      <c r="AZ2142" s="17"/>
    </row>
    <row r="2143" spans="2:52" x14ac:dyDescent="0.35">
      <c r="B2143" s="6" t="s">
        <v>594</v>
      </c>
      <c r="C2143" s="17"/>
      <c r="D2143" s="17"/>
      <c r="E2143" s="17"/>
      <c r="F2143" s="17"/>
      <c r="G2143" s="17"/>
      <c r="H2143" s="17"/>
      <c r="I2143" s="17"/>
      <c r="J2143" s="17"/>
      <c r="K2143" s="17"/>
      <c r="L2143" s="17"/>
      <c r="M2143" s="17"/>
      <c r="N2143" s="17"/>
      <c r="O2143" s="17"/>
      <c r="P2143" s="17"/>
      <c r="Q2143" s="17"/>
      <c r="R2143" s="17"/>
      <c r="S2143" s="17"/>
      <c r="T2143" s="17"/>
      <c r="U2143" s="17"/>
      <c r="V2143" s="17"/>
      <c r="W2143" s="17"/>
      <c r="X2143" s="17"/>
      <c r="Y2143" s="17"/>
      <c r="Z2143" s="17"/>
      <c r="AA2143" s="17"/>
      <c r="AB2143" s="17"/>
      <c r="AC2143" s="17"/>
      <c r="AD2143" s="17"/>
      <c r="AE2143" s="17"/>
      <c r="AF2143" s="17"/>
      <c r="AG2143" s="17"/>
      <c r="AH2143" s="17"/>
      <c r="AI2143" s="17"/>
      <c r="AJ2143" s="17"/>
      <c r="AK2143" s="17"/>
      <c r="AL2143" s="17"/>
      <c r="AM2143" s="17"/>
      <c r="AN2143" s="17"/>
      <c r="AO2143" s="17"/>
      <c r="AP2143" s="17"/>
      <c r="AQ2143" s="17"/>
      <c r="AR2143" s="17"/>
      <c r="AS2143" s="17"/>
      <c r="AT2143" s="17"/>
      <c r="AU2143" s="17"/>
      <c r="AV2143" s="17"/>
      <c r="AW2143" s="17"/>
      <c r="AX2143" s="17"/>
      <c r="AY2143" s="17"/>
      <c r="AZ2143" s="17"/>
    </row>
    <row r="2144" spans="2:52" x14ac:dyDescent="0.35">
      <c r="B2144" s="24" t="s">
        <v>156</v>
      </c>
      <c r="C2144" s="17"/>
      <c r="D2144" s="17"/>
      <c r="E2144" s="17"/>
      <c r="F2144" s="17"/>
      <c r="G2144" s="17"/>
      <c r="H2144" s="17"/>
      <c r="I2144" s="17"/>
      <c r="J2144" s="17"/>
      <c r="K2144" s="17"/>
      <c r="L2144" s="17"/>
      <c r="M2144" s="17"/>
      <c r="N2144" s="17"/>
      <c r="O2144" s="17"/>
      <c r="P2144" s="17"/>
      <c r="Q2144" s="17"/>
      <c r="R2144" s="17"/>
      <c r="S2144" s="17"/>
      <c r="T2144" s="17"/>
      <c r="U2144" s="17"/>
      <c r="V2144" s="17"/>
      <c r="W2144" s="17"/>
      <c r="X2144" s="17"/>
      <c r="Y2144" s="17"/>
      <c r="Z2144" s="17"/>
      <c r="AA2144" s="17"/>
      <c r="AB2144" s="17"/>
      <c r="AC2144" s="17"/>
      <c r="AD2144" s="17"/>
      <c r="AE2144" s="17"/>
      <c r="AF2144" s="17"/>
      <c r="AG2144" s="17"/>
      <c r="AH2144" s="17"/>
      <c r="AI2144" s="17"/>
      <c r="AJ2144" s="17"/>
      <c r="AK2144" s="17"/>
      <c r="AL2144" s="17"/>
      <c r="AM2144" s="17"/>
      <c r="AN2144" s="17"/>
      <c r="AO2144" s="17"/>
      <c r="AP2144" s="17"/>
      <c r="AQ2144" s="17"/>
      <c r="AR2144" s="17"/>
      <c r="AS2144" s="17"/>
      <c r="AT2144" s="17"/>
      <c r="AU2144" s="17"/>
      <c r="AV2144" s="17"/>
      <c r="AW2144" s="17"/>
      <c r="AX2144" s="17"/>
      <c r="AY2144" s="17"/>
      <c r="AZ2144" s="17"/>
    </row>
    <row r="2145" spans="2:52" x14ac:dyDescent="0.35">
      <c r="B2145" t="s">
        <v>573</v>
      </c>
      <c r="C2145" s="17">
        <v>0.28864412141162099</v>
      </c>
      <c r="D2145" s="17">
        <v>0.26890464763866101</v>
      </c>
      <c r="E2145" s="17">
        <v>0.30637019048455799</v>
      </c>
      <c r="F2145" s="17"/>
      <c r="G2145" s="17">
        <v>0.333515700616005</v>
      </c>
      <c r="H2145" s="17">
        <v>0.34084875765397898</v>
      </c>
      <c r="I2145" s="17">
        <v>0.27823847740924201</v>
      </c>
      <c r="J2145" s="17">
        <v>0.28972064189789598</v>
      </c>
      <c r="K2145" s="17">
        <v>0.255927822181793</v>
      </c>
      <c r="L2145" s="17">
        <v>0.24181615940332801</v>
      </c>
      <c r="M2145" s="17"/>
      <c r="N2145" s="17">
        <v>0.28349709985650101</v>
      </c>
      <c r="O2145" s="17">
        <v>0.280777294808435</v>
      </c>
      <c r="P2145" s="17">
        <v>0.28411404164458298</v>
      </c>
      <c r="Q2145" s="17">
        <v>0.30321711795574002</v>
      </c>
      <c r="R2145" s="17"/>
      <c r="S2145" s="17">
        <v>0.38444027291855598</v>
      </c>
      <c r="T2145" s="17">
        <v>0.25835917584325702</v>
      </c>
      <c r="U2145" s="17">
        <v>0.18276010397716999</v>
      </c>
      <c r="V2145" s="17">
        <v>0.17118294734415099</v>
      </c>
      <c r="W2145" s="17">
        <v>0.377237766642749</v>
      </c>
      <c r="X2145" s="17">
        <v>0.330938594165953</v>
      </c>
      <c r="Y2145" s="17">
        <v>0.21599829253460601</v>
      </c>
      <c r="Z2145" s="17">
        <v>0.37256781169398401</v>
      </c>
      <c r="AA2145" s="17">
        <v>0.35700727244680602</v>
      </c>
      <c r="AB2145" s="17">
        <v>0.29567213653160301</v>
      </c>
      <c r="AC2145" s="17">
        <v>0.25349949694374302</v>
      </c>
      <c r="AD2145" s="17">
        <v>0.26302056098846199</v>
      </c>
      <c r="AE2145" s="17"/>
      <c r="AF2145" s="17">
        <v>0.245728085286985</v>
      </c>
      <c r="AG2145" s="17">
        <v>0.29465590177198198</v>
      </c>
      <c r="AH2145" s="17">
        <v>0.36521320924839801</v>
      </c>
      <c r="AI2145" s="17"/>
      <c r="AJ2145" s="17">
        <v>0.219927289068473</v>
      </c>
      <c r="AK2145" s="17">
        <v>0.312721695305613</v>
      </c>
      <c r="AL2145" s="17">
        <v>0.203325176769142</v>
      </c>
      <c r="AM2145" s="17">
        <v>0.26162791049697298</v>
      </c>
      <c r="AN2145" s="17">
        <v>0.36024240620349002</v>
      </c>
      <c r="AO2145" s="17"/>
      <c r="AP2145" s="17">
        <v>0.19962888153191599</v>
      </c>
      <c r="AQ2145" s="17">
        <v>0.35255594934546097</v>
      </c>
      <c r="AR2145" s="17">
        <v>0.33760989230683203</v>
      </c>
      <c r="AS2145" s="17"/>
      <c r="AT2145" s="17">
        <v>0.237690694863708</v>
      </c>
      <c r="AU2145" s="17">
        <v>0.21389840089849299</v>
      </c>
      <c r="AV2145" s="17" t="s">
        <v>74</v>
      </c>
      <c r="AW2145" s="17">
        <v>0.44055221792766103</v>
      </c>
      <c r="AX2145" s="17">
        <v>0.36458814779698501</v>
      </c>
      <c r="AY2145" s="17">
        <v>0.36484317953227402</v>
      </c>
      <c r="AZ2145" s="17">
        <v>0.29907473284734298</v>
      </c>
    </row>
    <row r="2146" spans="2:52" x14ac:dyDescent="0.35">
      <c r="B2146" t="s">
        <v>574</v>
      </c>
      <c r="C2146" s="17">
        <v>0.42476336888080002</v>
      </c>
      <c r="D2146" s="17">
        <v>0.42550967654032101</v>
      </c>
      <c r="E2146" s="17">
        <v>0.42343649870188599</v>
      </c>
      <c r="F2146" s="17"/>
      <c r="G2146" s="17">
        <v>0.414013804089082</v>
      </c>
      <c r="H2146" s="17">
        <v>0.354527038594532</v>
      </c>
      <c r="I2146" s="17">
        <v>0.43144315013821699</v>
      </c>
      <c r="J2146" s="17">
        <v>0.38095409052549001</v>
      </c>
      <c r="K2146" s="17">
        <v>0.476901467293672</v>
      </c>
      <c r="L2146" s="17">
        <v>0.48395982645286501</v>
      </c>
      <c r="M2146" s="17"/>
      <c r="N2146" s="17">
        <v>0.45245083398000502</v>
      </c>
      <c r="O2146" s="17">
        <v>0.40623193491399801</v>
      </c>
      <c r="P2146" s="17">
        <v>0.403482672384952</v>
      </c>
      <c r="Q2146" s="17">
        <v>0.43273610735402002</v>
      </c>
      <c r="R2146" s="17"/>
      <c r="S2146" s="17">
        <v>0.36702264253746197</v>
      </c>
      <c r="T2146" s="17">
        <v>0.460051720829875</v>
      </c>
      <c r="U2146" s="17">
        <v>0.45826039854118</v>
      </c>
      <c r="V2146" s="17">
        <v>0.42504992212068499</v>
      </c>
      <c r="W2146" s="17">
        <v>0.36553982822333497</v>
      </c>
      <c r="X2146" s="17">
        <v>0.42418493045162498</v>
      </c>
      <c r="Y2146" s="17">
        <v>0.43304379568364598</v>
      </c>
      <c r="Z2146" s="17">
        <v>0.48306520212191201</v>
      </c>
      <c r="AA2146" s="17">
        <v>0.37558937902106498</v>
      </c>
      <c r="AB2146" s="17">
        <v>0.44780865940643</v>
      </c>
      <c r="AC2146" s="17">
        <v>0.50523048453931096</v>
      </c>
      <c r="AD2146" s="17">
        <v>0.38862211241293299</v>
      </c>
      <c r="AE2146" s="17"/>
      <c r="AF2146" s="17">
        <v>0.437697487602691</v>
      </c>
      <c r="AG2146" s="17">
        <v>0.41804929593503998</v>
      </c>
      <c r="AH2146" s="17">
        <v>0.37272056629866002</v>
      </c>
      <c r="AI2146" s="17"/>
      <c r="AJ2146" s="17">
        <v>0.470144130529279</v>
      </c>
      <c r="AK2146" s="17">
        <v>0.37004984563147297</v>
      </c>
      <c r="AL2146" s="17">
        <v>0.43405269115953099</v>
      </c>
      <c r="AM2146" s="17">
        <v>0.26133448195544401</v>
      </c>
      <c r="AN2146" s="17">
        <v>0.39564115413626899</v>
      </c>
      <c r="AO2146" s="17"/>
      <c r="AP2146" s="17">
        <v>0.49932849088949999</v>
      </c>
      <c r="AQ2146" s="17">
        <v>0.37684694887647302</v>
      </c>
      <c r="AR2146" s="17">
        <v>0.48825574267713701</v>
      </c>
      <c r="AS2146" s="17"/>
      <c r="AT2146" s="17">
        <v>0.46118395108308702</v>
      </c>
      <c r="AU2146" s="17">
        <v>0.46829517182334202</v>
      </c>
      <c r="AV2146" s="17" t="s">
        <v>74</v>
      </c>
      <c r="AW2146" s="17">
        <v>0.14929015113885399</v>
      </c>
      <c r="AX2146" s="17">
        <v>0.41152917002544298</v>
      </c>
      <c r="AY2146" s="17">
        <v>0.41080964947601001</v>
      </c>
      <c r="AZ2146" s="17">
        <v>0.38586519135312403</v>
      </c>
    </row>
    <row r="2147" spans="2:52" x14ac:dyDescent="0.35">
      <c r="B2147" t="s">
        <v>575</v>
      </c>
      <c r="C2147" s="17">
        <v>0.25051617015592198</v>
      </c>
      <c r="D2147" s="17">
        <v>0.25086411628493799</v>
      </c>
      <c r="E2147" s="17">
        <v>0.25159058816971402</v>
      </c>
      <c r="F2147" s="17"/>
      <c r="G2147" s="17">
        <v>0.22207689128261199</v>
      </c>
      <c r="H2147" s="17">
        <v>0.25456839241681001</v>
      </c>
      <c r="I2147" s="17">
        <v>0.26558013167066002</v>
      </c>
      <c r="J2147" s="17">
        <v>0.27417137136195802</v>
      </c>
      <c r="K2147" s="17">
        <v>0.24522841123859301</v>
      </c>
      <c r="L2147" s="17">
        <v>0.24129009637408</v>
      </c>
      <c r="M2147" s="17"/>
      <c r="N2147" s="17">
        <v>0.23552896543490001</v>
      </c>
      <c r="O2147" s="17">
        <v>0.28180790665859701</v>
      </c>
      <c r="P2147" s="17">
        <v>0.26636729460273101</v>
      </c>
      <c r="Q2147" s="17">
        <v>0.223609899911724</v>
      </c>
      <c r="R2147" s="17"/>
      <c r="S2147" s="17">
        <v>0.22440601152372799</v>
      </c>
      <c r="T2147" s="17">
        <v>0.22987872844299201</v>
      </c>
      <c r="U2147" s="17">
        <v>0.32750838866093401</v>
      </c>
      <c r="V2147" s="17">
        <v>0.36412532550569299</v>
      </c>
      <c r="W2147" s="17">
        <v>0.20709292510597699</v>
      </c>
      <c r="X2147" s="17">
        <v>0.196771388656657</v>
      </c>
      <c r="Y2147" s="17">
        <v>0.35095791178174801</v>
      </c>
      <c r="Z2147" s="17">
        <v>0.108183114931672</v>
      </c>
      <c r="AA2147" s="17">
        <v>0.21084960524278801</v>
      </c>
      <c r="AB2147" s="17">
        <v>0.20828668990715199</v>
      </c>
      <c r="AC2147" s="17">
        <v>0.24127001851694499</v>
      </c>
      <c r="AD2147" s="17">
        <v>0.34835732659860502</v>
      </c>
      <c r="AE2147" s="17"/>
      <c r="AF2147" s="17">
        <v>0.283891443096003</v>
      </c>
      <c r="AG2147" s="17">
        <v>0.240424383529002</v>
      </c>
      <c r="AH2147" s="17">
        <v>0.22031601034290599</v>
      </c>
      <c r="AI2147" s="17"/>
      <c r="AJ2147" s="17">
        <v>0.26104303095696202</v>
      </c>
      <c r="AK2147" s="17">
        <v>0.2802078320127</v>
      </c>
      <c r="AL2147" s="17">
        <v>0.33604037970863299</v>
      </c>
      <c r="AM2147" s="17">
        <v>0.47703760754758401</v>
      </c>
      <c r="AN2147" s="17">
        <v>0.213964321868058</v>
      </c>
      <c r="AO2147" s="17"/>
      <c r="AP2147" s="17">
        <v>0.25089001607218703</v>
      </c>
      <c r="AQ2147" s="17">
        <v>0.24209251511508301</v>
      </c>
      <c r="AR2147" s="17">
        <v>0.154086501223127</v>
      </c>
      <c r="AS2147" s="17"/>
      <c r="AT2147" s="17">
        <v>0.26908153039730098</v>
      </c>
      <c r="AU2147" s="17">
        <v>0.27952410895973601</v>
      </c>
      <c r="AV2147" s="17" t="s">
        <v>74</v>
      </c>
      <c r="AW2147" s="17">
        <v>0.35669955349672899</v>
      </c>
      <c r="AX2147" s="17">
        <v>0.15779731226975999</v>
      </c>
      <c r="AY2147" s="17">
        <v>0.20076980811971301</v>
      </c>
      <c r="AZ2147" s="17">
        <v>0.281470962894174</v>
      </c>
    </row>
    <row r="2148" spans="2:52" x14ac:dyDescent="0.35">
      <c r="B2148" t="s">
        <v>576</v>
      </c>
      <c r="C2148" s="17">
        <v>2.9976783774005401E-2</v>
      </c>
      <c r="D2148" s="17">
        <v>4.51034738401873E-2</v>
      </c>
      <c r="E2148" s="17">
        <v>1.5804575074263E-2</v>
      </c>
      <c r="F2148" s="17"/>
      <c r="G2148" s="17">
        <v>3.0393604012300301E-2</v>
      </c>
      <c r="H2148" s="17">
        <v>5.00558113346792E-2</v>
      </c>
      <c r="I2148" s="17">
        <v>1.5924207553497102E-2</v>
      </c>
      <c r="J2148" s="17">
        <v>4.5704250425852203E-2</v>
      </c>
      <c r="K2148" s="17">
        <v>2.1942299285941699E-2</v>
      </c>
      <c r="L2148" s="17">
        <v>1.87719436798739E-2</v>
      </c>
      <c r="M2148" s="17"/>
      <c r="N2148" s="17">
        <v>2.1781250229018799E-2</v>
      </c>
      <c r="O2148" s="17">
        <v>3.11828636189703E-2</v>
      </c>
      <c r="P2148" s="17">
        <v>3.2891231248783397E-2</v>
      </c>
      <c r="Q2148" s="17">
        <v>3.4871626247281198E-2</v>
      </c>
      <c r="R2148" s="17"/>
      <c r="S2148" s="17">
        <v>2.4131073020253701E-2</v>
      </c>
      <c r="T2148" s="17">
        <v>4.1686623800046202E-2</v>
      </c>
      <c r="U2148" s="17">
        <v>1.47581701247721E-2</v>
      </c>
      <c r="V2148" s="17">
        <v>3.96418050294709E-2</v>
      </c>
      <c r="W2148" s="17">
        <v>5.0129480027938302E-2</v>
      </c>
      <c r="X2148" s="17">
        <v>3.4556312246361999E-2</v>
      </c>
      <c r="Y2148" s="17">
        <v>0</v>
      </c>
      <c r="Z2148" s="17">
        <v>3.6183871252432602E-2</v>
      </c>
      <c r="AA2148" s="17">
        <v>5.6553743289341499E-2</v>
      </c>
      <c r="AB2148" s="17">
        <v>3.0397301277696701E-2</v>
      </c>
      <c r="AC2148" s="17">
        <v>0</v>
      </c>
      <c r="AD2148" s="17">
        <v>0</v>
      </c>
      <c r="AE2148" s="17"/>
      <c r="AF2148" s="17">
        <v>1.5319226359296599E-2</v>
      </c>
      <c r="AG2148" s="17">
        <v>4.6870418763976601E-2</v>
      </c>
      <c r="AH2148" s="17">
        <v>4.1750214110036502E-2</v>
      </c>
      <c r="AI2148" s="17"/>
      <c r="AJ2148" s="17">
        <v>3.50750535969181E-2</v>
      </c>
      <c r="AK2148" s="17">
        <v>3.7020627050213799E-2</v>
      </c>
      <c r="AL2148" s="17">
        <v>2.6581752362693899E-2</v>
      </c>
      <c r="AM2148" s="17">
        <v>0</v>
      </c>
      <c r="AN2148" s="17">
        <v>3.0152117792182499E-2</v>
      </c>
      <c r="AO2148" s="17"/>
      <c r="AP2148" s="17">
        <v>3.3599187051702499E-2</v>
      </c>
      <c r="AQ2148" s="17">
        <v>2.8504586662983701E-2</v>
      </c>
      <c r="AR2148" s="17">
        <v>2.00478637929037E-2</v>
      </c>
      <c r="AS2148" s="17"/>
      <c r="AT2148" s="17">
        <v>2.7069889525123899E-2</v>
      </c>
      <c r="AU2148" s="17">
        <v>3.21906138793508E-2</v>
      </c>
      <c r="AV2148" s="17" t="s">
        <v>74</v>
      </c>
      <c r="AW2148" s="17">
        <v>5.3458077436755798E-2</v>
      </c>
      <c r="AX2148" s="17">
        <v>3.6467414570480403E-2</v>
      </c>
      <c r="AY2148" s="17">
        <v>2.35773628720027E-2</v>
      </c>
      <c r="AZ2148" s="17">
        <v>3.35891129053583E-2</v>
      </c>
    </row>
    <row r="2149" spans="2:52" x14ac:dyDescent="0.35">
      <c r="B2149" t="s">
        <v>577</v>
      </c>
      <c r="C2149" s="17">
        <v>6.0995557776511201E-3</v>
      </c>
      <c r="D2149" s="17">
        <v>9.6180856958927897E-3</v>
      </c>
      <c r="E2149" s="17">
        <v>2.7981475695786E-3</v>
      </c>
      <c r="F2149" s="17"/>
      <c r="G2149" s="17">
        <v>0</v>
      </c>
      <c r="H2149" s="17">
        <v>0</v>
      </c>
      <c r="I2149" s="17">
        <v>8.8140332283844491E-3</v>
      </c>
      <c r="J2149" s="17">
        <v>9.4496457888031092E-3</v>
      </c>
      <c r="K2149" s="17">
        <v>0</v>
      </c>
      <c r="L2149" s="17">
        <v>1.4161974089853001E-2</v>
      </c>
      <c r="M2149" s="17"/>
      <c r="N2149" s="17">
        <v>6.7418504995757902E-3</v>
      </c>
      <c r="O2149" s="17">
        <v>0</v>
      </c>
      <c r="P2149" s="17">
        <v>1.31447601189501E-2</v>
      </c>
      <c r="Q2149" s="17">
        <v>5.5652485312339102E-3</v>
      </c>
      <c r="R2149" s="17"/>
      <c r="S2149" s="17">
        <v>0</v>
      </c>
      <c r="T2149" s="17">
        <v>1.00237510838292E-2</v>
      </c>
      <c r="U2149" s="17">
        <v>1.6712938695943699E-2</v>
      </c>
      <c r="V2149" s="17">
        <v>0</v>
      </c>
      <c r="W2149" s="17">
        <v>0</v>
      </c>
      <c r="X2149" s="17">
        <v>1.3548774479404099E-2</v>
      </c>
      <c r="Y2149" s="17">
        <v>0</v>
      </c>
      <c r="Z2149" s="17">
        <v>0</v>
      </c>
      <c r="AA2149" s="17">
        <v>0</v>
      </c>
      <c r="AB2149" s="17">
        <v>1.78352128771192E-2</v>
      </c>
      <c r="AC2149" s="17">
        <v>0</v>
      </c>
      <c r="AD2149" s="17">
        <v>0</v>
      </c>
      <c r="AE2149" s="17"/>
      <c r="AF2149" s="17">
        <v>1.7363757655024299E-2</v>
      </c>
      <c r="AG2149" s="17">
        <v>0</v>
      </c>
      <c r="AH2149" s="17">
        <v>0</v>
      </c>
      <c r="AI2149" s="17"/>
      <c r="AJ2149" s="17">
        <v>1.3810495848367899E-2</v>
      </c>
      <c r="AK2149" s="17">
        <v>0</v>
      </c>
      <c r="AL2149" s="17">
        <v>0</v>
      </c>
      <c r="AM2149" s="17">
        <v>0</v>
      </c>
      <c r="AN2149" s="17">
        <v>0</v>
      </c>
      <c r="AO2149" s="17"/>
      <c r="AP2149" s="17">
        <v>1.6553424454693998E-2</v>
      </c>
      <c r="AQ2149" s="17">
        <v>0</v>
      </c>
      <c r="AR2149" s="17">
        <v>0</v>
      </c>
      <c r="AS2149" s="17"/>
      <c r="AT2149" s="17">
        <v>4.97393413078062E-3</v>
      </c>
      <c r="AU2149" s="17">
        <v>6.0917044390786899E-3</v>
      </c>
      <c r="AV2149" s="17" t="s">
        <v>74</v>
      </c>
      <c r="AW2149" s="17">
        <v>0</v>
      </c>
      <c r="AX2149" s="17">
        <v>2.9617955337331699E-2</v>
      </c>
      <c r="AY2149" s="17">
        <v>0</v>
      </c>
      <c r="AZ2149" s="17">
        <v>0</v>
      </c>
    </row>
    <row r="2150" spans="2:52" x14ac:dyDescent="0.35">
      <c r="C2150" s="17"/>
      <c r="D2150" s="17"/>
      <c r="E2150" s="17"/>
      <c r="F2150" s="17"/>
      <c r="G2150" s="17"/>
      <c r="H2150" s="17"/>
      <c r="I2150" s="17"/>
      <c r="J2150" s="17"/>
      <c r="K2150" s="17"/>
      <c r="L2150" s="17"/>
      <c r="M2150" s="17"/>
      <c r="N2150" s="17"/>
      <c r="O2150" s="17"/>
      <c r="P2150" s="17"/>
      <c r="Q2150" s="17"/>
      <c r="R2150" s="17"/>
      <c r="S2150" s="17"/>
      <c r="T2150" s="17"/>
      <c r="U2150" s="17"/>
      <c r="V2150" s="17"/>
      <c r="W2150" s="17"/>
      <c r="X2150" s="17"/>
      <c r="Y2150" s="17"/>
      <c r="Z2150" s="17"/>
      <c r="AA2150" s="17"/>
      <c r="AB2150" s="17"/>
      <c r="AC2150" s="17"/>
      <c r="AD2150" s="17"/>
      <c r="AE2150" s="17"/>
      <c r="AF2150" s="17"/>
      <c r="AG2150" s="17"/>
      <c r="AH2150" s="17"/>
      <c r="AI2150" s="17"/>
      <c r="AJ2150" s="17"/>
      <c r="AK2150" s="17"/>
      <c r="AL2150" s="17"/>
      <c r="AM2150" s="17"/>
      <c r="AN2150" s="17"/>
      <c r="AO2150" s="17"/>
      <c r="AP2150" s="17"/>
      <c r="AQ2150" s="17"/>
      <c r="AR2150" s="17"/>
      <c r="AS2150" s="17"/>
      <c r="AT2150" s="17"/>
      <c r="AU2150" s="17"/>
      <c r="AV2150" s="17"/>
      <c r="AW2150" s="17"/>
      <c r="AX2150" s="17"/>
      <c r="AY2150" s="17"/>
      <c r="AZ2150" s="17"/>
    </row>
    <row r="2151" spans="2:52" x14ac:dyDescent="0.35">
      <c r="B2151" s="6" t="s">
        <v>592</v>
      </c>
      <c r="C2151" s="17"/>
      <c r="D2151" s="17"/>
      <c r="E2151" s="17"/>
      <c r="F2151" s="17"/>
      <c r="G2151" s="17"/>
      <c r="H2151" s="17"/>
      <c r="I2151" s="17"/>
      <c r="J2151" s="17"/>
      <c r="K2151" s="17"/>
      <c r="L2151" s="17"/>
      <c r="M2151" s="17"/>
      <c r="N2151" s="17"/>
      <c r="O2151" s="17"/>
      <c r="P2151" s="17"/>
      <c r="Q2151" s="17"/>
      <c r="R2151" s="17"/>
      <c r="S2151" s="17"/>
      <c r="T2151" s="17"/>
      <c r="U2151" s="17"/>
      <c r="V2151" s="17"/>
      <c r="W2151" s="17"/>
      <c r="X2151" s="17"/>
      <c r="Y2151" s="17"/>
      <c r="Z2151" s="17"/>
      <c r="AA2151" s="17"/>
      <c r="AB2151" s="17"/>
      <c r="AC2151" s="17"/>
      <c r="AD2151" s="17"/>
      <c r="AE2151" s="17"/>
      <c r="AF2151" s="17"/>
      <c r="AG2151" s="17"/>
      <c r="AH2151" s="17"/>
      <c r="AI2151" s="17"/>
      <c r="AJ2151" s="17"/>
      <c r="AK2151" s="17"/>
      <c r="AL2151" s="17"/>
      <c r="AM2151" s="17"/>
      <c r="AN2151" s="17"/>
      <c r="AO2151" s="17"/>
      <c r="AP2151" s="17"/>
      <c r="AQ2151" s="17"/>
      <c r="AR2151" s="17"/>
      <c r="AS2151" s="17"/>
      <c r="AT2151" s="17"/>
      <c r="AU2151" s="17"/>
      <c r="AV2151" s="17"/>
      <c r="AW2151" s="17"/>
      <c r="AX2151" s="17"/>
      <c r="AY2151" s="17"/>
      <c r="AZ2151" s="17"/>
    </row>
    <row r="2152" spans="2:52" x14ac:dyDescent="0.35">
      <c r="B2152" s="24" t="s">
        <v>156</v>
      </c>
      <c r="C2152" s="17"/>
      <c r="D2152" s="17"/>
      <c r="E2152" s="17"/>
      <c r="F2152" s="17"/>
      <c r="G2152" s="17"/>
      <c r="H2152" s="17"/>
      <c r="I2152" s="17"/>
      <c r="J2152" s="17"/>
      <c r="K2152" s="17"/>
      <c r="L2152" s="17"/>
      <c r="M2152" s="17"/>
      <c r="N2152" s="17"/>
      <c r="O2152" s="17"/>
      <c r="P2152" s="17"/>
      <c r="Q2152" s="17"/>
      <c r="R2152" s="17"/>
      <c r="S2152" s="17"/>
      <c r="T2152" s="17"/>
      <c r="U2152" s="17"/>
      <c r="V2152" s="17"/>
      <c r="W2152" s="17"/>
      <c r="X2152" s="17"/>
      <c r="Y2152" s="17"/>
      <c r="Z2152" s="17"/>
      <c r="AA2152" s="17"/>
      <c r="AB2152" s="17"/>
      <c r="AC2152" s="17"/>
      <c r="AD2152" s="17"/>
      <c r="AE2152" s="17"/>
      <c r="AF2152" s="17"/>
      <c r="AG2152" s="17"/>
      <c r="AH2152" s="17"/>
      <c r="AI2152" s="17"/>
      <c r="AJ2152" s="17"/>
      <c r="AK2152" s="17"/>
      <c r="AL2152" s="17"/>
      <c r="AM2152" s="17"/>
      <c r="AN2152" s="17"/>
      <c r="AO2152" s="17"/>
      <c r="AP2152" s="17"/>
      <c r="AQ2152" s="17"/>
      <c r="AR2152" s="17"/>
      <c r="AS2152" s="17"/>
      <c r="AT2152" s="17"/>
      <c r="AU2152" s="17"/>
      <c r="AV2152" s="17"/>
      <c r="AW2152" s="17"/>
      <c r="AX2152" s="17"/>
      <c r="AY2152" s="17"/>
      <c r="AZ2152" s="17"/>
    </row>
    <row r="2153" spans="2:52" x14ac:dyDescent="0.35">
      <c r="B2153" t="s">
        <v>573</v>
      </c>
      <c r="C2153" s="17">
        <v>0.25785244027009702</v>
      </c>
      <c r="D2153" s="17">
        <v>0.27255361452794002</v>
      </c>
      <c r="E2153" s="17">
        <v>0.242755848047774</v>
      </c>
      <c r="F2153" s="17"/>
      <c r="G2153" s="17">
        <v>0.28082827605694899</v>
      </c>
      <c r="H2153" s="17">
        <v>0.25596137468433799</v>
      </c>
      <c r="I2153" s="17">
        <v>0.299891189170223</v>
      </c>
      <c r="J2153" s="17">
        <v>0.36044870286141101</v>
      </c>
      <c r="K2153" s="17">
        <v>0.15201194100794599</v>
      </c>
      <c r="L2153" s="17">
        <v>0.19753910868239499</v>
      </c>
      <c r="M2153" s="17"/>
      <c r="N2153" s="17">
        <v>0.33705221158968701</v>
      </c>
      <c r="O2153" s="17">
        <v>0.25789275440104398</v>
      </c>
      <c r="P2153" s="17">
        <v>0.23612223800692</v>
      </c>
      <c r="Q2153" s="17">
        <v>0.19402991104235501</v>
      </c>
      <c r="R2153" s="17"/>
      <c r="S2153" s="17">
        <v>0.32378026741306098</v>
      </c>
      <c r="T2153" s="17">
        <v>0.22494846579921399</v>
      </c>
      <c r="U2153" s="17">
        <v>0.27093606400775999</v>
      </c>
      <c r="V2153" s="17">
        <v>0.25608717774112399</v>
      </c>
      <c r="W2153" s="17">
        <v>0.24852617549637401</v>
      </c>
      <c r="X2153" s="17">
        <v>0.20170706288639101</v>
      </c>
      <c r="Y2153" s="17">
        <v>0.217110143071958</v>
      </c>
      <c r="Z2153" s="17">
        <v>0.22953553846147701</v>
      </c>
      <c r="AA2153" s="17">
        <v>0.30321535407572903</v>
      </c>
      <c r="AB2153" s="17">
        <v>0.32881507782879799</v>
      </c>
      <c r="AC2153" s="17">
        <v>0.154413162966996</v>
      </c>
      <c r="AD2153" s="17">
        <v>0.26966413112095799</v>
      </c>
      <c r="AE2153" s="17"/>
      <c r="AF2153" s="17">
        <v>0.187221587035863</v>
      </c>
      <c r="AG2153" s="17">
        <v>0.30070411064786601</v>
      </c>
      <c r="AH2153" s="17">
        <v>0.28934790145012002</v>
      </c>
      <c r="AI2153" s="17"/>
      <c r="AJ2153" s="17">
        <v>0.19301085246666899</v>
      </c>
      <c r="AK2153" s="17">
        <v>0.30262744934372299</v>
      </c>
      <c r="AL2153" s="17">
        <v>0.26816331999802101</v>
      </c>
      <c r="AM2153" s="17">
        <v>0.26162791049697298</v>
      </c>
      <c r="AN2153" s="17">
        <v>0.27460947797532098</v>
      </c>
      <c r="AO2153" s="17"/>
      <c r="AP2153" s="17">
        <v>0.24795541036947999</v>
      </c>
      <c r="AQ2153" s="17">
        <v>0.30757692051125501</v>
      </c>
      <c r="AR2153" s="17">
        <v>0.25729200216868903</v>
      </c>
      <c r="AS2153" s="17"/>
      <c r="AT2153" s="17">
        <v>0.24523774090909001</v>
      </c>
      <c r="AU2153" s="17">
        <v>0.30308368756723397</v>
      </c>
      <c r="AV2153" s="17" t="s">
        <v>74</v>
      </c>
      <c r="AW2153" s="17">
        <v>0.19531455740339301</v>
      </c>
      <c r="AX2153" s="17">
        <v>0.200351083910073</v>
      </c>
      <c r="AY2153" s="17">
        <v>0.28165476649397098</v>
      </c>
      <c r="AZ2153" s="17">
        <v>0.16127954334170999</v>
      </c>
    </row>
    <row r="2154" spans="2:52" x14ac:dyDescent="0.35">
      <c r="B2154" t="s">
        <v>574</v>
      </c>
      <c r="C2154" s="17">
        <v>0.39708750649135399</v>
      </c>
      <c r="D2154" s="17">
        <v>0.401244631527927</v>
      </c>
      <c r="E2154" s="17">
        <v>0.39237201171383801</v>
      </c>
      <c r="F2154" s="17"/>
      <c r="G2154" s="17">
        <v>0.41714370538791301</v>
      </c>
      <c r="H2154" s="17">
        <v>0.34676023868663902</v>
      </c>
      <c r="I2154" s="17">
        <v>0.38077787550603398</v>
      </c>
      <c r="J2154" s="17">
        <v>0.32048401629215001</v>
      </c>
      <c r="K2154" s="17">
        <v>0.50961970584631999</v>
      </c>
      <c r="L2154" s="17">
        <v>0.42616221354684503</v>
      </c>
      <c r="M2154" s="17"/>
      <c r="N2154" s="17">
        <v>0.40638230608347398</v>
      </c>
      <c r="O2154" s="17">
        <v>0.42553327312922601</v>
      </c>
      <c r="P2154" s="17">
        <v>0.34717501488654801</v>
      </c>
      <c r="Q2154" s="17">
        <v>0.40082949378399302</v>
      </c>
      <c r="R2154" s="17"/>
      <c r="S2154" s="17">
        <v>0.34329834889361699</v>
      </c>
      <c r="T2154" s="17">
        <v>0.47216617423353702</v>
      </c>
      <c r="U2154" s="17">
        <v>0.25393145945093498</v>
      </c>
      <c r="V2154" s="17">
        <v>0.28597101148092602</v>
      </c>
      <c r="W2154" s="17">
        <v>0.41986734981602403</v>
      </c>
      <c r="X2154" s="17">
        <v>0.43726628846406401</v>
      </c>
      <c r="Y2154" s="17">
        <v>0.44806038254298802</v>
      </c>
      <c r="Z2154" s="17">
        <v>0.39207350113709</v>
      </c>
      <c r="AA2154" s="17">
        <v>0.44485932540940898</v>
      </c>
      <c r="AB2154" s="17">
        <v>0.36252472336795599</v>
      </c>
      <c r="AC2154" s="17">
        <v>0.55806220011776897</v>
      </c>
      <c r="AD2154" s="17">
        <v>0.400296391470707</v>
      </c>
      <c r="AE2154" s="17"/>
      <c r="AF2154" s="17">
        <v>0.42990393560413798</v>
      </c>
      <c r="AG2154" s="17">
        <v>0.37275130272595702</v>
      </c>
      <c r="AH2154" s="17">
        <v>0.35336240614970299</v>
      </c>
      <c r="AI2154" s="17"/>
      <c r="AJ2154" s="17">
        <v>0.43112329651088099</v>
      </c>
      <c r="AK2154" s="17">
        <v>0.383984891259533</v>
      </c>
      <c r="AL2154" s="17">
        <v>0.33758804239172302</v>
      </c>
      <c r="AM2154" s="17">
        <v>0.26414084639088298</v>
      </c>
      <c r="AN2154" s="17">
        <v>0.32129008530236602</v>
      </c>
      <c r="AO2154" s="17"/>
      <c r="AP2154" s="17">
        <v>0.38885611834440897</v>
      </c>
      <c r="AQ2154" s="17">
        <v>0.38162987051345099</v>
      </c>
      <c r="AR2154" s="17">
        <v>0.33949047293141799</v>
      </c>
      <c r="AS2154" s="17"/>
      <c r="AT2154" s="17">
        <v>0.45457022683692</v>
      </c>
      <c r="AU2154" s="17">
        <v>0.41016668762244501</v>
      </c>
      <c r="AV2154" s="17" t="s">
        <v>74</v>
      </c>
      <c r="AW2154" s="17">
        <v>0.27000572737718798</v>
      </c>
      <c r="AX2154" s="17">
        <v>0.31978508311936099</v>
      </c>
      <c r="AY2154" s="17">
        <v>0.33246314725343201</v>
      </c>
      <c r="AZ2154" s="17">
        <v>0.606845929607298</v>
      </c>
    </row>
    <row r="2155" spans="2:52" x14ac:dyDescent="0.35">
      <c r="B2155" t="s">
        <v>575</v>
      </c>
      <c r="C2155" s="17">
        <v>0.29322673013686201</v>
      </c>
      <c r="D2155" s="17">
        <v>0.27069427815161201</v>
      </c>
      <c r="E2155" s="17">
        <v>0.31623139549957102</v>
      </c>
      <c r="F2155" s="17"/>
      <c r="G2155" s="17">
        <v>0.25326350631547101</v>
      </c>
      <c r="H2155" s="17">
        <v>0.335833001463193</v>
      </c>
      <c r="I2155" s="17">
        <v>0.231686973448952</v>
      </c>
      <c r="J2155" s="17">
        <v>0.29146762123543002</v>
      </c>
      <c r="K2155" s="17">
        <v>0.305995638217467</v>
      </c>
      <c r="L2155" s="17">
        <v>0.33159357975044002</v>
      </c>
      <c r="M2155" s="17"/>
      <c r="N2155" s="17">
        <v>0.207750275749608</v>
      </c>
      <c r="O2155" s="17">
        <v>0.28724595947437498</v>
      </c>
      <c r="P2155" s="17">
        <v>0.35121357127636599</v>
      </c>
      <c r="Q2155" s="17">
        <v>0.33884289131497197</v>
      </c>
      <c r="R2155" s="17"/>
      <c r="S2155" s="17">
        <v>0.27133883504510398</v>
      </c>
      <c r="T2155" s="17">
        <v>0.22614021771276099</v>
      </c>
      <c r="U2155" s="17">
        <v>0.40441389636184699</v>
      </c>
      <c r="V2155" s="17">
        <v>0.35444938456084502</v>
      </c>
      <c r="W2155" s="17">
        <v>0.27041570028213802</v>
      </c>
      <c r="X2155" s="17">
        <v>0.32019627185109301</v>
      </c>
      <c r="Y2155" s="17">
        <v>0.334829474385054</v>
      </c>
      <c r="Z2155" s="17">
        <v>0.30886079442854197</v>
      </c>
      <c r="AA2155" s="17">
        <v>0.238173416156854</v>
      </c>
      <c r="AB2155" s="17">
        <v>0.26221070556755799</v>
      </c>
      <c r="AC2155" s="17">
        <v>0.287524636915235</v>
      </c>
      <c r="AD2155" s="17">
        <v>0.25552117089267101</v>
      </c>
      <c r="AE2155" s="17"/>
      <c r="AF2155" s="17">
        <v>0.33421333957211202</v>
      </c>
      <c r="AG2155" s="17">
        <v>0.27789289220608498</v>
      </c>
      <c r="AH2155" s="17">
        <v>0.28934950294096601</v>
      </c>
      <c r="AI2155" s="17"/>
      <c r="AJ2155" s="17">
        <v>0.33146492135973699</v>
      </c>
      <c r="AK2155" s="17">
        <v>0.26326022424461998</v>
      </c>
      <c r="AL2155" s="17">
        <v>0.33625908310633601</v>
      </c>
      <c r="AM2155" s="17">
        <v>0.27444440696421502</v>
      </c>
      <c r="AN2155" s="17">
        <v>0.33725718552128098</v>
      </c>
      <c r="AO2155" s="17"/>
      <c r="AP2155" s="17">
        <v>0.32353573277838199</v>
      </c>
      <c r="AQ2155" s="17">
        <v>0.265583314177393</v>
      </c>
      <c r="AR2155" s="17">
        <v>0.36595489401273901</v>
      </c>
      <c r="AS2155" s="17"/>
      <c r="AT2155" s="17">
        <v>0.266750197644959</v>
      </c>
      <c r="AU2155" s="17">
        <v>0.25362369782419297</v>
      </c>
      <c r="AV2155" s="17" t="s">
        <v>74</v>
      </c>
      <c r="AW2155" s="17">
        <v>0.38831359403475102</v>
      </c>
      <c r="AX2155" s="17">
        <v>0.382561335347124</v>
      </c>
      <c r="AY2155" s="17">
        <v>0.33944276168009702</v>
      </c>
      <c r="AZ2155" s="17">
        <v>0.149584407790262</v>
      </c>
    </row>
    <row r="2156" spans="2:52" x14ac:dyDescent="0.35">
      <c r="B2156" t="s">
        <v>576</v>
      </c>
      <c r="C2156" s="17">
        <v>3.5033071405337603E-2</v>
      </c>
      <c r="D2156" s="17">
        <v>4.39070235873395E-2</v>
      </c>
      <c r="E2156" s="17">
        <v>2.68168600853841E-2</v>
      </c>
      <c r="F2156" s="17"/>
      <c r="G2156" s="17">
        <v>2.91151084021701E-2</v>
      </c>
      <c r="H2156" s="17">
        <v>4.5715251734589298E-2</v>
      </c>
      <c r="I2156" s="17">
        <v>8.0195664707234701E-2</v>
      </c>
      <c r="J2156" s="17">
        <v>9.4650947181777207E-3</v>
      </c>
      <c r="K2156" s="17">
        <v>9.9811501769219504E-3</v>
      </c>
      <c r="L2156" s="17">
        <v>2.5445786039662199E-2</v>
      </c>
      <c r="M2156" s="17"/>
      <c r="N2156" s="17">
        <v>4.8815206577231797E-2</v>
      </c>
      <c r="O2156" s="17">
        <v>1.7585889258713901E-2</v>
      </c>
      <c r="P2156" s="17">
        <v>4.1487877397737703E-2</v>
      </c>
      <c r="Q2156" s="17">
        <v>3.3516034386789802E-2</v>
      </c>
      <c r="R2156" s="17"/>
      <c r="S2156" s="17">
        <v>2.6034169102910499E-2</v>
      </c>
      <c r="T2156" s="17">
        <v>5.6715798576660099E-2</v>
      </c>
      <c r="U2156" s="17">
        <v>5.5956705892302103E-2</v>
      </c>
      <c r="V2156" s="17">
        <v>7.1258960916129002E-2</v>
      </c>
      <c r="W2156" s="17">
        <v>3.9856047309285103E-2</v>
      </c>
      <c r="X2156" s="17">
        <v>2.7281602319048099E-2</v>
      </c>
      <c r="Y2156" s="17">
        <v>0</v>
      </c>
      <c r="Z2156" s="17">
        <v>3.3346294720458802E-2</v>
      </c>
      <c r="AA2156" s="17">
        <v>1.3751904358007499E-2</v>
      </c>
      <c r="AB2156" s="17">
        <v>3.0527044684050399E-2</v>
      </c>
      <c r="AC2156" s="17">
        <v>0</v>
      </c>
      <c r="AD2156" s="17">
        <v>7.4518306515663393E-2</v>
      </c>
      <c r="AE2156" s="17"/>
      <c r="AF2156" s="17">
        <v>2.4647892679060601E-2</v>
      </c>
      <c r="AG2156" s="17">
        <v>3.7440176897724199E-2</v>
      </c>
      <c r="AH2156" s="17">
        <v>5.2039406639840302E-2</v>
      </c>
      <c r="AI2156" s="17"/>
      <c r="AJ2156" s="17">
        <v>3.6417107656388399E-2</v>
      </c>
      <c r="AK2156" s="17">
        <v>3.5473698548992398E-2</v>
      </c>
      <c r="AL2156" s="17">
        <v>3.4835040483663503E-2</v>
      </c>
      <c r="AM2156" s="17">
        <v>0.199786836147929</v>
      </c>
      <c r="AN2156" s="17">
        <v>3.7638164130086499E-2</v>
      </c>
      <c r="AO2156" s="17"/>
      <c r="AP2156" s="17">
        <v>2.5179371955513299E-2</v>
      </c>
      <c r="AQ2156" s="17">
        <v>3.4243811989535501E-2</v>
      </c>
      <c r="AR2156" s="17">
        <v>0</v>
      </c>
      <c r="AS2156" s="17"/>
      <c r="AT2156" s="17">
        <v>2.9746323151882099E-2</v>
      </c>
      <c r="AU2156" s="17">
        <v>2.0774613258143601E-2</v>
      </c>
      <c r="AV2156" s="17" t="s">
        <v>74</v>
      </c>
      <c r="AW2156" s="17">
        <v>9.96674739746089E-2</v>
      </c>
      <c r="AX2156" s="17">
        <v>5.62052565484766E-2</v>
      </c>
      <c r="AY2156" s="17">
        <v>2.5283080831384801E-2</v>
      </c>
      <c r="AZ2156" s="17">
        <v>8.2290119260730099E-2</v>
      </c>
    </row>
    <row r="2157" spans="2:52" x14ac:dyDescent="0.35">
      <c r="B2157" t="s">
        <v>577</v>
      </c>
      <c r="C2157" s="17">
        <v>1.6800251696349501E-2</v>
      </c>
      <c r="D2157" s="17">
        <v>1.16004522051813E-2</v>
      </c>
      <c r="E2157" s="17">
        <v>2.1823884653433101E-2</v>
      </c>
      <c r="F2157" s="17"/>
      <c r="G2157" s="17">
        <v>1.9649403837496301E-2</v>
      </c>
      <c r="H2157" s="17">
        <v>1.57301334312402E-2</v>
      </c>
      <c r="I2157" s="17">
        <v>7.4482971675565402E-3</v>
      </c>
      <c r="J2157" s="17">
        <v>1.8134564892830898E-2</v>
      </c>
      <c r="K2157" s="17">
        <v>2.2391564751345901E-2</v>
      </c>
      <c r="L2157" s="17">
        <v>1.9259311980657501E-2</v>
      </c>
      <c r="M2157" s="17"/>
      <c r="N2157" s="17">
        <v>0</v>
      </c>
      <c r="O2157" s="17">
        <v>1.1742123736640599E-2</v>
      </c>
      <c r="P2157" s="17">
        <v>2.4001298432428798E-2</v>
      </c>
      <c r="Q2157" s="17">
        <v>3.2781669471891102E-2</v>
      </c>
      <c r="R2157" s="17"/>
      <c r="S2157" s="17">
        <v>3.5548379545307499E-2</v>
      </c>
      <c r="T2157" s="17">
        <v>2.0029343677827601E-2</v>
      </c>
      <c r="U2157" s="17">
        <v>1.47618742871557E-2</v>
      </c>
      <c r="V2157" s="17">
        <v>3.2233465300976497E-2</v>
      </c>
      <c r="W2157" s="17">
        <v>2.1334727096179899E-2</v>
      </c>
      <c r="X2157" s="17">
        <v>1.3548774479404099E-2</v>
      </c>
      <c r="Y2157" s="17">
        <v>0</v>
      </c>
      <c r="Z2157" s="17">
        <v>3.6183871252432602E-2</v>
      </c>
      <c r="AA2157" s="17">
        <v>0</v>
      </c>
      <c r="AB2157" s="17">
        <v>1.59224485516372E-2</v>
      </c>
      <c r="AC2157" s="17">
        <v>0</v>
      </c>
      <c r="AD2157" s="17">
        <v>0</v>
      </c>
      <c r="AE2157" s="17"/>
      <c r="AF2157" s="17">
        <v>2.4013245108827099E-2</v>
      </c>
      <c r="AG2157" s="17">
        <v>1.12115175223685E-2</v>
      </c>
      <c r="AH2157" s="17">
        <v>1.5900782819370299E-2</v>
      </c>
      <c r="AI2157" s="17"/>
      <c r="AJ2157" s="17">
        <v>7.98382200632387E-3</v>
      </c>
      <c r="AK2157" s="17">
        <v>1.4653736603132E-2</v>
      </c>
      <c r="AL2157" s="17">
        <v>2.3154514020256901E-2</v>
      </c>
      <c r="AM2157" s="17">
        <v>0</v>
      </c>
      <c r="AN2157" s="17">
        <v>2.9205087070946E-2</v>
      </c>
      <c r="AO2157" s="17"/>
      <c r="AP2157" s="17">
        <v>1.44733665522146E-2</v>
      </c>
      <c r="AQ2157" s="17">
        <v>1.09660828083656E-2</v>
      </c>
      <c r="AR2157" s="17">
        <v>3.7262630887154903E-2</v>
      </c>
      <c r="AS2157" s="17"/>
      <c r="AT2157" s="17">
        <v>3.6955114571488E-3</v>
      </c>
      <c r="AU2157" s="17">
        <v>1.23513137279834E-2</v>
      </c>
      <c r="AV2157" s="17" t="s">
        <v>74</v>
      </c>
      <c r="AW2157" s="17">
        <v>4.66986472100588E-2</v>
      </c>
      <c r="AX2157" s="17">
        <v>4.10972410749662E-2</v>
      </c>
      <c r="AY2157" s="17">
        <v>2.1156243741116E-2</v>
      </c>
      <c r="AZ2157" s="17">
        <v>0</v>
      </c>
    </row>
    <row r="2158" spans="2:52" x14ac:dyDescent="0.35">
      <c r="C2158" s="17"/>
      <c r="D2158" s="17"/>
      <c r="E2158" s="17"/>
      <c r="F2158" s="17"/>
      <c r="G2158" s="17"/>
      <c r="H2158" s="17"/>
      <c r="I2158" s="17"/>
      <c r="J2158" s="17"/>
      <c r="K2158" s="17"/>
      <c r="L2158" s="17"/>
      <c r="M2158" s="17"/>
      <c r="N2158" s="17"/>
      <c r="O2158" s="17"/>
      <c r="P2158" s="17"/>
      <c r="Q2158" s="17"/>
      <c r="R2158" s="17"/>
      <c r="S2158" s="17"/>
      <c r="T2158" s="17"/>
      <c r="U2158" s="17"/>
      <c r="V2158" s="17"/>
      <c r="W2158" s="17"/>
      <c r="X2158" s="17"/>
      <c r="Y2158" s="17"/>
      <c r="Z2158" s="17"/>
      <c r="AA2158" s="17"/>
      <c r="AB2158" s="17"/>
      <c r="AC2158" s="17"/>
      <c r="AD2158" s="17"/>
      <c r="AE2158" s="17"/>
      <c r="AF2158" s="17"/>
      <c r="AG2158" s="17"/>
      <c r="AH2158" s="17"/>
      <c r="AI2158" s="17"/>
      <c r="AJ2158" s="17"/>
      <c r="AK2158" s="17"/>
      <c r="AL2158" s="17"/>
      <c r="AM2158" s="17"/>
      <c r="AN2158" s="17"/>
      <c r="AO2158" s="17"/>
      <c r="AP2158" s="17"/>
      <c r="AQ2158" s="17"/>
      <c r="AR2158" s="17"/>
      <c r="AS2158" s="17"/>
      <c r="AT2158" s="17"/>
      <c r="AU2158" s="17"/>
      <c r="AV2158" s="17"/>
      <c r="AW2158" s="17"/>
      <c r="AX2158" s="17"/>
      <c r="AY2158" s="17"/>
      <c r="AZ2158" s="17"/>
    </row>
    <row r="2159" spans="2:52" x14ac:dyDescent="0.35">
      <c r="B2159" s="6" t="s">
        <v>580</v>
      </c>
      <c r="C2159" s="17"/>
      <c r="D2159" s="17"/>
      <c r="E2159" s="17"/>
      <c r="F2159" s="17"/>
      <c r="G2159" s="17"/>
      <c r="H2159" s="17"/>
      <c r="I2159" s="17"/>
      <c r="J2159" s="17"/>
      <c r="K2159" s="17"/>
      <c r="L2159" s="17"/>
      <c r="M2159" s="17"/>
      <c r="N2159" s="17"/>
      <c r="O2159" s="17"/>
      <c r="P2159" s="17"/>
      <c r="Q2159" s="17"/>
      <c r="R2159" s="17"/>
      <c r="S2159" s="17"/>
      <c r="T2159" s="17"/>
      <c r="U2159" s="17"/>
      <c r="V2159" s="17"/>
      <c r="W2159" s="17"/>
      <c r="X2159" s="17"/>
      <c r="Y2159" s="17"/>
      <c r="Z2159" s="17"/>
      <c r="AA2159" s="17"/>
      <c r="AB2159" s="17"/>
      <c r="AC2159" s="17"/>
      <c r="AD2159" s="17"/>
      <c r="AE2159" s="17"/>
      <c r="AF2159" s="17"/>
      <c r="AG2159" s="17"/>
      <c r="AH2159" s="17"/>
      <c r="AI2159" s="17"/>
      <c r="AJ2159" s="17"/>
      <c r="AK2159" s="17"/>
      <c r="AL2159" s="17"/>
      <c r="AM2159" s="17"/>
      <c r="AN2159" s="17"/>
      <c r="AO2159" s="17"/>
      <c r="AP2159" s="17"/>
      <c r="AQ2159" s="17"/>
      <c r="AR2159" s="17"/>
      <c r="AS2159" s="17"/>
      <c r="AT2159" s="17"/>
      <c r="AU2159" s="17"/>
      <c r="AV2159" s="17"/>
      <c r="AW2159" s="17"/>
      <c r="AX2159" s="17"/>
      <c r="AY2159" s="17"/>
      <c r="AZ2159" s="17"/>
    </row>
    <row r="2160" spans="2:52" x14ac:dyDescent="0.35">
      <c r="B2160" s="24" t="s">
        <v>156</v>
      </c>
      <c r="C2160" s="17"/>
      <c r="D2160" s="17"/>
      <c r="E2160" s="17"/>
      <c r="F2160" s="17"/>
      <c r="G2160" s="17"/>
      <c r="H2160" s="17"/>
      <c r="I2160" s="17"/>
      <c r="J2160" s="17"/>
      <c r="K2160" s="17"/>
      <c r="L2160" s="17"/>
      <c r="M2160" s="17"/>
      <c r="N2160" s="17"/>
      <c r="O2160" s="17"/>
      <c r="P2160" s="17"/>
      <c r="Q2160" s="17"/>
      <c r="R2160" s="17"/>
      <c r="S2160" s="17"/>
      <c r="T2160" s="17"/>
      <c r="U2160" s="17"/>
      <c r="V2160" s="17"/>
      <c r="W2160" s="17"/>
      <c r="X2160" s="17"/>
      <c r="Y2160" s="17"/>
      <c r="Z2160" s="17"/>
      <c r="AA2160" s="17"/>
      <c r="AB2160" s="17"/>
      <c r="AC2160" s="17"/>
      <c r="AD2160" s="17"/>
      <c r="AE2160" s="17"/>
      <c r="AF2160" s="17"/>
      <c r="AG2160" s="17"/>
      <c r="AH2160" s="17"/>
      <c r="AI2160" s="17"/>
      <c r="AJ2160" s="17"/>
      <c r="AK2160" s="17"/>
      <c r="AL2160" s="17"/>
      <c r="AM2160" s="17"/>
      <c r="AN2160" s="17"/>
      <c r="AO2160" s="17"/>
      <c r="AP2160" s="17"/>
      <c r="AQ2160" s="17"/>
      <c r="AR2160" s="17"/>
      <c r="AS2160" s="17"/>
      <c r="AT2160" s="17"/>
      <c r="AU2160" s="17"/>
      <c r="AV2160" s="17"/>
      <c r="AW2160" s="17"/>
      <c r="AX2160" s="17"/>
      <c r="AY2160" s="17"/>
      <c r="AZ2160" s="17"/>
    </row>
    <row r="2161" spans="2:52" x14ac:dyDescent="0.35">
      <c r="B2161" t="s">
        <v>573</v>
      </c>
      <c r="C2161" s="17">
        <v>6.3323314296320599E-2</v>
      </c>
      <c r="D2161" s="17">
        <v>6.3690893764141596E-2</v>
      </c>
      <c r="E2161" s="17">
        <v>6.3329805817894796E-2</v>
      </c>
      <c r="F2161" s="17"/>
      <c r="G2161" s="17">
        <v>6.3060612944077804E-2</v>
      </c>
      <c r="H2161" s="17">
        <v>6.9997067930450199E-2</v>
      </c>
      <c r="I2161" s="17">
        <v>6.8387090044296106E-2</v>
      </c>
      <c r="J2161" s="17">
        <v>0.120027934702522</v>
      </c>
      <c r="K2161" s="17">
        <v>2.0919724320429101E-2</v>
      </c>
      <c r="L2161" s="17">
        <v>3.8658650055523699E-2</v>
      </c>
      <c r="M2161" s="17"/>
      <c r="N2161" s="17">
        <v>7.4611427747871495E-2</v>
      </c>
      <c r="O2161" s="17">
        <v>5.49215542632688E-2</v>
      </c>
      <c r="P2161" s="17">
        <v>4.0035819393420997E-2</v>
      </c>
      <c r="Q2161" s="17">
        <v>8.12638028410307E-2</v>
      </c>
      <c r="R2161" s="17"/>
      <c r="S2161" s="17">
        <v>0.13718270503384999</v>
      </c>
      <c r="T2161" s="17">
        <v>4.1457267451321299E-2</v>
      </c>
      <c r="U2161" s="17">
        <v>3.0453472209742E-2</v>
      </c>
      <c r="V2161" s="17">
        <v>3.8009323716627297E-2</v>
      </c>
      <c r="W2161" s="17">
        <v>3.96150073277131E-2</v>
      </c>
      <c r="X2161" s="17">
        <v>5.67846061647884E-2</v>
      </c>
      <c r="Y2161" s="17">
        <v>2.7955474069648701E-2</v>
      </c>
      <c r="Z2161" s="17">
        <v>7.0065511010238904E-2</v>
      </c>
      <c r="AA2161" s="17">
        <v>0.10434127506080999</v>
      </c>
      <c r="AB2161" s="17">
        <v>6.8498243757319E-2</v>
      </c>
      <c r="AC2161" s="17">
        <v>6.1957372304794402E-2</v>
      </c>
      <c r="AD2161" s="17">
        <v>7.4518306515663393E-2</v>
      </c>
      <c r="AE2161" s="17"/>
      <c r="AF2161" s="17">
        <v>3.9990961490494102E-2</v>
      </c>
      <c r="AG2161" s="17">
        <v>7.2157228455220504E-2</v>
      </c>
      <c r="AH2161" s="17">
        <v>9.3173975387315394E-2</v>
      </c>
      <c r="AI2161" s="17"/>
      <c r="AJ2161" s="17">
        <v>6.0664293371731799E-2</v>
      </c>
      <c r="AK2161" s="17">
        <v>5.4324462394608801E-2</v>
      </c>
      <c r="AL2161" s="17">
        <v>5.0452897175525403E-2</v>
      </c>
      <c r="AM2161" s="17">
        <v>0.199786836147929</v>
      </c>
      <c r="AN2161" s="17">
        <v>9.9182546756799397E-2</v>
      </c>
      <c r="AO2161" s="17"/>
      <c r="AP2161" s="17">
        <v>8.0647852580701507E-2</v>
      </c>
      <c r="AQ2161" s="17">
        <v>7.6014118580112006E-2</v>
      </c>
      <c r="AR2161" s="17">
        <v>4.0524980174397103E-2</v>
      </c>
      <c r="AS2161" s="17"/>
      <c r="AT2161" s="17">
        <v>6.2489402147581002E-2</v>
      </c>
      <c r="AU2161" s="17">
        <v>3.6178686134921201E-2</v>
      </c>
      <c r="AV2161" s="17" t="s">
        <v>74</v>
      </c>
      <c r="AW2161" s="17">
        <v>6.7379882703578101E-2</v>
      </c>
      <c r="AX2161" s="17">
        <v>6.2994911208815799E-2</v>
      </c>
      <c r="AY2161" s="17">
        <v>9.2532168001198595E-2</v>
      </c>
      <c r="AZ2161" s="17">
        <v>8.9345060764724205E-2</v>
      </c>
    </row>
    <row r="2162" spans="2:52" x14ac:dyDescent="0.35">
      <c r="B2162" t="s">
        <v>574</v>
      </c>
      <c r="C2162" s="17">
        <v>0.24456604613132299</v>
      </c>
      <c r="D2162" s="17">
        <v>0.26083902472103099</v>
      </c>
      <c r="E2162" s="17">
        <v>0.22490450700742301</v>
      </c>
      <c r="F2162" s="17"/>
      <c r="G2162" s="17">
        <v>0.32916762159463298</v>
      </c>
      <c r="H2162" s="17">
        <v>0.237194695932121</v>
      </c>
      <c r="I2162" s="17">
        <v>0.277614896203982</v>
      </c>
      <c r="J2162" s="17">
        <v>0.26581570688351103</v>
      </c>
      <c r="K2162" s="17">
        <v>0.26252975968256598</v>
      </c>
      <c r="L2162" s="17">
        <v>0.139143423363076</v>
      </c>
      <c r="M2162" s="17"/>
      <c r="N2162" s="17">
        <v>0.24761080588394499</v>
      </c>
      <c r="O2162" s="17">
        <v>0.18508142667447899</v>
      </c>
      <c r="P2162" s="17">
        <v>0.22720037460973</v>
      </c>
      <c r="Q2162" s="17">
        <v>0.30688831021219098</v>
      </c>
      <c r="R2162" s="17"/>
      <c r="S2162" s="17">
        <v>0.26058760468950998</v>
      </c>
      <c r="T2162" s="17">
        <v>0.32958540892424498</v>
      </c>
      <c r="U2162" s="17">
        <v>0.24966236499293301</v>
      </c>
      <c r="V2162" s="17">
        <v>8.2878231884700698E-2</v>
      </c>
      <c r="W2162" s="17">
        <v>0.31167293936632001</v>
      </c>
      <c r="X2162" s="17">
        <v>0.20425254717143199</v>
      </c>
      <c r="Y2162" s="17">
        <v>0.25024539755393599</v>
      </c>
      <c r="Z2162" s="17">
        <v>0.27449329493274899</v>
      </c>
      <c r="AA2162" s="17">
        <v>0.16526019138690001</v>
      </c>
      <c r="AB2162" s="17">
        <v>0.23437429923420899</v>
      </c>
      <c r="AC2162" s="17">
        <v>0.32198238585462802</v>
      </c>
      <c r="AD2162" s="17">
        <v>0.324641136745696</v>
      </c>
      <c r="AE2162" s="17"/>
      <c r="AF2162" s="17">
        <v>0.20048899387514699</v>
      </c>
      <c r="AG2162" s="17">
        <v>0.255802231858477</v>
      </c>
      <c r="AH2162" s="17">
        <v>0.28391012784552899</v>
      </c>
      <c r="AI2162" s="17"/>
      <c r="AJ2162" s="17">
        <v>0.19216364371958</v>
      </c>
      <c r="AK2162" s="17">
        <v>0.28924710989201302</v>
      </c>
      <c r="AL2162" s="17">
        <v>0.25985701718627802</v>
      </c>
      <c r="AM2162" s="17">
        <v>0</v>
      </c>
      <c r="AN2162" s="17">
        <v>0.25671414006017501</v>
      </c>
      <c r="AO2162" s="17"/>
      <c r="AP2162" s="17">
        <v>0.187756521238227</v>
      </c>
      <c r="AQ2162" s="17">
        <v>0.260409946317328</v>
      </c>
      <c r="AR2162" s="17">
        <v>0.36236743979042901</v>
      </c>
      <c r="AS2162" s="17"/>
      <c r="AT2162" s="17">
        <v>0.181610118411664</v>
      </c>
      <c r="AU2162" s="17">
        <v>0.27569976329263202</v>
      </c>
      <c r="AV2162" s="17" t="s">
        <v>74</v>
      </c>
      <c r="AW2162" s="17">
        <v>0.237806110790278</v>
      </c>
      <c r="AX2162" s="17">
        <v>0.29503060533652498</v>
      </c>
      <c r="AY2162" s="17">
        <v>0.256158306205993</v>
      </c>
      <c r="AZ2162" s="17">
        <v>0.36840627778615698</v>
      </c>
    </row>
    <row r="2163" spans="2:52" x14ac:dyDescent="0.35">
      <c r="B2163" t="s">
        <v>575</v>
      </c>
      <c r="C2163" s="17">
        <v>0.57222319175681302</v>
      </c>
      <c r="D2163" s="17">
        <v>0.55205289909330602</v>
      </c>
      <c r="E2163" s="17">
        <v>0.59455242904393801</v>
      </c>
      <c r="F2163" s="17"/>
      <c r="G2163" s="17">
        <v>0.44604015657874702</v>
      </c>
      <c r="H2163" s="17">
        <v>0.58712083777451796</v>
      </c>
      <c r="I2163" s="17">
        <v>0.51139045108549097</v>
      </c>
      <c r="J2163" s="17">
        <v>0.515114661217979</v>
      </c>
      <c r="K2163" s="17">
        <v>0.628096388788009</v>
      </c>
      <c r="L2163" s="17">
        <v>0.70648526772586195</v>
      </c>
      <c r="M2163" s="17"/>
      <c r="N2163" s="17">
        <v>0.56726269397638496</v>
      </c>
      <c r="O2163" s="17">
        <v>0.61620494654239999</v>
      </c>
      <c r="P2163" s="17">
        <v>0.58433461779473606</v>
      </c>
      <c r="Q2163" s="17">
        <v>0.52966797167999802</v>
      </c>
      <c r="R2163" s="17"/>
      <c r="S2163" s="17">
        <v>0.43883760417962903</v>
      </c>
      <c r="T2163" s="17">
        <v>0.47524797141202602</v>
      </c>
      <c r="U2163" s="17">
        <v>0.58008099560549398</v>
      </c>
      <c r="V2163" s="17">
        <v>0.70747874589825099</v>
      </c>
      <c r="W2163" s="17">
        <v>0.57020403755336102</v>
      </c>
      <c r="X2163" s="17">
        <v>0.63000065463657295</v>
      </c>
      <c r="Y2163" s="17">
        <v>0.61785170708307302</v>
      </c>
      <c r="Z2163" s="17">
        <v>0.61868626361573997</v>
      </c>
      <c r="AA2163" s="17">
        <v>0.612132750711188</v>
      </c>
      <c r="AB2163" s="17">
        <v>0.60635060293788501</v>
      </c>
      <c r="AC2163" s="17">
        <v>0.51517517987495898</v>
      </c>
      <c r="AD2163" s="17">
        <v>0.60084055673864101</v>
      </c>
      <c r="AE2163" s="17"/>
      <c r="AF2163" s="17">
        <v>0.62689895739926205</v>
      </c>
      <c r="AG2163" s="17">
        <v>0.57618109851388</v>
      </c>
      <c r="AH2163" s="17">
        <v>0.48710206069362399</v>
      </c>
      <c r="AI2163" s="17"/>
      <c r="AJ2163" s="17">
        <v>0.63575657977079802</v>
      </c>
      <c r="AK2163" s="17">
        <v>0.52621850888888699</v>
      </c>
      <c r="AL2163" s="17">
        <v>0.56493094516942999</v>
      </c>
      <c r="AM2163" s="17">
        <v>0.394442198579602</v>
      </c>
      <c r="AN2163" s="17">
        <v>0.50911540510410902</v>
      </c>
      <c r="AO2163" s="17"/>
      <c r="AP2163" s="17">
        <v>0.62625471694910095</v>
      </c>
      <c r="AQ2163" s="17">
        <v>0.54469872915297501</v>
      </c>
      <c r="AR2163" s="17">
        <v>0.42055166695301999</v>
      </c>
      <c r="AS2163" s="17"/>
      <c r="AT2163" s="17">
        <v>0.65893814485791302</v>
      </c>
      <c r="AU2163" s="17">
        <v>0.54441876677253898</v>
      </c>
      <c r="AV2163" s="17" t="s">
        <v>74</v>
      </c>
      <c r="AW2163" s="17">
        <v>0.47684508904995299</v>
      </c>
      <c r="AX2163" s="17">
        <v>0.49760580685616501</v>
      </c>
      <c r="AY2163" s="17">
        <v>0.54496434635795399</v>
      </c>
      <c r="AZ2163" s="17">
        <v>0.46643362409119499</v>
      </c>
    </row>
    <row r="2164" spans="2:52" x14ac:dyDescent="0.35">
      <c r="B2164" t="s">
        <v>576</v>
      </c>
      <c r="C2164" s="17">
        <v>8.5054493001462006E-2</v>
      </c>
      <c r="D2164" s="17">
        <v>9.2108089427558298E-2</v>
      </c>
      <c r="E2164" s="17">
        <v>7.8844392276413502E-2</v>
      </c>
      <c r="F2164" s="17"/>
      <c r="G2164" s="17">
        <v>0.123579666007997</v>
      </c>
      <c r="H2164" s="17">
        <v>7.5818816959256893E-2</v>
      </c>
      <c r="I2164" s="17">
        <v>9.6174057367629504E-2</v>
      </c>
      <c r="J2164" s="17">
        <v>8.0225014358964494E-2</v>
      </c>
      <c r="K2164" s="17">
        <v>6.7217271521159597E-2</v>
      </c>
      <c r="L2164" s="17">
        <v>6.9891942834434395E-2</v>
      </c>
      <c r="M2164" s="17"/>
      <c r="N2164" s="17">
        <v>8.7138608759612005E-2</v>
      </c>
      <c r="O2164" s="17">
        <v>0.116735024909773</v>
      </c>
      <c r="P2164" s="17">
        <v>9.5179416107214296E-2</v>
      </c>
      <c r="Q2164" s="17">
        <v>4.3479847703269597E-2</v>
      </c>
      <c r="R2164" s="17"/>
      <c r="S2164" s="17">
        <v>0.140313934622949</v>
      </c>
      <c r="T2164" s="17">
        <v>8.30411608093823E-2</v>
      </c>
      <c r="U2164" s="17">
        <v>0.12504499706705899</v>
      </c>
      <c r="V2164" s="17">
        <v>0.121686193038113</v>
      </c>
      <c r="W2164" s="17">
        <v>7.8508015752606505E-2</v>
      </c>
      <c r="X2164" s="17">
        <v>3.8991665277321799E-2</v>
      </c>
      <c r="Y2164" s="17">
        <v>7.5006156885307207E-2</v>
      </c>
      <c r="Z2164" s="17">
        <v>3.67549304412721E-2</v>
      </c>
      <c r="AA2164" s="17">
        <v>0.103083483738552</v>
      </c>
      <c r="AB2164" s="17">
        <v>4.84565463738744E-2</v>
      </c>
      <c r="AC2164" s="17">
        <v>6.6693218060098605E-2</v>
      </c>
      <c r="AD2164" s="17">
        <v>0</v>
      </c>
      <c r="AE2164" s="17"/>
      <c r="AF2164" s="17">
        <v>8.3534767216091793E-2</v>
      </c>
      <c r="AG2164" s="17">
        <v>7.7677705084163204E-2</v>
      </c>
      <c r="AH2164" s="17">
        <v>9.7550411865000602E-2</v>
      </c>
      <c r="AI2164" s="17"/>
      <c r="AJ2164" s="17">
        <v>7.7309751423496997E-2</v>
      </c>
      <c r="AK2164" s="17">
        <v>0.111051859909345</v>
      </c>
      <c r="AL2164" s="17">
        <v>0.10066916235852</v>
      </c>
      <c r="AM2164" s="17">
        <v>0</v>
      </c>
      <c r="AN2164" s="17">
        <v>8.7657527104437902E-2</v>
      </c>
      <c r="AO2164" s="17"/>
      <c r="AP2164" s="17">
        <v>8.2062765501493801E-2</v>
      </c>
      <c r="AQ2164" s="17">
        <v>8.5990587689335304E-2</v>
      </c>
      <c r="AR2164" s="17">
        <v>0.17655591308215501</v>
      </c>
      <c r="AS2164" s="17"/>
      <c r="AT2164" s="17">
        <v>7.64666019623996E-2</v>
      </c>
      <c r="AU2164" s="17">
        <v>0.108047686250413</v>
      </c>
      <c r="AV2164" s="17" t="s">
        <v>74</v>
      </c>
      <c r="AW2164" s="17">
        <v>0.119714427595187</v>
      </c>
      <c r="AX2164" s="17">
        <v>8.7861081680223996E-2</v>
      </c>
      <c r="AY2164" s="17">
        <v>7.5407367337572598E-2</v>
      </c>
      <c r="AZ2164" s="17">
        <v>3.6144945095952598E-2</v>
      </c>
    </row>
    <row r="2165" spans="2:52" x14ac:dyDescent="0.35">
      <c r="B2165" t="s">
        <v>577</v>
      </c>
      <c r="C2165" s="17">
        <v>3.4832954814081003E-2</v>
      </c>
      <c r="D2165" s="17">
        <v>3.1309092993962999E-2</v>
      </c>
      <c r="E2165" s="17">
        <v>3.8368865854330199E-2</v>
      </c>
      <c r="F2165" s="17"/>
      <c r="G2165" s="17">
        <v>3.81519428745455E-2</v>
      </c>
      <c r="H2165" s="17">
        <v>2.98685814036544E-2</v>
      </c>
      <c r="I2165" s="17">
        <v>4.6433505298601199E-2</v>
      </c>
      <c r="J2165" s="17">
        <v>1.8816682837023601E-2</v>
      </c>
      <c r="K2165" s="17">
        <v>2.12368556878356E-2</v>
      </c>
      <c r="L2165" s="17">
        <v>4.58207160211037E-2</v>
      </c>
      <c r="M2165" s="17"/>
      <c r="N2165" s="17">
        <v>2.3376463632185901E-2</v>
      </c>
      <c r="O2165" s="17">
        <v>2.7057047610078599E-2</v>
      </c>
      <c r="P2165" s="17">
        <v>5.3249772094898097E-2</v>
      </c>
      <c r="Q2165" s="17">
        <v>3.8700067563510701E-2</v>
      </c>
      <c r="R2165" s="17"/>
      <c r="S2165" s="17">
        <v>2.3078151474062201E-2</v>
      </c>
      <c r="T2165" s="17">
        <v>7.0668191403025396E-2</v>
      </c>
      <c r="U2165" s="17">
        <v>1.47581701247721E-2</v>
      </c>
      <c r="V2165" s="17">
        <v>4.9947505462307598E-2</v>
      </c>
      <c r="W2165" s="17">
        <v>0</v>
      </c>
      <c r="X2165" s="17">
        <v>6.9970526749885201E-2</v>
      </c>
      <c r="Y2165" s="17">
        <v>2.8941264408034802E-2</v>
      </c>
      <c r="Z2165" s="17">
        <v>0</v>
      </c>
      <c r="AA2165" s="17">
        <v>1.51822991025507E-2</v>
      </c>
      <c r="AB2165" s="17">
        <v>4.23203076967128E-2</v>
      </c>
      <c r="AC2165" s="17">
        <v>3.4191843905519798E-2</v>
      </c>
      <c r="AD2165" s="17">
        <v>0</v>
      </c>
      <c r="AE2165" s="17"/>
      <c r="AF2165" s="17">
        <v>4.9086320019004898E-2</v>
      </c>
      <c r="AG2165" s="17">
        <v>1.8181736088259501E-2</v>
      </c>
      <c r="AH2165" s="17">
        <v>3.82634242085301E-2</v>
      </c>
      <c r="AI2165" s="17"/>
      <c r="AJ2165" s="17">
        <v>3.4105731714393399E-2</v>
      </c>
      <c r="AK2165" s="17">
        <v>1.91580589151455E-2</v>
      </c>
      <c r="AL2165" s="17">
        <v>2.4089978110246001E-2</v>
      </c>
      <c r="AM2165" s="17">
        <v>0.40577096527246898</v>
      </c>
      <c r="AN2165" s="17">
        <v>4.7330380974477997E-2</v>
      </c>
      <c r="AO2165" s="17"/>
      <c r="AP2165" s="17">
        <v>2.3278143730476299E-2</v>
      </c>
      <c r="AQ2165" s="17">
        <v>3.2886618260248898E-2</v>
      </c>
      <c r="AR2165" s="17">
        <v>0</v>
      </c>
      <c r="AS2165" s="17"/>
      <c r="AT2165" s="17">
        <v>2.04957326204421E-2</v>
      </c>
      <c r="AU2165" s="17">
        <v>3.5655097549495002E-2</v>
      </c>
      <c r="AV2165" s="17" t="s">
        <v>74</v>
      </c>
      <c r="AW2165" s="17">
        <v>9.8254489861004199E-2</v>
      </c>
      <c r="AX2165" s="17">
        <v>5.6507594918270003E-2</v>
      </c>
      <c r="AY2165" s="17">
        <v>3.0937812097281699E-2</v>
      </c>
      <c r="AZ2165" s="17">
        <v>3.9670092261971102E-2</v>
      </c>
    </row>
    <row r="2166" spans="2:52" x14ac:dyDescent="0.35">
      <c r="C2166" s="17"/>
      <c r="D2166" s="17"/>
      <c r="E2166" s="17"/>
      <c r="F2166" s="17"/>
      <c r="G2166" s="17"/>
      <c r="H2166" s="17"/>
      <c r="I2166" s="17"/>
      <c r="J2166" s="17"/>
      <c r="K2166" s="17"/>
      <c r="L2166" s="17"/>
      <c r="M2166" s="17"/>
      <c r="N2166" s="17"/>
      <c r="O2166" s="17"/>
      <c r="P2166" s="17"/>
      <c r="Q2166" s="17"/>
      <c r="R2166" s="17"/>
      <c r="S2166" s="17"/>
      <c r="T2166" s="17"/>
      <c r="U2166" s="17"/>
      <c r="V2166" s="17"/>
      <c r="W2166" s="17"/>
      <c r="X2166" s="17"/>
      <c r="Y2166" s="17"/>
      <c r="Z2166" s="17"/>
      <c r="AA2166" s="17"/>
      <c r="AB2166" s="17"/>
      <c r="AC2166" s="17"/>
      <c r="AD2166" s="17"/>
      <c r="AE2166" s="17"/>
      <c r="AF2166" s="17"/>
      <c r="AG2166" s="17"/>
      <c r="AH2166" s="17"/>
      <c r="AI2166" s="17"/>
      <c r="AJ2166" s="17"/>
      <c r="AK2166" s="17"/>
      <c r="AL2166" s="17"/>
      <c r="AM2166" s="17"/>
      <c r="AN2166" s="17"/>
      <c r="AO2166" s="17"/>
      <c r="AP2166" s="17"/>
      <c r="AQ2166" s="17"/>
      <c r="AR2166" s="17"/>
      <c r="AS2166" s="17"/>
      <c r="AT2166" s="17"/>
      <c r="AU2166" s="17"/>
      <c r="AV2166" s="17"/>
      <c r="AW2166" s="17"/>
      <c r="AX2166" s="17"/>
      <c r="AY2166" s="17"/>
      <c r="AZ2166" s="17"/>
    </row>
    <row r="2167" spans="2:52" x14ac:dyDescent="0.35">
      <c r="B2167" s="6" t="s">
        <v>582</v>
      </c>
      <c r="C2167" s="17"/>
      <c r="D2167" s="17"/>
      <c r="E2167" s="17"/>
      <c r="F2167" s="17"/>
      <c r="G2167" s="17"/>
      <c r="H2167" s="17"/>
      <c r="I2167" s="17"/>
      <c r="J2167" s="17"/>
      <c r="K2167" s="17"/>
      <c r="L2167" s="17"/>
      <c r="M2167" s="17"/>
      <c r="N2167" s="17"/>
      <c r="O2167" s="17"/>
      <c r="P2167" s="17"/>
      <c r="Q2167" s="17"/>
      <c r="R2167" s="17"/>
      <c r="S2167" s="17"/>
      <c r="T2167" s="17"/>
      <c r="U2167" s="17"/>
      <c r="V2167" s="17"/>
      <c r="W2167" s="17"/>
      <c r="X2167" s="17"/>
      <c r="Y2167" s="17"/>
      <c r="Z2167" s="17"/>
      <c r="AA2167" s="17"/>
      <c r="AB2167" s="17"/>
      <c r="AC2167" s="17"/>
      <c r="AD2167" s="17"/>
      <c r="AE2167" s="17"/>
      <c r="AF2167" s="17"/>
      <c r="AG2167" s="17"/>
      <c r="AH2167" s="17"/>
      <c r="AI2167" s="17"/>
      <c r="AJ2167" s="17"/>
      <c r="AK2167" s="17"/>
      <c r="AL2167" s="17"/>
      <c r="AM2167" s="17"/>
      <c r="AN2167" s="17"/>
      <c r="AO2167" s="17"/>
      <c r="AP2167" s="17"/>
      <c r="AQ2167" s="17"/>
      <c r="AR2167" s="17"/>
      <c r="AS2167" s="17"/>
      <c r="AT2167" s="17"/>
      <c r="AU2167" s="17"/>
      <c r="AV2167" s="17"/>
      <c r="AW2167" s="17"/>
      <c r="AX2167" s="17"/>
      <c r="AY2167" s="17"/>
      <c r="AZ2167" s="17"/>
    </row>
    <row r="2168" spans="2:52" x14ac:dyDescent="0.35">
      <c r="B2168" s="24" t="s">
        <v>156</v>
      </c>
      <c r="C2168" s="17"/>
      <c r="D2168" s="17"/>
      <c r="E2168" s="17"/>
      <c r="F2168" s="17"/>
      <c r="G2168" s="17"/>
      <c r="H2168" s="17"/>
      <c r="I2168" s="17"/>
      <c r="J2168" s="17"/>
      <c r="K2168" s="17"/>
      <c r="L2168" s="17"/>
      <c r="M2168" s="17"/>
      <c r="N2168" s="17"/>
      <c r="O2168" s="17"/>
      <c r="P2168" s="17"/>
      <c r="Q2168" s="17"/>
      <c r="R2168" s="17"/>
      <c r="S2168" s="17"/>
      <c r="T2168" s="17"/>
      <c r="U2168" s="17"/>
      <c r="V2168" s="17"/>
      <c r="W2168" s="17"/>
      <c r="X2168" s="17"/>
      <c r="Y2168" s="17"/>
      <c r="Z2168" s="17"/>
      <c r="AA2168" s="17"/>
      <c r="AB2168" s="17"/>
      <c r="AC2168" s="17"/>
      <c r="AD2168" s="17"/>
      <c r="AE2168" s="17"/>
      <c r="AF2168" s="17"/>
      <c r="AG2168" s="17"/>
      <c r="AH2168" s="17"/>
      <c r="AI2168" s="17"/>
      <c r="AJ2168" s="17"/>
      <c r="AK2168" s="17"/>
      <c r="AL2168" s="17"/>
      <c r="AM2168" s="17"/>
      <c r="AN2168" s="17"/>
      <c r="AO2168" s="17"/>
      <c r="AP2168" s="17"/>
      <c r="AQ2168" s="17"/>
      <c r="AR2168" s="17"/>
      <c r="AS2168" s="17"/>
      <c r="AT2168" s="17"/>
      <c r="AU2168" s="17"/>
      <c r="AV2168" s="17"/>
      <c r="AW2168" s="17"/>
      <c r="AX2168" s="17"/>
      <c r="AY2168" s="17"/>
      <c r="AZ2168" s="17"/>
    </row>
    <row r="2169" spans="2:52" x14ac:dyDescent="0.35">
      <c r="B2169" t="s">
        <v>573</v>
      </c>
      <c r="C2169" s="17">
        <v>0.21196971558875699</v>
      </c>
      <c r="D2169" s="17">
        <v>0.191287345015034</v>
      </c>
      <c r="E2169" s="17">
        <v>0.23276499831384001</v>
      </c>
      <c r="F2169" s="17"/>
      <c r="G2169" s="17">
        <v>0.23220594968757799</v>
      </c>
      <c r="H2169" s="17">
        <v>0.219806684297886</v>
      </c>
      <c r="I2169" s="17">
        <v>0.16786675288394801</v>
      </c>
      <c r="J2169" s="17">
        <v>0.263380127472645</v>
      </c>
      <c r="K2169" s="17">
        <v>0.21073766129819901</v>
      </c>
      <c r="L2169" s="17">
        <v>0.19279045521374499</v>
      </c>
      <c r="M2169" s="17"/>
      <c r="N2169" s="17">
        <v>0.19392622646226099</v>
      </c>
      <c r="O2169" s="17">
        <v>0.20047113872309799</v>
      </c>
      <c r="P2169" s="17">
        <v>0.21431178956238101</v>
      </c>
      <c r="Q2169" s="17">
        <v>0.242253947614745</v>
      </c>
      <c r="R2169" s="17"/>
      <c r="S2169" s="17">
        <v>0.28525122024207</v>
      </c>
      <c r="T2169" s="17">
        <v>0.127432534477604</v>
      </c>
      <c r="U2169" s="17">
        <v>0.254741934356287</v>
      </c>
      <c r="V2169" s="17">
        <v>0.15291769339257</v>
      </c>
      <c r="W2169" s="17">
        <v>0.335051831995822</v>
      </c>
      <c r="X2169" s="17">
        <v>0.199502281871518</v>
      </c>
      <c r="Y2169" s="17">
        <v>0.18323039103820399</v>
      </c>
      <c r="Z2169" s="17">
        <v>0.17954148498400599</v>
      </c>
      <c r="AA2169" s="17">
        <v>0.25094030596588501</v>
      </c>
      <c r="AB2169" s="17">
        <v>0.196840169893686</v>
      </c>
      <c r="AC2169" s="17">
        <v>0.126863917811084</v>
      </c>
      <c r="AD2169" s="17">
        <v>0.26302056098846199</v>
      </c>
      <c r="AE2169" s="17"/>
      <c r="AF2169" s="17">
        <v>0.14556840274014901</v>
      </c>
      <c r="AG2169" s="17">
        <v>0.24937828109857799</v>
      </c>
      <c r="AH2169" s="17">
        <v>0.25922588119147899</v>
      </c>
      <c r="AI2169" s="17"/>
      <c r="AJ2169" s="17">
        <v>0.14824943774038099</v>
      </c>
      <c r="AK2169" s="17">
        <v>0.25612708986801302</v>
      </c>
      <c r="AL2169" s="17">
        <v>0.20855622714889599</v>
      </c>
      <c r="AM2169" s="17">
        <v>0</v>
      </c>
      <c r="AN2169" s="17">
        <v>0.22877241311497701</v>
      </c>
      <c r="AO2169" s="17"/>
      <c r="AP2169" s="17">
        <v>0.16612641858549601</v>
      </c>
      <c r="AQ2169" s="17">
        <v>0.26731870965985099</v>
      </c>
      <c r="AR2169" s="17">
        <v>0.314479600851928</v>
      </c>
      <c r="AS2169" s="17"/>
      <c r="AT2169" s="17">
        <v>0.17978061670930401</v>
      </c>
      <c r="AU2169" s="17">
        <v>0.16204346845421899</v>
      </c>
      <c r="AV2169" s="17" t="s">
        <v>74</v>
      </c>
      <c r="AW2169" s="17">
        <v>0.21773710300507601</v>
      </c>
      <c r="AX2169" s="17">
        <v>0.29106816151456799</v>
      </c>
      <c r="AY2169" s="17">
        <v>0.28977113185034098</v>
      </c>
      <c r="AZ2169" s="17">
        <v>0.154193103664578</v>
      </c>
    </row>
    <row r="2170" spans="2:52" x14ac:dyDescent="0.35">
      <c r="B2170" t="s">
        <v>574</v>
      </c>
      <c r="C2170" s="17">
        <v>0.38900597257046299</v>
      </c>
      <c r="D2170" s="17">
        <v>0.38718907981834999</v>
      </c>
      <c r="E2170" s="17">
        <v>0.38730346274817001</v>
      </c>
      <c r="F2170" s="17"/>
      <c r="G2170" s="17">
        <v>0.39717048043192499</v>
      </c>
      <c r="H2170" s="17">
        <v>0.43802693007217403</v>
      </c>
      <c r="I2170" s="17">
        <v>0.41404013277711699</v>
      </c>
      <c r="J2170" s="17">
        <v>0.28747374671512699</v>
      </c>
      <c r="K2170" s="17">
        <v>0.40265696291943898</v>
      </c>
      <c r="L2170" s="17">
        <v>0.38620597110004801</v>
      </c>
      <c r="M2170" s="17"/>
      <c r="N2170" s="17">
        <v>0.45826375182656498</v>
      </c>
      <c r="O2170" s="17">
        <v>0.35903815686235002</v>
      </c>
      <c r="P2170" s="17">
        <v>0.35140532922816198</v>
      </c>
      <c r="Q2170" s="17">
        <v>0.37428523334539798</v>
      </c>
      <c r="R2170" s="17"/>
      <c r="S2170" s="17">
        <v>0.329510547559698</v>
      </c>
      <c r="T2170" s="17">
        <v>0.46012334027270602</v>
      </c>
      <c r="U2170" s="17">
        <v>0.31841606464712202</v>
      </c>
      <c r="V2170" s="17">
        <v>0.37706498412928002</v>
      </c>
      <c r="W2170" s="17">
        <v>0.41671458621257801</v>
      </c>
      <c r="X2170" s="17">
        <v>0.36221241465359999</v>
      </c>
      <c r="Y2170" s="17">
        <v>0.33250789410026399</v>
      </c>
      <c r="Z2170" s="17">
        <v>0.57126599370265396</v>
      </c>
      <c r="AA2170" s="17">
        <v>0.48056871786300998</v>
      </c>
      <c r="AB2170" s="17">
        <v>0.344473191991789</v>
      </c>
      <c r="AC2170" s="17">
        <v>0.45994297925869598</v>
      </c>
      <c r="AD2170" s="17">
        <v>0.27241948939772098</v>
      </c>
      <c r="AE2170" s="17"/>
      <c r="AF2170" s="17">
        <v>0.35727492975423503</v>
      </c>
      <c r="AG2170" s="17">
        <v>0.41751586960564402</v>
      </c>
      <c r="AH2170" s="17">
        <v>0.37027279312526301</v>
      </c>
      <c r="AI2170" s="17"/>
      <c r="AJ2170" s="17">
        <v>0.37081218278737399</v>
      </c>
      <c r="AK2170" s="17">
        <v>0.39954661690711002</v>
      </c>
      <c r="AL2170" s="17">
        <v>0.40978121136373002</v>
      </c>
      <c r="AM2170" s="17">
        <v>0.477042019745338</v>
      </c>
      <c r="AN2170" s="17">
        <v>0.41757262233368903</v>
      </c>
      <c r="AO2170" s="17"/>
      <c r="AP2170" s="17">
        <v>0.37202175792480602</v>
      </c>
      <c r="AQ2170" s="17">
        <v>0.40593637691587398</v>
      </c>
      <c r="AR2170" s="17">
        <v>0.368964771444312</v>
      </c>
      <c r="AS2170" s="17"/>
      <c r="AT2170" s="17">
        <v>0.42075762497404701</v>
      </c>
      <c r="AU2170" s="17">
        <v>0.41866687077009102</v>
      </c>
      <c r="AV2170" s="17" t="s">
        <v>74</v>
      </c>
      <c r="AW2170" s="17">
        <v>0.249140177871157</v>
      </c>
      <c r="AX2170" s="17">
        <v>0.34646320990114898</v>
      </c>
      <c r="AY2170" s="17">
        <v>0.34161148628492799</v>
      </c>
      <c r="AZ2170" s="17">
        <v>0.52839722367395803</v>
      </c>
    </row>
    <row r="2171" spans="2:52" x14ac:dyDescent="0.35">
      <c r="B2171" t="s">
        <v>575</v>
      </c>
      <c r="C2171" s="17">
        <v>0.33119959667562998</v>
      </c>
      <c r="D2171" s="17">
        <v>0.341703006347437</v>
      </c>
      <c r="E2171" s="17">
        <v>0.323098812689259</v>
      </c>
      <c r="F2171" s="17"/>
      <c r="G2171" s="17">
        <v>0.28490203084861798</v>
      </c>
      <c r="H2171" s="17">
        <v>0.22539045817755299</v>
      </c>
      <c r="I2171" s="17">
        <v>0.36994387252029698</v>
      </c>
      <c r="J2171" s="17">
        <v>0.385600451217812</v>
      </c>
      <c r="K2171" s="17">
        <v>0.366138301482481</v>
      </c>
      <c r="L2171" s="17">
        <v>0.35885698842073499</v>
      </c>
      <c r="M2171" s="17"/>
      <c r="N2171" s="17">
        <v>0.29101003931952302</v>
      </c>
      <c r="O2171" s="17">
        <v>0.37380543857159598</v>
      </c>
      <c r="P2171" s="17">
        <v>0.35549645992946499</v>
      </c>
      <c r="Q2171" s="17">
        <v>0.31202106308899202</v>
      </c>
      <c r="R2171" s="17"/>
      <c r="S2171" s="17">
        <v>0.26265429168829502</v>
      </c>
      <c r="T2171" s="17">
        <v>0.36202292451511903</v>
      </c>
      <c r="U2171" s="17">
        <v>0.36311253450240699</v>
      </c>
      <c r="V2171" s="17">
        <v>0.38923878104958398</v>
      </c>
      <c r="W2171" s="17">
        <v>0.22829912619345399</v>
      </c>
      <c r="X2171" s="17">
        <v>0.36360208012330297</v>
      </c>
      <c r="Y2171" s="17">
        <v>0.39495499427992897</v>
      </c>
      <c r="Z2171" s="17">
        <v>0.17625371961963501</v>
      </c>
      <c r="AA2171" s="17">
        <v>0.25442204268671798</v>
      </c>
      <c r="AB2171" s="17">
        <v>0.37707638176172598</v>
      </c>
      <c r="AC2171" s="17">
        <v>0.31863284975820899</v>
      </c>
      <c r="AD2171" s="17">
        <v>0.46455994961381702</v>
      </c>
      <c r="AE2171" s="17"/>
      <c r="AF2171" s="17">
        <v>0.40719879118130597</v>
      </c>
      <c r="AG2171" s="17">
        <v>0.28612029419762403</v>
      </c>
      <c r="AH2171" s="17">
        <v>0.29715614364946003</v>
      </c>
      <c r="AI2171" s="17"/>
      <c r="AJ2171" s="17">
        <v>0.411155228471351</v>
      </c>
      <c r="AK2171" s="17">
        <v>0.27473088693455799</v>
      </c>
      <c r="AL2171" s="17">
        <v>0.26846470487358798</v>
      </c>
      <c r="AM2171" s="17">
        <v>0.262023069442752</v>
      </c>
      <c r="AN2171" s="17">
        <v>0.307117869513655</v>
      </c>
      <c r="AO2171" s="17"/>
      <c r="AP2171" s="17">
        <v>0.409937734545264</v>
      </c>
      <c r="AQ2171" s="17">
        <v>0.26580018541234002</v>
      </c>
      <c r="AR2171" s="17">
        <v>0.25971036388443403</v>
      </c>
      <c r="AS2171" s="17"/>
      <c r="AT2171" s="17">
        <v>0.34446237082097703</v>
      </c>
      <c r="AU2171" s="17">
        <v>0.34328425051723699</v>
      </c>
      <c r="AV2171" s="17" t="s">
        <v>74</v>
      </c>
      <c r="AW2171" s="17">
        <v>0.388243349441732</v>
      </c>
      <c r="AX2171" s="17">
        <v>0.315805645002385</v>
      </c>
      <c r="AY2171" s="17">
        <v>0.30512209993709499</v>
      </c>
      <c r="AZ2171" s="17">
        <v>0.27773958039949298</v>
      </c>
    </row>
    <row r="2172" spans="2:52" x14ac:dyDescent="0.35">
      <c r="B2172" t="s">
        <v>576</v>
      </c>
      <c r="C2172" s="17">
        <v>4.59537587789366E-2</v>
      </c>
      <c r="D2172" s="17">
        <v>5.1397416971534597E-2</v>
      </c>
      <c r="E2172" s="17">
        <v>4.1050714546196902E-2</v>
      </c>
      <c r="F2172" s="17"/>
      <c r="G2172" s="17">
        <v>7.6393495375577006E-2</v>
      </c>
      <c r="H2172" s="17">
        <v>9.3734779381112507E-2</v>
      </c>
      <c r="I2172" s="17">
        <v>2.4591575613118501E-2</v>
      </c>
      <c r="J2172" s="17">
        <v>4.5307271879266801E-2</v>
      </c>
      <c r="K2172" s="17">
        <v>1.0485924122959501E-2</v>
      </c>
      <c r="L2172" s="17">
        <v>2.4547286159485801E-2</v>
      </c>
      <c r="M2172" s="17"/>
      <c r="N2172" s="17">
        <v>3.6088574637273399E-2</v>
      </c>
      <c r="O2172" s="17">
        <v>6.1183004984768502E-2</v>
      </c>
      <c r="P2172" s="17">
        <v>3.6149626729981198E-2</v>
      </c>
      <c r="Q2172" s="17">
        <v>4.9636901987047503E-2</v>
      </c>
      <c r="R2172" s="17"/>
      <c r="S2172" s="17">
        <v>0.122583940509937</v>
      </c>
      <c r="T2172" s="17">
        <v>4.0397449650741699E-2</v>
      </c>
      <c r="U2172" s="17">
        <v>3.44439609907898E-2</v>
      </c>
      <c r="V2172" s="17">
        <v>1.60039638525282E-2</v>
      </c>
      <c r="W2172" s="17">
        <v>1.9934455598146199E-2</v>
      </c>
      <c r="X2172" s="17">
        <v>6.1134448872174202E-2</v>
      </c>
      <c r="Y2172" s="17">
        <v>4.2350670201170303E-2</v>
      </c>
      <c r="Z2172" s="17">
        <v>3.67549304412721E-2</v>
      </c>
      <c r="AA2172" s="17">
        <v>0</v>
      </c>
      <c r="AB2172" s="17">
        <v>5.4354816983799903E-2</v>
      </c>
      <c r="AC2172" s="17">
        <v>6.3538695711613594E-2</v>
      </c>
      <c r="AD2172" s="17">
        <v>0</v>
      </c>
      <c r="AE2172" s="17"/>
      <c r="AF2172" s="17">
        <v>5.0764353996030097E-2</v>
      </c>
      <c r="AG2172" s="17">
        <v>3.2628372702016399E-2</v>
      </c>
      <c r="AH2172" s="17">
        <v>6.5543443249171093E-2</v>
      </c>
      <c r="AI2172" s="17"/>
      <c r="AJ2172" s="17">
        <v>3.6984333770896299E-2</v>
      </c>
      <c r="AK2172" s="17">
        <v>6.4846404327187704E-2</v>
      </c>
      <c r="AL2172" s="17">
        <v>0.11319785661378599</v>
      </c>
      <c r="AM2172" s="17">
        <v>0.13172612945178699</v>
      </c>
      <c r="AN2172" s="17">
        <v>2.7924119816623801E-2</v>
      </c>
      <c r="AO2172" s="17"/>
      <c r="AP2172" s="17">
        <v>2.9607725471598199E-2</v>
      </c>
      <c r="AQ2172" s="17">
        <v>5.37932406171076E-2</v>
      </c>
      <c r="AR2172" s="17">
        <v>5.6845263819326801E-2</v>
      </c>
      <c r="AS2172" s="17"/>
      <c r="AT2172" s="17">
        <v>2.79889199872238E-2</v>
      </c>
      <c r="AU2172" s="17">
        <v>5.2892397339991702E-2</v>
      </c>
      <c r="AV2172" s="17" t="s">
        <v>74</v>
      </c>
      <c r="AW2172" s="17">
        <v>0.120445520410771</v>
      </c>
      <c r="AX2172" s="17">
        <v>3.3084355068130698E-2</v>
      </c>
      <c r="AY2172" s="17">
        <v>4.3531340960925299E-2</v>
      </c>
      <c r="AZ2172" s="17">
        <v>3.9670092261971102E-2</v>
      </c>
    </row>
    <row r="2173" spans="2:52" x14ac:dyDescent="0.35">
      <c r="B2173" t="s">
        <v>577</v>
      </c>
      <c r="C2173" s="17">
        <v>2.1870956386212798E-2</v>
      </c>
      <c r="D2173" s="17">
        <v>2.84231518476439E-2</v>
      </c>
      <c r="E2173" s="17">
        <v>1.5782011702533402E-2</v>
      </c>
      <c r="F2173" s="17"/>
      <c r="G2173" s="17">
        <v>9.3280436563029992E-3</v>
      </c>
      <c r="H2173" s="17">
        <v>2.3041148071275001E-2</v>
      </c>
      <c r="I2173" s="17">
        <v>2.3557666205520199E-2</v>
      </c>
      <c r="J2173" s="17">
        <v>1.8238402715149898E-2</v>
      </c>
      <c r="K2173" s="17">
        <v>9.9811501769219504E-3</v>
      </c>
      <c r="L2173" s="17">
        <v>3.7599299105986903E-2</v>
      </c>
      <c r="M2173" s="17"/>
      <c r="N2173" s="17">
        <v>2.07114077543777E-2</v>
      </c>
      <c r="O2173" s="17">
        <v>5.5022608581872696E-3</v>
      </c>
      <c r="P2173" s="17">
        <v>4.2636794550010501E-2</v>
      </c>
      <c r="Q2173" s="17">
        <v>2.18028539638171E-2</v>
      </c>
      <c r="R2173" s="17"/>
      <c r="S2173" s="17">
        <v>0</v>
      </c>
      <c r="T2173" s="17">
        <v>1.00237510838292E-2</v>
      </c>
      <c r="U2173" s="17">
        <v>2.9285505503394399E-2</v>
      </c>
      <c r="V2173" s="17">
        <v>6.4774577576037495E-2</v>
      </c>
      <c r="W2173" s="17">
        <v>0</v>
      </c>
      <c r="X2173" s="17">
        <v>1.3548774479404099E-2</v>
      </c>
      <c r="Y2173" s="17">
        <v>4.69560503804324E-2</v>
      </c>
      <c r="Z2173" s="17">
        <v>3.6183871252432602E-2</v>
      </c>
      <c r="AA2173" s="17">
        <v>1.4068933484386901E-2</v>
      </c>
      <c r="AB2173" s="17">
        <v>2.7255439368998699E-2</v>
      </c>
      <c r="AC2173" s="17">
        <v>3.1021557460398499E-2</v>
      </c>
      <c r="AD2173" s="17">
        <v>0</v>
      </c>
      <c r="AE2173" s="17"/>
      <c r="AF2173" s="17">
        <v>3.9193522328280397E-2</v>
      </c>
      <c r="AG2173" s="17">
        <v>1.43571823961374E-2</v>
      </c>
      <c r="AH2173" s="17">
        <v>7.8017387846265702E-3</v>
      </c>
      <c r="AI2173" s="17"/>
      <c r="AJ2173" s="17">
        <v>3.2798817229997897E-2</v>
      </c>
      <c r="AK2173" s="17">
        <v>4.74900196313165E-3</v>
      </c>
      <c r="AL2173" s="17">
        <v>0</v>
      </c>
      <c r="AM2173" s="17">
        <v>0.12920878136012301</v>
      </c>
      <c r="AN2173" s="17">
        <v>1.86129752210548E-2</v>
      </c>
      <c r="AO2173" s="17"/>
      <c r="AP2173" s="17">
        <v>2.2306363472835E-2</v>
      </c>
      <c r="AQ2173" s="17">
        <v>7.1514873948277796E-3</v>
      </c>
      <c r="AR2173" s="17">
        <v>0</v>
      </c>
      <c r="AS2173" s="17"/>
      <c r="AT2173" s="17">
        <v>2.7010467508448301E-2</v>
      </c>
      <c r="AU2173" s="17">
        <v>2.31130129184621E-2</v>
      </c>
      <c r="AV2173" s="17" t="s">
        <v>74</v>
      </c>
      <c r="AW2173" s="17">
        <v>2.44338492712643E-2</v>
      </c>
      <c r="AX2173" s="17">
        <v>1.3578628513767999E-2</v>
      </c>
      <c r="AY2173" s="17">
        <v>1.9963940966710801E-2</v>
      </c>
      <c r="AZ2173" s="17">
        <v>0</v>
      </c>
    </row>
    <row r="2174" spans="2:52" x14ac:dyDescent="0.35">
      <c r="C2174" s="17"/>
      <c r="D2174" s="17"/>
      <c r="E2174" s="17"/>
      <c r="F2174" s="17"/>
      <c r="G2174" s="17"/>
      <c r="H2174" s="17"/>
      <c r="I2174" s="17"/>
      <c r="J2174" s="17"/>
      <c r="K2174" s="17"/>
      <c r="L2174" s="17"/>
      <c r="M2174" s="17"/>
      <c r="N2174" s="17"/>
      <c r="O2174" s="17"/>
      <c r="P2174" s="17"/>
      <c r="Q2174" s="17"/>
      <c r="R2174" s="17"/>
      <c r="S2174" s="17"/>
      <c r="T2174" s="17"/>
      <c r="U2174" s="17"/>
      <c r="V2174" s="17"/>
      <c r="W2174" s="17"/>
      <c r="X2174" s="17"/>
      <c r="Y2174" s="17"/>
      <c r="Z2174" s="17"/>
      <c r="AA2174" s="17"/>
      <c r="AB2174" s="17"/>
      <c r="AC2174" s="17"/>
      <c r="AD2174" s="17"/>
      <c r="AE2174" s="17"/>
      <c r="AF2174" s="17"/>
      <c r="AG2174" s="17"/>
      <c r="AH2174" s="17"/>
      <c r="AI2174" s="17"/>
      <c r="AJ2174" s="17"/>
      <c r="AK2174" s="17"/>
      <c r="AL2174" s="17"/>
      <c r="AM2174" s="17"/>
      <c r="AN2174" s="17"/>
      <c r="AO2174" s="17"/>
      <c r="AP2174" s="17"/>
      <c r="AQ2174" s="17"/>
      <c r="AR2174" s="17"/>
      <c r="AS2174" s="17"/>
      <c r="AT2174" s="17"/>
      <c r="AU2174" s="17"/>
      <c r="AV2174" s="17"/>
      <c r="AW2174" s="17"/>
      <c r="AX2174" s="17"/>
      <c r="AY2174" s="17"/>
      <c r="AZ2174" s="17"/>
    </row>
    <row r="2175" spans="2:52" x14ac:dyDescent="0.35">
      <c r="B2175" s="6" t="s">
        <v>579</v>
      </c>
      <c r="C2175" s="17"/>
      <c r="D2175" s="17"/>
      <c r="E2175" s="17"/>
      <c r="F2175" s="17"/>
      <c r="G2175" s="17"/>
      <c r="H2175" s="17"/>
      <c r="I2175" s="17"/>
      <c r="J2175" s="17"/>
      <c r="K2175" s="17"/>
      <c r="L2175" s="17"/>
      <c r="M2175" s="17"/>
      <c r="N2175" s="17"/>
      <c r="O2175" s="17"/>
      <c r="P2175" s="17"/>
      <c r="Q2175" s="17"/>
      <c r="R2175" s="17"/>
      <c r="S2175" s="17"/>
      <c r="T2175" s="17"/>
      <c r="U2175" s="17"/>
      <c r="V2175" s="17"/>
      <c r="W2175" s="17"/>
      <c r="X2175" s="17"/>
      <c r="Y2175" s="17"/>
      <c r="Z2175" s="17"/>
      <c r="AA2175" s="17"/>
      <c r="AB2175" s="17"/>
      <c r="AC2175" s="17"/>
      <c r="AD2175" s="17"/>
      <c r="AE2175" s="17"/>
      <c r="AF2175" s="17"/>
      <c r="AG2175" s="17"/>
      <c r="AH2175" s="17"/>
      <c r="AI2175" s="17"/>
      <c r="AJ2175" s="17"/>
      <c r="AK2175" s="17"/>
      <c r="AL2175" s="17"/>
      <c r="AM2175" s="17"/>
      <c r="AN2175" s="17"/>
      <c r="AO2175" s="17"/>
      <c r="AP2175" s="17"/>
      <c r="AQ2175" s="17"/>
      <c r="AR2175" s="17"/>
      <c r="AS2175" s="17"/>
      <c r="AT2175" s="17"/>
      <c r="AU2175" s="17"/>
      <c r="AV2175" s="17"/>
      <c r="AW2175" s="17"/>
      <c r="AX2175" s="17"/>
      <c r="AY2175" s="17"/>
      <c r="AZ2175" s="17"/>
    </row>
    <row r="2176" spans="2:52" x14ac:dyDescent="0.35">
      <c r="B2176" s="24" t="s">
        <v>156</v>
      </c>
      <c r="C2176" s="17"/>
      <c r="D2176" s="17"/>
      <c r="E2176" s="17"/>
      <c r="F2176" s="17"/>
      <c r="G2176" s="17"/>
      <c r="H2176" s="17"/>
      <c r="I2176" s="17"/>
      <c r="J2176" s="17"/>
      <c r="K2176" s="17"/>
      <c r="L2176" s="17"/>
      <c r="M2176" s="17"/>
      <c r="N2176" s="17"/>
      <c r="O2176" s="17"/>
      <c r="P2176" s="17"/>
      <c r="Q2176" s="17"/>
      <c r="R2176" s="17"/>
      <c r="S2176" s="17"/>
      <c r="T2176" s="17"/>
      <c r="U2176" s="17"/>
      <c r="V2176" s="17"/>
      <c r="W2176" s="17"/>
      <c r="X2176" s="17"/>
      <c r="Y2176" s="17"/>
      <c r="Z2176" s="17"/>
      <c r="AA2176" s="17"/>
      <c r="AB2176" s="17"/>
      <c r="AC2176" s="17"/>
      <c r="AD2176" s="17"/>
      <c r="AE2176" s="17"/>
      <c r="AF2176" s="17"/>
      <c r="AG2176" s="17"/>
      <c r="AH2176" s="17"/>
      <c r="AI2176" s="17"/>
      <c r="AJ2176" s="17"/>
      <c r="AK2176" s="17"/>
      <c r="AL2176" s="17"/>
      <c r="AM2176" s="17"/>
      <c r="AN2176" s="17"/>
      <c r="AO2176" s="17"/>
      <c r="AP2176" s="17"/>
      <c r="AQ2176" s="17"/>
      <c r="AR2176" s="17"/>
      <c r="AS2176" s="17"/>
      <c r="AT2176" s="17"/>
      <c r="AU2176" s="17"/>
      <c r="AV2176" s="17"/>
      <c r="AW2176" s="17"/>
      <c r="AX2176" s="17"/>
      <c r="AY2176" s="17"/>
      <c r="AZ2176" s="17"/>
    </row>
    <row r="2177" spans="2:52" x14ac:dyDescent="0.35">
      <c r="B2177" t="s">
        <v>573</v>
      </c>
      <c r="C2177" s="17">
        <v>0.194182166089581</v>
      </c>
      <c r="D2177" s="17">
        <v>0.21460812959200201</v>
      </c>
      <c r="E2177" s="17">
        <v>0.173301514693085</v>
      </c>
      <c r="F2177" s="17"/>
      <c r="G2177" s="17">
        <v>0.22681730397038599</v>
      </c>
      <c r="H2177" s="17">
        <v>0.22007315687474199</v>
      </c>
      <c r="I2177" s="17">
        <v>0.14648839997053301</v>
      </c>
      <c r="J2177" s="17">
        <v>0.26876836216745298</v>
      </c>
      <c r="K2177" s="17">
        <v>0.20739486525035</v>
      </c>
      <c r="L2177" s="17">
        <v>0.13046705864945499</v>
      </c>
      <c r="M2177" s="17"/>
      <c r="N2177" s="17">
        <v>0.18824056313746301</v>
      </c>
      <c r="O2177" s="17">
        <v>0.199885139566117</v>
      </c>
      <c r="P2177" s="17">
        <v>0.16326489081159001</v>
      </c>
      <c r="Q2177" s="17">
        <v>0.217559763836568</v>
      </c>
      <c r="R2177" s="17"/>
      <c r="S2177" s="17">
        <v>0.26527166041622802</v>
      </c>
      <c r="T2177" s="17">
        <v>0.22410514206878299</v>
      </c>
      <c r="U2177" s="17">
        <v>0.15777424158021999</v>
      </c>
      <c r="V2177" s="17">
        <v>0.118841409359771</v>
      </c>
      <c r="W2177" s="17">
        <v>0.174586583366307</v>
      </c>
      <c r="X2177" s="17">
        <v>0.145910203985607</v>
      </c>
      <c r="Y2177" s="17">
        <v>0.15668857106103101</v>
      </c>
      <c r="Z2177" s="17">
        <v>0.23996025078689701</v>
      </c>
      <c r="AA2177" s="17">
        <v>0.17198647532441899</v>
      </c>
      <c r="AB2177" s="17">
        <v>0.231686580026467</v>
      </c>
      <c r="AC2177" s="17">
        <v>0.31157852250958201</v>
      </c>
      <c r="AD2177" s="17">
        <v>0.13195546820375401</v>
      </c>
      <c r="AE2177" s="17"/>
      <c r="AF2177" s="17">
        <v>0.17278821498743499</v>
      </c>
      <c r="AG2177" s="17">
        <v>0.20982429658264901</v>
      </c>
      <c r="AH2177" s="17">
        <v>0.15147305472583</v>
      </c>
      <c r="AI2177" s="17"/>
      <c r="AJ2177" s="17">
        <v>0.16437320359118399</v>
      </c>
      <c r="AK2177" s="17">
        <v>0.226726390610866</v>
      </c>
      <c r="AL2177" s="17">
        <v>0.16077320617865601</v>
      </c>
      <c r="AM2177" s="17">
        <v>0</v>
      </c>
      <c r="AN2177" s="17">
        <v>0.18219416570619801</v>
      </c>
      <c r="AO2177" s="17"/>
      <c r="AP2177" s="17">
        <v>0.15999491141012101</v>
      </c>
      <c r="AQ2177" s="17">
        <v>0.24106340114604199</v>
      </c>
      <c r="AR2177" s="17">
        <v>0.15113244176304799</v>
      </c>
      <c r="AS2177" s="17"/>
      <c r="AT2177" s="17">
        <v>0.13793976561192001</v>
      </c>
      <c r="AU2177" s="17">
        <v>0.21232689346601699</v>
      </c>
      <c r="AV2177" s="17" t="s">
        <v>74</v>
      </c>
      <c r="AW2177" s="17">
        <v>0.273068712579978</v>
      </c>
      <c r="AX2177" s="17">
        <v>0.25901550109360699</v>
      </c>
      <c r="AY2177" s="17">
        <v>0.20433029482396201</v>
      </c>
      <c r="AZ2177" s="17">
        <v>0.23275095549126301</v>
      </c>
    </row>
    <row r="2178" spans="2:52" x14ac:dyDescent="0.35">
      <c r="B2178" t="s">
        <v>574</v>
      </c>
      <c r="C2178" s="17">
        <v>0.39826640100674499</v>
      </c>
      <c r="D2178" s="17">
        <v>0.37093779029521401</v>
      </c>
      <c r="E2178" s="17">
        <v>0.42640667220456502</v>
      </c>
      <c r="F2178" s="17"/>
      <c r="G2178" s="17">
        <v>0.47577146731464198</v>
      </c>
      <c r="H2178" s="17">
        <v>0.43459783324108298</v>
      </c>
      <c r="I2178" s="17">
        <v>0.35894170750523602</v>
      </c>
      <c r="J2178" s="17">
        <v>0.34493624300724601</v>
      </c>
      <c r="K2178" s="17">
        <v>0.37839471237785699</v>
      </c>
      <c r="L2178" s="17">
        <v>0.39572010242224698</v>
      </c>
      <c r="M2178" s="17"/>
      <c r="N2178" s="17">
        <v>0.425959837225866</v>
      </c>
      <c r="O2178" s="17">
        <v>0.394918684985053</v>
      </c>
      <c r="P2178" s="17">
        <v>0.423071391503968</v>
      </c>
      <c r="Q2178" s="17">
        <v>0.350896006549266</v>
      </c>
      <c r="R2178" s="17"/>
      <c r="S2178" s="17">
        <v>0.43789787882462899</v>
      </c>
      <c r="T2178" s="17">
        <v>0.34728348091114403</v>
      </c>
      <c r="U2178" s="17">
        <v>0.39206272631072098</v>
      </c>
      <c r="V2178" s="17">
        <v>0.42461536584763998</v>
      </c>
      <c r="W2178" s="17">
        <v>0.41028746695259599</v>
      </c>
      <c r="X2178" s="17">
        <v>0.385893279792554</v>
      </c>
      <c r="Y2178" s="17">
        <v>0.410475405292344</v>
      </c>
      <c r="Z2178" s="17">
        <v>0.440563833575008</v>
      </c>
      <c r="AA2178" s="17">
        <v>0.41032211441287297</v>
      </c>
      <c r="AB2178" s="17">
        <v>0.45690872259751097</v>
      </c>
      <c r="AC2178" s="17">
        <v>0.173318622007021</v>
      </c>
      <c r="AD2178" s="17">
        <v>0.46176550621965801</v>
      </c>
      <c r="AE2178" s="17"/>
      <c r="AF2178" s="17">
        <v>0.34659486878262002</v>
      </c>
      <c r="AG2178" s="17">
        <v>0.39114129842407402</v>
      </c>
      <c r="AH2178" s="17">
        <v>0.43922535106918198</v>
      </c>
      <c r="AI2178" s="17"/>
      <c r="AJ2178" s="17">
        <v>0.36895613686385897</v>
      </c>
      <c r="AK2178" s="17">
        <v>0.40975037210541898</v>
      </c>
      <c r="AL2178" s="17">
        <v>0.26930546218503598</v>
      </c>
      <c r="AM2178" s="17">
        <v>0.53887868189662702</v>
      </c>
      <c r="AN2178" s="17">
        <v>0.43697141241285697</v>
      </c>
      <c r="AO2178" s="17"/>
      <c r="AP2178" s="17">
        <v>0.39225032201006599</v>
      </c>
      <c r="AQ2178" s="17">
        <v>0.41468956884625402</v>
      </c>
      <c r="AR2178" s="17">
        <v>0.32352166013149303</v>
      </c>
      <c r="AS2178" s="17"/>
      <c r="AT2178" s="17">
        <v>0.41319008063235002</v>
      </c>
      <c r="AU2178" s="17">
        <v>0.38910468069369403</v>
      </c>
      <c r="AV2178" s="17" t="s">
        <v>74</v>
      </c>
      <c r="AW2178" s="17">
        <v>0.198414256093948</v>
      </c>
      <c r="AX2178" s="17">
        <v>0.38729633286404003</v>
      </c>
      <c r="AY2178" s="17">
        <v>0.387638286962666</v>
      </c>
      <c r="AZ2178" s="17">
        <v>0.67248155754463201</v>
      </c>
    </row>
    <row r="2179" spans="2:52" x14ac:dyDescent="0.35">
      <c r="B2179" t="s">
        <v>575</v>
      </c>
      <c r="C2179" s="17">
        <v>0.339448192043321</v>
      </c>
      <c r="D2179" s="17">
        <v>0.33819445081189398</v>
      </c>
      <c r="E2179" s="17">
        <v>0.33953915079223601</v>
      </c>
      <c r="F2179" s="17"/>
      <c r="G2179" s="17">
        <v>0.193149762900131</v>
      </c>
      <c r="H2179" s="17">
        <v>0.26218394708094001</v>
      </c>
      <c r="I2179" s="17">
        <v>0.44090159151466901</v>
      </c>
      <c r="J2179" s="17">
        <v>0.33937634708271402</v>
      </c>
      <c r="K2179" s="17">
        <v>0.36962985158957201</v>
      </c>
      <c r="L2179" s="17">
        <v>0.40305045671645801</v>
      </c>
      <c r="M2179" s="17"/>
      <c r="N2179" s="17">
        <v>0.328631721041307</v>
      </c>
      <c r="O2179" s="17">
        <v>0.347302658170139</v>
      </c>
      <c r="P2179" s="17">
        <v>0.34398653116574801</v>
      </c>
      <c r="Q2179" s="17">
        <v>0.34271028140647603</v>
      </c>
      <c r="R2179" s="17"/>
      <c r="S2179" s="17">
        <v>0.221581119081252</v>
      </c>
      <c r="T2179" s="17">
        <v>0.32475610017010198</v>
      </c>
      <c r="U2179" s="17">
        <v>0.41963402525989801</v>
      </c>
      <c r="V2179" s="17">
        <v>0.39166208603418201</v>
      </c>
      <c r="W2179" s="17">
        <v>0.27973738060729297</v>
      </c>
      <c r="X2179" s="17">
        <v>0.42597818312119101</v>
      </c>
      <c r="Y2179" s="17">
        <v>0.37509234412595499</v>
      </c>
      <c r="Z2179" s="17">
        <v>0.285393287891688</v>
      </c>
      <c r="AA2179" s="17">
        <v>0.41769141026270701</v>
      </c>
      <c r="AB2179" s="17">
        <v>0.19337240393643601</v>
      </c>
      <c r="AC2179" s="17">
        <v>0.45269413924834201</v>
      </c>
      <c r="AD2179" s="17">
        <v>0.33176071906092502</v>
      </c>
      <c r="AE2179" s="17"/>
      <c r="AF2179" s="17">
        <v>0.42050581848822</v>
      </c>
      <c r="AG2179" s="17">
        <v>0.3308703456089</v>
      </c>
      <c r="AH2179" s="17">
        <v>0.33347866515173002</v>
      </c>
      <c r="AI2179" s="17"/>
      <c r="AJ2179" s="17">
        <v>0.419888523153985</v>
      </c>
      <c r="AK2179" s="17">
        <v>0.30113904247253598</v>
      </c>
      <c r="AL2179" s="17">
        <v>0.46875307848216102</v>
      </c>
      <c r="AM2179" s="17">
        <v>0.12960835250365599</v>
      </c>
      <c r="AN2179" s="17">
        <v>0.30426131596799599</v>
      </c>
      <c r="AO2179" s="17"/>
      <c r="AP2179" s="17">
        <v>0.40089926729865599</v>
      </c>
      <c r="AQ2179" s="17">
        <v>0.29219836108321801</v>
      </c>
      <c r="AR2179" s="17">
        <v>0.38795266475086498</v>
      </c>
      <c r="AS2179" s="17"/>
      <c r="AT2179" s="17">
        <v>0.38457935543139199</v>
      </c>
      <c r="AU2179" s="17">
        <v>0.32376862296896602</v>
      </c>
      <c r="AV2179" s="17" t="s">
        <v>74</v>
      </c>
      <c r="AW2179" s="17">
        <v>0.35733688645577899</v>
      </c>
      <c r="AX2179" s="17">
        <v>0.27397142922800999</v>
      </c>
      <c r="AY2179" s="17">
        <v>0.37593998301459502</v>
      </c>
      <c r="AZ2179" s="17">
        <v>4.1856354055950701E-2</v>
      </c>
    </row>
    <row r="2180" spans="2:52" x14ac:dyDescent="0.35">
      <c r="B2180" t="s">
        <v>576</v>
      </c>
      <c r="C2180" s="17">
        <v>5.2465505598224001E-2</v>
      </c>
      <c r="D2180" s="17">
        <v>5.8288019490001598E-2</v>
      </c>
      <c r="E2180" s="17">
        <v>4.7239804352408099E-2</v>
      </c>
      <c r="F2180" s="17"/>
      <c r="G2180" s="17">
        <v>8.5348976052291997E-2</v>
      </c>
      <c r="H2180" s="17">
        <v>7.5422258191282898E-2</v>
      </c>
      <c r="I2180" s="17">
        <v>4.5056772326313298E-2</v>
      </c>
      <c r="J2180" s="17">
        <v>3.7469401953784301E-2</v>
      </c>
      <c r="K2180" s="17">
        <v>3.3930316041338497E-2</v>
      </c>
      <c r="L2180" s="17">
        <v>3.8134538289599798E-2</v>
      </c>
      <c r="M2180" s="17"/>
      <c r="N2180" s="17">
        <v>5.0426028095787903E-2</v>
      </c>
      <c r="O2180" s="17">
        <v>4.6961847202227701E-2</v>
      </c>
      <c r="P2180" s="17">
        <v>5.1467772098725099E-2</v>
      </c>
      <c r="Q2180" s="17">
        <v>6.1545497325468698E-2</v>
      </c>
      <c r="R2180" s="17"/>
      <c r="S2180" s="17">
        <v>6.2915428337923698E-2</v>
      </c>
      <c r="T2180" s="17">
        <v>7.3322272107977204E-2</v>
      </c>
      <c r="U2180" s="17">
        <v>1.6577293079300299E-2</v>
      </c>
      <c r="V2180" s="17">
        <v>4.8877174905879402E-2</v>
      </c>
      <c r="W2180" s="17">
        <v>9.3951073576196004E-2</v>
      </c>
      <c r="X2180" s="17">
        <v>2.8669558621243402E-2</v>
      </c>
      <c r="Y2180" s="17">
        <v>4.3111098575086999E-2</v>
      </c>
      <c r="Z2180" s="17">
        <v>3.4082627746407197E-2</v>
      </c>
      <c r="AA2180" s="17">
        <v>0</v>
      </c>
      <c r="AB2180" s="17">
        <v>0.100197080562467</v>
      </c>
      <c r="AC2180" s="17">
        <v>6.2408716235054902E-2</v>
      </c>
      <c r="AD2180" s="17">
        <v>7.4518306515663393E-2</v>
      </c>
      <c r="AE2180" s="17"/>
      <c r="AF2180" s="17">
        <v>3.2036652722487798E-2</v>
      </c>
      <c r="AG2180" s="17">
        <v>6.0394074828266801E-2</v>
      </c>
      <c r="AH2180" s="17">
        <v>7.5822929053258895E-2</v>
      </c>
      <c r="AI2180" s="17"/>
      <c r="AJ2180" s="17">
        <v>2.5129062755022202E-2</v>
      </c>
      <c r="AK2180" s="17">
        <v>5.3104938203357203E-2</v>
      </c>
      <c r="AL2180" s="17">
        <v>7.7078275043901801E-2</v>
      </c>
      <c r="AM2180" s="17">
        <v>0.33151296559971699</v>
      </c>
      <c r="AN2180" s="17">
        <v>6.6887389065165198E-2</v>
      </c>
      <c r="AO2180" s="17"/>
      <c r="AP2180" s="17">
        <v>1.45652273012843E-2</v>
      </c>
      <c r="AQ2180" s="17">
        <v>3.7795190748715103E-2</v>
      </c>
      <c r="AR2180" s="17">
        <v>0.117593655201332</v>
      </c>
      <c r="AS2180" s="17"/>
      <c r="AT2180" s="17">
        <v>4.7464662603560297E-2</v>
      </c>
      <c r="AU2180" s="17">
        <v>5.6704518790998297E-2</v>
      </c>
      <c r="AV2180" s="17" t="s">
        <v>74</v>
      </c>
      <c r="AW2180" s="17">
        <v>0.10007409212593101</v>
      </c>
      <c r="AX2180" s="17">
        <v>6.6138108300574594E-2</v>
      </c>
      <c r="AY2180" s="17">
        <v>3.2091435198776899E-2</v>
      </c>
      <c r="AZ2180" s="17">
        <v>5.2911132908154801E-2</v>
      </c>
    </row>
    <row r="2181" spans="2:52" x14ac:dyDescent="0.35">
      <c r="B2181" t="s">
        <v>577</v>
      </c>
      <c r="C2181" s="17">
        <v>1.5637735262128999E-2</v>
      </c>
      <c r="D2181" s="17">
        <v>1.7971609810888699E-2</v>
      </c>
      <c r="E2181" s="17">
        <v>1.35128579577062E-2</v>
      </c>
      <c r="F2181" s="17"/>
      <c r="G2181" s="17">
        <v>1.8912489762548199E-2</v>
      </c>
      <c r="H2181" s="17">
        <v>7.7228046119524303E-3</v>
      </c>
      <c r="I2181" s="17">
        <v>8.6115286832493705E-3</v>
      </c>
      <c r="J2181" s="17">
        <v>9.4496457888031092E-3</v>
      </c>
      <c r="K2181" s="17">
        <v>1.0650254740883E-2</v>
      </c>
      <c r="L2181" s="17">
        <v>3.2627843922240801E-2</v>
      </c>
      <c r="M2181" s="17"/>
      <c r="N2181" s="17">
        <v>6.7418504995757902E-3</v>
      </c>
      <c r="O2181" s="17">
        <v>1.09316700764638E-2</v>
      </c>
      <c r="P2181" s="17">
        <v>1.8209414419969799E-2</v>
      </c>
      <c r="Q2181" s="17">
        <v>2.72884508822215E-2</v>
      </c>
      <c r="R2181" s="17"/>
      <c r="S2181" s="17">
        <v>1.2333913339967899E-2</v>
      </c>
      <c r="T2181" s="17">
        <v>3.0533004741994298E-2</v>
      </c>
      <c r="U2181" s="17">
        <v>1.3951713769860799E-2</v>
      </c>
      <c r="V2181" s="17">
        <v>1.60039638525282E-2</v>
      </c>
      <c r="W2181" s="17">
        <v>4.1437495497608903E-2</v>
      </c>
      <c r="X2181" s="17">
        <v>1.3548774479404099E-2</v>
      </c>
      <c r="Y2181" s="17">
        <v>1.46325809455827E-2</v>
      </c>
      <c r="Z2181" s="17">
        <v>0</v>
      </c>
      <c r="AA2181" s="17">
        <v>0</v>
      </c>
      <c r="AB2181" s="17">
        <v>1.78352128771192E-2</v>
      </c>
      <c r="AC2181" s="17">
        <v>0</v>
      </c>
      <c r="AD2181" s="17">
        <v>0</v>
      </c>
      <c r="AE2181" s="17"/>
      <c r="AF2181" s="17">
        <v>2.8074445019237799E-2</v>
      </c>
      <c r="AG2181" s="17">
        <v>7.7699845561105003E-3</v>
      </c>
      <c r="AH2181" s="17">
        <v>0</v>
      </c>
      <c r="AI2181" s="17"/>
      <c r="AJ2181" s="17">
        <v>2.1653073635949999E-2</v>
      </c>
      <c r="AK2181" s="17">
        <v>9.2792566078211697E-3</v>
      </c>
      <c r="AL2181" s="17">
        <v>2.4089978110246001E-2</v>
      </c>
      <c r="AM2181" s="17">
        <v>0</v>
      </c>
      <c r="AN2181" s="17">
        <v>9.6857168477842096E-3</v>
      </c>
      <c r="AO2181" s="17"/>
      <c r="AP2181" s="17">
        <v>3.2290271979872297E-2</v>
      </c>
      <c r="AQ2181" s="17">
        <v>1.4253478175771399E-2</v>
      </c>
      <c r="AR2181" s="17">
        <v>1.9799578153262599E-2</v>
      </c>
      <c r="AS2181" s="17"/>
      <c r="AT2181" s="17">
        <v>1.6826135720777801E-2</v>
      </c>
      <c r="AU2181" s="17">
        <v>1.8095284080325201E-2</v>
      </c>
      <c r="AV2181" s="17" t="s">
        <v>74</v>
      </c>
      <c r="AW2181" s="17">
        <v>7.1106052744363796E-2</v>
      </c>
      <c r="AX2181" s="17">
        <v>1.3578628513767999E-2</v>
      </c>
      <c r="AY2181" s="17">
        <v>0</v>
      </c>
      <c r="AZ2181" s="17">
        <v>0</v>
      </c>
    </row>
    <row r="2182" spans="2:52" x14ac:dyDescent="0.35">
      <c r="C2182" s="17"/>
      <c r="D2182" s="17"/>
      <c r="E2182" s="17"/>
      <c r="F2182" s="17"/>
      <c r="G2182" s="17"/>
      <c r="H2182" s="17"/>
      <c r="I2182" s="17"/>
      <c r="J2182" s="17"/>
      <c r="K2182" s="17"/>
      <c r="L2182" s="17"/>
      <c r="M2182" s="17"/>
      <c r="N2182" s="17"/>
      <c r="O2182" s="17"/>
      <c r="P2182" s="17"/>
      <c r="Q2182" s="17"/>
      <c r="R2182" s="17"/>
      <c r="S2182" s="17"/>
      <c r="T2182" s="17"/>
      <c r="U2182" s="17"/>
      <c r="V2182" s="17"/>
      <c r="W2182" s="17"/>
      <c r="X2182" s="17"/>
      <c r="Y2182" s="17"/>
      <c r="Z2182" s="17"/>
      <c r="AA2182" s="17"/>
      <c r="AB2182" s="17"/>
      <c r="AC2182" s="17"/>
      <c r="AD2182" s="17"/>
      <c r="AE2182" s="17"/>
      <c r="AF2182" s="17"/>
      <c r="AG2182" s="17"/>
      <c r="AH2182" s="17"/>
      <c r="AI2182" s="17"/>
      <c r="AJ2182" s="17"/>
      <c r="AK2182" s="17"/>
      <c r="AL2182" s="17"/>
      <c r="AM2182" s="17"/>
      <c r="AN2182" s="17"/>
      <c r="AO2182" s="17"/>
      <c r="AP2182" s="17"/>
      <c r="AQ2182" s="17"/>
      <c r="AR2182" s="17"/>
      <c r="AS2182" s="17"/>
      <c r="AT2182" s="17"/>
      <c r="AU2182" s="17"/>
      <c r="AV2182" s="17"/>
      <c r="AW2182" s="17"/>
      <c r="AX2182" s="17"/>
      <c r="AY2182" s="17"/>
      <c r="AZ2182" s="17"/>
    </row>
    <row r="2183" spans="2:52" x14ac:dyDescent="0.35">
      <c r="B2183" s="6" t="s">
        <v>583</v>
      </c>
      <c r="C2183" s="17"/>
      <c r="D2183" s="17"/>
      <c r="E2183" s="17"/>
      <c r="F2183" s="17"/>
      <c r="G2183" s="17"/>
      <c r="H2183" s="17"/>
      <c r="I2183" s="17"/>
      <c r="J2183" s="17"/>
      <c r="K2183" s="17"/>
      <c r="L2183" s="17"/>
      <c r="M2183" s="17"/>
      <c r="N2183" s="17"/>
      <c r="O2183" s="17"/>
      <c r="P2183" s="17"/>
      <c r="Q2183" s="17"/>
      <c r="R2183" s="17"/>
      <c r="S2183" s="17"/>
      <c r="T2183" s="17"/>
      <c r="U2183" s="17"/>
      <c r="V2183" s="17"/>
      <c r="W2183" s="17"/>
      <c r="X2183" s="17"/>
      <c r="Y2183" s="17"/>
      <c r="Z2183" s="17"/>
      <c r="AA2183" s="17"/>
      <c r="AB2183" s="17"/>
      <c r="AC2183" s="17"/>
      <c r="AD2183" s="17"/>
      <c r="AE2183" s="17"/>
      <c r="AF2183" s="17"/>
      <c r="AG2183" s="17"/>
      <c r="AH2183" s="17"/>
      <c r="AI2183" s="17"/>
      <c r="AJ2183" s="17"/>
      <c r="AK2183" s="17"/>
      <c r="AL2183" s="17"/>
      <c r="AM2183" s="17"/>
      <c r="AN2183" s="17"/>
      <c r="AO2183" s="17"/>
      <c r="AP2183" s="17"/>
      <c r="AQ2183" s="17"/>
      <c r="AR2183" s="17"/>
      <c r="AS2183" s="17"/>
      <c r="AT2183" s="17"/>
      <c r="AU2183" s="17"/>
      <c r="AV2183" s="17"/>
      <c r="AW2183" s="17"/>
      <c r="AX2183" s="17"/>
      <c r="AY2183" s="17"/>
      <c r="AZ2183" s="17"/>
    </row>
    <row r="2184" spans="2:52" x14ac:dyDescent="0.35">
      <c r="B2184" s="24" t="s">
        <v>156</v>
      </c>
      <c r="C2184" s="17"/>
      <c r="D2184" s="17"/>
      <c r="E2184" s="17"/>
      <c r="F2184" s="17"/>
      <c r="G2184" s="17"/>
      <c r="H2184" s="17"/>
      <c r="I2184" s="17"/>
      <c r="J2184" s="17"/>
      <c r="K2184" s="17"/>
      <c r="L2184" s="17"/>
      <c r="M2184" s="17"/>
      <c r="N2184" s="17"/>
      <c r="O2184" s="17"/>
      <c r="P2184" s="17"/>
      <c r="Q2184" s="17"/>
      <c r="R2184" s="17"/>
      <c r="S2184" s="17"/>
      <c r="T2184" s="17"/>
      <c r="U2184" s="17"/>
      <c r="V2184" s="17"/>
      <c r="W2184" s="17"/>
      <c r="X2184" s="17"/>
      <c r="Y2184" s="17"/>
      <c r="Z2184" s="17"/>
      <c r="AA2184" s="17"/>
      <c r="AB2184" s="17"/>
      <c r="AC2184" s="17"/>
      <c r="AD2184" s="17"/>
      <c r="AE2184" s="17"/>
      <c r="AF2184" s="17"/>
      <c r="AG2184" s="17"/>
      <c r="AH2184" s="17"/>
      <c r="AI2184" s="17"/>
      <c r="AJ2184" s="17"/>
      <c r="AK2184" s="17"/>
      <c r="AL2184" s="17"/>
      <c r="AM2184" s="17"/>
      <c r="AN2184" s="17"/>
      <c r="AO2184" s="17"/>
      <c r="AP2184" s="17"/>
      <c r="AQ2184" s="17"/>
      <c r="AR2184" s="17"/>
      <c r="AS2184" s="17"/>
      <c r="AT2184" s="17"/>
      <c r="AU2184" s="17"/>
      <c r="AV2184" s="17"/>
      <c r="AW2184" s="17"/>
      <c r="AX2184" s="17"/>
      <c r="AY2184" s="17"/>
      <c r="AZ2184" s="17"/>
    </row>
    <row r="2185" spans="2:52" x14ac:dyDescent="0.35">
      <c r="B2185" t="s">
        <v>573</v>
      </c>
      <c r="C2185" s="17">
        <v>0.36997695156100302</v>
      </c>
      <c r="D2185" s="17">
        <v>0.32519047129550699</v>
      </c>
      <c r="E2185" s="17">
        <v>0.411903731107715</v>
      </c>
      <c r="F2185" s="17"/>
      <c r="G2185" s="17">
        <v>0.47447927105416099</v>
      </c>
      <c r="H2185" s="17">
        <v>0.31650484117229599</v>
      </c>
      <c r="I2185" s="17">
        <v>0.26717060163682399</v>
      </c>
      <c r="J2185" s="17">
        <v>0.41438198633274198</v>
      </c>
      <c r="K2185" s="17">
        <v>0.34693398283900501</v>
      </c>
      <c r="L2185" s="17">
        <v>0.40672314211602301</v>
      </c>
      <c r="M2185" s="17"/>
      <c r="N2185" s="17">
        <v>0.38251993376488702</v>
      </c>
      <c r="O2185" s="17">
        <v>0.34462377428513102</v>
      </c>
      <c r="P2185" s="17">
        <v>0.41883831704924201</v>
      </c>
      <c r="Q2185" s="17">
        <v>0.34514617472598502</v>
      </c>
      <c r="R2185" s="17"/>
      <c r="S2185" s="17">
        <v>0.36624587335443598</v>
      </c>
      <c r="T2185" s="17">
        <v>0.35813784177619001</v>
      </c>
      <c r="U2185" s="17">
        <v>0.33411458638012098</v>
      </c>
      <c r="V2185" s="17">
        <v>0.29623540122505099</v>
      </c>
      <c r="W2185" s="17">
        <v>0.38037486979781898</v>
      </c>
      <c r="X2185" s="17">
        <v>0.29104889463399702</v>
      </c>
      <c r="Y2185" s="17">
        <v>0.42244978266871402</v>
      </c>
      <c r="Z2185" s="17">
        <v>0.46069408452319999</v>
      </c>
      <c r="AA2185" s="17">
        <v>0.40385849629917497</v>
      </c>
      <c r="AB2185" s="17">
        <v>0.41399306166226701</v>
      </c>
      <c r="AC2185" s="17">
        <v>0.42582692065192101</v>
      </c>
      <c r="AD2185" s="17">
        <v>0.39666366043371099</v>
      </c>
      <c r="AE2185" s="17"/>
      <c r="AF2185" s="17">
        <v>0.32435304222900901</v>
      </c>
      <c r="AG2185" s="17">
        <v>0.35860884373452401</v>
      </c>
      <c r="AH2185" s="17">
        <v>0.39754100456479102</v>
      </c>
      <c r="AI2185" s="17"/>
      <c r="AJ2185" s="17">
        <v>0.31794594813418797</v>
      </c>
      <c r="AK2185" s="17">
        <v>0.370385828759354</v>
      </c>
      <c r="AL2185" s="17">
        <v>0.30766555047753702</v>
      </c>
      <c r="AM2185" s="17">
        <v>0</v>
      </c>
      <c r="AN2185" s="17">
        <v>0.44036309438608001</v>
      </c>
      <c r="AO2185" s="17"/>
      <c r="AP2185" s="17">
        <v>0.30543145361826302</v>
      </c>
      <c r="AQ2185" s="17">
        <v>0.40446525685763701</v>
      </c>
      <c r="AR2185" s="17">
        <v>0.35491028345152997</v>
      </c>
      <c r="AS2185" s="17"/>
      <c r="AT2185" s="17">
        <v>0.36616650212631902</v>
      </c>
      <c r="AU2185" s="17">
        <v>0.26373683882154503</v>
      </c>
      <c r="AV2185" s="17" t="s">
        <v>74</v>
      </c>
      <c r="AW2185" s="17">
        <v>0.44023901422190997</v>
      </c>
      <c r="AX2185" s="17">
        <v>0.40790601003319599</v>
      </c>
      <c r="AY2185" s="17">
        <v>0.42483672550177598</v>
      </c>
      <c r="AZ2185" s="17">
        <v>0.54217216377823496</v>
      </c>
    </row>
    <row r="2186" spans="2:52" x14ac:dyDescent="0.35">
      <c r="B2186" t="s">
        <v>574</v>
      </c>
      <c r="C2186" s="17">
        <v>0.43567420673849</v>
      </c>
      <c r="D2186" s="17">
        <v>0.46318867852951001</v>
      </c>
      <c r="E2186" s="17">
        <v>0.40903202650251702</v>
      </c>
      <c r="F2186" s="17"/>
      <c r="G2186" s="17">
        <v>0.32077231818919799</v>
      </c>
      <c r="H2186" s="17">
        <v>0.43736310925240801</v>
      </c>
      <c r="I2186" s="17">
        <v>0.52120359953404805</v>
      </c>
      <c r="J2186" s="17">
        <v>0.40588799067401299</v>
      </c>
      <c r="K2186" s="17">
        <v>0.49786430047991898</v>
      </c>
      <c r="L2186" s="17">
        <v>0.42954304933290199</v>
      </c>
      <c r="M2186" s="17"/>
      <c r="N2186" s="17">
        <v>0.47657639725359202</v>
      </c>
      <c r="O2186" s="17">
        <v>0.42738342745361602</v>
      </c>
      <c r="P2186" s="17">
        <v>0.384876065453025</v>
      </c>
      <c r="Q2186" s="17">
        <v>0.43972502399850599</v>
      </c>
      <c r="R2186" s="17"/>
      <c r="S2186" s="17">
        <v>0.37828465570944603</v>
      </c>
      <c r="T2186" s="17">
        <v>0.43500573609410098</v>
      </c>
      <c r="U2186" s="17">
        <v>0.44596998246422997</v>
      </c>
      <c r="V2186" s="17">
        <v>0.47989468630633803</v>
      </c>
      <c r="W2186" s="17">
        <v>0.51055154679788495</v>
      </c>
      <c r="X2186" s="17">
        <v>0.45821284798768402</v>
      </c>
      <c r="Y2186" s="17">
        <v>0.385427721989757</v>
      </c>
      <c r="Z2186" s="17">
        <v>0.46827383074911599</v>
      </c>
      <c r="AA2186" s="17">
        <v>0.48276232542892999</v>
      </c>
      <c r="AB2186" s="17">
        <v>0.41852054834176899</v>
      </c>
      <c r="AC2186" s="17">
        <v>0.34903140151969098</v>
      </c>
      <c r="AD2186" s="17">
        <v>0.40672034447014499</v>
      </c>
      <c r="AE2186" s="17"/>
      <c r="AF2186" s="17">
        <v>0.46849326187960599</v>
      </c>
      <c r="AG2186" s="17">
        <v>0.43937714071241302</v>
      </c>
      <c r="AH2186" s="17">
        <v>0.42739632102273201</v>
      </c>
      <c r="AI2186" s="17"/>
      <c r="AJ2186" s="17">
        <v>0.48552993924805998</v>
      </c>
      <c r="AK2186" s="17">
        <v>0.412295034945526</v>
      </c>
      <c r="AL2186" s="17">
        <v>0.499237588143981</v>
      </c>
      <c r="AM2186" s="17">
        <v>1</v>
      </c>
      <c r="AN2186" s="17">
        <v>0.40398785463032</v>
      </c>
      <c r="AO2186" s="17"/>
      <c r="AP2186" s="17">
        <v>0.52553275928327603</v>
      </c>
      <c r="AQ2186" s="17">
        <v>0.39644538409054902</v>
      </c>
      <c r="AR2186" s="17">
        <v>0.465383861835233</v>
      </c>
      <c r="AS2186" s="17"/>
      <c r="AT2186" s="17">
        <v>0.497408201660474</v>
      </c>
      <c r="AU2186" s="17">
        <v>0.53603977463221897</v>
      </c>
      <c r="AV2186" s="17" t="s">
        <v>74</v>
      </c>
      <c r="AW2186" s="17">
        <v>0.21248259108975501</v>
      </c>
      <c r="AX2186" s="17">
        <v>0.37964031231739198</v>
      </c>
      <c r="AY2186" s="17">
        <v>0.31896905351920801</v>
      </c>
      <c r="AZ2186" s="17">
        <v>0.37630138990384299</v>
      </c>
    </row>
    <row r="2187" spans="2:52" x14ac:dyDescent="0.35">
      <c r="B2187" t="s">
        <v>575</v>
      </c>
      <c r="C2187" s="17">
        <v>0.16052436078080801</v>
      </c>
      <c r="D2187" s="17">
        <v>0.16734632387049</v>
      </c>
      <c r="E2187" s="17">
        <v>0.154956898731508</v>
      </c>
      <c r="F2187" s="17"/>
      <c r="G2187" s="17">
        <v>0.166369935693228</v>
      </c>
      <c r="H2187" s="17">
        <v>0.18225702869442301</v>
      </c>
      <c r="I2187" s="17">
        <v>0.18690892223160099</v>
      </c>
      <c r="J2187" s="17">
        <v>0.15169926867615899</v>
      </c>
      <c r="K2187" s="17">
        <v>0.13392593162576</v>
      </c>
      <c r="L2187" s="17">
        <v>0.13854187071629401</v>
      </c>
      <c r="M2187" s="17"/>
      <c r="N2187" s="17">
        <v>0.11104018205661501</v>
      </c>
      <c r="O2187" s="17">
        <v>0.190784604423548</v>
      </c>
      <c r="P2187" s="17">
        <v>0.16658118798236299</v>
      </c>
      <c r="Q2187" s="17">
        <v>0.17673865902306601</v>
      </c>
      <c r="R2187" s="17"/>
      <c r="S2187" s="17">
        <v>0.24270815284087</v>
      </c>
      <c r="T2187" s="17">
        <v>0.153325576468549</v>
      </c>
      <c r="U2187" s="17">
        <v>0.184672547235706</v>
      </c>
      <c r="V2187" s="17">
        <v>0.14992417602250799</v>
      </c>
      <c r="W2187" s="17">
        <v>8.9139127806149701E-2</v>
      </c>
      <c r="X2187" s="17">
        <v>0.18919031221107099</v>
      </c>
      <c r="Y2187" s="17">
        <v>0.178149076667277</v>
      </c>
      <c r="Z2187" s="17">
        <v>3.4848213475251202E-2</v>
      </c>
      <c r="AA2187" s="17">
        <v>0.113379178271895</v>
      </c>
      <c r="AB2187" s="17">
        <v>0.128356286788429</v>
      </c>
      <c r="AC2187" s="17">
        <v>0.19412012036799001</v>
      </c>
      <c r="AD2187" s="17">
        <v>0.196615995096144</v>
      </c>
      <c r="AE2187" s="17"/>
      <c r="AF2187" s="17">
        <v>0.165447796546554</v>
      </c>
      <c r="AG2187" s="17">
        <v>0.167812942285333</v>
      </c>
      <c r="AH2187" s="17">
        <v>0.14885011118528499</v>
      </c>
      <c r="AI2187" s="17"/>
      <c r="AJ2187" s="17">
        <v>0.15267285892044799</v>
      </c>
      <c r="AK2187" s="17">
        <v>0.19246030803347</v>
      </c>
      <c r="AL2187" s="17">
        <v>0.108158588709618</v>
      </c>
      <c r="AM2187" s="17">
        <v>0</v>
      </c>
      <c r="AN2187" s="17">
        <v>0.146686525939908</v>
      </c>
      <c r="AO2187" s="17"/>
      <c r="AP2187" s="17">
        <v>0.122235555657393</v>
      </c>
      <c r="AQ2187" s="17">
        <v>0.17894331915786801</v>
      </c>
      <c r="AR2187" s="17">
        <v>0.124582099750311</v>
      </c>
      <c r="AS2187" s="17"/>
      <c r="AT2187" s="17">
        <v>0.120956072030885</v>
      </c>
      <c r="AU2187" s="17">
        <v>0.17034566201281501</v>
      </c>
      <c r="AV2187" s="17" t="s">
        <v>74</v>
      </c>
      <c r="AW2187" s="17">
        <v>0.27365602964851798</v>
      </c>
      <c r="AX2187" s="17">
        <v>0.165052623069181</v>
      </c>
      <c r="AY2187" s="17">
        <v>0.210843481399521</v>
      </c>
      <c r="AZ2187" s="17">
        <v>4.1856354055950701E-2</v>
      </c>
    </row>
    <row r="2188" spans="2:52" x14ac:dyDescent="0.35">
      <c r="B2188" t="s">
        <v>576</v>
      </c>
      <c r="C2188" s="17">
        <v>2.4816868899812598E-2</v>
      </c>
      <c r="D2188" s="17">
        <v>3.7491188567734902E-2</v>
      </c>
      <c r="E2188" s="17">
        <v>1.2940606348389999E-2</v>
      </c>
      <c r="F2188" s="17"/>
      <c r="G2188" s="17">
        <v>2.90487685735791E-2</v>
      </c>
      <c r="H2188" s="17">
        <v>4.4277637310991803E-2</v>
      </c>
      <c r="I2188" s="17">
        <v>2.4716876597526999E-2</v>
      </c>
      <c r="J2188" s="17">
        <v>1.8581108528282E-2</v>
      </c>
      <c r="K2188" s="17">
        <v>2.1275785055315601E-2</v>
      </c>
      <c r="L2188" s="17">
        <v>1.2675217437761999E-2</v>
      </c>
      <c r="M2188" s="17"/>
      <c r="N2188" s="17">
        <v>2.23276014351836E-2</v>
      </c>
      <c r="O2188" s="17">
        <v>3.7208193837705399E-2</v>
      </c>
      <c r="P2188" s="17">
        <v>2.36780913524238E-2</v>
      </c>
      <c r="Q2188" s="17">
        <v>1.6180567214988801E-2</v>
      </c>
      <c r="R2188" s="17"/>
      <c r="S2188" s="17">
        <v>1.27613180952489E-2</v>
      </c>
      <c r="T2188" s="17">
        <v>3.31097805527188E-2</v>
      </c>
      <c r="U2188" s="17">
        <v>1.46030261901949E-2</v>
      </c>
      <c r="V2188" s="17">
        <v>7.3945736446102403E-2</v>
      </c>
      <c r="W2188" s="17">
        <v>0</v>
      </c>
      <c r="X2188" s="17">
        <v>3.4054083524285801E-2</v>
      </c>
      <c r="Y2188" s="17">
        <v>1.3973418674251999E-2</v>
      </c>
      <c r="Z2188" s="17">
        <v>3.6183871252432602E-2</v>
      </c>
      <c r="AA2188" s="17">
        <v>0</v>
      </c>
      <c r="AB2188" s="17">
        <v>3.9130103207534503E-2</v>
      </c>
      <c r="AC2188" s="17">
        <v>3.1021557460398499E-2</v>
      </c>
      <c r="AD2188" s="17">
        <v>0</v>
      </c>
      <c r="AE2188" s="17"/>
      <c r="AF2188" s="17">
        <v>2.9864397655730901E-2</v>
      </c>
      <c r="AG2188" s="17">
        <v>3.0245219302167101E-2</v>
      </c>
      <c r="AH2188" s="17">
        <v>1.78914102237453E-2</v>
      </c>
      <c r="AI2188" s="17"/>
      <c r="AJ2188" s="17">
        <v>3.5780838255938897E-2</v>
      </c>
      <c r="AK2188" s="17">
        <v>1.9845288365075899E-2</v>
      </c>
      <c r="AL2188" s="17">
        <v>5.01032321852007E-2</v>
      </c>
      <c r="AM2188" s="17">
        <v>0</v>
      </c>
      <c r="AN2188" s="17">
        <v>8.9625250436914505E-3</v>
      </c>
      <c r="AO2188" s="17"/>
      <c r="AP2188" s="17">
        <v>3.21698851208439E-2</v>
      </c>
      <c r="AQ2188" s="17">
        <v>1.6266371871217399E-2</v>
      </c>
      <c r="AR2188" s="17">
        <v>3.6009755889756301E-2</v>
      </c>
      <c r="AS2188" s="17"/>
      <c r="AT2188" s="17">
        <v>1.54692241823217E-2</v>
      </c>
      <c r="AU2188" s="17">
        <v>2.3786020094342001E-2</v>
      </c>
      <c r="AV2188" s="17" t="s">
        <v>74</v>
      </c>
      <c r="AW2188" s="17">
        <v>4.9737360162008797E-2</v>
      </c>
      <c r="AX2188" s="17">
        <v>1.40144539472547E-2</v>
      </c>
      <c r="AY2188" s="17">
        <v>4.53507395794948E-2</v>
      </c>
      <c r="AZ2188" s="17">
        <v>0</v>
      </c>
    </row>
    <row r="2189" spans="2:52" x14ac:dyDescent="0.35">
      <c r="B2189" t="s">
        <v>577</v>
      </c>
      <c r="C2189" s="17">
        <v>9.0076120198864795E-3</v>
      </c>
      <c r="D2189" s="17">
        <v>6.7833377367589598E-3</v>
      </c>
      <c r="E2189" s="17">
        <v>1.1166737309869499E-2</v>
      </c>
      <c r="F2189" s="17"/>
      <c r="G2189" s="17">
        <v>9.3297064898338906E-3</v>
      </c>
      <c r="H2189" s="17">
        <v>1.9597383569881801E-2</v>
      </c>
      <c r="I2189" s="17">
        <v>0</v>
      </c>
      <c r="J2189" s="17">
        <v>9.4496457888031092E-3</v>
      </c>
      <c r="K2189" s="17">
        <v>0</v>
      </c>
      <c r="L2189" s="17">
        <v>1.25167203970188E-2</v>
      </c>
      <c r="M2189" s="17"/>
      <c r="N2189" s="17">
        <v>7.5358854897224301E-3</v>
      </c>
      <c r="O2189" s="17">
        <v>0</v>
      </c>
      <c r="P2189" s="17">
        <v>6.0263381629468704E-3</v>
      </c>
      <c r="Q2189" s="17">
        <v>2.2209575037454202E-2</v>
      </c>
      <c r="R2189" s="17"/>
      <c r="S2189" s="17">
        <v>0</v>
      </c>
      <c r="T2189" s="17">
        <v>2.0421065108440901E-2</v>
      </c>
      <c r="U2189" s="17">
        <v>2.06398577297482E-2</v>
      </c>
      <c r="V2189" s="17">
        <v>0</v>
      </c>
      <c r="W2189" s="17">
        <v>1.9934455598146199E-2</v>
      </c>
      <c r="X2189" s="17">
        <v>2.7493861642961401E-2</v>
      </c>
      <c r="Y2189" s="17">
        <v>0</v>
      </c>
      <c r="Z2189" s="17">
        <v>0</v>
      </c>
      <c r="AA2189" s="17">
        <v>0</v>
      </c>
      <c r="AB2189" s="17">
        <v>0</v>
      </c>
      <c r="AC2189" s="17">
        <v>0</v>
      </c>
      <c r="AD2189" s="17">
        <v>0</v>
      </c>
      <c r="AE2189" s="17"/>
      <c r="AF2189" s="17">
        <v>1.18415016891006E-2</v>
      </c>
      <c r="AG2189" s="17">
        <v>3.9558539655623103E-3</v>
      </c>
      <c r="AH2189" s="17">
        <v>8.3211530034472299E-3</v>
      </c>
      <c r="AI2189" s="17"/>
      <c r="AJ2189" s="17">
        <v>8.0704154413656602E-3</v>
      </c>
      <c r="AK2189" s="17">
        <v>5.0135398965742402E-3</v>
      </c>
      <c r="AL2189" s="17">
        <v>3.4835040483663503E-2</v>
      </c>
      <c r="AM2189" s="17">
        <v>0</v>
      </c>
      <c r="AN2189" s="17">
        <v>0</v>
      </c>
      <c r="AO2189" s="17"/>
      <c r="AP2189" s="17">
        <v>1.46303463202233E-2</v>
      </c>
      <c r="AQ2189" s="17">
        <v>3.8796680227279499E-3</v>
      </c>
      <c r="AR2189" s="17">
        <v>1.91139990731698E-2</v>
      </c>
      <c r="AS2189" s="17"/>
      <c r="AT2189" s="17">
        <v>0</v>
      </c>
      <c r="AU2189" s="17">
        <v>6.0917044390786899E-3</v>
      </c>
      <c r="AV2189" s="17" t="s">
        <v>74</v>
      </c>
      <c r="AW2189" s="17">
        <v>2.3885004877809202E-2</v>
      </c>
      <c r="AX2189" s="17">
        <v>3.3386600632976098E-2</v>
      </c>
      <c r="AY2189" s="17">
        <v>0</v>
      </c>
      <c r="AZ2189" s="17">
        <v>3.9670092261971102E-2</v>
      </c>
    </row>
    <row r="2190" spans="2:52" x14ac:dyDescent="0.35">
      <c r="C2190" s="17"/>
      <c r="D2190" s="17"/>
      <c r="E2190" s="17"/>
      <c r="F2190" s="17"/>
      <c r="G2190" s="17"/>
      <c r="H2190" s="17"/>
      <c r="I2190" s="17"/>
      <c r="J2190" s="17"/>
      <c r="K2190" s="17"/>
      <c r="L2190" s="17"/>
      <c r="M2190" s="17"/>
      <c r="N2190" s="17"/>
      <c r="O2190" s="17"/>
      <c r="P2190" s="17"/>
      <c r="Q2190" s="17"/>
      <c r="R2190" s="17"/>
      <c r="S2190" s="17"/>
      <c r="T2190" s="17"/>
      <c r="U2190" s="17"/>
      <c r="V2190" s="17"/>
      <c r="W2190" s="17"/>
      <c r="X2190" s="17"/>
      <c r="Y2190" s="17"/>
      <c r="Z2190" s="17"/>
      <c r="AA2190" s="17"/>
      <c r="AB2190" s="17"/>
      <c r="AC2190" s="17"/>
      <c r="AD2190" s="17"/>
      <c r="AE2190" s="17"/>
      <c r="AF2190" s="17"/>
      <c r="AG2190" s="17"/>
      <c r="AH2190" s="17"/>
      <c r="AI2190" s="17"/>
      <c r="AJ2190" s="17"/>
      <c r="AK2190" s="17"/>
      <c r="AL2190" s="17"/>
      <c r="AM2190" s="17"/>
      <c r="AN2190" s="17"/>
      <c r="AO2190" s="17"/>
      <c r="AP2190" s="17"/>
      <c r="AQ2190" s="17"/>
      <c r="AR2190" s="17"/>
      <c r="AS2190" s="17"/>
      <c r="AT2190" s="17"/>
      <c r="AU2190" s="17"/>
      <c r="AV2190" s="17"/>
      <c r="AW2190" s="17"/>
      <c r="AX2190" s="17"/>
      <c r="AY2190" s="17"/>
      <c r="AZ2190" s="17"/>
    </row>
    <row r="2191" spans="2:52" x14ac:dyDescent="0.35">
      <c r="B2191" s="6" t="s">
        <v>579</v>
      </c>
      <c r="C2191" s="17"/>
      <c r="D2191" s="17"/>
      <c r="E2191" s="17"/>
      <c r="F2191" s="17"/>
      <c r="G2191" s="17"/>
      <c r="H2191" s="17"/>
      <c r="I2191" s="17"/>
      <c r="J2191" s="17"/>
      <c r="K2191" s="17"/>
      <c r="L2191" s="17"/>
      <c r="M2191" s="17"/>
      <c r="N2191" s="17"/>
      <c r="O2191" s="17"/>
      <c r="P2191" s="17"/>
      <c r="Q2191" s="17"/>
      <c r="R2191" s="17"/>
      <c r="S2191" s="17"/>
      <c r="T2191" s="17"/>
      <c r="U2191" s="17"/>
      <c r="V2191" s="17"/>
      <c r="W2191" s="17"/>
      <c r="X2191" s="17"/>
      <c r="Y2191" s="17"/>
      <c r="Z2191" s="17"/>
      <c r="AA2191" s="17"/>
      <c r="AB2191" s="17"/>
      <c r="AC2191" s="17"/>
      <c r="AD2191" s="17"/>
      <c r="AE2191" s="17"/>
      <c r="AF2191" s="17"/>
      <c r="AG2191" s="17"/>
      <c r="AH2191" s="17"/>
      <c r="AI2191" s="17"/>
      <c r="AJ2191" s="17"/>
      <c r="AK2191" s="17"/>
      <c r="AL2191" s="17"/>
      <c r="AM2191" s="17"/>
      <c r="AN2191" s="17"/>
      <c r="AO2191" s="17"/>
      <c r="AP2191" s="17"/>
      <c r="AQ2191" s="17"/>
      <c r="AR2191" s="17"/>
      <c r="AS2191" s="17"/>
      <c r="AT2191" s="17"/>
      <c r="AU2191" s="17"/>
      <c r="AV2191" s="17"/>
      <c r="AW2191" s="17"/>
      <c r="AX2191" s="17"/>
      <c r="AY2191" s="17"/>
      <c r="AZ2191" s="17"/>
    </row>
    <row r="2192" spans="2:52" x14ac:dyDescent="0.35">
      <c r="B2192" s="24" t="s">
        <v>156</v>
      </c>
      <c r="C2192" s="17"/>
      <c r="D2192" s="17"/>
      <c r="E2192" s="17"/>
      <c r="F2192" s="17"/>
      <c r="G2192" s="17"/>
      <c r="H2192" s="17"/>
      <c r="I2192" s="17"/>
      <c r="J2192" s="17"/>
      <c r="K2192" s="17"/>
      <c r="L2192" s="17"/>
      <c r="M2192" s="17"/>
      <c r="N2192" s="17"/>
      <c r="O2192" s="17"/>
      <c r="P2192" s="17"/>
      <c r="Q2192" s="17"/>
      <c r="R2192" s="17"/>
      <c r="S2192" s="17"/>
      <c r="T2192" s="17"/>
      <c r="U2192" s="17"/>
      <c r="V2192" s="17"/>
      <c r="W2192" s="17"/>
      <c r="X2192" s="17"/>
      <c r="Y2192" s="17"/>
      <c r="Z2192" s="17"/>
      <c r="AA2192" s="17"/>
      <c r="AB2192" s="17"/>
      <c r="AC2192" s="17"/>
      <c r="AD2192" s="17"/>
      <c r="AE2192" s="17"/>
      <c r="AF2192" s="17"/>
      <c r="AG2192" s="17"/>
      <c r="AH2192" s="17"/>
      <c r="AI2192" s="17"/>
      <c r="AJ2192" s="17"/>
      <c r="AK2192" s="17"/>
      <c r="AL2192" s="17"/>
      <c r="AM2192" s="17"/>
      <c r="AN2192" s="17"/>
      <c r="AO2192" s="17"/>
      <c r="AP2192" s="17"/>
      <c r="AQ2192" s="17"/>
      <c r="AR2192" s="17"/>
      <c r="AS2192" s="17"/>
      <c r="AT2192" s="17"/>
      <c r="AU2192" s="17"/>
      <c r="AV2192" s="17"/>
      <c r="AW2192" s="17"/>
      <c r="AX2192" s="17"/>
      <c r="AY2192" s="17"/>
      <c r="AZ2192" s="17"/>
    </row>
    <row r="2193" spans="2:52" x14ac:dyDescent="0.35">
      <c r="B2193" t="s">
        <v>573</v>
      </c>
      <c r="C2193" s="17">
        <v>0.20096436253351399</v>
      </c>
      <c r="D2193" s="17">
        <v>0.20952039061771599</v>
      </c>
      <c r="E2193" s="17">
        <v>0.19500164274175399</v>
      </c>
      <c r="F2193" s="17"/>
      <c r="G2193" s="17">
        <v>0.166153390925985</v>
      </c>
      <c r="H2193" s="17">
        <v>0.24137438513857701</v>
      </c>
      <c r="I2193" s="17">
        <v>0.197605810394238</v>
      </c>
      <c r="J2193" s="17">
        <v>0.19305442041497201</v>
      </c>
      <c r="K2193" s="17">
        <v>0.23173122417835901</v>
      </c>
      <c r="L2193" s="17">
        <v>0.171656852576443</v>
      </c>
      <c r="M2193" s="17"/>
      <c r="N2193" s="17">
        <v>0.20287633639248701</v>
      </c>
      <c r="O2193" s="17">
        <v>0.167651510668027</v>
      </c>
      <c r="P2193" s="17">
        <v>0.20557161838149299</v>
      </c>
      <c r="Q2193" s="17">
        <v>0.228016813636226</v>
      </c>
      <c r="R2193" s="17"/>
      <c r="S2193" s="17">
        <v>0.220545714011742</v>
      </c>
      <c r="T2193" s="17">
        <v>0.21805344031811399</v>
      </c>
      <c r="U2193" s="17">
        <v>0.17295323882816899</v>
      </c>
      <c r="V2193" s="17">
        <v>0.12744818390455301</v>
      </c>
      <c r="W2193" s="17">
        <v>0.22258337583913801</v>
      </c>
      <c r="X2193" s="17">
        <v>0.12755674248120999</v>
      </c>
      <c r="Y2193" s="17">
        <v>0.15746122032912399</v>
      </c>
      <c r="Z2193" s="17">
        <v>0.245244894744681</v>
      </c>
      <c r="AA2193" s="17">
        <v>0.236856722781699</v>
      </c>
      <c r="AB2193" s="17">
        <v>0.22183537446372201</v>
      </c>
      <c r="AC2193" s="17">
        <v>0.218300625693473</v>
      </c>
      <c r="AD2193" s="17">
        <v>0.25894033312074</v>
      </c>
      <c r="AE2193" s="17"/>
      <c r="AF2193" s="17">
        <v>0.196918018328194</v>
      </c>
      <c r="AG2193" s="17">
        <v>0.22738979607474699</v>
      </c>
      <c r="AH2193" s="17">
        <v>0.18606709940222599</v>
      </c>
      <c r="AI2193" s="17"/>
      <c r="AJ2193" s="17">
        <v>0.19817752474297001</v>
      </c>
      <c r="AK2193" s="17">
        <v>0.238721068238224</v>
      </c>
      <c r="AL2193" s="17">
        <v>0.109787544815503</v>
      </c>
      <c r="AM2193" s="17">
        <v>0.53432572477581797</v>
      </c>
      <c r="AN2193" s="17">
        <v>0.21404529957440299</v>
      </c>
      <c r="AO2193" s="17"/>
      <c r="AP2193" s="17">
        <v>0.15625153937149999</v>
      </c>
      <c r="AQ2193" s="17">
        <v>0.240719327181521</v>
      </c>
      <c r="AR2193" s="17">
        <v>0.16198320332080399</v>
      </c>
      <c r="AS2193" s="17"/>
      <c r="AT2193" s="17">
        <v>0.21155569242238001</v>
      </c>
      <c r="AU2193" s="17">
        <v>0.19738822983049001</v>
      </c>
      <c r="AV2193" s="17" t="s">
        <v>74</v>
      </c>
      <c r="AW2193" s="17">
        <v>0.139410525034421</v>
      </c>
      <c r="AX2193" s="17">
        <v>0.23597742373408601</v>
      </c>
      <c r="AY2193" s="17">
        <v>0.197977692743978</v>
      </c>
      <c r="AZ2193" s="17">
        <v>0.20709013754657099</v>
      </c>
    </row>
    <row r="2194" spans="2:52" x14ac:dyDescent="0.35">
      <c r="B2194" t="s">
        <v>574</v>
      </c>
      <c r="C2194" s="17">
        <v>0.35454987842535801</v>
      </c>
      <c r="D2194" s="17">
        <v>0.37105482013826802</v>
      </c>
      <c r="E2194" s="17">
        <v>0.333530628201888</v>
      </c>
      <c r="F2194" s="17"/>
      <c r="G2194" s="17">
        <v>0.41360847166182801</v>
      </c>
      <c r="H2194" s="17">
        <v>0.33520934552475001</v>
      </c>
      <c r="I2194" s="17">
        <v>0.39083184926079001</v>
      </c>
      <c r="J2194" s="17">
        <v>0.32135649160672802</v>
      </c>
      <c r="K2194" s="17">
        <v>0.31911832945390001</v>
      </c>
      <c r="L2194" s="17">
        <v>0.35510896550806498</v>
      </c>
      <c r="M2194" s="17"/>
      <c r="N2194" s="17">
        <v>0.39898344528879198</v>
      </c>
      <c r="O2194" s="17">
        <v>0.321326372747751</v>
      </c>
      <c r="P2194" s="17">
        <v>0.32222543051498598</v>
      </c>
      <c r="Q2194" s="17">
        <v>0.364811025134469</v>
      </c>
      <c r="R2194" s="17"/>
      <c r="S2194" s="17">
        <v>0.35518837638546202</v>
      </c>
      <c r="T2194" s="17">
        <v>0.311321255176923</v>
      </c>
      <c r="U2194" s="17">
        <v>0.417365661318371</v>
      </c>
      <c r="V2194" s="17">
        <v>0.28007103628149499</v>
      </c>
      <c r="W2194" s="17">
        <v>0.327079660830914</v>
      </c>
      <c r="X2194" s="17">
        <v>0.39419839861599998</v>
      </c>
      <c r="Y2194" s="17">
        <v>0.32635652951067101</v>
      </c>
      <c r="Z2194" s="17">
        <v>0.31330249427448298</v>
      </c>
      <c r="AA2194" s="17">
        <v>0.37222103483913099</v>
      </c>
      <c r="AB2194" s="17">
        <v>0.433830326846665</v>
      </c>
      <c r="AC2194" s="17">
        <v>0.32812335093071698</v>
      </c>
      <c r="AD2194" s="17">
        <v>0.36290989853061001</v>
      </c>
      <c r="AE2194" s="17"/>
      <c r="AF2194" s="17">
        <v>0.32636539547927002</v>
      </c>
      <c r="AG2194" s="17">
        <v>0.36510500044157801</v>
      </c>
      <c r="AH2194" s="17">
        <v>0.356940570079673</v>
      </c>
      <c r="AI2194" s="17"/>
      <c r="AJ2194" s="17">
        <v>0.32079188245658202</v>
      </c>
      <c r="AK2194" s="17">
        <v>0.370656938206404</v>
      </c>
      <c r="AL2194" s="17">
        <v>0.35972926514360698</v>
      </c>
      <c r="AM2194" s="17">
        <v>0</v>
      </c>
      <c r="AN2194" s="17">
        <v>0.35435488955657801</v>
      </c>
      <c r="AO2194" s="17"/>
      <c r="AP2194" s="17">
        <v>0.34801071512699</v>
      </c>
      <c r="AQ2194" s="17">
        <v>0.38265123012973901</v>
      </c>
      <c r="AR2194" s="17">
        <v>0.386577640354477</v>
      </c>
      <c r="AS2194" s="17"/>
      <c r="AT2194" s="17">
        <v>0.341106463839838</v>
      </c>
      <c r="AU2194" s="17">
        <v>0.32534763969590802</v>
      </c>
      <c r="AV2194" s="17" t="s">
        <v>74</v>
      </c>
      <c r="AW2194" s="17">
        <v>0.44385299454878602</v>
      </c>
      <c r="AX2194" s="17">
        <v>0.23343019693303099</v>
      </c>
      <c r="AY2194" s="17">
        <v>0.41871832384419599</v>
      </c>
      <c r="AZ2194" s="17">
        <v>0.37422975123694502</v>
      </c>
    </row>
    <row r="2195" spans="2:52" x14ac:dyDescent="0.35">
      <c r="B2195" t="s">
        <v>575</v>
      </c>
      <c r="C2195" s="17">
        <v>0.39588374645181101</v>
      </c>
      <c r="D2195" s="17">
        <v>0.37653417928524702</v>
      </c>
      <c r="E2195" s="17">
        <v>0.41662545802842199</v>
      </c>
      <c r="F2195" s="17"/>
      <c r="G2195" s="17">
        <v>0.35057420460107902</v>
      </c>
      <c r="H2195" s="17">
        <v>0.36316914108169901</v>
      </c>
      <c r="I2195" s="17">
        <v>0.36988137629315199</v>
      </c>
      <c r="J2195" s="17">
        <v>0.42747606044817599</v>
      </c>
      <c r="K2195" s="17">
        <v>0.39411554270431398</v>
      </c>
      <c r="L2195" s="17">
        <v>0.45898053539393702</v>
      </c>
      <c r="M2195" s="17"/>
      <c r="N2195" s="17">
        <v>0.356150244738272</v>
      </c>
      <c r="O2195" s="17">
        <v>0.44066927307180298</v>
      </c>
      <c r="P2195" s="17">
        <v>0.45419164137462897</v>
      </c>
      <c r="Q2195" s="17">
        <v>0.34517216722609001</v>
      </c>
      <c r="R2195" s="17"/>
      <c r="S2195" s="17">
        <v>0.41247987107572898</v>
      </c>
      <c r="T2195" s="17">
        <v>0.42146262591745098</v>
      </c>
      <c r="U2195" s="17">
        <v>0.33978097279421399</v>
      </c>
      <c r="V2195" s="17">
        <v>0.52804829034670697</v>
      </c>
      <c r="W2195" s="17">
        <v>0.45033696332994799</v>
      </c>
      <c r="X2195" s="17">
        <v>0.36835551267757599</v>
      </c>
      <c r="Y2195" s="17">
        <v>0.43924231188723301</v>
      </c>
      <c r="Z2195" s="17">
        <v>0.34310210658864498</v>
      </c>
      <c r="AA2195" s="17">
        <v>0.33325309995864999</v>
      </c>
      <c r="AB2195" s="17">
        <v>0.32774927792561398</v>
      </c>
      <c r="AC2195" s="17">
        <v>0.429189345460258</v>
      </c>
      <c r="AD2195" s="17">
        <v>0.33716734520524799</v>
      </c>
      <c r="AE2195" s="17"/>
      <c r="AF2195" s="17">
        <v>0.44082979068989597</v>
      </c>
      <c r="AG2195" s="17">
        <v>0.35699151156264802</v>
      </c>
      <c r="AH2195" s="17">
        <v>0.38015768982478298</v>
      </c>
      <c r="AI2195" s="17"/>
      <c r="AJ2195" s="17">
        <v>0.43435613052454702</v>
      </c>
      <c r="AK2195" s="17">
        <v>0.32286450969841402</v>
      </c>
      <c r="AL2195" s="17">
        <v>0.53048319004088995</v>
      </c>
      <c r="AM2195" s="17">
        <v>0.36506218701555898</v>
      </c>
      <c r="AN2195" s="17">
        <v>0.36475835974177401</v>
      </c>
      <c r="AO2195" s="17"/>
      <c r="AP2195" s="17">
        <v>0.46542601006668499</v>
      </c>
      <c r="AQ2195" s="17">
        <v>0.33144057812525901</v>
      </c>
      <c r="AR2195" s="17">
        <v>0.42066837783467698</v>
      </c>
      <c r="AS2195" s="17"/>
      <c r="AT2195" s="17">
        <v>0.40219001350664602</v>
      </c>
      <c r="AU2195" s="17">
        <v>0.435128655192559</v>
      </c>
      <c r="AV2195" s="17" t="s">
        <v>74</v>
      </c>
      <c r="AW2195" s="17">
        <v>0.378768917246535</v>
      </c>
      <c r="AX2195" s="17">
        <v>0.43850563692738898</v>
      </c>
      <c r="AY2195" s="17">
        <v>0.33305177568883698</v>
      </c>
      <c r="AZ2195" s="17">
        <v>0.37477450365903903</v>
      </c>
    </row>
    <row r="2196" spans="2:52" x14ac:dyDescent="0.35">
      <c r="B2196" t="s">
        <v>576</v>
      </c>
      <c r="C2196" s="17">
        <v>3.6535681546165502E-2</v>
      </c>
      <c r="D2196" s="17">
        <v>3.3522693056329197E-2</v>
      </c>
      <c r="E2196" s="17">
        <v>3.9962408298842803E-2</v>
      </c>
      <c r="F2196" s="17"/>
      <c r="G2196" s="17">
        <v>4.3911805908166998E-2</v>
      </c>
      <c r="H2196" s="17">
        <v>4.4793978256829403E-2</v>
      </c>
      <c r="I2196" s="17">
        <v>3.3053779022144701E-2</v>
      </c>
      <c r="J2196" s="17">
        <v>5.8113027530124102E-2</v>
      </c>
      <c r="K2196" s="17">
        <v>3.5573763706714397E-2</v>
      </c>
      <c r="L2196" s="17">
        <v>7.1268232607775003E-3</v>
      </c>
      <c r="M2196" s="17"/>
      <c r="N2196" s="17">
        <v>2.9839991185708199E-2</v>
      </c>
      <c r="O2196" s="17">
        <v>5.86846053198182E-2</v>
      </c>
      <c r="P2196" s="17">
        <v>1.80113097288923E-2</v>
      </c>
      <c r="Q2196" s="17">
        <v>3.8889041526485299E-2</v>
      </c>
      <c r="R2196" s="17"/>
      <c r="S2196" s="17">
        <v>1.17860385270678E-2</v>
      </c>
      <c r="T2196" s="17">
        <v>4.9162678587511999E-2</v>
      </c>
      <c r="U2196" s="17">
        <v>5.1736956367878201E-2</v>
      </c>
      <c r="V2196" s="17">
        <v>4.6638070565024399E-2</v>
      </c>
      <c r="W2196" s="17">
        <v>0</v>
      </c>
      <c r="X2196" s="17">
        <v>7.0705115712000596E-2</v>
      </c>
      <c r="Y2196" s="17">
        <v>5.7891703855640103E-2</v>
      </c>
      <c r="Z2196" s="17">
        <v>9.8350504392190494E-2</v>
      </c>
      <c r="AA2196" s="17">
        <v>4.5049647702592698E-2</v>
      </c>
      <c r="AB2196" s="17">
        <v>0</v>
      </c>
      <c r="AC2196" s="17">
        <v>0</v>
      </c>
      <c r="AD2196" s="17">
        <v>4.0982423143402599E-2</v>
      </c>
      <c r="AE2196" s="17"/>
      <c r="AF2196" s="17">
        <v>2.21343943616218E-2</v>
      </c>
      <c r="AG2196" s="17">
        <v>4.37408068781956E-2</v>
      </c>
      <c r="AH2196" s="17">
        <v>5.8270678431106497E-2</v>
      </c>
      <c r="AI2196" s="17"/>
      <c r="AJ2196" s="17">
        <v>3.3152473995703202E-2</v>
      </c>
      <c r="AK2196" s="17">
        <v>4.5597604339809097E-2</v>
      </c>
      <c r="AL2196" s="17">
        <v>0</v>
      </c>
      <c r="AM2196" s="17">
        <v>0.100612088208623</v>
      </c>
      <c r="AN2196" s="17">
        <v>5.5622880090093398E-2</v>
      </c>
      <c r="AO2196" s="17"/>
      <c r="AP2196" s="17">
        <v>2.2047653679275699E-2</v>
      </c>
      <c r="AQ2196" s="17">
        <v>3.2420450835176702E-2</v>
      </c>
      <c r="AR2196" s="17">
        <v>3.0770778490041902E-2</v>
      </c>
      <c r="AS2196" s="17"/>
      <c r="AT2196" s="17">
        <v>3.6339186784250598E-2</v>
      </c>
      <c r="AU2196" s="17">
        <v>3.4879202958471398E-2</v>
      </c>
      <c r="AV2196" s="17" t="s">
        <v>74</v>
      </c>
      <c r="AW2196" s="17">
        <v>1.79300143598594E-2</v>
      </c>
      <c r="AX2196" s="17">
        <v>7.5845321729565304E-2</v>
      </c>
      <c r="AY2196" s="17">
        <v>3.7804400387360201E-2</v>
      </c>
      <c r="AZ2196" s="17">
        <v>0</v>
      </c>
    </row>
    <row r="2197" spans="2:52" x14ac:dyDescent="0.35">
      <c r="B2197" t="s">
        <v>577</v>
      </c>
      <c r="C2197" s="17">
        <v>1.2066331043152001E-2</v>
      </c>
      <c r="D2197" s="17">
        <v>9.3679169024402792E-3</v>
      </c>
      <c r="E2197" s="17">
        <v>1.48798627290932E-2</v>
      </c>
      <c r="F2197" s="17"/>
      <c r="G2197" s="17">
        <v>2.5752126902941298E-2</v>
      </c>
      <c r="H2197" s="17">
        <v>1.54531499981445E-2</v>
      </c>
      <c r="I2197" s="17">
        <v>8.6271850296756897E-3</v>
      </c>
      <c r="J2197" s="17">
        <v>0</v>
      </c>
      <c r="K2197" s="17">
        <v>1.9461139956712701E-2</v>
      </c>
      <c r="L2197" s="17">
        <v>7.1268232607775003E-3</v>
      </c>
      <c r="M2197" s="17"/>
      <c r="N2197" s="17">
        <v>1.21499823947407E-2</v>
      </c>
      <c r="O2197" s="17">
        <v>1.16682381926015E-2</v>
      </c>
      <c r="P2197" s="17">
        <v>0</v>
      </c>
      <c r="Q2197" s="17">
        <v>2.31109524767301E-2</v>
      </c>
      <c r="R2197" s="17"/>
      <c r="S2197" s="17">
        <v>0</v>
      </c>
      <c r="T2197" s="17">
        <v>0</v>
      </c>
      <c r="U2197" s="17">
        <v>1.8163170691368299E-2</v>
      </c>
      <c r="V2197" s="17">
        <v>1.77944189022207E-2</v>
      </c>
      <c r="W2197" s="17">
        <v>0</v>
      </c>
      <c r="X2197" s="17">
        <v>3.9184230513213202E-2</v>
      </c>
      <c r="Y2197" s="17">
        <v>1.9048234417331299E-2</v>
      </c>
      <c r="Z2197" s="17">
        <v>0</v>
      </c>
      <c r="AA2197" s="17">
        <v>1.26194947179268E-2</v>
      </c>
      <c r="AB2197" s="17">
        <v>1.65850207639987E-2</v>
      </c>
      <c r="AC2197" s="17">
        <v>2.4386677915551699E-2</v>
      </c>
      <c r="AD2197" s="17">
        <v>0</v>
      </c>
      <c r="AE2197" s="17"/>
      <c r="AF2197" s="17">
        <v>1.3752401141018099E-2</v>
      </c>
      <c r="AG2197" s="17">
        <v>6.7728850428322796E-3</v>
      </c>
      <c r="AH2197" s="17">
        <v>1.8563962262210802E-2</v>
      </c>
      <c r="AI2197" s="17"/>
      <c r="AJ2197" s="17">
        <v>1.35219882801982E-2</v>
      </c>
      <c r="AK2197" s="17">
        <v>2.2159879517149698E-2</v>
      </c>
      <c r="AL2197" s="17">
        <v>0</v>
      </c>
      <c r="AM2197" s="17">
        <v>0</v>
      </c>
      <c r="AN2197" s="17">
        <v>1.1218571037150999E-2</v>
      </c>
      <c r="AO2197" s="17"/>
      <c r="AP2197" s="17">
        <v>8.2640817555494905E-3</v>
      </c>
      <c r="AQ2197" s="17">
        <v>1.2768413728304499E-2</v>
      </c>
      <c r="AR2197" s="17">
        <v>0</v>
      </c>
      <c r="AS2197" s="17"/>
      <c r="AT2197" s="17">
        <v>8.8086434468854901E-3</v>
      </c>
      <c r="AU2197" s="17">
        <v>7.2562723225716996E-3</v>
      </c>
      <c r="AV2197" s="17" t="s">
        <v>74</v>
      </c>
      <c r="AW2197" s="17">
        <v>2.0037548810399201E-2</v>
      </c>
      <c r="AX2197" s="17">
        <v>1.6241420675928701E-2</v>
      </c>
      <c r="AY2197" s="17">
        <v>1.24478073356289E-2</v>
      </c>
      <c r="AZ2197" s="17">
        <v>4.3905607557445103E-2</v>
      </c>
    </row>
    <row r="2198" spans="2:52" x14ac:dyDescent="0.35">
      <c r="C2198" s="17"/>
      <c r="D2198" s="17"/>
      <c r="E2198" s="17"/>
      <c r="F2198" s="17"/>
      <c r="G2198" s="17"/>
      <c r="H2198" s="17"/>
      <c r="I2198" s="17"/>
      <c r="J2198" s="17"/>
      <c r="K2198" s="17"/>
      <c r="L2198" s="17"/>
      <c r="M2198" s="17"/>
      <c r="N2198" s="17"/>
      <c r="O2198" s="17"/>
      <c r="P2198" s="17"/>
      <c r="Q2198" s="17"/>
      <c r="R2198" s="17"/>
      <c r="S2198" s="17"/>
      <c r="T2198" s="17"/>
      <c r="U2198" s="17"/>
      <c r="V2198" s="17"/>
      <c r="W2198" s="17"/>
      <c r="X2198" s="17"/>
      <c r="Y2198" s="17"/>
      <c r="Z2198" s="17"/>
      <c r="AA2198" s="17"/>
      <c r="AB2198" s="17"/>
      <c r="AC2198" s="17"/>
      <c r="AD2198" s="17"/>
      <c r="AE2198" s="17"/>
      <c r="AF2198" s="17"/>
      <c r="AG2198" s="17"/>
      <c r="AH2198" s="17"/>
      <c r="AI2198" s="17"/>
      <c r="AJ2198" s="17"/>
      <c r="AK2198" s="17"/>
      <c r="AL2198" s="17"/>
      <c r="AM2198" s="17"/>
      <c r="AN2198" s="17"/>
      <c r="AO2198" s="17"/>
      <c r="AP2198" s="17"/>
      <c r="AQ2198" s="17"/>
      <c r="AR2198" s="17"/>
      <c r="AS2198" s="17"/>
      <c r="AT2198" s="17"/>
      <c r="AU2198" s="17"/>
      <c r="AV2198" s="17"/>
      <c r="AW2198" s="17"/>
      <c r="AX2198" s="17"/>
      <c r="AY2198" s="17"/>
      <c r="AZ2198" s="17"/>
    </row>
    <row r="2199" spans="2:52" x14ac:dyDescent="0.35">
      <c r="B2199" s="6" t="s">
        <v>583</v>
      </c>
      <c r="C2199" s="17"/>
      <c r="D2199" s="17"/>
      <c r="E2199" s="17"/>
      <c r="F2199" s="17"/>
      <c r="G2199" s="17"/>
      <c r="H2199" s="17"/>
      <c r="I2199" s="17"/>
      <c r="J2199" s="17"/>
      <c r="K2199" s="17"/>
      <c r="L2199" s="17"/>
      <c r="M2199" s="17"/>
      <c r="N2199" s="17"/>
      <c r="O2199" s="17"/>
      <c r="P2199" s="17"/>
      <c r="Q2199" s="17"/>
      <c r="R2199" s="17"/>
      <c r="S2199" s="17"/>
      <c r="T2199" s="17"/>
      <c r="U2199" s="17"/>
      <c r="V2199" s="17"/>
      <c r="W2199" s="17"/>
      <c r="X2199" s="17"/>
      <c r="Y2199" s="17"/>
      <c r="Z2199" s="17"/>
      <c r="AA2199" s="17"/>
      <c r="AB2199" s="17"/>
      <c r="AC2199" s="17"/>
      <c r="AD2199" s="17"/>
      <c r="AE2199" s="17"/>
      <c r="AF2199" s="17"/>
      <c r="AG2199" s="17"/>
      <c r="AH2199" s="17"/>
      <c r="AI2199" s="17"/>
      <c r="AJ2199" s="17"/>
      <c r="AK2199" s="17"/>
      <c r="AL2199" s="17"/>
      <c r="AM2199" s="17"/>
      <c r="AN2199" s="17"/>
      <c r="AO2199" s="17"/>
      <c r="AP2199" s="17"/>
      <c r="AQ2199" s="17"/>
      <c r="AR2199" s="17"/>
      <c r="AS2199" s="17"/>
      <c r="AT2199" s="17"/>
      <c r="AU2199" s="17"/>
      <c r="AV2199" s="17"/>
      <c r="AW2199" s="17"/>
      <c r="AX2199" s="17"/>
      <c r="AY2199" s="17"/>
      <c r="AZ2199" s="17"/>
    </row>
    <row r="2200" spans="2:52" x14ac:dyDescent="0.35">
      <c r="B2200" s="24" t="s">
        <v>156</v>
      </c>
      <c r="C2200" s="17"/>
      <c r="D2200" s="17"/>
      <c r="E2200" s="17"/>
      <c r="F2200" s="17"/>
      <c r="G2200" s="17"/>
      <c r="H2200" s="17"/>
      <c r="I2200" s="17"/>
      <c r="J2200" s="17"/>
      <c r="K2200" s="17"/>
      <c r="L2200" s="17"/>
      <c r="M2200" s="17"/>
      <c r="N2200" s="17"/>
      <c r="O2200" s="17"/>
      <c r="P2200" s="17"/>
      <c r="Q2200" s="17"/>
      <c r="R2200" s="17"/>
      <c r="S2200" s="17"/>
      <c r="T2200" s="17"/>
      <c r="U2200" s="17"/>
      <c r="V2200" s="17"/>
      <c r="W2200" s="17"/>
      <c r="X2200" s="17"/>
      <c r="Y2200" s="17"/>
      <c r="Z2200" s="17"/>
      <c r="AA2200" s="17"/>
      <c r="AB2200" s="17"/>
      <c r="AC2200" s="17"/>
      <c r="AD2200" s="17"/>
      <c r="AE2200" s="17"/>
      <c r="AF2200" s="17"/>
      <c r="AG2200" s="17"/>
      <c r="AH2200" s="17"/>
      <c r="AI2200" s="17"/>
      <c r="AJ2200" s="17"/>
      <c r="AK2200" s="17"/>
      <c r="AL2200" s="17"/>
      <c r="AM2200" s="17"/>
      <c r="AN2200" s="17"/>
      <c r="AO2200" s="17"/>
      <c r="AP2200" s="17"/>
      <c r="AQ2200" s="17"/>
      <c r="AR2200" s="17"/>
      <c r="AS2200" s="17"/>
      <c r="AT2200" s="17"/>
      <c r="AU2200" s="17"/>
      <c r="AV2200" s="17"/>
      <c r="AW2200" s="17"/>
      <c r="AX2200" s="17"/>
      <c r="AY2200" s="17"/>
      <c r="AZ2200" s="17"/>
    </row>
    <row r="2201" spans="2:52" x14ac:dyDescent="0.35">
      <c r="B2201" t="s">
        <v>573</v>
      </c>
      <c r="C2201" s="17">
        <v>0.39330433016885102</v>
      </c>
      <c r="D2201" s="17">
        <v>0.36661612313112502</v>
      </c>
      <c r="E2201" s="17">
        <v>0.41541166737414298</v>
      </c>
      <c r="F2201" s="17"/>
      <c r="G2201" s="17">
        <v>0.34060636140560102</v>
      </c>
      <c r="H2201" s="17">
        <v>0.38826925353842601</v>
      </c>
      <c r="I2201" s="17">
        <v>0.456597683522876</v>
      </c>
      <c r="J2201" s="17">
        <v>0.39993252169062099</v>
      </c>
      <c r="K2201" s="17">
        <v>0.405472269627278</v>
      </c>
      <c r="L2201" s="17">
        <v>0.35929953752507898</v>
      </c>
      <c r="M2201" s="17"/>
      <c r="N2201" s="17">
        <v>0.40129061686979101</v>
      </c>
      <c r="O2201" s="17">
        <v>0.32001410759298399</v>
      </c>
      <c r="P2201" s="17">
        <v>0.43367518190791798</v>
      </c>
      <c r="Q2201" s="17">
        <v>0.42181349811465302</v>
      </c>
      <c r="R2201" s="17"/>
      <c r="S2201" s="17">
        <v>0.41988184743731599</v>
      </c>
      <c r="T2201" s="17">
        <v>0.35548218714005703</v>
      </c>
      <c r="U2201" s="17">
        <v>0.43643403489992699</v>
      </c>
      <c r="V2201" s="17">
        <v>0.25643806361867899</v>
      </c>
      <c r="W2201" s="17">
        <v>0.45076953970407202</v>
      </c>
      <c r="X2201" s="17">
        <v>0.380871642774535</v>
      </c>
      <c r="Y2201" s="17">
        <v>0.31242722993150601</v>
      </c>
      <c r="Z2201" s="17">
        <v>0.213794663719509</v>
      </c>
      <c r="AA2201" s="17">
        <v>0.48633804846308398</v>
      </c>
      <c r="AB2201" s="17">
        <v>0.36172144534059802</v>
      </c>
      <c r="AC2201" s="17">
        <v>0.52265571177524495</v>
      </c>
      <c r="AD2201" s="17">
        <v>0.51016929239469599</v>
      </c>
      <c r="AE2201" s="17"/>
      <c r="AF2201" s="17">
        <v>0.42683218077359603</v>
      </c>
      <c r="AG2201" s="17">
        <v>0.372173697214988</v>
      </c>
      <c r="AH2201" s="17">
        <v>0.42717423599404902</v>
      </c>
      <c r="AI2201" s="17"/>
      <c r="AJ2201" s="17">
        <v>0.42343163764972902</v>
      </c>
      <c r="AK2201" s="17">
        <v>0.37370798267154698</v>
      </c>
      <c r="AL2201" s="17">
        <v>0.33417337120164797</v>
      </c>
      <c r="AM2201" s="17">
        <v>0.36102197576745998</v>
      </c>
      <c r="AN2201" s="17">
        <v>0.37624664822534598</v>
      </c>
      <c r="AO2201" s="17"/>
      <c r="AP2201" s="17">
        <v>0.37438388416003698</v>
      </c>
      <c r="AQ2201" s="17">
        <v>0.45446577712073899</v>
      </c>
      <c r="AR2201" s="17">
        <v>0.423918838942621</v>
      </c>
      <c r="AS2201" s="17"/>
      <c r="AT2201" s="17">
        <v>0.38046467783305898</v>
      </c>
      <c r="AU2201" s="17">
        <v>0.37241360428864401</v>
      </c>
      <c r="AV2201" s="17" t="s">
        <v>74</v>
      </c>
      <c r="AW2201" s="17">
        <v>0.40719722690017901</v>
      </c>
      <c r="AX2201" s="17">
        <v>0.30276324745336602</v>
      </c>
      <c r="AY2201" s="17">
        <v>0.465512517750306</v>
      </c>
      <c r="AZ2201" s="17">
        <v>0.336287009296177</v>
      </c>
    </row>
    <row r="2202" spans="2:52" x14ac:dyDescent="0.35">
      <c r="B2202" t="s">
        <v>574</v>
      </c>
      <c r="C2202" s="17">
        <v>0.41302282476010999</v>
      </c>
      <c r="D2202" s="17">
        <v>0.41499876755561399</v>
      </c>
      <c r="E2202" s="17">
        <v>0.41617942386942097</v>
      </c>
      <c r="F2202" s="17"/>
      <c r="G2202" s="17">
        <v>0.43752554579278002</v>
      </c>
      <c r="H2202" s="17">
        <v>0.39391966453636001</v>
      </c>
      <c r="I2202" s="17">
        <v>0.41128811716054398</v>
      </c>
      <c r="J2202" s="17">
        <v>0.36737103116484499</v>
      </c>
      <c r="K2202" s="17">
        <v>0.408679709713339</v>
      </c>
      <c r="L2202" s="17">
        <v>0.46157370124136898</v>
      </c>
      <c r="M2202" s="17"/>
      <c r="N2202" s="17">
        <v>0.43388112327616302</v>
      </c>
      <c r="O2202" s="17">
        <v>0.45447832272282002</v>
      </c>
      <c r="P2202" s="17">
        <v>0.41778970420983302</v>
      </c>
      <c r="Q2202" s="17">
        <v>0.343775076393736</v>
      </c>
      <c r="R2202" s="17"/>
      <c r="S2202" s="17">
        <v>0.35554973118302402</v>
      </c>
      <c r="T2202" s="17">
        <v>0.46893047323977299</v>
      </c>
      <c r="U2202" s="17">
        <v>0.34472887755091303</v>
      </c>
      <c r="V2202" s="17">
        <v>0.54949467744835401</v>
      </c>
      <c r="W2202" s="17">
        <v>0.370100980891789</v>
      </c>
      <c r="X2202" s="17">
        <v>0.49629742084412298</v>
      </c>
      <c r="Y2202" s="17">
        <v>0.40829100741428298</v>
      </c>
      <c r="Z2202" s="17">
        <v>0.55295717507547104</v>
      </c>
      <c r="AA2202" s="17">
        <v>0.38520480434860599</v>
      </c>
      <c r="AB2202" s="17">
        <v>0.40290316115374097</v>
      </c>
      <c r="AC2202" s="17">
        <v>0.34219878637345902</v>
      </c>
      <c r="AD2202" s="17">
        <v>0.258137271538316</v>
      </c>
      <c r="AE2202" s="17"/>
      <c r="AF2202" s="17">
        <v>0.38491607160334901</v>
      </c>
      <c r="AG2202" s="17">
        <v>0.43321170186653202</v>
      </c>
      <c r="AH2202" s="17">
        <v>0.38177317364095098</v>
      </c>
      <c r="AI2202" s="17"/>
      <c r="AJ2202" s="17">
        <v>0.40039904157834899</v>
      </c>
      <c r="AK2202" s="17">
        <v>0.441348294535227</v>
      </c>
      <c r="AL2202" s="17">
        <v>0.46971937947504899</v>
      </c>
      <c r="AM2202" s="17">
        <v>0.24537923905502301</v>
      </c>
      <c r="AN2202" s="17">
        <v>0.402667857410554</v>
      </c>
      <c r="AO2202" s="17"/>
      <c r="AP2202" s="17">
        <v>0.43920991784226998</v>
      </c>
      <c r="AQ2202" s="17">
        <v>0.42183036715501698</v>
      </c>
      <c r="AR2202" s="17">
        <v>0.36739408315653699</v>
      </c>
      <c r="AS2202" s="17"/>
      <c r="AT2202" s="17">
        <v>0.45753867589936098</v>
      </c>
      <c r="AU2202" s="17">
        <v>0.39619279350355302</v>
      </c>
      <c r="AV2202" s="17" t="s">
        <v>74</v>
      </c>
      <c r="AW2202" s="17">
        <v>0.33434652041252699</v>
      </c>
      <c r="AX2202" s="17">
        <v>0.39542121109927503</v>
      </c>
      <c r="AY2202" s="17">
        <v>0.376595942094406</v>
      </c>
      <c r="AZ2202" s="17">
        <v>0.58169083392406495</v>
      </c>
    </row>
    <row r="2203" spans="2:52" x14ac:dyDescent="0.35">
      <c r="B2203" t="s">
        <v>575</v>
      </c>
      <c r="C2203" s="17">
        <v>0.180872880809992</v>
      </c>
      <c r="D2203" s="17">
        <v>0.200829518091765</v>
      </c>
      <c r="E2203" s="17">
        <v>0.16014618838817801</v>
      </c>
      <c r="F2203" s="17"/>
      <c r="G2203" s="17">
        <v>0.21084947237144999</v>
      </c>
      <c r="H2203" s="17">
        <v>0.19559961718433699</v>
      </c>
      <c r="I2203" s="17">
        <v>0.11434938680927</v>
      </c>
      <c r="J2203" s="17">
        <v>0.224660748236679</v>
      </c>
      <c r="K2203" s="17">
        <v>0.185848020659383</v>
      </c>
      <c r="L2203" s="17">
        <v>0.16426885487315801</v>
      </c>
      <c r="M2203" s="17"/>
      <c r="N2203" s="17">
        <v>0.158116945751063</v>
      </c>
      <c r="O2203" s="17">
        <v>0.20567802496926699</v>
      </c>
      <c r="P2203" s="17">
        <v>0.13650106176528701</v>
      </c>
      <c r="Q2203" s="17">
        <v>0.22122485592584301</v>
      </c>
      <c r="R2203" s="17"/>
      <c r="S2203" s="17">
        <v>0.16971544502814501</v>
      </c>
      <c r="T2203" s="17">
        <v>0.16427340143116101</v>
      </c>
      <c r="U2203" s="17">
        <v>0.21883708754916001</v>
      </c>
      <c r="V2203" s="17">
        <v>0.194067258932967</v>
      </c>
      <c r="W2203" s="17">
        <v>0.16219844907661099</v>
      </c>
      <c r="X2203" s="17">
        <v>8.4306609135567104E-2</v>
      </c>
      <c r="Y2203" s="17">
        <v>0.27928176265421201</v>
      </c>
      <c r="Z2203" s="17">
        <v>0.23324816120502001</v>
      </c>
      <c r="AA2203" s="17">
        <v>0.12845714718831</v>
      </c>
      <c r="AB2203" s="17">
        <v>0.235375393505661</v>
      </c>
      <c r="AC2203" s="17">
        <v>0.13514550185129601</v>
      </c>
      <c r="AD2203" s="17">
        <v>0.231693436066988</v>
      </c>
      <c r="AE2203" s="17"/>
      <c r="AF2203" s="17">
        <v>0.17939002210170801</v>
      </c>
      <c r="AG2203" s="17">
        <v>0.17734914038347099</v>
      </c>
      <c r="AH2203" s="17">
        <v>0.18282953576179201</v>
      </c>
      <c r="AI2203" s="17"/>
      <c r="AJ2203" s="17">
        <v>0.17180427284262001</v>
      </c>
      <c r="AK2203" s="17">
        <v>0.15566185827644199</v>
      </c>
      <c r="AL2203" s="17">
        <v>0.19610724932330201</v>
      </c>
      <c r="AM2203" s="17">
        <v>0.39359878517751701</v>
      </c>
      <c r="AN2203" s="17">
        <v>0.211993515543759</v>
      </c>
      <c r="AO2203" s="17"/>
      <c r="AP2203" s="17">
        <v>0.17888335685727</v>
      </c>
      <c r="AQ2203" s="17">
        <v>0.10445494701713599</v>
      </c>
      <c r="AR2203" s="17">
        <v>0.20868707790084201</v>
      </c>
      <c r="AS2203" s="17"/>
      <c r="AT2203" s="17">
        <v>0.15397418820605099</v>
      </c>
      <c r="AU2203" s="17">
        <v>0.211683014401917</v>
      </c>
      <c r="AV2203" s="17" t="s">
        <v>74</v>
      </c>
      <c r="AW2203" s="17">
        <v>0.241814053204779</v>
      </c>
      <c r="AX2203" s="17">
        <v>0.301815541447359</v>
      </c>
      <c r="AY2203" s="17">
        <v>0.138606416191148</v>
      </c>
      <c r="AZ2203" s="17">
        <v>8.2022156779758201E-2</v>
      </c>
    </row>
    <row r="2204" spans="2:52" x14ac:dyDescent="0.35">
      <c r="B2204" t="s">
        <v>576</v>
      </c>
      <c r="C2204" s="17">
        <v>1.1317908776886799E-2</v>
      </c>
      <c r="D2204" s="17">
        <v>1.45539504007762E-2</v>
      </c>
      <c r="E2204" s="17">
        <v>8.2627203682583607E-3</v>
      </c>
      <c r="F2204" s="17"/>
      <c r="G2204" s="17">
        <v>0</v>
      </c>
      <c r="H2204" s="17">
        <v>2.2211464740878099E-2</v>
      </c>
      <c r="I2204" s="17">
        <v>1.7764812507310102E-2</v>
      </c>
      <c r="J2204" s="17">
        <v>8.0356989078551704E-3</v>
      </c>
      <c r="K2204" s="17">
        <v>0</v>
      </c>
      <c r="L2204" s="17">
        <v>1.4857906360394E-2</v>
      </c>
      <c r="M2204" s="17"/>
      <c r="N2204" s="17">
        <v>6.7113141029832802E-3</v>
      </c>
      <c r="O2204" s="17">
        <v>1.38114667357053E-2</v>
      </c>
      <c r="P2204" s="17">
        <v>1.20340521169625E-2</v>
      </c>
      <c r="Q2204" s="17">
        <v>1.3186569565768001E-2</v>
      </c>
      <c r="R2204" s="17"/>
      <c r="S2204" s="17">
        <v>4.3066937824446302E-2</v>
      </c>
      <c r="T2204" s="17">
        <v>1.1313938189007999E-2</v>
      </c>
      <c r="U2204" s="17">
        <v>0</v>
      </c>
      <c r="V2204" s="17">
        <v>0</v>
      </c>
      <c r="W2204" s="17">
        <v>1.6931030327528501E-2</v>
      </c>
      <c r="X2204" s="17">
        <v>3.8524327245774703E-2</v>
      </c>
      <c r="Y2204" s="17">
        <v>0</v>
      </c>
      <c r="Z2204" s="17">
        <v>0</v>
      </c>
      <c r="AA2204" s="17">
        <v>0</v>
      </c>
      <c r="AB2204" s="17">
        <v>0</v>
      </c>
      <c r="AC2204" s="17">
        <v>0</v>
      </c>
      <c r="AD2204" s="17">
        <v>0</v>
      </c>
      <c r="AE2204" s="17"/>
      <c r="AF2204" s="17">
        <v>4.3063423648250299E-3</v>
      </c>
      <c r="AG2204" s="17">
        <v>1.7265460535009099E-2</v>
      </c>
      <c r="AH2204" s="17">
        <v>8.2230546032084906E-3</v>
      </c>
      <c r="AI2204" s="17"/>
      <c r="AJ2204" s="17">
        <v>4.3650479293014296E-3</v>
      </c>
      <c r="AK2204" s="17">
        <v>2.3843843286434602E-2</v>
      </c>
      <c r="AL2204" s="17">
        <v>0</v>
      </c>
      <c r="AM2204" s="17">
        <v>0</v>
      </c>
      <c r="AN2204" s="17">
        <v>9.0919788203415505E-3</v>
      </c>
      <c r="AO2204" s="17"/>
      <c r="AP2204" s="17">
        <v>7.5228411404227504E-3</v>
      </c>
      <c r="AQ2204" s="17">
        <v>1.9248908707107899E-2</v>
      </c>
      <c r="AR2204" s="17">
        <v>0</v>
      </c>
      <c r="AS2204" s="17"/>
      <c r="AT2204" s="17">
        <v>3.7925284289726602E-3</v>
      </c>
      <c r="AU2204" s="17">
        <v>1.9710587805885998E-2</v>
      </c>
      <c r="AV2204" s="17" t="s">
        <v>74</v>
      </c>
      <c r="AW2204" s="17">
        <v>1.6642199482515101E-2</v>
      </c>
      <c r="AX2204" s="17">
        <v>0</v>
      </c>
      <c r="AY2204" s="17">
        <v>1.92851239641392E-2</v>
      </c>
      <c r="AZ2204" s="17">
        <v>0</v>
      </c>
    </row>
    <row r="2205" spans="2:52" x14ac:dyDescent="0.35">
      <c r="B2205" t="s">
        <v>577</v>
      </c>
      <c r="C2205" s="17">
        <v>1.4820554841607099E-3</v>
      </c>
      <c r="D2205" s="17">
        <v>3.0016408207202399E-3</v>
      </c>
      <c r="E2205" s="17">
        <v>0</v>
      </c>
      <c r="F2205" s="17"/>
      <c r="G2205" s="17">
        <v>1.10186204301683E-2</v>
      </c>
      <c r="H2205" s="17">
        <v>0</v>
      </c>
      <c r="I2205" s="17">
        <v>0</v>
      </c>
      <c r="J2205" s="17">
        <v>0</v>
      </c>
      <c r="K2205" s="17">
        <v>0</v>
      </c>
      <c r="L2205" s="17">
        <v>0</v>
      </c>
      <c r="M2205" s="17"/>
      <c r="N2205" s="17">
        <v>0</v>
      </c>
      <c r="O2205" s="17">
        <v>6.0180779792236303E-3</v>
      </c>
      <c r="P2205" s="17">
        <v>0</v>
      </c>
      <c r="Q2205" s="17">
        <v>0</v>
      </c>
      <c r="R2205" s="17"/>
      <c r="S2205" s="17">
        <v>1.17860385270678E-2</v>
      </c>
      <c r="T2205" s="17">
        <v>0</v>
      </c>
      <c r="U2205" s="17">
        <v>0</v>
      </c>
      <c r="V2205" s="17">
        <v>0</v>
      </c>
      <c r="W2205" s="17">
        <v>0</v>
      </c>
      <c r="X2205" s="17">
        <v>0</v>
      </c>
      <c r="Y2205" s="17">
        <v>0</v>
      </c>
      <c r="Z2205" s="17">
        <v>0</v>
      </c>
      <c r="AA2205" s="17">
        <v>0</v>
      </c>
      <c r="AB2205" s="17">
        <v>0</v>
      </c>
      <c r="AC2205" s="17">
        <v>0</v>
      </c>
      <c r="AD2205" s="17">
        <v>0</v>
      </c>
      <c r="AE2205" s="17"/>
      <c r="AF2205" s="17">
        <v>4.5553831565230902E-3</v>
      </c>
      <c r="AG2205" s="17">
        <v>0</v>
      </c>
      <c r="AH2205" s="17">
        <v>0</v>
      </c>
      <c r="AI2205" s="17"/>
      <c r="AJ2205" s="17">
        <v>0</v>
      </c>
      <c r="AK2205" s="17">
        <v>5.4380212303489902E-3</v>
      </c>
      <c r="AL2205" s="17">
        <v>0</v>
      </c>
      <c r="AM2205" s="17">
        <v>0</v>
      </c>
      <c r="AN2205" s="17">
        <v>0</v>
      </c>
      <c r="AO2205" s="17"/>
      <c r="AP2205" s="17">
        <v>0</v>
      </c>
      <c r="AQ2205" s="17">
        <v>0</v>
      </c>
      <c r="AR2205" s="17">
        <v>0</v>
      </c>
      <c r="AS2205" s="17"/>
      <c r="AT2205" s="17">
        <v>4.2299296325562898E-3</v>
      </c>
      <c r="AU2205" s="17">
        <v>0</v>
      </c>
      <c r="AV2205" s="17" t="s">
        <v>74</v>
      </c>
      <c r="AW2205" s="17">
        <v>0</v>
      </c>
      <c r="AX2205" s="17">
        <v>0</v>
      </c>
      <c r="AY2205" s="17">
        <v>0</v>
      </c>
      <c r="AZ2205" s="17">
        <v>0</v>
      </c>
    </row>
    <row r="2206" spans="2:52" x14ac:dyDescent="0.35">
      <c r="C2206" s="17"/>
      <c r="D2206" s="17"/>
      <c r="E2206" s="17"/>
      <c r="F2206" s="17"/>
      <c r="G2206" s="17"/>
      <c r="H2206" s="17"/>
      <c r="I2206" s="17"/>
      <c r="J2206" s="17"/>
      <c r="K2206" s="17"/>
      <c r="L2206" s="17"/>
      <c r="M2206" s="17"/>
      <c r="N2206" s="17"/>
      <c r="O2206" s="17"/>
      <c r="P2206" s="17"/>
      <c r="Q2206" s="17"/>
      <c r="R2206" s="17"/>
      <c r="S2206" s="17"/>
      <c r="T2206" s="17"/>
      <c r="U2206" s="17"/>
      <c r="V2206" s="17"/>
      <c r="W2206" s="17"/>
      <c r="X2206" s="17"/>
      <c r="Y2206" s="17"/>
      <c r="Z2206" s="17"/>
      <c r="AA2206" s="17"/>
      <c r="AB2206" s="17"/>
      <c r="AC2206" s="17"/>
      <c r="AD2206" s="17"/>
      <c r="AE2206" s="17"/>
      <c r="AF2206" s="17"/>
      <c r="AG2206" s="17"/>
      <c r="AH2206" s="17"/>
      <c r="AI2206" s="17"/>
      <c r="AJ2206" s="17"/>
      <c r="AK2206" s="17"/>
      <c r="AL2206" s="17"/>
      <c r="AM2206" s="17"/>
      <c r="AN2206" s="17"/>
      <c r="AO2206" s="17"/>
      <c r="AP2206" s="17"/>
      <c r="AQ2206" s="17"/>
      <c r="AR2206" s="17"/>
      <c r="AS2206" s="17"/>
      <c r="AT2206" s="17"/>
      <c r="AU2206" s="17"/>
      <c r="AV2206" s="17"/>
      <c r="AW2206" s="17"/>
      <c r="AX2206" s="17"/>
      <c r="AY2206" s="17"/>
      <c r="AZ2206" s="17"/>
    </row>
    <row r="2207" spans="2:52" x14ac:dyDescent="0.35">
      <c r="B2207" s="6" t="s">
        <v>580</v>
      </c>
      <c r="C2207" s="17"/>
      <c r="D2207" s="17"/>
      <c r="E2207" s="17"/>
      <c r="F2207" s="17"/>
      <c r="G2207" s="17"/>
      <c r="H2207" s="17"/>
      <c r="I2207" s="17"/>
      <c r="J2207" s="17"/>
      <c r="K2207" s="17"/>
      <c r="L2207" s="17"/>
      <c r="M2207" s="17"/>
      <c r="N2207" s="17"/>
      <c r="O2207" s="17"/>
      <c r="P2207" s="17"/>
      <c r="Q2207" s="17"/>
      <c r="R2207" s="17"/>
      <c r="S2207" s="17"/>
      <c r="T2207" s="17"/>
      <c r="U2207" s="17"/>
      <c r="V2207" s="17"/>
      <c r="W2207" s="17"/>
      <c r="X2207" s="17"/>
      <c r="Y2207" s="17"/>
      <c r="Z2207" s="17"/>
      <c r="AA2207" s="17"/>
      <c r="AB2207" s="17"/>
      <c r="AC2207" s="17"/>
      <c r="AD2207" s="17"/>
      <c r="AE2207" s="17"/>
      <c r="AF2207" s="17"/>
      <c r="AG2207" s="17"/>
      <c r="AH2207" s="17"/>
      <c r="AI2207" s="17"/>
      <c r="AJ2207" s="17"/>
      <c r="AK2207" s="17"/>
      <c r="AL2207" s="17"/>
      <c r="AM2207" s="17"/>
      <c r="AN2207" s="17"/>
      <c r="AO2207" s="17"/>
      <c r="AP2207" s="17"/>
      <c r="AQ2207" s="17"/>
      <c r="AR2207" s="17"/>
      <c r="AS2207" s="17"/>
      <c r="AT2207" s="17"/>
      <c r="AU2207" s="17"/>
      <c r="AV2207" s="17"/>
      <c r="AW2207" s="17"/>
      <c r="AX2207" s="17"/>
      <c r="AY2207" s="17"/>
      <c r="AZ2207" s="17"/>
    </row>
    <row r="2208" spans="2:52" x14ac:dyDescent="0.35">
      <c r="B2208" s="24" t="s">
        <v>156</v>
      </c>
      <c r="C2208" s="17"/>
      <c r="D2208" s="17"/>
      <c r="E2208" s="17"/>
      <c r="F2208" s="17"/>
      <c r="G2208" s="17"/>
      <c r="H2208" s="17"/>
      <c r="I2208" s="17"/>
      <c r="J2208" s="17"/>
      <c r="K2208" s="17"/>
      <c r="L2208" s="17"/>
      <c r="M2208" s="17"/>
      <c r="N2208" s="17"/>
      <c r="O2208" s="17"/>
      <c r="P2208" s="17"/>
      <c r="Q2208" s="17"/>
      <c r="R2208" s="17"/>
      <c r="S2208" s="17"/>
      <c r="T2208" s="17"/>
      <c r="U2208" s="17"/>
      <c r="V2208" s="17"/>
      <c r="W2208" s="17"/>
      <c r="X2208" s="17"/>
      <c r="Y2208" s="17"/>
      <c r="Z2208" s="17"/>
      <c r="AA2208" s="17"/>
      <c r="AB2208" s="17"/>
      <c r="AC2208" s="17"/>
      <c r="AD2208" s="17"/>
      <c r="AE2208" s="17"/>
      <c r="AF2208" s="17"/>
      <c r="AG2208" s="17"/>
      <c r="AH2208" s="17"/>
      <c r="AI2208" s="17"/>
      <c r="AJ2208" s="17"/>
      <c r="AK2208" s="17"/>
      <c r="AL2208" s="17"/>
      <c r="AM2208" s="17"/>
      <c r="AN2208" s="17"/>
      <c r="AO2208" s="17"/>
      <c r="AP2208" s="17"/>
      <c r="AQ2208" s="17"/>
      <c r="AR2208" s="17"/>
      <c r="AS2208" s="17"/>
      <c r="AT2208" s="17"/>
      <c r="AU2208" s="17"/>
      <c r="AV2208" s="17"/>
      <c r="AW2208" s="17"/>
      <c r="AX2208" s="17"/>
      <c r="AY2208" s="17"/>
      <c r="AZ2208" s="17"/>
    </row>
    <row r="2209" spans="2:52" x14ac:dyDescent="0.35">
      <c r="B2209" t="s">
        <v>573</v>
      </c>
      <c r="C2209" s="17">
        <v>7.3336121916265498E-2</v>
      </c>
      <c r="D2209" s="17">
        <v>7.8625243627469796E-2</v>
      </c>
      <c r="E2209" s="17">
        <v>6.9020734353573004E-2</v>
      </c>
      <c r="F2209" s="17"/>
      <c r="G2209" s="17">
        <v>5.9238856400770798E-2</v>
      </c>
      <c r="H2209" s="17">
        <v>0.125113485574152</v>
      </c>
      <c r="I2209" s="17">
        <v>8.2238078276939006E-2</v>
      </c>
      <c r="J2209" s="17">
        <v>0.108575276513813</v>
      </c>
      <c r="K2209" s="17">
        <v>1.77554267820412E-2</v>
      </c>
      <c r="L2209" s="17">
        <v>3.6600056358465E-2</v>
      </c>
      <c r="M2209" s="17"/>
      <c r="N2209" s="17">
        <v>0.112096351645081</v>
      </c>
      <c r="O2209" s="17">
        <v>2.6626338457529899E-2</v>
      </c>
      <c r="P2209" s="17">
        <v>7.3501168135132397E-2</v>
      </c>
      <c r="Q2209" s="17">
        <v>7.7801428217138605E-2</v>
      </c>
      <c r="R2209" s="17"/>
      <c r="S2209" s="17">
        <v>8.8726248220502402E-2</v>
      </c>
      <c r="T2209" s="17">
        <v>6.9137299460065402E-2</v>
      </c>
      <c r="U2209" s="17">
        <v>6.6047707120829996E-2</v>
      </c>
      <c r="V2209" s="17">
        <v>9.1614977166379993E-2</v>
      </c>
      <c r="W2209" s="17">
        <v>1.6230292253962001E-2</v>
      </c>
      <c r="X2209" s="17">
        <v>8.8526469386748505E-2</v>
      </c>
      <c r="Y2209" s="17">
        <v>4.1043478446129197E-2</v>
      </c>
      <c r="Z2209" s="17">
        <v>0.12530629793321499</v>
      </c>
      <c r="AA2209" s="17">
        <v>6.2488433330833398E-2</v>
      </c>
      <c r="AB2209" s="17">
        <v>8.8522342581927593E-2</v>
      </c>
      <c r="AC2209" s="17">
        <v>5.7875316914428397E-2</v>
      </c>
      <c r="AD2209" s="17">
        <v>0.103007862935508</v>
      </c>
      <c r="AE2209" s="17"/>
      <c r="AF2209" s="17">
        <v>7.1399737520804196E-2</v>
      </c>
      <c r="AG2209" s="17">
        <v>9.4323461454391203E-2</v>
      </c>
      <c r="AH2209" s="17">
        <v>4.4075352395443697E-2</v>
      </c>
      <c r="AI2209" s="17"/>
      <c r="AJ2209" s="17">
        <v>7.1079773853956696E-2</v>
      </c>
      <c r="AK2209" s="17">
        <v>0.100844747642342</v>
      </c>
      <c r="AL2209" s="17">
        <v>4.4482251351298699E-2</v>
      </c>
      <c r="AM2209" s="17">
        <v>0.183432459800009</v>
      </c>
      <c r="AN2209" s="17">
        <v>4.6754468861972501E-2</v>
      </c>
      <c r="AO2209" s="17"/>
      <c r="AP2209" s="17">
        <v>0.114998286010751</v>
      </c>
      <c r="AQ2209" s="17">
        <v>8.2375955611203103E-2</v>
      </c>
      <c r="AR2209" s="17">
        <v>6.8124565082623698E-2</v>
      </c>
      <c r="AS2209" s="17"/>
      <c r="AT2209" s="17">
        <v>9.9198144150850404E-2</v>
      </c>
      <c r="AU2209" s="17">
        <v>5.09388973435339E-2</v>
      </c>
      <c r="AV2209" s="17" t="s">
        <v>74</v>
      </c>
      <c r="AW2209" s="17">
        <v>9.5020615477360001E-2</v>
      </c>
      <c r="AX2209" s="17">
        <v>6.8765869202712798E-2</v>
      </c>
      <c r="AY2209" s="17">
        <v>6.1470379746638201E-2</v>
      </c>
      <c r="AZ2209" s="17">
        <v>0</v>
      </c>
    </row>
    <row r="2210" spans="2:52" x14ac:dyDescent="0.35">
      <c r="B2210" t="s">
        <v>574</v>
      </c>
      <c r="C2210" s="17">
        <v>0.233417152226847</v>
      </c>
      <c r="D2210" s="17">
        <v>0.25100243494663399</v>
      </c>
      <c r="E2210" s="17">
        <v>0.215314736354383</v>
      </c>
      <c r="F2210" s="17"/>
      <c r="G2210" s="17">
        <v>0.30325845501231602</v>
      </c>
      <c r="H2210" s="17">
        <v>0.26220165740934798</v>
      </c>
      <c r="I2210" s="17">
        <v>0.27033831455921398</v>
      </c>
      <c r="J2210" s="17">
        <v>0.20154823126135801</v>
      </c>
      <c r="K2210" s="17">
        <v>0.189769476627446</v>
      </c>
      <c r="L2210" s="17">
        <v>0.18319860485227599</v>
      </c>
      <c r="M2210" s="17"/>
      <c r="N2210" s="17">
        <v>0.25300546615035802</v>
      </c>
      <c r="O2210" s="17">
        <v>0.25401346225645399</v>
      </c>
      <c r="P2210" s="17">
        <v>0.23249349028263</v>
      </c>
      <c r="Q2210" s="17">
        <v>0.195208372799866</v>
      </c>
      <c r="R2210" s="17"/>
      <c r="S2210" s="17">
        <v>0.28513946661884998</v>
      </c>
      <c r="T2210" s="17">
        <v>0.242741703099288</v>
      </c>
      <c r="U2210" s="17">
        <v>0.213499714734597</v>
      </c>
      <c r="V2210" s="17">
        <v>0.12809656286169299</v>
      </c>
      <c r="W2210" s="17">
        <v>0.25229727236711302</v>
      </c>
      <c r="X2210" s="17">
        <v>0.254504843141868</v>
      </c>
      <c r="Y2210" s="17">
        <v>0.23802748003896501</v>
      </c>
      <c r="Z2210" s="17">
        <v>0.18075215371356701</v>
      </c>
      <c r="AA2210" s="17">
        <v>0.26614235078317</v>
      </c>
      <c r="AB2210" s="17">
        <v>0.21444450683239799</v>
      </c>
      <c r="AC2210" s="17">
        <v>0.29842704495676903</v>
      </c>
      <c r="AD2210" s="17">
        <v>0.147220746784852</v>
      </c>
      <c r="AE2210" s="17"/>
      <c r="AF2210" s="17">
        <v>0.17943672166910901</v>
      </c>
      <c r="AG2210" s="17">
        <v>0.263514865788332</v>
      </c>
      <c r="AH2210" s="17">
        <v>0.2257420372251</v>
      </c>
      <c r="AI2210" s="17"/>
      <c r="AJ2210" s="17">
        <v>0.21491242119488099</v>
      </c>
      <c r="AK2210" s="17">
        <v>0.30604493729774401</v>
      </c>
      <c r="AL2210" s="17">
        <v>0.226979202852479</v>
      </c>
      <c r="AM2210" s="17">
        <v>0.104810977980443</v>
      </c>
      <c r="AN2210" s="17">
        <v>0.17015419391113901</v>
      </c>
      <c r="AO2210" s="17"/>
      <c r="AP2210" s="17">
        <v>0.26055683209944902</v>
      </c>
      <c r="AQ2210" s="17">
        <v>0.28454375200639898</v>
      </c>
      <c r="AR2210" s="17">
        <v>0.25971407790877599</v>
      </c>
      <c r="AS2210" s="17"/>
      <c r="AT2210" s="17">
        <v>0.20325441776519601</v>
      </c>
      <c r="AU2210" s="17">
        <v>0.25509328382421598</v>
      </c>
      <c r="AV2210" s="17" t="s">
        <v>74</v>
      </c>
      <c r="AW2210" s="17">
        <v>0.28445956843381098</v>
      </c>
      <c r="AX2210" s="17">
        <v>0.15365968983591999</v>
      </c>
      <c r="AY2210" s="17">
        <v>0.28172450235780699</v>
      </c>
      <c r="AZ2210" s="17">
        <v>0.19752043725271101</v>
      </c>
    </row>
    <row r="2211" spans="2:52" x14ac:dyDescent="0.35">
      <c r="B2211" t="s">
        <v>575</v>
      </c>
      <c r="C2211" s="17">
        <v>0.63422518624193103</v>
      </c>
      <c r="D2211" s="17">
        <v>0.61079521884026799</v>
      </c>
      <c r="E2211" s="17">
        <v>0.65646165295424896</v>
      </c>
      <c r="F2211" s="17"/>
      <c r="G2211" s="17">
        <v>0.56996837305847503</v>
      </c>
      <c r="H2211" s="17">
        <v>0.53659621235701105</v>
      </c>
      <c r="I2211" s="17">
        <v>0.59533198441035895</v>
      </c>
      <c r="J2211" s="17">
        <v>0.63921069673519804</v>
      </c>
      <c r="K2211" s="17">
        <v>0.73739513395807099</v>
      </c>
      <c r="L2211" s="17">
        <v>0.72665534543253896</v>
      </c>
      <c r="M2211" s="17"/>
      <c r="N2211" s="17">
        <v>0.58244945317794905</v>
      </c>
      <c r="O2211" s="17">
        <v>0.66578356680942496</v>
      </c>
      <c r="P2211" s="17">
        <v>0.64961427177886499</v>
      </c>
      <c r="Q2211" s="17">
        <v>0.64255514484952903</v>
      </c>
      <c r="R2211" s="17"/>
      <c r="S2211" s="17">
        <v>0.52875698668499205</v>
      </c>
      <c r="T2211" s="17">
        <v>0.66374105090688895</v>
      </c>
      <c r="U2211" s="17">
        <v>0.66584877662730302</v>
      </c>
      <c r="V2211" s="17">
        <v>0.71398960240063003</v>
      </c>
      <c r="W2211" s="17">
        <v>0.65848164066312598</v>
      </c>
      <c r="X2211" s="17">
        <v>0.55294003927442104</v>
      </c>
      <c r="Y2211" s="17">
        <v>0.70281151495268301</v>
      </c>
      <c r="Z2211" s="17">
        <v>0.58914425973919504</v>
      </c>
      <c r="AA2211" s="17">
        <v>0.64621980409895396</v>
      </c>
      <c r="AB2211" s="17">
        <v>0.66750667368015404</v>
      </c>
      <c r="AC2211" s="17">
        <v>0.54456237113750094</v>
      </c>
      <c r="AD2211" s="17">
        <v>0.70878896713623696</v>
      </c>
      <c r="AE2211" s="17"/>
      <c r="AF2211" s="17">
        <v>0.69106675564659603</v>
      </c>
      <c r="AG2211" s="17">
        <v>0.59360960227169701</v>
      </c>
      <c r="AH2211" s="17">
        <v>0.63704621316066001</v>
      </c>
      <c r="AI2211" s="17"/>
      <c r="AJ2211" s="17">
        <v>0.64654876209656498</v>
      </c>
      <c r="AK2211" s="17">
        <v>0.53527914452640701</v>
      </c>
      <c r="AL2211" s="17">
        <v>0.661007052866454</v>
      </c>
      <c r="AM2211" s="17">
        <v>0.61114447401092398</v>
      </c>
      <c r="AN2211" s="17">
        <v>0.75582459991468198</v>
      </c>
      <c r="AO2211" s="17"/>
      <c r="AP2211" s="17">
        <v>0.55649484795045501</v>
      </c>
      <c r="AQ2211" s="17">
        <v>0.58925968007926999</v>
      </c>
      <c r="AR2211" s="17">
        <v>0.64786243516937503</v>
      </c>
      <c r="AS2211" s="17"/>
      <c r="AT2211" s="17">
        <v>0.63517008552480703</v>
      </c>
      <c r="AU2211" s="17">
        <v>0.649665857834264</v>
      </c>
      <c r="AV2211" s="17" t="s">
        <v>74</v>
      </c>
      <c r="AW2211" s="17">
        <v>0.51977481695897798</v>
      </c>
      <c r="AX2211" s="17">
        <v>0.73737589019157501</v>
      </c>
      <c r="AY2211" s="17">
        <v>0.60734976313006805</v>
      </c>
      <c r="AZ2211" s="17">
        <v>0.71824950199689497</v>
      </c>
    </row>
    <row r="2212" spans="2:52" x14ac:dyDescent="0.35">
      <c r="B2212" t="s">
        <v>576</v>
      </c>
      <c r="C2212" s="17">
        <v>3.0500908760101399E-2</v>
      </c>
      <c r="D2212" s="17">
        <v>2.4588145305070901E-2</v>
      </c>
      <c r="E2212" s="17">
        <v>3.6716139460669102E-2</v>
      </c>
      <c r="F2212" s="17"/>
      <c r="G2212" s="17">
        <v>5.7342849802257199E-2</v>
      </c>
      <c r="H2212" s="17">
        <v>3.9100847303051502E-2</v>
      </c>
      <c r="I2212" s="17">
        <v>1.79643151172343E-2</v>
      </c>
      <c r="J2212" s="17">
        <v>4.04237276147668E-2</v>
      </c>
      <c r="K2212" s="17">
        <v>1.8329418689929301E-2</v>
      </c>
      <c r="L2212" s="17">
        <v>1.5287916037761799E-2</v>
      </c>
      <c r="M2212" s="17"/>
      <c r="N2212" s="17">
        <v>2.9116561612151901E-2</v>
      </c>
      <c r="O2212" s="17">
        <v>2.8554841497538699E-2</v>
      </c>
      <c r="P2212" s="17">
        <v>3.8225290234703099E-2</v>
      </c>
      <c r="Q2212" s="17">
        <v>2.7157275139971501E-2</v>
      </c>
      <c r="R2212" s="17"/>
      <c r="S2212" s="17">
        <v>6.7270858477132003E-2</v>
      </c>
      <c r="T2212" s="17">
        <v>2.43799465337575E-2</v>
      </c>
      <c r="U2212" s="17">
        <v>3.6440630825902202E-2</v>
      </c>
      <c r="V2212" s="17">
        <v>0</v>
      </c>
      <c r="W2212" s="17">
        <v>3.8758935233854999E-2</v>
      </c>
      <c r="X2212" s="17">
        <v>7.0959743563978994E-2</v>
      </c>
      <c r="Y2212" s="17">
        <v>1.8117526562222899E-2</v>
      </c>
      <c r="Z2212" s="17">
        <v>3.2540069904717903E-2</v>
      </c>
      <c r="AA2212" s="17">
        <v>1.2749543974155999E-2</v>
      </c>
      <c r="AB2212" s="17">
        <v>1.5079310969166201E-2</v>
      </c>
      <c r="AC2212" s="17">
        <v>2.46759964113278E-2</v>
      </c>
      <c r="AD2212" s="17">
        <v>0</v>
      </c>
      <c r="AE2212" s="17"/>
      <c r="AF2212" s="17">
        <v>2.3541697061635499E-2</v>
      </c>
      <c r="AG2212" s="17">
        <v>2.0256169635699602E-2</v>
      </c>
      <c r="AH2212" s="17">
        <v>6.0045295371547999E-2</v>
      </c>
      <c r="AI2212" s="17"/>
      <c r="AJ2212" s="17">
        <v>3.2193549733913897E-2</v>
      </c>
      <c r="AK2212" s="17">
        <v>3.62864782764213E-2</v>
      </c>
      <c r="AL2212" s="17">
        <v>6.7531492929768303E-2</v>
      </c>
      <c r="AM2212" s="17">
        <v>0</v>
      </c>
      <c r="AN2212" s="17">
        <v>1.7961332213587498E-2</v>
      </c>
      <c r="AO2212" s="17"/>
      <c r="AP2212" s="17">
        <v>3.7994076881164102E-2</v>
      </c>
      <c r="AQ2212" s="17">
        <v>2.22248655533883E-2</v>
      </c>
      <c r="AR2212" s="17">
        <v>2.42989218392251E-2</v>
      </c>
      <c r="AS2212" s="17"/>
      <c r="AT2212" s="17">
        <v>3.7410190916896402E-2</v>
      </c>
      <c r="AU2212" s="17">
        <v>2.7065887654356201E-2</v>
      </c>
      <c r="AV2212" s="17" t="s">
        <v>74</v>
      </c>
      <c r="AW2212" s="17">
        <v>1.8904133852132399E-2</v>
      </c>
      <c r="AX2212" s="17">
        <v>0</v>
      </c>
      <c r="AY2212" s="17">
        <v>3.03330341085024E-2</v>
      </c>
      <c r="AZ2212" s="17">
        <v>4.0324453192948501E-2</v>
      </c>
    </row>
    <row r="2213" spans="2:52" x14ac:dyDescent="0.35">
      <c r="B2213" t="s">
        <v>577</v>
      </c>
      <c r="C2213" s="17">
        <v>2.85206308548554E-2</v>
      </c>
      <c r="D2213" s="17">
        <v>3.4988957280557099E-2</v>
      </c>
      <c r="E2213" s="17">
        <v>2.2486736877125501E-2</v>
      </c>
      <c r="F2213" s="17"/>
      <c r="G2213" s="17">
        <v>1.01914657261811E-2</v>
      </c>
      <c r="H2213" s="17">
        <v>3.6987797356437299E-2</v>
      </c>
      <c r="I2213" s="17">
        <v>3.4127307636253497E-2</v>
      </c>
      <c r="J2213" s="17">
        <v>1.02420678748635E-2</v>
      </c>
      <c r="K2213" s="17">
        <v>3.6750543942513203E-2</v>
      </c>
      <c r="L2213" s="17">
        <v>3.8258077318958097E-2</v>
      </c>
      <c r="M2213" s="17"/>
      <c r="N2213" s="17">
        <v>2.33321674144602E-2</v>
      </c>
      <c r="O2213" s="17">
        <v>2.5021790979051699E-2</v>
      </c>
      <c r="P2213" s="17">
        <v>6.1657795686699598E-3</v>
      </c>
      <c r="Q2213" s="17">
        <v>5.72777789934951E-2</v>
      </c>
      <c r="R2213" s="17"/>
      <c r="S2213" s="17">
        <v>3.0106439998523402E-2</v>
      </c>
      <c r="T2213" s="17">
        <v>0</v>
      </c>
      <c r="U2213" s="17">
        <v>1.8163170691368299E-2</v>
      </c>
      <c r="V2213" s="17">
        <v>6.6298857571296693E-2</v>
      </c>
      <c r="W2213" s="17">
        <v>3.4231859481944099E-2</v>
      </c>
      <c r="X2213" s="17">
        <v>3.30689046329838E-2</v>
      </c>
      <c r="Y2213" s="17">
        <v>0</v>
      </c>
      <c r="Z2213" s="17">
        <v>7.2257218709304599E-2</v>
      </c>
      <c r="AA2213" s="17">
        <v>1.2399867812886701E-2</v>
      </c>
      <c r="AB2213" s="17">
        <v>1.4447165936354599E-2</v>
      </c>
      <c r="AC2213" s="17">
        <v>7.4459270579973896E-2</v>
      </c>
      <c r="AD2213" s="17">
        <v>4.0982423143402599E-2</v>
      </c>
      <c r="AE2213" s="17"/>
      <c r="AF2213" s="17">
        <v>3.4555088101855702E-2</v>
      </c>
      <c r="AG2213" s="17">
        <v>2.8295900849880502E-2</v>
      </c>
      <c r="AH2213" s="17">
        <v>3.3091101847247797E-2</v>
      </c>
      <c r="AI2213" s="17"/>
      <c r="AJ2213" s="17">
        <v>3.5265493120683999E-2</v>
      </c>
      <c r="AK2213" s="17">
        <v>2.1544692257085399E-2</v>
      </c>
      <c r="AL2213" s="17">
        <v>0</v>
      </c>
      <c r="AM2213" s="17">
        <v>0.100612088208623</v>
      </c>
      <c r="AN2213" s="17">
        <v>9.3054050986184599E-3</v>
      </c>
      <c r="AO2213" s="17"/>
      <c r="AP2213" s="17">
        <v>2.9955957058180601E-2</v>
      </c>
      <c r="AQ2213" s="17">
        <v>2.1595746749739901E-2</v>
      </c>
      <c r="AR2213" s="17">
        <v>0</v>
      </c>
      <c r="AS2213" s="17"/>
      <c r="AT2213" s="17">
        <v>2.49671616422498E-2</v>
      </c>
      <c r="AU2213" s="17">
        <v>1.7236073343630198E-2</v>
      </c>
      <c r="AV2213" s="17" t="s">
        <v>74</v>
      </c>
      <c r="AW2213" s="17">
        <v>8.1840865277719096E-2</v>
      </c>
      <c r="AX2213" s="17">
        <v>4.0198550769792001E-2</v>
      </c>
      <c r="AY2213" s="17">
        <v>1.91223206569845E-2</v>
      </c>
      <c r="AZ2213" s="17">
        <v>4.3905607557445103E-2</v>
      </c>
    </row>
    <row r="2214" spans="2:52" x14ac:dyDescent="0.35">
      <c r="C2214" s="17"/>
      <c r="D2214" s="17"/>
      <c r="E2214" s="17"/>
      <c r="F2214" s="17"/>
      <c r="G2214" s="17"/>
      <c r="H2214" s="17"/>
      <c r="I2214" s="17"/>
      <c r="J2214" s="17"/>
      <c r="K2214" s="17"/>
      <c r="L2214" s="17"/>
      <c r="M2214" s="17"/>
      <c r="N2214" s="17"/>
      <c r="O2214" s="17"/>
      <c r="P2214" s="17"/>
      <c r="Q2214" s="17"/>
      <c r="R2214" s="17"/>
      <c r="S2214" s="17"/>
      <c r="T2214" s="17"/>
      <c r="U2214" s="17"/>
      <c r="V2214" s="17"/>
      <c r="W2214" s="17"/>
      <c r="X2214" s="17"/>
      <c r="Y2214" s="17"/>
      <c r="Z2214" s="17"/>
      <c r="AA2214" s="17"/>
      <c r="AB2214" s="17"/>
      <c r="AC2214" s="17"/>
      <c r="AD2214" s="17"/>
      <c r="AE2214" s="17"/>
      <c r="AF2214" s="17"/>
      <c r="AG2214" s="17"/>
      <c r="AH2214" s="17"/>
      <c r="AI2214" s="17"/>
      <c r="AJ2214" s="17"/>
      <c r="AK2214" s="17"/>
      <c r="AL2214" s="17"/>
      <c r="AM2214" s="17"/>
      <c r="AN2214" s="17"/>
      <c r="AO2214" s="17"/>
      <c r="AP2214" s="17"/>
      <c r="AQ2214" s="17"/>
      <c r="AR2214" s="17"/>
      <c r="AS2214" s="17"/>
      <c r="AT2214" s="17"/>
      <c r="AU2214" s="17"/>
      <c r="AV2214" s="17"/>
      <c r="AW2214" s="17"/>
      <c r="AX2214" s="17"/>
      <c r="AY2214" s="17"/>
      <c r="AZ2214" s="17"/>
    </row>
    <row r="2215" spans="2:52" x14ac:dyDescent="0.35">
      <c r="B2215" s="6" t="s">
        <v>596</v>
      </c>
      <c r="C2215" s="17"/>
      <c r="D2215" s="17"/>
      <c r="E2215" s="17"/>
      <c r="F2215" s="17"/>
      <c r="G2215" s="17"/>
      <c r="H2215" s="17"/>
      <c r="I2215" s="17"/>
      <c r="J2215" s="17"/>
      <c r="K2215" s="17"/>
      <c r="L2215" s="17"/>
      <c r="M2215" s="17"/>
      <c r="N2215" s="17"/>
      <c r="O2215" s="17"/>
      <c r="P2215" s="17"/>
      <c r="Q2215" s="17"/>
      <c r="R2215" s="17"/>
      <c r="S2215" s="17"/>
      <c r="T2215" s="17"/>
      <c r="U2215" s="17"/>
      <c r="V2215" s="17"/>
      <c r="W2215" s="17"/>
      <c r="X2215" s="17"/>
      <c r="Y2215" s="17"/>
      <c r="Z2215" s="17"/>
      <c r="AA2215" s="17"/>
      <c r="AB2215" s="17"/>
      <c r="AC2215" s="17"/>
      <c r="AD2215" s="17"/>
      <c r="AE2215" s="17"/>
      <c r="AF2215" s="17"/>
      <c r="AG2215" s="17"/>
      <c r="AH2215" s="17"/>
      <c r="AI2215" s="17"/>
      <c r="AJ2215" s="17"/>
      <c r="AK2215" s="17"/>
      <c r="AL2215" s="17"/>
      <c r="AM2215" s="17"/>
      <c r="AN2215" s="17"/>
      <c r="AO2215" s="17"/>
      <c r="AP2215" s="17"/>
      <c r="AQ2215" s="17"/>
      <c r="AR2215" s="17"/>
      <c r="AS2215" s="17"/>
      <c r="AT2215" s="17"/>
      <c r="AU2215" s="17"/>
      <c r="AV2215" s="17"/>
      <c r="AW2215" s="17"/>
      <c r="AX2215" s="17"/>
      <c r="AY2215" s="17"/>
      <c r="AZ2215" s="17"/>
    </row>
    <row r="2216" spans="2:52" x14ac:dyDescent="0.35">
      <c r="B2216" s="24" t="s">
        <v>156</v>
      </c>
      <c r="C2216" s="17"/>
      <c r="D2216" s="17"/>
      <c r="E2216" s="17"/>
      <c r="F2216" s="17"/>
      <c r="G2216" s="17"/>
      <c r="H2216" s="17"/>
      <c r="I2216" s="17"/>
      <c r="J2216" s="17"/>
      <c r="K2216" s="17"/>
      <c r="L2216" s="17"/>
      <c r="M2216" s="17"/>
      <c r="N2216" s="17"/>
      <c r="O2216" s="17"/>
      <c r="P2216" s="17"/>
      <c r="Q2216" s="17"/>
      <c r="R2216" s="17"/>
      <c r="S2216" s="17"/>
      <c r="T2216" s="17"/>
      <c r="U2216" s="17"/>
      <c r="V2216" s="17"/>
      <c r="W2216" s="17"/>
      <c r="X2216" s="17"/>
      <c r="Y2216" s="17"/>
      <c r="Z2216" s="17"/>
      <c r="AA2216" s="17"/>
      <c r="AB2216" s="17"/>
      <c r="AC2216" s="17"/>
      <c r="AD2216" s="17"/>
      <c r="AE2216" s="17"/>
      <c r="AF2216" s="17"/>
      <c r="AG2216" s="17"/>
      <c r="AH2216" s="17"/>
      <c r="AI2216" s="17"/>
      <c r="AJ2216" s="17"/>
      <c r="AK2216" s="17"/>
      <c r="AL2216" s="17"/>
      <c r="AM2216" s="17"/>
      <c r="AN2216" s="17"/>
      <c r="AO2216" s="17"/>
      <c r="AP2216" s="17"/>
      <c r="AQ2216" s="17"/>
      <c r="AR2216" s="17"/>
      <c r="AS2216" s="17"/>
      <c r="AT2216" s="17"/>
      <c r="AU2216" s="17"/>
      <c r="AV2216" s="17"/>
      <c r="AW2216" s="17"/>
      <c r="AX2216" s="17"/>
      <c r="AY2216" s="17"/>
      <c r="AZ2216" s="17"/>
    </row>
    <row r="2217" spans="2:52" x14ac:dyDescent="0.35">
      <c r="B2217" t="s">
        <v>573</v>
      </c>
      <c r="C2217" s="17">
        <v>0.53921243978800504</v>
      </c>
      <c r="D2217" s="17">
        <v>0.51036507277345</v>
      </c>
      <c r="E2217" s="17">
        <v>0.56888186068426805</v>
      </c>
      <c r="F2217" s="17"/>
      <c r="G2217" s="17">
        <v>0.47186692062240698</v>
      </c>
      <c r="H2217" s="17">
        <v>0.47354083205952402</v>
      </c>
      <c r="I2217" s="17">
        <v>0.63099695251389198</v>
      </c>
      <c r="J2217" s="17">
        <v>0.55918771111509802</v>
      </c>
      <c r="K2217" s="17">
        <v>0.53308632496631003</v>
      </c>
      <c r="L2217" s="17">
        <v>0.55112793389936798</v>
      </c>
      <c r="M2217" s="17"/>
      <c r="N2217" s="17">
        <v>0.58134694890716798</v>
      </c>
      <c r="O2217" s="17">
        <v>0.51566794191200604</v>
      </c>
      <c r="P2217" s="17">
        <v>0.51416224753615003</v>
      </c>
      <c r="Q2217" s="17">
        <v>0.53719004654168101</v>
      </c>
      <c r="R2217" s="17"/>
      <c r="S2217" s="17">
        <v>0.53691924870878405</v>
      </c>
      <c r="T2217" s="17">
        <v>0.52450434110157496</v>
      </c>
      <c r="U2217" s="17">
        <v>0.60534211133982796</v>
      </c>
      <c r="V2217" s="17">
        <v>0.468802292563059</v>
      </c>
      <c r="W2217" s="17">
        <v>0.59080772223494304</v>
      </c>
      <c r="X2217" s="17">
        <v>0.59669674268061001</v>
      </c>
      <c r="Y2217" s="17">
        <v>0.491436035007418</v>
      </c>
      <c r="Z2217" s="17">
        <v>0.42783747327532301</v>
      </c>
      <c r="AA2217" s="17">
        <v>0.53532053169343596</v>
      </c>
      <c r="AB2217" s="17">
        <v>0.46044761456201999</v>
      </c>
      <c r="AC2217" s="17">
        <v>0.66737898415206998</v>
      </c>
      <c r="AD2217" s="17">
        <v>0.60245004907786803</v>
      </c>
      <c r="AE2217" s="17"/>
      <c r="AF2217" s="17">
        <v>0.50612353237926599</v>
      </c>
      <c r="AG2217" s="17">
        <v>0.57920906125657001</v>
      </c>
      <c r="AH2217" s="17">
        <v>0.49492933266312999</v>
      </c>
      <c r="AI2217" s="17"/>
      <c r="AJ2217" s="17">
        <v>0.50595316861793604</v>
      </c>
      <c r="AK2217" s="17">
        <v>0.54519343581214597</v>
      </c>
      <c r="AL2217" s="17">
        <v>0.62869864407957599</v>
      </c>
      <c r="AM2217" s="17">
        <v>0.46583295374790301</v>
      </c>
      <c r="AN2217" s="17">
        <v>0.56308906110632095</v>
      </c>
      <c r="AO2217" s="17"/>
      <c r="AP2217" s="17">
        <v>0.43574130863006999</v>
      </c>
      <c r="AQ2217" s="17">
        <v>0.61469604353945695</v>
      </c>
      <c r="AR2217" s="17">
        <v>0.55190503231001597</v>
      </c>
      <c r="AS2217" s="17"/>
      <c r="AT2217" s="17">
        <v>0.53153498204917204</v>
      </c>
      <c r="AU2217" s="17">
        <v>0.59960076449545796</v>
      </c>
      <c r="AV2217" s="17" t="s">
        <v>74</v>
      </c>
      <c r="AW2217" s="17">
        <v>0.47579582099463102</v>
      </c>
      <c r="AX2217" s="17">
        <v>0.47052140908166301</v>
      </c>
      <c r="AY2217" s="17">
        <v>0.54205358419063199</v>
      </c>
      <c r="AZ2217" s="17">
        <v>0.54555076900078503</v>
      </c>
    </row>
    <row r="2218" spans="2:52" x14ac:dyDescent="0.35">
      <c r="B2218" t="s">
        <v>574</v>
      </c>
      <c r="C2218" s="17">
        <v>0.26780193814303499</v>
      </c>
      <c r="D2218" s="17">
        <v>0.273171676342369</v>
      </c>
      <c r="E2218" s="17">
        <v>0.26218591805638902</v>
      </c>
      <c r="F2218" s="17"/>
      <c r="G2218" s="17">
        <v>0.24497609000012999</v>
      </c>
      <c r="H2218" s="17">
        <v>0.30123006003955199</v>
      </c>
      <c r="I2218" s="17">
        <v>0.23913729395261299</v>
      </c>
      <c r="J2218" s="17">
        <v>0.245565845651774</v>
      </c>
      <c r="K2218" s="17">
        <v>0.31396946238964202</v>
      </c>
      <c r="L2218" s="17">
        <v>0.26184774958962698</v>
      </c>
      <c r="M2218" s="17"/>
      <c r="N2218" s="17">
        <v>0.265222121887425</v>
      </c>
      <c r="O2218" s="17">
        <v>0.27202890055038098</v>
      </c>
      <c r="P2218" s="17">
        <v>0.28706528020549099</v>
      </c>
      <c r="Q2218" s="17">
        <v>0.25090644064693002</v>
      </c>
      <c r="R2218" s="17"/>
      <c r="S2218" s="17">
        <v>0.19747865483694099</v>
      </c>
      <c r="T2218" s="17">
        <v>0.33530900894744098</v>
      </c>
      <c r="U2218" s="17">
        <v>0.189188514109773</v>
      </c>
      <c r="V2218" s="17">
        <v>0.31332796447341499</v>
      </c>
      <c r="W2218" s="17">
        <v>0.17653148660479701</v>
      </c>
      <c r="X2218" s="17">
        <v>0.26569911837606902</v>
      </c>
      <c r="Y2218" s="17">
        <v>0.30112014461973402</v>
      </c>
      <c r="Z2218" s="17">
        <v>0.37538377925490701</v>
      </c>
      <c r="AA2218" s="17">
        <v>0.277794214289799</v>
      </c>
      <c r="AB2218" s="17">
        <v>0.35522538919108299</v>
      </c>
      <c r="AC2218" s="17">
        <v>0.20295047966049301</v>
      </c>
      <c r="AD2218" s="17">
        <v>0.21141503727063499</v>
      </c>
      <c r="AE2218" s="17"/>
      <c r="AF2218" s="17">
        <v>0.30030808674083198</v>
      </c>
      <c r="AG2218" s="17">
        <v>0.241527825262351</v>
      </c>
      <c r="AH2218" s="17">
        <v>0.25873179524030998</v>
      </c>
      <c r="AI2218" s="17"/>
      <c r="AJ2218" s="17">
        <v>0.30534700877649801</v>
      </c>
      <c r="AK2218" s="17">
        <v>0.26650108193156602</v>
      </c>
      <c r="AL2218" s="17">
        <v>0.21832184445442401</v>
      </c>
      <c r="AM2218" s="17">
        <v>0.14056826107458001</v>
      </c>
      <c r="AN2218" s="17">
        <v>0.24664901148117899</v>
      </c>
      <c r="AO2218" s="17"/>
      <c r="AP2218" s="17">
        <v>0.33806179845529999</v>
      </c>
      <c r="AQ2218" s="17">
        <v>0.245181496862724</v>
      </c>
      <c r="AR2218" s="17">
        <v>0.31471650883399599</v>
      </c>
      <c r="AS2218" s="17"/>
      <c r="AT2218" s="17">
        <v>0.28505460696371898</v>
      </c>
      <c r="AU2218" s="17">
        <v>0.229674839202864</v>
      </c>
      <c r="AV2218" s="17" t="s">
        <v>74</v>
      </c>
      <c r="AW2218" s="17">
        <v>0.351741473046838</v>
      </c>
      <c r="AX2218" s="17">
        <v>0.20884078973638201</v>
      </c>
      <c r="AY2218" s="17">
        <v>0.28321085085803999</v>
      </c>
      <c r="AZ2218" s="17">
        <v>0.208978574574054</v>
      </c>
    </row>
    <row r="2219" spans="2:52" x14ac:dyDescent="0.35">
      <c r="B2219" t="s">
        <v>575</v>
      </c>
      <c r="C2219" s="17">
        <v>0.16288836072486601</v>
      </c>
      <c r="D2219" s="17">
        <v>0.189707689337623</v>
      </c>
      <c r="E2219" s="17">
        <v>0.13516329519490999</v>
      </c>
      <c r="F2219" s="17"/>
      <c r="G2219" s="17">
        <v>0.179526143862833</v>
      </c>
      <c r="H2219" s="17">
        <v>0.19133442700317699</v>
      </c>
      <c r="I2219" s="17">
        <v>0.10422291913269</v>
      </c>
      <c r="J2219" s="17">
        <v>0.17947981598919399</v>
      </c>
      <c r="K2219" s="17">
        <v>0.134919837914067</v>
      </c>
      <c r="L2219" s="17">
        <v>0.18702431651100501</v>
      </c>
      <c r="M2219" s="17"/>
      <c r="N2219" s="17">
        <v>0.12368322381321301</v>
      </c>
      <c r="O2219" s="17">
        <v>0.183014277936735</v>
      </c>
      <c r="P2219" s="17">
        <v>0.16758482887818099</v>
      </c>
      <c r="Q2219" s="17">
        <v>0.181458250323982</v>
      </c>
      <c r="R2219" s="17"/>
      <c r="S2219" s="17">
        <v>0.21392435155654499</v>
      </c>
      <c r="T2219" s="17">
        <v>0.10310160932296999</v>
      </c>
      <c r="U2219" s="17">
        <v>0.15366085414719</v>
      </c>
      <c r="V2219" s="17">
        <v>0.20053057022988899</v>
      </c>
      <c r="W2219" s="17">
        <v>0.21542987781413001</v>
      </c>
      <c r="X2219" s="17">
        <v>0.116255383183846</v>
      </c>
      <c r="Y2219" s="17">
        <v>0.187917024660819</v>
      </c>
      <c r="Z2219" s="17">
        <v>0.16637439424078901</v>
      </c>
      <c r="AA2219" s="17">
        <v>0.148610570615931</v>
      </c>
      <c r="AB2219" s="17">
        <v>0.16704837717073001</v>
      </c>
      <c r="AC2219" s="17">
        <v>0.102257381297872</v>
      </c>
      <c r="AD2219" s="17">
        <v>0.18613491365149701</v>
      </c>
      <c r="AE2219" s="17"/>
      <c r="AF2219" s="17">
        <v>0.18494424406897</v>
      </c>
      <c r="AG2219" s="17">
        <v>0.15978462173571101</v>
      </c>
      <c r="AH2219" s="17">
        <v>0.17374244337960101</v>
      </c>
      <c r="AI2219" s="17"/>
      <c r="AJ2219" s="17">
        <v>0.17433711708833699</v>
      </c>
      <c r="AK2219" s="17">
        <v>0.14609425942479101</v>
      </c>
      <c r="AL2219" s="17">
        <v>0.152979511466</v>
      </c>
      <c r="AM2219" s="17">
        <v>0.39359878517751701</v>
      </c>
      <c r="AN2219" s="17">
        <v>0.15270409595303799</v>
      </c>
      <c r="AO2219" s="17"/>
      <c r="AP2219" s="17">
        <v>0.20293509732013101</v>
      </c>
      <c r="AQ2219" s="17">
        <v>0.11852241300272801</v>
      </c>
      <c r="AR2219" s="17">
        <v>0.13337845885598901</v>
      </c>
      <c r="AS2219" s="17"/>
      <c r="AT2219" s="17">
        <v>0.16135197559401901</v>
      </c>
      <c r="AU2219" s="17">
        <v>0.123954709410867</v>
      </c>
      <c r="AV2219" s="17" t="s">
        <v>74</v>
      </c>
      <c r="AW2219" s="17">
        <v>0.153187615039928</v>
      </c>
      <c r="AX2219" s="17">
        <v>0.27097691943094099</v>
      </c>
      <c r="AY2219" s="17">
        <v>0.150604489812909</v>
      </c>
      <c r="AZ2219" s="17">
        <v>0.20623517792632301</v>
      </c>
    </row>
    <row r="2220" spans="2:52" x14ac:dyDescent="0.35">
      <c r="B2220" t="s">
        <v>576</v>
      </c>
      <c r="C2220" s="17">
        <v>2.4304404100629701E-2</v>
      </c>
      <c r="D2220" s="17">
        <v>2.3298518703848199E-2</v>
      </c>
      <c r="E2220" s="17">
        <v>2.5598134665351099E-2</v>
      </c>
      <c r="F2220" s="17"/>
      <c r="G2220" s="17">
        <v>8.0715052765806206E-2</v>
      </c>
      <c r="H2220" s="17">
        <v>2.6579426836048602E-2</v>
      </c>
      <c r="I2220" s="17">
        <v>2.5642834400805101E-2</v>
      </c>
      <c r="J2220" s="17">
        <v>1.57666272439352E-2</v>
      </c>
      <c r="K2220" s="17">
        <v>8.89997849779171E-3</v>
      </c>
      <c r="L2220" s="17">
        <v>0</v>
      </c>
      <c r="M2220" s="17"/>
      <c r="N2220" s="17">
        <v>2.3402661059646199E-2</v>
      </c>
      <c r="O2220" s="17">
        <v>2.38702694102985E-2</v>
      </c>
      <c r="P2220" s="17">
        <v>2.5126869816716101E-2</v>
      </c>
      <c r="Q2220" s="17">
        <v>2.5076841602238099E-2</v>
      </c>
      <c r="R2220" s="17"/>
      <c r="S2220" s="17">
        <v>2.7159723923788098E-2</v>
      </c>
      <c r="T2220" s="17">
        <v>3.7085040628013898E-2</v>
      </c>
      <c r="U2220" s="17">
        <v>5.1808520403208901E-2</v>
      </c>
      <c r="V2220" s="17">
        <v>1.7339172733635999E-2</v>
      </c>
      <c r="W2220" s="17">
        <v>1.7230913346129001E-2</v>
      </c>
      <c r="X2220" s="17">
        <v>2.13487557594755E-2</v>
      </c>
      <c r="Y2220" s="17">
        <v>1.9526795712029001E-2</v>
      </c>
      <c r="Z2220" s="17">
        <v>0</v>
      </c>
      <c r="AA2220" s="17">
        <v>2.56551886829075E-2</v>
      </c>
      <c r="AB2220" s="17">
        <v>1.7278619076167501E-2</v>
      </c>
      <c r="AC2220" s="17">
        <v>2.7413154889565701E-2</v>
      </c>
      <c r="AD2220" s="17">
        <v>0</v>
      </c>
      <c r="AE2220" s="17"/>
      <c r="AF2220" s="17">
        <v>8.6241368109322893E-3</v>
      </c>
      <c r="AG2220" s="17">
        <v>1.2965908585119401E-2</v>
      </c>
      <c r="AH2220" s="17">
        <v>6.2329493368047703E-2</v>
      </c>
      <c r="AI2220" s="17"/>
      <c r="AJ2220" s="17">
        <v>1.43627055172278E-2</v>
      </c>
      <c r="AK2220" s="17">
        <v>3.2265458112085997E-2</v>
      </c>
      <c r="AL2220" s="17">
        <v>0</v>
      </c>
      <c r="AM2220" s="17">
        <v>0</v>
      </c>
      <c r="AN2220" s="17">
        <v>3.7557831459462301E-2</v>
      </c>
      <c r="AO2220" s="17"/>
      <c r="AP2220" s="17">
        <v>2.3261795594498601E-2</v>
      </c>
      <c r="AQ2220" s="17">
        <v>1.35709249972651E-2</v>
      </c>
      <c r="AR2220" s="17">
        <v>0</v>
      </c>
      <c r="AS2220" s="17"/>
      <c r="AT2220" s="17">
        <v>1.3259083243414E-2</v>
      </c>
      <c r="AU2220" s="17">
        <v>4.6769686890811797E-2</v>
      </c>
      <c r="AV2220" s="17" t="s">
        <v>74</v>
      </c>
      <c r="AW2220" s="17">
        <v>1.92750909186028E-2</v>
      </c>
      <c r="AX2220" s="17">
        <v>3.3419461075084797E-2</v>
      </c>
      <c r="AY2220" s="17">
        <v>2.41310751384178E-2</v>
      </c>
      <c r="AZ2220" s="17">
        <v>0</v>
      </c>
    </row>
    <row r="2221" spans="2:52" x14ac:dyDescent="0.35">
      <c r="B2221" t="s">
        <v>577</v>
      </c>
      <c r="C2221" s="17">
        <v>5.7928572434646098E-3</v>
      </c>
      <c r="D2221" s="17">
        <v>3.4570428427094699E-3</v>
      </c>
      <c r="E2221" s="17">
        <v>8.1707913990818493E-3</v>
      </c>
      <c r="F2221" s="17"/>
      <c r="G2221" s="17">
        <v>2.29157927488246E-2</v>
      </c>
      <c r="H2221" s="17">
        <v>7.3152540616980002E-3</v>
      </c>
      <c r="I2221" s="17">
        <v>0</v>
      </c>
      <c r="J2221" s="17">
        <v>0</v>
      </c>
      <c r="K2221" s="17">
        <v>9.1243962321887005E-3</v>
      </c>
      <c r="L2221" s="17">
        <v>0</v>
      </c>
      <c r="M2221" s="17"/>
      <c r="N2221" s="17">
        <v>6.3450443325481203E-3</v>
      </c>
      <c r="O2221" s="17">
        <v>5.4186101905797602E-3</v>
      </c>
      <c r="P2221" s="17">
        <v>6.0607735634622103E-3</v>
      </c>
      <c r="Q2221" s="17">
        <v>5.3684208851683402E-3</v>
      </c>
      <c r="R2221" s="17"/>
      <c r="S2221" s="17">
        <v>2.4518020973941599E-2</v>
      </c>
      <c r="T2221" s="17">
        <v>0</v>
      </c>
      <c r="U2221" s="17">
        <v>0</v>
      </c>
      <c r="V2221" s="17">
        <v>0</v>
      </c>
      <c r="W2221" s="17">
        <v>0</v>
      </c>
      <c r="X2221" s="17">
        <v>0</v>
      </c>
      <c r="Y2221" s="17">
        <v>0</v>
      </c>
      <c r="Z2221" s="17">
        <v>3.0404353228981201E-2</v>
      </c>
      <c r="AA2221" s="17">
        <v>1.26194947179268E-2</v>
      </c>
      <c r="AB2221" s="17">
        <v>0</v>
      </c>
      <c r="AC2221" s="17">
        <v>0</v>
      </c>
      <c r="AD2221" s="17">
        <v>0</v>
      </c>
      <c r="AE2221" s="17"/>
      <c r="AF2221" s="17">
        <v>0</v>
      </c>
      <c r="AG2221" s="17">
        <v>6.5125831602477098E-3</v>
      </c>
      <c r="AH2221" s="17">
        <v>1.02669353489106E-2</v>
      </c>
      <c r="AI2221" s="17"/>
      <c r="AJ2221" s="17">
        <v>0</v>
      </c>
      <c r="AK2221" s="17">
        <v>9.9457647194110804E-3</v>
      </c>
      <c r="AL2221" s="17">
        <v>0</v>
      </c>
      <c r="AM2221" s="17">
        <v>0</v>
      </c>
      <c r="AN2221" s="17">
        <v>0</v>
      </c>
      <c r="AO2221" s="17"/>
      <c r="AP2221" s="17">
        <v>0</v>
      </c>
      <c r="AQ2221" s="17">
        <v>8.0291215978271699E-3</v>
      </c>
      <c r="AR2221" s="17">
        <v>0</v>
      </c>
      <c r="AS2221" s="17"/>
      <c r="AT2221" s="17">
        <v>8.7993521496754698E-3</v>
      </c>
      <c r="AU2221" s="17">
        <v>0</v>
      </c>
      <c r="AV2221" s="17" t="s">
        <v>74</v>
      </c>
      <c r="AW2221" s="17">
        <v>0</v>
      </c>
      <c r="AX2221" s="17">
        <v>1.6241420675928701E-2</v>
      </c>
      <c r="AY2221" s="17">
        <v>0</v>
      </c>
      <c r="AZ2221" s="17">
        <v>3.9235478498838898E-2</v>
      </c>
    </row>
    <row r="2222" spans="2:52" x14ac:dyDescent="0.35">
      <c r="C2222" s="17"/>
      <c r="D2222" s="17"/>
      <c r="E2222" s="17"/>
      <c r="F2222" s="17"/>
      <c r="G2222" s="17"/>
      <c r="H2222" s="17"/>
      <c r="I2222" s="17"/>
      <c r="J2222" s="17"/>
      <c r="K2222" s="17"/>
      <c r="L2222" s="17"/>
      <c r="M2222" s="17"/>
      <c r="N2222" s="17"/>
      <c r="O2222" s="17"/>
      <c r="P2222" s="17"/>
      <c r="Q2222" s="17"/>
      <c r="R2222" s="17"/>
      <c r="S2222" s="17"/>
      <c r="T2222" s="17"/>
      <c r="U2222" s="17"/>
      <c r="V2222" s="17"/>
      <c r="W2222" s="17"/>
      <c r="X2222" s="17"/>
      <c r="Y2222" s="17"/>
      <c r="Z2222" s="17"/>
      <c r="AA2222" s="17"/>
      <c r="AB2222" s="17"/>
      <c r="AC2222" s="17"/>
      <c r="AD2222" s="17"/>
      <c r="AE2222" s="17"/>
      <c r="AF2222" s="17"/>
      <c r="AG2222" s="17"/>
      <c r="AH2222" s="17"/>
      <c r="AI2222" s="17"/>
      <c r="AJ2222" s="17"/>
      <c r="AK2222" s="17"/>
      <c r="AL2222" s="17"/>
      <c r="AM2222" s="17"/>
      <c r="AN2222" s="17"/>
      <c r="AO2222" s="17"/>
      <c r="AP2222" s="17"/>
      <c r="AQ2222" s="17"/>
      <c r="AR2222" s="17"/>
      <c r="AS2222" s="17"/>
      <c r="AT2222" s="17"/>
      <c r="AU2222" s="17"/>
      <c r="AV2222" s="17"/>
      <c r="AW2222" s="17"/>
      <c r="AX2222" s="17"/>
      <c r="AY2222" s="17"/>
      <c r="AZ2222" s="17"/>
    </row>
    <row r="2223" spans="2:52" x14ac:dyDescent="0.35">
      <c r="B2223" s="6" t="s">
        <v>582</v>
      </c>
      <c r="C2223" s="17"/>
      <c r="D2223" s="17"/>
      <c r="E2223" s="17"/>
      <c r="F2223" s="17"/>
      <c r="G2223" s="17"/>
      <c r="H2223" s="17"/>
      <c r="I2223" s="17"/>
      <c r="J2223" s="17"/>
      <c r="K2223" s="17"/>
      <c r="L2223" s="17"/>
      <c r="M2223" s="17"/>
      <c r="N2223" s="17"/>
      <c r="O2223" s="17"/>
      <c r="P2223" s="17"/>
      <c r="Q2223" s="17"/>
      <c r="R2223" s="17"/>
      <c r="S2223" s="17"/>
      <c r="T2223" s="17"/>
      <c r="U2223" s="17"/>
      <c r="V2223" s="17"/>
      <c r="W2223" s="17"/>
      <c r="X2223" s="17"/>
      <c r="Y2223" s="17"/>
      <c r="Z2223" s="17"/>
      <c r="AA2223" s="17"/>
      <c r="AB2223" s="17"/>
      <c r="AC2223" s="17"/>
      <c r="AD2223" s="17"/>
      <c r="AE2223" s="17"/>
      <c r="AF2223" s="17"/>
      <c r="AG2223" s="17"/>
      <c r="AH2223" s="17"/>
      <c r="AI2223" s="17"/>
      <c r="AJ2223" s="17"/>
      <c r="AK2223" s="17"/>
      <c r="AL2223" s="17"/>
      <c r="AM2223" s="17"/>
      <c r="AN2223" s="17"/>
      <c r="AO2223" s="17"/>
      <c r="AP2223" s="17"/>
      <c r="AQ2223" s="17"/>
      <c r="AR2223" s="17"/>
      <c r="AS2223" s="17"/>
      <c r="AT2223" s="17"/>
      <c r="AU2223" s="17"/>
      <c r="AV2223" s="17"/>
      <c r="AW2223" s="17"/>
      <c r="AX2223" s="17"/>
      <c r="AY2223" s="17"/>
      <c r="AZ2223" s="17"/>
    </row>
    <row r="2224" spans="2:52" x14ac:dyDescent="0.35">
      <c r="B2224" s="24" t="s">
        <v>156</v>
      </c>
      <c r="C2224" s="17"/>
      <c r="D2224" s="17"/>
      <c r="E2224" s="17"/>
      <c r="F2224" s="17"/>
      <c r="G2224" s="17"/>
      <c r="H2224" s="17"/>
      <c r="I2224" s="17"/>
      <c r="J2224" s="17"/>
      <c r="K2224" s="17"/>
      <c r="L2224" s="17"/>
      <c r="M2224" s="17"/>
      <c r="N2224" s="17"/>
      <c r="O2224" s="17"/>
      <c r="P2224" s="17"/>
      <c r="Q2224" s="17"/>
      <c r="R2224" s="17"/>
      <c r="S2224" s="17"/>
      <c r="T2224" s="17"/>
      <c r="U2224" s="17"/>
      <c r="V2224" s="17"/>
      <c r="W2224" s="17"/>
      <c r="X2224" s="17"/>
      <c r="Y2224" s="17"/>
      <c r="Z2224" s="17"/>
      <c r="AA2224" s="17"/>
      <c r="AB2224" s="17"/>
      <c r="AC2224" s="17"/>
      <c r="AD2224" s="17"/>
      <c r="AE2224" s="17"/>
      <c r="AF2224" s="17"/>
      <c r="AG2224" s="17"/>
      <c r="AH2224" s="17"/>
      <c r="AI2224" s="17"/>
      <c r="AJ2224" s="17"/>
      <c r="AK2224" s="17"/>
      <c r="AL2224" s="17"/>
      <c r="AM2224" s="17"/>
      <c r="AN2224" s="17"/>
      <c r="AO2224" s="17"/>
      <c r="AP2224" s="17"/>
      <c r="AQ2224" s="17"/>
      <c r="AR2224" s="17"/>
      <c r="AS2224" s="17"/>
      <c r="AT2224" s="17"/>
      <c r="AU2224" s="17"/>
      <c r="AV2224" s="17"/>
      <c r="AW2224" s="17"/>
      <c r="AX2224" s="17"/>
      <c r="AY2224" s="17"/>
      <c r="AZ2224" s="17"/>
    </row>
    <row r="2225" spans="2:52" x14ac:dyDescent="0.35">
      <c r="B2225" t="s">
        <v>573</v>
      </c>
      <c r="C2225" s="17">
        <v>0.237443775823833</v>
      </c>
      <c r="D2225" s="17">
        <v>0.24320093966866299</v>
      </c>
      <c r="E2225" s="17">
        <v>0.22819201811279799</v>
      </c>
      <c r="F2225" s="17"/>
      <c r="G2225" s="17">
        <v>0.21565107296424099</v>
      </c>
      <c r="H2225" s="17">
        <v>0.27811934951466999</v>
      </c>
      <c r="I2225" s="17">
        <v>0.28102858212114101</v>
      </c>
      <c r="J2225" s="17">
        <v>0.21933559594104901</v>
      </c>
      <c r="K2225" s="17">
        <v>0.25070958459512699</v>
      </c>
      <c r="L2225" s="17">
        <v>0.17657056239604799</v>
      </c>
      <c r="M2225" s="17"/>
      <c r="N2225" s="17">
        <v>0.24495253541662901</v>
      </c>
      <c r="O2225" s="17">
        <v>0.20922446311868001</v>
      </c>
      <c r="P2225" s="17">
        <v>0.244968871104007</v>
      </c>
      <c r="Q2225" s="17">
        <v>0.25135218129555598</v>
      </c>
      <c r="R2225" s="17"/>
      <c r="S2225" s="17">
        <v>0.26859998983399302</v>
      </c>
      <c r="T2225" s="17">
        <v>0.258363345985824</v>
      </c>
      <c r="U2225" s="17">
        <v>0.22164775493556299</v>
      </c>
      <c r="V2225" s="17">
        <v>0.192801865999538</v>
      </c>
      <c r="W2225" s="17">
        <v>0.21335078329909599</v>
      </c>
      <c r="X2225" s="17">
        <v>0.275678606447464</v>
      </c>
      <c r="Y2225" s="17">
        <v>0.142426207500265</v>
      </c>
      <c r="Z2225" s="17">
        <v>0.15774764435288499</v>
      </c>
      <c r="AA2225" s="17">
        <v>0.22547320412819899</v>
      </c>
      <c r="AB2225" s="17">
        <v>0.22708552674848601</v>
      </c>
      <c r="AC2225" s="17">
        <v>0.36089872993404798</v>
      </c>
      <c r="AD2225" s="17">
        <v>0.29605303825114698</v>
      </c>
      <c r="AE2225" s="17"/>
      <c r="AF2225" s="17">
        <v>0.21313556073550699</v>
      </c>
      <c r="AG2225" s="17">
        <v>0.26819854176556901</v>
      </c>
      <c r="AH2225" s="17">
        <v>0.243011807472791</v>
      </c>
      <c r="AI2225" s="17"/>
      <c r="AJ2225" s="17">
        <v>0.21308077300213901</v>
      </c>
      <c r="AK2225" s="17">
        <v>0.26826781078704298</v>
      </c>
      <c r="AL2225" s="17">
        <v>0.22320764959906</v>
      </c>
      <c r="AM2225" s="17">
        <v>0.46583295374790301</v>
      </c>
      <c r="AN2225" s="17">
        <v>0.21086886507542299</v>
      </c>
      <c r="AO2225" s="17"/>
      <c r="AP2225" s="17">
        <v>0.229729229338441</v>
      </c>
      <c r="AQ2225" s="17">
        <v>0.28326243883951702</v>
      </c>
      <c r="AR2225" s="17">
        <v>0.28480443355950402</v>
      </c>
      <c r="AS2225" s="17"/>
      <c r="AT2225" s="17">
        <v>0.22587801338300301</v>
      </c>
      <c r="AU2225" s="17">
        <v>0.18857998730523101</v>
      </c>
      <c r="AV2225" s="17" t="s">
        <v>74</v>
      </c>
      <c r="AW2225" s="17">
        <v>0.27030965439313198</v>
      </c>
      <c r="AX2225" s="17">
        <v>0.28479130724555601</v>
      </c>
      <c r="AY2225" s="17">
        <v>0.25996547629808298</v>
      </c>
      <c r="AZ2225" s="17">
        <v>0.30074247578035601</v>
      </c>
    </row>
    <row r="2226" spans="2:52" x14ac:dyDescent="0.35">
      <c r="B2226" t="s">
        <v>574</v>
      </c>
      <c r="C2226" s="17">
        <v>0.35552732115659602</v>
      </c>
      <c r="D2226" s="17">
        <v>0.357388629718211</v>
      </c>
      <c r="E2226" s="17">
        <v>0.35548239719177899</v>
      </c>
      <c r="F2226" s="17"/>
      <c r="G2226" s="17">
        <v>0.34387360794948901</v>
      </c>
      <c r="H2226" s="17">
        <v>0.35563483171016103</v>
      </c>
      <c r="I2226" s="17">
        <v>0.40503581613094802</v>
      </c>
      <c r="J2226" s="17">
        <v>0.35567718385624603</v>
      </c>
      <c r="K2226" s="17">
        <v>0.284287602224646</v>
      </c>
      <c r="L2226" s="17">
        <v>0.37422093692608599</v>
      </c>
      <c r="M2226" s="17"/>
      <c r="N2226" s="17">
        <v>0.35472655513394102</v>
      </c>
      <c r="O2226" s="17">
        <v>0.37021794650649398</v>
      </c>
      <c r="P2226" s="17">
        <v>0.36209646424605502</v>
      </c>
      <c r="Q2226" s="17">
        <v>0.33280247156043402</v>
      </c>
      <c r="R2226" s="17"/>
      <c r="S2226" s="17">
        <v>0.359872099868008</v>
      </c>
      <c r="T2226" s="17">
        <v>0.32760641749881397</v>
      </c>
      <c r="U2226" s="17">
        <v>0.295904438894939</v>
      </c>
      <c r="V2226" s="17">
        <v>0.35454691372075497</v>
      </c>
      <c r="W2226" s="17">
        <v>0.44004979149780499</v>
      </c>
      <c r="X2226" s="17">
        <v>0.39282768872930801</v>
      </c>
      <c r="Y2226" s="17">
        <v>0.38811888549193302</v>
      </c>
      <c r="Z2226" s="17">
        <v>0.28671435603876599</v>
      </c>
      <c r="AA2226" s="17">
        <v>0.390178819745438</v>
      </c>
      <c r="AB2226" s="17">
        <v>0.37020204104191701</v>
      </c>
      <c r="AC2226" s="17">
        <v>0.35429321576941603</v>
      </c>
      <c r="AD2226" s="17">
        <v>0.21470103595057299</v>
      </c>
      <c r="AE2226" s="17"/>
      <c r="AF2226" s="17">
        <v>0.346530202837186</v>
      </c>
      <c r="AG2226" s="17">
        <v>0.37358859170446201</v>
      </c>
      <c r="AH2226" s="17">
        <v>0.33286291500840998</v>
      </c>
      <c r="AI2226" s="17"/>
      <c r="AJ2226" s="17">
        <v>0.34339360721763901</v>
      </c>
      <c r="AK2226" s="17">
        <v>0.38013517896468801</v>
      </c>
      <c r="AL2226" s="17">
        <v>0.26787578888535901</v>
      </c>
      <c r="AM2226" s="17">
        <v>0.20790647841997301</v>
      </c>
      <c r="AN2226" s="17">
        <v>0.34190147411132299</v>
      </c>
      <c r="AO2226" s="17"/>
      <c r="AP2226" s="17">
        <v>0.35268284371992398</v>
      </c>
      <c r="AQ2226" s="17">
        <v>0.40944841159594098</v>
      </c>
      <c r="AR2226" s="17">
        <v>0.33895110066859602</v>
      </c>
      <c r="AS2226" s="17"/>
      <c r="AT2226" s="17">
        <v>0.353401793193937</v>
      </c>
      <c r="AU2226" s="17">
        <v>0.40306545598827698</v>
      </c>
      <c r="AV2226" s="17" t="s">
        <v>74</v>
      </c>
      <c r="AW2226" s="17">
        <v>0.37027117247379998</v>
      </c>
      <c r="AX2226" s="17">
        <v>0.206404708378603</v>
      </c>
      <c r="AY2226" s="17">
        <v>0.37962604611912498</v>
      </c>
      <c r="AZ2226" s="17">
        <v>0.28842008228265598</v>
      </c>
    </row>
    <row r="2227" spans="2:52" x14ac:dyDescent="0.35">
      <c r="B2227" t="s">
        <v>575</v>
      </c>
      <c r="C2227" s="17">
        <v>0.37256790626424202</v>
      </c>
      <c r="D2227" s="17">
        <v>0.37760891767314902</v>
      </c>
      <c r="E2227" s="17">
        <v>0.36893892026177899</v>
      </c>
      <c r="F2227" s="17"/>
      <c r="G2227" s="17">
        <v>0.39365343331276498</v>
      </c>
      <c r="H2227" s="17">
        <v>0.303224607044843</v>
      </c>
      <c r="I2227" s="17">
        <v>0.26242033817660698</v>
      </c>
      <c r="J2227" s="17">
        <v>0.40653586438443701</v>
      </c>
      <c r="K2227" s="17">
        <v>0.44692270800113598</v>
      </c>
      <c r="L2227" s="17">
        <v>0.44044089407457798</v>
      </c>
      <c r="M2227" s="17"/>
      <c r="N2227" s="17">
        <v>0.37705792207781502</v>
      </c>
      <c r="O2227" s="17">
        <v>0.37503376683416101</v>
      </c>
      <c r="P2227" s="17">
        <v>0.35133750931590002</v>
      </c>
      <c r="Q2227" s="17">
        <v>0.386383713610913</v>
      </c>
      <c r="R2227" s="17"/>
      <c r="S2227" s="17">
        <v>0.349804508280257</v>
      </c>
      <c r="T2227" s="17">
        <v>0.37904422064469301</v>
      </c>
      <c r="U2227" s="17">
        <v>0.42524222648212701</v>
      </c>
      <c r="V2227" s="17">
        <v>0.435312047546071</v>
      </c>
      <c r="W2227" s="17">
        <v>0.33002460651065602</v>
      </c>
      <c r="X2227" s="17">
        <v>0.314467045472898</v>
      </c>
      <c r="Y2227" s="17">
        <v>0.46945490700780101</v>
      </c>
      <c r="Z2227" s="17">
        <v>0.45167455026818099</v>
      </c>
      <c r="AA2227" s="17">
        <v>0.38434797612636301</v>
      </c>
      <c r="AB2227" s="17">
        <v>0.29830325921131801</v>
      </c>
      <c r="AC2227" s="17">
        <v>0.26042749567269802</v>
      </c>
      <c r="AD2227" s="17">
        <v>0.44874635330954699</v>
      </c>
      <c r="AE2227" s="17"/>
      <c r="AF2227" s="17">
        <v>0.41257897476859801</v>
      </c>
      <c r="AG2227" s="17">
        <v>0.337935722033332</v>
      </c>
      <c r="AH2227" s="17">
        <v>0.38538084444350801</v>
      </c>
      <c r="AI2227" s="17"/>
      <c r="AJ2227" s="17">
        <v>0.414428333428011</v>
      </c>
      <c r="AK2227" s="17">
        <v>0.34121043260502798</v>
      </c>
      <c r="AL2227" s="17">
        <v>0.50891656151558196</v>
      </c>
      <c r="AM2227" s="17">
        <v>0.15581781588176999</v>
      </c>
      <c r="AN2227" s="17">
        <v>0.38172072204384999</v>
      </c>
      <c r="AO2227" s="17"/>
      <c r="AP2227" s="17">
        <v>0.385925398401472</v>
      </c>
      <c r="AQ2227" s="17">
        <v>0.29025221119724498</v>
      </c>
      <c r="AR2227" s="17">
        <v>0.35087405383143799</v>
      </c>
      <c r="AS2227" s="17"/>
      <c r="AT2227" s="17">
        <v>0.40282292595004998</v>
      </c>
      <c r="AU2227" s="17">
        <v>0.35238141536053902</v>
      </c>
      <c r="AV2227" s="17" t="s">
        <v>74</v>
      </c>
      <c r="AW2227" s="17">
        <v>0.32223885159132998</v>
      </c>
      <c r="AX2227" s="17">
        <v>0.45072384991409398</v>
      </c>
      <c r="AY2227" s="17">
        <v>0.32908195982279598</v>
      </c>
      <c r="AZ2227" s="17">
        <v>0.37051298874403998</v>
      </c>
    </row>
    <row r="2228" spans="2:52" x14ac:dyDescent="0.35">
      <c r="B2228" t="s">
        <v>576</v>
      </c>
      <c r="C2228" s="17">
        <v>2.4161647270997601E-2</v>
      </c>
      <c r="D2228" s="17">
        <v>1.88578019663674E-2</v>
      </c>
      <c r="E2228" s="17">
        <v>2.9697261087919799E-2</v>
      </c>
      <c r="F2228" s="17"/>
      <c r="G2228" s="17">
        <v>3.4702833068142799E-2</v>
      </c>
      <c r="H2228" s="17">
        <v>5.5890047859600799E-2</v>
      </c>
      <c r="I2228" s="17">
        <v>3.5278453833149703E-2</v>
      </c>
      <c r="J2228" s="17">
        <v>0</v>
      </c>
      <c r="K2228" s="17">
        <v>9.2438501481206595E-3</v>
      </c>
      <c r="L2228" s="17">
        <v>8.7676066032884598E-3</v>
      </c>
      <c r="M2228" s="17"/>
      <c r="N2228" s="17">
        <v>1.23679882707174E-2</v>
      </c>
      <c r="O2228" s="17">
        <v>3.2629704435200198E-2</v>
      </c>
      <c r="P2228" s="17">
        <v>3.5724447423962899E-2</v>
      </c>
      <c r="Q2228" s="17">
        <v>1.83033155922117E-2</v>
      </c>
      <c r="R2228" s="17"/>
      <c r="S2228" s="17">
        <v>2.1723402017742199E-2</v>
      </c>
      <c r="T2228" s="17">
        <v>3.4986015870668803E-2</v>
      </c>
      <c r="U2228" s="17">
        <v>3.7968605639245298E-2</v>
      </c>
      <c r="V2228" s="17">
        <v>0</v>
      </c>
      <c r="W2228" s="17">
        <v>0</v>
      </c>
      <c r="X2228" s="17">
        <v>0</v>
      </c>
      <c r="Y2228" s="17">
        <v>0</v>
      </c>
      <c r="Z2228" s="17">
        <v>7.4402542437957297E-2</v>
      </c>
      <c r="AA2228" s="17">
        <v>0</v>
      </c>
      <c r="AB2228" s="17">
        <v>0.10440917299827999</v>
      </c>
      <c r="AC2228" s="17">
        <v>0</v>
      </c>
      <c r="AD2228" s="17">
        <v>0</v>
      </c>
      <c r="AE2228" s="17"/>
      <c r="AF2228" s="17">
        <v>1.03996887411E-2</v>
      </c>
      <c r="AG2228" s="17">
        <v>1.6139900019963401E-2</v>
      </c>
      <c r="AH2228" s="17">
        <v>3.09199457828318E-2</v>
      </c>
      <c r="AI2228" s="17"/>
      <c r="AJ2228" s="17">
        <v>1.49939420642598E-2</v>
      </c>
      <c r="AK2228" s="17">
        <v>5.1866357744862999E-3</v>
      </c>
      <c r="AL2228" s="17">
        <v>0</v>
      </c>
      <c r="AM2228" s="17">
        <v>0.100612088208623</v>
      </c>
      <c r="AN2228" s="17">
        <v>4.5405805069857801E-2</v>
      </c>
      <c r="AO2228" s="17"/>
      <c r="AP2228" s="17">
        <v>1.6109097998932401E-2</v>
      </c>
      <c r="AQ2228" s="17">
        <v>8.3551473116092699E-3</v>
      </c>
      <c r="AR2228" s="17">
        <v>2.5370411940461801E-2</v>
      </c>
      <c r="AS2228" s="17"/>
      <c r="AT2228" s="17">
        <v>1.40936327452652E-2</v>
      </c>
      <c r="AU2228" s="17">
        <v>4.0525735427451297E-2</v>
      </c>
      <c r="AV2228" s="17" t="s">
        <v>74</v>
      </c>
      <c r="AW2228" s="17">
        <v>2.0037548810399201E-2</v>
      </c>
      <c r="AX2228" s="17">
        <v>5.80801344617475E-2</v>
      </c>
      <c r="AY2228" s="17">
        <v>1.2841666914611E-2</v>
      </c>
      <c r="AZ2228" s="17">
        <v>4.0324453192948501E-2</v>
      </c>
    </row>
    <row r="2229" spans="2:52" x14ac:dyDescent="0.35">
      <c r="B2229" t="s">
        <v>577</v>
      </c>
      <c r="C2229" s="17">
        <v>1.02993494843313E-2</v>
      </c>
      <c r="D2229" s="17">
        <v>2.94371097361013E-3</v>
      </c>
      <c r="E2229" s="17">
        <v>1.76894033457239E-2</v>
      </c>
      <c r="F2229" s="17"/>
      <c r="G2229" s="17">
        <v>1.21190527053626E-2</v>
      </c>
      <c r="H2229" s="17">
        <v>7.1311638707254798E-3</v>
      </c>
      <c r="I2229" s="17">
        <v>1.6236809738154102E-2</v>
      </c>
      <c r="J2229" s="17">
        <v>1.8451355818267599E-2</v>
      </c>
      <c r="K2229" s="17">
        <v>8.8362550309698008E-3</v>
      </c>
      <c r="L2229" s="17">
        <v>0</v>
      </c>
      <c r="M2229" s="17"/>
      <c r="N2229" s="17">
        <v>1.0894999100897401E-2</v>
      </c>
      <c r="O2229" s="17">
        <v>1.28941191054647E-2</v>
      </c>
      <c r="P2229" s="17">
        <v>5.8727079100746003E-3</v>
      </c>
      <c r="Q2229" s="17">
        <v>1.1158317940885501E-2</v>
      </c>
      <c r="R2229" s="17"/>
      <c r="S2229" s="17">
        <v>0</v>
      </c>
      <c r="T2229" s="17">
        <v>0</v>
      </c>
      <c r="U2229" s="17">
        <v>1.9236974048125199E-2</v>
      </c>
      <c r="V2229" s="17">
        <v>1.7339172733635999E-2</v>
      </c>
      <c r="W2229" s="17">
        <v>1.6574818692443299E-2</v>
      </c>
      <c r="X2229" s="17">
        <v>1.70266593503304E-2</v>
      </c>
      <c r="Y2229" s="17">
        <v>0</v>
      </c>
      <c r="Z2229" s="17">
        <v>2.94609069022107E-2</v>
      </c>
      <c r="AA2229" s="17">
        <v>0</v>
      </c>
      <c r="AB2229" s="17">
        <v>0</v>
      </c>
      <c r="AC2229" s="17">
        <v>2.4380558623838599E-2</v>
      </c>
      <c r="AD2229" s="17">
        <v>4.0499572488732698E-2</v>
      </c>
      <c r="AE2229" s="17"/>
      <c r="AF2229" s="17">
        <v>1.73555729176086E-2</v>
      </c>
      <c r="AG2229" s="17">
        <v>4.1372444766735001E-3</v>
      </c>
      <c r="AH2229" s="17">
        <v>7.8244872924591001E-3</v>
      </c>
      <c r="AI2229" s="17"/>
      <c r="AJ2229" s="17">
        <v>1.41033442879516E-2</v>
      </c>
      <c r="AK2229" s="17">
        <v>5.1999418687546199E-3</v>
      </c>
      <c r="AL2229" s="17">
        <v>0</v>
      </c>
      <c r="AM2229" s="17">
        <v>6.9830663741730803E-2</v>
      </c>
      <c r="AN2229" s="17">
        <v>2.01031336995455E-2</v>
      </c>
      <c r="AO2229" s="17"/>
      <c r="AP2229" s="17">
        <v>1.55534305412308E-2</v>
      </c>
      <c r="AQ2229" s="17">
        <v>8.6817910556875807E-3</v>
      </c>
      <c r="AR2229" s="17">
        <v>0</v>
      </c>
      <c r="AS2229" s="17"/>
      <c r="AT2229" s="17">
        <v>3.8036347277444998E-3</v>
      </c>
      <c r="AU2229" s="17">
        <v>1.5447405918502501E-2</v>
      </c>
      <c r="AV2229" s="17" t="s">
        <v>74</v>
      </c>
      <c r="AW2229" s="17">
        <v>1.71427727313389E-2</v>
      </c>
      <c r="AX2229" s="17">
        <v>0</v>
      </c>
      <c r="AY2229" s="17">
        <v>1.8484850845384398E-2</v>
      </c>
      <c r="AZ2229" s="17">
        <v>0</v>
      </c>
    </row>
    <row r="2230" spans="2:52" x14ac:dyDescent="0.35">
      <c r="C2230" s="17"/>
      <c r="D2230" s="17"/>
      <c r="E2230" s="17"/>
      <c r="F2230" s="17"/>
      <c r="G2230" s="17"/>
      <c r="H2230" s="17"/>
      <c r="I2230" s="17"/>
      <c r="J2230" s="17"/>
      <c r="K2230" s="17"/>
      <c r="L2230" s="17"/>
      <c r="M2230" s="17"/>
      <c r="N2230" s="17"/>
      <c r="O2230" s="17"/>
      <c r="P2230" s="17"/>
      <c r="Q2230" s="17"/>
      <c r="R2230" s="17"/>
      <c r="S2230" s="17"/>
      <c r="T2230" s="17"/>
      <c r="U2230" s="17"/>
      <c r="V2230" s="17"/>
      <c r="W2230" s="17"/>
      <c r="X2230" s="17"/>
      <c r="Y2230" s="17"/>
      <c r="Z2230" s="17"/>
      <c r="AA2230" s="17"/>
      <c r="AB2230" s="17"/>
      <c r="AC2230" s="17"/>
      <c r="AD2230" s="17"/>
      <c r="AE2230" s="17"/>
      <c r="AF2230" s="17"/>
      <c r="AG2230" s="17"/>
      <c r="AH2230" s="17"/>
      <c r="AI2230" s="17"/>
      <c r="AJ2230" s="17"/>
      <c r="AK2230" s="17"/>
      <c r="AL2230" s="17"/>
      <c r="AM2230" s="17"/>
      <c r="AN2230" s="17"/>
      <c r="AO2230" s="17"/>
      <c r="AP2230" s="17"/>
      <c r="AQ2230" s="17"/>
      <c r="AR2230" s="17"/>
      <c r="AS2230" s="17"/>
      <c r="AT2230" s="17"/>
      <c r="AU2230" s="17"/>
      <c r="AV2230" s="17"/>
      <c r="AW2230" s="17"/>
      <c r="AX2230" s="17"/>
      <c r="AY2230" s="17"/>
      <c r="AZ2230" s="17"/>
    </row>
    <row r="2231" spans="2:52" x14ac:dyDescent="0.35">
      <c r="B2231" s="6" t="s">
        <v>592</v>
      </c>
      <c r="C2231" s="17"/>
      <c r="D2231" s="17"/>
      <c r="E2231" s="17"/>
      <c r="F2231" s="17"/>
      <c r="G2231" s="17"/>
      <c r="H2231" s="17"/>
      <c r="I2231" s="17"/>
      <c r="J2231" s="17"/>
      <c r="K2231" s="17"/>
      <c r="L2231" s="17"/>
      <c r="M2231" s="17"/>
      <c r="N2231" s="17"/>
      <c r="O2231" s="17"/>
      <c r="P2231" s="17"/>
      <c r="Q2231" s="17"/>
      <c r="R2231" s="17"/>
      <c r="S2231" s="17"/>
      <c r="T2231" s="17"/>
      <c r="U2231" s="17"/>
      <c r="V2231" s="17"/>
      <c r="W2231" s="17"/>
      <c r="X2231" s="17"/>
      <c r="Y2231" s="17"/>
      <c r="Z2231" s="17"/>
      <c r="AA2231" s="17"/>
      <c r="AB2231" s="17"/>
      <c r="AC2231" s="17"/>
      <c r="AD2231" s="17"/>
      <c r="AE2231" s="17"/>
      <c r="AF2231" s="17"/>
      <c r="AG2231" s="17"/>
      <c r="AH2231" s="17"/>
      <c r="AI2231" s="17"/>
      <c r="AJ2231" s="17"/>
      <c r="AK2231" s="17"/>
      <c r="AL2231" s="17"/>
      <c r="AM2231" s="17"/>
      <c r="AN2231" s="17"/>
      <c r="AO2231" s="17"/>
      <c r="AP2231" s="17"/>
      <c r="AQ2231" s="17"/>
      <c r="AR2231" s="17"/>
      <c r="AS2231" s="17"/>
      <c r="AT2231" s="17"/>
      <c r="AU2231" s="17"/>
      <c r="AV2231" s="17"/>
      <c r="AW2231" s="17"/>
      <c r="AX2231" s="17"/>
      <c r="AY2231" s="17"/>
      <c r="AZ2231" s="17"/>
    </row>
    <row r="2232" spans="2:52" x14ac:dyDescent="0.35">
      <c r="B2232" s="24" t="s">
        <v>156</v>
      </c>
      <c r="C2232" s="17"/>
      <c r="D2232" s="17"/>
      <c r="E2232" s="17"/>
      <c r="F2232" s="17"/>
      <c r="G2232" s="17"/>
      <c r="H2232" s="17"/>
      <c r="I2232" s="17"/>
      <c r="J2232" s="17"/>
      <c r="K2232" s="17"/>
      <c r="L2232" s="17"/>
      <c r="M2232" s="17"/>
      <c r="N2232" s="17"/>
      <c r="O2232" s="17"/>
      <c r="P2232" s="17"/>
      <c r="Q2232" s="17"/>
      <c r="R2232" s="17"/>
      <c r="S2232" s="17"/>
      <c r="T2232" s="17"/>
      <c r="U2232" s="17"/>
      <c r="V2232" s="17"/>
      <c r="W2232" s="17"/>
      <c r="X2232" s="17"/>
      <c r="Y2232" s="17"/>
      <c r="Z2232" s="17"/>
      <c r="AA2232" s="17"/>
      <c r="AB2232" s="17"/>
      <c r="AC2232" s="17"/>
      <c r="AD2232" s="17"/>
      <c r="AE2232" s="17"/>
      <c r="AF2232" s="17"/>
      <c r="AG2232" s="17"/>
      <c r="AH2232" s="17"/>
      <c r="AI2232" s="17"/>
      <c r="AJ2232" s="17"/>
      <c r="AK2232" s="17"/>
      <c r="AL2232" s="17"/>
      <c r="AM2232" s="17"/>
      <c r="AN2232" s="17"/>
      <c r="AO2232" s="17"/>
      <c r="AP2232" s="17"/>
      <c r="AQ2232" s="17"/>
      <c r="AR2232" s="17"/>
      <c r="AS2232" s="17"/>
      <c r="AT2232" s="17"/>
      <c r="AU2232" s="17"/>
      <c r="AV2232" s="17"/>
      <c r="AW2232" s="17"/>
      <c r="AX2232" s="17"/>
      <c r="AY2232" s="17"/>
      <c r="AZ2232" s="17"/>
    </row>
    <row r="2233" spans="2:52" x14ac:dyDescent="0.35">
      <c r="B2233" t="s">
        <v>573</v>
      </c>
      <c r="C2233" s="17">
        <v>0.22479164748965599</v>
      </c>
      <c r="D2233" s="17">
        <v>0.21364388453548</v>
      </c>
      <c r="E2233" s="17">
        <v>0.235700598228123</v>
      </c>
      <c r="F2233" s="17"/>
      <c r="G2233" s="17">
        <v>0.20722358740909899</v>
      </c>
      <c r="H2233" s="17">
        <v>0.17627950245354601</v>
      </c>
      <c r="I2233" s="17">
        <v>0.29652559985736598</v>
      </c>
      <c r="J2233" s="17">
        <v>0.23283507553180699</v>
      </c>
      <c r="K2233" s="17">
        <v>0.2167146923195</v>
      </c>
      <c r="L2233" s="17">
        <v>0.21534802552810001</v>
      </c>
      <c r="M2233" s="17"/>
      <c r="N2233" s="17">
        <v>0.287495986273477</v>
      </c>
      <c r="O2233" s="17">
        <v>0.146128051776758</v>
      </c>
      <c r="P2233" s="17">
        <v>0.22030907772185401</v>
      </c>
      <c r="Q2233" s="17">
        <v>0.234153444772328</v>
      </c>
      <c r="R2233" s="17"/>
      <c r="S2233" s="17">
        <v>0.27327813657656502</v>
      </c>
      <c r="T2233" s="17">
        <v>0.173363930138455</v>
      </c>
      <c r="U2233" s="17">
        <v>0.26394144820877302</v>
      </c>
      <c r="V2233" s="17">
        <v>0.19482820315385099</v>
      </c>
      <c r="W2233" s="17">
        <v>0.29225252365403498</v>
      </c>
      <c r="X2233" s="17">
        <v>0.206146348558267</v>
      </c>
      <c r="Y2233" s="17">
        <v>0.165049900504083</v>
      </c>
      <c r="Z2233" s="17">
        <v>0.15774764435288499</v>
      </c>
      <c r="AA2233" s="17">
        <v>0.221847329992343</v>
      </c>
      <c r="AB2233" s="17">
        <v>0.126489203224075</v>
      </c>
      <c r="AC2233" s="17">
        <v>0.43539988603983798</v>
      </c>
      <c r="AD2233" s="17">
        <v>0.23776135282374899</v>
      </c>
      <c r="AE2233" s="17"/>
      <c r="AF2233" s="17">
        <v>0.23118274058477001</v>
      </c>
      <c r="AG2233" s="17">
        <v>0.222294668970557</v>
      </c>
      <c r="AH2233" s="17">
        <v>0.19595923475538499</v>
      </c>
      <c r="AI2233" s="17"/>
      <c r="AJ2233" s="17">
        <v>0.225595804577024</v>
      </c>
      <c r="AK2233" s="17">
        <v>0.239158086354752</v>
      </c>
      <c r="AL2233" s="17">
        <v>0.18345391767935401</v>
      </c>
      <c r="AM2233" s="17">
        <v>0.27976651134907099</v>
      </c>
      <c r="AN2233" s="17">
        <v>0.21843692408363999</v>
      </c>
      <c r="AO2233" s="17"/>
      <c r="AP2233" s="17">
        <v>0.21130925481441901</v>
      </c>
      <c r="AQ2233" s="17">
        <v>0.26681871850495997</v>
      </c>
      <c r="AR2233" s="17">
        <v>0.22884465439972199</v>
      </c>
      <c r="AS2233" s="17"/>
      <c r="AT2233" s="17">
        <v>0.245857508443909</v>
      </c>
      <c r="AU2233" s="17">
        <v>0.29239844788674402</v>
      </c>
      <c r="AV2233" s="17" t="s">
        <v>74</v>
      </c>
      <c r="AW2233" s="17">
        <v>0.17950250542506899</v>
      </c>
      <c r="AX2233" s="17">
        <v>0.11926075455212</v>
      </c>
      <c r="AY2233" s="17">
        <v>0.18286416105221201</v>
      </c>
      <c r="AZ2233" s="17">
        <v>0.25474253310607697</v>
      </c>
    </row>
    <row r="2234" spans="2:52" x14ac:dyDescent="0.35">
      <c r="B2234" t="s">
        <v>574</v>
      </c>
      <c r="C2234" s="17">
        <v>0.403105343829193</v>
      </c>
      <c r="D2234" s="17">
        <v>0.40417109222828501</v>
      </c>
      <c r="E2234" s="17">
        <v>0.40703799288720799</v>
      </c>
      <c r="F2234" s="17"/>
      <c r="G2234" s="17">
        <v>0.40003289683656501</v>
      </c>
      <c r="H2234" s="17">
        <v>0.49271627588954398</v>
      </c>
      <c r="I2234" s="17">
        <v>0.391885333334137</v>
      </c>
      <c r="J2234" s="17">
        <v>0.36314713013239902</v>
      </c>
      <c r="K2234" s="17">
        <v>0.40879554640794002</v>
      </c>
      <c r="L2234" s="17">
        <v>0.35960769598383002</v>
      </c>
      <c r="M2234" s="17"/>
      <c r="N2234" s="17">
        <v>0.38666529407591299</v>
      </c>
      <c r="O2234" s="17">
        <v>0.43140806249712699</v>
      </c>
      <c r="P2234" s="17">
        <v>0.45343336135798501</v>
      </c>
      <c r="Q2234" s="17">
        <v>0.35088880372490799</v>
      </c>
      <c r="R2234" s="17"/>
      <c r="S2234" s="17">
        <v>0.42507575233355099</v>
      </c>
      <c r="T2234" s="17">
        <v>0.43875312564140101</v>
      </c>
      <c r="U2234" s="17">
        <v>0.40258137445019798</v>
      </c>
      <c r="V2234" s="17">
        <v>0.32219511650920701</v>
      </c>
      <c r="W2234" s="17">
        <v>0.37269096460714501</v>
      </c>
      <c r="X2234" s="17">
        <v>0.44473680712471603</v>
      </c>
      <c r="Y2234" s="17">
        <v>0.36820941063720902</v>
      </c>
      <c r="Z2234" s="17">
        <v>0.51110999983435701</v>
      </c>
      <c r="AA2234" s="17">
        <v>0.427026507215509</v>
      </c>
      <c r="AB2234" s="17">
        <v>0.429711476754295</v>
      </c>
      <c r="AC2234" s="17">
        <v>0.22960799711979901</v>
      </c>
      <c r="AD2234" s="17">
        <v>0.43193710920052197</v>
      </c>
      <c r="AE2234" s="17"/>
      <c r="AF2234" s="17">
        <v>0.38723266810742801</v>
      </c>
      <c r="AG2234" s="17">
        <v>0.41698847120313798</v>
      </c>
      <c r="AH2234" s="17">
        <v>0.39504552203550303</v>
      </c>
      <c r="AI2234" s="17"/>
      <c r="AJ2234" s="17">
        <v>0.40353151306086399</v>
      </c>
      <c r="AK2234" s="17">
        <v>0.40385944910261301</v>
      </c>
      <c r="AL2234" s="17">
        <v>0.38061446253706199</v>
      </c>
      <c r="AM2234" s="17">
        <v>0.42244028299564002</v>
      </c>
      <c r="AN2234" s="17">
        <v>0.41405594711238902</v>
      </c>
      <c r="AO2234" s="17"/>
      <c r="AP2234" s="17">
        <v>0.43017422553672902</v>
      </c>
      <c r="AQ2234" s="17">
        <v>0.41079973739539499</v>
      </c>
      <c r="AR2234" s="17">
        <v>0.34144611547551701</v>
      </c>
      <c r="AS2234" s="17"/>
      <c r="AT2234" s="17">
        <v>0.440036215513397</v>
      </c>
      <c r="AU2234" s="17">
        <v>0.43945523940853198</v>
      </c>
      <c r="AV2234" s="17" t="s">
        <v>74</v>
      </c>
      <c r="AW2234" s="17">
        <v>0.31356642002995</v>
      </c>
      <c r="AX2234" s="17">
        <v>0.20338668401042301</v>
      </c>
      <c r="AY2234" s="17">
        <v>0.427484990104681</v>
      </c>
      <c r="AZ2234" s="17">
        <v>0.33840173549671099</v>
      </c>
    </row>
    <row r="2235" spans="2:52" x14ac:dyDescent="0.35">
      <c r="B2235" t="s">
        <v>575</v>
      </c>
      <c r="C2235" s="17">
        <v>0.33861679951867202</v>
      </c>
      <c r="D2235" s="17">
        <v>0.35943269582702198</v>
      </c>
      <c r="E2235" s="17">
        <v>0.31276285572323398</v>
      </c>
      <c r="F2235" s="17"/>
      <c r="G2235" s="17">
        <v>0.35080716225349601</v>
      </c>
      <c r="H2235" s="17">
        <v>0.29809869726236898</v>
      </c>
      <c r="I2235" s="17">
        <v>0.25181898216523502</v>
      </c>
      <c r="J2235" s="17">
        <v>0.38109241636631103</v>
      </c>
      <c r="K2235" s="17">
        <v>0.33788672318447599</v>
      </c>
      <c r="L2235" s="17">
        <v>0.415468467339139</v>
      </c>
      <c r="M2235" s="17"/>
      <c r="N2235" s="17">
        <v>0.303386594878852</v>
      </c>
      <c r="O2235" s="17">
        <v>0.37178442306498</v>
      </c>
      <c r="P2235" s="17">
        <v>0.29347759348527602</v>
      </c>
      <c r="Q2235" s="17">
        <v>0.38559534168688397</v>
      </c>
      <c r="R2235" s="17"/>
      <c r="S2235" s="17">
        <v>0.26534689665047401</v>
      </c>
      <c r="T2235" s="17">
        <v>0.38788294422014402</v>
      </c>
      <c r="U2235" s="17">
        <v>0.28535396616053099</v>
      </c>
      <c r="V2235" s="17">
        <v>0.45060239100877603</v>
      </c>
      <c r="W2235" s="17">
        <v>0.27583058355565898</v>
      </c>
      <c r="X2235" s="17">
        <v>0.29868127266598199</v>
      </c>
      <c r="Y2235" s="17">
        <v>0.42913579996209</v>
      </c>
      <c r="Z2235" s="17">
        <v>0.33114235581275803</v>
      </c>
      <c r="AA2235" s="17">
        <v>0.31373434700680197</v>
      </c>
      <c r="AB2235" s="17">
        <v>0.40922300687917101</v>
      </c>
      <c r="AC2235" s="17">
        <v>0.31060543892481202</v>
      </c>
      <c r="AD2235" s="17">
        <v>0.28832428517584702</v>
      </c>
      <c r="AE2235" s="17"/>
      <c r="AF2235" s="17">
        <v>0.34874131620302201</v>
      </c>
      <c r="AG2235" s="17">
        <v>0.32514021844400198</v>
      </c>
      <c r="AH2235" s="17">
        <v>0.37775617745615903</v>
      </c>
      <c r="AI2235" s="17"/>
      <c r="AJ2235" s="17">
        <v>0.34279508770690997</v>
      </c>
      <c r="AK2235" s="17">
        <v>0.32033618184603202</v>
      </c>
      <c r="AL2235" s="17">
        <v>0.41548104229263999</v>
      </c>
      <c r="AM2235" s="17">
        <v>0.297793205655289</v>
      </c>
      <c r="AN2235" s="17">
        <v>0.32214067856586098</v>
      </c>
      <c r="AO2235" s="17"/>
      <c r="AP2235" s="17">
        <v>0.33669279584269701</v>
      </c>
      <c r="AQ2235" s="17">
        <v>0.29130113479487102</v>
      </c>
      <c r="AR2235" s="17">
        <v>0.38713124303483798</v>
      </c>
      <c r="AS2235" s="17"/>
      <c r="AT2235" s="17">
        <v>0.30901235860111498</v>
      </c>
      <c r="AU2235" s="17">
        <v>0.24650684555979099</v>
      </c>
      <c r="AV2235" s="17" t="s">
        <v>74</v>
      </c>
      <c r="AW2235" s="17">
        <v>0.49006705771083597</v>
      </c>
      <c r="AX2235" s="17">
        <v>0.59491847597221104</v>
      </c>
      <c r="AY2235" s="17">
        <v>0.308619491420346</v>
      </c>
      <c r="AZ2235" s="17">
        <v>0.40685573139721298</v>
      </c>
    </row>
    <row r="2236" spans="2:52" x14ac:dyDescent="0.35">
      <c r="B2236" t="s">
        <v>576</v>
      </c>
      <c r="C2236" s="17">
        <v>1.6384521641485E-2</v>
      </c>
      <c r="D2236" s="17">
        <v>1.0338895967501999E-2</v>
      </c>
      <c r="E2236" s="17">
        <v>2.25563678689839E-2</v>
      </c>
      <c r="F2236" s="17"/>
      <c r="G2236" s="17">
        <v>2.1268728424874799E-2</v>
      </c>
      <c r="H2236" s="17">
        <v>1.8545535072879999E-2</v>
      </c>
      <c r="I2236" s="17">
        <v>4.2581745513563203E-2</v>
      </c>
      <c r="J2236" s="17">
        <v>7.3204802063993801E-3</v>
      </c>
      <c r="K2236" s="17">
        <v>8.6115496485676696E-3</v>
      </c>
      <c r="L2236" s="17">
        <v>0</v>
      </c>
      <c r="M2236" s="17"/>
      <c r="N2236" s="17">
        <v>4.6295941725963902E-3</v>
      </c>
      <c r="O2236" s="17">
        <v>2.9000250264741199E-2</v>
      </c>
      <c r="P2236" s="17">
        <v>2.1006936913554701E-2</v>
      </c>
      <c r="Q2236" s="17">
        <v>1.2601062975489101E-2</v>
      </c>
      <c r="R2236" s="17"/>
      <c r="S2236" s="17">
        <v>1.14945792146257E-2</v>
      </c>
      <c r="T2236" s="17">
        <v>0</v>
      </c>
      <c r="U2236" s="17">
        <v>3.2601425409627197E-2</v>
      </c>
      <c r="V2236" s="17">
        <v>0</v>
      </c>
      <c r="W2236" s="17">
        <v>4.2651109490717001E-2</v>
      </c>
      <c r="X2236" s="17">
        <v>1.7057123886626099E-2</v>
      </c>
      <c r="Y2236" s="17">
        <v>1.8117526562222899E-2</v>
      </c>
      <c r="Z2236" s="17">
        <v>0</v>
      </c>
      <c r="AA2236" s="17">
        <v>2.4794702667857899E-2</v>
      </c>
      <c r="AB2236" s="17">
        <v>1.7278619076167501E-2</v>
      </c>
      <c r="AC2236" s="17">
        <v>0</v>
      </c>
      <c r="AD2236" s="17">
        <v>4.1977252799882202E-2</v>
      </c>
      <c r="AE2236" s="17"/>
      <c r="AF2236" s="17">
        <v>1.46526070563925E-2</v>
      </c>
      <c r="AG2236" s="17">
        <v>2.15197557896404E-2</v>
      </c>
      <c r="AH2236" s="17">
        <v>7.4911602773076397E-3</v>
      </c>
      <c r="AI2236" s="17"/>
      <c r="AJ2236" s="17">
        <v>1.43093782826772E-2</v>
      </c>
      <c r="AK2236" s="17">
        <v>1.9866976742999899E-2</v>
      </c>
      <c r="AL2236" s="17">
        <v>0</v>
      </c>
      <c r="AM2236" s="17">
        <v>0</v>
      </c>
      <c r="AN2236" s="17">
        <v>9.4127265552038392E-3</v>
      </c>
      <c r="AO2236" s="17"/>
      <c r="AP2236" s="17">
        <v>1.47350236580136E-2</v>
      </c>
      <c r="AQ2236" s="17">
        <v>1.4011550998466399E-2</v>
      </c>
      <c r="AR2236" s="17">
        <v>0</v>
      </c>
      <c r="AS2236" s="17"/>
      <c r="AT2236" s="17">
        <v>5.0939174415783597E-3</v>
      </c>
      <c r="AU2236" s="17">
        <v>2.1639467144932499E-2</v>
      </c>
      <c r="AV2236" s="17" t="s">
        <v>74</v>
      </c>
      <c r="AW2236" s="17">
        <v>1.68640168341452E-2</v>
      </c>
      <c r="AX2236" s="17">
        <v>4.9275458657054898E-2</v>
      </c>
      <c r="AY2236" s="17">
        <v>1.9909619870516902E-2</v>
      </c>
      <c r="AZ2236" s="17">
        <v>0</v>
      </c>
    </row>
    <row r="2237" spans="2:52" x14ac:dyDescent="0.35">
      <c r="B2237" t="s">
        <v>577</v>
      </c>
      <c r="C2237" s="17">
        <v>1.7101687520993902E-2</v>
      </c>
      <c r="D2237" s="17">
        <v>1.2413431441711901E-2</v>
      </c>
      <c r="E2237" s="17">
        <v>2.1942185292451899E-2</v>
      </c>
      <c r="F2237" s="17"/>
      <c r="G2237" s="17">
        <v>2.0667625075964501E-2</v>
      </c>
      <c r="H2237" s="17">
        <v>1.4359989321660599E-2</v>
      </c>
      <c r="I2237" s="17">
        <v>1.7188339129697701E-2</v>
      </c>
      <c r="J2237" s="17">
        <v>1.5604897763083899E-2</v>
      </c>
      <c r="K2237" s="17">
        <v>2.7991488439515901E-2</v>
      </c>
      <c r="L2237" s="17">
        <v>9.5758111489309492E-3</v>
      </c>
      <c r="M2237" s="17"/>
      <c r="N2237" s="17">
        <v>1.7822530599162702E-2</v>
      </c>
      <c r="O2237" s="17">
        <v>2.16792123963928E-2</v>
      </c>
      <c r="P2237" s="17">
        <v>1.17730305213299E-2</v>
      </c>
      <c r="Q2237" s="17">
        <v>1.6761346840391701E-2</v>
      </c>
      <c r="R2237" s="17"/>
      <c r="S2237" s="17">
        <v>2.4804635224784401E-2</v>
      </c>
      <c r="T2237" s="17">
        <v>0</v>
      </c>
      <c r="U2237" s="17">
        <v>1.55217857708704E-2</v>
      </c>
      <c r="V2237" s="17">
        <v>3.2374289328165301E-2</v>
      </c>
      <c r="W2237" s="17">
        <v>1.6574818692443299E-2</v>
      </c>
      <c r="X2237" s="17">
        <v>3.3378447764409798E-2</v>
      </c>
      <c r="Y2237" s="17">
        <v>1.9487362334395401E-2</v>
      </c>
      <c r="Z2237" s="17">
        <v>0</v>
      </c>
      <c r="AA2237" s="17">
        <v>1.25971131174883E-2</v>
      </c>
      <c r="AB2237" s="17">
        <v>1.7297694066291301E-2</v>
      </c>
      <c r="AC2237" s="17">
        <v>2.4386677915551699E-2</v>
      </c>
      <c r="AD2237" s="17">
        <v>0</v>
      </c>
      <c r="AE2237" s="17"/>
      <c r="AF2237" s="17">
        <v>1.8190668048387901E-2</v>
      </c>
      <c r="AG2237" s="17">
        <v>1.40568855926629E-2</v>
      </c>
      <c r="AH2237" s="17">
        <v>2.3747905475645099E-2</v>
      </c>
      <c r="AI2237" s="17"/>
      <c r="AJ2237" s="17">
        <v>1.3768216372524501E-2</v>
      </c>
      <c r="AK2237" s="17">
        <v>1.6779305953603399E-2</v>
      </c>
      <c r="AL2237" s="17">
        <v>2.0450577490944699E-2</v>
      </c>
      <c r="AM2237" s="17">
        <v>0</v>
      </c>
      <c r="AN2237" s="17">
        <v>3.5953723682905503E-2</v>
      </c>
      <c r="AO2237" s="17"/>
      <c r="AP2237" s="17">
        <v>7.0887001481420697E-3</v>
      </c>
      <c r="AQ2237" s="17">
        <v>1.7068858306307499E-2</v>
      </c>
      <c r="AR2237" s="17">
        <v>4.2577987089921901E-2</v>
      </c>
      <c r="AS2237" s="17"/>
      <c r="AT2237" s="17">
        <v>0</v>
      </c>
      <c r="AU2237" s="17">
        <v>0</v>
      </c>
      <c r="AV2237" s="17" t="s">
        <v>74</v>
      </c>
      <c r="AW2237" s="17">
        <v>0</v>
      </c>
      <c r="AX2237" s="17">
        <v>3.3158626808190803E-2</v>
      </c>
      <c r="AY2237" s="17">
        <v>6.11217375522436E-2</v>
      </c>
      <c r="AZ2237" s="17">
        <v>0</v>
      </c>
    </row>
    <row r="2238" spans="2:52" x14ac:dyDescent="0.35">
      <c r="C2238" s="17"/>
      <c r="D2238" s="17"/>
      <c r="E2238" s="17"/>
      <c r="F2238" s="17"/>
      <c r="G2238" s="17"/>
      <c r="H2238" s="17"/>
      <c r="I2238" s="17"/>
      <c r="J2238" s="17"/>
      <c r="K2238" s="17"/>
      <c r="L2238" s="17"/>
      <c r="M2238" s="17"/>
      <c r="N2238" s="17"/>
      <c r="O2238" s="17"/>
      <c r="P2238" s="17"/>
      <c r="Q2238" s="17"/>
      <c r="R2238" s="17"/>
      <c r="S2238" s="17"/>
      <c r="T2238" s="17"/>
      <c r="U2238" s="17"/>
      <c r="V2238" s="17"/>
      <c r="W2238" s="17"/>
      <c r="X2238" s="17"/>
      <c r="Y2238" s="17"/>
      <c r="Z2238" s="17"/>
      <c r="AA2238" s="17"/>
      <c r="AB2238" s="17"/>
      <c r="AC2238" s="17"/>
      <c r="AD2238" s="17"/>
      <c r="AE2238" s="17"/>
      <c r="AF2238" s="17"/>
      <c r="AG2238" s="17"/>
      <c r="AH2238" s="17"/>
      <c r="AI2238" s="17"/>
      <c r="AJ2238" s="17"/>
      <c r="AK2238" s="17"/>
      <c r="AL2238" s="17"/>
      <c r="AM2238" s="17"/>
      <c r="AN2238" s="17"/>
      <c r="AO2238" s="17"/>
      <c r="AP2238" s="17"/>
      <c r="AQ2238" s="17"/>
      <c r="AR2238" s="17"/>
      <c r="AS2238" s="17"/>
      <c r="AT2238" s="17"/>
      <c r="AU2238" s="17"/>
      <c r="AV2238" s="17"/>
      <c r="AW2238" s="17"/>
      <c r="AX2238" s="17"/>
      <c r="AY2238" s="17"/>
      <c r="AZ2238" s="17"/>
    </row>
    <row r="2239" spans="2:52" x14ac:dyDescent="0.35">
      <c r="B2239" s="6" t="s">
        <v>603</v>
      </c>
      <c r="C2239" s="17"/>
      <c r="D2239" s="17"/>
      <c r="E2239" s="17"/>
      <c r="F2239" s="17"/>
      <c r="G2239" s="17"/>
      <c r="H2239" s="17"/>
      <c r="I2239" s="17"/>
      <c r="J2239" s="17"/>
      <c r="K2239" s="17"/>
      <c r="L2239" s="17"/>
      <c r="M2239" s="17"/>
      <c r="N2239" s="17"/>
      <c r="O2239" s="17"/>
      <c r="P2239" s="17"/>
      <c r="Q2239" s="17"/>
      <c r="R2239" s="17"/>
      <c r="S2239" s="17"/>
      <c r="T2239" s="17"/>
      <c r="U2239" s="17"/>
      <c r="V2239" s="17"/>
      <c r="W2239" s="17"/>
      <c r="X2239" s="17"/>
      <c r="Y2239" s="17"/>
      <c r="Z2239" s="17"/>
      <c r="AA2239" s="17"/>
      <c r="AB2239" s="17"/>
      <c r="AC2239" s="17"/>
      <c r="AD2239" s="17"/>
      <c r="AE2239" s="17"/>
      <c r="AF2239" s="17"/>
      <c r="AG2239" s="17"/>
      <c r="AH2239" s="17"/>
      <c r="AI2239" s="17"/>
      <c r="AJ2239" s="17"/>
      <c r="AK2239" s="17"/>
      <c r="AL2239" s="17"/>
      <c r="AM2239" s="17"/>
      <c r="AN2239" s="17"/>
      <c r="AO2239" s="17"/>
      <c r="AP2239" s="17"/>
      <c r="AQ2239" s="17"/>
      <c r="AR2239" s="17"/>
      <c r="AS2239" s="17"/>
      <c r="AT2239" s="17"/>
      <c r="AU2239" s="17"/>
      <c r="AV2239" s="17"/>
      <c r="AW2239" s="17"/>
      <c r="AX2239" s="17"/>
      <c r="AY2239" s="17"/>
      <c r="AZ2239" s="17"/>
    </row>
    <row r="2240" spans="2:52" x14ac:dyDescent="0.35">
      <c r="B2240" s="24" t="s">
        <v>76</v>
      </c>
      <c r="C2240" s="17"/>
      <c r="D2240" s="17"/>
      <c r="E2240" s="17"/>
      <c r="F2240" s="17"/>
      <c r="G2240" s="17"/>
      <c r="H2240" s="17"/>
      <c r="I2240" s="17"/>
      <c r="J2240" s="17"/>
      <c r="K2240" s="17"/>
      <c r="L2240" s="17"/>
      <c r="M2240" s="17"/>
      <c r="N2240" s="17"/>
      <c r="O2240" s="17"/>
      <c r="P2240" s="17"/>
      <c r="Q2240" s="17"/>
      <c r="R2240" s="17"/>
      <c r="S2240" s="17"/>
      <c r="T2240" s="17"/>
      <c r="U2240" s="17"/>
      <c r="V2240" s="17"/>
      <c r="W2240" s="17"/>
      <c r="X2240" s="17"/>
      <c r="Y2240" s="17"/>
      <c r="Z2240" s="17"/>
      <c r="AA2240" s="17"/>
      <c r="AB2240" s="17"/>
      <c r="AC2240" s="17"/>
      <c r="AD2240" s="17"/>
      <c r="AE2240" s="17"/>
      <c r="AF2240" s="17"/>
      <c r="AG2240" s="17"/>
      <c r="AH2240" s="17"/>
      <c r="AI2240" s="17"/>
      <c r="AJ2240" s="17"/>
      <c r="AK2240" s="17"/>
      <c r="AL2240" s="17"/>
      <c r="AM2240" s="17"/>
      <c r="AN2240" s="17"/>
      <c r="AO2240" s="17"/>
      <c r="AP2240" s="17"/>
      <c r="AQ2240" s="17"/>
      <c r="AR2240" s="17"/>
      <c r="AS2240" s="17"/>
      <c r="AT2240" s="17"/>
      <c r="AU2240" s="17"/>
      <c r="AV2240" s="17"/>
      <c r="AW2240" s="17"/>
      <c r="AX2240" s="17"/>
      <c r="AY2240" s="17"/>
      <c r="AZ2240" s="17"/>
    </row>
    <row r="2241" spans="2:52" x14ac:dyDescent="0.35">
      <c r="B2241" t="s">
        <v>597</v>
      </c>
      <c r="C2241" s="17">
        <v>0.59332475069745305</v>
      </c>
      <c r="D2241" s="17">
        <v>0.60389224885727599</v>
      </c>
      <c r="E2241" s="17">
        <v>0.582536781648341</v>
      </c>
      <c r="F2241" s="17"/>
      <c r="G2241" s="17">
        <v>0.44916955764952199</v>
      </c>
      <c r="H2241" s="17">
        <v>0.48410353205332701</v>
      </c>
      <c r="I2241" s="17">
        <v>0.577398063222058</v>
      </c>
      <c r="J2241" s="17">
        <v>0.60460040604377696</v>
      </c>
      <c r="K2241" s="17">
        <v>0.67179330281508098</v>
      </c>
      <c r="L2241" s="17">
        <v>0.72860753372487297</v>
      </c>
      <c r="M2241" s="17"/>
      <c r="N2241" s="17">
        <v>0.63462921556316598</v>
      </c>
      <c r="O2241" s="17">
        <v>0.60914282217962701</v>
      </c>
      <c r="P2241" s="17">
        <v>0.59552043332137905</v>
      </c>
      <c r="Q2241" s="17">
        <v>0.530233023893804</v>
      </c>
      <c r="R2241" s="17"/>
      <c r="S2241" s="17">
        <v>0.55563910912178704</v>
      </c>
      <c r="T2241" s="17">
        <v>0.63604457129421899</v>
      </c>
      <c r="U2241" s="17">
        <v>0.65185998327991601</v>
      </c>
      <c r="V2241" s="17">
        <v>0.60891500684304001</v>
      </c>
      <c r="W2241" s="17">
        <v>0.614218572409582</v>
      </c>
      <c r="X2241" s="17">
        <v>0.54872110344593406</v>
      </c>
      <c r="Y2241" s="17">
        <v>0.64096199286364397</v>
      </c>
      <c r="Z2241" s="17">
        <v>0.59917713383104598</v>
      </c>
      <c r="AA2241" s="17">
        <v>0.56951626106695996</v>
      </c>
      <c r="AB2241" s="17">
        <v>0.55084171307294105</v>
      </c>
      <c r="AC2241" s="17">
        <v>0.59744614732113399</v>
      </c>
      <c r="AD2241" s="17">
        <v>0.53998654480306096</v>
      </c>
      <c r="AE2241" s="17"/>
      <c r="AF2241" s="17">
        <v>0.63365748453858295</v>
      </c>
      <c r="AG2241" s="17">
        <v>0.61700751925472697</v>
      </c>
      <c r="AH2241" s="17">
        <v>0.52378507034419897</v>
      </c>
      <c r="AI2241" s="17"/>
      <c r="AJ2241" s="17">
        <v>0.67887223181038903</v>
      </c>
      <c r="AK2241" s="17">
        <v>0.531127151723782</v>
      </c>
      <c r="AL2241" s="17">
        <v>0.66301299781790202</v>
      </c>
      <c r="AM2241" s="17">
        <v>0.60515448180980402</v>
      </c>
      <c r="AN2241" s="17">
        <v>0.52222505049926804</v>
      </c>
      <c r="AO2241" s="17"/>
      <c r="AP2241" s="17">
        <v>0.68451492814256298</v>
      </c>
      <c r="AQ2241" s="17">
        <v>0.56408215576820198</v>
      </c>
      <c r="AR2241" s="17">
        <v>0.60524301710740802</v>
      </c>
      <c r="AS2241" s="17"/>
      <c r="AT2241" s="17">
        <v>0.72386790693367098</v>
      </c>
      <c r="AU2241" s="17">
        <v>0.61463713209728199</v>
      </c>
      <c r="AV2241" s="17" t="s">
        <v>74</v>
      </c>
      <c r="AW2241" s="17">
        <v>0.40915109244979098</v>
      </c>
      <c r="AX2241" s="17">
        <v>0.40204800109199501</v>
      </c>
      <c r="AY2241" s="17">
        <v>0.52745043937685598</v>
      </c>
      <c r="AZ2241" s="17">
        <v>0.44547668281624297</v>
      </c>
    </row>
    <row r="2242" spans="2:52" x14ac:dyDescent="0.35">
      <c r="B2242" t="s">
        <v>598</v>
      </c>
      <c r="C2242" s="17">
        <v>0.549148865768462</v>
      </c>
      <c r="D2242" s="17">
        <v>0.558552030264855</v>
      </c>
      <c r="E2242" s="17">
        <v>0.53982125158352701</v>
      </c>
      <c r="F2242" s="17"/>
      <c r="G2242" s="17">
        <v>0.58979184544053898</v>
      </c>
      <c r="H2242" s="17">
        <v>0.61349620536246696</v>
      </c>
      <c r="I2242" s="17">
        <v>0.56759361554249599</v>
      </c>
      <c r="J2242" s="17">
        <v>0.57132559169824904</v>
      </c>
      <c r="K2242" s="17">
        <v>0.52821819129486502</v>
      </c>
      <c r="L2242" s="17">
        <v>0.45116445484026801</v>
      </c>
      <c r="M2242" s="17"/>
      <c r="N2242" s="17">
        <v>0.57530975694027198</v>
      </c>
      <c r="O2242" s="17">
        <v>0.56437946684767804</v>
      </c>
      <c r="P2242" s="17">
        <v>0.52953606462460101</v>
      </c>
      <c r="Q2242" s="17">
        <v>0.52435447437580396</v>
      </c>
      <c r="R2242" s="17"/>
      <c r="S2242" s="17">
        <v>0.54999155142161804</v>
      </c>
      <c r="T2242" s="17">
        <v>0.495071611179003</v>
      </c>
      <c r="U2242" s="17">
        <v>0.56135216330869397</v>
      </c>
      <c r="V2242" s="17">
        <v>0.49021377728381199</v>
      </c>
      <c r="W2242" s="17">
        <v>0.52302141320399598</v>
      </c>
      <c r="X2242" s="17">
        <v>0.544553817631102</v>
      </c>
      <c r="Y2242" s="17">
        <v>0.55379151520909498</v>
      </c>
      <c r="Z2242" s="17">
        <v>0.554813220617555</v>
      </c>
      <c r="AA2242" s="17">
        <v>0.58384545953621403</v>
      </c>
      <c r="AB2242" s="17">
        <v>0.60444364136975604</v>
      </c>
      <c r="AC2242" s="17">
        <v>0.57417049109862195</v>
      </c>
      <c r="AD2242" s="17">
        <v>0.64355707528765405</v>
      </c>
      <c r="AE2242" s="17"/>
      <c r="AF2242" s="17">
        <v>0.47081610480011798</v>
      </c>
      <c r="AG2242" s="17">
        <v>0.59762756737135003</v>
      </c>
      <c r="AH2242" s="17">
        <v>0.57238573619389499</v>
      </c>
      <c r="AI2242" s="17"/>
      <c r="AJ2242" s="17">
        <v>0.46279680442884702</v>
      </c>
      <c r="AK2242" s="17">
        <v>0.60275808051879498</v>
      </c>
      <c r="AL2242" s="17">
        <v>0.58008476587820701</v>
      </c>
      <c r="AM2242" s="17">
        <v>0.549450035606452</v>
      </c>
      <c r="AN2242" s="17">
        <v>0.56697189896762101</v>
      </c>
      <c r="AO2242" s="17"/>
      <c r="AP2242" s="17">
        <v>0.44141752308972598</v>
      </c>
      <c r="AQ2242" s="17">
        <v>0.620979815608663</v>
      </c>
      <c r="AR2242" s="17">
        <v>0.555764771069584</v>
      </c>
      <c r="AS2242" s="17"/>
      <c r="AT2242" s="17">
        <v>0.48036363397570497</v>
      </c>
      <c r="AU2242" s="17">
        <v>0.60279870868334795</v>
      </c>
      <c r="AV2242" s="17" t="s">
        <v>74</v>
      </c>
      <c r="AW2242" s="17">
        <v>0.59754535455902802</v>
      </c>
      <c r="AX2242" s="17">
        <v>0.53431502572119505</v>
      </c>
      <c r="AY2242" s="17">
        <v>0.58246870493277902</v>
      </c>
      <c r="AZ2242" s="17">
        <v>0.64800644606041702</v>
      </c>
    </row>
    <row r="2243" spans="2:52" x14ac:dyDescent="0.35">
      <c r="B2243" t="s">
        <v>599</v>
      </c>
      <c r="C2243" s="17">
        <v>0.48006374916288602</v>
      </c>
      <c r="D2243" s="17">
        <v>0.485823372443768</v>
      </c>
      <c r="E2243" s="17">
        <v>0.47294371193255202</v>
      </c>
      <c r="F2243" s="17"/>
      <c r="G2243" s="17">
        <v>0.50865407905371496</v>
      </c>
      <c r="H2243" s="17">
        <v>0.54192046085224499</v>
      </c>
      <c r="I2243" s="17">
        <v>0.48114736222834598</v>
      </c>
      <c r="J2243" s="17">
        <v>0.45731544372823502</v>
      </c>
      <c r="K2243" s="17">
        <v>0.47489449672752099</v>
      </c>
      <c r="L2243" s="17">
        <v>0.43197206235125302</v>
      </c>
      <c r="M2243" s="17"/>
      <c r="N2243" s="17">
        <v>0.48241555445670098</v>
      </c>
      <c r="O2243" s="17">
        <v>0.50418091775331397</v>
      </c>
      <c r="P2243" s="17">
        <v>0.44603038830853198</v>
      </c>
      <c r="Q2243" s="17">
        <v>0.485655394008007</v>
      </c>
      <c r="R2243" s="17"/>
      <c r="S2243" s="17">
        <v>0.53460461548357896</v>
      </c>
      <c r="T2243" s="17">
        <v>0.51937146038989601</v>
      </c>
      <c r="U2243" s="17">
        <v>0.48967986471913499</v>
      </c>
      <c r="V2243" s="17">
        <v>0.46444251847984802</v>
      </c>
      <c r="W2243" s="17">
        <v>0.479938132698221</v>
      </c>
      <c r="X2243" s="17">
        <v>0.4703682925373</v>
      </c>
      <c r="Y2243" s="17">
        <v>0.451385075164209</v>
      </c>
      <c r="Z2243" s="17">
        <v>0.38219825329038698</v>
      </c>
      <c r="AA2243" s="17">
        <v>0.48572279966958898</v>
      </c>
      <c r="AB2243" s="17">
        <v>0.45515311752092003</v>
      </c>
      <c r="AC2243" s="17">
        <v>0.44747830127823301</v>
      </c>
      <c r="AD2243" s="17">
        <v>0.42077291271447298</v>
      </c>
      <c r="AE2243" s="17"/>
      <c r="AF2243" s="17">
        <v>0.454123585657495</v>
      </c>
      <c r="AG2243" s="17">
        <v>0.47228442303268803</v>
      </c>
      <c r="AH2243" s="17">
        <v>0.52565862416530595</v>
      </c>
      <c r="AI2243" s="17"/>
      <c r="AJ2243" s="17">
        <v>0.444654970214581</v>
      </c>
      <c r="AK2243" s="17">
        <v>0.48817118361120498</v>
      </c>
      <c r="AL2243" s="17">
        <v>0.496527954965233</v>
      </c>
      <c r="AM2243" s="17">
        <v>0.53379023245789203</v>
      </c>
      <c r="AN2243" s="17">
        <v>0.54569431820807301</v>
      </c>
      <c r="AO2243" s="17"/>
      <c r="AP2243" s="17">
        <v>0.43856232829055602</v>
      </c>
      <c r="AQ2243" s="17">
        <v>0.51377837112565805</v>
      </c>
      <c r="AR2243" s="17">
        <v>0.51901562934989498</v>
      </c>
      <c r="AS2243" s="17"/>
      <c r="AT2243" s="17">
        <v>0.37718265005034801</v>
      </c>
      <c r="AU2243" s="17">
        <v>0.34507994904843098</v>
      </c>
      <c r="AV2243" s="17" t="s">
        <v>74</v>
      </c>
      <c r="AW2243" s="17">
        <v>0.60499730392547602</v>
      </c>
      <c r="AX2243" s="17">
        <v>0.66977292317358395</v>
      </c>
      <c r="AY2243" s="17">
        <v>0.69240090593157999</v>
      </c>
      <c r="AZ2243" s="17">
        <v>0.45107045671394103</v>
      </c>
    </row>
    <row r="2244" spans="2:52" x14ac:dyDescent="0.35">
      <c r="B2244" t="s">
        <v>600</v>
      </c>
      <c r="C2244" s="17">
        <v>0.34034515616480598</v>
      </c>
      <c r="D2244" s="17">
        <v>0.33734400836280098</v>
      </c>
      <c r="E2244" s="17">
        <v>0.34354155943638598</v>
      </c>
      <c r="F2244" s="17"/>
      <c r="G2244" s="17">
        <v>0.37150070671013302</v>
      </c>
      <c r="H2244" s="17">
        <v>0.381635259738072</v>
      </c>
      <c r="I2244" s="17">
        <v>0.350925943757878</v>
      </c>
      <c r="J2244" s="17">
        <v>0.35452198455466799</v>
      </c>
      <c r="K2244" s="17">
        <v>0.33932411926650302</v>
      </c>
      <c r="L2244" s="17">
        <v>0.26686883797075001</v>
      </c>
      <c r="M2244" s="17"/>
      <c r="N2244" s="17">
        <v>0.33431704769438902</v>
      </c>
      <c r="O2244" s="17">
        <v>0.36681338157726201</v>
      </c>
      <c r="P2244" s="17">
        <v>0.32006331013306599</v>
      </c>
      <c r="Q2244" s="17">
        <v>0.33645387428658802</v>
      </c>
      <c r="R2244" s="17"/>
      <c r="S2244" s="17">
        <v>0.37558286718263001</v>
      </c>
      <c r="T2244" s="17">
        <v>0.31172557368943299</v>
      </c>
      <c r="U2244" s="17">
        <v>0.38312946724455299</v>
      </c>
      <c r="V2244" s="17">
        <v>0.30785796090592898</v>
      </c>
      <c r="W2244" s="17">
        <v>0.38453600844255897</v>
      </c>
      <c r="X2244" s="17">
        <v>0.323666967275826</v>
      </c>
      <c r="Y2244" s="17">
        <v>0.28757790954213502</v>
      </c>
      <c r="Z2244" s="17">
        <v>0.38957016047148701</v>
      </c>
      <c r="AA2244" s="17">
        <v>0.35809716899446298</v>
      </c>
      <c r="AB2244" s="17">
        <v>0.31722583460159398</v>
      </c>
      <c r="AC2244" s="17">
        <v>0.37391190360454901</v>
      </c>
      <c r="AD2244" s="17">
        <v>0.25392570354428001</v>
      </c>
      <c r="AE2244" s="17"/>
      <c r="AF2244" s="17">
        <v>0.32249253616919499</v>
      </c>
      <c r="AG2244" s="17">
        <v>0.34907107201550802</v>
      </c>
      <c r="AH2244" s="17">
        <v>0.34325008902611898</v>
      </c>
      <c r="AI2244" s="17"/>
      <c r="AJ2244" s="17">
        <v>0.301057827928292</v>
      </c>
      <c r="AK2244" s="17">
        <v>0.39392773132123599</v>
      </c>
      <c r="AL2244" s="17">
        <v>0.36276238609643502</v>
      </c>
      <c r="AM2244" s="17">
        <v>0.27266114537346903</v>
      </c>
      <c r="AN2244" s="17">
        <v>0.31736298037715899</v>
      </c>
      <c r="AO2244" s="17"/>
      <c r="AP2244" s="17">
        <v>0.29952936119934698</v>
      </c>
      <c r="AQ2244" s="17">
        <v>0.37576200373736302</v>
      </c>
      <c r="AR2244" s="17">
        <v>0.33524948822017703</v>
      </c>
      <c r="AS2244" s="17"/>
      <c r="AT2244" s="17">
        <v>0.32051610524548002</v>
      </c>
      <c r="AU2244" s="17">
        <v>0.36106924329078099</v>
      </c>
      <c r="AV2244" s="17" t="s">
        <v>74</v>
      </c>
      <c r="AW2244" s="17">
        <v>0.33277796935542903</v>
      </c>
      <c r="AX2244" s="17">
        <v>0.362494939802322</v>
      </c>
      <c r="AY2244" s="17">
        <v>0.33969322172716898</v>
      </c>
      <c r="AZ2244" s="17">
        <v>0.38987658215235399</v>
      </c>
    </row>
    <row r="2245" spans="2:52" x14ac:dyDescent="0.35">
      <c r="B2245" t="s">
        <v>601</v>
      </c>
      <c r="C2245" s="17">
        <v>0.10770945459058399</v>
      </c>
      <c r="D2245" s="17">
        <v>0.13146966497592899</v>
      </c>
      <c r="E2245" s="17">
        <v>8.4459471459553001E-2</v>
      </c>
      <c r="F2245" s="17"/>
      <c r="G2245" s="17">
        <v>0.17809328907222499</v>
      </c>
      <c r="H2245" s="17">
        <v>0.13340285534594001</v>
      </c>
      <c r="I2245" s="17">
        <v>0.128010543278473</v>
      </c>
      <c r="J2245" s="17">
        <v>7.3779947689185305E-2</v>
      </c>
      <c r="K2245" s="17">
        <v>6.7231108485171803E-2</v>
      </c>
      <c r="L2245" s="17">
        <v>7.8351077849419803E-2</v>
      </c>
      <c r="M2245" s="17"/>
      <c r="N2245" s="17">
        <v>0.113214107726746</v>
      </c>
      <c r="O2245" s="17">
        <v>0.120791843955843</v>
      </c>
      <c r="P2245" s="17">
        <v>8.8519799057414902E-2</v>
      </c>
      <c r="Q2245" s="17">
        <v>0.106427426270943</v>
      </c>
      <c r="R2245" s="17"/>
      <c r="S2245" s="17">
        <v>0.145517902553436</v>
      </c>
      <c r="T2245" s="17">
        <v>8.28615785638082E-2</v>
      </c>
      <c r="U2245" s="17">
        <v>8.9007944516609303E-2</v>
      </c>
      <c r="V2245" s="17">
        <v>8.6884308150248502E-2</v>
      </c>
      <c r="W2245" s="17">
        <v>9.9882661034938994E-2</v>
      </c>
      <c r="X2245" s="17">
        <v>0.120964917969452</v>
      </c>
      <c r="Y2245" s="17">
        <v>0.103690079283563</v>
      </c>
      <c r="Z2245" s="17">
        <v>0.10216831137617299</v>
      </c>
      <c r="AA2245" s="17">
        <v>0.111326224309317</v>
      </c>
      <c r="AB2245" s="17">
        <v>0.109689524097137</v>
      </c>
      <c r="AC2245" s="17">
        <v>0.10339300524410799</v>
      </c>
      <c r="AD2245" s="17">
        <v>0.13563784864286199</v>
      </c>
      <c r="AE2245" s="17"/>
      <c r="AF2245" s="17">
        <v>9.5218145700635401E-2</v>
      </c>
      <c r="AG2245" s="17">
        <v>9.9259081146554906E-2</v>
      </c>
      <c r="AH2245" s="17">
        <v>0.12940267170945299</v>
      </c>
      <c r="AI2245" s="17"/>
      <c r="AJ2245" s="17">
        <v>9.7125539589737006E-2</v>
      </c>
      <c r="AK2245" s="17">
        <v>0.12141173523150101</v>
      </c>
      <c r="AL2245" s="17">
        <v>0.119672735545525</v>
      </c>
      <c r="AM2245" s="17">
        <v>0.10977631908190801</v>
      </c>
      <c r="AN2245" s="17">
        <v>0.107599952556945</v>
      </c>
      <c r="AO2245" s="17"/>
      <c r="AP2245" s="17">
        <v>0.10227996540742</v>
      </c>
      <c r="AQ2245" s="17">
        <v>0.11948541501006101</v>
      </c>
      <c r="AR2245" s="17">
        <v>0.14172751522601701</v>
      </c>
      <c r="AS2245" s="17"/>
      <c r="AT2245" s="17">
        <v>9.2172269623027395E-2</v>
      </c>
      <c r="AU2245" s="17">
        <v>9.9782422258152897E-2</v>
      </c>
      <c r="AV2245" s="17" t="s">
        <v>74</v>
      </c>
      <c r="AW2245" s="17">
        <v>0.16910694553890099</v>
      </c>
      <c r="AX2245" s="17">
        <v>0.13384041663245899</v>
      </c>
      <c r="AY2245" s="17">
        <v>0.105187613134184</v>
      </c>
      <c r="AZ2245" s="17">
        <v>0.12255827476551</v>
      </c>
    </row>
    <row r="2246" spans="2:52" x14ac:dyDescent="0.35">
      <c r="B2246" t="s">
        <v>602</v>
      </c>
      <c r="C2246" s="17">
        <v>8.5528397853423505E-2</v>
      </c>
      <c r="D2246" s="17">
        <v>9.2493159704923306E-2</v>
      </c>
      <c r="E2246" s="17">
        <v>7.82438824720737E-2</v>
      </c>
      <c r="F2246" s="17"/>
      <c r="G2246" s="17">
        <v>0.16052046155154601</v>
      </c>
      <c r="H2246" s="17">
        <v>0.135750059599092</v>
      </c>
      <c r="I2246" s="17">
        <v>0.11908840312807099</v>
      </c>
      <c r="J2246" s="17">
        <v>5.8881935416865601E-2</v>
      </c>
      <c r="K2246" s="17">
        <v>3.4913068404621703E-2</v>
      </c>
      <c r="L2246" s="17">
        <v>2.3363491701134598E-2</v>
      </c>
      <c r="M2246" s="17"/>
      <c r="N2246" s="17">
        <v>8.9856303097578194E-2</v>
      </c>
      <c r="O2246" s="17">
        <v>9.4060643049109605E-2</v>
      </c>
      <c r="P2246" s="17">
        <v>9.1614623286922103E-2</v>
      </c>
      <c r="Q2246" s="17">
        <v>6.7716125610264105E-2</v>
      </c>
      <c r="R2246" s="17"/>
      <c r="S2246" s="17">
        <v>0.151502103153449</v>
      </c>
      <c r="T2246" s="17">
        <v>6.1303671494601003E-2</v>
      </c>
      <c r="U2246" s="17">
        <v>8.8624344325966303E-2</v>
      </c>
      <c r="V2246" s="17">
        <v>4.4442207306403497E-2</v>
      </c>
      <c r="W2246" s="17">
        <v>7.1471876274041501E-2</v>
      </c>
      <c r="X2246" s="17">
        <v>0.111617636407967</v>
      </c>
      <c r="Y2246" s="17">
        <v>4.0855506432781102E-2</v>
      </c>
      <c r="Z2246" s="17">
        <v>4.5522804345601797E-2</v>
      </c>
      <c r="AA2246" s="17">
        <v>0.100345368852405</v>
      </c>
      <c r="AB2246" s="17">
        <v>7.3397022006854398E-2</v>
      </c>
      <c r="AC2246" s="17">
        <v>9.1125701803202896E-2</v>
      </c>
      <c r="AD2246" s="17">
        <v>9.6977494982021697E-2</v>
      </c>
      <c r="AE2246" s="17"/>
      <c r="AF2246" s="17">
        <v>4.5187335932625701E-2</v>
      </c>
      <c r="AG2246" s="17">
        <v>9.7164934195265396E-2</v>
      </c>
      <c r="AH2246" s="17">
        <v>0.111809975180805</v>
      </c>
      <c r="AI2246" s="17"/>
      <c r="AJ2246" s="17">
        <v>5.6182881292475097E-2</v>
      </c>
      <c r="AK2246" s="17">
        <v>0.123343021375711</v>
      </c>
      <c r="AL2246" s="17">
        <v>8.6395011157479107E-2</v>
      </c>
      <c r="AM2246" s="17">
        <v>7.7624757760953206E-2</v>
      </c>
      <c r="AN2246" s="17">
        <v>8.2757616462000597E-2</v>
      </c>
      <c r="AO2246" s="17"/>
      <c r="AP2246" s="17">
        <v>6.3688668781959307E-2</v>
      </c>
      <c r="AQ2246" s="17">
        <v>0.103455243514031</v>
      </c>
      <c r="AR2246" s="17">
        <v>9.2658662136659103E-2</v>
      </c>
      <c r="AS2246" s="17"/>
      <c r="AT2246" s="17">
        <v>4.6398933192040498E-2</v>
      </c>
      <c r="AU2246" s="17">
        <v>0.110041242629504</v>
      </c>
      <c r="AV2246" s="17" t="s">
        <v>74</v>
      </c>
      <c r="AW2246" s="17">
        <v>7.4804111749454796E-2</v>
      </c>
      <c r="AX2246" s="17">
        <v>8.9785212206284395E-2</v>
      </c>
      <c r="AY2246" s="17">
        <v>0.117350752114489</v>
      </c>
      <c r="AZ2246" s="17">
        <v>0.11900942762653</v>
      </c>
    </row>
    <row r="2247" spans="2:52" x14ac:dyDescent="0.35">
      <c r="B2247" t="s">
        <v>72</v>
      </c>
      <c r="C2247" s="17">
        <v>6.13320949116209E-2</v>
      </c>
      <c r="D2247" s="17">
        <v>4.3870968571234001E-2</v>
      </c>
      <c r="E2247" s="17">
        <v>7.8665233886646299E-2</v>
      </c>
      <c r="F2247" s="17"/>
      <c r="G2247" s="17">
        <v>6.3500710745791306E-2</v>
      </c>
      <c r="H2247" s="17">
        <v>5.6201791836079498E-2</v>
      </c>
      <c r="I2247" s="17">
        <v>6.4863653623698905E-2</v>
      </c>
      <c r="J2247" s="17">
        <v>6.2981557846636796E-2</v>
      </c>
      <c r="K2247" s="17">
        <v>6.8855977391663298E-2</v>
      </c>
      <c r="L2247" s="17">
        <v>5.4821791900659202E-2</v>
      </c>
      <c r="M2247" s="17"/>
      <c r="N2247" s="17">
        <v>4.6134592002520097E-2</v>
      </c>
      <c r="O2247" s="17">
        <v>5.7089825704505201E-2</v>
      </c>
      <c r="P2247" s="17">
        <v>5.2972758264980102E-2</v>
      </c>
      <c r="Q2247" s="17">
        <v>8.8082638829379598E-2</v>
      </c>
      <c r="R2247" s="17"/>
      <c r="S2247" s="17">
        <v>5.2080822377607798E-2</v>
      </c>
      <c r="T2247" s="17">
        <v>6.1529536759205403E-2</v>
      </c>
      <c r="U2247" s="17">
        <v>4.5853681161554201E-2</v>
      </c>
      <c r="V2247" s="17">
        <v>8.7844943733176403E-2</v>
      </c>
      <c r="W2247" s="17">
        <v>5.7338956089236198E-2</v>
      </c>
      <c r="X2247" s="17">
        <v>6.7035757802060295E-2</v>
      </c>
      <c r="Y2247" s="17">
        <v>5.0084451496582298E-2</v>
      </c>
      <c r="Z2247" s="17">
        <v>7.2751413810928395E-2</v>
      </c>
      <c r="AA2247" s="17">
        <v>6.2808009290695493E-2</v>
      </c>
      <c r="AB2247" s="17">
        <v>5.2873949926757098E-2</v>
      </c>
      <c r="AC2247" s="17">
        <v>5.5579109853823201E-2</v>
      </c>
      <c r="AD2247" s="17">
        <v>0.101939446163756</v>
      </c>
      <c r="AE2247" s="17"/>
      <c r="AF2247" s="17">
        <v>5.9832383551836003E-2</v>
      </c>
      <c r="AG2247" s="17">
        <v>5.3114145172993399E-2</v>
      </c>
      <c r="AH2247" s="17">
        <v>7.57184070909655E-2</v>
      </c>
      <c r="AI2247" s="17"/>
      <c r="AJ2247" s="17">
        <v>5.6301992765028397E-2</v>
      </c>
      <c r="AK2247" s="17">
        <v>5.3479361937668099E-2</v>
      </c>
      <c r="AL2247" s="17">
        <v>5.1020388915197001E-2</v>
      </c>
      <c r="AM2247" s="17">
        <v>3.5649504490190297E-2</v>
      </c>
      <c r="AN2247" s="17">
        <v>8.4579670894437395E-2</v>
      </c>
      <c r="AO2247" s="17"/>
      <c r="AP2247" s="17">
        <v>5.0159948328214403E-2</v>
      </c>
      <c r="AQ2247" s="17">
        <v>4.77548519220398E-2</v>
      </c>
      <c r="AR2247" s="17">
        <v>3.8859980025360501E-2</v>
      </c>
      <c r="AS2247" s="17"/>
      <c r="AT2247" s="17">
        <v>6.0619073036008199E-2</v>
      </c>
      <c r="AU2247" s="17">
        <v>7.5500255623471194E-2</v>
      </c>
      <c r="AV2247" s="17" t="s">
        <v>74</v>
      </c>
      <c r="AW2247" s="17">
        <v>4.60953509412333E-2</v>
      </c>
      <c r="AX2247" s="17">
        <v>7.65320092885345E-2</v>
      </c>
      <c r="AY2247" s="17">
        <v>3.9948407031142802E-2</v>
      </c>
      <c r="AZ2247" s="17">
        <v>5.2057545715499601E-2</v>
      </c>
    </row>
    <row r="2248" spans="2:52" x14ac:dyDescent="0.35">
      <c r="B2248" t="s">
        <v>173</v>
      </c>
      <c r="C2248" s="17">
        <v>1.1188940506975401E-2</v>
      </c>
      <c r="D2248" s="17">
        <v>1.1518605025709099E-2</v>
      </c>
      <c r="E2248" s="17">
        <v>1.0474074203515199E-2</v>
      </c>
      <c r="F2248" s="17"/>
      <c r="G2248" s="17">
        <v>1.5518725047426799E-2</v>
      </c>
      <c r="H2248" s="17">
        <v>6.1848777344191202E-3</v>
      </c>
      <c r="I2248" s="17">
        <v>1.73993639540613E-2</v>
      </c>
      <c r="J2248" s="17">
        <v>8.2369335086470308E-3</v>
      </c>
      <c r="K2248" s="17">
        <v>1.03749965728902E-2</v>
      </c>
      <c r="L2248" s="17">
        <v>1.02743312407789E-2</v>
      </c>
      <c r="M2248" s="17"/>
      <c r="N2248" s="17">
        <v>1.3856039193808E-2</v>
      </c>
      <c r="O2248" s="17">
        <v>1.0087420065326E-2</v>
      </c>
      <c r="P2248" s="17">
        <v>9.72516547695579E-3</v>
      </c>
      <c r="Q2248" s="17">
        <v>1.0884010142037E-2</v>
      </c>
      <c r="R2248" s="17"/>
      <c r="S2248" s="17">
        <v>8.9857062377453299E-3</v>
      </c>
      <c r="T2248" s="17">
        <v>1.45072317135071E-2</v>
      </c>
      <c r="U2248" s="17">
        <v>8.9257847156070901E-3</v>
      </c>
      <c r="V2248" s="17">
        <v>1.0031748446863E-2</v>
      </c>
      <c r="W2248" s="17">
        <v>2.7147818459827801E-2</v>
      </c>
      <c r="X2248" s="17">
        <v>1.06625024054313E-2</v>
      </c>
      <c r="Y2248" s="17">
        <v>8.4213467393010992E-3</v>
      </c>
      <c r="Z2248" s="17">
        <v>1.2291992107342499E-2</v>
      </c>
      <c r="AA2248" s="17">
        <v>1.95076301327583E-3</v>
      </c>
      <c r="AB2248" s="17">
        <v>1.89823692114982E-2</v>
      </c>
      <c r="AC2248" s="17">
        <v>9.5596211174412207E-3</v>
      </c>
      <c r="AD2248" s="17">
        <v>0</v>
      </c>
      <c r="AE2248" s="17"/>
      <c r="AF2248" s="17">
        <v>1.34295680339887E-2</v>
      </c>
      <c r="AG2248" s="17">
        <v>6.6919519219164397E-3</v>
      </c>
      <c r="AH2248" s="17">
        <v>1.5569530932728899E-2</v>
      </c>
      <c r="AI2248" s="17"/>
      <c r="AJ2248" s="17">
        <v>1.29386830858762E-2</v>
      </c>
      <c r="AK2248" s="17">
        <v>7.0438165584170501E-3</v>
      </c>
      <c r="AL2248" s="17">
        <v>3.5555718443511801E-3</v>
      </c>
      <c r="AM2248" s="17">
        <v>1.7408453984198199E-2</v>
      </c>
      <c r="AN2248" s="17">
        <v>9.3057809344812403E-3</v>
      </c>
      <c r="AO2248" s="17"/>
      <c r="AP2248" s="17">
        <v>1.5239780198120501E-2</v>
      </c>
      <c r="AQ2248" s="17">
        <v>5.9819036658071197E-3</v>
      </c>
      <c r="AR2248" s="17">
        <v>6.6601820999012797E-3</v>
      </c>
      <c r="AS2248" s="17"/>
      <c r="AT2248" s="17">
        <v>1.38323098608251E-2</v>
      </c>
      <c r="AU2248" s="17">
        <v>6.03312469464975E-3</v>
      </c>
      <c r="AV2248" s="17" t="s">
        <v>74</v>
      </c>
      <c r="AW2248" s="17">
        <v>2.9632753067504601E-3</v>
      </c>
      <c r="AX2248" s="17">
        <v>1.3390944573110601E-2</v>
      </c>
      <c r="AY2248" s="17">
        <v>7.3760333595553904E-3</v>
      </c>
      <c r="AZ2248" s="17">
        <v>3.8473337863160401E-2</v>
      </c>
    </row>
    <row r="2249" spans="2:52" x14ac:dyDescent="0.35">
      <c r="C2249" s="17"/>
      <c r="D2249" s="17"/>
      <c r="E2249" s="17"/>
      <c r="F2249" s="17"/>
      <c r="G2249" s="17"/>
      <c r="H2249" s="17"/>
      <c r="I2249" s="17"/>
      <c r="J2249" s="17"/>
      <c r="K2249" s="17"/>
      <c r="L2249" s="17"/>
      <c r="M2249" s="17"/>
      <c r="N2249" s="17"/>
      <c r="O2249" s="17"/>
      <c r="P2249" s="17"/>
      <c r="Q2249" s="17"/>
      <c r="R2249" s="17"/>
      <c r="S2249" s="17"/>
      <c r="T2249" s="17"/>
      <c r="U2249" s="17"/>
      <c r="V2249" s="17"/>
      <c r="W2249" s="17"/>
      <c r="X2249" s="17"/>
      <c r="Y2249" s="17"/>
      <c r="Z2249" s="17"/>
      <c r="AA2249" s="17"/>
      <c r="AB2249" s="17"/>
      <c r="AC2249" s="17"/>
      <c r="AD2249" s="17"/>
      <c r="AE2249" s="17"/>
      <c r="AF2249" s="17"/>
      <c r="AG2249" s="17"/>
      <c r="AH2249" s="17"/>
      <c r="AI2249" s="17"/>
      <c r="AJ2249" s="17"/>
      <c r="AK2249" s="17"/>
      <c r="AL2249" s="17"/>
      <c r="AM2249" s="17"/>
      <c r="AN2249" s="17"/>
      <c r="AO2249" s="17"/>
      <c r="AP2249" s="17"/>
      <c r="AQ2249" s="17"/>
      <c r="AR2249" s="17"/>
      <c r="AS2249" s="17"/>
      <c r="AT2249" s="17"/>
      <c r="AU2249" s="17"/>
      <c r="AV2249" s="17"/>
      <c r="AW2249" s="17"/>
      <c r="AX2249" s="17"/>
      <c r="AY2249" s="17"/>
      <c r="AZ2249" s="17"/>
    </row>
    <row r="2250" spans="2:52" x14ac:dyDescent="0.35">
      <c r="B2250" s="6" t="s">
        <v>606</v>
      </c>
      <c r="C2250" s="17"/>
      <c r="D2250" s="17"/>
      <c r="E2250" s="17"/>
      <c r="F2250" s="17"/>
      <c r="G2250" s="17"/>
      <c r="H2250" s="17"/>
      <c r="I2250" s="17"/>
      <c r="J2250" s="17"/>
      <c r="K2250" s="17"/>
      <c r="L2250" s="17"/>
      <c r="M2250" s="17"/>
      <c r="N2250" s="17"/>
      <c r="O2250" s="17"/>
      <c r="P2250" s="17"/>
      <c r="Q2250" s="17"/>
      <c r="R2250" s="17"/>
      <c r="S2250" s="17"/>
      <c r="T2250" s="17"/>
      <c r="U2250" s="17"/>
      <c r="V2250" s="17"/>
      <c r="W2250" s="17"/>
      <c r="X2250" s="17"/>
      <c r="Y2250" s="17"/>
      <c r="Z2250" s="17"/>
      <c r="AA2250" s="17"/>
      <c r="AB2250" s="17"/>
      <c r="AC2250" s="17"/>
      <c r="AD2250" s="17"/>
      <c r="AE2250" s="17"/>
      <c r="AF2250" s="17"/>
      <c r="AG2250" s="17"/>
      <c r="AH2250" s="17"/>
      <c r="AI2250" s="17"/>
      <c r="AJ2250" s="17"/>
      <c r="AK2250" s="17"/>
      <c r="AL2250" s="17"/>
      <c r="AM2250" s="17"/>
      <c r="AN2250" s="17"/>
      <c r="AO2250" s="17"/>
      <c r="AP2250" s="17"/>
      <c r="AQ2250" s="17"/>
      <c r="AR2250" s="17"/>
      <c r="AS2250" s="17"/>
      <c r="AT2250" s="17"/>
      <c r="AU2250" s="17"/>
      <c r="AV2250" s="17"/>
      <c r="AW2250" s="17"/>
      <c r="AX2250" s="17"/>
      <c r="AY2250" s="17"/>
      <c r="AZ2250" s="17"/>
    </row>
    <row r="2251" spans="2:52" x14ac:dyDescent="0.35">
      <c r="B2251" s="24" t="s">
        <v>76</v>
      </c>
      <c r="C2251" s="17"/>
      <c r="D2251" s="17"/>
      <c r="E2251" s="17"/>
      <c r="F2251" s="17"/>
      <c r="G2251" s="17"/>
      <c r="H2251" s="17"/>
      <c r="I2251" s="17"/>
      <c r="J2251" s="17"/>
      <c r="K2251" s="17"/>
      <c r="L2251" s="17"/>
      <c r="M2251" s="17"/>
      <c r="N2251" s="17"/>
      <c r="O2251" s="17"/>
      <c r="P2251" s="17"/>
      <c r="Q2251" s="17"/>
      <c r="R2251" s="17"/>
      <c r="S2251" s="17"/>
      <c r="T2251" s="17"/>
      <c r="U2251" s="17"/>
      <c r="V2251" s="17"/>
      <c r="W2251" s="17"/>
      <c r="X2251" s="17"/>
      <c r="Y2251" s="17"/>
      <c r="Z2251" s="17"/>
      <c r="AA2251" s="17"/>
      <c r="AB2251" s="17"/>
      <c r="AC2251" s="17"/>
      <c r="AD2251" s="17"/>
      <c r="AE2251" s="17"/>
      <c r="AF2251" s="17"/>
      <c r="AG2251" s="17"/>
      <c r="AH2251" s="17"/>
      <c r="AI2251" s="17"/>
      <c r="AJ2251" s="17"/>
      <c r="AK2251" s="17"/>
      <c r="AL2251" s="17"/>
      <c r="AM2251" s="17"/>
      <c r="AN2251" s="17"/>
      <c r="AO2251" s="17"/>
      <c r="AP2251" s="17"/>
      <c r="AQ2251" s="17"/>
      <c r="AR2251" s="17"/>
      <c r="AS2251" s="17"/>
      <c r="AT2251" s="17"/>
      <c r="AU2251" s="17"/>
      <c r="AV2251" s="17"/>
      <c r="AW2251" s="17"/>
      <c r="AX2251" s="17"/>
      <c r="AY2251" s="17"/>
      <c r="AZ2251" s="17"/>
    </row>
    <row r="2252" spans="2:52" x14ac:dyDescent="0.35">
      <c r="B2252" t="s">
        <v>604</v>
      </c>
      <c r="C2252" s="17">
        <v>6.2075640069190099E-2</v>
      </c>
      <c r="D2252" s="17">
        <v>6.8590893120532501E-2</v>
      </c>
      <c r="E2252" s="17">
        <v>5.4976588041736198E-2</v>
      </c>
      <c r="F2252" s="17"/>
      <c r="G2252" s="17">
        <v>0.117941802250369</v>
      </c>
      <c r="H2252" s="17">
        <v>9.8471966519340398E-2</v>
      </c>
      <c r="I2252" s="17">
        <v>6.6538461437156901E-2</v>
      </c>
      <c r="J2252" s="17">
        <v>4.79077509591877E-2</v>
      </c>
      <c r="K2252" s="17">
        <v>2.98896198435624E-2</v>
      </c>
      <c r="L2252" s="17">
        <v>2.4961172272679799E-2</v>
      </c>
      <c r="M2252" s="17"/>
      <c r="N2252" s="17">
        <v>6.6775880893401807E-2</v>
      </c>
      <c r="O2252" s="17">
        <v>4.6130907401391801E-2</v>
      </c>
      <c r="P2252" s="17">
        <v>7.8055021610135805E-2</v>
      </c>
      <c r="Q2252" s="17">
        <v>6.0324622154091602E-2</v>
      </c>
      <c r="R2252" s="17"/>
      <c r="S2252" s="17">
        <v>0.10540866078657</v>
      </c>
      <c r="T2252" s="17">
        <v>4.09933710034271E-2</v>
      </c>
      <c r="U2252" s="17">
        <v>3.6659152155194101E-2</v>
      </c>
      <c r="V2252" s="17">
        <v>3.8777195356646497E-2</v>
      </c>
      <c r="W2252" s="17">
        <v>2.9101263130127199E-2</v>
      </c>
      <c r="X2252" s="17">
        <v>8.8369914100163996E-2</v>
      </c>
      <c r="Y2252" s="17">
        <v>3.7554371824583203E-2</v>
      </c>
      <c r="Z2252" s="17">
        <v>6.0775907437191398E-2</v>
      </c>
      <c r="AA2252" s="17">
        <v>6.7041930902576805E-2</v>
      </c>
      <c r="AB2252" s="17">
        <v>8.2219677982616299E-2</v>
      </c>
      <c r="AC2252" s="17">
        <v>8.8530784026151693E-2</v>
      </c>
      <c r="AD2252" s="17">
        <v>3.1036195297492498E-2</v>
      </c>
      <c r="AE2252" s="17"/>
      <c r="AF2252" s="17">
        <v>4.7854181232316099E-2</v>
      </c>
      <c r="AG2252" s="17">
        <v>7.7580286091085804E-2</v>
      </c>
      <c r="AH2252" s="17">
        <v>5.33803110402108E-2</v>
      </c>
      <c r="AI2252" s="17"/>
      <c r="AJ2252" s="17">
        <v>5.0062860902984903E-2</v>
      </c>
      <c r="AK2252" s="17">
        <v>9.2520849960886095E-2</v>
      </c>
      <c r="AL2252" s="17">
        <v>6.9749238430398E-2</v>
      </c>
      <c r="AM2252" s="17">
        <v>5.5088049178222298E-2</v>
      </c>
      <c r="AN2252" s="17">
        <v>3.2902870609621201E-2</v>
      </c>
      <c r="AO2252" s="17"/>
      <c r="AP2252" s="17">
        <v>6.9716318490775003E-2</v>
      </c>
      <c r="AQ2252" s="17">
        <v>7.4038811969069099E-2</v>
      </c>
      <c r="AR2252" s="17">
        <v>8.4938194213981896E-2</v>
      </c>
      <c r="AS2252" s="17"/>
      <c r="AT2252" s="17">
        <v>5.45250951191266E-2</v>
      </c>
      <c r="AU2252" s="17">
        <v>5.4725461531128401E-2</v>
      </c>
      <c r="AV2252" s="17" t="s">
        <v>74</v>
      </c>
      <c r="AW2252" s="17">
        <v>0.115109722273092</v>
      </c>
      <c r="AX2252" s="17">
        <v>6.6850589221722601E-2</v>
      </c>
      <c r="AY2252" s="17">
        <v>6.42606360810411E-2</v>
      </c>
      <c r="AZ2252" s="17">
        <v>6.7759441423566796E-2</v>
      </c>
    </row>
    <row r="2253" spans="2:52" x14ac:dyDescent="0.35">
      <c r="B2253" t="s">
        <v>605</v>
      </c>
      <c r="C2253" s="17">
        <v>0.21932354442011401</v>
      </c>
      <c r="D2253" s="17">
        <v>0.21779578994481</v>
      </c>
      <c r="E2253" s="17">
        <v>0.22090078768647201</v>
      </c>
      <c r="F2253" s="17"/>
      <c r="G2253" s="17">
        <v>0.14509574037628201</v>
      </c>
      <c r="H2253" s="17">
        <v>0.160290124186976</v>
      </c>
      <c r="I2253" s="17">
        <v>0.20224292383923001</v>
      </c>
      <c r="J2253" s="17">
        <v>0.243270290442477</v>
      </c>
      <c r="K2253" s="17">
        <v>0.23413342607922499</v>
      </c>
      <c r="L2253" s="17">
        <v>0.300897742962424</v>
      </c>
      <c r="M2253" s="17"/>
      <c r="N2253" s="17">
        <v>0.229928436427289</v>
      </c>
      <c r="O2253" s="17">
        <v>0.22050910728964301</v>
      </c>
      <c r="P2253" s="17">
        <v>0.218964094663955</v>
      </c>
      <c r="Q2253" s="17">
        <v>0.206792182673287</v>
      </c>
      <c r="R2253" s="17"/>
      <c r="S2253" s="17">
        <v>0.12782542012245501</v>
      </c>
      <c r="T2253" s="17">
        <v>0.24344241516913201</v>
      </c>
      <c r="U2253" s="17">
        <v>0.26280069691028901</v>
      </c>
      <c r="V2253" s="17">
        <v>0.234785991500257</v>
      </c>
      <c r="W2253" s="17">
        <v>0.261146340498628</v>
      </c>
      <c r="X2253" s="17">
        <v>0.17658841006197001</v>
      </c>
      <c r="Y2253" s="17">
        <v>0.23686181757733399</v>
      </c>
      <c r="Z2253" s="17">
        <v>0.25018644225909697</v>
      </c>
      <c r="AA2253" s="17">
        <v>0.21558973048035401</v>
      </c>
      <c r="AB2253" s="17">
        <v>0.25010597610893598</v>
      </c>
      <c r="AC2253" s="17">
        <v>0.26111514386146101</v>
      </c>
      <c r="AD2253" s="17">
        <v>0.17440826499669601</v>
      </c>
      <c r="AE2253" s="17"/>
      <c r="AF2253" s="17">
        <v>0.25952614306574001</v>
      </c>
      <c r="AG2253" s="17">
        <v>0.21746797743437299</v>
      </c>
      <c r="AH2253" s="17">
        <v>0.17864897904534399</v>
      </c>
      <c r="AI2253" s="17"/>
      <c r="AJ2253" s="17">
        <v>0.27019546165230002</v>
      </c>
      <c r="AK2253" s="17">
        <v>0.197513769848458</v>
      </c>
      <c r="AL2253" s="17">
        <v>0.209723158190849</v>
      </c>
      <c r="AM2253" s="17">
        <v>0.27990481377290399</v>
      </c>
      <c r="AN2253" s="17">
        <v>0.173859509928184</v>
      </c>
      <c r="AO2253" s="17"/>
      <c r="AP2253" s="17">
        <v>0.26270382143945198</v>
      </c>
      <c r="AQ2253" s="17">
        <v>0.19099155572913701</v>
      </c>
      <c r="AR2253" s="17">
        <v>0.207066882338028</v>
      </c>
      <c r="AS2253" s="17"/>
      <c r="AT2253" s="17">
        <v>0.26042297215184002</v>
      </c>
      <c r="AU2253" s="17">
        <v>0.24081612457933699</v>
      </c>
      <c r="AV2253" s="17" t="s">
        <v>74</v>
      </c>
      <c r="AW2253" s="17">
        <v>0.18034350104315799</v>
      </c>
      <c r="AX2253" s="17">
        <v>0.19183840732934801</v>
      </c>
      <c r="AY2253" s="17">
        <v>0.160592379894436</v>
      </c>
      <c r="AZ2253" s="17">
        <v>0.16143968613363999</v>
      </c>
    </row>
    <row r="2254" spans="2:52" x14ac:dyDescent="0.35">
      <c r="B2254" t="s">
        <v>72</v>
      </c>
      <c r="C2254" s="17">
        <v>0.71860081551069599</v>
      </c>
      <c r="D2254" s="17">
        <v>0.71361331693465702</v>
      </c>
      <c r="E2254" s="17">
        <v>0.72412262427179197</v>
      </c>
      <c r="F2254" s="17"/>
      <c r="G2254" s="17">
        <v>0.73696245737334898</v>
      </c>
      <c r="H2254" s="17">
        <v>0.74123790929368405</v>
      </c>
      <c r="I2254" s="17">
        <v>0.73121861472361305</v>
      </c>
      <c r="J2254" s="17">
        <v>0.70882195859833597</v>
      </c>
      <c r="K2254" s="17">
        <v>0.73597695407721297</v>
      </c>
      <c r="L2254" s="17">
        <v>0.67414108476489598</v>
      </c>
      <c r="M2254" s="17"/>
      <c r="N2254" s="17">
        <v>0.70329568267930997</v>
      </c>
      <c r="O2254" s="17">
        <v>0.73335998530896596</v>
      </c>
      <c r="P2254" s="17">
        <v>0.70298088372591006</v>
      </c>
      <c r="Q2254" s="17">
        <v>0.73288319517262102</v>
      </c>
      <c r="R2254" s="17"/>
      <c r="S2254" s="17">
        <v>0.76676591909097502</v>
      </c>
      <c r="T2254" s="17">
        <v>0.71556421382743995</v>
      </c>
      <c r="U2254" s="17">
        <v>0.70054015093451705</v>
      </c>
      <c r="V2254" s="17">
        <v>0.72643681314309705</v>
      </c>
      <c r="W2254" s="17">
        <v>0.70975239637124499</v>
      </c>
      <c r="X2254" s="17">
        <v>0.73504167583786595</v>
      </c>
      <c r="Y2254" s="17">
        <v>0.72558381059808297</v>
      </c>
      <c r="Z2254" s="17">
        <v>0.689037650303711</v>
      </c>
      <c r="AA2254" s="17">
        <v>0.71736833861706895</v>
      </c>
      <c r="AB2254" s="17">
        <v>0.66767434590844699</v>
      </c>
      <c r="AC2254" s="17">
        <v>0.65035407211238805</v>
      </c>
      <c r="AD2254" s="17">
        <v>0.79455553970581105</v>
      </c>
      <c r="AE2254" s="17"/>
      <c r="AF2254" s="17">
        <v>0.69261967570194305</v>
      </c>
      <c r="AG2254" s="17">
        <v>0.70495173647454101</v>
      </c>
      <c r="AH2254" s="17">
        <v>0.76797070991444505</v>
      </c>
      <c r="AI2254" s="17"/>
      <c r="AJ2254" s="17">
        <v>0.67974167744471503</v>
      </c>
      <c r="AK2254" s="17">
        <v>0.70996538019065603</v>
      </c>
      <c r="AL2254" s="17">
        <v>0.72052760337875299</v>
      </c>
      <c r="AM2254" s="17">
        <v>0.66500713704887404</v>
      </c>
      <c r="AN2254" s="17">
        <v>0.79323761946219395</v>
      </c>
      <c r="AO2254" s="17"/>
      <c r="AP2254" s="17">
        <v>0.66757986006977299</v>
      </c>
      <c r="AQ2254" s="17">
        <v>0.73496963230179402</v>
      </c>
      <c r="AR2254" s="17">
        <v>0.70799492344798998</v>
      </c>
      <c r="AS2254" s="17"/>
      <c r="AT2254" s="17">
        <v>0.68505193272903298</v>
      </c>
      <c r="AU2254" s="17">
        <v>0.70445841388953401</v>
      </c>
      <c r="AV2254" s="17" t="s">
        <v>74</v>
      </c>
      <c r="AW2254" s="17">
        <v>0.70454677668374999</v>
      </c>
      <c r="AX2254" s="17">
        <v>0.74131100344892897</v>
      </c>
      <c r="AY2254" s="17">
        <v>0.77514698402452298</v>
      </c>
      <c r="AZ2254" s="17">
        <v>0.77080087244279305</v>
      </c>
    </row>
    <row r="2255" spans="2:52" x14ac:dyDescent="0.35">
      <c r="C2255" s="17"/>
      <c r="D2255" s="17"/>
      <c r="E2255" s="17"/>
      <c r="F2255" s="17"/>
      <c r="G2255" s="17"/>
      <c r="H2255" s="17"/>
      <c r="I2255" s="17"/>
      <c r="J2255" s="17"/>
      <c r="K2255" s="17"/>
      <c r="L2255" s="17"/>
      <c r="M2255" s="17"/>
      <c r="N2255" s="17"/>
      <c r="O2255" s="17"/>
      <c r="P2255" s="17"/>
      <c r="Q2255" s="17"/>
      <c r="R2255" s="17"/>
      <c r="S2255" s="17"/>
      <c r="T2255" s="17"/>
      <c r="U2255" s="17"/>
      <c r="V2255" s="17"/>
      <c r="W2255" s="17"/>
      <c r="X2255" s="17"/>
      <c r="Y2255" s="17"/>
      <c r="Z2255" s="17"/>
      <c r="AA2255" s="17"/>
      <c r="AB2255" s="17"/>
      <c r="AC2255" s="17"/>
      <c r="AD2255" s="17"/>
      <c r="AE2255" s="17"/>
      <c r="AF2255" s="17"/>
      <c r="AG2255" s="17"/>
      <c r="AH2255" s="17"/>
      <c r="AI2255" s="17"/>
      <c r="AJ2255" s="17"/>
      <c r="AK2255" s="17"/>
      <c r="AL2255" s="17"/>
      <c r="AM2255" s="17"/>
      <c r="AN2255" s="17"/>
      <c r="AO2255" s="17"/>
      <c r="AP2255" s="17"/>
      <c r="AQ2255" s="17"/>
      <c r="AR2255" s="17"/>
      <c r="AS2255" s="17"/>
      <c r="AT2255" s="17"/>
      <c r="AU2255" s="17"/>
      <c r="AV2255" s="17"/>
      <c r="AW2255" s="17"/>
      <c r="AX2255" s="17"/>
      <c r="AY2255" s="17"/>
      <c r="AZ2255" s="17"/>
    </row>
    <row r="2256" spans="2:52" x14ac:dyDescent="0.35">
      <c r="B2256" s="6" t="s">
        <v>613</v>
      </c>
      <c r="C2256" s="17"/>
      <c r="D2256" s="17"/>
      <c r="E2256" s="17"/>
      <c r="F2256" s="17"/>
      <c r="G2256" s="17"/>
      <c r="H2256" s="17"/>
      <c r="I2256" s="17"/>
      <c r="J2256" s="17"/>
      <c r="K2256" s="17"/>
      <c r="L2256" s="17"/>
      <c r="M2256" s="17"/>
      <c r="N2256" s="17"/>
      <c r="O2256" s="17"/>
      <c r="P2256" s="17"/>
      <c r="Q2256" s="17"/>
      <c r="R2256" s="17"/>
      <c r="S2256" s="17"/>
      <c r="T2256" s="17"/>
      <c r="U2256" s="17"/>
      <c r="V2256" s="17"/>
      <c r="W2256" s="17"/>
      <c r="X2256" s="17"/>
      <c r="Y2256" s="17"/>
      <c r="Z2256" s="17"/>
      <c r="AA2256" s="17"/>
      <c r="AB2256" s="17"/>
      <c r="AC2256" s="17"/>
      <c r="AD2256" s="17"/>
      <c r="AE2256" s="17"/>
      <c r="AF2256" s="17"/>
      <c r="AG2256" s="17"/>
      <c r="AH2256" s="17"/>
      <c r="AI2256" s="17"/>
      <c r="AJ2256" s="17"/>
      <c r="AK2256" s="17"/>
      <c r="AL2256" s="17"/>
      <c r="AM2256" s="17"/>
      <c r="AN2256" s="17"/>
      <c r="AO2256" s="17"/>
      <c r="AP2256" s="17"/>
      <c r="AQ2256" s="17"/>
      <c r="AR2256" s="17"/>
      <c r="AS2256" s="17"/>
      <c r="AT2256" s="17"/>
      <c r="AU2256" s="17"/>
      <c r="AV2256" s="17"/>
      <c r="AW2256" s="17"/>
      <c r="AX2256" s="17"/>
      <c r="AY2256" s="17"/>
      <c r="AZ2256" s="17"/>
    </row>
    <row r="2257" spans="2:52" x14ac:dyDescent="0.35">
      <c r="B2257" s="24" t="s">
        <v>76</v>
      </c>
      <c r="C2257" s="17"/>
      <c r="D2257" s="17"/>
      <c r="E2257" s="17"/>
      <c r="F2257" s="17"/>
      <c r="G2257" s="17"/>
      <c r="H2257" s="17"/>
      <c r="I2257" s="17"/>
      <c r="J2257" s="17"/>
      <c r="K2257" s="17"/>
      <c r="L2257" s="17"/>
      <c r="M2257" s="17"/>
      <c r="N2257" s="17"/>
      <c r="O2257" s="17"/>
      <c r="P2257" s="17"/>
      <c r="Q2257" s="17"/>
      <c r="R2257" s="17"/>
      <c r="S2257" s="17"/>
      <c r="T2257" s="17"/>
      <c r="U2257" s="17"/>
      <c r="V2257" s="17"/>
      <c r="W2257" s="17"/>
      <c r="X2257" s="17"/>
      <c r="Y2257" s="17"/>
      <c r="Z2257" s="17"/>
      <c r="AA2257" s="17"/>
      <c r="AB2257" s="17"/>
      <c r="AC2257" s="17"/>
      <c r="AD2257" s="17"/>
      <c r="AE2257" s="17"/>
      <c r="AF2257" s="17"/>
      <c r="AG2257" s="17"/>
      <c r="AH2257" s="17"/>
      <c r="AI2257" s="17"/>
      <c r="AJ2257" s="17"/>
      <c r="AK2257" s="17"/>
      <c r="AL2257" s="17"/>
      <c r="AM2257" s="17"/>
      <c r="AN2257" s="17"/>
      <c r="AO2257" s="17"/>
      <c r="AP2257" s="17"/>
      <c r="AQ2257" s="17"/>
      <c r="AR2257" s="17"/>
      <c r="AS2257" s="17"/>
      <c r="AT2257" s="17"/>
      <c r="AU2257" s="17"/>
      <c r="AV2257" s="17"/>
      <c r="AW2257" s="17"/>
      <c r="AX2257" s="17"/>
      <c r="AY2257" s="17"/>
      <c r="AZ2257" s="17"/>
    </row>
    <row r="2258" spans="2:52" x14ac:dyDescent="0.35">
      <c r="B2258" t="s">
        <v>607</v>
      </c>
      <c r="C2258" s="17">
        <v>0.45765421709869297</v>
      </c>
      <c r="D2258" s="17">
        <v>0.47909560164902998</v>
      </c>
      <c r="E2258" s="17">
        <v>0.43659262799446102</v>
      </c>
      <c r="F2258" s="17"/>
      <c r="G2258" s="17">
        <v>0.41070738382399502</v>
      </c>
      <c r="H2258" s="17">
        <v>0.467985959460825</v>
      </c>
      <c r="I2258" s="17">
        <v>0.47867756262446998</v>
      </c>
      <c r="J2258" s="17">
        <v>0.42292536695971999</v>
      </c>
      <c r="K2258" s="17">
        <v>0.47621187275210802</v>
      </c>
      <c r="L2258" s="17">
        <v>0.47898589838774303</v>
      </c>
      <c r="M2258" s="17"/>
      <c r="N2258" s="17">
        <v>0.54046444917659897</v>
      </c>
      <c r="O2258" s="17">
        <v>0.48807430574583599</v>
      </c>
      <c r="P2258" s="17">
        <v>0.418396271246601</v>
      </c>
      <c r="Q2258" s="17">
        <v>0.37257645960027003</v>
      </c>
      <c r="R2258" s="17"/>
      <c r="S2258" s="17">
        <v>0.43529525629834798</v>
      </c>
      <c r="T2258" s="17">
        <v>0.43507017155375</v>
      </c>
      <c r="U2258" s="17">
        <v>0.45521541067055299</v>
      </c>
      <c r="V2258" s="17">
        <v>0.432189575640055</v>
      </c>
      <c r="W2258" s="17">
        <v>0.50777667247406999</v>
      </c>
      <c r="X2258" s="17">
        <v>0.44349107122860498</v>
      </c>
      <c r="Y2258" s="17">
        <v>0.44860351966207301</v>
      </c>
      <c r="Z2258" s="17">
        <v>0.42836261126866398</v>
      </c>
      <c r="AA2258" s="17">
        <v>0.47327027655693599</v>
      </c>
      <c r="AB2258" s="17">
        <v>0.50574362729650901</v>
      </c>
      <c r="AC2258" s="17">
        <v>0.460460808463306</v>
      </c>
      <c r="AD2258" s="17">
        <v>0.52500126466974895</v>
      </c>
      <c r="AE2258" s="17"/>
      <c r="AF2258" s="17">
        <v>0.41640633745734601</v>
      </c>
      <c r="AG2258" s="17">
        <v>0.53606209432668295</v>
      </c>
      <c r="AH2258" s="17">
        <v>0.38918412477967401</v>
      </c>
      <c r="AI2258" s="17"/>
      <c r="AJ2258" s="17">
        <v>0.45434899308799298</v>
      </c>
      <c r="AK2258" s="17">
        <v>0.45104277184291802</v>
      </c>
      <c r="AL2258" s="17">
        <v>0.57176967407530999</v>
      </c>
      <c r="AM2258" s="17">
        <v>0.40087415328456399</v>
      </c>
      <c r="AN2258" s="17">
        <v>0.41690089008405001</v>
      </c>
      <c r="AO2258" s="17"/>
      <c r="AP2258" s="17">
        <v>0.44291509538189699</v>
      </c>
      <c r="AQ2258" s="17">
        <v>0.49007546458846901</v>
      </c>
      <c r="AR2258" s="17">
        <v>0.51734093527023095</v>
      </c>
      <c r="AS2258" s="17"/>
      <c r="AT2258" s="17">
        <v>0.51513830955376205</v>
      </c>
      <c r="AU2258" s="17">
        <v>0.51297526427426199</v>
      </c>
      <c r="AV2258" s="17" t="s">
        <v>74</v>
      </c>
      <c r="AW2258" s="17">
        <v>0.30362227620660298</v>
      </c>
      <c r="AX2258" s="17">
        <v>0.312405579753121</v>
      </c>
      <c r="AY2258" s="17">
        <v>0.42357733575704298</v>
      </c>
      <c r="AZ2258" s="17">
        <v>0.44494226176179102</v>
      </c>
    </row>
    <row r="2259" spans="2:52" x14ac:dyDescent="0.35">
      <c r="B2259" t="s">
        <v>454</v>
      </c>
      <c r="C2259" s="17">
        <v>0.344194787465813</v>
      </c>
      <c r="D2259" s="17">
        <v>0.34823939028797701</v>
      </c>
      <c r="E2259" s="17">
        <v>0.33954541868249899</v>
      </c>
      <c r="F2259" s="17"/>
      <c r="G2259" s="17">
        <v>0.35787058486331602</v>
      </c>
      <c r="H2259" s="17">
        <v>0.338992101439265</v>
      </c>
      <c r="I2259" s="17">
        <v>0.34014740219830197</v>
      </c>
      <c r="J2259" s="17">
        <v>0.33701250354456402</v>
      </c>
      <c r="K2259" s="17">
        <v>0.36028896707850799</v>
      </c>
      <c r="L2259" s="17">
        <v>0.33768705039040497</v>
      </c>
      <c r="M2259" s="17"/>
      <c r="N2259" s="17">
        <v>0.39436368451585602</v>
      </c>
      <c r="O2259" s="17">
        <v>0.36073510015299098</v>
      </c>
      <c r="P2259" s="17">
        <v>0.32020146964099</v>
      </c>
      <c r="Q2259" s="17">
        <v>0.29733310501427901</v>
      </c>
      <c r="R2259" s="17"/>
      <c r="S2259" s="17">
        <v>0.35026374597111798</v>
      </c>
      <c r="T2259" s="17">
        <v>0.31315091598914802</v>
      </c>
      <c r="U2259" s="17">
        <v>0.31093048814246699</v>
      </c>
      <c r="V2259" s="17">
        <v>0.30571833614496802</v>
      </c>
      <c r="W2259" s="17">
        <v>0.36379880505051898</v>
      </c>
      <c r="X2259" s="17">
        <v>0.39324135056499299</v>
      </c>
      <c r="Y2259" s="17">
        <v>0.34560401024992699</v>
      </c>
      <c r="Z2259" s="17">
        <v>0.30666870926414902</v>
      </c>
      <c r="AA2259" s="17">
        <v>0.36610585926565797</v>
      </c>
      <c r="AB2259" s="17">
        <v>0.37187548904092099</v>
      </c>
      <c r="AC2259" s="17">
        <v>0.316193168727047</v>
      </c>
      <c r="AD2259" s="17">
        <v>0.390554589017237</v>
      </c>
      <c r="AE2259" s="17"/>
      <c r="AF2259" s="17">
        <v>0.308505005662494</v>
      </c>
      <c r="AG2259" s="17">
        <v>0.38907003178487798</v>
      </c>
      <c r="AH2259" s="17">
        <v>0.32375528580424001</v>
      </c>
      <c r="AI2259" s="17"/>
      <c r="AJ2259" s="17">
        <v>0.32575934908022403</v>
      </c>
      <c r="AK2259" s="17">
        <v>0.38655442992434103</v>
      </c>
      <c r="AL2259" s="17">
        <v>0.35138251005679499</v>
      </c>
      <c r="AM2259" s="17">
        <v>0.33393226014163502</v>
      </c>
      <c r="AN2259" s="17">
        <v>0.30700102623710102</v>
      </c>
      <c r="AO2259" s="17"/>
      <c r="AP2259" s="17">
        <v>0.34839802477623899</v>
      </c>
      <c r="AQ2259" s="17">
        <v>0.37218843254206901</v>
      </c>
      <c r="AR2259" s="17">
        <v>0.378420581660943</v>
      </c>
      <c r="AS2259" s="17"/>
      <c r="AT2259" s="17">
        <v>0.37712300661090298</v>
      </c>
      <c r="AU2259" s="17">
        <v>0.35496800686869601</v>
      </c>
      <c r="AV2259" s="17" t="s">
        <v>74</v>
      </c>
      <c r="AW2259" s="17">
        <v>0.27220658365436801</v>
      </c>
      <c r="AX2259" s="17">
        <v>0.268846247577185</v>
      </c>
      <c r="AY2259" s="17">
        <v>0.33696483833964003</v>
      </c>
      <c r="AZ2259" s="17">
        <v>0.34867363834765303</v>
      </c>
    </row>
    <row r="2260" spans="2:52" x14ac:dyDescent="0.35">
      <c r="B2260" t="s">
        <v>608</v>
      </c>
      <c r="C2260" s="17">
        <v>0.31731856928489899</v>
      </c>
      <c r="D2260" s="17">
        <v>0.34551394023804299</v>
      </c>
      <c r="E2260" s="17">
        <v>0.290495167267042</v>
      </c>
      <c r="F2260" s="17"/>
      <c r="G2260" s="17">
        <v>0.34071531066564098</v>
      </c>
      <c r="H2260" s="17">
        <v>0.40658841545066798</v>
      </c>
      <c r="I2260" s="17">
        <v>0.361228898049134</v>
      </c>
      <c r="J2260" s="17">
        <v>0.32019787103304898</v>
      </c>
      <c r="K2260" s="17">
        <v>0.25649239469249002</v>
      </c>
      <c r="L2260" s="17">
        <v>0.23219218124781499</v>
      </c>
      <c r="M2260" s="17"/>
      <c r="N2260" s="17">
        <v>0.37137013285244502</v>
      </c>
      <c r="O2260" s="17">
        <v>0.35047117882038498</v>
      </c>
      <c r="P2260" s="17">
        <v>0.29805038478685097</v>
      </c>
      <c r="Q2260" s="17">
        <v>0.24030270951329399</v>
      </c>
      <c r="R2260" s="17"/>
      <c r="S2260" s="17">
        <v>0.322301240570325</v>
      </c>
      <c r="T2260" s="17">
        <v>0.30084529121100201</v>
      </c>
      <c r="U2260" s="17">
        <v>0.30159838888124302</v>
      </c>
      <c r="V2260" s="17">
        <v>0.27011362164074099</v>
      </c>
      <c r="W2260" s="17">
        <v>0.36816229029185499</v>
      </c>
      <c r="X2260" s="17">
        <v>0.33739404225303299</v>
      </c>
      <c r="Y2260" s="17">
        <v>0.27980200547225098</v>
      </c>
      <c r="Z2260" s="17">
        <v>0.32477803155808299</v>
      </c>
      <c r="AA2260" s="17">
        <v>0.32545289225936802</v>
      </c>
      <c r="AB2260" s="17">
        <v>0.33432738014736402</v>
      </c>
      <c r="AC2260" s="17">
        <v>0.34755844635583</v>
      </c>
      <c r="AD2260" s="17">
        <v>0.32861336819949399</v>
      </c>
      <c r="AE2260" s="17"/>
      <c r="AF2260" s="17">
        <v>0.27025890408548198</v>
      </c>
      <c r="AG2260" s="17">
        <v>0.35260178376866802</v>
      </c>
      <c r="AH2260" s="17">
        <v>0.31703244500789501</v>
      </c>
      <c r="AI2260" s="17"/>
      <c r="AJ2260" s="17">
        <v>0.29376533754637602</v>
      </c>
      <c r="AK2260" s="17">
        <v>0.345004949256488</v>
      </c>
      <c r="AL2260" s="17">
        <v>0.33010214244191999</v>
      </c>
      <c r="AM2260" s="17">
        <v>0.29486906466422302</v>
      </c>
      <c r="AN2260" s="17">
        <v>0.30897617756045598</v>
      </c>
      <c r="AO2260" s="17"/>
      <c r="AP2260" s="17">
        <v>0.312593175101817</v>
      </c>
      <c r="AQ2260" s="17">
        <v>0.35117619622575802</v>
      </c>
      <c r="AR2260" s="17">
        <v>0.33119149495980998</v>
      </c>
      <c r="AS2260" s="17"/>
      <c r="AT2260" s="17">
        <v>0.26093937712765097</v>
      </c>
      <c r="AU2260" s="17">
        <v>0.40430200599028598</v>
      </c>
      <c r="AV2260" s="17" t="s">
        <v>74</v>
      </c>
      <c r="AW2260" s="17">
        <v>0.29867455007579602</v>
      </c>
      <c r="AX2260" s="17">
        <v>0.24658550880223301</v>
      </c>
      <c r="AY2260" s="17">
        <v>0.35942415261118599</v>
      </c>
      <c r="AZ2260" s="17">
        <v>0.301789741668817</v>
      </c>
    </row>
    <row r="2261" spans="2:52" x14ac:dyDescent="0.35">
      <c r="B2261" t="s">
        <v>609</v>
      </c>
      <c r="C2261" s="17">
        <v>0.28670509729982302</v>
      </c>
      <c r="D2261" s="17">
        <v>0.31589569190991401</v>
      </c>
      <c r="E2261" s="17">
        <v>0.25868370371861799</v>
      </c>
      <c r="F2261" s="17"/>
      <c r="G2261" s="17">
        <v>0.30984400072162699</v>
      </c>
      <c r="H2261" s="17">
        <v>0.32115423723088399</v>
      </c>
      <c r="I2261" s="17">
        <v>0.31751848094256702</v>
      </c>
      <c r="J2261" s="17">
        <v>0.27270928798531102</v>
      </c>
      <c r="K2261" s="17">
        <v>0.26562435590755701</v>
      </c>
      <c r="L2261" s="17">
        <v>0.24388594683855599</v>
      </c>
      <c r="M2261" s="17"/>
      <c r="N2261" s="17">
        <v>0.37727199152174601</v>
      </c>
      <c r="O2261" s="17">
        <v>0.31177120162261002</v>
      </c>
      <c r="P2261" s="17">
        <v>0.25046338750534902</v>
      </c>
      <c r="Q2261" s="17">
        <v>0.19626149206103399</v>
      </c>
      <c r="R2261" s="17"/>
      <c r="S2261" s="17">
        <v>0.349138399359888</v>
      </c>
      <c r="T2261" s="17">
        <v>0.26505745906334699</v>
      </c>
      <c r="U2261" s="17">
        <v>0.27613236672526498</v>
      </c>
      <c r="V2261" s="17">
        <v>0.29787561397818901</v>
      </c>
      <c r="W2261" s="17">
        <v>0.273684603903736</v>
      </c>
      <c r="X2261" s="17">
        <v>0.30853409882068999</v>
      </c>
      <c r="Y2261" s="17">
        <v>0.25379840497892497</v>
      </c>
      <c r="Z2261" s="17">
        <v>0.26174440514244501</v>
      </c>
      <c r="AA2261" s="17">
        <v>0.26952944273638202</v>
      </c>
      <c r="AB2261" s="17">
        <v>0.291939443273662</v>
      </c>
      <c r="AC2261" s="17">
        <v>0.28065739889681302</v>
      </c>
      <c r="AD2261" s="17">
        <v>0.22691970288320901</v>
      </c>
      <c r="AE2261" s="17"/>
      <c r="AF2261" s="17">
        <v>0.243840204144011</v>
      </c>
      <c r="AG2261" s="17">
        <v>0.33744649302164298</v>
      </c>
      <c r="AH2261" s="17">
        <v>0.252156659000282</v>
      </c>
      <c r="AI2261" s="17"/>
      <c r="AJ2261" s="17">
        <v>0.273047411560771</v>
      </c>
      <c r="AK2261" s="17">
        <v>0.28934947164059699</v>
      </c>
      <c r="AL2261" s="17">
        <v>0.380891006347163</v>
      </c>
      <c r="AM2261" s="17">
        <v>0.24854917145944799</v>
      </c>
      <c r="AN2261" s="17">
        <v>0.27881471347885201</v>
      </c>
      <c r="AO2261" s="17"/>
      <c r="AP2261" s="17">
        <v>0.276690412814251</v>
      </c>
      <c r="AQ2261" s="17">
        <v>0.30065795569112203</v>
      </c>
      <c r="AR2261" s="17">
        <v>0.36273156159740799</v>
      </c>
      <c r="AS2261" s="17"/>
      <c r="AT2261" s="17">
        <v>0.28900728105970602</v>
      </c>
      <c r="AU2261" s="17">
        <v>0.34925333874575898</v>
      </c>
      <c r="AV2261" s="17" t="s">
        <v>74</v>
      </c>
      <c r="AW2261" s="17">
        <v>0.180123735676254</v>
      </c>
      <c r="AX2261" s="17">
        <v>0.19964217966758799</v>
      </c>
      <c r="AY2261" s="17">
        <v>0.29574230465510398</v>
      </c>
      <c r="AZ2261" s="17">
        <v>0.30540125947658597</v>
      </c>
    </row>
    <row r="2262" spans="2:52" x14ac:dyDescent="0.35">
      <c r="B2262" t="s">
        <v>610</v>
      </c>
      <c r="C2262" s="17">
        <v>0.22260866747648</v>
      </c>
      <c r="D2262" s="17">
        <v>0.26551569657491098</v>
      </c>
      <c r="E2262" s="17">
        <v>0.18028642318900401</v>
      </c>
      <c r="F2262" s="17"/>
      <c r="G2262" s="17">
        <v>0.22257777150932601</v>
      </c>
      <c r="H2262" s="17">
        <v>0.22548811874118299</v>
      </c>
      <c r="I2262" s="17">
        <v>0.182736581902465</v>
      </c>
      <c r="J2262" s="17">
        <v>0.194683213980055</v>
      </c>
      <c r="K2262" s="17">
        <v>0.23768361776206301</v>
      </c>
      <c r="L2262" s="17">
        <v>0.265156230174801</v>
      </c>
      <c r="M2262" s="17"/>
      <c r="N2262" s="17">
        <v>0.28389481656631299</v>
      </c>
      <c r="O2262" s="17">
        <v>0.23272501817972199</v>
      </c>
      <c r="P2262" s="17">
        <v>0.21347764981370401</v>
      </c>
      <c r="Q2262" s="17">
        <v>0.15348332845187901</v>
      </c>
      <c r="R2262" s="17"/>
      <c r="S2262" s="17">
        <v>0.23495077268734699</v>
      </c>
      <c r="T2262" s="17">
        <v>0.23395799485005001</v>
      </c>
      <c r="U2262" s="17">
        <v>0.259403607424465</v>
      </c>
      <c r="V2262" s="17">
        <v>0.22072464317664101</v>
      </c>
      <c r="W2262" s="17">
        <v>0.25451305692968601</v>
      </c>
      <c r="X2262" s="17">
        <v>0.228809845352793</v>
      </c>
      <c r="Y2262" s="17">
        <v>0.18640712269575099</v>
      </c>
      <c r="Z2262" s="17">
        <v>0.205051251160417</v>
      </c>
      <c r="AA2262" s="17">
        <v>0.185097640881</v>
      </c>
      <c r="AB2262" s="17">
        <v>0.234667670676587</v>
      </c>
      <c r="AC2262" s="17">
        <v>0.22924652103159501</v>
      </c>
      <c r="AD2262" s="17">
        <v>0.14048453891091001</v>
      </c>
      <c r="AE2262" s="17"/>
      <c r="AF2262" s="17">
        <v>0.22591089777585399</v>
      </c>
      <c r="AG2262" s="17">
        <v>0.25415796751205699</v>
      </c>
      <c r="AH2262" s="17">
        <v>0.13814345823115801</v>
      </c>
      <c r="AI2262" s="17"/>
      <c r="AJ2262" s="17">
        <v>0.22925362688295001</v>
      </c>
      <c r="AK2262" s="17">
        <v>0.22606349732431799</v>
      </c>
      <c r="AL2262" s="17">
        <v>0.31165654125466902</v>
      </c>
      <c r="AM2262" s="17">
        <v>0.19346873379240101</v>
      </c>
      <c r="AN2262" s="17">
        <v>0.158248456957229</v>
      </c>
      <c r="AO2262" s="17"/>
      <c r="AP2262" s="17">
        <v>0.249271945629015</v>
      </c>
      <c r="AQ2262" s="17">
        <v>0.22205962590518999</v>
      </c>
      <c r="AR2262" s="17">
        <v>0.27326486578322701</v>
      </c>
      <c r="AS2262" s="17"/>
      <c r="AT2262" s="17">
        <v>0.26368637314798798</v>
      </c>
      <c r="AU2262" s="17">
        <v>0.23183672835445299</v>
      </c>
      <c r="AV2262" s="17" t="s">
        <v>74</v>
      </c>
      <c r="AW2262" s="17">
        <v>0.1350929862262</v>
      </c>
      <c r="AX2262" s="17">
        <v>0.12794378979281701</v>
      </c>
      <c r="AY2262" s="17">
        <v>0.22057275477434901</v>
      </c>
      <c r="AZ2262" s="17">
        <v>0.20231065857752301</v>
      </c>
    </row>
    <row r="2263" spans="2:52" x14ac:dyDescent="0.35">
      <c r="B2263" t="s">
        <v>611</v>
      </c>
      <c r="C2263" s="17">
        <v>0.16627589570312801</v>
      </c>
      <c r="D2263" s="17">
        <v>0.15310379787345901</v>
      </c>
      <c r="E2263" s="17">
        <v>0.17939911934750999</v>
      </c>
      <c r="F2263" s="17"/>
      <c r="G2263" s="17">
        <v>6.6256885739544899E-2</v>
      </c>
      <c r="H2263" s="17">
        <v>0.102559345804486</v>
      </c>
      <c r="I2263" s="17">
        <v>0.13214870624146799</v>
      </c>
      <c r="J2263" s="17">
        <v>0.19880350512964601</v>
      </c>
      <c r="K2263" s="17">
        <v>0.17068211226881999</v>
      </c>
      <c r="L2263" s="17">
        <v>0.28256910423973902</v>
      </c>
      <c r="M2263" s="17"/>
      <c r="N2263" s="17">
        <v>0.129134881027368</v>
      </c>
      <c r="O2263" s="17">
        <v>0.142847444940119</v>
      </c>
      <c r="P2263" s="17">
        <v>0.15570859374445101</v>
      </c>
      <c r="Q2263" s="17">
        <v>0.23766145460966401</v>
      </c>
      <c r="R2263" s="17"/>
      <c r="S2263" s="17">
        <v>0.107732830229017</v>
      </c>
      <c r="T2263" s="17">
        <v>0.18813717615256301</v>
      </c>
      <c r="U2263" s="17">
        <v>0.217188367503547</v>
      </c>
      <c r="V2263" s="17">
        <v>0.19418769885516701</v>
      </c>
      <c r="W2263" s="17">
        <v>0.16099842206534001</v>
      </c>
      <c r="X2263" s="17">
        <v>0.12495681927621199</v>
      </c>
      <c r="Y2263" s="17">
        <v>0.20379771711601199</v>
      </c>
      <c r="Z2263" s="17">
        <v>0.20026902763722801</v>
      </c>
      <c r="AA2263" s="17">
        <v>0.13848500372655301</v>
      </c>
      <c r="AB2263" s="17">
        <v>0.178864333967476</v>
      </c>
      <c r="AC2263" s="17">
        <v>0.170571360938544</v>
      </c>
      <c r="AD2263" s="17">
        <v>0.17359978399284501</v>
      </c>
      <c r="AE2263" s="17"/>
      <c r="AF2263" s="17">
        <v>0.23549162221132999</v>
      </c>
      <c r="AG2263" s="17">
        <v>0.127828647585917</v>
      </c>
      <c r="AH2263" s="17">
        <v>0.16344717739158501</v>
      </c>
      <c r="AI2263" s="17"/>
      <c r="AJ2263" s="17">
        <v>0.22125709173680899</v>
      </c>
      <c r="AK2263" s="17">
        <v>0.119549754398387</v>
      </c>
      <c r="AL2263" s="17">
        <v>0.113852257139479</v>
      </c>
      <c r="AM2263" s="17">
        <v>0.28972142203965401</v>
      </c>
      <c r="AN2263" s="17">
        <v>0.18444742563484601</v>
      </c>
      <c r="AO2263" s="17"/>
      <c r="AP2263" s="17">
        <v>0.198489348207321</v>
      </c>
      <c r="AQ2263" s="17">
        <v>0.121432996722052</v>
      </c>
      <c r="AR2263" s="17">
        <v>9.0663606283465106E-2</v>
      </c>
      <c r="AS2263" s="17"/>
      <c r="AT2263" s="17">
        <v>0.19260782307542901</v>
      </c>
      <c r="AU2263" s="17">
        <v>0.111806696588895</v>
      </c>
      <c r="AV2263" s="17" t="s">
        <v>74</v>
      </c>
      <c r="AW2263" s="17">
        <v>0.22386364685381899</v>
      </c>
      <c r="AX2263" s="17">
        <v>0.206886593153879</v>
      </c>
      <c r="AY2263" s="17">
        <v>0.155087526843593</v>
      </c>
      <c r="AZ2263" s="17">
        <v>9.6969101916446199E-2</v>
      </c>
    </row>
    <row r="2264" spans="2:52" x14ac:dyDescent="0.35">
      <c r="B2264" t="s">
        <v>612</v>
      </c>
      <c r="C2264" s="17">
        <v>0.132823168427051</v>
      </c>
      <c r="D2264" s="17">
        <v>0.14602506809778401</v>
      </c>
      <c r="E2264" s="17">
        <v>0.119560805086661</v>
      </c>
      <c r="F2264" s="17"/>
      <c r="G2264" s="17">
        <v>0.167208509781723</v>
      </c>
      <c r="H2264" s="17">
        <v>0.18026322655645199</v>
      </c>
      <c r="I2264" s="17">
        <v>0.171574059646947</v>
      </c>
      <c r="J2264" s="17">
        <v>0.136795281465594</v>
      </c>
      <c r="K2264" s="17">
        <v>8.5514298867813907E-2</v>
      </c>
      <c r="L2264" s="17">
        <v>6.8594669952655493E-2</v>
      </c>
      <c r="M2264" s="17"/>
      <c r="N2264" s="17">
        <v>0.179152409239932</v>
      </c>
      <c r="O2264" s="17">
        <v>0.131772739590023</v>
      </c>
      <c r="P2264" s="17">
        <v>0.130252634804262</v>
      </c>
      <c r="Q2264" s="17">
        <v>8.6825505587374799E-2</v>
      </c>
      <c r="R2264" s="17"/>
      <c r="S2264" s="17">
        <v>0.18560118866197101</v>
      </c>
      <c r="T2264" s="17">
        <v>0.156317049166149</v>
      </c>
      <c r="U2264" s="17">
        <v>0.103573971631102</v>
      </c>
      <c r="V2264" s="17">
        <v>9.8236630278939405E-2</v>
      </c>
      <c r="W2264" s="17">
        <v>0.100957221176406</v>
      </c>
      <c r="X2264" s="17">
        <v>0.161479063732445</v>
      </c>
      <c r="Y2264" s="17">
        <v>0.111606685679566</v>
      </c>
      <c r="Z2264" s="17">
        <v>0.105329077894493</v>
      </c>
      <c r="AA2264" s="17">
        <v>0.110294319178896</v>
      </c>
      <c r="AB2264" s="17">
        <v>0.115668439210456</v>
      </c>
      <c r="AC2264" s="17">
        <v>0.13567632096044099</v>
      </c>
      <c r="AD2264" s="17">
        <v>0.176858322241052</v>
      </c>
      <c r="AE2264" s="17"/>
      <c r="AF2264" s="17">
        <v>0.115715705363321</v>
      </c>
      <c r="AG2264" s="17">
        <v>0.14140742777690399</v>
      </c>
      <c r="AH2264" s="17">
        <v>0.131848280293973</v>
      </c>
      <c r="AI2264" s="17"/>
      <c r="AJ2264" s="17">
        <v>0.117091775666488</v>
      </c>
      <c r="AK2264" s="17">
        <v>0.17337833831850699</v>
      </c>
      <c r="AL2264" s="17">
        <v>0.15111239546385499</v>
      </c>
      <c r="AM2264" s="17">
        <v>0.178789258194539</v>
      </c>
      <c r="AN2264" s="17">
        <v>8.0614555318467396E-2</v>
      </c>
      <c r="AO2264" s="17"/>
      <c r="AP2264" s="17">
        <v>0.124129947984243</v>
      </c>
      <c r="AQ2264" s="17">
        <v>0.142870691760494</v>
      </c>
      <c r="AR2264" s="17">
        <v>0.195491916290185</v>
      </c>
      <c r="AS2264" s="17"/>
      <c r="AT2264" s="17">
        <v>0.117390339111584</v>
      </c>
      <c r="AU2264" s="17">
        <v>0.17276729389593601</v>
      </c>
      <c r="AV2264" s="17" t="s">
        <v>74</v>
      </c>
      <c r="AW2264" s="17">
        <v>0.123520642277323</v>
      </c>
      <c r="AX2264" s="17">
        <v>0.102367099647934</v>
      </c>
      <c r="AY2264" s="17">
        <v>0.13108707120947999</v>
      </c>
      <c r="AZ2264" s="17">
        <v>0.12621058922291301</v>
      </c>
    </row>
    <row r="2265" spans="2:52" x14ac:dyDescent="0.35">
      <c r="B2265" t="s">
        <v>399</v>
      </c>
      <c r="C2265" s="17">
        <v>0.10898490241690099</v>
      </c>
      <c r="D2265" s="17">
        <v>8.0781513470114003E-2</v>
      </c>
      <c r="E2265" s="17">
        <v>0.135658699509176</v>
      </c>
      <c r="F2265" s="17"/>
      <c r="G2265" s="17">
        <v>0.147576792946082</v>
      </c>
      <c r="H2265" s="17">
        <v>9.8520606923947998E-2</v>
      </c>
      <c r="I2265" s="17">
        <v>0.10100443219518</v>
      </c>
      <c r="J2265" s="17">
        <v>0.12893340045763399</v>
      </c>
      <c r="K2265" s="17">
        <v>0.13531763899753099</v>
      </c>
      <c r="L2265" s="17">
        <v>6.4634489350015395E-2</v>
      </c>
      <c r="M2265" s="17"/>
      <c r="N2265" s="17">
        <v>5.8645738350098099E-2</v>
      </c>
      <c r="O2265" s="17">
        <v>9.9848269199785497E-2</v>
      </c>
      <c r="P2265" s="17">
        <v>0.135376173002</v>
      </c>
      <c r="Q2265" s="17">
        <v>0.14902064514239699</v>
      </c>
      <c r="R2265" s="17"/>
      <c r="S2265" s="17">
        <v>0.12553382167952301</v>
      </c>
      <c r="T2265" s="17">
        <v>0.12901724137545001</v>
      </c>
      <c r="U2265" s="17">
        <v>9.0339468325062899E-2</v>
      </c>
      <c r="V2265" s="17">
        <v>0.122966035129546</v>
      </c>
      <c r="W2265" s="17">
        <v>8.5828701300307106E-2</v>
      </c>
      <c r="X2265" s="17">
        <v>0.12845451799079499</v>
      </c>
      <c r="Y2265" s="17">
        <v>9.0985122780446306E-2</v>
      </c>
      <c r="Z2265" s="17">
        <v>0.110069631344844</v>
      </c>
      <c r="AA2265" s="17">
        <v>0.10575124979794701</v>
      </c>
      <c r="AB2265" s="17">
        <v>7.8707080422504294E-2</v>
      </c>
      <c r="AC2265" s="17">
        <v>0.107787581036573</v>
      </c>
      <c r="AD2265" s="17">
        <v>9.9539858870968806E-2</v>
      </c>
      <c r="AE2265" s="17"/>
      <c r="AF2265" s="17">
        <v>0.109074789097863</v>
      </c>
      <c r="AG2265" s="17">
        <v>7.8752464468069799E-2</v>
      </c>
      <c r="AH2265" s="17">
        <v>0.14755825585176</v>
      </c>
      <c r="AI2265" s="17"/>
      <c r="AJ2265" s="17">
        <v>8.8965685851566598E-2</v>
      </c>
      <c r="AK2265" s="17">
        <v>0.102178694591536</v>
      </c>
      <c r="AL2265" s="17">
        <v>7.0062103280769894E-2</v>
      </c>
      <c r="AM2265" s="17">
        <v>0.116116885119426</v>
      </c>
      <c r="AN2265" s="17">
        <v>0.166149070429984</v>
      </c>
      <c r="AO2265" s="17"/>
      <c r="AP2265" s="17">
        <v>7.4062363871520098E-2</v>
      </c>
      <c r="AQ2265" s="17">
        <v>0.10103994160496201</v>
      </c>
      <c r="AR2265" s="17">
        <v>7.0130984817013506E-2</v>
      </c>
      <c r="AS2265" s="17"/>
      <c r="AT2265" s="17">
        <v>7.7635053977635995E-2</v>
      </c>
      <c r="AU2265" s="17">
        <v>9.3075811632352901E-2</v>
      </c>
      <c r="AV2265" s="17" t="s">
        <v>74</v>
      </c>
      <c r="AW2265" s="17">
        <v>0.118912550373956</v>
      </c>
      <c r="AX2265" s="17">
        <v>0.22900795613990699</v>
      </c>
      <c r="AY2265" s="17">
        <v>0.109804637821074</v>
      </c>
      <c r="AZ2265" s="17">
        <v>0.163607333616514</v>
      </c>
    </row>
    <row r="2266" spans="2:52" x14ac:dyDescent="0.35">
      <c r="B2266" t="s">
        <v>188</v>
      </c>
      <c r="C2266" s="17">
        <v>1.01969277233953E-2</v>
      </c>
      <c r="D2266" s="17">
        <v>1.06596516432674E-2</v>
      </c>
      <c r="E2266" s="17">
        <v>9.7956379011562393E-3</v>
      </c>
      <c r="F2266" s="17"/>
      <c r="G2266" s="17">
        <v>3.9871940251183296E-3</v>
      </c>
      <c r="H2266" s="17">
        <v>7.7891912279611803E-3</v>
      </c>
      <c r="I2266" s="17">
        <v>7.3518885469250799E-3</v>
      </c>
      <c r="J2266" s="17">
        <v>8.3094045517991301E-3</v>
      </c>
      <c r="K2266" s="17">
        <v>1.51293085184143E-2</v>
      </c>
      <c r="L2266" s="17">
        <v>1.6795569428499201E-2</v>
      </c>
      <c r="M2266" s="17"/>
      <c r="N2266" s="17">
        <v>6.78531609714137E-3</v>
      </c>
      <c r="O2266" s="17">
        <v>8.1697197297053697E-3</v>
      </c>
      <c r="P2266" s="17">
        <v>1.80797149423974E-2</v>
      </c>
      <c r="Q2266" s="17">
        <v>9.1900111789517593E-3</v>
      </c>
      <c r="R2266" s="17"/>
      <c r="S2266" s="17">
        <v>7.2243212403479999E-3</v>
      </c>
      <c r="T2266" s="17">
        <v>1.0427084277359101E-2</v>
      </c>
      <c r="U2266" s="17">
        <v>9.5058743402560101E-3</v>
      </c>
      <c r="V2266" s="17">
        <v>9.6285055861370407E-3</v>
      </c>
      <c r="W2266" s="17">
        <v>6.6263527440318798E-3</v>
      </c>
      <c r="X2266" s="17">
        <v>1.13934462699111E-2</v>
      </c>
      <c r="Y2266" s="17">
        <v>1.1364150214465201E-2</v>
      </c>
      <c r="Z2266" s="17">
        <v>1.64984152212693E-2</v>
      </c>
      <c r="AA2266" s="17">
        <v>1.2800024786114399E-2</v>
      </c>
      <c r="AB2266" s="17">
        <v>5.8837034712495703E-3</v>
      </c>
      <c r="AC2266" s="17">
        <v>1.25145126661656E-2</v>
      </c>
      <c r="AD2266" s="17">
        <v>1.9402549040327201E-2</v>
      </c>
      <c r="AE2266" s="17"/>
      <c r="AF2266" s="17">
        <v>1.38042183148188E-2</v>
      </c>
      <c r="AG2266" s="17">
        <v>8.9900073144719705E-3</v>
      </c>
      <c r="AH2266" s="17">
        <v>9.8295041402144592E-3</v>
      </c>
      <c r="AI2266" s="17"/>
      <c r="AJ2266" s="17">
        <v>9.9407133899915099E-3</v>
      </c>
      <c r="AK2266" s="17">
        <v>7.5303409346619598E-3</v>
      </c>
      <c r="AL2266" s="17">
        <v>1.3118742144703099E-2</v>
      </c>
      <c r="AM2266" s="17">
        <v>0</v>
      </c>
      <c r="AN2266" s="17">
        <v>8.1524697922829709E-3</v>
      </c>
      <c r="AO2266" s="17"/>
      <c r="AP2266" s="17">
        <v>4.7998816116365502E-3</v>
      </c>
      <c r="AQ2266" s="17">
        <v>4.4949046175506904E-3</v>
      </c>
      <c r="AR2266" s="17">
        <v>1.00193246218992E-2</v>
      </c>
      <c r="AS2266" s="17"/>
      <c r="AT2266" s="17">
        <v>1.04097295778358E-2</v>
      </c>
      <c r="AU2266" s="17">
        <v>5.0270862600630102E-3</v>
      </c>
      <c r="AV2266" s="17" t="s">
        <v>74</v>
      </c>
      <c r="AW2266" s="17">
        <v>1.1992550995207201E-2</v>
      </c>
      <c r="AX2266" s="17">
        <v>2.5967199400750499E-2</v>
      </c>
      <c r="AY2266" s="17">
        <v>6.9058377107919702E-3</v>
      </c>
      <c r="AZ2266" s="17">
        <v>2.0090389804971399E-2</v>
      </c>
    </row>
    <row r="2267" spans="2:52" x14ac:dyDescent="0.35">
      <c r="C2267" s="17"/>
      <c r="D2267" s="17"/>
      <c r="E2267" s="17"/>
      <c r="F2267" s="17"/>
      <c r="G2267" s="17"/>
      <c r="H2267" s="17"/>
      <c r="I2267" s="17"/>
      <c r="J2267" s="17"/>
      <c r="K2267" s="17"/>
      <c r="L2267" s="17"/>
      <c r="M2267" s="17"/>
      <c r="N2267" s="17"/>
      <c r="O2267" s="17"/>
      <c r="P2267" s="17"/>
      <c r="Q2267" s="17"/>
      <c r="R2267" s="17"/>
      <c r="S2267" s="17"/>
      <c r="T2267" s="17"/>
      <c r="U2267" s="17"/>
      <c r="V2267" s="17"/>
      <c r="W2267" s="17"/>
      <c r="X2267" s="17"/>
      <c r="Y2267" s="17"/>
      <c r="Z2267" s="17"/>
      <c r="AA2267" s="17"/>
      <c r="AB2267" s="17"/>
      <c r="AC2267" s="17"/>
      <c r="AD2267" s="17"/>
      <c r="AE2267" s="17"/>
      <c r="AF2267" s="17"/>
      <c r="AG2267" s="17"/>
      <c r="AH2267" s="17"/>
      <c r="AI2267" s="17"/>
      <c r="AJ2267" s="17"/>
      <c r="AK2267" s="17"/>
      <c r="AL2267" s="17"/>
      <c r="AM2267" s="17"/>
      <c r="AN2267" s="17"/>
      <c r="AO2267" s="17"/>
      <c r="AP2267" s="17"/>
      <c r="AQ2267" s="17"/>
      <c r="AR2267" s="17"/>
      <c r="AS2267" s="17"/>
      <c r="AT2267" s="17"/>
      <c r="AU2267" s="17"/>
      <c r="AV2267" s="17"/>
      <c r="AW2267" s="17"/>
      <c r="AX2267" s="17"/>
      <c r="AY2267" s="17"/>
      <c r="AZ2267" s="17"/>
    </row>
    <row r="2268" spans="2:52" x14ac:dyDescent="0.35">
      <c r="B2268" s="6" t="s">
        <v>616</v>
      </c>
      <c r="C2268" s="17"/>
      <c r="D2268" s="17"/>
      <c r="E2268" s="17"/>
      <c r="F2268" s="17"/>
      <c r="G2268" s="17"/>
      <c r="H2268" s="17"/>
      <c r="I2268" s="17"/>
      <c r="J2268" s="17"/>
      <c r="K2268" s="17"/>
      <c r="L2268" s="17"/>
      <c r="M2268" s="17"/>
      <c r="N2268" s="17"/>
      <c r="O2268" s="17"/>
      <c r="P2268" s="17"/>
      <c r="Q2268" s="17"/>
      <c r="R2268" s="17"/>
      <c r="S2268" s="17"/>
      <c r="T2268" s="17"/>
      <c r="U2268" s="17"/>
      <c r="V2268" s="17"/>
      <c r="W2268" s="17"/>
      <c r="X2268" s="17"/>
      <c r="Y2268" s="17"/>
      <c r="Z2268" s="17"/>
      <c r="AA2268" s="17"/>
      <c r="AB2268" s="17"/>
      <c r="AC2268" s="17"/>
      <c r="AD2268" s="17"/>
      <c r="AE2268" s="17"/>
      <c r="AF2268" s="17"/>
      <c r="AG2268" s="17"/>
      <c r="AH2268" s="17"/>
      <c r="AI2268" s="17"/>
      <c r="AJ2268" s="17"/>
      <c r="AK2268" s="17"/>
      <c r="AL2268" s="17"/>
      <c r="AM2268" s="17"/>
      <c r="AN2268" s="17"/>
      <c r="AO2268" s="17"/>
      <c r="AP2268" s="17"/>
      <c r="AQ2268" s="17"/>
      <c r="AR2268" s="17"/>
      <c r="AS2268" s="17"/>
      <c r="AT2268" s="17"/>
      <c r="AU2268" s="17"/>
      <c r="AV2268" s="17"/>
      <c r="AW2268" s="17"/>
      <c r="AX2268" s="17"/>
      <c r="AY2268" s="17"/>
      <c r="AZ2268" s="17"/>
    </row>
    <row r="2269" spans="2:52" x14ac:dyDescent="0.35">
      <c r="B2269" s="24" t="s">
        <v>156</v>
      </c>
      <c r="C2269" s="17"/>
      <c r="D2269" s="17"/>
      <c r="E2269" s="17"/>
      <c r="F2269" s="17"/>
      <c r="G2269" s="17"/>
      <c r="H2269" s="17"/>
      <c r="I2269" s="17"/>
      <c r="J2269" s="17"/>
      <c r="K2269" s="17"/>
      <c r="L2269" s="17"/>
      <c r="M2269" s="17"/>
      <c r="N2269" s="17"/>
      <c r="O2269" s="17"/>
      <c r="P2269" s="17"/>
      <c r="Q2269" s="17"/>
      <c r="R2269" s="17"/>
      <c r="S2269" s="17"/>
      <c r="T2269" s="17"/>
      <c r="U2269" s="17"/>
      <c r="V2269" s="17"/>
      <c r="W2269" s="17"/>
      <c r="X2269" s="17"/>
      <c r="Y2269" s="17"/>
      <c r="Z2269" s="17"/>
      <c r="AA2269" s="17"/>
      <c r="AB2269" s="17"/>
      <c r="AC2269" s="17"/>
      <c r="AD2269" s="17"/>
      <c r="AE2269" s="17"/>
      <c r="AF2269" s="17"/>
      <c r="AG2269" s="17"/>
      <c r="AH2269" s="17"/>
      <c r="AI2269" s="17"/>
      <c r="AJ2269" s="17"/>
      <c r="AK2269" s="17"/>
      <c r="AL2269" s="17"/>
      <c r="AM2269" s="17"/>
      <c r="AN2269" s="17"/>
      <c r="AO2269" s="17"/>
      <c r="AP2269" s="17"/>
      <c r="AQ2269" s="17"/>
      <c r="AR2269" s="17"/>
      <c r="AS2269" s="17"/>
      <c r="AT2269" s="17"/>
      <c r="AU2269" s="17"/>
      <c r="AV2269" s="17"/>
      <c r="AW2269" s="17"/>
      <c r="AX2269" s="17"/>
      <c r="AY2269" s="17"/>
      <c r="AZ2269" s="17"/>
    </row>
    <row r="2270" spans="2:52" x14ac:dyDescent="0.35">
      <c r="B2270" t="s">
        <v>382</v>
      </c>
      <c r="C2270" s="17">
        <v>5.8944270254326102E-2</v>
      </c>
      <c r="D2270" s="17">
        <v>7.9439952611779496E-2</v>
      </c>
      <c r="E2270" s="17">
        <v>3.9425870329142597E-2</v>
      </c>
      <c r="F2270" s="17"/>
      <c r="G2270" s="17">
        <v>8.2536162688761794E-2</v>
      </c>
      <c r="H2270" s="17">
        <v>0.119733346594204</v>
      </c>
      <c r="I2270" s="17">
        <v>7.6616727575132798E-2</v>
      </c>
      <c r="J2270" s="17">
        <v>4.2182884594378398E-2</v>
      </c>
      <c r="K2270" s="17">
        <v>2.7518171714326901E-2</v>
      </c>
      <c r="L2270" s="17">
        <v>1.5835747425591701E-2</v>
      </c>
      <c r="M2270" s="17"/>
      <c r="N2270" s="17">
        <v>7.8724180892192297E-2</v>
      </c>
      <c r="O2270" s="17">
        <v>5.0955309772304003E-2</v>
      </c>
      <c r="P2270" s="17">
        <v>4.8885280917308503E-2</v>
      </c>
      <c r="Q2270" s="17">
        <v>5.3343510996263201E-2</v>
      </c>
      <c r="R2270" s="17"/>
      <c r="S2270" s="17">
        <v>9.0095619931907497E-2</v>
      </c>
      <c r="T2270" s="17">
        <v>4.5921634513805397E-2</v>
      </c>
      <c r="U2270" s="17">
        <v>6.4653898697993401E-2</v>
      </c>
      <c r="V2270" s="17">
        <v>7.1825122930871205E-2</v>
      </c>
      <c r="W2270" s="17">
        <v>2.89140718335942E-2</v>
      </c>
      <c r="X2270" s="17">
        <v>5.8762159901203703E-2</v>
      </c>
      <c r="Y2270" s="17">
        <v>2.24836087476274E-2</v>
      </c>
      <c r="Z2270" s="17">
        <v>8.72233057993273E-2</v>
      </c>
      <c r="AA2270" s="17">
        <v>6.2804954918441597E-2</v>
      </c>
      <c r="AB2270" s="17">
        <v>4.4075378263116E-2</v>
      </c>
      <c r="AC2270" s="17">
        <v>3.69247091538705E-2</v>
      </c>
      <c r="AD2270" s="17">
        <v>0.11549819512269301</v>
      </c>
      <c r="AE2270" s="17"/>
      <c r="AF2270" s="17">
        <v>4.1423098732356001E-2</v>
      </c>
      <c r="AG2270" s="17">
        <v>7.6442427203190499E-2</v>
      </c>
      <c r="AH2270" s="17">
        <v>6.0013295275628799E-2</v>
      </c>
      <c r="AI2270" s="17"/>
      <c r="AJ2270" s="17">
        <v>3.72752051558016E-2</v>
      </c>
      <c r="AK2270" s="17">
        <v>0.101565582676067</v>
      </c>
      <c r="AL2270" s="17">
        <v>2.3613878999445399E-2</v>
      </c>
      <c r="AM2270" s="17">
        <v>5.27090568433271E-2</v>
      </c>
      <c r="AN2270" s="17">
        <v>5.3063169340457697E-2</v>
      </c>
      <c r="AO2270" s="17"/>
      <c r="AP2270" s="17">
        <v>5.4738531987009301E-2</v>
      </c>
      <c r="AQ2270" s="17">
        <v>8.5693333119406204E-2</v>
      </c>
      <c r="AR2270" s="17">
        <v>5.2943342178336399E-2</v>
      </c>
      <c r="AS2270" s="17"/>
      <c r="AT2270" s="17">
        <v>4.9152757054077102E-2</v>
      </c>
      <c r="AU2270" s="17">
        <v>6.9537727167388194E-2</v>
      </c>
      <c r="AV2270" s="17" t="s">
        <v>74</v>
      </c>
      <c r="AW2270" s="17">
        <v>5.6884534709504497E-2</v>
      </c>
      <c r="AX2270" s="17">
        <v>4.4442391473921497E-2</v>
      </c>
      <c r="AY2270" s="17">
        <v>7.3164173138444699E-2</v>
      </c>
      <c r="AZ2270" s="17">
        <v>5.1016504432987102E-2</v>
      </c>
    </row>
    <row r="2271" spans="2:52" x14ac:dyDescent="0.35">
      <c r="B2271" t="s">
        <v>383</v>
      </c>
      <c r="C2271" s="17">
        <v>0.18176474038236101</v>
      </c>
      <c r="D2271" s="17">
        <v>0.203915583827431</v>
      </c>
      <c r="E2271" s="17">
        <v>0.159537016834714</v>
      </c>
      <c r="F2271" s="17"/>
      <c r="G2271" s="17">
        <v>0.28675602360495001</v>
      </c>
      <c r="H2271" s="17">
        <v>0.281937593389472</v>
      </c>
      <c r="I2271" s="17">
        <v>0.25093514333641798</v>
      </c>
      <c r="J2271" s="17">
        <v>0.17229817004904299</v>
      </c>
      <c r="K2271" s="17">
        <v>6.7884052444978901E-2</v>
      </c>
      <c r="L2271" s="17">
        <v>6.1812585606130697E-2</v>
      </c>
      <c r="M2271" s="17"/>
      <c r="N2271" s="17">
        <v>0.201861041756903</v>
      </c>
      <c r="O2271" s="17">
        <v>0.21015357375336099</v>
      </c>
      <c r="P2271" s="17">
        <v>0.15986662514279601</v>
      </c>
      <c r="Q2271" s="17">
        <v>0.14818679435363699</v>
      </c>
      <c r="R2271" s="17"/>
      <c r="S2271" s="17">
        <v>0.19468492490976799</v>
      </c>
      <c r="T2271" s="17">
        <v>0.199625927625704</v>
      </c>
      <c r="U2271" s="17">
        <v>0.122601295632963</v>
      </c>
      <c r="V2271" s="17">
        <v>0.170662163413804</v>
      </c>
      <c r="W2271" s="17">
        <v>0.20995315356132599</v>
      </c>
      <c r="X2271" s="17">
        <v>0.24857462159612201</v>
      </c>
      <c r="Y2271" s="17">
        <v>0.12356246567045</v>
      </c>
      <c r="Z2271" s="17">
        <v>0.15992727677789501</v>
      </c>
      <c r="AA2271" s="17">
        <v>0.20157072373676099</v>
      </c>
      <c r="AB2271" s="17">
        <v>0.13094492219161599</v>
      </c>
      <c r="AC2271" s="17">
        <v>0.21109978233684701</v>
      </c>
      <c r="AD2271" s="17">
        <v>0.15794968622679401</v>
      </c>
      <c r="AE2271" s="17"/>
      <c r="AF2271" s="17">
        <v>0.141862727378056</v>
      </c>
      <c r="AG2271" s="17">
        <v>0.184184537481861</v>
      </c>
      <c r="AH2271" s="17">
        <v>0.19010452417502699</v>
      </c>
      <c r="AI2271" s="17"/>
      <c r="AJ2271" s="17">
        <v>0.166060861608293</v>
      </c>
      <c r="AK2271" s="17">
        <v>0.20750009446112999</v>
      </c>
      <c r="AL2271" s="17">
        <v>0.154189501324589</v>
      </c>
      <c r="AM2271" s="17">
        <v>8.3808474145995293E-2</v>
      </c>
      <c r="AN2271" s="17">
        <v>0.17733338627933001</v>
      </c>
      <c r="AO2271" s="17"/>
      <c r="AP2271" s="17">
        <v>0.20442159027503201</v>
      </c>
      <c r="AQ2271" s="17">
        <v>0.22963733606338599</v>
      </c>
      <c r="AR2271" s="17">
        <v>0.167350122484757</v>
      </c>
      <c r="AS2271" s="17"/>
      <c r="AT2271" s="17">
        <v>0.114318276590612</v>
      </c>
      <c r="AU2271" s="17">
        <v>0.23722832982639599</v>
      </c>
      <c r="AV2271" s="17" t="s">
        <v>74</v>
      </c>
      <c r="AW2271" s="17">
        <v>0.15049429063316899</v>
      </c>
      <c r="AX2271" s="17">
        <v>0.15461543477595199</v>
      </c>
      <c r="AY2271" s="17">
        <v>0.25240197327842301</v>
      </c>
      <c r="AZ2271" s="17">
        <v>0.25035349527614498</v>
      </c>
    </row>
    <row r="2272" spans="2:52" x14ac:dyDescent="0.35">
      <c r="B2272" t="s">
        <v>614</v>
      </c>
      <c r="C2272" s="17">
        <v>0.204931832024913</v>
      </c>
      <c r="D2272" s="17">
        <v>0.20972846932570799</v>
      </c>
      <c r="E2272" s="17">
        <v>0.200320927193985</v>
      </c>
      <c r="F2272" s="17"/>
      <c r="G2272" s="17">
        <v>0.26630993823979499</v>
      </c>
      <c r="H2272" s="17">
        <v>0.206758322884986</v>
      </c>
      <c r="I2272" s="17">
        <v>0.21640781094030101</v>
      </c>
      <c r="J2272" s="17">
        <v>0.194668427848876</v>
      </c>
      <c r="K2272" s="17">
        <v>0.17800931347988899</v>
      </c>
      <c r="L2272" s="17">
        <v>0.18126253205911699</v>
      </c>
      <c r="M2272" s="17"/>
      <c r="N2272" s="17">
        <v>0.201829667248973</v>
      </c>
      <c r="O2272" s="17">
        <v>0.211258184542223</v>
      </c>
      <c r="P2272" s="17">
        <v>0.203542678585444</v>
      </c>
      <c r="Q2272" s="17">
        <v>0.20256880138288699</v>
      </c>
      <c r="R2272" s="17"/>
      <c r="S2272" s="17">
        <v>0.18542747147156899</v>
      </c>
      <c r="T2272" s="17">
        <v>0.14588359459813899</v>
      </c>
      <c r="U2272" s="17">
        <v>0.21685840498571299</v>
      </c>
      <c r="V2272" s="17">
        <v>0.20280031384720901</v>
      </c>
      <c r="W2272" s="17">
        <v>0.177081094685691</v>
      </c>
      <c r="X2272" s="17">
        <v>0.24617397572861099</v>
      </c>
      <c r="Y2272" s="17">
        <v>0.266282553325289</v>
      </c>
      <c r="Z2272" s="17">
        <v>0.147759825982374</v>
      </c>
      <c r="AA2272" s="17">
        <v>0.22990255033805901</v>
      </c>
      <c r="AB2272" s="17">
        <v>0.23193995239121001</v>
      </c>
      <c r="AC2272" s="17">
        <v>0.201527317594483</v>
      </c>
      <c r="AD2272" s="17">
        <v>0.213254277682219</v>
      </c>
      <c r="AE2272" s="17"/>
      <c r="AF2272" s="17">
        <v>0.17774115892530401</v>
      </c>
      <c r="AG2272" s="17">
        <v>0.206315748972482</v>
      </c>
      <c r="AH2272" s="17">
        <v>0.241061851024505</v>
      </c>
      <c r="AI2272" s="17"/>
      <c r="AJ2272" s="17">
        <v>0.171384709036734</v>
      </c>
      <c r="AK2272" s="17">
        <v>0.233664988471699</v>
      </c>
      <c r="AL2272" s="17">
        <v>0.20340189224049901</v>
      </c>
      <c r="AM2272" s="17">
        <v>0.16562185721308401</v>
      </c>
      <c r="AN2272" s="17">
        <v>0.23107528105379899</v>
      </c>
      <c r="AO2272" s="17"/>
      <c r="AP2272" s="17">
        <v>0.171298953977228</v>
      </c>
      <c r="AQ2272" s="17">
        <v>0.22521648782685799</v>
      </c>
      <c r="AR2272" s="17">
        <v>0.23711380901769</v>
      </c>
      <c r="AS2272" s="17"/>
      <c r="AT2272" s="17">
        <v>0.18916914207575</v>
      </c>
      <c r="AU2272" s="17">
        <v>0.21372154846534899</v>
      </c>
      <c r="AV2272" s="17" t="s">
        <v>74</v>
      </c>
      <c r="AW2272" s="17">
        <v>0.233622866818639</v>
      </c>
      <c r="AX2272" s="17">
        <v>0.193684261844488</v>
      </c>
      <c r="AY2272" s="17">
        <v>0.22210751483352401</v>
      </c>
      <c r="AZ2272" s="17">
        <v>0.14874301206808699</v>
      </c>
    </row>
    <row r="2273" spans="2:52" x14ac:dyDescent="0.35">
      <c r="B2273" t="s">
        <v>385</v>
      </c>
      <c r="C2273" s="17">
        <v>0.121667089046347</v>
      </c>
      <c r="D2273" s="17">
        <v>0.11595042253011301</v>
      </c>
      <c r="E2273" s="17">
        <v>0.12692270659441399</v>
      </c>
      <c r="F2273" s="17"/>
      <c r="G2273" s="17">
        <v>0.135820128525517</v>
      </c>
      <c r="H2273" s="17">
        <v>0.13971989323050599</v>
      </c>
      <c r="I2273" s="17">
        <v>0.113317264009952</v>
      </c>
      <c r="J2273" s="17">
        <v>0.116752097561517</v>
      </c>
      <c r="K2273" s="17">
        <v>0.131479038922725</v>
      </c>
      <c r="L2273" s="17">
        <v>0.101994256550926</v>
      </c>
      <c r="M2273" s="17"/>
      <c r="N2273" s="17">
        <v>0.117248972848815</v>
      </c>
      <c r="O2273" s="17">
        <v>0.147209369302511</v>
      </c>
      <c r="P2273" s="17">
        <v>0.124802496922666</v>
      </c>
      <c r="Q2273" s="17">
        <v>9.7614433727141806E-2</v>
      </c>
      <c r="R2273" s="17"/>
      <c r="S2273" s="17">
        <v>0.122310043549253</v>
      </c>
      <c r="T2273" s="17">
        <v>0.127394120746951</v>
      </c>
      <c r="U2273" s="17">
        <v>0.120968761496013</v>
      </c>
      <c r="V2273" s="17">
        <v>7.3979856778631406E-2</v>
      </c>
      <c r="W2273" s="17">
        <v>0.18884933837793899</v>
      </c>
      <c r="X2273" s="17">
        <v>9.4730239889154605E-2</v>
      </c>
      <c r="Y2273" s="17">
        <v>0.124488488529185</v>
      </c>
      <c r="Z2273" s="17">
        <v>0.122579371506309</v>
      </c>
      <c r="AA2273" s="17">
        <v>0.130713102518484</v>
      </c>
      <c r="AB2273" s="17">
        <v>0.147167875988268</v>
      </c>
      <c r="AC2273" s="17">
        <v>4.95933391541633E-2</v>
      </c>
      <c r="AD2273" s="17">
        <v>0.16607853561003699</v>
      </c>
      <c r="AE2273" s="17"/>
      <c r="AF2273" s="17">
        <v>0.11342842192641001</v>
      </c>
      <c r="AG2273" s="17">
        <v>0.127471133945424</v>
      </c>
      <c r="AH2273" s="17">
        <v>0.12128845289731</v>
      </c>
      <c r="AI2273" s="17"/>
      <c r="AJ2273" s="17">
        <v>0.12245656744420901</v>
      </c>
      <c r="AK2273" s="17">
        <v>0.109949751953135</v>
      </c>
      <c r="AL2273" s="17">
        <v>0.16734386267165599</v>
      </c>
      <c r="AM2273" s="17">
        <v>0.17233211283870301</v>
      </c>
      <c r="AN2273" s="17">
        <v>9.6975652779532906E-2</v>
      </c>
      <c r="AO2273" s="17"/>
      <c r="AP2273" s="17">
        <v>0.11727681504373599</v>
      </c>
      <c r="AQ2273" s="17">
        <v>0.11786773068115899</v>
      </c>
      <c r="AR2273" s="17">
        <v>0.15691465011887201</v>
      </c>
      <c r="AS2273" s="17"/>
      <c r="AT2273" s="17">
        <v>0.129220390752602</v>
      </c>
      <c r="AU2273" s="17">
        <v>0.13045152337572499</v>
      </c>
      <c r="AV2273" s="17" t="s">
        <v>74</v>
      </c>
      <c r="AW2273" s="17">
        <v>8.5594036216954703E-2</v>
      </c>
      <c r="AX2273" s="17">
        <v>0.111100416337508</v>
      </c>
      <c r="AY2273" s="17">
        <v>0.107852277655041</v>
      </c>
      <c r="AZ2273" s="17">
        <v>0.14544880980793901</v>
      </c>
    </row>
    <row r="2274" spans="2:52" x14ac:dyDescent="0.35">
      <c r="B2274" t="s">
        <v>386</v>
      </c>
      <c r="C2274" s="17">
        <v>0.24551397972404199</v>
      </c>
      <c r="D2274" s="17">
        <v>0.24651598808347999</v>
      </c>
      <c r="E2274" s="17">
        <v>0.245120719286263</v>
      </c>
      <c r="F2274" s="17"/>
      <c r="G2274" s="17">
        <v>7.08303946779099E-2</v>
      </c>
      <c r="H2274" s="17">
        <v>0.11896287512984299</v>
      </c>
      <c r="I2274" s="17">
        <v>0.19150240047640801</v>
      </c>
      <c r="J2274" s="17">
        <v>0.28751090661523099</v>
      </c>
      <c r="K2274" s="17">
        <v>0.378595593799403</v>
      </c>
      <c r="L2274" s="17">
        <v>0.37886541799097001</v>
      </c>
      <c r="M2274" s="17"/>
      <c r="N2274" s="17">
        <v>0.26076772906331203</v>
      </c>
      <c r="O2274" s="17">
        <v>0.22577050082802499</v>
      </c>
      <c r="P2274" s="17">
        <v>0.249308105383027</v>
      </c>
      <c r="Q2274" s="17">
        <v>0.249283391920988</v>
      </c>
      <c r="R2274" s="17"/>
      <c r="S2274" s="17">
        <v>0.19992379128089</v>
      </c>
      <c r="T2274" s="17">
        <v>0.27254615743139599</v>
      </c>
      <c r="U2274" s="17">
        <v>0.27800588303017498</v>
      </c>
      <c r="V2274" s="17">
        <v>0.26961544409953397</v>
      </c>
      <c r="W2274" s="17">
        <v>0.20104044735061899</v>
      </c>
      <c r="X2274" s="17">
        <v>0.23341560075196999</v>
      </c>
      <c r="Y2274" s="17">
        <v>0.244795735272822</v>
      </c>
      <c r="Z2274" s="17">
        <v>0.30713341254264498</v>
      </c>
      <c r="AA2274" s="17">
        <v>0.21973629354931901</v>
      </c>
      <c r="AB2274" s="17">
        <v>0.27043300110951302</v>
      </c>
      <c r="AC2274" s="17">
        <v>0.23789614089150901</v>
      </c>
      <c r="AD2274" s="17">
        <v>0.29054218160185402</v>
      </c>
      <c r="AE2274" s="17"/>
      <c r="AF2274" s="17">
        <v>0.33036581905294399</v>
      </c>
      <c r="AG2274" s="17">
        <v>0.24553276870325699</v>
      </c>
      <c r="AH2274" s="17">
        <v>0.15768139854421501</v>
      </c>
      <c r="AI2274" s="17"/>
      <c r="AJ2274" s="17">
        <v>0.315668269933359</v>
      </c>
      <c r="AK2274" s="17">
        <v>0.18943331130729199</v>
      </c>
      <c r="AL2274" s="17">
        <v>0.30271242783536101</v>
      </c>
      <c r="AM2274" s="17">
        <v>0.24562594941661001</v>
      </c>
      <c r="AN2274" s="17">
        <v>0.20732944799883399</v>
      </c>
      <c r="AO2274" s="17"/>
      <c r="AP2274" s="17">
        <v>0.29314653609239</v>
      </c>
      <c r="AQ2274" s="17">
        <v>0.183031608652485</v>
      </c>
      <c r="AR2274" s="17">
        <v>0.24134583159859299</v>
      </c>
      <c r="AS2274" s="17"/>
      <c r="AT2274" s="17">
        <v>0.35721173452972099</v>
      </c>
      <c r="AU2274" s="17">
        <v>0.226828572534606</v>
      </c>
      <c r="AV2274" s="17" t="s">
        <v>74</v>
      </c>
      <c r="AW2274" s="17">
        <v>0.21198731803184401</v>
      </c>
      <c r="AX2274" s="17">
        <v>0.185569571811187</v>
      </c>
      <c r="AY2274" s="17">
        <v>0.12693310671641</v>
      </c>
      <c r="AZ2274" s="17">
        <v>0.147766723801666</v>
      </c>
    </row>
    <row r="2275" spans="2:52" x14ac:dyDescent="0.35">
      <c r="B2275" t="s">
        <v>72</v>
      </c>
      <c r="C2275" s="17">
        <v>7.5675780773682005E-2</v>
      </c>
      <c r="D2275" s="17">
        <v>6.09676882683906E-2</v>
      </c>
      <c r="E2275" s="17">
        <v>9.0401157973063903E-2</v>
      </c>
      <c r="F2275" s="17"/>
      <c r="G2275" s="17">
        <v>7.3679777470831195E-2</v>
      </c>
      <c r="H2275" s="17">
        <v>4.7824317356792101E-2</v>
      </c>
      <c r="I2275" s="17">
        <v>7.7998520460950002E-2</v>
      </c>
      <c r="J2275" s="17">
        <v>8.3346676432701106E-2</v>
      </c>
      <c r="K2275" s="17">
        <v>7.6684386303275495E-2</v>
      </c>
      <c r="L2275" s="17">
        <v>9.0391131478918196E-2</v>
      </c>
      <c r="M2275" s="17"/>
      <c r="N2275" s="17">
        <v>5.4667511488269697E-2</v>
      </c>
      <c r="O2275" s="17">
        <v>7.1407296149814198E-2</v>
      </c>
      <c r="P2275" s="17">
        <v>9.4193994088317995E-2</v>
      </c>
      <c r="Q2275" s="17">
        <v>8.7931459902794995E-2</v>
      </c>
      <c r="R2275" s="17"/>
      <c r="S2275" s="17">
        <v>8.5909503342361596E-2</v>
      </c>
      <c r="T2275" s="17">
        <v>7.5565877837923595E-2</v>
      </c>
      <c r="U2275" s="17">
        <v>7.8867853436989904E-2</v>
      </c>
      <c r="V2275" s="17">
        <v>7.9419234720700199E-2</v>
      </c>
      <c r="W2275" s="17">
        <v>8.9266920386078696E-2</v>
      </c>
      <c r="X2275" s="17">
        <v>6.2088133007105903E-2</v>
      </c>
      <c r="Y2275" s="17">
        <v>9.24842083493852E-2</v>
      </c>
      <c r="Z2275" s="17">
        <v>4.9103046382933703E-2</v>
      </c>
      <c r="AA2275" s="17">
        <v>6.5451094691191494E-2</v>
      </c>
      <c r="AB2275" s="17">
        <v>6.0578657908857601E-2</v>
      </c>
      <c r="AC2275" s="17">
        <v>0.115166963433709</v>
      </c>
      <c r="AD2275" s="17">
        <v>2.0662614136610202E-2</v>
      </c>
      <c r="AE2275" s="17"/>
      <c r="AF2275" s="17">
        <v>7.11179096048178E-2</v>
      </c>
      <c r="AG2275" s="17">
        <v>6.8697182361554504E-2</v>
      </c>
      <c r="AH2275" s="17">
        <v>9.1619477057788903E-2</v>
      </c>
      <c r="AI2275" s="17"/>
      <c r="AJ2275" s="17">
        <v>7.9375542679455596E-2</v>
      </c>
      <c r="AK2275" s="17">
        <v>7.0169892224847E-2</v>
      </c>
      <c r="AL2275" s="17">
        <v>4.5746085081445897E-2</v>
      </c>
      <c r="AM2275" s="17">
        <v>6.7061134145736903E-2</v>
      </c>
      <c r="AN2275" s="17">
        <v>0.109942268815393</v>
      </c>
      <c r="AO2275" s="17"/>
      <c r="AP2275" s="17">
        <v>8.0002538990632199E-2</v>
      </c>
      <c r="AQ2275" s="17">
        <v>7.4013283399201296E-2</v>
      </c>
      <c r="AR2275" s="17">
        <v>3.92686469582227E-2</v>
      </c>
      <c r="AS2275" s="17"/>
      <c r="AT2275" s="17">
        <v>9.2938635565107994E-2</v>
      </c>
      <c r="AU2275" s="17">
        <v>9.60665045270339E-2</v>
      </c>
      <c r="AV2275" s="17" t="s">
        <v>74</v>
      </c>
      <c r="AW2275" s="17">
        <v>4.0333017318267703E-2</v>
      </c>
      <c r="AX2275" s="17">
        <v>5.1340753721146298E-2</v>
      </c>
      <c r="AY2275" s="17">
        <v>4.0211497063430197E-2</v>
      </c>
      <c r="AZ2275" s="17">
        <v>8.8856975428146495E-2</v>
      </c>
    </row>
    <row r="2276" spans="2:52" x14ac:dyDescent="0.35">
      <c r="B2276" t="s">
        <v>615</v>
      </c>
      <c r="C2276" s="17">
        <v>0.111502307794328</v>
      </c>
      <c r="D2276" s="17">
        <v>8.3481895353098606E-2</v>
      </c>
      <c r="E2276" s="17">
        <v>0.13827160178841699</v>
      </c>
      <c r="F2276" s="17"/>
      <c r="G2276" s="17">
        <v>8.4067574792235505E-2</v>
      </c>
      <c r="H2276" s="17">
        <v>8.5063651414196806E-2</v>
      </c>
      <c r="I2276" s="17">
        <v>7.32221332008378E-2</v>
      </c>
      <c r="J2276" s="17">
        <v>0.103240836898254</v>
      </c>
      <c r="K2276" s="17">
        <v>0.13982944333540201</v>
      </c>
      <c r="L2276" s="17">
        <v>0.16983832888834699</v>
      </c>
      <c r="M2276" s="17"/>
      <c r="N2276" s="17">
        <v>8.4900896701534598E-2</v>
      </c>
      <c r="O2276" s="17">
        <v>8.32457656517612E-2</v>
      </c>
      <c r="P2276" s="17">
        <v>0.119400818960441</v>
      </c>
      <c r="Q2276" s="17">
        <v>0.16107160771628801</v>
      </c>
      <c r="R2276" s="17"/>
      <c r="S2276" s="17">
        <v>0.121648645514251</v>
      </c>
      <c r="T2276" s="17">
        <v>0.13306268724608</v>
      </c>
      <c r="U2276" s="17">
        <v>0.118043902720153</v>
      </c>
      <c r="V2276" s="17">
        <v>0.13169786420925</v>
      </c>
      <c r="W2276" s="17">
        <v>0.104894973804752</v>
      </c>
      <c r="X2276" s="17">
        <v>5.6255269125833299E-2</v>
      </c>
      <c r="Y2276" s="17">
        <v>0.125902940105242</v>
      </c>
      <c r="Z2276" s="17">
        <v>0.12627376100851601</v>
      </c>
      <c r="AA2276" s="17">
        <v>8.9821280247743898E-2</v>
      </c>
      <c r="AB2276" s="17">
        <v>0.114860212147418</v>
      </c>
      <c r="AC2276" s="17">
        <v>0.14779174743541901</v>
      </c>
      <c r="AD2276" s="17">
        <v>3.6014509619793703E-2</v>
      </c>
      <c r="AE2276" s="17"/>
      <c r="AF2276" s="17">
        <v>0.124060864380112</v>
      </c>
      <c r="AG2276" s="17">
        <v>9.1356201332231199E-2</v>
      </c>
      <c r="AH2276" s="17">
        <v>0.13823100102552499</v>
      </c>
      <c r="AI2276" s="17"/>
      <c r="AJ2276" s="17">
        <v>0.107778844142148</v>
      </c>
      <c r="AK2276" s="17">
        <v>8.7716378905830394E-2</v>
      </c>
      <c r="AL2276" s="17">
        <v>0.10299235184700301</v>
      </c>
      <c r="AM2276" s="17">
        <v>0.212841415396544</v>
      </c>
      <c r="AN2276" s="17">
        <v>0.12428079373265299</v>
      </c>
      <c r="AO2276" s="17"/>
      <c r="AP2276" s="17">
        <v>7.9115033633972806E-2</v>
      </c>
      <c r="AQ2276" s="17">
        <v>8.4540220257504198E-2</v>
      </c>
      <c r="AR2276" s="17">
        <v>0.105063597643529</v>
      </c>
      <c r="AS2276" s="17"/>
      <c r="AT2276" s="17">
        <v>6.7989063432129501E-2</v>
      </c>
      <c r="AU2276" s="17">
        <v>2.6165794103501502E-2</v>
      </c>
      <c r="AV2276" s="17" t="s">
        <v>74</v>
      </c>
      <c r="AW2276" s="17">
        <v>0.22108393627162101</v>
      </c>
      <c r="AX2276" s="17">
        <v>0.259247170035797</v>
      </c>
      <c r="AY2276" s="17">
        <v>0.17732945731472699</v>
      </c>
      <c r="AZ2276" s="17">
        <v>0.16781447918502801</v>
      </c>
    </row>
    <row r="2277" spans="2:52" x14ac:dyDescent="0.35">
      <c r="B2277" t="s">
        <v>387</v>
      </c>
      <c r="C2277" s="17">
        <v>0.24070901063668701</v>
      </c>
      <c r="D2277" s="17">
        <v>0.28335553643921002</v>
      </c>
      <c r="E2277" s="17">
        <v>0.19896288716385699</v>
      </c>
      <c r="F2277" s="17"/>
      <c r="G2277" s="17">
        <v>0.36929218629371102</v>
      </c>
      <c r="H2277" s="17">
        <v>0.40167093998367598</v>
      </c>
      <c r="I2277" s="17">
        <v>0.32755187091155102</v>
      </c>
      <c r="J2277" s="17">
        <v>0.21448105464342099</v>
      </c>
      <c r="K2277" s="17">
        <v>9.5402224159305798E-2</v>
      </c>
      <c r="L2277" s="17">
        <v>7.7648333031722402E-2</v>
      </c>
      <c r="M2277" s="17"/>
      <c r="N2277" s="17">
        <v>0.28058522264909502</v>
      </c>
      <c r="O2277" s="17">
        <v>0.26110888352566503</v>
      </c>
      <c r="P2277" s="17">
        <v>0.20875190606010499</v>
      </c>
      <c r="Q2277" s="17">
        <v>0.20153030534989999</v>
      </c>
      <c r="R2277" s="17"/>
      <c r="S2277" s="17">
        <v>0.28478054484167598</v>
      </c>
      <c r="T2277" s="17">
        <v>0.24554756213951001</v>
      </c>
      <c r="U2277" s="17">
        <v>0.187255194330957</v>
      </c>
      <c r="V2277" s="17">
        <v>0.24248728634467601</v>
      </c>
      <c r="W2277" s="17">
        <v>0.23886722539492</v>
      </c>
      <c r="X2277" s="17">
        <v>0.30733678149732602</v>
      </c>
      <c r="Y2277" s="17">
        <v>0.14604607441807699</v>
      </c>
      <c r="Z2277" s="17">
        <v>0.247150582577222</v>
      </c>
      <c r="AA2277" s="17">
        <v>0.26437567865520301</v>
      </c>
      <c r="AB2277" s="17">
        <v>0.17502030045473199</v>
      </c>
      <c r="AC2277" s="17">
        <v>0.24802449149071701</v>
      </c>
      <c r="AD2277" s="17">
        <v>0.273447881349487</v>
      </c>
      <c r="AE2277" s="17"/>
      <c r="AF2277" s="17">
        <v>0.183285826110412</v>
      </c>
      <c r="AG2277" s="17">
        <v>0.26062696468505098</v>
      </c>
      <c r="AH2277" s="17">
        <v>0.25011781945065598</v>
      </c>
      <c r="AI2277" s="17"/>
      <c r="AJ2277" s="17">
        <v>0.20333606676409399</v>
      </c>
      <c r="AK2277" s="17">
        <v>0.30906567713719701</v>
      </c>
      <c r="AL2277" s="17">
        <v>0.177803380324034</v>
      </c>
      <c r="AM2277" s="17">
        <v>0.13651753098932201</v>
      </c>
      <c r="AN2277" s="17">
        <v>0.230396555619788</v>
      </c>
      <c r="AO2277" s="17"/>
      <c r="AP2277" s="17">
        <v>0.25916012226204099</v>
      </c>
      <c r="AQ2277" s="17">
        <v>0.31533066918279301</v>
      </c>
      <c r="AR2277" s="17">
        <v>0.22029346466309399</v>
      </c>
      <c r="AS2277" s="17"/>
      <c r="AT2277" s="17">
        <v>0.16347103364468901</v>
      </c>
      <c r="AU2277" s="17">
        <v>0.30676605699378401</v>
      </c>
      <c r="AV2277" s="17" t="s">
        <v>74</v>
      </c>
      <c r="AW2277" s="17">
        <v>0.20737882534267399</v>
      </c>
      <c r="AX2277" s="17">
        <v>0.199057826249874</v>
      </c>
      <c r="AY2277" s="17">
        <v>0.32556614641686799</v>
      </c>
      <c r="AZ2277" s="17">
        <v>0.30136999970913197</v>
      </c>
    </row>
    <row r="2278" spans="2:52" x14ac:dyDescent="0.35">
      <c r="B2278" t="s">
        <v>388</v>
      </c>
      <c r="C2278" s="17">
        <v>0.36718106877038997</v>
      </c>
      <c r="D2278" s="17">
        <v>0.36246641061359303</v>
      </c>
      <c r="E2278" s="17">
        <v>0.37204342588067701</v>
      </c>
      <c r="F2278" s="17"/>
      <c r="G2278" s="17">
        <v>0.206650523203426</v>
      </c>
      <c r="H2278" s="17">
        <v>0.25868276836034898</v>
      </c>
      <c r="I2278" s="17">
        <v>0.30481966448636</v>
      </c>
      <c r="J2278" s="17">
        <v>0.40426300417674699</v>
      </c>
      <c r="K2278" s="17">
        <v>0.51007463272212705</v>
      </c>
      <c r="L2278" s="17">
        <v>0.48085967454189499</v>
      </c>
      <c r="M2278" s="17"/>
      <c r="N2278" s="17">
        <v>0.378016701912127</v>
      </c>
      <c r="O2278" s="17">
        <v>0.37297987013053602</v>
      </c>
      <c r="P2278" s="17">
        <v>0.37411060230569299</v>
      </c>
      <c r="Q2278" s="17">
        <v>0.34689782564812999</v>
      </c>
      <c r="R2278" s="17"/>
      <c r="S2278" s="17">
        <v>0.32223383483014401</v>
      </c>
      <c r="T2278" s="17">
        <v>0.39994027817834699</v>
      </c>
      <c r="U2278" s="17">
        <v>0.39897464452618803</v>
      </c>
      <c r="V2278" s="17">
        <v>0.34359530087816498</v>
      </c>
      <c r="W2278" s="17">
        <v>0.38988978572855898</v>
      </c>
      <c r="X2278" s="17">
        <v>0.32814584064112501</v>
      </c>
      <c r="Y2278" s="17">
        <v>0.36928422380200698</v>
      </c>
      <c r="Z2278" s="17">
        <v>0.42971278404895302</v>
      </c>
      <c r="AA2278" s="17">
        <v>0.35044939606780301</v>
      </c>
      <c r="AB2278" s="17">
        <v>0.41760087709778199</v>
      </c>
      <c r="AC2278" s="17">
        <v>0.28748948004567199</v>
      </c>
      <c r="AD2278" s="17">
        <v>0.45662071721189001</v>
      </c>
      <c r="AE2278" s="17"/>
      <c r="AF2278" s="17">
        <v>0.44379424097935299</v>
      </c>
      <c r="AG2278" s="17">
        <v>0.37300390264868</v>
      </c>
      <c r="AH2278" s="17">
        <v>0.27896985144152497</v>
      </c>
      <c r="AI2278" s="17"/>
      <c r="AJ2278" s="17">
        <v>0.43812483737756802</v>
      </c>
      <c r="AK2278" s="17">
        <v>0.29938306326042702</v>
      </c>
      <c r="AL2278" s="17">
        <v>0.47005629050701803</v>
      </c>
      <c r="AM2278" s="17">
        <v>0.41795806225531301</v>
      </c>
      <c r="AN2278" s="17">
        <v>0.30430510077836698</v>
      </c>
      <c r="AO2278" s="17"/>
      <c r="AP2278" s="17">
        <v>0.41042335113612599</v>
      </c>
      <c r="AQ2278" s="17">
        <v>0.30089933933364399</v>
      </c>
      <c r="AR2278" s="17">
        <v>0.39826048171746498</v>
      </c>
      <c r="AS2278" s="17"/>
      <c r="AT2278" s="17">
        <v>0.48643212528232299</v>
      </c>
      <c r="AU2278" s="17">
        <v>0.357280095910331</v>
      </c>
      <c r="AV2278" s="17" t="s">
        <v>74</v>
      </c>
      <c r="AW2278" s="17">
        <v>0.297581354248798</v>
      </c>
      <c r="AX2278" s="17">
        <v>0.296669988148695</v>
      </c>
      <c r="AY2278" s="17">
        <v>0.23478538437145099</v>
      </c>
      <c r="AZ2278" s="17">
        <v>0.293215533609606</v>
      </c>
    </row>
    <row r="2279" spans="2:52" x14ac:dyDescent="0.35">
      <c r="B2279" t="s">
        <v>86</v>
      </c>
      <c r="C2279" s="17">
        <v>-0.12647205813370199</v>
      </c>
      <c r="D2279" s="17">
        <v>-7.9110874174382298E-2</v>
      </c>
      <c r="E2279" s="17">
        <v>-0.17308053871682</v>
      </c>
      <c r="F2279" s="17"/>
      <c r="G2279" s="17">
        <v>0.16264166309028499</v>
      </c>
      <c r="H2279" s="17">
        <v>0.142988171623327</v>
      </c>
      <c r="I2279" s="17">
        <v>2.2732206425190998E-2</v>
      </c>
      <c r="J2279" s="17">
        <v>-0.189781949533326</v>
      </c>
      <c r="K2279" s="17">
        <v>-0.414672408562822</v>
      </c>
      <c r="L2279" s="17">
        <v>-0.40321134151017302</v>
      </c>
      <c r="M2279" s="17"/>
      <c r="N2279" s="17">
        <v>-9.7431479263031501E-2</v>
      </c>
      <c r="O2279" s="17">
        <v>-0.11187098660487101</v>
      </c>
      <c r="P2279" s="17">
        <v>-0.16535869624558799</v>
      </c>
      <c r="Q2279" s="17">
        <v>-0.14536752029823</v>
      </c>
      <c r="R2279" s="17"/>
      <c r="S2279" s="17">
        <v>-3.74532899884681E-2</v>
      </c>
      <c r="T2279" s="17">
        <v>-0.154392716038838</v>
      </c>
      <c r="U2279" s="17">
        <v>-0.211719450195231</v>
      </c>
      <c r="V2279" s="17">
        <v>-0.101108014533489</v>
      </c>
      <c r="W2279" s="17">
        <v>-0.15102256033363901</v>
      </c>
      <c r="X2279" s="17">
        <v>-2.0809059143798901E-2</v>
      </c>
      <c r="Y2279" s="17">
        <v>-0.22323814938393</v>
      </c>
      <c r="Z2279" s="17">
        <v>-0.18256220147173099</v>
      </c>
      <c r="AA2279" s="17">
        <v>-8.60737174126006E-2</v>
      </c>
      <c r="AB2279" s="17">
        <v>-0.242580576643049</v>
      </c>
      <c r="AC2279" s="17">
        <v>-3.9464988554955303E-2</v>
      </c>
      <c r="AD2279" s="17">
        <v>-0.18317283586240299</v>
      </c>
      <c r="AE2279" s="17"/>
      <c r="AF2279" s="17">
        <v>-0.260508414868941</v>
      </c>
      <c r="AG2279" s="17">
        <v>-0.11237693796362901</v>
      </c>
      <c r="AH2279" s="17">
        <v>-2.88520319908687E-2</v>
      </c>
      <c r="AI2279" s="17"/>
      <c r="AJ2279" s="17">
        <v>-0.234788770613474</v>
      </c>
      <c r="AK2279" s="17">
        <v>9.6826138767699393E-3</v>
      </c>
      <c r="AL2279" s="17">
        <v>-0.29225291018298299</v>
      </c>
      <c r="AM2279" s="17">
        <v>-0.281440531265991</v>
      </c>
      <c r="AN2279" s="17">
        <v>-7.3908545158578906E-2</v>
      </c>
      <c r="AO2279" s="17"/>
      <c r="AP2279" s="17">
        <v>-0.151263228874085</v>
      </c>
      <c r="AQ2279" s="17">
        <v>1.4431329849148401E-2</v>
      </c>
      <c r="AR2279" s="17">
        <v>-0.17796701705437101</v>
      </c>
      <c r="AS2279" s="17"/>
      <c r="AT2279" s="17">
        <v>-0.32296109163763398</v>
      </c>
      <c r="AU2279" s="17">
        <v>-5.0514038916546398E-2</v>
      </c>
      <c r="AV2279" s="17" t="s">
        <v>74</v>
      </c>
      <c r="AW2279" s="17">
        <v>-9.0202528906124499E-2</v>
      </c>
      <c r="AX2279" s="17">
        <v>-9.7612161898821104E-2</v>
      </c>
      <c r="AY2279" s="17">
        <v>9.0780762045416602E-2</v>
      </c>
      <c r="AZ2279" s="17">
        <v>8.1544660995265302E-3</v>
      </c>
    </row>
    <row r="2280" spans="2:52" x14ac:dyDescent="0.35">
      <c r="C2280" s="17"/>
      <c r="D2280" s="17"/>
      <c r="E2280" s="17"/>
      <c r="F2280" s="17"/>
      <c r="G2280" s="17"/>
      <c r="H2280" s="17"/>
      <c r="I2280" s="17"/>
      <c r="J2280" s="17"/>
      <c r="K2280" s="17"/>
      <c r="L2280" s="17"/>
      <c r="M2280" s="17"/>
      <c r="N2280" s="17"/>
      <c r="O2280" s="17"/>
      <c r="P2280" s="17"/>
      <c r="Q2280" s="17"/>
      <c r="R2280" s="17"/>
      <c r="S2280" s="17"/>
      <c r="T2280" s="17"/>
      <c r="U2280" s="17"/>
      <c r="V2280" s="17"/>
      <c r="W2280" s="17"/>
      <c r="X2280" s="17"/>
      <c r="Y2280" s="17"/>
      <c r="Z2280" s="17"/>
      <c r="AA2280" s="17"/>
      <c r="AB2280" s="17"/>
      <c r="AC2280" s="17"/>
      <c r="AD2280" s="17"/>
      <c r="AE2280" s="17"/>
      <c r="AF2280" s="17"/>
      <c r="AG2280" s="17"/>
      <c r="AH2280" s="17"/>
      <c r="AI2280" s="17"/>
      <c r="AJ2280" s="17"/>
      <c r="AK2280" s="17"/>
      <c r="AL2280" s="17"/>
      <c r="AM2280" s="17"/>
      <c r="AN2280" s="17"/>
      <c r="AO2280" s="17"/>
      <c r="AP2280" s="17"/>
      <c r="AQ2280" s="17"/>
      <c r="AR2280" s="17"/>
      <c r="AS2280" s="17"/>
      <c r="AT2280" s="17"/>
      <c r="AU2280" s="17"/>
      <c r="AV2280" s="17"/>
      <c r="AW2280" s="17"/>
      <c r="AX2280" s="17"/>
      <c r="AY2280" s="17"/>
      <c r="AZ2280" s="17"/>
    </row>
    <row r="2281" spans="2:52" x14ac:dyDescent="0.35">
      <c r="B2281" s="6" t="s">
        <v>617</v>
      </c>
      <c r="C2281" s="17"/>
      <c r="D2281" s="17"/>
      <c r="E2281" s="17"/>
      <c r="F2281" s="17"/>
      <c r="G2281" s="17"/>
      <c r="H2281" s="17"/>
      <c r="I2281" s="17"/>
      <c r="J2281" s="17"/>
      <c r="K2281" s="17"/>
      <c r="L2281" s="17"/>
      <c r="M2281" s="17"/>
      <c r="N2281" s="17"/>
      <c r="O2281" s="17"/>
      <c r="P2281" s="17"/>
      <c r="Q2281" s="17"/>
      <c r="R2281" s="17"/>
      <c r="S2281" s="17"/>
      <c r="T2281" s="17"/>
      <c r="U2281" s="17"/>
      <c r="V2281" s="17"/>
      <c r="W2281" s="17"/>
      <c r="X2281" s="17"/>
      <c r="Y2281" s="17"/>
      <c r="Z2281" s="17"/>
      <c r="AA2281" s="17"/>
      <c r="AB2281" s="17"/>
      <c r="AC2281" s="17"/>
      <c r="AD2281" s="17"/>
      <c r="AE2281" s="17"/>
      <c r="AF2281" s="17"/>
      <c r="AG2281" s="17"/>
      <c r="AH2281" s="17"/>
      <c r="AI2281" s="17"/>
      <c r="AJ2281" s="17"/>
      <c r="AK2281" s="17"/>
      <c r="AL2281" s="17"/>
      <c r="AM2281" s="17"/>
      <c r="AN2281" s="17"/>
      <c r="AO2281" s="17"/>
      <c r="AP2281" s="17"/>
      <c r="AQ2281" s="17"/>
      <c r="AR2281" s="17"/>
      <c r="AS2281" s="17"/>
      <c r="AT2281" s="17"/>
      <c r="AU2281" s="17"/>
      <c r="AV2281" s="17"/>
      <c r="AW2281" s="17"/>
      <c r="AX2281" s="17"/>
      <c r="AY2281" s="17"/>
      <c r="AZ2281" s="17"/>
    </row>
    <row r="2282" spans="2:52" x14ac:dyDescent="0.35">
      <c r="B2282" s="24" t="s">
        <v>156</v>
      </c>
      <c r="C2282" s="17"/>
      <c r="D2282" s="17"/>
      <c r="E2282" s="17"/>
      <c r="F2282" s="17"/>
      <c r="G2282" s="17"/>
      <c r="H2282" s="17"/>
      <c r="I2282" s="17"/>
      <c r="J2282" s="17"/>
      <c r="K2282" s="17"/>
      <c r="L2282" s="17"/>
      <c r="M2282" s="17"/>
      <c r="N2282" s="17"/>
      <c r="O2282" s="17"/>
      <c r="P2282" s="17"/>
      <c r="Q2282" s="17"/>
      <c r="R2282" s="17"/>
      <c r="S2282" s="17"/>
      <c r="T2282" s="17"/>
      <c r="U2282" s="17"/>
      <c r="V2282" s="17"/>
      <c r="W2282" s="17"/>
      <c r="X2282" s="17"/>
      <c r="Y2282" s="17"/>
      <c r="Z2282" s="17"/>
      <c r="AA2282" s="17"/>
      <c r="AB2282" s="17"/>
      <c r="AC2282" s="17"/>
      <c r="AD2282" s="17"/>
      <c r="AE2282" s="17"/>
      <c r="AF2282" s="17"/>
      <c r="AG2282" s="17"/>
      <c r="AH2282" s="17"/>
      <c r="AI2282" s="17"/>
      <c r="AJ2282" s="17"/>
      <c r="AK2282" s="17"/>
      <c r="AL2282" s="17"/>
      <c r="AM2282" s="17"/>
      <c r="AN2282" s="17"/>
      <c r="AO2282" s="17"/>
      <c r="AP2282" s="17"/>
      <c r="AQ2282" s="17"/>
      <c r="AR2282" s="17"/>
      <c r="AS2282" s="17"/>
      <c r="AT2282" s="17"/>
      <c r="AU2282" s="17"/>
      <c r="AV2282" s="17"/>
      <c r="AW2282" s="17"/>
      <c r="AX2282" s="17"/>
      <c r="AY2282" s="17"/>
      <c r="AZ2282" s="17"/>
    </row>
    <row r="2283" spans="2:52" x14ac:dyDescent="0.35">
      <c r="B2283" t="s">
        <v>382</v>
      </c>
      <c r="C2283" s="17">
        <v>7.0080796598413403E-2</v>
      </c>
      <c r="D2283" s="17">
        <v>6.3684513718917396E-2</v>
      </c>
      <c r="E2283" s="17">
        <v>7.6617088631239505E-2</v>
      </c>
      <c r="F2283" s="17"/>
      <c r="G2283" s="17">
        <v>0.12791934878368499</v>
      </c>
      <c r="H2283" s="17">
        <v>0.102993412668155</v>
      </c>
      <c r="I2283" s="17">
        <v>0.103076819495831</v>
      </c>
      <c r="J2283" s="17">
        <v>6.4065692098717902E-2</v>
      </c>
      <c r="K2283" s="17">
        <v>1.6275661931080699E-2</v>
      </c>
      <c r="L2283" s="17">
        <v>1.7672850591145199E-2</v>
      </c>
      <c r="M2283" s="17"/>
      <c r="N2283" s="17">
        <v>9.2449094130044804E-2</v>
      </c>
      <c r="O2283" s="17">
        <v>5.7582154831529599E-2</v>
      </c>
      <c r="P2283" s="17">
        <v>7.9860063095441094E-2</v>
      </c>
      <c r="Q2283" s="17">
        <v>5.09898437154035E-2</v>
      </c>
      <c r="R2283" s="17"/>
      <c r="S2283" s="17">
        <v>0.14711021187783799</v>
      </c>
      <c r="T2283" s="17">
        <v>4.5281818185924999E-2</v>
      </c>
      <c r="U2283" s="17">
        <v>7.0934358460056302E-2</v>
      </c>
      <c r="V2283" s="17">
        <v>3.21434106922832E-2</v>
      </c>
      <c r="W2283" s="17">
        <v>5.5632809146285198E-2</v>
      </c>
      <c r="X2283" s="17">
        <v>8.5692218719982699E-2</v>
      </c>
      <c r="Y2283" s="17">
        <v>3.3633674851618098E-2</v>
      </c>
      <c r="Z2283" s="17">
        <v>3.19727017668342E-2</v>
      </c>
      <c r="AA2283" s="17">
        <v>7.9381336434882904E-2</v>
      </c>
      <c r="AB2283" s="17">
        <v>5.0054504919082199E-2</v>
      </c>
      <c r="AC2283" s="17">
        <v>8.3861835121704698E-2</v>
      </c>
      <c r="AD2283" s="17">
        <v>6.8564954244047405E-2</v>
      </c>
      <c r="AE2283" s="17"/>
      <c r="AF2283" s="17">
        <v>4.6614078285447703E-2</v>
      </c>
      <c r="AG2283" s="17">
        <v>6.84938624190852E-2</v>
      </c>
      <c r="AH2283" s="17">
        <v>0.105119002780774</v>
      </c>
      <c r="AI2283" s="17"/>
      <c r="AJ2283" s="17">
        <v>5.1015696546361997E-2</v>
      </c>
      <c r="AK2283" s="17">
        <v>9.7357765895660295E-2</v>
      </c>
      <c r="AL2283" s="17">
        <v>6.7126347924268498E-2</v>
      </c>
      <c r="AM2283" s="17">
        <v>0</v>
      </c>
      <c r="AN2283" s="17">
        <v>7.3091123666267299E-2</v>
      </c>
      <c r="AO2283" s="17"/>
      <c r="AP2283" s="17">
        <v>7.1902810628517097E-2</v>
      </c>
      <c r="AQ2283" s="17">
        <v>8.9727461266582695E-2</v>
      </c>
      <c r="AR2283" s="17">
        <v>8.7437504267858707E-2</v>
      </c>
      <c r="AS2283" s="17"/>
      <c r="AT2283" s="17">
        <v>3.8818126681623197E-2</v>
      </c>
      <c r="AU2283" s="17">
        <v>7.05903107683922E-2</v>
      </c>
      <c r="AV2283" s="17" t="s">
        <v>74</v>
      </c>
      <c r="AW2283" s="17">
        <v>7.7022158101673302E-2</v>
      </c>
      <c r="AX2283" s="17">
        <v>0.110775539548316</v>
      </c>
      <c r="AY2283" s="17">
        <v>0.106820365284078</v>
      </c>
      <c r="AZ2283" s="17">
        <v>3.0363335294697098E-2</v>
      </c>
    </row>
    <row r="2284" spans="2:52" x14ac:dyDescent="0.35">
      <c r="B2284" t="s">
        <v>383</v>
      </c>
      <c r="C2284" s="17">
        <v>0.20699481026840899</v>
      </c>
      <c r="D2284" s="17">
        <v>0.220880990816884</v>
      </c>
      <c r="E2284" s="17">
        <v>0.19328148192518699</v>
      </c>
      <c r="F2284" s="17"/>
      <c r="G2284" s="17">
        <v>0.37630914038667401</v>
      </c>
      <c r="H2284" s="17">
        <v>0.267412119531592</v>
      </c>
      <c r="I2284" s="17">
        <v>0.23936106598052501</v>
      </c>
      <c r="J2284" s="17">
        <v>0.19411021895039901</v>
      </c>
      <c r="K2284" s="17">
        <v>0.12820837757310799</v>
      </c>
      <c r="L2284" s="17">
        <v>7.9841701355950701E-2</v>
      </c>
      <c r="M2284" s="17"/>
      <c r="N2284" s="17">
        <v>0.26532231379590199</v>
      </c>
      <c r="O2284" s="17">
        <v>0.20321580019456101</v>
      </c>
      <c r="P2284" s="17">
        <v>0.18957359372299501</v>
      </c>
      <c r="Q2284" s="17">
        <v>0.163118156421864</v>
      </c>
      <c r="R2284" s="17"/>
      <c r="S2284" s="17">
        <v>0.22594588739747401</v>
      </c>
      <c r="T2284" s="17">
        <v>0.19700735183484699</v>
      </c>
      <c r="U2284" s="17">
        <v>0.18900548829255401</v>
      </c>
      <c r="V2284" s="17">
        <v>0.13661882370785799</v>
      </c>
      <c r="W2284" s="17">
        <v>0.271026034632388</v>
      </c>
      <c r="X2284" s="17">
        <v>0.19892586017851799</v>
      </c>
      <c r="Y2284" s="17">
        <v>0.20539962613880799</v>
      </c>
      <c r="Z2284" s="17">
        <v>0.228499425035707</v>
      </c>
      <c r="AA2284" s="17">
        <v>0.177282707493708</v>
      </c>
      <c r="AB2284" s="17">
        <v>0.26079092294852402</v>
      </c>
      <c r="AC2284" s="17">
        <v>0.182575915138316</v>
      </c>
      <c r="AD2284" s="17">
        <v>0.25598672758002999</v>
      </c>
      <c r="AE2284" s="17"/>
      <c r="AF2284" s="17">
        <v>0.142031009530703</v>
      </c>
      <c r="AG2284" s="17">
        <v>0.213202137987724</v>
      </c>
      <c r="AH2284" s="17">
        <v>0.249577429306853</v>
      </c>
      <c r="AI2284" s="17"/>
      <c r="AJ2284" s="17">
        <v>0.16425225572250299</v>
      </c>
      <c r="AK2284" s="17">
        <v>0.23620902329499899</v>
      </c>
      <c r="AL2284" s="17">
        <v>0.18672591761065399</v>
      </c>
      <c r="AM2284" s="17">
        <v>0.19633950889600599</v>
      </c>
      <c r="AN2284" s="17">
        <v>0.22855152415482399</v>
      </c>
      <c r="AO2284" s="17"/>
      <c r="AP2284" s="17">
        <v>0.220509312479126</v>
      </c>
      <c r="AQ2284" s="17">
        <v>0.244042709114869</v>
      </c>
      <c r="AR2284" s="17">
        <v>0.252805986781658</v>
      </c>
      <c r="AS2284" s="17"/>
      <c r="AT2284" s="17">
        <v>0.12619128548244299</v>
      </c>
      <c r="AU2284" s="17">
        <v>0.25293421302400998</v>
      </c>
      <c r="AV2284" s="17" t="s">
        <v>74</v>
      </c>
      <c r="AW2284" s="17">
        <v>0.20520235124886299</v>
      </c>
      <c r="AX2284" s="17">
        <v>0.17282533669682901</v>
      </c>
      <c r="AY2284" s="17">
        <v>0.29067820467615602</v>
      </c>
      <c r="AZ2284" s="17">
        <v>0.24398701315609</v>
      </c>
    </row>
    <row r="2285" spans="2:52" x14ac:dyDescent="0.35">
      <c r="B2285" t="s">
        <v>614</v>
      </c>
      <c r="C2285" s="17">
        <v>0.22401773901268199</v>
      </c>
      <c r="D2285" s="17">
        <v>0.25964419768992297</v>
      </c>
      <c r="E2285" s="17">
        <v>0.187965433749296</v>
      </c>
      <c r="F2285" s="17"/>
      <c r="G2285" s="17">
        <v>0.21798171043512499</v>
      </c>
      <c r="H2285" s="17">
        <v>0.290910657829141</v>
      </c>
      <c r="I2285" s="17">
        <v>0.21122572791523</v>
      </c>
      <c r="J2285" s="17">
        <v>0.24409530812173</v>
      </c>
      <c r="K2285" s="17">
        <v>0.194485612794738</v>
      </c>
      <c r="L2285" s="17">
        <v>0.188223339344193</v>
      </c>
      <c r="M2285" s="17"/>
      <c r="N2285" s="17">
        <v>0.19681321768823101</v>
      </c>
      <c r="O2285" s="17">
        <v>0.24307339416708201</v>
      </c>
      <c r="P2285" s="17">
        <v>0.25451285469236101</v>
      </c>
      <c r="Q2285" s="17">
        <v>0.21014692394503601</v>
      </c>
      <c r="R2285" s="17"/>
      <c r="S2285" s="17">
        <v>0.20615634020885701</v>
      </c>
      <c r="T2285" s="17">
        <v>0.242867537900439</v>
      </c>
      <c r="U2285" s="17">
        <v>0.21027662478694101</v>
      </c>
      <c r="V2285" s="17">
        <v>0.215123017923774</v>
      </c>
      <c r="W2285" s="17">
        <v>0.23890127231651301</v>
      </c>
      <c r="X2285" s="17">
        <v>0.229527211189887</v>
      </c>
      <c r="Y2285" s="17">
        <v>0.232004975113178</v>
      </c>
      <c r="Z2285" s="17">
        <v>0.19071310935332</v>
      </c>
      <c r="AA2285" s="17">
        <v>0.230539739641243</v>
      </c>
      <c r="AB2285" s="17">
        <v>0.25651861551918498</v>
      </c>
      <c r="AC2285" s="17">
        <v>0.211511557250811</v>
      </c>
      <c r="AD2285" s="17">
        <v>0.15589217274771999</v>
      </c>
      <c r="AE2285" s="17"/>
      <c r="AF2285" s="17">
        <v>0.208721282033351</v>
      </c>
      <c r="AG2285" s="17">
        <v>0.22611337896341199</v>
      </c>
      <c r="AH2285" s="17">
        <v>0.23022012264455299</v>
      </c>
      <c r="AI2285" s="17"/>
      <c r="AJ2285" s="17">
        <v>0.20398485458018001</v>
      </c>
      <c r="AK2285" s="17">
        <v>0.23883734705072199</v>
      </c>
      <c r="AL2285" s="17">
        <v>0.22275480458073799</v>
      </c>
      <c r="AM2285" s="17">
        <v>0.19685257628973499</v>
      </c>
      <c r="AN2285" s="17">
        <v>0.25260714735824502</v>
      </c>
      <c r="AO2285" s="17"/>
      <c r="AP2285" s="17">
        <v>0.22208734719114001</v>
      </c>
      <c r="AQ2285" s="17">
        <v>0.230164514763783</v>
      </c>
      <c r="AR2285" s="17">
        <v>0.22576630622887001</v>
      </c>
      <c r="AS2285" s="17"/>
      <c r="AT2285" s="17">
        <v>0.20104939700134</v>
      </c>
      <c r="AU2285" s="17">
        <v>0.239779562039765</v>
      </c>
      <c r="AV2285" s="17" t="s">
        <v>74</v>
      </c>
      <c r="AW2285" s="17">
        <v>0.254885114105874</v>
      </c>
      <c r="AX2285" s="17">
        <v>0.25440805708132802</v>
      </c>
      <c r="AY2285" s="17">
        <v>0.22636718031703401</v>
      </c>
      <c r="AZ2285" s="17">
        <v>0.23138304182015901</v>
      </c>
    </row>
    <row r="2286" spans="2:52" x14ac:dyDescent="0.35">
      <c r="B2286" t="s">
        <v>385</v>
      </c>
      <c r="C2286" s="17">
        <v>0.10103006370155899</v>
      </c>
      <c r="D2286" s="17">
        <v>9.8208263379065394E-2</v>
      </c>
      <c r="E2286" s="17">
        <v>0.10417532578748399</v>
      </c>
      <c r="F2286" s="17"/>
      <c r="G2286" s="17">
        <v>8.2615722204376699E-2</v>
      </c>
      <c r="H2286" s="17">
        <v>0.105009778613</v>
      </c>
      <c r="I2286" s="17">
        <v>8.1974027767609994E-2</v>
      </c>
      <c r="J2286" s="17">
        <v>7.3155550496412494E-2</v>
      </c>
      <c r="K2286" s="17">
        <v>0.12712465100105899</v>
      </c>
      <c r="L2286" s="17">
        <v>0.129607330432848</v>
      </c>
      <c r="M2286" s="17"/>
      <c r="N2286" s="17">
        <v>0.11561010382091</v>
      </c>
      <c r="O2286" s="17">
        <v>8.9834375676034001E-2</v>
      </c>
      <c r="P2286" s="17">
        <v>0.10667370565548499</v>
      </c>
      <c r="Q2286" s="17">
        <v>9.1293030389068594E-2</v>
      </c>
      <c r="R2286" s="17"/>
      <c r="S2286" s="17">
        <v>8.7959070628891994E-2</v>
      </c>
      <c r="T2286" s="17">
        <v>0.11840695723203799</v>
      </c>
      <c r="U2286" s="17">
        <v>7.8435961820958106E-2</v>
      </c>
      <c r="V2286" s="17">
        <v>0.13248691395367099</v>
      </c>
      <c r="W2286" s="17">
        <v>6.7729580430688593E-2</v>
      </c>
      <c r="X2286" s="17">
        <v>0.11659559873700399</v>
      </c>
      <c r="Y2286" s="17">
        <v>0.11153257924307999</v>
      </c>
      <c r="Z2286" s="17">
        <v>0.15595963440423499</v>
      </c>
      <c r="AA2286" s="17">
        <v>8.1590242514596401E-2</v>
      </c>
      <c r="AB2286" s="17">
        <v>7.3041315608200194E-2</v>
      </c>
      <c r="AC2286" s="17">
        <v>0.134790217086145</v>
      </c>
      <c r="AD2286" s="17">
        <v>8.8596367133586901E-2</v>
      </c>
      <c r="AE2286" s="17"/>
      <c r="AF2286" s="17">
        <v>0.110512421767879</v>
      </c>
      <c r="AG2286" s="17">
        <v>0.11547455420561301</v>
      </c>
      <c r="AH2286" s="17">
        <v>6.8057504148519202E-2</v>
      </c>
      <c r="AI2286" s="17"/>
      <c r="AJ2286" s="17">
        <v>0.125078868131698</v>
      </c>
      <c r="AK2286" s="17">
        <v>8.2573996158769494E-2</v>
      </c>
      <c r="AL2286" s="17">
        <v>0.16706317741999699</v>
      </c>
      <c r="AM2286" s="17">
        <v>5.9726479895273299E-2</v>
      </c>
      <c r="AN2286" s="17">
        <v>4.1521602480004201E-2</v>
      </c>
      <c r="AO2286" s="17"/>
      <c r="AP2286" s="17">
        <v>0.11200344648186999</v>
      </c>
      <c r="AQ2286" s="17">
        <v>9.2520252602378894E-2</v>
      </c>
      <c r="AR2286" s="17">
        <v>0.102275084674761</v>
      </c>
      <c r="AS2286" s="17"/>
      <c r="AT2286" s="17">
        <v>0.12734886576891499</v>
      </c>
      <c r="AU2286" s="17">
        <v>0.110240943373575</v>
      </c>
      <c r="AV2286" s="17" t="s">
        <v>74</v>
      </c>
      <c r="AW2286" s="17">
        <v>6.6426502118814595E-2</v>
      </c>
      <c r="AX2286" s="17">
        <v>5.9178847062260898E-2</v>
      </c>
      <c r="AY2286" s="17">
        <v>7.9689369639018195E-2</v>
      </c>
      <c r="AZ2286" s="17">
        <v>0.128503071232592</v>
      </c>
    </row>
    <row r="2287" spans="2:52" x14ac:dyDescent="0.35">
      <c r="B2287" t="s">
        <v>386</v>
      </c>
      <c r="C2287" s="17">
        <v>0.18511984342459001</v>
      </c>
      <c r="D2287" s="17">
        <v>0.17907896733286399</v>
      </c>
      <c r="E2287" s="17">
        <v>0.19173686343169499</v>
      </c>
      <c r="F2287" s="17"/>
      <c r="G2287" s="17">
        <v>6.4181403025741601E-2</v>
      </c>
      <c r="H2287" s="17">
        <v>0.10056821571857499</v>
      </c>
      <c r="I2287" s="17">
        <v>0.17100971373203</v>
      </c>
      <c r="J2287" s="17">
        <v>0.17653257942355299</v>
      </c>
      <c r="K2287" s="17">
        <v>0.26339327870076201</v>
      </c>
      <c r="L2287" s="17">
        <v>0.30134734829738102</v>
      </c>
      <c r="M2287" s="17"/>
      <c r="N2287" s="17">
        <v>0.184601003212509</v>
      </c>
      <c r="O2287" s="17">
        <v>0.17796076481006201</v>
      </c>
      <c r="P2287" s="17">
        <v>0.18794934831027499</v>
      </c>
      <c r="Q2287" s="17">
        <v>0.18733493578808899</v>
      </c>
      <c r="R2287" s="17"/>
      <c r="S2287" s="17">
        <v>0.12515460380980101</v>
      </c>
      <c r="T2287" s="17">
        <v>0.19015559578869101</v>
      </c>
      <c r="U2287" s="17">
        <v>0.219804804696591</v>
      </c>
      <c r="V2287" s="17">
        <v>0.22556646500622601</v>
      </c>
      <c r="W2287" s="17">
        <v>0.234659008720284</v>
      </c>
      <c r="X2287" s="17">
        <v>0.22023337801571599</v>
      </c>
      <c r="Y2287" s="17">
        <v>0.22400942665801299</v>
      </c>
      <c r="Z2287" s="17">
        <v>0.13369139190766199</v>
      </c>
      <c r="AA2287" s="17">
        <v>0.14316595459242701</v>
      </c>
      <c r="AB2287" s="17">
        <v>0.18944208966735801</v>
      </c>
      <c r="AC2287" s="17">
        <v>0.16287943844099101</v>
      </c>
      <c r="AD2287" s="17">
        <v>0.177782396461697</v>
      </c>
      <c r="AE2287" s="17"/>
      <c r="AF2287" s="17">
        <v>0.25639971035978099</v>
      </c>
      <c r="AG2287" s="17">
        <v>0.16969033679946099</v>
      </c>
      <c r="AH2287" s="17">
        <v>0.13617068283293901</v>
      </c>
      <c r="AI2287" s="17"/>
      <c r="AJ2287" s="17">
        <v>0.24692313546397601</v>
      </c>
      <c r="AK2287" s="17">
        <v>0.134054937171284</v>
      </c>
      <c r="AL2287" s="17">
        <v>0.20718094544673499</v>
      </c>
      <c r="AM2287" s="17">
        <v>0.32673711703639502</v>
      </c>
      <c r="AN2287" s="17">
        <v>0.14928123434642701</v>
      </c>
      <c r="AO2287" s="17"/>
      <c r="AP2287" s="17">
        <v>0.213821825557824</v>
      </c>
      <c r="AQ2287" s="17">
        <v>0.14070601005751801</v>
      </c>
      <c r="AR2287" s="17">
        <v>0.15377921988211599</v>
      </c>
      <c r="AS2287" s="17"/>
      <c r="AT2287" s="17">
        <v>0.289696988044854</v>
      </c>
      <c r="AU2287" s="17">
        <v>0.17750586187435799</v>
      </c>
      <c r="AV2287" s="17" t="s">
        <v>74</v>
      </c>
      <c r="AW2287" s="17">
        <v>0.104593059146825</v>
      </c>
      <c r="AX2287" s="17">
        <v>7.6028754403994703E-2</v>
      </c>
      <c r="AY2287" s="17">
        <v>9.8390446315268595E-2</v>
      </c>
      <c r="AZ2287" s="17">
        <v>0.16289150059389901</v>
      </c>
    </row>
    <row r="2288" spans="2:52" x14ac:dyDescent="0.35">
      <c r="B2288" t="s">
        <v>72</v>
      </c>
      <c r="C2288" s="17">
        <v>9.0182132573617402E-2</v>
      </c>
      <c r="D2288" s="17">
        <v>7.5443973620349603E-2</v>
      </c>
      <c r="E2288" s="17">
        <v>0.104047069755177</v>
      </c>
      <c r="F2288" s="17"/>
      <c r="G2288" s="17">
        <v>7.3958823674160803E-2</v>
      </c>
      <c r="H2288" s="17">
        <v>8.1833126854802499E-2</v>
      </c>
      <c r="I2288" s="17">
        <v>0.100011172391774</v>
      </c>
      <c r="J2288" s="17">
        <v>0.10673816283917199</v>
      </c>
      <c r="K2288" s="17">
        <v>0.103941807641058</v>
      </c>
      <c r="L2288" s="17">
        <v>7.8412705347446293E-2</v>
      </c>
      <c r="M2288" s="17"/>
      <c r="N2288" s="17">
        <v>7.9989023956282407E-2</v>
      </c>
      <c r="O2288" s="17">
        <v>0.114713282644703</v>
      </c>
      <c r="P2288" s="17">
        <v>7.7023625437209906E-2</v>
      </c>
      <c r="Q2288" s="17">
        <v>8.7483161896450695E-2</v>
      </c>
      <c r="R2288" s="17"/>
      <c r="S2288" s="17">
        <v>9.8690093333316797E-2</v>
      </c>
      <c r="T2288" s="17">
        <v>7.8999845550692796E-2</v>
      </c>
      <c r="U2288" s="17">
        <v>9.9997252557244301E-2</v>
      </c>
      <c r="V2288" s="17">
        <v>0.12356949177175</v>
      </c>
      <c r="W2288" s="17">
        <v>4.9031257546431201E-2</v>
      </c>
      <c r="X2288" s="17">
        <v>5.4270931759403902E-2</v>
      </c>
      <c r="Y2288" s="17">
        <v>8.1315826461032401E-2</v>
      </c>
      <c r="Z2288" s="17">
        <v>0.100634259776461</v>
      </c>
      <c r="AA2288" s="17">
        <v>0.11586544932430901</v>
      </c>
      <c r="AB2288" s="17">
        <v>6.3002307967722299E-2</v>
      </c>
      <c r="AC2288" s="17">
        <v>0.11897870414562001</v>
      </c>
      <c r="AD2288" s="17">
        <v>0.118913381703369</v>
      </c>
      <c r="AE2288" s="17"/>
      <c r="AF2288" s="17">
        <v>8.0451914055406207E-2</v>
      </c>
      <c r="AG2288" s="17">
        <v>9.7713983640767194E-2</v>
      </c>
      <c r="AH2288" s="17">
        <v>9.2540996553058003E-2</v>
      </c>
      <c r="AI2288" s="17"/>
      <c r="AJ2288" s="17">
        <v>8.2857150342220298E-2</v>
      </c>
      <c r="AK2288" s="17">
        <v>0.10320683759056</v>
      </c>
      <c r="AL2288" s="17">
        <v>7.3814072204627698E-2</v>
      </c>
      <c r="AM2288" s="17">
        <v>9.9735332557041895E-2</v>
      </c>
      <c r="AN2288" s="17">
        <v>8.74225628295561E-2</v>
      </c>
      <c r="AO2288" s="17"/>
      <c r="AP2288" s="17">
        <v>6.0238212359289403E-2</v>
      </c>
      <c r="AQ2288" s="17">
        <v>9.4551241864312296E-2</v>
      </c>
      <c r="AR2288" s="17">
        <v>9.0097096115098599E-2</v>
      </c>
      <c r="AS2288" s="17"/>
      <c r="AT2288" s="17">
        <v>9.3441455585546299E-2</v>
      </c>
      <c r="AU2288" s="17">
        <v>0.10693377322122199</v>
      </c>
      <c r="AV2288" s="17" t="s">
        <v>74</v>
      </c>
      <c r="AW2288" s="17">
        <v>8.2297185182990104E-2</v>
      </c>
      <c r="AX2288" s="17">
        <v>7.7340609340042901E-2</v>
      </c>
      <c r="AY2288" s="17">
        <v>8.12052833902666E-2</v>
      </c>
      <c r="AZ2288" s="17">
        <v>4.2493732706192201E-2</v>
      </c>
    </row>
    <row r="2289" spans="2:52" x14ac:dyDescent="0.35">
      <c r="B2289" t="s">
        <v>615</v>
      </c>
      <c r="C2289" s="17">
        <v>0.12257461442073</v>
      </c>
      <c r="D2289" s="17">
        <v>0.103059093441997</v>
      </c>
      <c r="E2289" s="17">
        <v>0.14217673671992201</v>
      </c>
      <c r="F2289" s="17"/>
      <c r="G2289" s="17">
        <v>5.7033851490236702E-2</v>
      </c>
      <c r="H2289" s="17">
        <v>5.1272688784734302E-2</v>
      </c>
      <c r="I2289" s="17">
        <v>9.3341472716999996E-2</v>
      </c>
      <c r="J2289" s="17">
        <v>0.141302488070016</v>
      </c>
      <c r="K2289" s="17">
        <v>0.16657061035819501</v>
      </c>
      <c r="L2289" s="17">
        <v>0.204894724631036</v>
      </c>
      <c r="M2289" s="17"/>
      <c r="N2289" s="17">
        <v>6.5215243396120906E-2</v>
      </c>
      <c r="O2289" s="17">
        <v>0.113620227676028</v>
      </c>
      <c r="P2289" s="17">
        <v>0.104406809086233</v>
      </c>
      <c r="Q2289" s="17">
        <v>0.20963394784408901</v>
      </c>
      <c r="R2289" s="17"/>
      <c r="S2289" s="17">
        <v>0.108983792743821</v>
      </c>
      <c r="T2289" s="17">
        <v>0.12728089350736699</v>
      </c>
      <c r="U2289" s="17">
        <v>0.13154550938565501</v>
      </c>
      <c r="V2289" s="17">
        <v>0.13449187694443801</v>
      </c>
      <c r="W2289" s="17">
        <v>8.3020037207409206E-2</v>
      </c>
      <c r="X2289" s="17">
        <v>9.4754801399488706E-2</v>
      </c>
      <c r="Y2289" s="17">
        <v>0.112103891534271</v>
      </c>
      <c r="Z2289" s="17">
        <v>0.15852947775578</v>
      </c>
      <c r="AA2289" s="17">
        <v>0.17217456999883299</v>
      </c>
      <c r="AB2289" s="17">
        <v>0.107150243369928</v>
      </c>
      <c r="AC2289" s="17">
        <v>0.105402332816411</v>
      </c>
      <c r="AD2289" s="17">
        <v>0.134264000129551</v>
      </c>
      <c r="AE2289" s="17"/>
      <c r="AF2289" s="17">
        <v>0.15526958396743101</v>
      </c>
      <c r="AG2289" s="17">
        <v>0.109311745983937</v>
      </c>
      <c r="AH2289" s="17">
        <v>0.118314261733304</v>
      </c>
      <c r="AI2289" s="17"/>
      <c r="AJ2289" s="17">
        <v>0.12588803921306099</v>
      </c>
      <c r="AK2289" s="17">
        <v>0.107760092838005</v>
      </c>
      <c r="AL2289" s="17">
        <v>7.5334734812979295E-2</v>
      </c>
      <c r="AM2289" s="17">
        <v>0.12060898532554901</v>
      </c>
      <c r="AN2289" s="17">
        <v>0.16752480516467699</v>
      </c>
      <c r="AO2289" s="17"/>
      <c r="AP2289" s="17">
        <v>9.9437045302233795E-2</v>
      </c>
      <c r="AQ2289" s="17">
        <v>0.108287810330556</v>
      </c>
      <c r="AR2289" s="17">
        <v>8.7838802049637801E-2</v>
      </c>
      <c r="AS2289" s="17"/>
      <c r="AT2289" s="17">
        <v>0.123453881435278</v>
      </c>
      <c r="AU2289" s="17">
        <v>4.2015335698678498E-2</v>
      </c>
      <c r="AV2289" s="17" t="s">
        <v>74</v>
      </c>
      <c r="AW2289" s="17">
        <v>0.20957363009496</v>
      </c>
      <c r="AX2289" s="17">
        <v>0.249442855867229</v>
      </c>
      <c r="AY2289" s="17">
        <v>0.116849150378179</v>
      </c>
      <c r="AZ2289" s="17">
        <v>0.160378305196371</v>
      </c>
    </row>
    <row r="2290" spans="2:52" x14ac:dyDescent="0.35">
      <c r="B2290" t="s">
        <v>387</v>
      </c>
      <c r="C2290" s="17">
        <v>0.27707560686682198</v>
      </c>
      <c r="D2290" s="17">
        <v>0.28456550453580098</v>
      </c>
      <c r="E2290" s="17">
        <v>0.26989857055642602</v>
      </c>
      <c r="F2290" s="17"/>
      <c r="G2290" s="17">
        <v>0.50422848917036001</v>
      </c>
      <c r="H2290" s="17">
        <v>0.37040553219974698</v>
      </c>
      <c r="I2290" s="17">
        <v>0.34243788547635601</v>
      </c>
      <c r="J2290" s="17">
        <v>0.25817591104911702</v>
      </c>
      <c r="K2290" s="17">
        <v>0.144484039504189</v>
      </c>
      <c r="L2290" s="17">
        <v>9.7514551947095907E-2</v>
      </c>
      <c r="M2290" s="17"/>
      <c r="N2290" s="17">
        <v>0.35777140792594703</v>
      </c>
      <c r="O2290" s="17">
        <v>0.26079795502609099</v>
      </c>
      <c r="P2290" s="17">
        <v>0.26943365681843601</v>
      </c>
      <c r="Q2290" s="17">
        <v>0.214108000137267</v>
      </c>
      <c r="R2290" s="17"/>
      <c r="S2290" s="17">
        <v>0.37305609927531302</v>
      </c>
      <c r="T2290" s="17">
        <v>0.24228917002077199</v>
      </c>
      <c r="U2290" s="17">
        <v>0.25993984675261</v>
      </c>
      <c r="V2290" s="17">
        <v>0.16876223440014099</v>
      </c>
      <c r="W2290" s="17">
        <v>0.32665884377867299</v>
      </c>
      <c r="X2290" s="17">
        <v>0.28461807889850099</v>
      </c>
      <c r="Y2290" s="17">
        <v>0.239033300990426</v>
      </c>
      <c r="Z2290" s="17">
        <v>0.260472126802541</v>
      </c>
      <c r="AA2290" s="17">
        <v>0.25666404392859099</v>
      </c>
      <c r="AB2290" s="17">
        <v>0.31084542786760599</v>
      </c>
      <c r="AC2290" s="17">
        <v>0.26643775026002098</v>
      </c>
      <c r="AD2290" s="17">
        <v>0.32455168182407701</v>
      </c>
      <c r="AE2290" s="17"/>
      <c r="AF2290" s="17">
        <v>0.188645087816151</v>
      </c>
      <c r="AG2290" s="17">
        <v>0.28169600040680998</v>
      </c>
      <c r="AH2290" s="17">
        <v>0.35469643208762702</v>
      </c>
      <c r="AI2290" s="17"/>
      <c r="AJ2290" s="17">
        <v>0.215267952268865</v>
      </c>
      <c r="AK2290" s="17">
        <v>0.33356678919066002</v>
      </c>
      <c r="AL2290" s="17">
        <v>0.25385226553492302</v>
      </c>
      <c r="AM2290" s="17">
        <v>0.19633950889600599</v>
      </c>
      <c r="AN2290" s="17">
        <v>0.30164264782109101</v>
      </c>
      <c r="AO2290" s="17"/>
      <c r="AP2290" s="17">
        <v>0.29241212310764297</v>
      </c>
      <c r="AQ2290" s="17">
        <v>0.33377017038145101</v>
      </c>
      <c r="AR2290" s="17">
        <v>0.34024349104951701</v>
      </c>
      <c r="AS2290" s="17"/>
      <c r="AT2290" s="17">
        <v>0.165009412164067</v>
      </c>
      <c r="AU2290" s="17">
        <v>0.32352452379240298</v>
      </c>
      <c r="AV2290" s="17" t="s">
        <v>74</v>
      </c>
      <c r="AW2290" s="17">
        <v>0.282224509350536</v>
      </c>
      <c r="AX2290" s="17">
        <v>0.28360087624514502</v>
      </c>
      <c r="AY2290" s="17">
        <v>0.39749856996023403</v>
      </c>
      <c r="AZ2290" s="17">
        <v>0.27435034845078698</v>
      </c>
    </row>
    <row r="2291" spans="2:52" x14ac:dyDescent="0.35">
      <c r="B2291" t="s">
        <v>388</v>
      </c>
      <c r="C2291" s="17">
        <v>0.28614990712614802</v>
      </c>
      <c r="D2291" s="17">
        <v>0.27728723071192901</v>
      </c>
      <c r="E2291" s="17">
        <v>0.295912189219179</v>
      </c>
      <c r="F2291" s="17"/>
      <c r="G2291" s="17">
        <v>0.14679712523011801</v>
      </c>
      <c r="H2291" s="17">
        <v>0.205577994331575</v>
      </c>
      <c r="I2291" s="17">
        <v>0.25298374149963998</v>
      </c>
      <c r="J2291" s="17">
        <v>0.249688129919965</v>
      </c>
      <c r="K2291" s="17">
        <v>0.39051792970182098</v>
      </c>
      <c r="L2291" s="17">
        <v>0.43095467873022902</v>
      </c>
      <c r="M2291" s="17"/>
      <c r="N2291" s="17">
        <v>0.30021110703341902</v>
      </c>
      <c r="O2291" s="17">
        <v>0.26779514048609598</v>
      </c>
      <c r="P2291" s="17">
        <v>0.29462305396576</v>
      </c>
      <c r="Q2291" s="17">
        <v>0.27862796617715702</v>
      </c>
      <c r="R2291" s="17"/>
      <c r="S2291" s="17">
        <v>0.213113674438693</v>
      </c>
      <c r="T2291" s="17">
        <v>0.30856255302072899</v>
      </c>
      <c r="U2291" s="17">
        <v>0.29824076651754899</v>
      </c>
      <c r="V2291" s="17">
        <v>0.35805337895989697</v>
      </c>
      <c r="W2291" s="17">
        <v>0.302388589150973</v>
      </c>
      <c r="X2291" s="17">
        <v>0.336828976752719</v>
      </c>
      <c r="Y2291" s="17">
        <v>0.33554200590109301</v>
      </c>
      <c r="Z2291" s="17">
        <v>0.28965102631189699</v>
      </c>
      <c r="AA2291" s="17">
        <v>0.22475619710702399</v>
      </c>
      <c r="AB2291" s="17">
        <v>0.26248340527555902</v>
      </c>
      <c r="AC2291" s="17">
        <v>0.29766965552713598</v>
      </c>
      <c r="AD2291" s="17">
        <v>0.26637876359528301</v>
      </c>
      <c r="AE2291" s="17"/>
      <c r="AF2291" s="17">
        <v>0.36691213212766099</v>
      </c>
      <c r="AG2291" s="17">
        <v>0.28516489100507397</v>
      </c>
      <c r="AH2291" s="17">
        <v>0.204228186981458</v>
      </c>
      <c r="AI2291" s="17"/>
      <c r="AJ2291" s="17">
        <v>0.37200200359567398</v>
      </c>
      <c r="AK2291" s="17">
        <v>0.21662893333005301</v>
      </c>
      <c r="AL2291" s="17">
        <v>0.37424412286673298</v>
      </c>
      <c r="AM2291" s="17">
        <v>0.38646359693166799</v>
      </c>
      <c r="AN2291" s="17">
        <v>0.19080283682643101</v>
      </c>
      <c r="AO2291" s="17"/>
      <c r="AP2291" s="17">
        <v>0.32582527203969402</v>
      </c>
      <c r="AQ2291" s="17">
        <v>0.23322626265989699</v>
      </c>
      <c r="AR2291" s="17">
        <v>0.256054304556877</v>
      </c>
      <c r="AS2291" s="17"/>
      <c r="AT2291" s="17">
        <v>0.41704585381376902</v>
      </c>
      <c r="AU2291" s="17">
        <v>0.287746805247933</v>
      </c>
      <c r="AV2291" s="17" t="s">
        <v>74</v>
      </c>
      <c r="AW2291" s="17">
        <v>0.17101956126564</v>
      </c>
      <c r="AX2291" s="17">
        <v>0.13520760146625599</v>
      </c>
      <c r="AY2291" s="17">
        <v>0.17807981595428701</v>
      </c>
      <c r="AZ2291" s="17">
        <v>0.29139457182648998</v>
      </c>
    </row>
    <row r="2292" spans="2:52" x14ac:dyDescent="0.35">
      <c r="B2292" t="s">
        <v>86</v>
      </c>
      <c r="C2292" s="17">
        <v>-9.0743002593263698E-3</v>
      </c>
      <c r="D2292" s="17">
        <v>7.2782738238719204E-3</v>
      </c>
      <c r="E2292" s="17">
        <v>-2.6013618662752001E-2</v>
      </c>
      <c r="F2292" s="17"/>
      <c r="G2292" s="17">
        <v>0.357431363940241</v>
      </c>
      <c r="H2292" s="17">
        <v>0.164827537868171</v>
      </c>
      <c r="I2292" s="17">
        <v>8.9454143976716499E-2</v>
      </c>
      <c r="J2292" s="17">
        <v>8.4877811291514706E-3</v>
      </c>
      <c r="K2292" s="17">
        <v>-0.246033890197631</v>
      </c>
      <c r="L2292" s="17">
        <v>-0.33344012678313301</v>
      </c>
      <c r="M2292" s="17"/>
      <c r="N2292" s="17">
        <v>5.7560300892527699E-2</v>
      </c>
      <c r="O2292" s="17">
        <v>-6.9971854600051099E-3</v>
      </c>
      <c r="P2292" s="17">
        <v>-2.5189397147323701E-2</v>
      </c>
      <c r="Q2292" s="17">
        <v>-6.45199660398902E-2</v>
      </c>
      <c r="R2292" s="17"/>
      <c r="S2292" s="17">
        <v>0.15994242483662</v>
      </c>
      <c r="T2292" s="17">
        <v>-6.62733829999579E-2</v>
      </c>
      <c r="U2292" s="17">
        <v>-3.83009197649389E-2</v>
      </c>
      <c r="V2292" s="17">
        <v>-0.18929114455975601</v>
      </c>
      <c r="W2292" s="17">
        <v>2.42702546277003E-2</v>
      </c>
      <c r="X2292" s="17">
        <v>-5.2210897854218501E-2</v>
      </c>
      <c r="Y2292" s="17">
        <v>-9.6508704910666196E-2</v>
      </c>
      <c r="Z2292" s="17">
        <v>-2.9178899509355798E-2</v>
      </c>
      <c r="AA2292" s="17">
        <v>3.1907846821567699E-2</v>
      </c>
      <c r="AB2292" s="17">
        <v>4.8362022592047103E-2</v>
      </c>
      <c r="AC2292" s="17">
        <v>-3.1231905267115299E-2</v>
      </c>
      <c r="AD2292" s="17">
        <v>5.8172918228793599E-2</v>
      </c>
      <c r="AE2292" s="17"/>
      <c r="AF2292" s="17">
        <v>-0.17826704431151</v>
      </c>
      <c r="AG2292" s="17">
        <v>-3.4688905982639402E-3</v>
      </c>
      <c r="AH2292" s="17">
        <v>0.15046824510616899</v>
      </c>
      <c r="AI2292" s="17"/>
      <c r="AJ2292" s="17">
        <v>-0.15673405132680901</v>
      </c>
      <c r="AK2292" s="17">
        <v>0.116937855860606</v>
      </c>
      <c r="AL2292" s="17">
        <v>-0.12039185733181</v>
      </c>
      <c r="AM2292" s="17">
        <v>-0.190124088035662</v>
      </c>
      <c r="AN2292" s="17">
        <v>0.11083981099466</v>
      </c>
      <c r="AO2292" s="17"/>
      <c r="AP2292" s="17">
        <v>-3.3413148932051301E-2</v>
      </c>
      <c r="AQ2292" s="17">
        <v>0.100543907721554</v>
      </c>
      <c r="AR2292" s="17">
        <v>8.4189186492639206E-2</v>
      </c>
      <c r="AS2292" s="17"/>
      <c r="AT2292" s="17">
        <v>-0.25203644164970201</v>
      </c>
      <c r="AU2292" s="17">
        <v>3.5777718544470101E-2</v>
      </c>
      <c r="AV2292" s="17" t="s">
        <v>74</v>
      </c>
      <c r="AW2292" s="17">
        <v>0.111204948084897</v>
      </c>
      <c r="AX2292" s="17">
        <v>0.148393274778889</v>
      </c>
      <c r="AY2292" s="17">
        <v>0.21941875400594699</v>
      </c>
      <c r="AZ2292" s="17">
        <v>-1.70442233757029E-2</v>
      </c>
    </row>
    <row r="2293" spans="2:52" x14ac:dyDescent="0.35">
      <c r="C2293" s="17"/>
      <c r="D2293" s="17"/>
      <c r="E2293" s="17"/>
      <c r="F2293" s="17"/>
      <c r="G2293" s="17"/>
      <c r="H2293" s="17"/>
      <c r="I2293" s="17"/>
      <c r="J2293" s="17"/>
      <c r="K2293" s="17"/>
      <c r="L2293" s="17"/>
      <c r="M2293" s="17"/>
      <c r="N2293" s="17"/>
      <c r="O2293" s="17"/>
      <c r="P2293" s="17"/>
      <c r="Q2293" s="17"/>
      <c r="R2293" s="17"/>
      <c r="S2293" s="17"/>
      <c r="T2293" s="17"/>
      <c r="U2293" s="17"/>
      <c r="V2293" s="17"/>
      <c r="W2293" s="17"/>
      <c r="X2293" s="17"/>
      <c r="Y2293" s="17"/>
      <c r="Z2293" s="17"/>
      <c r="AA2293" s="17"/>
      <c r="AB2293" s="17"/>
      <c r="AC2293" s="17"/>
      <c r="AD2293" s="17"/>
      <c r="AE2293" s="17"/>
      <c r="AF2293" s="17"/>
      <c r="AG2293" s="17"/>
      <c r="AH2293" s="17"/>
      <c r="AI2293" s="17"/>
      <c r="AJ2293" s="17"/>
      <c r="AK2293" s="17"/>
      <c r="AL2293" s="17"/>
      <c r="AM2293" s="17"/>
      <c r="AN2293" s="17"/>
      <c r="AO2293" s="17"/>
      <c r="AP2293" s="17"/>
      <c r="AQ2293" s="17"/>
      <c r="AR2293" s="17"/>
      <c r="AS2293" s="17"/>
      <c r="AT2293" s="17"/>
      <c r="AU2293" s="17"/>
      <c r="AV2293" s="17"/>
      <c r="AW2293" s="17"/>
      <c r="AX2293" s="17"/>
      <c r="AY2293" s="17"/>
      <c r="AZ2293" s="17"/>
    </row>
    <row r="2294" spans="2:52" x14ac:dyDescent="0.35">
      <c r="B2294" s="6" t="s">
        <v>622</v>
      </c>
      <c r="C2294" s="17"/>
      <c r="D2294" s="17"/>
      <c r="E2294" s="17"/>
      <c r="F2294" s="17"/>
      <c r="G2294" s="17"/>
      <c r="H2294" s="17"/>
      <c r="I2294" s="17"/>
      <c r="J2294" s="17"/>
      <c r="K2294" s="17"/>
      <c r="L2294" s="17"/>
      <c r="M2294" s="17"/>
      <c r="N2294" s="17"/>
      <c r="O2294" s="17"/>
      <c r="P2294" s="17"/>
      <c r="Q2294" s="17"/>
      <c r="R2294" s="17"/>
      <c r="S2294" s="17"/>
      <c r="T2294" s="17"/>
      <c r="U2294" s="17"/>
      <c r="V2294" s="17"/>
      <c r="W2294" s="17"/>
      <c r="X2294" s="17"/>
      <c r="Y2294" s="17"/>
      <c r="Z2294" s="17"/>
      <c r="AA2294" s="17"/>
      <c r="AB2294" s="17"/>
      <c r="AC2294" s="17"/>
      <c r="AD2294" s="17"/>
      <c r="AE2294" s="17"/>
      <c r="AF2294" s="17"/>
      <c r="AG2294" s="17"/>
      <c r="AH2294" s="17"/>
      <c r="AI2294" s="17"/>
      <c r="AJ2294" s="17"/>
      <c r="AK2294" s="17"/>
      <c r="AL2294" s="17"/>
      <c r="AM2294" s="17"/>
      <c r="AN2294" s="17"/>
      <c r="AO2294" s="17"/>
      <c r="AP2294" s="17"/>
      <c r="AQ2294" s="17"/>
      <c r="AR2294" s="17"/>
      <c r="AS2294" s="17"/>
      <c r="AT2294" s="17"/>
      <c r="AU2294" s="17"/>
      <c r="AV2294" s="17"/>
      <c r="AW2294" s="17"/>
      <c r="AX2294" s="17"/>
      <c r="AY2294" s="17"/>
      <c r="AZ2294" s="17"/>
    </row>
    <row r="2295" spans="2:52" x14ac:dyDescent="0.35">
      <c r="B2295" s="24" t="s">
        <v>76</v>
      </c>
      <c r="C2295" s="17"/>
      <c r="D2295" s="17"/>
      <c r="E2295" s="17"/>
      <c r="F2295" s="17"/>
      <c r="G2295" s="17"/>
      <c r="H2295" s="17"/>
      <c r="I2295" s="17"/>
      <c r="J2295" s="17"/>
      <c r="K2295" s="17"/>
      <c r="L2295" s="17"/>
      <c r="M2295" s="17"/>
      <c r="N2295" s="17"/>
      <c r="O2295" s="17"/>
      <c r="P2295" s="17"/>
      <c r="Q2295" s="17"/>
      <c r="R2295" s="17"/>
      <c r="S2295" s="17"/>
      <c r="T2295" s="17"/>
      <c r="U2295" s="17"/>
      <c r="V2295" s="17"/>
      <c r="W2295" s="17"/>
      <c r="X2295" s="17"/>
      <c r="Y2295" s="17"/>
      <c r="Z2295" s="17"/>
      <c r="AA2295" s="17"/>
      <c r="AB2295" s="17"/>
      <c r="AC2295" s="17"/>
      <c r="AD2295" s="17"/>
      <c r="AE2295" s="17"/>
      <c r="AF2295" s="17"/>
      <c r="AG2295" s="17"/>
      <c r="AH2295" s="17"/>
      <c r="AI2295" s="17"/>
      <c r="AJ2295" s="17"/>
      <c r="AK2295" s="17"/>
      <c r="AL2295" s="17"/>
      <c r="AM2295" s="17"/>
      <c r="AN2295" s="17"/>
      <c r="AO2295" s="17"/>
      <c r="AP2295" s="17"/>
      <c r="AQ2295" s="17"/>
      <c r="AR2295" s="17"/>
      <c r="AS2295" s="17"/>
      <c r="AT2295" s="17"/>
      <c r="AU2295" s="17"/>
      <c r="AV2295" s="17"/>
      <c r="AW2295" s="17"/>
      <c r="AX2295" s="17"/>
      <c r="AY2295" s="17"/>
      <c r="AZ2295" s="17"/>
    </row>
    <row r="2296" spans="2:52" x14ac:dyDescent="0.35">
      <c r="B2296" t="s">
        <v>454</v>
      </c>
      <c r="C2296" s="17">
        <v>0.36986074201795499</v>
      </c>
      <c r="D2296" s="17">
        <v>0.39634126851673201</v>
      </c>
      <c r="E2296" s="17">
        <v>0.34345281641853997</v>
      </c>
      <c r="F2296" s="17"/>
      <c r="G2296" s="17">
        <v>0.40978127333150899</v>
      </c>
      <c r="H2296" s="17">
        <v>0.395480987249756</v>
      </c>
      <c r="I2296" s="17">
        <v>0.39414987392867401</v>
      </c>
      <c r="J2296" s="17">
        <v>0.34223411727819703</v>
      </c>
      <c r="K2296" s="17">
        <v>0.36592282742694399</v>
      </c>
      <c r="L2296" s="17">
        <v>0.32794406219174899</v>
      </c>
      <c r="M2296" s="17"/>
      <c r="N2296" s="17">
        <v>0.43841357450768298</v>
      </c>
      <c r="O2296" s="17">
        <v>0.36804658295188902</v>
      </c>
      <c r="P2296" s="17">
        <v>0.350533712001939</v>
      </c>
      <c r="Q2296" s="17">
        <v>0.31751885340376002</v>
      </c>
      <c r="R2296" s="17"/>
      <c r="S2296" s="17">
        <v>0.40773796266087697</v>
      </c>
      <c r="T2296" s="17">
        <v>0.34593474054817902</v>
      </c>
      <c r="U2296" s="17">
        <v>0.39425193955029603</v>
      </c>
      <c r="V2296" s="17">
        <v>0.332804787288493</v>
      </c>
      <c r="W2296" s="17">
        <v>0.36071382901996002</v>
      </c>
      <c r="X2296" s="17">
        <v>0.37098363651657401</v>
      </c>
      <c r="Y2296" s="17">
        <v>0.33883468606318801</v>
      </c>
      <c r="Z2296" s="17">
        <v>0.36483270024534298</v>
      </c>
      <c r="AA2296" s="17">
        <v>0.39406524952901101</v>
      </c>
      <c r="AB2296" s="17">
        <v>0.37535068221879803</v>
      </c>
      <c r="AC2296" s="17">
        <v>0.352005153072661</v>
      </c>
      <c r="AD2296" s="17">
        <v>0.37462785443798302</v>
      </c>
      <c r="AE2296" s="17"/>
      <c r="AF2296" s="17">
        <v>0.32591374699997999</v>
      </c>
      <c r="AG2296" s="17">
        <v>0.41066177077141303</v>
      </c>
      <c r="AH2296" s="17">
        <v>0.34480359074225497</v>
      </c>
      <c r="AI2296" s="17"/>
      <c r="AJ2296" s="17">
        <v>0.33241285726046299</v>
      </c>
      <c r="AK2296" s="17">
        <v>0.41069221566165998</v>
      </c>
      <c r="AL2296" s="17">
        <v>0.42631634066673502</v>
      </c>
      <c r="AM2296" s="17">
        <v>0.32472161658340198</v>
      </c>
      <c r="AN2296" s="17">
        <v>0.33329196406414402</v>
      </c>
      <c r="AO2296" s="17"/>
      <c r="AP2296" s="17">
        <v>0.36868702742099202</v>
      </c>
      <c r="AQ2296" s="17">
        <v>0.40441800913991499</v>
      </c>
      <c r="AR2296" s="17">
        <v>0.44481984489311399</v>
      </c>
      <c r="AS2296" s="17"/>
      <c r="AT2296" s="17">
        <v>0.38696809080645</v>
      </c>
      <c r="AU2296" s="17">
        <v>0.40521682511225598</v>
      </c>
      <c r="AV2296" s="17" t="s">
        <v>74</v>
      </c>
      <c r="AW2296" s="17">
        <v>0.33805792950206598</v>
      </c>
      <c r="AX2296" s="17">
        <v>0.28143752956557999</v>
      </c>
      <c r="AY2296" s="17">
        <v>0.36357271663934798</v>
      </c>
      <c r="AZ2296" s="17">
        <v>0.291113160373141</v>
      </c>
    </row>
    <row r="2297" spans="2:52" x14ac:dyDescent="0.35">
      <c r="B2297" t="s">
        <v>611</v>
      </c>
      <c r="C2297" s="17">
        <v>0.31011721418097199</v>
      </c>
      <c r="D2297" s="17">
        <v>0.294116537844756</v>
      </c>
      <c r="E2297" s="17">
        <v>0.326248096795895</v>
      </c>
      <c r="F2297" s="17"/>
      <c r="G2297" s="17">
        <v>0.117910371190491</v>
      </c>
      <c r="H2297" s="17">
        <v>0.18080099363100699</v>
      </c>
      <c r="I2297" s="17">
        <v>0.249269000800867</v>
      </c>
      <c r="J2297" s="17">
        <v>0.32925362087396998</v>
      </c>
      <c r="K2297" s="17">
        <v>0.40067430368851698</v>
      </c>
      <c r="L2297" s="17">
        <v>0.51550139617081503</v>
      </c>
      <c r="M2297" s="17"/>
      <c r="N2297" s="17">
        <v>0.27733789430990202</v>
      </c>
      <c r="O2297" s="17">
        <v>0.28489213544807501</v>
      </c>
      <c r="P2297" s="17">
        <v>0.32726278777128198</v>
      </c>
      <c r="Q2297" s="17">
        <v>0.35774128761305402</v>
      </c>
      <c r="R2297" s="17"/>
      <c r="S2297" s="17">
        <v>0.22888473504061199</v>
      </c>
      <c r="T2297" s="17">
        <v>0.34517210923454</v>
      </c>
      <c r="U2297" s="17">
        <v>0.31959477136737502</v>
      </c>
      <c r="V2297" s="17">
        <v>0.35326809292083899</v>
      </c>
      <c r="W2297" s="17">
        <v>0.29031598051191898</v>
      </c>
      <c r="X2297" s="17">
        <v>0.26108621176507602</v>
      </c>
      <c r="Y2297" s="17">
        <v>0.36161628086902697</v>
      </c>
      <c r="Z2297" s="17">
        <v>0.33658082796195299</v>
      </c>
      <c r="AA2297" s="17">
        <v>0.313467029428878</v>
      </c>
      <c r="AB2297" s="17">
        <v>0.331420293391335</v>
      </c>
      <c r="AC2297" s="17">
        <v>0.34070242792431799</v>
      </c>
      <c r="AD2297" s="17">
        <v>0.27673004821355501</v>
      </c>
      <c r="AE2297" s="17"/>
      <c r="AF2297" s="17">
        <v>0.41758747262363299</v>
      </c>
      <c r="AG2297" s="17">
        <v>0.277550777295688</v>
      </c>
      <c r="AH2297" s="17">
        <v>0.26266970755909003</v>
      </c>
      <c r="AI2297" s="17"/>
      <c r="AJ2297" s="17">
        <v>0.39817992109214101</v>
      </c>
      <c r="AK2297" s="17">
        <v>0.23149899632276999</v>
      </c>
      <c r="AL2297" s="17">
        <v>0.24615014310401601</v>
      </c>
      <c r="AM2297" s="17">
        <v>0.39898515688706898</v>
      </c>
      <c r="AN2297" s="17">
        <v>0.31975490346235902</v>
      </c>
      <c r="AO2297" s="17"/>
      <c r="AP2297" s="17">
        <v>0.35307667938389098</v>
      </c>
      <c r="AQ2297" s="17">
        <v>0.23870217373740099</v>
      </c>
      <c r="AR2297" s="17">
        <v>0.228411661058563</v>
      </c>
      <c r="AS2297" s="17"/>
      <c r="AT2297" s="17">
        <v>0.41650884028690999</v>
      </c>
      <c r="AU2297" s="17">
        <v>0.220052649469276</v>
      </c>
      <c r="AV2297" s="17" t="s">
        <v>74</v>
      </c>
      <c r="AW2297" s="17">
        <v>0.33182487237211999</v>
      </c>
      <c r="AX2297" s="17">
        <v>0.29324052646634502</v>
      </c>
      <c r="AY2297" s="17">
        <v>0.236539262978397</v>
      </c>
      <c r="AZ2297" s="17">
        <v>0.27160250307512601</v>
      </c>
    </row>
    <row r="2298" spans="2:52" x14ac:dyDescent="0.35">
      <c r="B2298" t="s">
        <v>618</v>
      </c>
      <c r="C2298" s="17">
        <v>0.17277364375082699</v>
      </c>
      <c r="D2298" s="17">
        <v>0.19379551120838101</v>
      </c>
      <c r="E2298" s="17">
        <v>0.151293894160373</v>
      </c>
      <c r="F2298" s="17"/>
      <c r="G2298" s="17">
        <v>0.28652835046896302</v>
      </c>
      <c r="H2298" s="17">
        <v>0.23090428565514601</v>
      </c>
      <c r="I2298" s="17">
        <v>0.21074208321103</v>
      </c>
      <c r="J2298" s="17">
        <v>0.15470888788992901</v>
      </c>
      <c r="K2298" s="17">
        <v>0.101177604233716</v>
      </c>
      <c r="L2298" s="17">
        <v>8.20515456741433E-2</v>
      </c>
      <c r="M2298" s="17"/>
      <c r="N2298" s="17">
        <v>0.19117063644082899</v>
      </c>
      <c r="O2298" s="17">
        <v>0.19750880660918199</v>
      </c>
      <c r="P2298" s="17">
        <v>0.15640300491192</v>
      </c>
      <c r="Q2298" s="17">
        <v>0.13970093124993099</v>
      </c>
      <c r="R2298" s="17"/>
      <c r="S2298" s="17">
        <v>0.19749620799836501</v>
      </c>
      <c r="T2298" s="17">
        <v>0.178303777201932</v>
      </c>
      <c r="U2298" s="17">
        <v>0.13844071733375701</v>
      </c>
      <c r="V2298" s="17">
        <v>0.13492898889645899</v>
      </c>
      <c r="W2298" s="17">
        <v>0.176808628379545</v>
      </c>
      <c r="X2298" s="17">
        <v>0.21543512201871601</v>
      </c>
      <c r="Y2298" s="17">
        <v>0.18520317729569299</v>
      </c>
      <c r="Z2298" s="17">
        <v>0.12595815607211999</v>
      </c>
      <c r="AA2298" s="17">
        <v>0.14329771232192101</v>
      </c>
      <c r="AB2298" s="17">
        <v>0.18467468627050501</v>
      </c>
      <c r="AC2298" s="17">
        <v>0.18514471093041801</v>
      </c>
      <c r="AD2298" s="17">
        <v>0.181596451547548</v>
      </c>
      <c r="AE2298" s="17"/>
      <c r="AF2298" s="17">
        <v>0.131754846091096</v>
      </c>
      <c r="AG2298" s="17">
        <v>0.18141694227163799</v>
      </c>
      <c r="AH2298" s="17">
        <v>0.19198371410031501</v>
      </c>
      <c r="AI2298" s="17"/>
      <c r="AJ2298" s="17">
        <v>0.13708435972153299</v>
      </c>
      <c r="AK2298" s="17">
        <v>0.21038377530517699</v>
      </c>
      <c r="AL2298" s="17">
        <v>0.162597551883012</v>
      </c>
      <c r="AM2298" s="17">
        <v>0.12603578507431501</v>
      </c>
      <c r="AN2298" s="17">
        <v>0.174800124737681</v>
      </c>
      <c r="AO2298" s="17"/>
      <c r="AP2298" s="17">
        <v>0.18077240328561101</v>
      </c>
      <c r="AQ2298" s="17">
        <v>0.19221346378187601</v>
      </c>
      <c r="AR2298" s="17">
        <v>0.192924997696865</v>
      </c>
      <c r="AS2298" s="17"/>
      <c r="AT2298" s="17">
        <v>0.111559205335364</v>
      </c>
      <c r="AU2298" s="17">
        <v>0.20616963873254501</v>
      </c>
      <c r="AV2298" s="17" t="s">
        <v>74</v>
      </c>
      <c r="AW2298" s="17">
        <v>0.14928213696804701</v>
      </c>
      <c r="AX2298" s="17">
        <v>0.17457567368151</v>
      </c>
      <c r="AY2298" s="17">
        <v>0.24428860348488901</v>
      </c>
      <c r="AZ2298" s="17">
        <v>0.192228904444119</v>
      </c>
    </row>
    <row r="2299" spans="2:52" x14ac:dyDescent="0.35">
      <c r="B2299" t="s">
        <v>619</v>
      </c>
      <c r="C2299" s="17">
        <v>0.14287076302051799</v>
      </c>
      <c r="D2299" s="17">
        <v>0.16345565978069901</v>
      </c>
      <c r="E2299" s="17">
        <v>0.12349317251750699</v>
      </c>
      <c r="F2299" s="17"/>
      <c r="G2299" s="17">
        <v>0.23028891246713501</v>
      </c>
      <c r="H2299" s="17">
        <v>0.23594836488488</v>
      </c>
      <c r="I2299" s="17">
        <v>0.21336045882777999</v>
      </c>
      <c r="J2299" s="17">
        <v>0.12795522883212199</v>
      </c>
      <c r="K2299" s="17">
        <v>6.9989812478350497E-2</v>
      </c>
      <c r="L2299" s="17">
        <v>1.31744415883137E-2</v>
      </c>
      <c r="M2299" s="17"/>
      <c r="N2299" s="17">
        <v>0.18392701752514301</v>
      </c>
      <c r="O2299" s="17">
        <v>0.17015385958548701</v>
      </c>
      <c r="P2299" s="17">
        <v>0.113302135366057</v>
      </c>
      <c r="Q2299" s="17">
        <v>9.7942377364295202E-2</v>
      </c>
      <c r="R2299" s="17"/>
      <c r="S2299" s="17">
        <v>0.17711668802852901</v>
      </c>
      <c r="T2299" s="17">
        <v>0.11796212632971501</v>
      </c>
      <c r="U2299" s="17">
        <v>0.14914237542902101</v>
      </c>
      <c r="V2299" s="17">
        <v>8.3987057917941296E-2</v>
      </c>
      <c r="W2299" s="17">
        <v>0.168806821312218</v>
      </c>
      <c r="X2299" s="17">
        <v>0.18806378000244101</v>
      </c>
      <c r="Y2299" s="17">
        <v>0.11279744141316</v>
      </c>
      <c r="Z2299" s="17">
        <v>0.15516427609733599</v>
      </c>
      <c r="AA2299" s="17">
        <v>0.11124137520529299</v>
      </c>
      <c r="AB2299" s="17">
        <v>0.15081420855082001</v>
      </c>
      <c r="AC2299" s="17">
        <v>0.13426741514237001</v>
      </c>
      <c r="AD2299" s="17">
        <v>0.224443075890642</v>
      </c>
      <c r="AE2299" s="17"/>
      <c r="AF2299" s="17">
        <v>9.9142733228750196E-2</v>
      </c>
      <c r="AG2299" s="17">
        <v>0.153141245656811</v>
      </c>
      <c r="AH2299" s="17">
        <v>0.16822300540234</v>
      </c>
      <c r="AI2299" s="17"/>
      <c r="AJ2299" s="17">
        <v>0.11162886289007901</v>
      </c>
      <c r="AK2299" s="17">
        <v>0.18823101583163601</v>
      </c>
      <c r="AL2299" s="17">
        <v>0.129897871802966</v>
      </c>
      <c r="AM2299" s="17">
        <v>0.13270742454901999</v>
      </c>
      <c r="AN2299" s="17">
        <v>0.14672191468958301</v>
      </c>
      <c r="AO2299" s="17"/>
      <c r="AP2299" s="17">
        <v>0.15134035361987699</v>
      </c>
      <c r="AQ2299" s="17">
        <v>0.18636798455142201</v>
      </c>
      <c r="AR2299" s="17">
        <v>0.116279937313539</v>
      </c>
      <c r="AS2299" s="17"/>
      <c r="AT2299" s="17">
        <v>8.6736618251481101E-2</v>
      </c>
      <c r="AU2299" s="17">
        <v>0.20387646943685001</v>
      </c>
      <c r="AV2299" s="17" t="s">
        <v>74</v>
      </c>
      <c r="AW2299" s="17">
        <v>0.13375193031005</v>
      </c>
      <c r="AX2299" s="17">
        <v>0.122903666279534</v>
      </c>
      <c r="AY2299" s="17">
        <v>0.17538714252533899</v>
      </c>
      <c r="AZ2299" s="17">
        <v>0.18768462657109</v>
      </c>
    </row>
    <row r="2300" spans="2:52" x14ac:dyDescent="0.35">
      <c r="B2300" t="s">
        <v>620</v>
      </c>
      <c r="C2300" s="17">
        <v>0.13846708409609801</v>
      </c>
      <c r="D2300" s="17">
        <v>0.153778253298365</v>
      </c>
      <c r="E2300" s="17">
        <v>0.122730685746893</v>
      </c>
      <c r="F2300" s="17"/>
      <c r="G2300" s="17">
        <v>0.26514757993704102</v>
      </c>
      <c r="H2300" s="17">
        <v>0.22328677591885901</v>
      </c>
      <c r="I2300" s="17">
        <v>0.190703558569944</v>
      </c>
      <c r="J2300" s="17">
        <v>0.114278102458459</v>
      </c>
      <c r="K2300" s="17">
        <v>5.2767934211197402E-2</v>
      </c>
      <c r="L2300" s="17">
        <v>2.0364495043852199E-2</v>
      </c>
      <c r="M2300" s="17"/>
      <c r="N2300" s="17">
        <v>0.183200879493462</v>
      </c>
      <c r="O2300" s="17">
        <v>0.143042740125263</v>
      </c>
      <c r="P2300" s="17">
        <v>0.130426498906481</v>
      </c>
      <c r="Q2300" s="17">
        <v>9.1246184806837299E-2</v>
      </c>
      <c r="R2300" s="17"/>
      <c r="S2300" s="17">
        <v>0.204384155090027</v>
      </c>
      <c r="T2300" s="17">
        <v>0.108321345875799</v>
      </c>
      <c r="U2300" s="17">
        <v>0.106364299140181</v>
      </c>
      <c r="V2300" s="17">
        <v>8.1437042572275506E-2</v>
      </c>
      <c r="W2300" s="17">
        <v>0.18799549144066599</v>
      </c>
      <c r="X2300" s="17">
        <v>0.184795809796169</v>
      </c>
      <c r="Y2300" s="17">
        <v>8.7426093588313797E-2</v>
      </c>
      <c r="Z2300" s="17">
        <v>0.113350713192556</v>
      </c>
      <c r="AA2300" s="17">
        <v>0.13228476129212599</v>
      </c>
      <c r="AB2300" s="17">
        <v>0.12681636127514201</v>
      </c>
      <c r="AC2300" s="17">
        <v>0.14880812243460201</v>
      </c>
      <c r="AD2300" s="17">
        <v>0.17295565448259301</v>
      </c>
      <c r="AE2300" s="17"/>
      <c r="AF2300" s="17">
        <v>9.3308655115029296E-2</v>
      </c>
      <c r="AG2300" s="17">
        <v>0.143614156945129</v>
      </c>
      <c r="AH2300" s="17">
        <v>0.178958546961339</v>
      </c>
      <c r="AI2300" s="17"/>
      <c r="AJ2300" s="17">
        <v>0.104845011729389</v>
      </c>
      <c r="AK2300" s="17">
        <v>0.17735729238860101</v>
      </c>
      <c r="AL2300" s="17">
        <v>0.13655357773233201</v>
      </c>
      <c r="AM2300" s="17">
        <v>8.4597938095612196E-2</v>
      </c>
      <c r="AN2300" s="17">
        <v>0.12666046104402201</v>
      </c>
      <c r="AO2300" s="17"/>
      <c r="AP2300" s="17">
        <v>0.13968550626547699</v>
      </c>
      <c r="AQ2300" s="17">
        <v>0.16447955605584799</v>
      </c>
      <c r="AR2300" s="17">
        <v>0.15830695779797799</v>
      </c>
      <c r="AS2300" s="17"/>
      <c r="AT2300" s="17">
        <v>6.2945570955901503E-2</v>
      </c>
      <c r="AU2300" s="17">
        <v>0.21910857458880201</v>
      </c>
      <c r="AV2300" s="17" t="s">
        <v>74</v>
      </c>
      <c r="AW2300" s="17">
        <v>0.16568482247687399</v>
      </c>
      <c r="AX2300" s="17">
        <v>0.115943690404905</v>
      </c>
      <c r="AY2300" s="17">
        <v>0.17608626032541</v>
      </c>
      <c r="AZ2300" s="17">
        <v>0.13479987744771599</v>
      </c>
    </row>
    <row r="2301" spans="2:52" x14ac:dyDescent="0.35">
      <c r="B2301" t="s">
        <v>399</v>
      </c>
      <c r="C2301" s="17">
        <v>0.12390974839367599</v>
      </c>
      <c r="D2301" s="17">
        <v>9.2095865479263406E-2</v>
      </c>
      <c r="E2301" s="17">
        <v>0.15510192284881799</v>
      </c>
      <c r="F2301" s="17"/>
      <c r="G2301" s="17">
        <v>0.12914570680214399</v>
      </c>
      <c r="H2301" s="17">
        <v>0.12834318380930099</v>
      </c>
      <c r="I2301" s="17">
        <v>0.130596652609279</v>
      </c>
      <c r="J2301" s="17">
        <v>0.14873855935038399</v>
      </c>
      <c r="K2301" s="17">
        <v>0.133952037803863</v>
      </c>
      <c r="L2301" s="17">
        <v>8.4612508456596E-2</v>
      </c>
      <c r="M2301" s="17"/>
      <c r="N2301" s="17">
        <v>8.3482674049247904E-2</v>
      </c>
      <c r="O2301" s="17">
        <v>0.117876921701489</v>
      </c>
      <c r="P2301" s="17">
        <v>0.13358472247691999</v>
      </c>
      <c r="Q2301" s="17">
        <v>0.16490214261272701</v>
      </c>
      <c r="R2301" s="17"/>
      <c r="S2301" s="17">
        <v>0.14105244631019001</v>
      </c>
      <c r="T2301" s="17">
        <v>0.13496672290519701</v>
      </c>
      <c r="U2301" s="17">
        <v>0.13016196991624601</v>
      </c>
      <c r="V2301" s="17">
        <v>0.157326273409121</v>
      </c>
      <c r="W2301" s="17">
        <v>0.115722559086083</v>
      </c>
      <c r="X2301" s="17">
        <v>0.11094797571227299</v>
      </c>
      <c r="Y2301" s="17">
        <v>0.121162766331863</v>
      </c>
      <c r="Z2301" s="17">
        <v>0.106894994186363</v>
      </c>
      <c r="AA2301" s="17">
        <v>0.11341599726365099</v>
      </c>
      <c r="AB2301" s="17">
        <v>0.10498969717774199</v>
      </c>
      <c r="AC2301" s="17">
        <v>8.86018329559118E-2</v>
      </c>
      <c r="AD2301" s="17">
        <v>0.12125337426759999</v>
      </c>
      <c r="AE2301" s="17"/>
      <c r="AF2301" s="17">
        <v>0.107697868120173</v>
      </c>
      <c r="AG2301" s="17">
        <v>0.112605446277426</v>
      </c>
      <c r="AH2301" s="17">
        <v>0.16248463838979499</v>
      </c>
      <c r="AI2301" s="17"/>
      <c r="AJ2301" s="17">
        <v>0.105640913977333</v>
      </c>
      <c r="AK2301" s="17">
        <v>0.11348869366485199</v>
      </c>
      <c r="AL2301" s="17">
        <v>0.124771066786673</v>
      </c>
      <c r="AM2301" s="17">
        <v>0.14276618765427099</v>
      </c>
      <c r="AN2301" s="17">
        <v>0.175431952952248</v>
      </c>
      <c r="AO2301" s="17"/>
      <c r="AP2301" s="17">
        <v>7.9243069408632502E-2</v>
      </c>
      <c r="AQ2301" s="17">
        <v>0.121068441582998</v>
      </c>
      <c r="AR2301" s="17">
        <v>0.128540664934474</v>
      </c>
      <c r="AS2301" s="17"/>
      <c r="AT2301" s="17">
        <v>9.7025632028451297E-2</v>
      </c>
      <c r="AU2301" s="17">
        <v>0.109278890781419</v>
      </c>
      <c r="AV2301" s="17" t="s">
        <v>74</v>
      </c>
      <c r="AW2301" s="17">
        <v>0.12078872421633401</v>
      </c>
      <c r="AX2301" s="17">
        <v>0.208972107842024</v>
      </c>
      <c r="AY2301" s="17">
        <v>0.14901712445486801</v>
      </c>
      <c r="AZ2301" s="17">
        <v>0.13127897007932199</v>
      </c>
    </row>
    <row r="2302" spans="2:52" x14ac:dyDescent="0.35">
      <c r="B2302" t="s">
        <v>621</v>
      </c>
      <c r="C2302" s="17">
        <v>0.10094514932441299</v>
      </c>
      <c r="D2302" s="17">
        <v>0.123255831517656</v>
      </c>
      <c r="E2302" s="17">
        <v>7.9678346441393905E-2</v>
      </c>
      <c r="F2302" s="17"/>
      <c r="G2302" s="17">
        <v>0.17535142687128</v>
      </c>
      <c r="H2302" s="17">
        <v>0.16160377395917899</v>
      </c>
      <c r="I2302" s="17">
        <v>9.1494073352525407E-2</v>
      </c>
      <c r="J2302" s="17">
        <v>0.106458960116445</v>
      </c>
      <c r="K2302" s="17">
        <v>4.9121001169924197E-2</v>
      </c>
      <c r="L2302" s="17">
        <v>4.0387367591084702E-2</v>
      </c>
      <c r="M2302" s="17"/>
      <c r="N2302" s="17">
        <v>0.11530964178872</v>
      </c>
      <c r="O2302" s="17">
        <v>0.105323422348541</v>
      </c>
      <c r="P2302" s="17">
        <v>8.7946590753389897E-2</v>
      </c>
      <c r="Q2302" s="17">
        <v>9.2556060096966306E-2</v>
      </c>
      <c r="R2302" s="17"/>
      <c r="S2302" s="17">
        <v>0.117995354832234</v>
      </c>
      <c r="T2302" s="17">
        <v>9.6297645861607994E-2</v>
      </c>
      <c r="U2302" s="17">
        <v>9.17535272417941E-2</v>
      </c>
      <c r="V2302" s="17">
        <v>8.5853135795911598E-2</v>
      </c>
      <c r="W2302" s="17">
        <v>8.9699291550244906E-2</v>
      </c>
      <c r="X2302" s="17">
        <v>0.11655404162203301</v>
      </c>
      <c r="Y2302" s="17">
        <v>9.0854212671217502E-2</v>
      </c>
      <c r="Z2302" s="17">
        <v>0.118824640675501</v>
      </c>
      <c r="AA2302" s="17">
        <v>0.102117520308408</v>
      </c>
      <c r="AB2302" s="17">
        <v>9.1973009749297494E-2</v>
      </c>
      <c r="AC2302" s="17">
        <v>9.41961441354386E-2</v>
      </c>
      <c r="AD2302" s="17">
        <v>0.12747254352929499</v>
      </c>
      <c r="AE2302" s="17"/>
      <c r="AF2302" s="17">
        <v>7.1939535198014701E-2</v>
      </c>
      <c r="AG2302" s="17">
        <v>0.107259001542559</v>
      </c>
      <c r="AH2302" s="17">
        <v>0.12171445150341099</v>
      </c>
      <c r="AI2302" s="17"/>
      <c r="AJ2302" s="17">
        <v>7.5463998898274903E-2</v>
      </c>
      <c r="AK2302" s="17">
        <v>0.132592317133996</v>
      </c>
      <c r="AL2302" s="17">
        <v>0.11406661969873599</v>
      </c>
      <c r="AM2302" s="17">
        <v>0.12212616709559</v>
      </c>
      <c r="AN2302" s="17">
        <v>9.44851176366302E-2</v>
      </c>
      <c r="AO2302" s="17"/>
      <c r="AP2302" s="17">
        <v>9.3871426984622794E-2</v>
      </c>
      <c r="AQ2302" s="17">
        <v>0.12662177589124099</v>
      </c>
      <c r="AR2302" s="17">
        <v>0.101227905210101</v>
      </c>
      <c r="AS2302" s="17"/>
      <c r="AT2302" s="17">
        <v>6.5965084030776999E-2</v>
      </c>
      <c r="AU2302" s="17">
        <v>0.14236552687757201</v>
      </c>
      <c r="AV2302" s="17" t="s">
        <v>74</v>
      </c>
      <c r="AW2302" s="17">
        <v>9.8613853525791398E-2</v>
      </c>
      <c r="AX2302" s="17">
        <v>9.1572006783925894E-2</v>
      </c>
      <c r="AY2302" s="17">
        <v>0.114789037211233</v>
      </c>
      <c r="AZ2302" s="17">
        <v>0.121512090453141</v>
      </c>
    </row>
    <row r="2303" spans="2:52" x14ac:dyDescent="0.35">
      <c r="B2303" t="s">
        <v>188</v>
      </c>
      <c r="C2303" s="17">
        <v>9.5342820418375905E-3</v>
      </c>
      <c r="D2303" s="17">
        <v>8.3275240253035503E-3</v>
      </c>
      <c r="E2303" s="17">
        <v>1.07581937156198E-2</v>
      </c>
      <c r="F2303" s="17"/>
      <c r="G2303" s="17">
        <v>3.8492964372495802E-3</v>
      </c>
      <c r="H2303" s="17">
        <v>2.8110576599328801E-3</v>
      </c>
      <c r="I2303" s="17">
        <v>8.3311874113211302E-3</v>
      </c>
      <c r="J2303" s="17">
        <v>4.34187338419859E-3</v>
      </c>
      <c r="K2303" s="17">
        <v>1.6738394175732502E-2</v>
      </c>
      <c r="L2303" s="17">
        <v>1.91066457885876E-2</v>
      </c>
      <c r="M2303" s="17"/>
      <c r="N2303" s="17">
        <v>8.4833578387300199E-3</v>
      </c>
      <c r="O2303" s="17">
        <v>9.6433435537016804E-3</v>
      </c>
      <c r="P2303" s="17">
        <v>9.62480012684396E-3</v>
      </c>
      <c r="Q2303" s="17">
        <v>9.6599209470783504E-3</v>
      </c>
      <c r="R2303" s="17"/>
      <c r="S2303" s="17">
        <v>6.97487769096229E-3</v>
      </c>
      <c r="T2303" s="17">
        <v>8.8097602395613393E-3</v>
      </c>
      <c r="U2303" s="17">
        <v>1.1527264361025399E-2</v>
      </c>
      <c r="V2303" s="17">
        <v>1.2775413161432899E-2</v>
      </c>
      <c r="W2303" s="17">
        <v>1.7800042610321101E-2</v>
      </c>
      <c r="X2303" s="17">
        <v>5.4065671470253799E-3</v>
      </c>
      <c r="Y2303" s="17">
        <v>1.4330382269976001E-2</v>
      </c>
      <c r="Z2303" s="17">
        <v>1.0886708988060999E-2</v>
      </c>
      <c r="AA2303" s="17">
        <v>8.8057634397472901E-3</v>
      </c>
      <c r="AB2303" s="17">
        <v>5.9672803159537303E-3</v>
      </c>
      <c r="AC2303" s="17">
        <v>4.84358189345435E-3</v>
      </c>
      <c r="AD2303" s="17">
        <v>9.3259879079203196E-3</v>
      </c>
      <c r="AE2303" s="17"/>
      <c r="AF2303" s="17">
        <v>1.12274905219053E-2</v>
      </c>
      <c r="AG2303" s="17">
        <v>8.5139755824369893E-3</v>
      </c>
      <c r="AH2303" s="17">
        <v>1.27702821962727E-2</v>
      </c>
      <c r="AI2303" s="17"/>
      <c r="AJ2303" s="17">
        <v>1.1106604522053601E-2</v>
      </c>
      <c r="AK2303" s="17">
        <v>1.2610022782406799E-2</v>
      </c>
      <c r="AL2303" s="17">
        <v>3.2368594081384101E-3</v>
      </c>
      <c r="AM2303" s="17">
        <v>0</v>
      </c>
      <c r="AN2303" s="17">
        <v>5.25875728567788E-3</v>
      </c>
      <c r="AO2303" s="17"/>
      <c r="AP2303" s="17">
        <v>8.4700828018676802E-3</v>
      </c>
      <c r="AQ2303" s="17">
        <v>7.1937745716470396E-3</v>
      </c>
      <c r="AR2303" s="17">
        <v>6.7559516611011396E-3</v>
      </c>
      <c r="AS2303" s="17"/>
      <c r="AT2303" s="17">
        <v>1.1693096171305499E-2</v>
      </c>
      <c r="AU2303" s="17">
        <v>7.3438162127685298E-3</v>
      </c>
      <c r="AV2303" s="17" t="s">
        <v>74</v>
      </c>
      <c r="AW2303" s="17">
        <v>1.85654107630721E-2</v>
      </c>
      <c r="AX2303" s="17">
        <v>1.2615286241674E-2</v>
      </c>
      <c r="AY2303" s="17">
        <v>3.3152856233592699E-3</v>
      </c>
      <c r="AZ2303" s="17">
        <v>1.38096449305749E-2</v>
      </c>
    </row>
    <row r="2304" spans="2:52" x14ac:dyDescent="0.35">
      <c r="C2304" s="17"/>
      <c r="D2304" s="17"/>
      <c r="E2304" s="17"/>
      <c r="F2304" s="17"/>
      <c r="G2304" s="17"/>
      <c r="H2304" s="17"/>
      <c r="I2304" s="17"/>
      <c r="J2304" s="17"/>
      <c r="K2304" s="17"/>
      <c r="L2304" s="17"/>
      <c r="M2304" s="17"/>
      <c r="N2304" s="17"/>
      <c r="O2304" s="17"/>
      <c r="P2304" s="17"/>
      <c r="Q2304" s="17"/>
      <c r="R2304" s="17"/>
      <c r="S2304" s="17"/>
      <c r="T2304" s="17"/>
      <c r="U2304" s="17"/>
      <c r="V2304" s="17"/>
      <c r="W2304" s="17"/>
      <c r="X2304" s="17"/>
      <c r="Y2304" s="17"/>
      <c r="Z2304" s="17"/>
      <c r="AA2304" s="17"/>
      <c r="AB2304" s="17"/>
      <c r="AC2304" s="17"/>
      <c r="AD2304" s="17"/>
      <c r="AE2304" s="17"/>
      <c r="AF2304" s="17"/>
      <c r="AG2304" s="17"/>
      <c r="AH2304" s="17"/>
      <c r="AI2304" s="17"/>
      <c r="AJ2304" s="17"/>
      <c r="AK2304" s="17"/>
      <c r="AL2304" s="17"/>
      <c r="AM2304" s="17"/>
      <c r="AN2304" s="17"/>
      <c r="AO2304" s="17"/>
      <c r="AP2304" s="17"/>
      <c r="AQ2304" s="17"/>
      <c r="AR2304" s="17"/>
      <c r="AS2304" s="17"/>
      <c r="AT2304" s="17"/>
      <c r="AU2304" s="17"/>
      <c r="AV2304" s="17"/>
      <c r="AW2304" s="17"/>
      <c r="AX2304" s="17"/>
      <c r="AY2304" s="17"/>
      <c r="AZ2304" s="17"/>
    </row>
    <row r="2305" spans="2:52" x14ac:dyDescent="0.35">
      <c r="B2305" s="6" t="s">
        <v>623</v>
      </c>
      <c r="C2305" s="17"/>
      <c r="D2305" s="17"/>
      <c r="E2305" s="17"/>
      <c r="F2305" s="17"/>
      <c r="G2305" s="17"/>
      <c r="H2305" s="17"/>
      <c r="I2305" s="17"/>
      <c r="J2305" s="17"/>
      <c r="K2305" s="17"/>
      <c r="L2305" s="17"/>
      <c r="M2305" s="17"/>
      <c r="N2305" s="17"/>
      <c r="O2305" s="17"/>
      <c r="P2305" s="17"/>
      <c r="Q2305" s="17"/>
      <c r="R2305" s="17"/>
      <c r="S2305" s="17"/>
      <c r="T2305" s="17"/>
      <c r="U2305" s="17"/>
      <c r="V2305" s="17"/>
      <c r="W2305" s="17"/>
      <c r="X2305" s="17"/>
      <c r="Y2305" s="17"/>
      <c r="Z2305" s="17"/>
      <c r="AA2305" s="17"/>
      <c r="AB2305" s="17"/>
      <c r="AC2305" s="17"/>
      <c r="AD2305" s="17"/>
      <c r="AE2305" s="17"/>
      <c r="AF2305" s="17"/>
      <c r="AG2305" s="17"/>
      <c r="AH2305" s="17"/>
      <c r="AI2305" s="17"/>
      <c r="AJ2305" s="17"/>
      <c r="AK2305" s="17"/>
      <c r="AL2305" s="17"/>
      <c r="AM2305" s="17"/>
      <c r="AN2305" s="17"/>
      <c r="AO2305" s="17"/>
      <c r="AP2305" s="17"/>
      <c r="AQ2305" s="17"/>
      <c r="AR2305" s="17"/>
      <c r="AS2305" s="17"/>
      <c r="AT2305" s="17"/>
      <c r="AU2305" s="17"/>
      <c r="AV2305" s="17"/>
      <c r="AW2305" s="17"/>
      <c r="AX2305" s="17"/>
      <c r="AY2305" s="17"/>
      <c r="AZ2305" s="17"/>
    </row>
    <row r="2306" spans="2:52" x14ac:dyDescent="0.35">
      <c r="B2306" s="26" t="s">
        <v>834</v>
      </c>
      <c r="C2306" s="17"/>
      <c r="D2306" s="17"/>
      <c r="E2306" s="17"/>
      <c r="F2306" s="17"/>
      <c r="G2306" s="17"/>
      <c r="H2306" s="17"/>
      <c r="I2306" s="17"/>
      <c r="J2306" s="17"/>
      <c r="K2306" s="17"/>
      <c r="L2306" s="17"/>
      <c r="M2306" s="17"/>
      <c r="N2306" s="17"/>
      <c r="O2306" s="17"/>
      <c r="P2306" s="17"/>
      <c r="Q2306" s="17"/>
      <c r="R2306" s="17"/>
      <c r="S2306" s="17"/>
      <c r="T2306" s="17"/>
      <c r="U2306" s="17"/>
      <c r="V2306" s="17"/>
      <c r="W2306" s="17"/>
      <c r="X2306" s="17"/>
      <c r="Y2306" s="17"/>
      <c r="Z2306" s="17"/>
      <c r="AA2306" s="17"/>
      <c r="AB2306" s="17"/>
      <c r="AC2306" s="17"/>
      <c r="AD2306" s="17"/>
      <c r="AE2306" s="17"/>
      <c r="AF2306" s="17"/>
      <c r="AG2306" s="17"/>
      <c r="AH2306" s="17"/>
      <c r="AI2306" s="17"/>
      <c r="AJ2306" s="17"/>
      <c r="AK2306" s="17"/>
      <c r="AL2306" s="17"/>
      <c r="AM2306" s="17"/>
      <c r="AN2306" s="17"/>
      <c r="AO2306" s="17"/>
      <c r="AP2306" s="17"/>
      <c r="AQ2306" s="17"/>
      <c r="AR2306" s="17"/>
      <c r="AS2306" s="17"/>
      <c r="AT2306" s="17"/>
      <c r="AU2306" s="17"/>
      <c r="AV2306" s="17"/>
      <c r="AW2306" s="17"/>
      <c r="AX2306" s="17"/>
      <c r="AY2306" s="17"/>
      <c r="AZ2306" s="17"/>
    </row>
    <row r="2307" spans="2:52" x14ac:dyDescent="0.35">
      <c r="B2307" t="s">
        <v>382</v>
      </c>
      <c r="C2307" s="17">
        <v>4.7182529097737798E-2</v>
      </c>
      <c r="D2307" s="17">
        <v>5.9656379895540901E-2</v>
      </c>
      <c r="E2307" s="17">
        <v>3.39576754478981E-2</v>
      </c>
      <c r="F2307" s="17"/>
      <c r="G2307" s="17">
        <v>0.17821182638963801</v>
      </c>
      <c r="H2307" s="17">
        <v>0.112741659859181</v>
      </c>
      <c r="I2307" s="17">
        <v>7.9923877228094395E-2</v>
      </c>
      <c r="J2307" s="17">
        <v>3.2658994141292502E-2</v>
      </c>
      <c r="K2307" s="17">
        <v>1.2749741463858599E-2</v>
      </c>
      <c r="L2307" s="17">
        <v>5.16231664490593E-3</v>
      </c>
      <c r="M2307" s="17"/>
      <c r="N2307" s="17">
        <v>6.6943205576919296E-2</v>
      </c>
      <c r="O2307" s="17">
        <v>3.77453794706024E-2</v>
      </c>
      <c r="P2307" s="17">
        <v>3.4623268316077101E-2</v>
      </c>
      <c r="Q2307" s="17">
        <v>4.2302840895152599E-2</v>
      </c>
      <c r="R2307" s="17"/>
      <c r="S2307" s="17">
        <v>0.151237055303585</v>
      </c>
      <c r="T2307" s="17">
        <v>2.2094988574798701E-2</v>
      </c>
      <c r="U2307" s="17">
        <v>4.7961114381253202E-2</v>
      </c>
      <c r="V2307" s="17">
        <v>1.28414883330323E-2</v>
      </c>
      <c r="W2307" s="17">
        <v>3.7700603664145398E-2</v>
      </c>
      <c r="X2307" s="17">
        <v>3.9723082883456898E-2</v>
      </c>
      <c r="Y2307" s="17">
        <v>2.2165124700017198E-2</v>
      </c>
      <c r="Z2307" s="17">
        <v>5.3155674038151302E-2</v>
      </c>
      <c r="AA2307" s="17">
        <v>4.6033880778580102E-2</v>
      </c>
      <c r="AB2307" s="17">
        <v>1.88654534619432E-2</v>
      </c>
      <c r="AC2307" s="17">
        <v>5.52236069555491E-2</v>
      </c>
      <c r="AD2307" s="17">
        <v>8.9393793069290101E-2</v>
      </c>
      <c r="AE2307" s="17"/>
      <c r="AF2307" s="17">
        <v>3.3205164709242098E-2</v>
      </c>
      <c r="AG2307" s="17">
        <v>5.6602481259720901E-2</v>
      </c>
      <c r="AH2307" s="17">
        <v>5.9230144061243301E-2</v>
      </c>
      <c r="AI2307" s="17"/>
      <c r="AJ2307" s="17">
        <v>3.5424802639738101E-2</v>
      </c>
      <c r="AK2307" s="17">
        <v>7.3274577676343197E-2</v>
      </c>
      <c r="AL2307" s="17">
        <v>4.6514718701968799E-2</v>
      </c>
      <c r="AM2307" s="17">
        <v>7.8618929294170803E-2</v>
      </c>
      <c r="AN2307" s="17">
        <v>3.1665888459183902E-2</v>
      </c>
      <c r="AO2307" s="17"/>
      <c r="AP2307" s="17">
        <v>4.8996408375666198E-2</v>
      </c>
      <c r="AQ2307" s="17">
        <v>6.1153105548136397E-2</v>
      </c>
      <c r="AR2307" s="17">
        <v>8.4266734497713602E-2</v>
      </c>
      <c r="AS2307" s="17"/>
      <c r="AT2307" s="17">
        <v>3.7188414182500899E-2</v>
      </c>
      <c r="AU2307" s="17">
        <v>6.2362512469751497E-2</v>
      </c>
      <c r="AV2307" s="17" t="s">
        <v>74</v>
      </c>
      <c r="AW2307" s="17" t="s">
        <v>74</v>
      </c>
      <c r="AX2307" s="17" t="s">
        <v>74</v>
      </c>
      <c r="AY2307" s="17" t="s">
        <v>74</v>
      </c>
      <c r="AZ2307" s="17" t="s">
        <v>74</v>
      </c>
    </row>
    <row r="2308" spans="2:52" x14ac:dyDescent="0.35">
      <c r="B2308" t="s">
        <v>383</v>
      </c>
      <c r="C2308" s="17">
        <v>0.151272787990475</v>
      </c>
      <c r="D2308" s="17">
        <v>0.16402170029395199</v>
      </c>
      <c r="E2308" s="17">
        <v>0.137850284270253</v>
      </c>
      <c r="F2308" s="17"/>
      <c r="G2308" s="17">
        <v>0.38133074645186499</v>
      </c>
      <c r="H2308" s="17">
        <v>0.27117519224902398</v>
      </c>
      <c r="I2308" s="17">
        <v>0.27705795990087101</v>
      </c>
      <c r="J2308" s="17">
        <v>0.18680936328078099</v>
      </c>
      <c r="K2308" s="17">
        <v>5.9463903200727801E-2</v>
      </c>
      <c r="L2308" s="17">
        <v>2.2856917695227401E-2</v>
      </c>
      <c r="M2308" s="17"/>
      <c r="N2308" s="17">
        <v>0.21180488208856699</v>
      </c>
      <c r="O2308" s="17">
        <v>0.15356066459328199</v>
      </c>
      <c r="P2308" s="17">
        <v>0.116872006818781</v>
      </c>
      <c r="Q2308" s="17">
        <v>9.0314715422684294E-2</v>
      </c>
      <c r="R2308" s="17"/>
      <c r="S2308" s="17">
        <v>0.218628459274637</v>
      </c>
      <c r="T2308" s="17">
        <v>0.12724256523135399</v>
      </c>
      <c r="U2308" s="17">
        <v>0.12662856333162101</v>
      </c>
      <c r="V2308" s="17">
        <v>8.9367368797068997E-2</v>
      </c>
      <c r="W2308" s="17">
        <v>0.19977542172783699</v>
      </c>
      <c r="X2308" s="17">
        <v>0.190369900099427</v>
      </c>
      <c r="Y2308" s="17">
        <v>8.9879762822729997E-2</v>
      </c>
      <c r="Z2308" s="17">
        <v>0.107963762642258</v>
      </c>
      <c r="AA2308" s="17">
        <v>0.13224434794024101</v>
      </c>
      <c r="AB2308" s="17">
        <v>0.17971575486699901</v>
      </c>
      <c r="AC2308" s="17">
        <v>0.16521806024267</v>
      </c>
      <c r="AD2308" s="17">
        <v>0.23923086291968501</v>
      </c>
      <c r="AE2308" s="17"/>
      <c r="AF2308" s="17">
        <v>0.10448293003893799</v>
      </c>
      <c r="AG2308" s="17">
        <v>0.17602216765217499</v>
      </c>
      <c r="AH2308" s="17">
        <v>0.14704300217428501</v>
      </c>
      <c r="AI2308" s="17"/>
      <c r="AJ2308" s="17">
        <v>0.10315301308004</v>
      </c>
      <c r="AK2308" s="17">
        <v>0.21160204525624901</v>
      </c>
      <c r="AL2308" s="17">
        <v>0.15228318828286699</v>
      </c>
      <c r="AM2308" s="17">
        <v>7.7211253926109003E-2</v>
      </c>
      <c r="AN2308" s="17">
        <v>0.11343776544746299</v>
      </c>
      <c r="AO2308" s="17"/>
      <c r="AP2308" s="17">
        <v>0.127046590664048</v>
      </c>
      <c r="AQ2308" s="17">
        <v>0.214475846306042</v>
      </c>
      <c r="AR2308" s="17">
        <v>0.126624061697616</v>
      </c>
      <c r="AS2308" s="17"/>
      <c r="AT2308" s="17">
        <v>7.9950985424921003E-2</v>
      </c>
      <c r="AU2308" s="17">
        <v>0.25960291889146597</v>
      </c>
      <c r="AV2308" s="17" t="s">
        <v>74</v>
      </c>
      <c r="AW2308" s="17" t="s">
        <v>74</v>
      </c>
      <c r="AX2308" s="17" t="s">
        <v>74</v>
      </c>
      <c r="AY2308" s="17" t="s">
        <v>74</v>
      </c>
      <c r="AZ2308" s="17" t="s">
        <v>74</v>
      </c>
    </row>
    <row r="2309" spans="2:52" x14ac:dyDescent="0.35">
      <c r="B2309" t="s">
        <v>385</v>
      </c>
      <c r="C2309" s="17">
        <v>0.17102565057809299</v>
      </c>
      <c r="D2309" s="17">
        <v>0.159905384145927</v>
      </c>
      <c r="E2309" s="17">
        <v>0.18300974230971601</v>
      </c>
      <c r="F2309" s="17"/>
      <c r="G2309" s="17">
        <v>0.22123896843995899</v>
      </c>
      <c r="H2309" s="17">
        <v>0.24755047199248501</v>
      </c>
      <c r="I2309" s="17">
        <v>0.25313334550769001</v>
      </c>
      <c r="J2309" s="17">
        <v>0.23243291091363999</v>
      </c>
      <c r="K2309" s="17">
        <v>0.12896871286133199</v>
      </c>
      <c r="L2309" s="17">
        <v>7.6218964355766902E-2</v>
      </c>
      <c r="M2309" s="17"/>
      <c r="N2309" s="17">
        <v>0.180252243794017</v>
      </c>
      <c r="O2309" s="17">
        <v>0.20716345649733001</v>
      </c>
      <c r="P2309" s="17">
        <v>0.15135902241502</v>
      </c>
      <c r="Q2309" s="17">
        <v>0.13220249777722201</v>
      </c>
      <c r="R2309" s="17"/>
      <c r="S2309" s="17">
        <v>0.16123680815399799</v>
      </c>
      <c r="T2309" s="17">
        <v>0.19133598525185999</v>
      </c>
      <c r="U2309" s="17">
        <v>0.15214359441125899</v>
      </c>
      <c r="V2309" s="17">
        <v>0.17455228982535501</v>
      </c>
      <c r="W2309" s="17">
        <v>0.12756148397540601</v>
      </c>
      <c r="X2309" s="17">
        <v>0.221405398629474</v>
      </c>
      <c r="Y2309" s="17">
        <v>0.17364160238225301</v>
      </c>
      <c r="Z2309" s="17">
        <v>0.18769509499189799</v>
      </c>
      <c r="AA2309" s="17">
        <v>0.17752654125197101</v>
      </c>
      <c r="AB2309" s="17">
        <v>0.139613519289051</v>
      </c>
      <c r="AC2309" s="17">
        <v>0.15880401388957299</v>
      </c>
      <c r="AD2309" s="17">
        <v>0.19767210529943099</v>
      </c>
      <c r="AE2309" s="17"/>
      <c r="AF2309" s="17">
        <v>0.143772657813133</v>
      </c>
      <c r="AG2309" s="17">
        <v>0.171151368203843</v>
      </c>
      <c r="AH2309" s="17">
        <v>0.25437024128565899</v>
      </c>
      <c r="AI2309" s="17"/>
      <c r="AJ2309" s="17">
        <v>0.16732430011103899</v>
      </c>
      <c r="AK2309" s="17">
        <v>0.201284480337941</v>
      </c>
      <c r="AL2309" s="17">
        <v>0.13525828160813799</v>
      </c>
      <c r="AM2309" s="17">
        <v>0.104879422152484</v>
      </c>
      <c r="AN2309" s="17">
        <v>0.16094627050539101</v>
      </c>
      <c r="AO2309" s="17"/>
      <c r="AP2309" s="17">
        <v>0.16730238433255401</v>
      </c>
      <c r="AQ2309" s="17">
        <v>0.179817591680134</v>
      </c>
      <c r="AR2309" s="17">
        <v>0.19739955793716199</v>
      </c>
      <c r="AS2309" s="17"/>
      <c r="AT2309" s="17">
        <v>0.10987965823313001</v>
      </c>
      <c r="AU2309" s="17">
        <v>0.26389982252169403</v>
      </c>
      <c r="AV2309" s="17" t="s">
        <v>74</v>
      </c>
      <c r="AW2309" s="17" t="s">
        <v>74</v>
      </c>
      <c r="AX2309" s="17" t="s">
        <v>74</v>
      </c>
      <c r="AY2309" s="17" t="s">
        <v>74</v>
      </c>
      <c r="AZ2309" s="17" t="s">
        <v>74</v>
      </c>
    </row>
    <row r="2310" spans="2:52" x14ac:dyDescent="0.35">
      <c r="B2310" t="s">
        <v>386</v>
      </c>
      <c r="C2310" s="17">
        <v>0.57078464387660399</v>
      </c>
      <c r="D2310" s="17">
        <v>0.551286235881289</v>
      </c>
      <c r="E2310" s="17">
        <v>0.59113282795808997</v>
      </c>
      <c r="F2310" s="17"/>
      <c r="G2310" s="17">
        <v>0.14192133004733601</v>
      </c>
      <c r="H2310" s="17">
        <v>0.29496234791561499</v>
      </c>
      <c r="I2310" s="17">
        <v>0.32034573760560398</v>
      </c>
      <c r="J2310" s="17">
        <v>0.46914345847912903</v>
      </c>
      <c r="K2310" s="17">
        <v>0.75814279252416705</v>
      </c>
      <c r="L2310" s="17">
        <v>0.85041325102107801</v>
      </c>
      <c r="M2310" s="17"/>
      <c r="N2310" s="17">
        <v>0.493487690931112</v>
      </c>
      <c r="O2310" s="17">
        <v>0.53329446009477899</v>
      </c>
      <c r="P2310" s="17">
        <v>0.63119252356181998</v>
      </c>
      <c r="Q2310" s="17">
        <v>0.67312140051034997</v>
      </c>
      <c r="R2310" s="17"/>
      <c r="S2310" s="17">
        <v>0.43077097267387798</v>
      </c>
      <c r="T2310" s="17">
        <v>0.60637242343761599</v>
      </c>
      <c r="U2310" s="17">
        <v>0.59686320778156599</v>
      </c>
      <c r="V2310" s="17">
        <v>0.66425645925708299</v>
      </c>
      <c r="W2310" s="17">
        <v>0.580744000877635</v>
      </c>
      <c r="X2310" s="17">
        <v>0.47904303635268303</v>
      </c>
      <c r="Y2310" s="17">
        <v>0.63255409735692603</v>
      </c>
      <c r="Z2310" s="17">
        <v>0.61673092961691001</v>
      </c>
      <c r="AA2310" s="17">
        <v>0.58969392411756205</v>
      </c>
      <c r="AB2310" s="17">
        <v>0.58471933606069704</v>
      </c>
      <c r="AC2310" s="17">
        <v>0.567609808142571</v>
      </c>
      <c r="AD2310" s="17">
        <v>0.427382532266736</v>
      </c>
      <c r="AE2310" s="17"/>
      <c r="AF2310" s="17">
        <v>0.67394076311958795</v>
      </c>
      <c r="AG2310" s="17">
        <v>0.52679015044622501</v>
      </c>
      <c r="AH2310" s="17">
        <v>0.45635988338466099</v>
      </c>
      <c r="AI2310" s="17"/>
      <c r="AJ2310" s="17">
        <v>0.64872629035174101</v>
      </c>
      <c r="AK2310" s="17">
        <v>0.44551707330134299</v>
      </c>
      <c r="AL2310" s="17">
        <v>0.61114310864938604</v>
      </c>
      <c r="AM2310" s="17">
        <v>0.70738155337362296</v>
      </c>
      <c r="AN2310" s="17">
        <v>0.61603653019639004</v>
      </c>
      <c r="AO2310" s="17"/>
      <c r="AP2310" s="17">
        <v>0.62282296683178395</v>
      </c>
      <c r="AQ2310" s="17">
        <v>0.47909670691002199</v>
      </c>
      <c r="AR2310" s="17">
        <v>0.52036715364870501</v>
      </c>
      <c r="AS2310" s="17"/>
      <c r="AT2310" s="17">
        <v>0.71782612325740403</v>
      </c>
      <c r="AU2310" s="17">
        <v>0.34744448510037601</v>
      </c>
      <c r="AV2310" s="17" t="s">
        <v>74</v>
      </c>
      <c r="AW2310" s="17" t="s">
        <v>74</v>
      </c>
      <c r="AX2310" s="17" t="s">
        <v>74</v>
      </c>
      <c r="AY2310" s="17" t="s">
        <v>74</v>
      </c>
      <c r="AZ2310" s="17" t="s">
        <v>74</v>
      </c>
    </row>
    <row r="2311" spans="2:52" x14ac:dyDescent="0.35">
      <c r="B2311" t="s">
        <v>72</v>
      </c>
      <c r="C2311" s="17">
        <v>5.9734388457091003E-2</v>
      </c>
      <c r="D2311" s="17">
        <v>6.5130299783290796E-2</v>
      </c>
      <c r="E2311" s="17">
        <v>5.4049470014042499E-2</v>
      </c>
      <c r="F2311" s="17"/>
      <c r="G2311" s="17">
        <v>7.7297128671201906E-2</v>
      </c>
      <c r="H2311" s="17">
        <v>7.35703279836952E-2</v>
      </c>
      <c r="I2311" s="17">
        <v>6.9539079757741096E-2</v>
      </c>
      <c r="J2311" s="17">
        <v>7.8955273185157396E-2</v>
      </c>
      <c r="K2311" s="17">
        <v>4.0674849949914299E-2</v>
      </c>
      <c r="L2311" s="17">
        <v>4.5348550283021899E-2</v>
      </c>
      <c r="M2311" s="17"/>
      <c r="N2311" s="17">
        <v>4.7511977609384498E-2</v>
      </c>
      <c r="O2311" s="17">
        <v>6.8236039344006294E-2</v>
      </c>
      <c r="P2311" s="17">
        <v>6.5953178888301697E-2</v>
      </c>
      <c r="Q2311" s="17">
        <v>6.2058545394591103E-2</v>
      </c>
      <c r="R2311" s="17"/>
      <c r="S2311" s="17">
        <v>3.8126704593901301E-2</v>
      </c>
      <c r="T2311" s="17">
        <v>5.2954037504371401E-2</v>
      </c>
      <c r="U2311" s="17">
        <v>7.6403520094300098E-2</v>
      </c>
      <c r="V2311" s="17">
        <v>5.8982393787461097E-2</v>
      </c>
      <c r="W2311" s="17">
        <v>5.4218489754976597E-2</v>
      </c>
      <c r="X2311" s="17">
        <v>6.9458582034958805E-2</v>
      </c>
      <c r="Y2311" s="17">
        <v>8.1759412738074105E-2</v>
      </c>
      <c r="Z2311" s="17">
        <v>3.4454538710782301E-2</v>
      </c>
      <c r="AA2311" s="17">
        <v>5.4501305911646598E-2</v>
      </c>
      <c r="AB2311" s="17">
        <v>7.7085936321309598E-2</v>
      </c>
      <c r="AC2311" s="17">
        <v>5.31445107696377E-2</v>
      </c>
      <c r="AD2311" s="17">
        <v>4.6320706444857501E-2</v>
      </c>
      <c r="AE2311" s="17"/>
      <c r="AF2311" s="17">
        <v>4.4598484319099102E-2</v>
      </c>
      <c r="AG2311" s="17">
        <v>6.9433832438035498E-2</v>
      </c>
      <c r="AH2311" s="17">
        <v>8.2996729094150901E-2</v>
      </c>
      <c r="AI2311" s="17"/>
      <c r="AJ2311" s="17">
        <v>4.5371593817441103E-2</v>
      </c>
      <c r="AK2311" s="17">
        <v>6.8321823428124803E-2</v>
      </c>
      <c r="AL2311" s="17">
        <v>5.4800702757640103E-2</v>
      </c>
      <c r="AM2311" s="17">
        <v>3.1908841253613998E-2</v>
      </c>
      <c r="AN2311" s="17">
        <v>7.7913545391572303E-2</v>
      </c>
      <c r="AO2311" s="17"/>
      <c r="AP2311" s="17">
        <v>3.3831649795947501E-2</v>
      </c>
      <c r="AQ2311" s="17">
        <v>6.5456749555665605E-2</v>
      </c>
      <c r="AR2311" s="17">
        <v>7.1342492218803594E-2</v>
      </c>
      <c r="AS2311" s="17"/>
      <c r="AT2311" s="17">
        <v>5.51548189020441E-2</v>
      </c>
      <c r="AU2311" s="17">
        <v>6.6690261016711799E-2</v>
      </c>
      <c r="AV2311" s="17" t="s">
        <v>74</v>
      </c>
      <c r="AW2311" s="17" t="s">
        <v>74</v>
      </c>
      <c r="AX2311" s="17" t="s">
        <v>74</v>
      </c>
      <c r="AY2311" s="17" t="s">
        <v>74</v>
      </c>
      <c r="AZ2311" s="17" t="s">
        <v>74</v>
      </c>
    </row>
    <row r="2312" spans="2:52" x14ac:dyDescent="0.35">
      <c r="B2312" t="s">
        <v>387</v>
      </c>
      <c r="C2312" s="17">
        <v>0.19845531708821301</v>
      </c>
      <c r="D2312" s="17">
        <v>0.22367808018949301</v>
      </c>
      <c r="E2312" s="17">
        <v>0.17180795971815199</v>
      </c>
      <c r="F2312" s="17"/>
      <c r="G2312" s="17">
        <v>0.55954257284150399</v>
      </c>
      <c r="H2312" s="17">
        <v>0.38391685210820498</v>
      </c>
      <c r="I2312" s="17">
        <v>0.35698183712896497</v>
      </c>
      <c r="J2312" s="17">
        <v>0.21946835742207299</v>
      </c>
      <c r="K2312" s="17">
        <v>7.2213644664586393E-2</v>
      </c>
      <c r="L2312" s="17">
        <v>2.8019234340133401E-2</v>
      </c>
      <c r="M2312" s="17"/>
      <c r="N2312" s="17">
        <v>0.27874808766548598</v>
      </c>
      <c r="O2312" s="17">
        <v>0.19130604406388499</v>
      </c>
      <c r="P2312" s="17">
        <v>0.151495275134858</v>
      </c>
      <c r="Q2312" s="17">
        <v>0.132617556317837</v>
      </c>
      <c r="R2312" s="17"/>
      <c r="S2312" s="17">
        <v>0.36986551457822198</v>
      </c>
      <c r="T2312" s="17">
        <v>0.14933755380615299</v>
      </c>
      <c r="U2312" s="17">
        <v>0.17458967771287501</v>
      </c>
      <c r="V2312" s="17">
        <v>0.102208857130101</v>
      </c>
      <c r="W2312" s="17">
        <v>0.23747602539198201</v>
      </c>
      <c r="X2312" s="17">
        <v>0.230092982982884</v>
      </c>
      <c r="Y2312" s="17">
        <v>0.11204488752274699</v>
      </c>
      <c r="Z2312" s="17">
        <v>0.16111943668040901</v>
      </c>
      <c r="AA2312" s="17">
        <v>0.17827822871882101</v>
      </c>
      <c r="AB2312" s="17">
        <v>0.19858120832894299</v>
      </c>
      <c r="AC2312" s="17">
        <v>0.220441667198219</v>
      </c>
      <c r="AD2312" s="17">
        <v>0.328624655988975</v>
      </c>
      <c r="AE2312" s="17"/>
      <c r="AF2312" s="17">
        <v>0.13768809474818</v>
      </c>
      <c r="AG2312" s="17">
        <v>0.23262464891189599</v>
      </c>
      <c r="AH2312" s="17">
        <v>0.206273146235529</v>
      </c>
      <c r="AI2312" s="17"/>
      <c r="AJ2312" s="17">
        <v>0.13857781571977801</v>
      </c>
      <c r="AK2312" s="17">
        <v>0.28487662293259203</v>
      </c>
      <c r="AL2312" s="17">
        <v>0.19879790698483599</v>
      </c>
      <c r="AM2312" s="17">
        <v>0.15583018322028</v>
      </c>
      <c r="AN2312" s="17">
        <v>0.14510365390664701</v>
      </c>
      <c r="AO2312" s="17"/>
      <c r="AP2312" s="17">
        <v>0.17604299903971399</v>
      </c>
      <c r="AQ2312" s="17">
        <v>0.27562895185417802</v>
      </c>
      <c r="AR2312" s="17">
        <v>0.21089079619532899</v>
      </c>
      <c r="AS2312" s="17"/>
      <c r="AT2312" s="17">
        <v>0.11713939960742201</v>
      </c>
      <c r="AU2312" s="17">
        <v>0.32196543136121802</v>
      </c>
      <c r="AV2312" s="17" t="s">
        <v>74</v>
      </c>
      <c r="AW2312" s="17" t="s">
        <v>74</v>
      </c>
      <c r="AX2312" s="17" t="s">
        <v>74</v>
      </c>
      <c r="AY2312" s="17" t="s">
        <v>74</v>
      </c>
      <c r="AZ2312" s="17" t="s">
        <v>74</v>
      </c>
    </row>
    <row r="2313" spans="2:52" x14ac:dyDescent="0.35">
      <c r="B2313" t="s">
        <v>388</v>
      </c>
      <c r="C2313" s="17">
        <v>0.74181029445469604</v>
      </c>
      <c r="D2313" s="17">
        <v>0.71119162002721603</v>
      </c>
      <c r="E2313" s="17">
        <v>0.77414257026780597</v>
      </c>
      <c r="F2313" s="17"/>
      <c r="G2313" s="17">
        <v>0.36316029848729497</v>
      </c>
      <c r="H2313" s="17">
        <v>0.54251281990809996</v>
      </c>
      <c r="I2313" s="17">
        <v>0.57347908311329399</v>
      </c>
      <c r="J2313" s="17">
        <v>0.70157636939276902</v>
      </c>
      <c r="K2313" s="17">
        <v>0.88711150538549899</v>
      </c>
      <c r="L2313" s="17">
        <v>0.92663221537684504</v>
      </c>
      <c r="M2313" s="17"/>
      <c r="N2313" s="17">
        <v>0.67373993472512905</v>
      </c>
      <c r="O2313" s="17">
        <v>0.74045791659210902</v>
      </c>
      <c r="P2313" s="17">
        <v>0.78255154597683996</v>
      </c>
      <c r="Q2313" s="17">
        <v>0.805323898287572</v>
      </c>
      <c r="R2313" s="17"/>
      <c r="S2313" s="17">
        <v>0.59200778082787697</v>
      </c>
      <c r="T2313" s="17">
        <v>0.79770840868947601</v>
      </c>
      <c r="U2313" s="17">
        <v>0.74900680219282501</v>
      </c>
      <c r="V2313" s="17">
        <v>0.83880874908243797</v>
      </c>
      <c r="W2313" s="17">
        <v>0.70830548485304101</v>
      </c>
      <c r="X2313" s="17">
        <v>0.70044843498215703</v>
      </c>
      <c r="Y2313" s="17">
        <v>0.80619569973917904</v>
      </c>
      <c r="Z2313" s="17">
        <v>0.80442602460880896</v>
      </c>
      <c r="AA2313" s="17">
        <v>0.76722046536953303</v>
      </c>
      <c r="AB2313" s="17">
        <v>0.72433285534974801</v>
      </c>
      <c r="AC2313" s="17">
        <v>0.726413822032143</v>
      </c>
      <c r="AD2313" s="17">
        <v>0.62505463756616797</v>
      </c>
      <c r="AE2313" s="17"/>
      <c r="AF2313" s="17">
        <v>0.81771342093272104</v>
      </c>
      <c r="AG2313" s="17">
        <v>0.69794151865006804</v>
      </c>
      <c r="AH2313" s="17">
        <v>0.71073012467032004</v>
      </c>
      <c r="AI2313" s="17"/>
      <c r="AJ2313" s="17">
        <v>0.81605059046278094</v>
      </c>
      <c r="AK2313" s="17">
        <v>0.64680155363928304</v>
      </c>
      <c r="AL2313" s="17">
        <v>0.74640139025752394</v>
      </c>
      <c r="AM2313" s="17">
        <v>0.81226097552610599</v>
      </c>
      <c r="AN2313" s="17">
        <v>0.77698280070178105</v>
      </c>
      <c r="AO2313" s="17"/>
      <c r="AP2313" s="17">
        <v>0.79012535116433802</v>
      </c>
      <c r="AQ2313" s="17">
        <v>0.65891429859015604</v>
      </c>
      <c r="AR2313" s="17">
        <v>0.71776671158586702</v>
      </c>
      <c r="AS2313" s="17"/>
      <c r="AT2313" s="17">
        <v>0.82770578149053398</v>
      </c>
      <c r="AU2313" s="17">
        <v>0.61134430762207004</v>
      </c>
      <c r="AV2313" s="17" t="s">
        <v>74</v>
      </c>
      <c r="AW2313" s="17" t="s">
        <v>74</v>
      </c>
      <c r="AX2313" s="17" t="s">
        <v>74</v>
      </c>
      <c r="AY2313" s="17" t="s">
        <v>74</v>
      </c>
      <c r="AZ2313" s="17" t="s">
        <v>74</v>
      </c>
    </row>
    <row r="2314" spans="2:52" x14ac:dyDescent="0.35">
      <c r="B2314" t="s">
        <v>86</v>
      </c>
      <c r="C2314" s="17">
        <v>-0.54335497736648397</v>
      </c>
      <c r="D2314" s="17">
        <v>-0.487513539837723</v>
      </c>
      <c r="E2314" s="17">
        <v>-0.60233461054965398</v>
      </c>
      <c r="F2314" s="17"/>
      <c r="G2314" s="17">
        <v>0.19638227435420899</v>
      </c>
      <c r="H2314" s="17">
        <v>-0.15859596779989499</v>
      </c>
      <c r="I2314" s="17">
        <v>-0.21649724598432901</v>
      </c>
      <c r="J2314" s="17">
        <v>-0.48210801197069603</v>
      </c>
      <c r="K2314" s="17">
        <v>-0.81489786072091297</v>
      </c>
      <c r="L2314" s="17">
        <v>-0.89861298103671094</v>
      </c>
      <c r="M2314" s="17"/>
      <c r="N2314" s="17">
        <v>-0.39499184705964302</v>
      </c>
      <c r="O2314" s="17">
        <v>-0.54915187252822395</v>
      </c>
      <c r="P2314" s="17">
        <v>-0.63105627084198201</v>
      </c>
      <c r="Q2314" s="17">
        <v>-0.672706341969735</v>
      </c>
      <c r="R2314" s="17"/>
      <c r="S2314" s="17">
        <v>-0.222142266249654</v>
      </c>
      <c r="T2314" s="17">
        <v>-0.64837085488332302</v>
      </c>
      <c r="U2314" s="17">
        <v>-0.57441712447995097</v>
      </c>
      <c r="V2314" s="17">
        <v>-0.73659989195233599</v>
      </c>
      <c r="W2314" s="17">
        <v>-0.47082945946105897</v>
      </c>
      <c r="X2314" s="17">
        <v>-0.47035545199927298</v>
      </c>
      <c r="Y2314" s="17">
        <v>-0.69415081221643204</v>
      </c>
      <c r="Z2314" s="17">
        <v>-0.64330658792839901</v>
      </c>
      <c r="AA2314" s="17">
        <v>-0.58894223665071199</v>
      </c>
      <c r="AB2314" s="17">
        <v>-0.52575164702080501</v>
      </c>
      <c r="AC2314" s="17">
        <v>-0.50597215483392399</v>
      </c>
      <c r="AD2314" s="17">
        <v>-0.29642998157719302</v>
      </c>
      <c r="AE2314" s="17"/>
      <c r="AF2314" s="17">
        <v>-0.68002532618454103</v>
      </c>
      <c r="AG2314" s="17">
        <v>-0.46531686973817199</v>
      </c>
      <c r="AH2314" s="17">
        <v>-0.50445697843479198</v>
      </c>
      <c r="AI2314" s="17"/>
      <c r="AJ2314" s="17">
        <v>-0.67747277474300205</v>
      </c>
      <c r="AK2314" s="17">
        <v>-0.36192493070669202</v>
      </c>
      <c r="AL2314" s="17">
        <v>-0.54760348327268904</v>
      </c>
      <c r="AM2314" s="17">
        <v>-0.65643079230582602</v>
      </c>
      <c r="AN2314" s="17">
        <v>-0.63187914679513402</v>
      </c>
      <c r="AO2314" s="17"/>
      <c r="AP2314" s="17">
        <v>-0.61408235212462403</v>
      </c>
      <c r="AQ2314" s="17">
        <v>-0.38328534673597803</v>
      </c>
      <c r="AR2314" s="17">
        <v>-0.506875915390538</v>
      </c>
      <c r="AS2314" s="17"/>
      <c r="AT2314" s="17">
        <v>-0.71056638188311205</v>
      </c>
      <c r="AU2314" s="17">
        <v>-0.28937887626085301</v>
      </c>
      <c r="AV2314" s="17" t="s">
        <v>74</v>
      </c>
      <c r="AW2314" s="17" t="s">
        <v>74</v>
      </c>
      <c r="AX2314" s="17" t="s">
        <v>74</v>
      </c>
      <c r="AY2314" s="17" t="s">
        <v>74</v>
      </c>
      <c r="AZ2314" s="17" t="s">
        <v>74</v>
      </c>
    </row>
    <row r="2315" spans="2:52" x14ac:dyDescent="0.35">
      <c r="C2315" s="17"/>
      <c r="D2315" s="17"/>
      <c r="E2315" s="17"/>
      <c r="F2315" s="17"/>
      <c r="G2315" s="17"/>
      <c r="H2315" s="17"/>
      <c r="I2315" s="17"/>
      <c r="J2315" s="17"/>
      <c r="K2315" s="17"/>
      <c r="L2315" s="17"/>
      <c r="M2315" s="17"/>
      <c r="N2315" s="17"/>
      <c r="O2315" s="17"/>
      <c r="P2315" s="17"/>
      <c r="Q2315" s="17"/>
      <c r="R2315" s="17"/>
      <c r="S2315" s="17"/>
      <c r="T2315" s="17"/>
      <c r="U2315" s="17"/>
      <c r="V2315" s="17"/>
      <c r="W2315" s="17"/>
      <c r="X2315" s="17"/>
      <c r="Y2315" s="17"/>
      <c r="Z2315" s="17"/>
      <c r="AA2315" s="17"/>
      <c r="AB2315" s="17"/>
      <c r="AC2315" s="17"/>
      <c r="AD2315" s="17"/>
      <c r="AE2315" s="17"/>
      <c r="AF2315" s="17"/>
      <c r="AG2315" s="17"/>
      <c r="AH2315" s="17"/>
      <c r="AI2315" s="17"/>
      <c r="AJ2315" s="17"/>
      <c r="AK2315" s="17"/>
      <c r="AL2315" s="17"/>
      <c r="AM2315" s="17"/>
      <c r="AN2315" s="17"/>
      <c r="AO2315" s="17"/>
      <c r="AP2315" s="17"/>
      <c r="AQ2315" s="17"/>
      <c r="AR2315" s="17"/>
      <c r="AS2315" s="17"/>
      <c r="AT2315" s="17"/>
      <c r="AU2315" s="17"/>
      <c r="AV2315" s="17"/>
      <c r="AW2315" s="17"/>
      <c r="AX2315" s="17"/>
      <c r="AY2315" s="17"/>
      <c r="AZ2315" s="17"/>
    </row>
    <row r="2316" spans="2:52" x14ac:dyDescent="0.35">
      <c r="B2316" s="6" t="s">
        <v>634</v>
      </c>
      <c r="C2316" s="17"/>
      <c r="D2316" s="17"/>
      <c r="E2316" s="17"/>
      <c r="F2316" s="17"/>
      <c r="G2316" s="17"/>
      <c r="H2316" s="17"/>
      <c r="I2316" s="17"/>
      <c r="J2316" s="17"/>
      <c r="K2316" s="17"/>
      <c r="L2316" s="17"/>
      <c r="M2316" s="17"/>
      <c r="N2316" s="17"/>
      <c r="O2316" s="17"/>
      <c r="P2316" s="17"/>
      <c r="Q2316" s="17"/>
      <c r="R2316" s="17"/>
      <c r="S2316" s="17"/>
      <c r="T2316" s="17"/>
      <c r="U2316" s="17"/>
      <c r="V2316" s="17"/>
      <c r="W2316" s="17"/>
      <c r="X2316" s="17"/>
      <c r="Y2316" s="17"/>
      <c r="Z2316" s="17"/>
      <c r="AA2316" s="17"/>
      <c r="AB2316" s="17"/>
      <c r="AC2316" s="17"/>
      <c r="AD2316" s="17"/>
      <c r="AE2316" s="17"/>
      <c r="AF2316" s="17"/>
      <c r="AG2316" s="17"/>
      <c r="AH2316" s="17"/>
      <c r="AI2316" s="17"/>
      <c r="AJ2316" s="17"/>
      <c r="AK2316" s="17"/>
      <c r="AL2316" s="17"/>
      <c r="AM2316" s="17"/>
      <c r="AN2316" s="17"/>
      <c r="AO2316" s="17"/>
      <c r="AP2316" s="17"/>
      <c r="AQ2316" s="17"/>
      <c r="AR2316" s="17"/>
      <c r="AS2316" s="17"/>
      <c r="AT2316" s="17"/>
      <c r="AU2316" s="17"/>
      <c r="AV2316" s="17"/>
      <c r="AW2316" s="17"/>
      <c r="AX2316" s="17"/>
      <c r="AY2316" s="17"/>
      <c r="AZ2316" s="17"/>
    </row>
    <row r="2317" spans="2:52" x14ac:dyDescent="0.35">
      <c r="B2317" s="26" t="s">
        <v>839</v>
      </c>
      <c r="C2317" s="17"/>
      <c r="D2317" s="17"/>
      <c r="E2317" s="17"/>
      <c r="F2317" s="17"/>
      <c r="G2317" s="17"/>
      <c r="H2317" s="17"/>
      <c r="I2317" s="17"/>
      <c r="J2317" s="17"/>
      <c r="K2317" s="17"/>
      <c r="L2317" s="17"/>
      <c r="M2317" s="17"/>
      <c r="N2317" s="17"/>
      <c r="O2317" s="17"/>
      <c r="P2317" s="17"/>
      <c r="Q2317" s="17"/>
      <c r="R2317" s="17"/>
      <c r="S2317" s="17"/>
      <c r="T2317" s="17"/>
      <c r="U2317" s="17"/>
      <c r="V2317" s="17"/>
      <c r="W2317" s="17"/>
      <c r="X2317" s="17"/>
      <c r="Y2317" s="17"/>
      <c r="Z2317" s="17"/>
      <c r="AA2317" s="17"/>
      <c r="AB2317" s="17"/>
      <c r="AC2317" s="17"/>
      <c r="AD2317" s="17"/>
      <c r="AE2317" s="17"/>
      <c r="AF2317" s="17"/>
      <c r="AG2317" s="17"/>
      <c r="AH2317" s="17"/>
      <c r="AI2317" s="17"/>
      <c r="AJ2317" s="17"/>
      <c r="AK2317" s="17"/>
      <c r="AL2317" s="17"/>
      <c r="AM2317" s="17"/>
      <c r="AN2317" s="17"/>
      <c r="AO2317" s="17"/>
      <c r="AP2317" s="17"/>
      <c r="AQ2317" s="17"/>
      <c r="AR2317" s="17"/>
      <c r="AS2317" s="17"/>
      <c r="AT2317" s="17"/>
      <c r="AU2317" s="17"/>
      <c r="AV2317" s="17"/>
      <c r="AW2317" s="17"/>
      <c r="AX2317" s="17"/>
      <c r="AY2317" s="17"/>
      <c r="AZ2317" s="17"/>
    </row>
    <row r="2318" spans="2:52" x14ac:dyDescent="0.35">
      <c r="B2318" t="s">
        <v>624</v>
      </c>
      <c r="C2318" s="17">
        <v>0.41285513315283801</v>
      </c>
      <c r="D2318" s="17">
        <v>0.41024341168082801</v>
      </c>
      <c r="E2318" s="17">
        <v>0.41471557721591301</v>
      </c>
      <c r="F2318" s="17"/>
      <c r="G2318" s="17">
        <v>0.283780783187571</v>
      </c>
      <c r="H2318" s="17">
        <v>0.36800990530222399</v>
      </c>
      <c r="I2318" s="17">
        <v>0.41020257409426603</v>
      </c>
      <c r="J2318" s="17">
        <v>0.42835895257520001</v>
      </c>
      <c r="K2318" s="17">
        <v>0.46323178055817998</v>
      </c>
      <c r="L2318" s="17">
        <v>0.398729854661932</v>
      </c>
      <c r="M2318" s="17"/>
      <c r="N2318" s="17">
        <v>0.38730923386635702</v>
      </c>
      <c r="O2318" s="17">
        <v>0.41634205340929598</v>
      </c>
      <c r="P2318" s="17">
        <v>0.42524013644979702</v>
      </c>
      <c r="Q2318" s="17">
        <v>0.430939111252437</v>
      </c>
      <c r="R2318" s="17"/>
      <c r="S2318" s="17">
        <v>0.40779185279157198</v>
      </c>
      <c r="T2318" s="17">
        <v>0.41701215614769199</v>
      </c>
      <c r="U2318" s="17">
        <v>0.37796269216627698</v>
      </c>
      <c r="V2318" s="17">
        <v>0.47898662165207401</v>
      </c>
      <c r="W2318" s="17">
        <v>0.40201674494162498</v>
      </c>
      <c r="X2318" s="17">
        <v>0.33186305798039301</v>
      </c>
      <c r="Y2318" s="17">
        <v>0.443409315808167</v>
      </c>
      <c r="Z2318" s="17">
        <v>0.38761356365635302</v>
      </c>
      <c r="AA2318" s="17">
        <v>0.431316699003371</v>
      </c>
      <c r="AB2318" s="17">
        <v>0.34519101597663299</v>
      </c>
      <c r="AC2318" s="17">
        <v>0.46237717233490799</v>
      </c>
      <c r="AD2318" s="17">
        <v>0.52499523068794196</v>
      </c>
      <c r="AE2318" s="17"/>
      <c r="AF2318" s="17">
        <v>0.42229317754712098</v>
      </c>
      <c r="AG2318" s="17">
        <v>0.39432674695306003</v>
      </c>
      <c r="AH2318" s="17">
        <v>0.46964777171479299</v>
      </c>
      <c r="AI2318" s="17"/>
      <c r="AJ2318" s="17">
        <v>0.40704426039791702</v>
      </c>
      <c r="AK2318" s="17">
        <v>0.41238065603351698</v>
      </c>
      <c r="AL2318" s="17">
        <v>0.35424354835181698</v>
      </c>
      <c r="AM2318" s="17">
        <v>0.48832269230362502</v>
      </c>
      <c r="AN2318" s="17">
        <v>0.466319303872399</v>
      </c>
      <c r="AO2318" s="17"/>
      <c r="AP2318" s="17">
        <v>0.38651732358286001</v>
      </c>
      <c r="AQ2318" s="17">
        <v>0.412464325031835</v>
      </c>
      <c r="AR2318" s="17">
        <v>0.28937411722032202</v>
      </c>
      <c r="AS2318" s="17"/>
      <c r="AT2318" s="17">
        <v>0.42677189593431503</v>
      </c>
      <c r="AU2318" s="17">
        <v>0.38423607760531397</v>
      </c>
      <c r="AV2318" s="17" t="s">
        <v>74</v>
      </c>
      <c r="AW2318" s="17" t="s">
        <v>74</v>
      </c>
      <c r="AX2318" s="17" t="s">
        <v>74</v>
      </c>
      <c r="AY2318" s="17" t="s">
        <v>74</v>
      </c>
      <c r="AZ2318" s="17" t="s">
        <v>74</v>
      </c>
    </row>
    <row r="2319" spans="2:52" x14ac:dyDescent="0.35">
      <c r="B2319" t="s">
        <v>625</v>
      </c>
      <c r="C2319" s="17">
        <v>0.387556300000027</v>
      </c>
      <c r="D2319" s="17">
        <v>0.37195250641777899</v>
      </c>
      <c r="E2319" s="17">
        <v>0.40326026204169502</v>
      </c>
      <c r="F2319" s="17"/>
      <c r="G2319" s="17">
        <v>0.319400473515983</v>
      </c>
      <c r="H2319" s="17">
        <v>0.54433165665098804</v>
      </c>
      <c r="I2319" s="17">
        <v>0.49824072374240502</v>
      </c>
      <c r="J2319" s="17">
        <v>0.45068167868789399</v>
      </c>
      <c r="K2319" s="17">
        <v>0.38765829673847901</v>
      </c>
      <c r="L2319" s="17">
        <v>0.29345569509549302</v>
      </c>
      <c r="M2319" s="17"/>
      <c r="N2319" s="17">
        <v>0.36338154812619</v>
      </c>
      <c r="O2319" s="17">
        <v>0.438500390899695</v>
      </c>
      <c r="P2319" s="17">
        <v>0.38446207614588002</v>
      </c>
      <c r="Q2319" s="17">
        <v>0.36195512512371097</v>
      </c>
      <c r="R2319" s="17"/>
      <c r="S2319" s="17">
        <v>0.36579591304357101</v>
      </c>
      <c r="T2319" s="17">
        <v>0.349187752410408</v>
      </c>
      <c r="U2319" s="17">
        <v>0.28092591156180302</v>
      </c>
      <c r="V2319" s="17">
        <v>0.39809826152548999</v>
      </c>
      <c r="W2319" s="17">
        <v>0.36102555938777797</v>
      </c>
      <c r="X2319" s="17">
        <v>0.43251382518891601</v>
      </c>
      <c r="Y2319" s="17">
        <v>0.409470026253622</v>
      </c>
      <c r="Z2319" s="17">
        <v>0.30392023124846002</v>
      </c>
      <c r="AA2319" s="17">
        <v>0.42267152318268197</v>
      </c>
      <c r="AB2319" s="17">
        <v>0.41262546851152798</v>
      </c>
      <c r="AC2319" s="17">
        <v>0.47067145036893099</v>
      </c>
      <c r="AD2319" s="17">
        <v>0.55747479533743804</v>
      </c>
      <c r="AE2319" s="17"/>
      <c r="AF2319" s="17">
        <v>0.35535634132646399</v>
      </c>
      <c r="AG2319" s="17">
        <v>0.41300414879263703</v>
      </c>
      <c r="AH2319" s="17">
        <v>0.43784394966492102</v>
      </c>
      <c r="AI2319" s="17"/>
      <c r="AJ2319" s="17">
        <v>0.33686524446420102</v>
      </c>
      <c r="AK2319" s="17">
        <v>0.42939879823112997</v>
      </c>
      <c r="AL2319" s="17">
        <v>0.37961848177912499</v>
      </c>
      <c r="AM2319" s="17">
        <v>0.60152078038761103</v>
      </c>
      <c r="AN2319" s="17">
        <v>0.49736116868886399</v>
      </c>
      <c r="AO2319" s="17"/>
      <c r="AP2319" s="17">
        <v>0.33678733830552599</v>
      </c>
      <c r="AQ2319" s="17">
        <v>0.42478652348414397</v>
      </c>
      <c r="AR2319" s="17">
        <v>0.32109147949271399</v>
      </c>
      <c r="AS2319" s="17"/>
      <c r="AT2319" s="17">
        <v>0.30657211314830601</v>
      </c>
      <c r="AU2319" s="17">
        <v>0.55409581629221805</v>
      </c>
      <c r="AV2319" s="17" t="s">
        <v>74</v>
      </c>
      <c r="AW2319" s="17" t="s">
        <v>74</v>
      </c>
      <c r="AX2319" s="17" t="s">
        <v>74</v>
      </c>
      <c r="AY2319" s="17" t="s">
        <v>74</v>
      </c>
      <c r="AZ2319" s="17" t="s">
        <v>74</v>
      </c>
    </row>
    <row r="2320" spans="2:52" x14ac:dyDescent="0.35">
      <c r="B2320" t="s">
        <v>626</v>
      </c>
      <c r="C2320" s="17">
        <v>0.27293475670859302</v>
      </c>
      <c r="D2320" s="17">
        <v>0.28072942253099298</v>
      </c>
      <c r="E2320" s="17">
        <v>0.26446165221127299</v>
      </c>
      <c r="F2320" s="17"/>
      <c r="G2320" s="17">
        <v>0.27064759839890401</v>
      </c>
      <c r="H2320" s="17">
        <v>0.27558750036402002</v>
      </c>
      <c r="I2320" s="17">
        <v>0.25776984285342402</v>
      </c>
      <c r="J2320" s="17">
        <v>0.21987447651535499</v>
      </c>
      <c r="K2320" s="17">
        <v>0.288527065886866</v>
      </c>
      <c r="L2320" s="17">
        <v>0.29256193471931302</v>
      </c>
      <c r="M2320" s="17"/>
      <c r="N2320" s="17">
        <v>0.327285726961414</v>
      </c>
      <c r="O2320" s="17">
        <v>0.28503804899097201</v>
      </c>
      <c r="P2320" s="17">
        <v>0.23104986167061201</v>
      </c>
      <c r="Q2320" s="17">
        <v>0.22611162279717301</v>
      </c>
      <c r="R2320" s="17"/>
      <c r="S2320" s="17">
        <v>0.240924567013869</v>
      </c>
      <c r="T2320" s="17">
        <v>0.36226275233070698</v>
      </c>
      <c r="U2320" s="17">
        <v>0.236579910571285</v>
      </c>
      <c r="V2320" s="17">
        <v>0.27586571413070898</v>
      </c>
      <c r="W2320" s="17">
        <v>0.30098592677413899</v>
      </c>
      <c r="X2320" s="17">
        <v>0.27413347785860598</v>
      </c>
      <c r="Y2320" s="17">
        <v>0.22232725151308</v>
      </c>
      <c r="Z2320" s="17">
        <v>0.212650470898193</v>
      </c>
      <c r="AA2320" s="17">
        <v>0.29844016844614002</v>
      </c>
      <c r="AB2320" s="17">
        <v>0.26149374666335601</v>
      </c>
      <c r="AC2320" s="17">
        <v>0.243057254089249</v>
      </c>
      <c r="AD2320" s="17">
        <v>0.236241391817191</v>
      </c>
      <c r="AE2320" s="17"/>
      <c r="AF2320" s="17">
        <v>0.26153723069800699</v>
      </c>
      <c r="AG2320" s="17">
        <v>0.29139312236010501</v>
      </c>
      <c r="AH2320" s="17">
        <v>0.2138865953404</v>
      </c>
      <c r="AI2320" s="17"/>
      <c r="AJ2320" s="17">
        <v>0.294597248685876</v>
      </c>
      <c r="AK2320" s="17">
        <v>0.24772867838104001</v>
      </c>
      <c r="AL2320" s="17">
        <v>0.27085927807028498</v>
      </c>
      <c r="AM2320" s="17">
        <v>0.25349213035682999</v>
      </c>
      <c r="AN2320" s="17">
        <v>0.20783940420125499</v>
      </c>
      <c r="AO2320" s="17"/>
      <c r="AP2320" s="17">
        <v>0.29660424758387499</v>
      </c>
      <c r="AQ2320" s="17">
        <v>0.26952952338539199</v>
      </c>
      <c r="AR2320" s="17">
        <v>0.26214731928511198</v>
      </c>
      <c r="AS2320" s="17"/>
      <c r="AT2320" s="17">
        <v>0.26993711236452</v>
      </c>
      <c r="AU2320" s="17">
        <v>0.27909924706758199</v>
      </c>
      <c r="AV2320" s="17" t="s">
        <v>74</v>
      </c>
      <c r="AW2320" s="17" t="s">
        <v>74</v>
      </c>
      <c r="AX2320" s="17" t="s">
        <v>74</v>
      </c>
      <c r="AY2320" s="17" t="s">
        <v>74</v>
      </c>
      <c r="AZ2320" s="17" t="s">
        <v>74</v>
      </c>
    </row>
    <row r="2321" spans="2:52" x14ac:dyDescent="0.35">
      <c r="B2321" t="s">
        <v>627</v>
      </c>
      <c r="C2321" s="17">
        <v>0.21197848138221301</v>
      </c>
      <c r="D2321" s="17">
        <v>0.20061087312974499</v>
      </c>
      <c r="E2321" s="17">
        <v>0.22215822301150301</v>
      </c>
      <c r="F2321" s="17"/>
      <c r="G2321" s="17">
        <v>9.0122195488318999E-2</v>
      </c>
      <c r="H2321" s="17">
        <v>0.20794220359562399</v>
      </c>
      <c r="I2321" s="17">
        <v>0.278611074227259</v>
      </c>
      <c r="J2321" s="17">
        <v>0.21204157795187201</v>
      </c>
      <c r="K2321" s="17">
        <v>0.24261323261613199</v>
      </c>
      <c r="L2321" s="17">
        <v>0.184578854476696</v>
      </c>
      <c r="M2321" s="17"/>
      <c r="N2321" s="17">
        <v>0.25678358391849199</v>
      </c>
      <c r="O2321" s="17">
        <v>0.22172766956259601</v>
      </c>
      <c r="P2321" s="17">
        <v>0.17845928714662701</v>
      </c>
      <c r="Q2321" s="17">
        <v>0.17345761511378699</v>
      </c>
      <c r="R2321" s="17"/>
      <c r="S2321" s="17">
        <v>0.16630764320750499</v>
      </c>
      <c r="T2321" s="17">
        <v>0.202415828184</v>
      </c>
      <c r="U2321" s="17">
        <v>0.139676581054022</v>
      </c>
      <c r="V2321" s="17">
        <v>0.192608054079353</v>
      </c>
      <c r="W2321" s="17">
        <v>0.18292248295376101</v>
      </c>
      <c r="X2321" s="17">
        <v>0.27551651766131602</v>
      </c>
      <c r="Y2321" s="17">
        <v>0.23861171350618601</v>
      </c>
      <c r="Z2321" s="17">
        <v>0.19100021424041899</v>
      </c>
      <c r="AA2321" s="17">
        <v>0.25594034400964699</v>
      </c>
      <c r="AB2321" s="17">
        <v>0.25318519302485998</v>
      </c>
      <c r="AC2321" s="17">
        <v>0.22682311414234599</v>
      </c>
      <c r="AD2321" s="17">
        <v>0.19481557465999899</v>
      </c>
      <c r="AE2321" s="17"/>
      <c r="AF2321" s="17">
        <v>0.19493629675666099</v>
      </c>
      <c r="AG2321" s="17">
        <v>0.235993093729608</v>
      </c>
      <c r="AH2321" s="17">
        <v>0.22257390195850599</v>
      </c>
      <c r="AI2321" s="17"/>
      <c r="AJ2321" s="17">
        <v>0.193675209370826</v>
      </c>
      <c r="AK2321" s="17">
        <v>0.22146097016994701</v>
      </c>
      <c r="AL2321" s="17">
        <v>0.233440131209599</v>
      </c>
      <c r="AM2321" s="17">
        <v>0.248161746930677</v>
      </c>
      <c r="AN2321" s="17">
        <v>0.21016285917900199</v>
      </c>
      <c r="AO2321" s="17"/>
      <c r="AP2321" s="17">
        <v>0.17447994621166499</v>
      </c>
      <c r="AQ2321" s="17">
        <v>0.22077661583425301</v>
      </c>
      <c r="AR2321" s="17">
        <v>0.22145222842808099</v>
      </c>
      <c r="AS2321" s="17"/>
      <c r="AT2321" s="17">
        <v>0.18719249829109599</v>
      </c>
      <c r="AU2321" s="17">
        <v>0.26294948936898299</v>
      </c>
      <c r="AV2321" s="17" t="s">
        <v>74</v>
      </c>
      <c r="AW2321" s="17" t="s">
        <v>74</v>
      </c>
      <c r="AX2321" s="17" t="s">
        <v>74</v>
      </c>
      <c r="AY2321" s="17" t="s">
        <v>74</v>
      </c>
      <c r="AZ2321" s="17" t="s">
        <v>74</v>
      </c>
    </row>
    <row r="2322" spans="2:52" x14ac:dyDescent="0.35">
      <c r="B2322" t="s">
        <v>628</v>
      </c>
      <c r="C2322" s="17">
        <v>0.144772236017189</v>
      </c>
      <c r="D2322" s="17">
        <v>0.13680640541160999</v>
      </c>
      <c r="E2322" s="17">
        <v>0.152726680102546</v>
      </c>
      <c r="F2322" s="17"/>
      <c r="G2322" s="17">
        <v>0.13680675693539701</v>
      </c>
      <c r="H2322" s="17">
        <v>0.19193455272489399</v>
      </c>
      <c r="I2322" s="17">
        <v>0.159493549505239</v>
      </c>
      <c r="J2322" s="17">
        <v>0.17081170086151901</v>
      </c>
      <c r="K2322" s="17">
        <v>0.116205496648912</v>
      </c>
      <c r="L2322" s="17">
        <v>0.13475156246613201</v>
      </c>
      <c r="M2322" s="17"/>
      <c r="N2322" s="17">
        <v>0.1507925742723</v>
      </c>
      <c r="O2322" s="17">
        <v>0.143648326878273</v>
      </c>
      <c r="P2322" s="17">
        <v>0.120377103099488</v>
      </c>
      <c r="Q2322" s="17">
        <v>0.16201182901955299</v>
      </c>
      <c r="R2322" s="17"/>
      <c r="S2322" s="17">
        <v>0.14311155593795799</v>
      </c>
      <c r="T2322" s="17">
        <v>0.155120009386016</v>
      </c>
      <c r="U2322" s="17">
        <v>0.129441734513112</v>
      </c>
      <c r="V2322" s="17">
        <v>0.14913874842359601</v>
      </c>
      <c r="W2322" s="17">
        <v>0.133326686935935</v>
      </c>
      <c r="X2322" s="17">
        <v>0.20905245528809799</v>
      </c>
      <c r="Y2322" s="17">
        <v>0.12905161189254399</v>
      </c>
      <c r="Z2322" s="17">
        <v>0.22806058159770801</v>
      </c>
      <c r="AA2322" s="17">
        <v>9.8530828601591097E-2</v>
      </c>
      <c r="AB2322" s="17">
        <v>0.122810324842343</v>
      </c>
      <c r="AC2322" s="17">
        <v>8.3281870094148905E-2</v>
      </c>
      <c r="AD2322" s="17">
        <v>0.250749926338388</v>
      </c>
      <c r="AE2322" s="17"/>
      <c r="AF2322" s="17">
        <v>0.15690662408685299</v>
      </c>
      <c r="AG2322" s="17">
        <v>0.12575761778804101</v>
      </c>
      <c r="AH2322" s="17">
        <v>0.172570794127584</v>
      </c>
      <c r="AI2322" s="17"/>
      <c r="AJ2322" s="17">
        <v>0.13819755802188</v>
      </c>
      <c r="AK2322" s="17">
        <v>0.14262111730753699</v>
      </c>
      <c r="AL2322" s="17">
        <v>0.11958529880511801</v>
      </c>
      <c r="AM2322" s="17">
        <v>0.236460226321835</v>
      </c>
      <c r="AN2322" s="17">
        <v>0.199125146336533</v>
      </c>
      <c r="AO2322" s="17"/>
      <c r="AP2322" s="17">
        <v>0.14156083281731</v>
      </c>
      <c r="AQ2322" s="17">
        <v>0.12842281994334301</v>
      </c>
      <c r="AR2322" s="17">
        <v>0.119781893633692</v>
      </c>
      <c r="AS2322" s="17"/>
      <c r="AT2322" s="17">
        <v>0.126994056441081</v>
      </c>
      <c r="AU2322" s="17">
        <v>0.18133208235585499</v>
      </c>
      <c r="AV2322" s="17" t="s">
        <v>74</v>
      </c>
      <c r="AW2322" s="17" t="s">
        <v>74</v>
      </c>
      <c r="AX2322" s="17" t="s">
        <v>74</v>
      </c>
      <c r="AY2322" s="17" t="s">
        <v>74</v>
      </c>
      <c r="AZ2322" s="17" t="s">
        <v>74</v>
      </c>
    </row>
    <row r="2323" spans="2:52" x14ac:dyDescent="0.35">
      <c r="B2323" t="s">
        <v>629</v>
      </c>
      <c r="C2323" s="17">
        <v>0.13226299223202101</v>
      </c>
      <c r="D2323" s="17">
        <v>0.142800157123016</v>
      </c>
      <c r="E2323" s="17">
        <v>0.120944315994958</v>
      </c>
      <c r="F2323" s="17"/>
      <c r="G2323" s="17">
        <v>0.289472166953192</v>
      </c>
      <c r="H2323" s="17">
        <v>0.159612849625169</v>
      </c>
      <c r="I2323" s="17">
        <v>0.15846313892564701</v>
      </c>
      <c r="J2323" s="17">
        <v>0.16373782042297599</v>
      </c>
      <c r="K2323" s="17">
        <v>0.12267517294444399</v>
      </c>
      <c r="L2323" s="17">
        <v>9.5009451660336794E-2</v>
      </c>
      <c r="M2323" s="17"/>
      <c r="N2323" s="17">
        <v>0.16164511865341999</v>
      </c>
      <c r="O2323" s="17">
        <v>0.12901406487497699</v>
      </c>
      <c r="P2323" s="17">
        <v>0.124995376283664</v>
      </c>
      <c r="Q2323" s="17">
        <v>0.103915077567968</v>
      </c>
      <c r="R2323" s="17"/>
      <c r="S2323" s="17">
        <v>0.15151284372107199</v>
      </c>
      <c r="T2323" s="17">
        <v>0.16270805972050201</v>
      </c>
      <c r="U2323" s="17">
        <v>0.10436603747661399</v>
      </c>
      <c r="V2323" s="17">
        <v>0.131692235203695</v>
      </c>
      <c r="W2323" s="17">
        <v>0.11153862888351</v>
      </c>
      <c r="X2323" s="17">
        <v>9.3142038878117298E-2</v>
      </c>
      <c r="Y2323" s="17">
        <v>0.1372463258745</v>
      </c>
      <c r="Z2323" s="17">
        <v>0.16665883967957501</v>
      </c>
      <c r="AA2323" s="17">
        <v>0.116977821114083</v>
      </c>
      <c r="AB2323" s="17">
        <v>0.10691402998791601</v>
      </c>
      <c r="AC2323" s="17">
        <v>0.12868805391620899</v>
      </c>
      <c r="AD2323" s="17">
        <v>0.25350195248374802</v>
      </c>
      <c r="AE2323" s="17"/>
      <c r="AF2323" s="17">
        <v>0.125302077837156</v>
      </c>
      <c r="AG2323" s="17">
        <v>0.126827326116358</v>
      </c>
      <c r="AH2323" s="17">
        <v>0.178519999700298</v>
      </c>
      <c r="AI2323" s="17"/>
      <c r="AJ2323" s="17">
        <v>0.116232833500597</v>
      </c>
      <c r="AK2323" s="17">
        <v>0.14378373702265601</v>
      </c>
      <c r="AL2323" s="17">
        <v>0.111214890602417</v>
      </c>
      <c r="AM2323" s="17">
        <v>0.116516927800544</v>
      </c>
      <c r="AN2323" s="17">
        <v>0.17303346727168301</v>
      </c>
      <c r="AO2323" s="17"/>
      <c r="AP2323" s="17">
        <v>0.11409786085959001</v>
      </c>
      <c r="AQ2323" s="17">
        <v>0.13968648741779399</v>
      </c>
      <c r="AR2323" s="17">
        <v>0.13621138720120601</v>
      </c>
      <c r="AS2323" s="17"/>
      <c r="AT2323" s="17">
        <v>0.114894561281152</v>
      </c>
      <c r="AU2323" s="17">
        <v>0.16798021310883501</v>
      </c>
      <c r="AV2323" s="17" t="s">
        <v>74</v>
      </c>
      <c r="AW2323" s="17" t="s">
        <v>74</v>
      </c>
      <c r="AX2323" s="17" t="s">
        <v>74</v>
      </c>
      <c r="AY2323" s="17" t="s">
        <v>74</v>
      </c>
      <c r="AZ2323" s="17" t="s">
        <v>74</v>
      </c>
    </row>
    <row r="2324" spans="2:52" x14ac:dyDescent="0.35">
      <c r="B2324" t="s">
        <v>630</v>
      </c>
      <c r="C2324" s="17">
        <v>0.119438944786496</v>
      </c>
      <c r="D2324" s="17">
        <v>0.13433484960095399</v>
      </c>
      <c r="E2324" s="17">
        <v>0.10502392353140901</v>
      </c>
      <c r="F2324" s="17"/>
      <c r="G2324" s="17">
        <v>0.25039252490095598</v>
      </c>
      <c r="H2324" s="17">
        <v>0.121963069703045</v>
      </c>
      <c r="I2324" s="17">
        <v>0.20630323861689001</v>
      </c>
      <c r="J2324" s="17">
        <v>0.109686807252172</v>
      </c>
      <c r="K2324" s="17">
        <v>0.124688531050308</v>
      </c>
      <c r="L2324" s="17">
        <v>8.1256568965893394E-2</v>
      </c>
      <c r="M2324" s="17"/>
      <c r="N2324" s="17">
        <v>0.144696227085711</v>
      </c>
      <c r="O2324" s="17">
        <v>0.13526965796236501</v>
      </c>
      <c r="P2324" s="17">
        <v>0.104594586173351</v>
      </c>
      <c r="Q2324" s="17">
        <v>8.12897115044936E-2</v>
      </c>
      <c r="R2324" s="17"/>
      <c r="S2324" s="17">
        <v>0.13347859137221799</v>
      </c>
      <c r="T2324" s="17">
        <v>0.132041030046531</v>
      </c>
      <c r="U2324" s="17">
        <v>6.4276990966465802E-2</v>
      </c>
      <c r="V2324" s="17">
        <v>0.15950890975089299</v>
      </c>
      <c r="W2324" s="17">
        <v>9.1937592044316202E-2</v>
      </c>
      <c r="X2324" s="17">
        <v>0.16866065167772001</v>
      </c>
      <c r="Y2324" s="17">
        <v>0.13764598630757899</v>
      </c>
      <c r="Z2324" s="17">
        <v>0.13763653937343201</v>
      </c>
      <c r="AA2324" s="17">
        <v>6.8905566221263204E-2</v>
      </c>
      <c r="AB2324" s="17">
        <v>9.4961711512247304E-2</v>
      </c>
      <c r="AC2324" s="17">
        <v>0.114649760598388</v>
      </c>
      <c r="AD2324" s="17">
        <v>0.14738868042068601</v>
      </c>
      <c r="AE2324" s="17"/>
      <c r="AF2324" s="17">
        <v>0.103071297180552</v>
      </c>
      <c r="AG2324" s="17">
        <v>0.12536679072904899</v>
      </c>
      <c r="AH2324" s="17">
        <v>0.14661172900060401</v>
      </c>
      <c r="AI2324" s="17"/>
      <c r="AJ2324" s="17">
        <v>0.110978574863551</v>
      </c>
      <c r="AK2324" s="17">
        <v>0.12530587002172</v>
      </c>
      <c r="AL2324" s="17">
        <v>0.192454559996697</v>
      </c>
      <c r="AM2324" s="17">
        <v>0.12062170336924199</v>
      </c>
      <c r="AN2324" s="17">
        <v>8.9747900682835599E-2</v>
      </c>
      <c r="AO2324" s="17"/>
      <c r="AP2324" s="17">
        <v>0.106417439483786</v>
      </c>
      <c r="AQ2324" s="17">
        <v>0.13537907476174299</v>
      </c>
      <c r="AR2324" s="17">
        <v>0.16084950633516701</v>
      </c>
      <c r="AS2324" s="17"/>
      <c r="AT2324" s="17">
        <v>9.4850830737265898E-2</v>
      </c>
      <c r="AU2324" s="17">
        <v>0.17000304599545801</v>
      </c>
      <c r="AV2324" s="17" t="s">
        <v>74</v>
      </c>
      <c r="AW2324" s="17" t="s">
        <v>74</v>
      </c>
      <c r="AX2324" s="17" t="s">
        <v>74</v>
      </c>
      <c r="AY2324" s="17" t="s">
        <v>74</v>
      </c>
      <c r="AZ2324" s="17" t="s">
        <v>74</v>
      </c>
    </row>
    <row r="2325" spans="2:52" x14ac:dyDescent="0.35">
      <c r="B2325" t="s">
        <v>631</v>
      </c>
      <c r="C2325" s="17">
        <v>0.101165795105869</v>
      </c>
      <c r="D2325" s="17">
        <v>8.8224400128006697E-2</v>
      </c>
      <c r="E2325" s="17">
        <v>0.11393080613249799</v>
      </c>
      <c r="F2325" s="17"/>
      <c r="G2325" s="17">
        <v>7.2702349179103606E-2</v>
      </c>
      <c r="H2325" s="17">
        <v>0.12207290507108801</v>
      </c>
      <c r="I2325" s="17">
        <v>0.12946213331624901</v>
      </c>
      <c r="J2325" s="17">
        <v>0.136072350411686</v>
      </c>
      <c r="K2325" s="17">
        <v>8.1949409083225497E-2</v>
      </c>
      <c r="L2325" s="17">
        <v>8.5138646585855501E-2</v>
      </c>
      <c r="M2325" s="17"/>
      <c r="N2325" s="17">
        <v>8.15409237599721E-2</v>
      </c>
      <c r="O2325" s="17">
        <v>0.101879272629654</v>
      </c>
      <c r="P2325" s="17">
        <v>9.3983197591161194E-2</v>
      </c>
      <c r="Q2325" s="17">
        <v>0.13383144355436799</v>
      </c>
      <c r="R2325" s="17"/>
      <c r="S2325" s="17">
        <v>7.4826528010464299E-2</v>
      </c>
      <c r="T2325" s="17">
        <v>9.7047218981077002E-2</v>
      </c>
      <c r="U2325" s="17">
        <v>9.4598586321446895E-2</v>
      </c>
      <c r="V2325" s="17">
        <v>0.103300396548588</v>
      </c>
      <c r="W2325" s="17">
        <v>0.12177764362171301</v>
      </c>
      <c r="X2325" s="17">
        <v>0.13967145603508899</v>
      </c>
      <c r="Y2325" s="17">
        <v>8.5243209156096705E-2</v>
      </c>
      <c r="Z2325" s="17">
        <v>8.9440036527488997E-2</v>
      </c>
      <c r="AA2325" s="17">
        <v>0.10580193069917999</v>
      </c>
      <c r="AB2325" s="17">
        <v>6.7451854862673799E-2</v>
      </c>
      <c r="AC2325" s="17">
        <v>0.19152004518684701</v>
      </c>
      <c r="AD2325" s="17">
        <v>7.0493834735697203E-2</v>
      </c>
      <c r="AE2325" s="17"/>
      <c r="AF2325" s="17">
        <v>0.112758531556927</v>
      </c>
      <c r="AG2325" s="17">
        <v>8.3063805524624501E-2</v>
      </c>
      <c r="AH2325" s="17">
        <v>0.116064837479829</v>
      </c>
      <c r="AI2325" s="17"/>
      <c r="AJ2325" s="17">
        <v>9.2926552234195894E-2</v>
      </c>
      <c r="AK2325" s="17">
        <v>0.106529876983847</v>
      </c>
      <c r="AL2325" s="17">
        <v>8.6391893705975498E-2</v>
      </c>
      <c r="AM2325" s="17">
        <v>0.20333489794708001</v>
      </c>
      <c r="AN2325" s="17">
        <v>0.14427985072157301</v>
      </c>
      <c r="AO2325" s="17"/>
      <c r="AP2325" s="17">
        <v>8.6299712985074301E-2</v>
      </c>
      <c r="AQ2325" s="17">
        <v>9.1841833055538197E-2</v>
      </c>
      <c r="AR2325" s="17">
        <v>0.13255086636006899</v>
      </c>
      <c r="AS2325" s="17"/>
      <c r="AT2325" s="17">
        <v>8.1274032683128897E-2</v>
      </c>
      <c r="AU2325" s="17">
        <v>0.14207210806481599</v>
      </c>
      <c r="AV2325" s="17" t="s">
        <v>74</v>
      </c>
      <c r="AW2325" s="17" t="s">
        <v>74</v>
      </c>
      <c r="AX2325" s="17" t="s">
        <v>74</v>
      </c>
      <c r="AY2325" s="17" t="s">
        <v>74</v>
      </c>
      <c r="AZ2325" s="17" t="s">
        <v>74</v>
      </c>
    </row>
    <row r="2326" spans="2:52" x14ac:dyDescent="0.35">
      <c r="B2326" t="s">
        <v>632</v>
      </c>
      <c r="C2326" s="17">
        <v>4.8142899842049697E-2</v>
      </c>
      <c r="D2326" s="17">
        <v>4.8505225095061499E-2</v>
      </c>
      <c r="E2326" s="17">
        <v>4.7845559568206901E-2</v>
      </c>
      <c r="F2326" s="17"/>
      <c r="G2326" s="17">
        <v>9.0817955189423996E-2</v>
      </c>
      <c r="H2326" s="17">
        <v>0.105909176048848</v>
      </c>
      <c r="I2326" s="17">
        <v>8.9998410648224905E-2</v>
      </c>
      <c r="J2326" s="17">
        <v>7.3502658419025604E-2</v>
      </c>
      <c r="K2326" s="17">
        <v>2.7482465946813799E-2</v>
      </c>
      <c r="L2326" s="17">
        <v>1.8324229840848701E-2</v>
      </c>
      <c r="M2326" s="17"/>
      <c r="N2326" s="17">
        <v>6.0379722337123798E-2</v>
      </c>
      <c r="O2326" s="17">
        <v>5.56085047762572E-2</v>
      </c>
      <c r="P2326" s="17">
        <v>3.1623942747037601E-2</v>
      </c>
      <c r="Q2326" s="17">
        <v>4.1168173632535797E-2</v>
      </c>
      <c r="R2326" s="17"/>
      <c r="S2326" s="17">
        <v>8.2978438293610193E-2</v>
      </c>
      <c r="T2326" s="17">
        <v>3.9172412678244603E-2</v>
      </c>
      <c r="U2326" s="17">
        <v>2.7601000197313302E-2</v>
      </c>
      <c r="V2326" s="17">
        <v>3.6277286720838998E-2</v>
      </c>
      <c r="W2326" s="17">
        <v>6.10476855985101E-2</v>
      </c>
      <c r="X2326" s="17">
        <v>4.7917488547862798E-2</v>
      </c>
      <c r="Y2326" s="17">
        <v>4.8675613554897003E-2</v>
      </c>
      <c r="Z2326" s="17">
        <v>2.2371319068634699E-2</v>
      </c>
      <c r="AA2326" s="17">
        <v>4.24454896347118E-2</v>
      </c>
      <c r="AB2326" s="17">
        <v>2.86775093450015E-2</v>
      </c>
      <c r="AC2326" s="17">
        <v>0.105926757111783</v>
      </c>
      <c r="AD2326" s="17">
        <v>9.3596640299540207E-2</v>
      </c>
      <c r="AE2326" s="17"/>
      <c r="AF2326" s="17">
        <v>3.4045351581540102E-2</v>
      </c>
      <c r="AG2326" s="17">
        <v>5.60439232797873E-2</v>
      </c>
      <c r="AH2326" s="17">
        <v>5.8670712160868298E-2</v>
      </c>
      <c r="AI2326" s="17"/>
      <c r="AJ2326" s="17">
        <v>3.8182162091422001E-2</v>
      </c>
      <c r="AK2326" s="17">
        <v>5.8512219567986801E-2</v>
      </c>
      <c r="AL2326" s="17">
        <v>2.02140079618243E-2</v>
      </c>
      <c r="AM2326" s="17">
        <v>7.8719252265858394E-2</v>
      </c>
      <c r="AN2326" s="17">
        <v>5.12569935382872E-2</v>
      </c>
      <c r="AO2326" s="17"/>
      <c r="AP2326" s="17">
        <v>2.8594518068638101E-2</v>
      </c>
      <c r="AQ2326" s="17">
        <v>6.2255030305596898E-2</v>
      </c>
      <c r="AR2326" s="17">
        <v>2.44105985298677E-2</v>
      </c>
      <c r="AS2326" s="17"/>
      <c r="AT2326" s="17">
        <v>3.0165490927967602E-2</v>
      </c>
      <c r="AU2326" s="17">
        <v>8.5112450332443204E-2</v>
      </c>
      <c r="AV2326" s="17" t="s">
        <v>74</v>
      </c>
      <c r="AW2326" s="17" t="s">
        <v>74</v>
      </c>
      <c r="AX2326" s="17" t="s">
        <v>74</v>
      </c>
      <c r="AY2326" s="17" t="s">
        <v>74</v>
      </c>
      <c r="AZ2326" s="17" t="s">
        <v>74</v>
      </c>
    </row>
    <row r="2327" spans="2:52" x14ac:dyDescent="0.35">
      <c r="B2327" t="s">
        <v>633</v>
      </c>
      <c r="C2327" s="17">
        <v>2.2109807746091399E-2</v>
      </c>
      <c r="D2327" s="17">
        <v>1.8216292748959799E-2</v>
      </c>
      <c r="E2327" s="17">
        <v>2.5940447853396699E-2</v>
      </c>
      <c r="F2327" s="17"/>
      <c r="G2327" s="17">
        <v>8.7514459399544997E-2</v>
      </c>
      <c r="H2327" s="17">
        <v>3.0416805198070301E-2</v>
      </c>
      <c r="I2327" s="17">
        <v>3.8207765125106499E-2</v>
      </c>
      <c r="J2327" s="17">
        <v>2.50447266778915E-2</v>
      </c>
      <c r="K2327" s="17">
        <v>1.8314589864418401E-2</v>
      </c>
      <c r="L2327" s="17">
        <v>1.02259257751505E-2</v>
      </c>
      <c r="M2327" s="17"/>
      <c r="N2327" s="17">
        <v>1.6437047636424399E-2</v>
      </c>
      <c r="O2327" s="17">
        <v>2.9758523428703099E-2</v>
      </c>
      <c r="P2327" s="17">
        <v>1.1012773343467499E-2</v>
      </c>
      <c r="Q2327" s="17">
        <v>3.2966911156885798E-2</v>
      </c>
      <c r="R2327" s="17"/>
      <c r="S2327" s="17">
        <v>3.3176835609416103E-2</v>
      </c>
      <c r="T2327" s="17">
        <v>2.0682675579892802E-2</v>
      </c>
      <c r="U2327" s="17">
        <v>1.25719694647024E-2</v>
      </c>
      <c r="V2327" s="17">
        <v>2.7977240205871799E-2</v>
      </c>
      <c r="W2327" s="17">
        <v>6.8092828496557197E-3</v>
      </c>
      <c r="X2327" s="17">
        <v>2.6811409585678202E-2</v>
      </c>
      <c r="Y2327" s="17">
        <v>1.5151246532168801E-2</v>
      </c>
      <c r="Z2327" s="17">
        <v>1.0944079644547199E-2</v>
      </c>
      <c r="AA2327" s="17">
        <v>4.4288728336363201E-2</v>
      </c>
      <c r="AB2327" s="17">
        <v>1.8539062131396899E-2</v>
      </c>
      <c r="AC2327" s="17">
        <v>2.2450850730054799E-2</v>
      </c>
      <c r="AD2327" s="17">
        <v>0</v>
      </c>
      <c r="AE2327" s="17"/>
      <c r="AF2327" s="17">
        <v>1.7789897149247801E-2</v>
      </c>
      <c r="AG2327" s="17">
        <v>2.3871633695676901E-2</v>
      </c>
      <c r="AH2327" s="17">
        <v>2.6084615562314999E-2</v>
      </c>
      <c r="AI2327" s="17"/>
      <c r="AJ2327" s="17">
        <v>1.6841198854707699E-2</v>
      </c>
      <c r="AK2327" s="17">
        <v>3.6515891830413302E-2</v>
      </c>
      <c r="AL2327" s="17">
        <v>1.33419129343447E-2</v>
      </c>
      <c r="AM2327" s="17">
        <v>7.73623923795628E-2</v>
      </c>
      <c r="AN2327" s="17">
        <v>1.21983520970501E-2</v>
      </c>
      <c r="AO2327" s="17"/>
      <c r="AP2327" s="17">
        <v>1.64394402125333E-2</v>
      </c>
      <c r="AQ2327" s="17">
        <v>3.6143738102143802E-2</v>
      </c>
      <c r="AR2327" s="17">
        <v>4.0546901014778598E-2</v>
      </c>
      <c r="AS2327" s="17"/>
      <c r="AT2327" s="17">
        <v>1.63170337150523E-2</v>
      </c>
      <c r="AU2327" s="17">
        <v>3.4022328234635801E-2</v>
      </c>
      <c r="AV2327" s="17" t="s">
        <v>74</v>
      </c>
      <c r="AW2327" s="17" t="s">
        <v>74</v>
      </c>
      <c r="AX2327" s="17" t="s">
        <v>74</v>
      </c>
      <c r="AY2327" s="17" t="s">
        <v>74</v>
      </c>
      <c r="AZ2327" s="17" t="s">
        <v>74</v>
      </c>
    </row>
    <row r="2328" spans="2:52" x14ac:dyDescent="0.35">
      <c r="B2328" t="s">
        <v>72</v>
      </c>
      <c r="C2328" s="17">
        <v>1.2827384784123199E-2</v>
      </c>
      <c r="D2328" s="17">
        <v>1.1811104966396299E-2</v>
      </c>
      <c r="E2328" s="17">
        <v>1.38355651211826E-2</v>
      </c>
      <c r="F2328" s="17"/>
      <c r="G2328" s="17">
        <v>3.4940382376083802E-2</v>
      </c>
      <c r="H2328" s="17">
        <v>2.09334707569288E-2</v>
      </c>
      <c r="I2328" s="17">
        <v>2.0174149782022401E-2</v>
      </c>
      <c r="J2328" s="17">
        <v>1.267180724345E-2</v>
      </c>
      <c r="K2328" s="17">
        <v>9.1859335688676894E-3</v>
      </c>
      <c r="L2328" s="17">
        <v>8.8984481305032209E-3</v>
      </c>
      <c r="M2328" s="17"/>
      <c r="N2328" s="17">
        <v>1.22851405251746E-2</v>
      </c>
      <c r="O2328" s="17">
        <v>1.04671208996743E-2</v>
      </c>
      <c r="P2328" s="17">
        <v>6.6050291240060304E-3</v>
      </c>
      <c r="Q2328" s="17">
        <v>2.3462362887583799E-2</v>
      </c>
      <c r="R2328" s="17"/>
      <c r="S2328" s="17">
        <v>1.17921987508137E-2</v>
      </c>
      <c r="T2328" s="17">
        <v>4.0341760545814396E-3</v>
      </c>
      <c r="U2328" s="17">
        <v>5.9119992875565804E-3</v>
      </c>
      <c r="V2328" s="17">
        <v>1.15564495995696E-2</v>
      </c>
      <c r="W2328" s="17">
        <v>2.1627352998419599E-2</v>
      </c>
      <c r="X2328" s="17">
        <v>7.4451714867758102E-3</v>
      </c>
      <c r="Y2328" s="17">
        <v>2.19743011458743E-2</v>
      </c>
      <c r="Z2328" s="17">
        <v>1.04187746598865E-2</v>
      </c>
      <c r="AA2328" s="17">
        <v>2.0353160464219901E-2</v>
      </c>
      <c r="AB2328" s="17">
        <v>1.3896658192308399E-2</v>
      </c>
      <c r="AC2328" s="17">
        <v>1.04993475393377E-2</v>
      </c>
      <c r="AD2328" s="17">
        <v>2.2012381510632902E-2</v>
      </c>
      <c r="AE2328" s="17"/>
      <c r="AF2328" s="17">
        <v>1.2253016679298999E-2</v>
      </c>
      <c r="AG2328" s="17">
        <v>8.65014227205195E-3</v>
      </c>
      <c r="AH2328" s="17">
        <v>3.4915524373580101E-2</v>
      </c>
      <c r="AI2328" s="17"/>
      <c r="AJ2328" s="17">
        <v>1.28036961393526E-2</v>
      </c>
      <c r="AK2328" s="17">
        <v>9.5316745565609002E-3</v>
      </c>
      <c r="AL2328" s="17">
        <v>6.0095725961189202E-3</v>
      </c>
      <c r="AM2328" s="17">
        <v>0</v>
      </c>
      <c r="AN2328" s="17">
        <v>2.6542083683222899E-2</v>
      </c>
      <c r="AO2328" s="17"/>
      <c r="AP2328" s="17">
        <v>1.0464788332026799E-2</v>
      </c>
      <c r="AQ2328" s="17">
        <v>1.4069851742314701E-2</v>
      </c>
      <c r="AR2328" s="17">
        <v>7.2818259247532501E-3</v>
      </c>
      <c r="AS2328" s="17"/>
      <c r="AT2328" s="17">
        <v>1.39143567332599E-2</v>
      </c>
      <c r="AU2328" s="17">
        <v>1.05920868862281E-2</v>
      </c>
      <c r="AV2328" s="17" t="s">
        <v>74</v>
      </c>
      <c r="AW2328" s="17" t="s">
        <v>74</v>
      </c>
      <c r="AX2328" s="17" t="s">
        <v>74</v>
      </c>
      <c r="AY2328" s="17" t="s">
        <v>74</v>
      </c>
      <c r="AZ2328" s="17" t="s">
        <v>74</v>
      </c>
    </row>
    <row r="2329" spans="2:52" x14ac:dyDescent="0.35">
      <c r="B2329" t="s">
        <v>188</v>
      </c>
      <c r="C2329" s="17">
        <v>0.13693665119616</v>
      </c>
      <c r="D2329" s="17">
        <v>0.13124837358143099</v>
      </c>
      <c r="E2329" s="17">
        <v>0.14265632659462599</v>
      </c>
      <c r="F2329" s="17"/>
      <c r="G2329" s="17">
        <v>2.0002391499778099E-2</v>
      </c>
      <c r="H2329" s="17">
        <v>2.1128761486630301E-2</v>
      </c>
      <c r="I2329" s="17">
        <v>4.88812997254136E-2</v>
      </c>
      <c r="J2329" s="17">
        <v>7.6346753079992002E-2</v>
      </c>
      <c r="K2329" s="17">
        <v>0.165260834071667</v>
      </c>
      <c r="L2329" s="17">
        <v>0.212939417704228</v>
      </c>
      <c r="M2329" s="17"/>
      <c r="N2329" s="17">
        <v>0.13035995873998099</v>
      </c>
      <c r="O2329" s="17">
        <v>0.13761927917085501</v>
      </c>
      <c r="P2329" s="17">
        <v>0.132557598004449</v>
      </c>
      <c r="Q2329" s="17">
        <v>0.151967155360025</v>
      </c>
      <c r="R2329" s="17"/>
      <c r="S2329" s="17">
        <v>8.9734133480775705E-2</v>
      </c>
      <c r="T2329" s="17">
        <v>0.12366775949017</v>
      </c>
      <c r="U2329" s="17">
        <v>0.16626870193687099</v>
      </c>
      <c r="V2329" s="17">
        <v>0.12982770983119299</v>
      </c>
      <c r="W2329" s="17">
        <v>0.151558507727409</v>
      </c>
      <c r="X2329" s="17">
        <v>0.13043100465229299</v>
      </c>
      <c r="Y2329" s="17">
        <v>0.172702547373003</v>
      </c>
      <c r="Z2329" s="17">
        <v>0.126256626402172</v>
      </c>
      <c r="AA2329" s="17">
        <v>0.103765150196112</v>
      </c>
      <c r="AB2329" s="17">
        <v>0.18937040076655801</v>
      </c>
      <c r="AC2329" s="17">
        <v>0.13657379251726501</v>
      </c>
      <c r="AD2329" s="17">
        <v>9.4143884936473701E-2</v>
      </c>
      <c r="AE2329" s="17"/>
      <c r="AF2329" s="17">
        <v>0.155665477221023</v>
      </c>
      <c r="AG2329" s="17">
        <v>0.13918014522584901</v>
      </c>
      <c r="AH2329" s="17">
        <v>6.76341231738979E-2</v>
      </c>
      <c r="AI2329" s="17"/>
      <c r="AJ2329" s="17">
        <v>0.150029312375102</v>
      </c>
      <c r="AK2329" s="17">
        <v>0.103975478189058</v>
      </c>
      <c r="AL2329" s="17">
        <v>0.18107470221765201</v>
      </c>
      <c r="AM2329" s="17">
        <v>7.61459578782787E-2</v>
      </c>
      <c r="AN2329" s="17">
        <v>9.2700349170855706E-2</v>
      </c>
      <c r="AO2329" s="17"/>
      <c r="AP2329" s="17">
        <v>0.14315575494824301</v>
      </c>
      <c r="AQ2329" s="17">
        <v>0.111780997359496</v>
      </c>
      <c r="AR2329" s="17">
        <v>0.221115341793508</v>
      </c>
      <c r="AS2329" s="17"/>
      <c r="AT2329" s="17">
        <v>0.18461314749275201</v>
      </c>
      <c r="AU2329" s="17">
        <v>3.8892564561336301E-2</v>
      </c>
      <c r="AV2329" s="17" t="s">
        <v>74</v>
      </c>
      <c r="AW2329" s="17" t="s">
        <v>74</v>
      </c>
      <c r="AX2329" s="17" t="s">
        <v>74</v>
      </c>
      <c r="AY2329" s="17" t="s">
        <v>74</v>
      </c>
      <c r="AZ2329" s="17" t="s">
        <v>74</v>
      </c>
    </row>
    <row r="2330" spans="2:52" x14ac:dyDescent="0.35">
      <c r="B2330" t="s">
        <v>173</v>
      </c>
      <c r="C2330" s="17">
        <v>5.7505008856638402E-2</v>
      </c>
      <c r="D2330" s="17">
        <v>5.5049906826131298E-2</v>
      </c>
      <c r="E2330" s="17">
        <v>5.9971780204325101E-2</v>
      </c>
      <c r="F2330" s="17"/>
      <c r="G2330" s="17">
        <v>3.7844835665569398E-2</v>
      </c>
      <c r="H2330" s="17">
        <v>7.0303456234696998E-3</v>
      </c>
      <c r="I2330" s="17">
        <v>2.9517199092170401E-2</v>
      </c>
      <c r="J2330" s="17">
        <v>5.6800121550164999E-2</v>
      </c>
      <c r="K2330" s="17">
        <v>6.06964456633751E-2</v>
      </c>
      <c r="L2330" s="17">
        <v>7.8143813786240204E-2</v>
      </c>
      <c r="M2330" s="17"/>
      <c r="N2330" s="17">
        <v>5.6000920696902497E-2</v>
      </c>
      <c r="O2330" s="17">
        <v>4.80575691612352E-2</v>
      </c>
      <c r="P2330" s="17">
        <v>5.9499506672188798E-2</v>
      </c>
      <c r="Q2330" s="17">
        <v>6.9816296547887E-2</v>
      </c>
      <c r="R2330" s="17"/>
      <c r="S2330" s="17">
        <v>5.6953162187138397E-2</v>
      </c>
      <c r="T2330" s="17">
        <v>6.6539838781323093E-2</v>
      </c>
      <c r="U2330" s="17">
        <v>7.5705233676238506E-2</v>
      </c>
      <c r="V2330" s="17">
        <v>4.2532143044012899E-2</v>
      </c>
      <c r="W2330" s="17">
        <v>8.0252902052583203E-2</v>
      </c>
      <c r="X2330" s="17">
        <v>6.4504015908318502E-2</v>
      </c>
      <c r="Y2330" s="17">
        <v>4.6268532437044901E-2</v>
      </c>
      <c r="Z2330" s="17">
        <v>5.57640832995938E-2</v>
      </c>
      <c r="AA2330" s="17">
        <v>5.3682069278586299E-2</v>
      </c>
      <c r="AB2330" s="17">
        <v>6.9307189403195302E-2</v>
      </c>
      <c r="AC2330" s="17">
        <v>3.3239137918099203E-2</v>
      </c>
      <c r="AD2330" s="17">
        <v>0</v>
      </c>
      <c r="AE2330" s="17"/>
      <c r="AF2330" s="17">
        <v>6.5611854822132096E-2</v>
      </c>
      <c r="AG2330" s="17">
        <v>5.3197061794243203E-2</v>
      </c>
      <c r="AH2330" s="17">
        <v>3.4474027062877201E-2</v>
      </c>
      <c r="AI2330" s="17"/>
      <c r="AJ2330" s="17">
        <v>6.9898230201055497E-2</v>
      </c>
      <c r="AK2330" s="17">
        <v>4.4348381715223199E-2</v>
      </c>
      <c r="AL2330" s="17">
        <v>5.8235468776853698E-2</v>
      </c>
      <c r="AM2330" s="17">
        <v>3.9287560668212602E-2</v>
      </c>
      <c r="AN2330" s="17">
        <v>4.7515957213040701E-2</v>
      </c>
      <c r="AO2330" s="17"/>
      <c r="AP2330" s="17">
        <v>7.0611194549574097E-2</v>
      </c>
      <c r="AQ2330" s="17">
        <v>4.4853694540837999E-2</v>
      </c>
      <c r="AR2330" s="17">
        <v>2.4146101111650199E-2</v>
      </c>
      <c r="AS2330" s="17"/>
      <c r="AT2330" s="17">
        <v>7.7165550165649396E-2</v>
      </c>
      <c r="AU2330" s="17">
        <v>1.7074189372825101E-2</v>
      </c>
      <c r="AV2330" s="17" t="s">
        <v>74</v>
      </c>
      <c r="AW2330" s="17" t="s">
        <v>74</v>
      </c>
      <c r="AX2330" s="17" t="s">
        <v>74</v>
      </c>
      <c r="AY2330" s="17" t="s">
        <v>74</v>
      </c>
      <c r="AZ2330" s="17" t="s">
        <v>74</v>
      </c>
    </row>
    <row r="2331" spans="2:52" x14ac:dyDescent="0.35">
      <c r="C2331" s="17"/>
      <c r="D2331" s="17"/>
      <c r="E2331" s="17"/>
      <c r="F2331" s="17"/>
      <c r="G2331" s="17"/>
      <c r="H2331" s="17"/>
      <c r="I2331" s="17"/>
      <c r="J2331" s="17"/>
      <c r="K2331" s="17"/>
      <c r="L2331" s="17"/>
      <c r="M2331" s="17"/>
      <c r="N2331" s="17"/>
      <c r="O2331" s="17"/>
      <c r="P2331" s="17"/>
      <c r="Q2331" s="17"/>
      <c r="R2331" s="17"/>
      <c r="S2331" s="17"/>
      <c r="T2331" s="17"/>
      <c r="U2331" s="17"/>
      <c r="V2331" s="17"/>
      <c r="W2331" s="17"/>
      <c r="X2331" s="17"/>
      <c r="Y2331" s="17"/>
      <c r="Z2331" s="17"/>
      <c r="AA2331" s="17"/>
      <c r="AB2331" s="17"/>
      <c r="AC2331" s="17"/>
      <c r="AD2331" s="17"/>
      <c r="AE2331" s="17"/>
      <c r="AF2331" s="17"/>
      <c r="AG2331" s="17"/>
      <c r="AH2331" s="17"/>
      <c r="AI2331" s="17"/>
      <c r="AJ2331" s="17"/>
      <c r="AK2331" s="17"/>
      <c r="AL2331" s="17"/>
      <c r="AM2331" s="17"/>
      <c r="AN2331" s="17"/>
      <c r="AO2331" s="17"/>
      <c r="AP2331" s="17"/>
      <c r="AQ2331" s="17"/>
      <c r="AR2331" s="17"/>
      <c r="AS2331" s="17"/>
      <c r="AT2331" s="17"/>
      <c r="AU2331" s="17"/>
      <c r="AV2331" s="17"/>
      <c r="AW2331" s="17"/>
      <c r="AX2331" s="17"/>
      <c r="AY2331" s="17"/>
      <c r="AZ2331" s="17"/>
    </row>
    <row r="2332" spans="2:52" x14ac:dyDescent="0.35">
      <c r="B2332" s="6" t="s">
        <v>645</v>
      </c>
      <c r="C2332" s="17"/>
      <c r="D2332" s="17"/>
      <c r="E2332" s="17"/>
      <c r="F2332" s="17"/>
      <c r="G2332" s="17"/>
      <c r="H2332" s="17"/>
      <c r="I2332" s="17"/>
      <c r="J2332" s="17"/>
      <c r="K2332" s="17"/>
      <c r="L2332" s="17"/>
      <c r="M2332" s="17"/>
      <c r="N2332" s="17"/>
      <c r="O2332" s="17"/>
      <c r="P2332" s="17"/>
      <c r="Q2332" s="17"/>
      <c r="R2332" s="17"/>
      <c r="S2332" s="17"/>
      <c r="T2332" s="17"/>
      <c r="U2332" s="17"/>
      <c r="V2332" s="17"/>
      <c r="W2332" s="17"/>
      <c r="X2332" s="17"/>
      <c r="Y2332" s="17"/>
      <c r="Z2332" s="17"/>
      <c r="AA2332" s="17"/>
      <c r="AB2332" s="17"/>
      <c r="AC2332" s="17"/>
      <c r="AD2332" s="17"/>
      <c r="AE2332" s="17"/>
      <c r="AF2332" s="17"/>
      <c r="AG2332" s="17"/>
      <c r="AH2332" s="17"/>
      <c r="AI2332" s="17"/>
      <c r="AJ2332" s="17"/>
      <c r="AK2332" s="17"/>
      <c r="AL2332" s="17"/>
      <c r="AM2332" s="17"/>
      <c r="AN2332" s="17"/>
      <c r="AO2332" s="17"/>
      <c r="AP2332" s="17"/>
      <c r="AQ2332" s="17"/>
      <c r="AR2332" s="17"/>
      <c r="AS2332" s="17"/>
      <c r="AT2332" s="17"/>
      <c r="AU2332" s="17"/>
      <c r="AV2332" s="17"/>
      <c r="AW2332" s="17"/>
      <c r="AX2332" s="17"/>
      <c r="AY2332" s="17"/>
      <c r="AZ2332" s="17"/>
    </row>
    <row r="2333" spans="2:52" x14ac:dyDescent="0.35">
      <c r="B2333" s="24" t="s">
        <v>76</v>
      </c>
      <c r="C2333" s="17"/>
      <c r="D2333" s="17"/>
      <c r="E2333" s="17"/>
      <c r="F2333" s="17"/>
      <c r="G2333" s="17"/>
      <c r="H2333" s="17"/>
      <c r="I2333" s="17"/>
      <c r="J2333" s="17"/>
      <c r="K2333" s="17"/>
      <c r="L2333" s="17"/>
      <c r="M2333" s="17"/>
      <c r="N2333" s="17"/>
      <c r="O2333" s="17"/>
      <c r="P2333" s="17"/>
      <c r="Q2333" s="17"/>
      <c r="R2333" s="17"/>
      <c r="S2333" s="17"/>
      <c r="T2333" s="17"/>
      <c r="U2333" s="17"/>
      <c r="V2333" s="17"/>
      <c r="W2333" s="17"/>
      <c r="X2333" s="17"/>
      <c r="Y2333" s="17"/>
      <c r="Z2333" s="17"/>
      <c r="AA2333" s="17"/>
      <c r="AB2333" s="17"/>
      <c r="AC2333" s="17"/>
      <c r="AD2333" s="17"/>
      <c r="AE2333" s="17"/>
      <c r="AF2333" s="17"/>
      <c r="AG2333" s="17"/>
      <c r="AH2333" s="17"/>
      <c r="AI2333" s="17"/>
      <c r="AJ2333" s="17"/>
      <c r="AK2333" s="17"/>
      <c r="AL2333" s="17"/>
      <c r="AM2333" s="17"/>
      <c r="AN2333" s="17"/>
      <c r="AO2333" s="17"/>
      <c r="AP2333" s="17"/>
      <c r="AQ2333" s="17"/>
      <c r="AR2333" s="17"/>
      <c r="AS2333" s="17"/>
      <c r="AT2333" s="17"/>
      <c r="AU2333" s="17"/>
      <c r="AV2333" s="17"/>
      <c r="AW2333" s="17"/>
      <c r="AX2333" s="17"/>
      <c r="AY2333" s="17"/>
      <c r="AZ2333" s="17"/>
    </row>
    <row r="2334" spans="2:52" x14ac:dyDescent="0.35">
      <c r="B2334" t="s">
        <v>635</v>
      </c>
      <c r="C2334" s="17">
        <v>0.45477919756973101</v>
      </c>
      <c r="D2334" s="17">
        <v>0.47492974672051502</v>
      </c>
      <c r="E2334" s="17">
        <v>0.43539524534582502</v>
      </c>
      <c r="F2334" s="17"/>
      <c r="G2334" s="17">
        <v>0.388124139573163</v>
      </c>
      <c r="H2334" s="17">
        <v>0.417804415868824</v>
      </c>
      <c r="I2334" s="17">
        <v>0.46156179638901601</v>
      </c>
      <c r="J2334" s="17">
        <v>0.43661274218386398</v>
      </c>
      <c r="K2334" s="17">
        <v>0.49391388758678401</v>
      </c>
      <c r="L2334" s="17">
        <v>0.51189723920752195</v>
      </c>
      <c r="M2334" s="17"/>
      <c r="N2334" s="17">
        <v>0.51701701487903795</v>
      </c>
      <c r="O2334" s="17">
        <v>0.46783052224011201</v>
      </c>
      <c r="P2334" s="17">
        <v>0.42976666606647901</v>
      </c>
      <c r="Q2334" s="17">
        <v>0.396481492142365</v>
      </c>
      <c r="R2334" s="17"/>
      <c r="S2334" s="17">
        <v>0.408968850716731</v>
      </c>
      <c r="T2334" s="17">
        <v>0.41906353918019701</v>
      </c>
      <c r="U2334" s="17">
        <v>0.40109497934512101</v>
      </c>
      <c r="V2334" s="17">
        <v>0.448773397130109</v>
      </c>
      <c r="W2334" s="17">
        <v>0.48574313598971902</v>
      </c>
      <c r="X2334" s="17">
        <v>0.48468461589733702</v>
      </c>
      <c r="Y2334" s="17">
        <v>0.51196355946223304</v>
      </c>
      <c r="Z2334" s="17">
        <v>0.48048417916316299</v>
      </c>
      <c r="AA2334" s="17">
        <v>0.48997063714260702</v>
      </c>
      <c r="AB2334" s="17">
        <v>0.48627485884973898</v>
      </c>
      <c r="AC2334" s="17">
        <v>0.39240847729463602</v>
      </c>
      <c r="AD2334" s="17">
        <v>0.51587667060198295</v>
      </c>
      <c r="AE2334" s="17"/>
      <c r="AF2334" s="17">
        <v>0.434908713150502</v>
      </c>
      <c r="AG2334" s="17">
        <v>0.50658717296573796</v>
      </c>
      <c r="AH2334" s="17">
        <v>0.40357183600117902</v>
      </c>
      <c r="AI2334" s="17"/>
      <c r="AJ2334" s="17">
        <v>0.44532884988562699</v>
      </c>
      <c r="AK2334" s="17">
        <v>0.46092772438443702</v>
      </c>
      <c r="AL2334" s="17">
        <v>0.49616019704217201</v>
      </c>
      <c r="AM2334" s="17">
        <v>0.38056749725920103</v>
      </c>
      <c r="AN2334" s="17">
        <v>0.45040710970275</v>
      </c>
      <c r="AO2334" s="17"/>
      <c r="AP2334" s="17">
        <v>0.40710631656899998</v>
      </c>
      <c r="AQ2334" s="17">
        <v>0.48316771444940698</v>
      </c>
      <c r="AR2334" s="17">
        <v>0.50107477318040805</v>
      </c>
      <c r="AS2334" s="17"/>
      <c r="AT2334" s="17">
        <v>0.52390342351439001</v>
      </c>
      <c r="AU2334" s="17">
        <v>0.48706873617684798</v>
      </c>
      <c r="AV2334" s="17" t="s">
        <v>74</v>
      </c>
      <c r="AW2334" s="17">
        <v>0.30477429475050399</v>
      </c>
      <c r="AX2334" s="17">
        <v>0.297526615558589</v>
      </c>
      <c r="AY2334" s="17">
        <v>0.41611589135807298</v>
      </c>
      <c r="AZ2334" s="17">
        <v>0.50020449614641205</v>
      </c>
    </row>
    <row r="2335" spans="2:52" x14ac:dyDescent="0.35">
      <c r="B2335" t="s">
        <v>636</v>
      </c>
      <c r="C2335" s="17">
        <v>0.25204308950413101</v>
      </c>
      <c r="D2335" s="17">
        <v>0.25928056423373103</v>
      </c>
      <c r="E2335" s="17">
        <v>0.244307686202798</v>
      </c>
      <c r="F2335" s="17"/>
      <c r="G2335" s="17">
        <v>0.31755924682960002</v>
      </c>
      <c r="H2335" s="17">
        <v>0.30832193292073801</v>
      </c>
      <c r="I2335" s="17">
        <v>0.28910906297467198</v>
      </c>
      <c r="J2335" s="17">
        <v>0.242862938560368</v>
      </c>
      <c r="K2335" s="17">
        <v>0.19953458339104199</v>
      </c>
      <c r="L2335" s="17">
        <v>0.17552838195826601</v>
      </c>
      <c r="M2335" s="17"/>
      <c r="N2335" s="17">
        <v>0.28155491841435598</v>
      </c>
      <c r="O2335" s="17">
        <v>0.28775293991129097</v>
      </c>
      <c r="P2335" s="17">
        <v>0.206458568132388</v>
      </c>
      <c r="Q2335" s="17">
        <v>0.226346453753517</v>
      </c>
      <c r="R2335" s="17"/>
      <c r="S2335" s="17">
        <v>0.30364342627782098</v>
      </c>
      <c r="T2335" s="17">
        <v>0.257012577366873</v>
      </c>
      <c r="U2335" s="17">
        <v>0.24719770662703999</v>
      </c>
      <c r="V2335" s="17">
        <v>0.22932474057396099</v>
      </c>
      <c r="W2335" s="17">
        <v>0.26457168846171097</v>
      </c>
      <c r="X2335" s="17">
        <v>0.24744003560420799</v>
      </c>
      <c r="Y2335" s="17">
        <v>0.27425700979486201</v>
      </c>
      <c r="Z2335" s="17">
        <v>0.159935429228451</v>
      </c>
      <c r="AA2335" s="17">
        <v>0.22145914093518099</v>
      </c>
      <c r="AB2335" s="17">
        <v>0.23773463253818</v>
      </c>
      <c r="AC2335" s="17">
        <v>0.266352303440479</v>
      </c>
      <c r="AD2335" s="17">
        <v>0.24998282153969201</v>
      </c>
      <c r="AE2335" s="17"/>
      <c r="AF2335" s="17">
        <v>0.21389885990699101</v>
      </c>
      <c r="AG2335" s="17">
        <v>0.27407783230513999</v>
      </c>
      <c r="AH2335" s="17">
        <v>0.24154451543668801</v>
      </c>
      <c r="AI2335" s="17"/>
      <c r="AJ2335" s="17">
        <v>0.232290816033387</v>
      </c>
      <c r="AK2335" s="17">
        <v>0.27872212769857602</v>
      </c>
      <c r="AL2335" s="17">
        <v>0.228924414951375</v>
      </c>
      <c r="AM2335" s="17">
        <v>0.116398164477673</v>
      </c>
      <c r="AN2335" s="17">
        <v>0.24988337672833399</v>
      </c>
      <c r="AO2335" s="17"/>
      <c r="AP2335" s="17">
        <v>0.218991929007782</v>
      </c>
      <c r="AQ2335" s="17">
        <v>0.28869047071204101</v>
      </c>
      <c r="AR2335" s="17">
        <v>0.224615923593561</v>
      </c>
      <c r="AS2335" s="17"/>
      <c r="AT2335" s="17">
        <v>0.21529555081608001</v>
      </c>
      <c r="AU2335" s="17">
        <v>0.29227434633458999</v>
      </c>
      <c r="AV2335" s="17" t="s">
        <v>74</v>
      </c>
      <c r="AW2335" s="17">
        <v>0.22612028778180601</v>
      </c>
      <c r="AX2335" s="17">
        <v>0.24370919901697899</v>
      </c>
      <c r="AY2335" s="17">
        <v>0.27347173873660102</v>
      </c>
      <c r="AZ2335" s="17">
        <v>0.30205591539042698</v>
      </c>
    </row>
    <row r="2336" spans="2:52" x14ac:dyDescent="0.35">
      <c r="B2336" t="s">
        <v>454</v>
      </c>
      <c r="C2336" s="17">
        <v>0.18064932135411699</v>
      </c>
      <c r="D2336" s="17">
        <v>0.18546005372700999</v>
      </c>
      <c r="E2336" s="17">
        <v>0.17585165708238401</v>
      </c>
      <c r="F2336" s="17"/>
      <c r="G2336" s="17">
        <v>0.15098898910630801</v>
      </c>
      <c r="H2336" s="17">
        <v>0.16729340704638601</v>
      </c>
      <c r="I2336" s="17">
        <v>0.155430684682271</v>
      </c>
      <c r="J2336" s="17">
        <v>0.17297552478722</v>
      </c>
      <c r="K2336" s="17">
        <v>0.214133619319443</v>
      </c>
      <c r="L2336" s="17">
        <v>0.21538078127537399</v>
      </c>
      <c r="M2336" s="17"/>
      <c r="N2336" s="17">
        <v>0.185837892853841</v>
      </c>
      <c r="O2336" s="17">
        <v>0.171689926892999</v>
      </c>
      <c r="P2336" s="17">
        <v>0.19197570230222799</v>
      </c>
      <c r="Q2336" s="17">
        <v>0.175757659615464</v>
      </c>
      <c r="R2336" s="17"/>
      <c r="S2336" s="17">
        <v>0.155809585452201</v>
      </c>
      <c r="T2336" s="17">
        <v>0.122730126185505</v>
      </c>
      <c r="U2336" s="17">
        <v>0.19960655318381701</v>
      </c>
      <c r="V2336" s="17">
        <v>0.168473004632887</v>
      </c>
      <c r="W2336" s="17">
        <v>0.192829274532654</v>
      </c>
      <c r="X2336" s="17">
        <v>0.19421601879037301</v>
      </c>
      <c r="Y2336" s="17">
        <v>0.169801937023289</v>
      </c>
      <c r="Z2336" s="17">
        <v>0.216947416878504</v>
      </c>
      <c r="AA2336" s="17">
        <v>0.235146385311645</v>
      </c>
      <c r="AB2336" s="17">
        <v>0.201854139185279</v>
      </c>
      <c r="AC2336" s="17">
        <v>0.18454674804176999</v>
      </c>
      <c r="AD2336" s="17">
        <v>0.175141318636196</v>
      </c>
      <c r="AE2336" s="17"/>
      <c r="AF2336" s="17">
        <v>0.179953744860638</v>
      </c>
      <c r="AG2336" s="17">
        <v>0.19487537999166299</v>
      </c>
      <c r="AH2336" s="17">
        <v>0.17032326868537301</v>
      </c>
      <c r="AI2336" s="17"/>
      <c r="AJ2336" s="17">
        <v>0.19181526439756899</v>
      </c>
      <c r="AK2336" s="17">
        <v>0.18109308850831801</v>
      </c>
      <c r="AL2336" s="17">
        <v>0.215772364813584</v>
      </c>
      <c r="AM2336" s="17">
        <v>0.17116098690128101</v>
      </c>
      <c r="AN2336" s="17">
        <v>0.15237019453079401</v>
      </c>
      <c r="AO2336" s="17"/>
      <c r="AP2336" s="17">
        <v>0.19194608986193701</v>
      </c>
      <c r="AQ2336" s="17">
        <v>0.176569254304169</v>
      </c>
      <c r="AR2336" s="17">
        <v>0.20160262240188401</v>
      </c>
      <c r="AS2336" s="17"/>
      <c r="AT2336" s="17">
        <v>0.22966245959138301</v>
      </c>
      <c r="AU2336" s="17">
        <v>0.14542300971483901</v>
      </c>
      <c r="AV2336" s="17" t="s">
        <v>74</v>
      </c>
      <c r="AW2336" s="17">
        <v>0.15751773561646201</v>
      </c>
      <c r="AX2336" s="17">
        <v>0.15749203304058099</v>
      </c>
      <c r="AY2336" s="17">
        <v>0.16417507086054201</v>
      </c>
      <c r="AZ2336" s="17">
        <v>0.135684139555655</v>
      </c>
    </row>
    <row r="2337" spans="2:52" x14ac:dyDescent="0.35">
      <c r="B2337" t="s">
        <v>637</v>
      </c>
      <c r="C2337" s="17">
        <v>0.16017822992910899</v>
      </c>
      <c r="D2337" s="17">
        <v>0.17884434634299601</v>
      </c>
      <c r="E2337" s="17">
        <v>0.141858874967145</v>
      </c>
      <c r="F2337" s="17"/>
      <c r="G2337" s="17">
        <v>0.18391668224236701</v>
      </c>
      <c r="H2337" s="17">
        <v>0.204076855323995</v>
      </c>
      <c r="I2337" s="17">
        <v>0.18126318877928799</v>
      </c>
      <c r="J2337" s="17">
        <v>0.17521741450644501</v>
      </c>
      <c r="K2337" s="17">
        <v>0.13033766702517499</v>
      </c>
      <c r="L2337" s="17">
        <v>9.9559369196444994E-2</v>
      </c>
      <c r="M2337" s="17"/>
      <c r="N2337" s="17">
        <v>0.18860456051862701</v>
      </c>
      <c r="O2337" s="17">
        <v>0.18625623280828399</v>
      </c>
      <c r="P2337" s="17">
        <v>0.15472902464435601</v>
      </c>
      <c r="Q2337" s="17">
        <v>0.10622197055455</v>
      </c>
      <c r="R2337" s="17"/>
      <c r="S2337" s="17">
        <v>0.17054248215138201</v>
      </c>
      <c r="T2337" s="17">
        <v>0.134833648230678</v>
      </c>
      <c r="U2337" s="17">
        <v>0.15319350417684499</v>
      </c>
      <c r="V2337" s="17">
        <v>0.13631606453693701</v>
      </c>
      <c r="W2337" s="17">
        <v>0.19906875819258199</v>
      </c>
      <c r="X2337" s="17">
        <v>0.173155413379393</v>
      </c>
      <c r="Y2337" s="17">
        <v>0.141986425958436</v>
      </c>
      <c r="Z2337" s="17">
        <v>0.14556054491010501</v>
      </c>
      <c r="AA2337" s="17">
        <v>0.159856921594625</v>
      </c>
      <c r="AB2337" s="17">
        <v>0.18305391414715899</v>
      </c>
      <c r="AC2337" s="17">
        <v>0.14488830604856001</v>
      </c>
      <c r="AD2337" s="17">
        <v>0.20782167336097301</v>
      </c>
      <c r="AE2337" s="17"/>
      <c r="AF2337" s="17">
        <v>0.13784807577418401</v>
      </c>
      <c r="AG2337" s="17">
        <v>0.17217576152421399</v>
      </c>
      <c r="AH2337" s="17">
        <v>0.17041030274463001</v>
      </c>
      <c r="AI2337" s="17"/>
      <c r="AJ2337" s="17">
        <v>0.14498153334320499</v>
      </c>
      <c r="AK2337" s="17">
        <v>0.18527155225969499</v>
      </c>
      <c r="AL2337" s="17">
        <v>0.15547935700829199</v>
      </c>
      <c r="AM2337" s="17">
        <v>0.118537171975806</v>
      </c>
      <c r="AN2337" s="17">
        <v>0.162333781600629</v>
      </c>
      <c r="AO2337" s="17"/>
      <c r="AP2337" s="17">
        <v>0.163321551421482</v>
      </c>
      <c r="AQ2337" s="17">
        <v>0.18029028727318899</v>
      </c>
      <c r="AR2337" s="17">
        <v>0.14478846555474401</v>
      </c>
      <c r="AS2337" s="17"/>
      <c r="AT2337" s="17">
        <v>0.136988202628265</v>
      </c>
      <c r="AU2337" s="17">
        <v>0.20672876250034899</v>
      </c>
      <c r="AV2337" s="17" t="s">
        <v>74</v>
      </c>
      <c r="AW2337" s="17">
        <v>0.12329763757381899</v>
      </c>
      <c r="AX2337" s="17">
        <v>0.107849001830143</v>
      </c>
      <c r="AY2337" s="17">
        <v>0.18165854545152299</v>
      </c>
      <c r="AZ2337" s="17">
        <v>0.15639384301096901</v>
      </c>
    </row>
    <row r="2338" spans="2:52" x14ac:dyDescent="0.35">
      <c r="B2338" t="s">
        <v>638</v>
      </c>
      <c r="C2338" s="17">
        <v>0.14485318709085199</v>
      </c>
      <c r="D2338" s="17">
        <v>0.12849606525531701</v>
      </c>
      <c r="E2338" s="17">
        <v>0.160520376484309</v>
      </c>
      <c r="F2338" s="17"/>
      <c r="G2338" s="17">
        <v>4.96292131882895E-2</v>
      </c>
      <c r="H2338" s="17">
        <v>6.1206116786635199E-2</v>
      </c>
      <c r="I2338" s="17">
        <v>8.2044336524883396E-2</v>
      </c>
      <c r="J2338" s="17">
        <v>0.18147489195701599</v>
      </c>
      <c r="K2338" s="17">
        <v>0.19505022374999501</v>
      </c>
      <c r="L2338" s="17">
        <v>0.26345149254762301</v>
      </c>
      <c r="M2338" s="17"/>
      <c r="N2338" s="17">
        <v>0.10647773269425601</v>
      </c>
      <c r="O2338" s="17">
        <v>0.12625938859956101</v>
      </c>
      <c r="P2338" s="17">
        <v>0.15619160882928099</v>
      </c>
      <c r="Q2338" s="17">
        <v>0.19487663509699699</v>
      </c>
      <c r="R2338" s="17"/>
      <c r="S2338" s="17">
        <v>9.2949155680829496E-2</v>
      </c>
      <c r="T2338" s="17">
        <v>0.18481445038504599</v>
      </c>
      <c r="U2338" s="17">
        <v>0.16165703621122701</v>
      </c>
      <c r="V2338" s="17">
        <v>0.18617094278662799</v>
      </c>
      <c r="W2338" s="17">
        <v>0.13351699874099801</v>
      </c>
      <c r="X2338" s="17">
        <v>0.103970906407651</v>
      </c>
      <c r="Y2338" s="17">
        <v>0.154871632978032</v>
      </c>
      <c r="Z2338" s="17">
        <v>0.15634744839665701</v>
      </c>
      <c r="AA2338" s="17">
        <v>0.12690882332893899</v>
      </c>
      <c r="AB2338" s="17">
        <v>0.16429145603340101</v>
      </c>
      <c r="AC2338" s="17">
        <v>0.17795827433653899</v>
      </c>
      <c r="AD2338" s="17">
        <v>0.104955209070487</v>
      </c>
      <c r="AE2338" s="17"/>
      <c r="AF2338" s="17">
        <v>0.21812433102257001</v>
      </c>
      <c r="AG2338" s="17">
        <v>0.111813998721794</v>
      </c>
      <c r="AH2338" s="17">
        <v>0.114234834230575</v>
      </c>
      <c r="AI2338" s="17"/>
      <c r="AJ2338" s="17">
        <v>0.20126785761077201</v>
      </c>
      <c r="AK2338" s="17">
        <v>9.0867887105282902E-2</v>
      </c>
      <c r="AL2338" s="17">
        <v>9.0353692850726905E-2</v>
      </c>
      <c r="AM2338" s="17">
        <v>0.240021742069361</v>
      </c>
      <c r="AN2338" s="17">
        <v>0.15333926690114599</v>
      </c>
      <c r="AO2338" s="17"/>
      <c r="AP2338" s="17">
        <v>0.18468521180306</v>
      </c>
      <c r="AQ2338" s="17">
        <v>9.4042749028170905E-2</v>
      </c>
      <c r="AR2338" s="17">
        <v>7.5303713894215404E-2</v>
      </c>
      <c r="AS2338" s="17"/>
      <c r="AT2338" s="17">
        <v>0.18542185239021</v>
      </c>
      <c r="AU2338" s="17">
        <v>6.89458405184529E-2</v>
      </c>
      <c r="AV2338" s="17" t="s">
        <v>74</v>
      </c>
      <c r="AW2338" s="17">
        <v>0.197512793915149</v>
      </c>
      <c r="AX2338" s="17">
        <v>0.19371280113224501</v>
      </c>
      <c r="AY2338" s="17">
        <v>0.12598197687801899</v>
      </c>
      <c r="AZ2338" s="17">
        <v>0.12880642997972799</v>
      </c>
    </row>
    <row r="2339" spans="2:52" x14ac:dyDescent="0.35">
      <c r="B2339" t="s">
        <v>639</v>
      </c>
      <c r="C2339" s="17">
        <v>0.13913080960211299</v>
      </c>
      <c r="D2339" s="17">
        <v>0.16684368710921099</v>
      </c>
      <c r="E2339" s="17">
        <v>0.112316319893977</v>
      </c>
      <c r="F2339" s="17"/>
      <c r="G2339" s="17">
        <v>0.16187445349016999</v>
      </c>
      <c r="H2339" s="17">
        <v>0.153338421989239</v>
      </c>
      <c r="I2339" s="17">
        <v>9.3505595440302194E-2</v>
      </c>
      <c r="J2339" s="17">
        <v>8.5844578029428298E-2</v>
      </c>
      <c r="K2339" s="17">
        <v>0.151995146957</v>
      </c>
      <c r="L2339" s="17">
        <v>0.18408594703820599</v>
      </c>
      <c r="M2339" s="17"/>
      <c r="N2339" s="17">
        <v>0.15722661636191401</v>
      </c>
      <c r="O2339" s="17">
        <v>0.14560384732098899</v>
      </c>
      <c r="P2339" s="17">
        <v>0.140382163581354</v>
      </c>
      <c r="Q2339" s="17">
        <v>0.112300318828403</v>
      </c>
      <c r="R2339" s="17"/>
      <c r="S2339" s="17">
        <v>0.13467806913157601</v>
      </c>
      <c r="T2339" s="17">
        <v>0.145274293385876</v>
      </c>
      <c r="U2339" s="17">
        <v>0.18636746185865</v>
      </c>
      <c r="V2339" s="17">
        <v>0.15033169249325101</v>
      </c>
      <c r="W2339" s="17">
        <v>0.14196234910323099</v>
      </c>
      <c r="X2339" s="17">
        <v>0.152741464667181</v>
      </c>
      <c r="Y2339" s="17">
        <v>0.105665077522033</v>
      </c>
      <c r="Z2339" s="17">
        <v>0.11430205761451</v>
      </c>
      <c r="AA2339" s="17">
        <v>0.125482149762004</v>
      </c>
      <c r="AB2339" s="17">
        <v>0.153123434577528</v>
      </c>
      <c r="AC2339" s="17">
        <v>0.13779769655047999</v>
      </c>
      <c r="AD2339" s="17">
        <v>5.8925806514233299E-2</v>
      </c>
      <c r="AE2339" s="17"/>
      <c r="AF2339" s="17">
        <v>0.14401701335584999</v>
      </c>
      <c r="AG2339" s="17">
        <v>0.13972140630993399</v>
      </c>
      <c r="AH2339" s="17">
        <v>0.109160564229161</v>
      </c>
      <c r="AI2339" s="17"/>
      <c r="AJ2339" s="17">
        <v>0.154615732402067</v>
      </c>
      <c r="AK2339" s="17">
        <v>0.12946907715195</v>
      </c>
      <c r="AL2339" s="17">
        <v>0.20357555134897701</v>
      </c>
      <c r="AM2339" s="17">
        <v>0.16582178980835</v>
      </c>
      <c r="AN2339" s="17">
        <v>0.115420352622643</v>
      </c>
      <c r="AO2339" s="17"/>
      <c r="AP2339" s="17">
        <v>0.17655694378352099</v>
      </c>
      <c r="AQ2339" s="17">
        <v>0.13917740416931201</v>
      </c>
      <c r="AR2339" s="17">
        <v>0.18485363795701501</v>
      </c>
      <c r="AS2339" s="17"/>
      <c r="AT2339" s="17">
        <v>0.180319077467746</v>
      </c>
      <c r="AU2339" s="17">
        <v>0.109109256416403</v>
      </c>
      <c r="AV2339" s="17" t="s">
        <v>74</v>
      </c>
      <c r="AW2339" s="17">
        <v>0.12030016146457299</v>
      </c>
      <c r="AX2339" s="17">
        <v>9.9704432556600497E-2</v>
      </c>
      <c r="AY2339" s="17">
        <v>0.13717831063004099</v>
      </c>
      <c r="AZ2339" s="17">
        <v>8.1067171910170002E-2</v>
      </c>
    </row>
    <row r="2340" spans="2:52" x14ac:dyDescent="0.35">
      <c r="B2340" t="s">
        <v>609</v>
      </c>
      <c r="C2340" s="17">
        <v>0.132692339454894</v>
      </c>
      <c r="D2340" s="17">
        <v>0.158754760218906</v>
      </c>
      <c r="E2340" s="17">
        <v>0.107921861871365</v>
      </c>
      <c r="F2340" s="17"/>
      <c r="G2340" s="17">
        <v>0.120802643110465</v>
      </c>
      <c r="H2340" s="17">
        <v>0.15066136333024599</v>
      </c>
      <c r="I2340" s="17">
        <v>0.13647481953177701</v>
      </c>
      <c r="J2340" s="17">
        <v>0.117433941308589</v>
      </c>
      <c r="K2340" s="17">
        <v>0.12733218811292801</v>
      </c>
      <c r="L2340" s="17">
        <v>0.13885927266561801</v>
      </c>
      <c r="M2340" s="17"/>
      <c r="N2340" s="17">
        <v>0.17511092923093299</v>
      </c>
      <c r="O2340" s="17">
        <v>0.14632520610392899</v>
      </c>
      <c r="P2340" s="17">
        <v>0.116667349241696</v>
      </c>
      <c r="Q2340" s="17">
        <v>8.8443270743599506E-2</v>
      </c>
      <c r="R2340" s="17"/>
      <c r="S2340" s="17">
        <v>0.14950257779222301</v>
      </c>
      <c r="T2340" s="17">
        <v>0.15382661687259</v>
      </c>
      <c r="U2340" s="17">
        <v>0.13080674404040499</v>
      </c>
      <c r="V2340" s="17">
        <v>0.13350237873107401</v>
      </c>
      <c r="W2340" s="17">
        <v>0.13698904533416101</v>
      </c>
      <c r="X2340" s="17">
        <v>0.154602615238603</v>
      </c>
      <c r="Y2340" s="17">
        <v>0.120351768625571</v>
      </c>
      <c r="Z2340" s="17">
        <v>0.118871008399519</v>
      </c>
      <c r="AA2340" s="17">
        <v>0.13004045039308099</v>
      </c>
      <c r="AB2340" s="17">
        <v>9.4879743651000201E-2</v>
      </c>
      <c r="AC2340" s="17">
        <v>0.122820703066761</v>
      </c>
      <c r="AD2340" s="17">
        <v>8.0422353663432894E-2</v>
      </c>
      <c r="AE2340" s="17"/>
      <c r="AF2340" s="17">
        <v>0.12904141223162799</v>
      </c>
      <c r="AG2340" s="17">
        <v>0.151114828399353</v>
      </c>
      <c r="AH2340" s="17">
        <v>0.10227991304112199</v>
      </c>
      <c r="AI2340" s="17"/>
      <c r="AJ2340" s="17">
        <v>0.13870209774046999</v>
      </c>
      <c r="AK2340" s="17">
        <v>0.12716219394407999</v>
      </c>
      <c r="AL2340" s="17">
        <v>0.21090801736707199</v>
      </c>
      <c r="AM2340" s="17">
        <v>0.161055518179232</v>
      </c>
      <c r="AN2340" s="17">
        <v>0.116362672706155</v>
      </c>
      <c r="AO2340" s="17"/>
      <c r="AP2340" s="17">
        <v>0.140171843696968</v>
      </c>
      <c r="AQ2340" s="17">
        <v>0.13124416460108601</v>
      </c>
      <c r="AR2340" s="17">
        <v>0.19702872450164199</v>
      </c>
      <c r="AS2340" s="17"/>
      <c r="AT2340" s="17">
        <v>0.150588113356074</v>
      </c>
      <c r="AU2340" s="17">
        <v>0.14096494593275</v>
      </c>
      <c r="AV2340" s="17" t="s">
        <v>74</v>
      </c>
      <c r="AW2340" s="17">
        <v>8.7628886083071095E-2</v>
      </c>
      <c r="AX2340" s="17">
        <v>8.5102415374346194E-2</v>
      </c>
      <c r="AY2340" s="17">
        <v>0.127899130240339</v>
      </c>
      <c r="AZ2340" s="17">
        <v>0.13306116878913099</v>
      </c>
    </row>
    <row r="2341" spans="2:52" x14ac:dyDescent="0.35">
      <c r="B2341" t="s">
        <v>640</v>
      </c>
      <c r="C2341" s="17">
        <v>0.123405272238532</v>
      </c>
      <c r="D2341" s="17">
        <v>0.14329867491074399</v>
      </c>
      <c r="E2341" s="17">
        <v>0.103571492397366</v>
      </c>
      <c r="F2341" s="17"/>
      <c r="G2341" s="17">
        <v>0.16556129244715001</v>
      </c>
      <c r="H2341" s="17">
        <v>0.162747149458914</v>
      </c>
      <c r="I2341" s="17">
        <v>0.15371272456127499</v>
      </c>
      <c r="J2341" s="17">
        <v>0.124045850661869</v>
      </c>
      <c r="K2341" s="17">
        <v>8.7264048238077693E-2</v>
      </c>
      <c r="L2341" s="17">
        <v>6.2672833756663104E-2</v>
      </c>
      <c r="M2341" s="17"/>
      <c r="N2341" s="17">
        <v>0.145359586457077</v>
      </c>
      <c r="O2341" s="17">
        <v>0.13728332390631801</v>
      </c>
      <c r="P2341" s="17">
        <v>0.116911569612777</v>
      </c>
      <c r="Q2341" s="17">
        <v>9.05451853169809E-2</v>
      </c>
      <c r="R2341" s="17"/>
      <c r="S2341" s="17">
        <v>0.14008153053247799</v>
      </c>
      <c r="T2341" s="17">
        <v>0.11658410302184199</v>
      </c>
      <c r="U2341" s="17">
        <v>8.4637878710073694E-2</v>
      </c>
      <c r="V2341" s="17">
        <v>9.9368018950445003E-2</v>
      </c>
      <c r="W2341" s="17">
        <v>0.14193775072061399</v>
      </c>
      <c r="X2341" s="17">
        <v>0.13961730157263499</v>
      </c>
      <c r="Y2341" s="17">
        <v>0.11740656530034101</v>
      </c>
      <c r="Z2341" s="17">
        <v>0.12807048459109399</v>
      </c>
      <c r="AA2341" s="17">
        <v>0.111181534322962</v>
      </c>
      <c r="AB2341" s="17">
        <v>0.15755695362593999</v>
      </c>
      <c r="AC2341" s="17">
        <v>0.111749068957648</v>
      </c>
      <c r="AD2341" s="17">
        <v>0.12983197365351801</v>
      </c>
      <c r="AE2341" s="17"/>
      <c r="AF2341" s="17">
        <v>0.102204365743559</v>
      </c>
      <c r="AG2341" s="17">
        <v>0.13323050719860499</v>
      </c>
      <c r="AH2341" s="17">
        <v>0.13696104255664099</v>
      </c>
      <c r="AI2341" s="17"/>
      <c r="AJ2341" s="17">
        <v>9.8273871514911501E-2</v>
      </c>
      <c r="AK2341" s="17">
        <v>0.14976011025556099</v>
      </c>
      <c r="AL2341" s="17">
        <v>0.13880181588030499</v>
      </c>
      <c r="AM2341" s="17">
        <v>0.16779953914684301</v>
      </c>
      <c r="AN2341" s="17">
        <v>0.116122139180107</v>
      </c>
      <c r="AO2341" s="17"/>
      <c r="AP2341" s="17">
        <v>0.11656135137512499</v>
      </c>
      <c r="AQ2341" s="17">
        <v>0.14036138170642301</v>
      </c>
      <c r="AR2341" s="17">
        <v>0.16775962284122101</v>
      </c>
      <c r="AS2341" s="17"/>
      <c r="AT2341" s="17">
        <v>8.2930847638443106E-2</v>
      </c>
      <c r="AU2341" s="17">
        <v>0.171841403164877</v>
      </c>
      <c r="AV2341" s="17" t="s">
        <v>74</v>
      </c>
      <c r="AW2341" s="17">
        <v>0.10954038038828</v>
      </c>
      <c r="AX2341" s="17">
        <v>0.117830670304277</v>
      </c>
      <c r="AY2341" s="17">
        <v>0.153998693828546</v>
      </c>
      <c r="AZ2341" s="17">
        <v>8.0452486341464402E-2</v>
      </c>
    </row>
    <row r="2342" spans="2:52" x14ac:dyDescent="0.35">
      <c r="B2342" t="s">
        <v>641</v>
      </c>
      <c r="C2342" s="17">
        <v>0.117774079288001</v>
      </c>
      <c r="D2342" s="17">
        <v>0.10785661848247199</v>
      </c>
      <c r="E2342" s="17">
        <v>0.12705673398807199</v>
      </c>
      <c r="F2342" s="17"/>
      <c r="G2342" s="17">
        <v>0.15384691470025799</v>
      </c>
      <c r="H2342" s="17">
        <v>0.176788094823773</v>
      </c>
      <c r="I2342" s="17">
        <v>0.177248726404929</v>
      </c>
      <c r="J2342" s="17">
        <v>0.13666552539172999</v>
      </c>
      <c r="K2342" s="17">
        <v>5.4062785509712601E-2</v>
      </c>
      <c r="L2342" s="17">
        <v>2.5131790607130201E-2</v>
      </c>
      <c r="M2342" s="17"/>
      <c r="N2342" s="17">
        <v>0.145512969684708</v>
      </c>
      <c r="O2342" s="17">
        <v>0.13022404714325</v>
      </c>
      <c r="P2342" s="17">
        <v>0.10734096666524701</v>
      </c>
      <c r="Q2342" s="17">
        <v>8.2367252334838104E-2</v>
      </c>
      <c r="R2342" s="17"/>
      <c r="S2342" s="17">
        <v>0.131261077134744</v>
      </c>
      <c r="T2342" s="17">
        <v>0.112081726372378</v>
      </c>
      <c r="U2342" s="17">
        <v>0.121273150145665</v>
      </c>
      <c r="V2342" s="17">
        <v>8.4053093371228196E-2</v>
      </c>
      <c r="W2342" s="17">
        <v>0.163096409332249</v>
      </c>
      <c r="X2342" s="17">
        <v>0.12938502974108501</v>
      </c>
      <c r="Y2342" s="17">
        <v>9.2323449860079398E-2</v>
      </c>
      <c r="Z2342" s="17">
        <v>0.107906640382656</v>
      </c>
      <c r="AA2342" s="17">
        <v>9.1900686355719199E-2</v>
      </c>
      <c r="AB2342" s="17">
        <v>0.12509737167792701</v>
      </c>
      <c r="AC2342" s="17">
        <v>0.121610678973071</v>
      </c>
      <c r="AD2342" s="17">
        <v>0.17789034476231</v>
      </c>
      <c r="AE2342" s="17"/>
      <c r="AF2342" s="17">
        <v>7.5784765701686796E-2</v>
      </c>
      <c r="AG2342" s="17">
        <v>0.13645820829181199</v>
      </c>
      <c r="AH2342" s="17">
        <v>0.13207146855038801</v>
      </c>
      <c r="AI2342" s="17"/>
      <c r="AJ2342" s="17">
        <v>9.7759451309964607E-2</v>
      </c>
      <c r="AK2342" s="17">
        <v>0.117610845513496</v>
      </c>
      <c r="AL2342" s="17">
        <v>9.9491139371685994E-2</v>
      </c>
      <c r="AM2342" s="17">
        <v>6.1408056679789401E-2</v>
      </c>
      <c r="AN2342" s="17">
        <v>0.135030901283935</v>
      </c>
      <c r="AO2342" s="17"/>
      <c r="AP2342" s="17">
        <v>9.7887136554033596E-2</v>
      </c>
      <c r="AQ2342" s="17">
        <v>0.13342732108557701</v>
      </c>
      <c r="AR2342" s="17">
        <v>0.127354959468165</v>
      </c>
      <c r="AS2342" s="17"/>
      <c r="AT2342" s="17">
        <v>3.3968339974496199E-2</v>
      </c>
      <c r="AU2342" s="17">
        <v>0.24747680502366101</v>
      </c>
      <c r="AV2342" s="17" t="s">
        <v>74</v>
      </c>
      <c r="AW2342" s="17">
        <v>0.10700598322969999</v>
      </c>
      <c r="AX2342" s="17">
        <v>8.2963397412200296E-2</v>
      </c>
      <c r="AY2342" s="17">
        <v>0.131652016218162</v>
      </c>
      <c r="AZ2342" s="17">
        <v>0.140675971784193</v>
      </c>
    </row>
    <row r="2343" spans="2:52" x14ac:dyDescent="0.35">
      <c r="B2343" t="s">
        <v>642</v>
      </c>
      <c r="C2343" s="17">
        <v>9.3349731829861601E-2</v>
      </c>
      <c r="D2343" s="17">
        <v>0.106509439325511</v>
      </c>
      <c r="E2343" s="17">
        <v>8.0971730217509905E-2</v>
      </c>
      <c r="F2343" s="17"/>
      <c r="G2343" s="17">
        <v>0.20518648562693401</v>
      </c>
      <c r="H2343" s="17">
        <v>0.139124233754368</v>
      </c>
      <c r="I2343" s="17">
        <v>0.13300940532258901</v>
      </c>
      <c r="J2343" s="17">
        <v>5.9193752950010801E-2</v>
      </c>
      <c r="K2343" s="17">
        <v>3.1477106943068899E-2</v>
      </c>
      <c r="L2343" s="17">
        <v>1.9058790632619199E-2</v>
      </c>
      <c r="M2343" s="17"/>
      <c r="N2343" s="17">
        <v>0.10678705984277199</v>
      </c>
      <c r="O2343" s="17">
        <v>0.10476430281249501</v>
      </c>
      <c r="P2343" s="17">
        <v>9.7532059337429297E-2</v>
      </c>
      <c r="Q2343" s="17">
        <v>6.3523569663016297E-2</v>
      </c>
      <c r="R2343" s="17"/>
      <c r="S2343" s="17">
        <v>0.10538985477842699</v>
      </c>
      <c r="T2343" s="17">
        <v>9.0927504059486103E-2</v>
      </c>
      <c r="U2343" s="17">
        <v>0.10402145407299999</v>
      </c>
      <c r="V2343" s="17">
        <v>8.5141527073437195E-2</v>
      </c>
      <c r="W2343" s="17">
        <v>7.3397136765719295E-2</v>
      </c>
      <c r="X2343" s="17">
        <v>8.8629943759044802E-2</v>
      </c>
      <c r="Y2343" s="17">
        <v>7.6710349193588503E-2</v>
      </c>
      <c r="Z2343" s="17">
        <v>9.3809922681137303E-2</v>
      </c>
      <c r="AA2343" s="17">
        <v>0.104022079188237</v>
      </c>
      <c r="AB2343" s="17">
        <v>0.107836558709813</v>
      </c>
      <c r="AC2343" s="17">
        <v>6.16779186440043E-2</v>
      </c>
      <c r="AD2343" s="17">
        <v>0.118279800984297</v>
      </c>
      <c r="AE2343" s="17"/>
      <c r="AF2343" s="17">
        <v>5.0432596678764402E-2</v>
      </c>
      <c r="AG2343" s="17">
        <v>0.101991994909735</v>
      </c>
      <c r="AH2343" s="17">
        <v>0.112680516047475</v>
      </c>
      <c r="AI2343" s="17"/>
      <c r="AJ2343" s="17">
        <v>5.1869703422094203E-2</v>
      </c>
      <c r="AK2343" s="17">
        <v>0.123822621655755</v>
      </c>
      <c r="AL2343" s="17">
        <v>7.9219321567687406E-2</v>
      </c>
      <c r="AM2343" s="17">
        <v>9.0053117008341302E-2</v>
      </c>
      <c r="AN2343" s="17">
        <v>9.0365547367852295E-2</v>
      </c>
      <c r="AO2343" s="17"/>
      <c r="AP2343" s="17">
        <v>8.2786761360176694E-2</v>
      </c>
      <c r="AQ2343" s="17">
        <v>0.11674613018062099</v>
      </c>
      <c r="AR2343" s="17">
        <v>8.4685539893777695E-2</v>
      </c>
      <c r="AS2343" s="17"/>
      <c r="AT2343" s="17">
        <v>4.8053822760918498E-2</v>
      </c>
      <c r="AU2343" s="17">
        <v>0.11955793939586799</v>
      </c>
      <c r="AV2343" s="17" t="s">
        <v>74</v>
      </c>
      <c r="AW2343" s="17">
        <v>0.110801543829764</v>
      </c>
      <c r="AX2343" s="17">
        <v>6.9618902862932402E-2</v>
      </c>
      <c r="AY2343" s="17">
        <v>0.14213594804927099</v>
      </c>
      <c r="AZ2343" s="17">
        <v>9.8749662197450197E-2</v>
      </c>
    </row>
    <row r="2344" spans="2:52" x14ac:dyDescent="0.35">
      <c r="B2344" t="s">
        <v>643</v>
      </c>
      <c r="C2344" s="17">
        <v>6.5136573933570599E-2</v>
      </c>
      <c r="D2344" s="17">
        <v>6.9695765371782306E-2</v>
      </c>
      <c r="E2344" s="17">
        <v>5.9892846483356701E-2</v>
      </c>
      <c r="F2344" s="17"/>
      <c r="G2344" s="17">
        <v>9.9433442087627499E-2</v>
      </c>
      <c r="H2344" s="17">
        <v>0.103462564629671</v>
      </c>
      <c r="I2344" s="17">
        <v>6.4662349712286002E-2</v>
      </c>
      <c r="J2344" s="17">
        <v>6.57008296233733E-2</v>
      </c>
      <c r="K2344" s="17">
        <v>3.9373945502700701E-2</v>
      </c>
      <c r="L2344" s="17">
        <v>2.85231162279567E-2</v>
      </c>
      <c r="M2344" s="17"/>
      <c r="N2344" s="17">
        <v>8.0900817940507602E-2</v>
      </c>
      <c r="O2344" s="17">
        <v>7.4662749522513297E-2</v>
      </c>
      <c r="P2344" s="17">
        <v>5.0937289654515001E-2</v>
      </c>
      <c r="Q2344" s="17">
        <v>4.9631271015453601E-2</v>
      </c>
      <c r="R2344" s="17"/>
      <c r="S2344" s="17">
        <v>0.106412336834886</v>
      </c>
      <c r="T2344" s="17">
        <v>6.9623327878213001E-2</v>
      </c>
      <c r="U2344" s="17">
        <v>4.0866451785965402E-2</v>
      </c>
      <c r="V2344" s="17">
        <v>4.2506336809073703E-2</v>
      </c>
      <c r="W2344" s="17">
        <v>6.3254979964577296E-2</v>
      </c>
      <c r="X2344" s="17">
        <v>6.1416932325444797E-2</v>
      </c>
      <c r="Y2344" s="17">
        <v>5.2882913502235097E-2</v>
      </c>
      <c r="Z2344" s="17">
        <v>6.7453325711665998E-2</v>
      </c>
      <c r="AA2344" s="17">
        <v>7.7289070317517305E-2</v>
      </c>
      <c r="AB2344" s="17">
        <v>4.9771005484244901E-2</v>
      </c>
      <c r="AC2344" s="17">
        <v>5.3955366880256199E-2</v>
      </c>
      <c r="AD2344" s="17">
        <v>5.0812982634386002E-2</v>
      </c>
      <c r="AE2344" s="17"/>
      <c r="AF2344" s="17">
        <v>6.0297881539760803E-2</v>
      </c>
      <c r="AG2344" s="17">
        <v>6.8728844788708998E-2</v>
      </c>
      <c r="AH2344" s="17">
        <v>5.2159953700501499E-2</v>
      </c>
      <c r="AI2344" s="17"/>
      <c r="AJ2344" s="17">
        <v>5.5257312504061101E-2</v>
      </c>
      <c r="AK2344" s="17">
        <v>8.9011124216347201E-2</v>
      </c>
      <c r="AL2344" s="17">
        <v>7.9513045857684206E-2</v>
      </c>
      <c r="AM2344" s="17">
        <v>0</v>
      </c>
      <c r="AN2344" s="17">
        <v>4.5041632810603201E-2</v>
      </c>
      <c r="AO2344" s="17"/>
      <c r="AP2344" s="17">
        <v>5.8601512212658802E-2</v>
      </c>
      <c r="AQ2344" s="17">
        <v>7.9438506781073698E-2</v>
      </c>
      <c r="AR2344" s="17">
        <v>7.5562664126611001E-2</v>
      </c>
      <c r="AS2344" s="17"/>
      <c r="AT2344" s="17">
        <v>5.3469545909340999E-2</v>
      </c>
      <c r="AU2344" s="17">
        <v>7.5321966203521898E-2</v>
      </c>
      <c r="AV2344" s="17" t="s">
        <v>74</v>
      </c>
      <c r="AW2344" s="17">
        <v>5.3380237159185398E-2</v>
      </c>
      <c r="AX2344" s="17">
        <v>3.6528625563367903E-2</v>
      </c>
      <c r="AY2344" s="17">
        <v>8.61701474760245E-2</v>
      </c>
      <c r="AZ2344" s="17">
        <v>7.8999431427445699E-2</v>
      </c>
    </row>
    <row r="2345" spans="2:52" x14ac:dyDescent="0.35">
      <c r="B2345" t="s">
        <v>644</v>
      </c>
      <c r="C2345" s="17">
        <v>6.0884295283833198E-2</v>
      </c>
      <c r="D2345" s="17">
        <v>7.0034556095375997E-2</v>
      </c>
      <c r="E2345" s="17">
        <v>5.1222694590932698E-2</v>
      </c>
      <c r="F2345" s="17"/>
      <c r="G2345" s="17">
        <v>0.110985401513854</v>
      </c>
      <c r="H2345" s="17">
        <v>0.112206979409485</v>
      </c>
      <c r="I2345" s="17">
        <v>6.1332901700615401E-2</v>
      </c>
      <c r="J2345" s="17">
        <v>4.9673126985452398E-2</v>
      </c>
      <c r="K2345" s="17">
        <v>2.8392782847451201E-2</v>
      </c>
      <c r="L2345" s="17">
        <v>1.65530606742605E-2</v>
      </c>
      <c r="M2345" s="17"/>
      <c r="N2345" s="17">
        <v>5.2861429080768102E-2</v>
      </c>
      <c r="O2345" s="17">
        <v>6.2954253895577406E-2</v>
      </c>
      <c r="P2345" s="17">
        <v>6.7795185224915497E-2</v>
      </c>
      <c r="Q2345" s="17">
        <v>6.2113560548418101E-2</v>
      </c>
      <c r="R2345" s="17"/>
      <c r="S2345" s="17">
        <v>7.4031796931373697E-2</v>
      </c>
      <c r="T2345" s="17">
        <v>6.3731877806654402E-2</v>
      </c>
      <c r="U2345" s="17">
        <v>5.19518005065168E-2</v>
      </c>
      <c r="V2345" s="17">
        <v>5.3530292694542597E-2</v>
      </c>
      <c r="W2345" s="17">
        <v>6.8741643007791106E-2</v>
      </c>
      <c r="X2345" s="17">
        <v>8.08450814531122E-2</v>
      </c>
      <c r="Y2345" s="17">
        <v>4.7429676358438498E-2</v>
      </c>
      <c r="Z2345" s="17">
        <v>4.20555589794862E-2</v>
      </c>
      <c r="AA2345" s="17">
        <v>5.6380085050628997E-2</v>
      </c>
      <c r="AB2345" s="17">
        <v>5.5100779597195497E-2</v>
      </c>
      <c r="AC2345" s="17">
        <v>5.1728327982424098E-2</v>
      </c>
      <c r="AD2345" s="17">
        <v>6.4733013920212495E-2</v>
      </c>
      <c r="AE2345" s="17"/>
      <c r="AF2345" s="17">
        <v>4.6753345219478097E-2</v>
      </c>
      <c r="AG2345" s="17">
        <v>5.6044101639957697E-2</v>
      </c>
      <c r="AH2345" s="17">
        <v>9.3057404041240604E-2</v>
      </c>
      <c r="AI2345" s="17"/>
      <c r="AJ2345" s="17">
        <v>5.1975023892596603E-2</v>
      </c>
      <c r="AK2345" s="17">
        <v>8.1528477061086693E-2</v>
      </c>
      <c r="AL2345" s="17">
        <v>4.9488952284164098E-2</v>
      </c>
      <c r="AM2345" s="17">
        <v>2.55720550000826E-2</v>
      </c>
      <c r="AN2345" s="17">
        <v>4.5571778045865999E-2</v>
      </c>
      <c r="AO2345" s="17"/>
      <c r="AP2345" s="17">
        <v>7.2488109388762503E-2</v>
      </c>
      <c r="AQ2345" s="17">
        <v>6.7070094591366702E-2</v>
      </c>
      <c r="AR2345" s="17">
        <v>7.3034007041684099E-2</v>
      </c>
      <c r="AS2345" s="17"/>
      <c r="AT2345" s="17">
        <v>3.2709544419329203E-2</v>
      </c>
      <c r="AU2345" s="17">
        <v>6.18201466680268E-2</v>
      </c>
      <c r="AV2345" s="17" t="s">
        <v>74</v>
      </c>
      <c r="AW2345" s="17">
        <v>9.0960440492497602E-2</v>
      </c>
      <c r="AX2345" s="17">
        <v>8.8000771859302093E-2</v>
      </c>
      <c r="AY2345" s="17">
        <v>8.3906625959819001E-2</v>
      </c>
      <c r="AZ2345" s="17">
        <v>6.9642670970295806E-2</v>
      </c>
    </row>
    <row r="2346" spans="2:52" x14ac:dyDescent="0.35">
      <c r="B2346" t="s">
        <v>112</v>
      </c>
      <c r="C2346" s="17">
        <v>7.6939373620683996E-2</v>
      </c>
      <c r="D2346" s="17">
        <v>5.4094253737662502E-2</v>
      </c>
      <c r="E2346" s="17">
        <v>9.9152584815846101E-2</v>
      </c>
      <c r="F2346" s="17"/>
      <c r="G2346" s="17">
        <v>7.8090183730865695E-2</v>
      </c>
      <c r="H2346" s="17">
        <v>7.1089338011600306E-2</v>
      </c>
      <c r="I2346" s="17">
        <v>7.8438411452231599E-2</v>
      </c>
      <c r="J2346" s="17">
        <v>9.1369882628327001E-2</v>
      </c>
      <c r="K2346" s="17">
        <v>9.4653287687529203E-2</v>
      </c>
      <c r="L2346" s="17">
        <v>5.61749187208282E-2</v>
      </c>
      <c r="M2346" s="17"/>
      <c r="N2346" s="17">
        <v>3.9895612679608998E-2</v>
      </c>
      <c r="O2346" s="17">
        <v>5.4638093862778098E-2</v>
      </c>
      <c r="P2346" s="17">
        <v>9.8143529672035004E-2</v>
      </c>
      <c r="Q2346" s="17">
        <v>0.120446710420077</v>
      </c>
      <c r="R2346" s="17"/>
      <c r="S2346" s="17">
        <v>9.1220838400855195E-2</v>
      </c>
      <c r="T2346" s="17">
        <v>7.6530189352646993E-2</v>
      </c>
      <c r="U2346" s="17">
        <v>8.4266521359964694E-2</v>
      </c>
      <c r="V2346" s="17">
        <v>8.2838062218446806E-2</v>
      </c>
      <c r="W2346" s="17">
        <v>6.2756253120663005E-2</v>
      </c>
      <c r="X2346" s="17">
        <v>7.2788286003729802E-2</v>
      </c>
      <c r="Y2346" s="17">
        <v>6.1696691208215998E-2</v>
      </c>
      <c r="Z2346" s="17">
        <v>8.3369979530729499E-2</v>
      </c>
      <c r="AA2346" s="17">
        <v>8.5297151605880098E-2</v>
      </c>
      <c r="AB2346" s="17">
        <v>4.9023103241797303E-2</v>
      </c>
      <c r="AC2346" s="17">
        <v>8.0959469595188002E-2</v>
      </c>
      <c r="AD2346" s="17">
        <v>9.8985704911836003E-2</v>
      </c>
      <c r="AE2346" s="17"/>
      <c r="AF2346" s="17">
        <v>7.0894060480001506E-2</v>
      </c>
      <c r="AG2346" s="17">
        <v>5.9225596336179E-2</v>
      </c>
      <c r="AH2346" s="17">
        <v>0.127706331856835</v>
      </c>
      <c r="AI2346" s="17"/>
      <c r="AJ2346" s="17">
        <v>6.5853901462646205E-2</v>
      </c>
      <c r="AK2346" s="17">
        <v>6.5934851295495797E-2</v>
      </c>
      <c r="AL2346" s="17">
        <v>5.6242046064807698E-2</v>
      </c>
      <c r="AM2346" s="17">
        <v>8.1320794393160103E-2</v>
      </c>
      <c r="AN2346" s="17">
        <v>0.116561702386959</v>
      </c>
      <c r="AO2346" s="17"/>
      <c r="AP2346" s="17">
        <v>5.1500604306627902E-2</v>
      </c>
      <c r="AQ2346" s="17">
        <v>6.4407858300944004E-2</v>
      </c>
      <c r="AR2346" s="17">
        <v>5.5026827236822902E-2</v>
      </c>
      <c r="AS2346" s="17"/>
      <c r="AT2346" s="17">
        <v>5.6536072939263701E-2</v>
      </c>
      <c r="AU2346" s="17">
        <v>6.1345743577145097E-2</v>
      </c>
      <c r="AV2346" s="17" t="s">
        <v>74</v>
      </c>
      <c r="AW2346" s="17">
        <v>0.111420220027607</v>
      </c>
      <c r="AX2346" s="17">
        <v>0.16603453849078301</v>
      </c>
      <c r="AY2346" s="17">
        <v>7.3334397499701207E-2</v>
      </c>
      <c r="AZ2346" s="17">
        <v>8.4807645531976103E-2</v>
      </c>
    </row>
    <row r="2347" spans="2:52" x14ac:dyDescent="0.35">
      <c r="C2347" s="17"/>
      <c r="D2347" s="17"/>
      <c r="E2347" s="17"/>
      <c r="F2347" s="17"/>
      <c r="G2347" s="17"/>
      <c r="H2347" s="17"/>
      <c r="I2347" s="17"/>
      <c r="J2347" s="17"/>
      <c r="K2347" s="17"/>
      <c r="L2347" s="17"/>
      <c r="M2347" s="17"/>
      <c r="N2347" s="17"/>
      <c r="O2347" s="17"/>
      <c r="P2347" s="17"/>
      <c r="Q2347" s="17"/>
      <c r="R2347" s="17"/>
      <c r="S2347" s="17"/>
      <c r="T2347" s="17"/>
      <c r="U2347" s="17"/>
      <c r="V2347" s="17"/>
      <c r="W2347" s="17"/>
      <c r="X2347" s="17"/>
      <c r="Y2347" s="17"/>
      <c r="Z2347" s="17"/>
      <c r="AA2347" s="17"/>
      <c r="AB2347" s="17"/>
      <c r="AC2347" s="17"/>
      <c r="AD2347" s="17"/>
      <c r="AE2347" s="17"/>
      <c r="AF2347" s="17"/>
      <c r="AG2347" s="17"/>
      <c r="AH2347" s="17"/>
      <c r="AI2347" s="17"/>
      <c r="AJ2347" s="17"/>
      <c r="AK2347" s="17"/>
      <c r="AL2347" s="17"/>
      <c r="AM2347" s="17"/>
      <c r="AN2347" s="17"/>
      <c r="AO2347" s="17"/>
      <c r="AP2347" s="17"/>
      <c r="AQ2347" s="17"/>
      <c r="AR2347" s="17"/>
      <c r="AS2347" s="17"/>
      <c r="AT2347" s="17"/>
      <c r="AU2347" s="17"/>
      <c r="AV2347" s="17"/>
      <c r="AW2347" s="17"/>
      <c r="AX2347" s="17"/>
      <c r="AY2347" s="17"/>
      <c r="AZ2347" s="17"/>
    </row>
    <row r="2348" spans="2:52" x14ac:dyDescent="0.35">
      <c r="B2348" s="6" t="s">
        <v>650</v>
      </c>
      <c r="C2348" s="17"/>
      <c r="D2348" s="17"/>
      <c r="E2348" s="17"/>
      <c r="F2348" s="17"/>
      <c r="G2348" s="17"/>
      <c r="H2348" s="17"/>
      <c r="I2348" s="17"/>
      <c r="J2348" s="17"/>
      <c r="K2348" s="17"/>
      <c r="L2348" s="17"/>
      <c r="M2348" s="17"/>
      <c r="N2348" s="17"/>
      <c r="O2348" s="17"/>
      <c r="P2348" s="17"/>
      <c r="Q2348" s="17"/>
      <c r="R2348" s="17"/>
      <c r="S2348" s="17"/>
      <c r="T2348" s="17"/>
      <c r="U2348" s="17"/>
      <c r="V2348" s="17"/>
      <c r="W2348" s="17"/>
      <c r="X2348" s="17"/>
      <c r="Y2348" s="17"/>
      <c r="Z2348" s="17"/>
      <c r="AA2348" s="17"/>
      <c r="AB2348" s="17"/>
      <c r="AC2348" s="17"/>
      <c r="AD2348" s="17"/>
      <c r="AE2348" s="17"/>
      <c r="AF2348" s="17"/>
      <c r="AG2348" s="17"/>
      <c r="AH2348" s="17"/>
      <c r="AI2348" s="17"/>
      <c r="AJ2348" s="17"/>
      <c r="AK2348" s="17"/>
      <c r="AL2348" s="17"/>
      <c r="AM2348" s="17"/>
      <c r="AN2348" s="17"/>
      <c r="AO2348" s="17"/>
      <c r="AP2348" s="17"/>
      <c r="AQ2348" s="17"/>
      <c r="AR2348" s="17"/>
      <c r="AS2348" s="17"/>
      <c r="AT2348" s="17"/>
      <c r="AU2348" s="17"/>
      <c r="AV2348" s="17"/>
      <c r="AW2348" s="17"/>
      <c r="AX2348" s="17"/>
      <c r="AY2348" s="17"/>
      <c r="AZ2348" s="17"/>
    </row>
    <row r="2349" spans="2:52" x14ac:dyDescent="0.35">
      <c r="B2349" s="26" t="s">
        <v>834</v>
      </c>
      <c r="C2349" s="17"/>
      <c r="D2349" s="17"/>
      <c r="E2349" s="17"/>
      <c r="F2349" s="17"/>
      <c r="G2349" s="17"/>
      <c r="H2349" s="17"/>
      <c r="I2349" s="17"/>
      <c r="J2349" s="17"/>
      <c r="K2349" s="17"/>
      <c r="L2349" s="17"/>
      <c r="M2349" s="17"/>
      <c r="N2349" s="17"/>
      <c r="O2349" s="17"/>
      <c r="P2349" s="17"/>
      <c r="Q2349" s="17"/>
      <c r="R2349" s="17"/>
      <c r="S2349" s="17"/>
      <c r="T2349" s="17"/>
      <c r="U2349" s="17"/>
      <c r="V2349" s="17"/>
      <c r="W2349" s="17"/>
      <c r="X2349" s="17"/>
      <c r="Y2349" s="17"/>
      <c r="Z2349" s="17"/>
      <c r="AA2349" s="17"/>
      <c r="AB2349" s="17"/>
      <c r="AC2349" s="17"/>
      <c r="AD2349" s="17"/>
      <c r="AE2349" s="17"/>
      <c r="AF2349" s="17"/>
      <c r="AG2349" s="17"/>
      <c r="AH2349" s="17"/>
      <c r="AI2349" s="17"/>
      <c r="AJ2349" s="17"/>
      <c r="AK2349" s="17"/>
      <c r="AL2349" s="17"/>
      <c r="AM2349" s="17"/>
      <c r="AN2349" s="17"/>
      <c r="AO2349" s="17"/>
      <c r="AP2349" s="17"/>
      <c r="AQ2349" s="17"/>
      <c r="AR2349" s="17"/>
      <c r="AS2349" s="17"/>
      <c r="AT2349" s="17"/>
      <c r="AU2349" s="17"/>
      <c r="AV2349" s="17"/>
      <c r="AW2349" s="17"/>
      <c r="AX2349" s="17"/>
      <c r="AY2349" s="17"/>
      <c r="AZ2349" s="17"/>
    </row>
    <row r="2350" spans="2:52" x14ac:dyDescent="0.35">
      <c r="B2350" t="s">
        <v>227</v>
      </c>
      <c r="C2350" s="17">
        <v>0.196738086065049</v>
      </c>
      <c r="D2350" s="17">
        <v>0.20041188121828299</v>
      </c>
      <c r="E2350" s="17">
        <v>0.19300984051314399</v>
      </c>
      <c r="F2350" s="17"/>
      <c r="G2350" s="17">
        <v>0.225797549836079</v>
      </c>
      <c r="H2350" s="17">
        <v>0.20142359287144701</v>
      </c>
      <c r="I2350" s="17">
        <v>0.200426589313351</v>
      </c>
      <c r="J2350" s="17">
        <v>0.14727273604740099</v>
      </c>
      <c r="K2350" s="17">
        <v>0.212218352326009</v>
      </c>
      <c r="L2350" s="17">
        <v>0.20702353408966701</v>
      </c>
      <c r="M2350" s="17"/>
      <c r="N2350" s="17">
        <v>0.22321532548876699</v>
      </c>
      <c r="O2350" s="17">
        <v>0.16898679270516601</v>
      </c>
      <c r="P2350" s="17">
        <v>0.18991378494135799</v>
      </c>
      <c r="Q2350" s="17">
        <v>0.19869827199442</v>
      </c>
      <c r="R2350" s="17"/>
      <c r="S2350" s="17">
        <v>0.25725768495415602</v>
      </c>
      <c r="T2350" s="17">
        <v>0.17179221460449401</v>
      </c>
      <c r="U2350" s="17">
        <v>0.152881220205735</v>
      </c>
      <c r="V2350" s="17">
        <v>0.214457531469611</v>
      </c>
      <c r="W2350" s="17">
        <v>0.23692252078596501</v>
      </c>
      <c r="X2350" s="17">
        <v>0.18977061417027599</v>
      </c>
      <c r="Y2350" s="17">
        <v>0.207121415667958</v>
      </c>
      <c r="Z2350" s="17">
        <v>0.11351548241855</v>
      </c>
      <c r="AA2350" s="17">
        <v>0.21482742670232799</v>
      </c>
      <c r="AB2350" s="17">
        <v>0.15420051514535901</v>
      </c>
      <c r="AC2350" s="17">
        <v>0.21442639298275401</v>
      </c>
      <c r="AD2350" s="17">
        <v>0.21467661545956901</v>
      </c>
      <c r="AE2350" s="17"/>
      <c r="AF2350" s="17">
        <v>0.19551789015400101</v>
      </c>
      <c r="AG2350" s="17">
        <v>0.20180983454021401</v>
      </c>
      <c r="AH2350" s="17">
        <v>0.19255643660178201</v>
      </c>
      <c r="AI2350" s="17"/>
      <c r="AJ2350" s="17">
        <v>0.194292661464773</v>
      </c>
      <c r="AK2350" s="17">
        <v>0.20918471026966301</v>
      </c>
      <c r="AL2350" s="17">
        <v>0.19137023434431599</v>
      </c>
      <c r="AM2350" s="17">
        <v>0.26986262247767401</v>
      </c>
      <c r="AN2350" s="17">
        <v>0.17281940538285301</v>
      </c>
      <c r="AO2350" s="17"/>
      <c r="AP2350" s="17">
        <v>0.18941662624185501</v>
      </c>
      <c r="AQ2350" s="17">
        <v>0.21942703828104901</v>
      </c>
      <c r="AR2350" s="17">
        <v>0.212752869540553</v>
      </c>
      <c r="AS2350" s="17"/>
      <c r="AT2350" s="17">
        <v>0.215053549888955</v>
      </c>
      <c r="AU2350" s="17">
        <v>0.16891887059117699</v>
      </c>
      <c r="AV2350" s="17" t="s">
        <v>74</v>
      </c>
      <c r="AW2350" s="17" t="s">
        <v>74</v>
      </c>
      <c r="AX2350" s="17" t="s">
        <v>74</v>
      </c>
      <c r="AY2350" s="17" t="s">
        <v>74</v>
      </c>
      <c r="AZ2350" s="17" t="s">
        <v>74</v>
      </c>
    </row>
    <row r="2351" spans="2:52" x14ac:dyDescent="0.35">
      <c r="B2351" t="s">
        <v>228</v>
      </c>
      <c r="C2351" s="17">
        <v>0.48814772480478003</v>
      </c>
      <c r="D2351" s="17">
        <v>0.48598481978551999</v>
      </c>
      <c r="E2351" s="17">
        <v>0.48998154904466801</v>
      </c>
      <c r="F2351" s="17"/>
      <c r="G2351" s="17">
        <v>0.42515588746609301</v>
      </c>
      <c r="H2351" s="17">
        <v>0.47225957454426098</v>
      </c>
      <c r="I2351" s="17">
        <v>0.49665086640554801</v>
      </c>
      <c r="J2351" s="17">
        <v>0.50360199528504801</v>
      </c>
      <c r="K2351" s="17">
        <v>0.478005875101852</v>
      </c>
      <c r="L2351" s="17">
        <v>0.50101706180431804</v>
      </c>
      <c r="M2351" s="17"/>
      <c r="N2351" s="17">
        <v>0.51493861013131303</v>
      </c>
      <c r="O2351" s="17">
        <v>0.48709088794636601</v>
      </c>
      <c r="P2351" s="17">
        <v>0.47784182939598902</v>
      </c>
      <c r="Q2351" s="17">
        <v>0.45727447079146699</v>
      </c>
      <c r="R2351" s="17"/>
      <c r="S2351" s="17">
        <v>0.40418140542158498</v>
      </c>
      <c r="T2351" s="17">
        <v>0.52806841259183401</v>
      </c>
      <c r="U2351" s="17">
        <v>0.50189443239046505</v>
      </c>
      <c r="V2351" s="17">
        <v>0.477268175344573</v>
      </c>
      <c r="W2351" s="17">
        <v>0.44690515097433398</v>
      </c>
      <c r="X2351" s="17">
        <v>0.498976300306473</v>
      </c>
      <c r="Y2351" s="17">
        <v>0.46598752025947698</v>
      </c>
      <c r="Z2351" s="17">
        <v>0.57520867612627902</v>
      </c>
      <c r="AA2351" s="17">
        <v>0.50451725383036405</v>
      </c>
      <c r="AB2351" s="17">
        <v>0.51798967497303094</v>
      </c>
      <c r="AC2351" s="17">
        <v>0.52191903207090096</v>
      </c>
      <c r="AD2351" s="17">
        <v>0.42234200302047897</v>
      </c>
      <c r="AE2351" s="17"/>
      <c r="AF2351" s="17">
        <v>0.46642724407179398</v>
      </c>
      <c r="AG2351" s="17">
        <v>0.51972794947697398</v>
      </c>
      <c r="AH2351" s="17">
        <v>0.42457234236330099</v>
      </c>
      <c r="AI2351" s="17"/>
      <c r="AJ2351" s="17">
        <v>0.47749036123815602</v>
      </c>
      <c r="AK2351" s="17">
        <v>0.50160247033690997</v>
      </c>
      <c r="AL2351" s="17">
        <v>0.54311946502478603</v>
      </c>
      <c r="AM2351" s="17">
        <v>0.15573631541858399</v>
      </c>
      <c r="AN2351" s="17">
        <v>0.46330824852375302</v>
      </c>
      <c r="AO2351" s="17"/>
      <c r="AP2351" s="17">
        <v>0.48494018971952202</v>
      </c>
      <c r="AQ2351" s="17">
        <v>0.49341134664344199</v>
      </c>
      <c r="AR2351" s="17">
        <v>0.521191609264407</v>
      </c>
      <c r="AS2351" s="17"/>
      <c r="AT2351" s="17">
        <v>0.47011005856933602</v>
      </c>
      <c r="AU2351" s="17">
        <v>0.51554499568331702</v>
      </c>
      <c r="AV2351" s="17" t="s">
        <v>74</v>
      </c>
      <c r="AW2351" s="17" t="s">
        <v>74</v>
      </c>
      <c r="AX2351" s="17" t="s">
        <v>74</v>
      </c>
      <c r="AY2351" s="17" t="s">
        <v>74</v>
      </c>
      <c r="AZ2351" s="17" t="s">
        <v>74</v>
      </c>
    </row>
    <row r="2352" spans="2:52" x14ac:dyDescent="0.35">
      <c r="B2352" t="s">
        <v>229</v>
      </c>
      <c r="C2352" s="17">
        <v>0.21709978327148</v>
      </c>
      <c r="D2352" s="17">
        <v>0.21341875913498801</v>
      </c>
      <c r="E2352" s="17">
        <v>0.22121309950488</v>
      </c>
      <c r="F2352" s="17"/>
      <c r="G2352" s="17">
        <v>0.22340889050277801</v>
      </c>
      <c r="H2352" s="17">
        <v>0.24335046391545201</v>
      </c>
      <c r="I2352" s="17">
        <v>0.19221412726353301</v>
      </c>
      <c r="J2352" s="17">
        <v>0.23008860117049801</v>
      </c>
      <c r="K2352" s="17">
        <v>0.21341496891568101</v>
      </c>
      <c r="L2352" s="17">
        <v>0.212472981291258</v>
      </c>
      <c r="M2352" s="17"/>
      <c r="N2352" s="17">
        <v>0.182500237982228</v>
      </c>
      <c r="O2352" s="17">
        <v>0.23287765483317699</v>
      </c>
      <c r="P2352" s="17">
        <v>0.22360856454411401</v>
      </c>
      <c r="Q2352" s="17">
        <v>0.24370299063635301</v>
      </c>
      <c r="R2352" s="17"/>
      <c r="S2352" s="17">
        <v>0.230473931518272</v>
      </c>
      <c r="T2352" s="17">
        <v>0.206344423537592</v>
      </c>
      <c r="U2352" s="17">
        <v>0.23697887382761601</v>
      </c>
      <c r="V2352" s="17">
        <v>0.243156922907386</v>
      </c>
      <c r="W2352" s="17">
        <v>0.22901639320692399</v>
      </c>
      <c r="X2352" s="17">
        <v>0.188630228025743</v>
      </c>
      <c r="Y2352" s="17">
        <v>0.239044741346567</v>
      </c>
      <c r="Z2352" s="17">
        <v>0.23006404574624001</v>
      </c>
      <c r="AA2352" s="17">
        <v>0.19144433214514001</v>
      </c>
      <c r="AB2352" s="17">
        <v>0.21785793466131401</v>
      </c>
      <c r="AC2352" s="17">
        <v>0.14346470256166499</v>
      </c>
      <c r="AD2352" s="17">
        <v>0.24301798364812899</v>
      </c>
      <c r="AE2352" s="17"/>
      <c r="AF2352" s="17">
        <v>0.22706546721576201</v>
      </c>
      <c r="AG2352" s="17">
        <v>0.19970445075707799</v>
      </c>
      <c r="AH2352" s="17">
        <v>0.25727830668032398</v>
      </c>
      <c r="AI2352" s="17"/>
      <c r="AJ2352" s="17">
        <v>0.23168478398109801</v>
      </c>
      <c r="AK2352" s="17">
        <v>0.18793124837568501</v>
      </c>
      <c r="AL2352" s="17">
        <v>0.20293512076068601</v>
      </c>
      <c r="AM2352" s="17">
        <v>0.46971586397052401</v>
      </c>
      <c r="AN2352" s="17">
        <v>0.23264134692857999</v>
      </c>
      <c r="AO2352" s="17"/>
      <c r="AP2352" s="17">
        <v>0.231294517785683</v>
      </c>
      <c r="AQ2352" s="17">
        <v>0.19582189841289499</v>
      </c>
      <c r="AR2352" s="17">
        <v>0.186180147597624</v>
      </c>
      <c r="AS2352" s="17"/>
      <c r="AT2352" s="17">
        <v>0.22438639054593501</v>
      </c>
      <c r="AU2352" s="17">
        <v>0.20603221218562301</v>
      </c>
      <c r="AV2352" s="17" t="s">
        <v>74</v>
      </c>
      <c r="AW2352" s="17" t="s">
        <v>74</v>
      </c>
      <c r="AX2352" s="17" t="s">
        <v>74</v>
      </c>
      <c r="AY2352" s="17" t="s">
        <v>74</v>
      </c>
      <c r="AZ2352" s="17" t="s">
        <v>74</v>
      </c>
    </row>
    <row r="2353" spans="2:52" x14ac:dyDescent="0.35">
      <c r="B2353" t="s">
        <v>230</v>
      </c>
      <c r="C2353" s="17">
        <v>4.7176710373248297E-2</v>
      </c>
      <c r="D2353" s="17">
        <v>5.3912782899083897E-2</v>
      </c>
      <c r="E2353" s="17">
        <v>4.0054870699675497E-2</v>
      </c>
      <c r="F2353" s="17"/>
      <c r="G2353" s="17">
        <v>7.4998103353973306E-2</v>
      </c>
      <c r="H2353" s="17">
        <v>4.3914777041896301E-2</v>
      </c>
      <c r="I2353" s="17">
        <v>7.4165431846809696E-2</v>
      </c>
      <c r="J2353" s="17">
        <v>4.1386081052502702E-2</v>
      </c>
      <c r="K2353" s="17">
        <v>4.3460263810758001E-2</v>
      </c>
      <c r="L2353" s="17">
        <v>3.4200181755203E-2</v>
      </c>
      <c r="M2353" s="17"/>
      <c r="N2353" s="17">
        <v>4.2825421685873402E-2</v>
      </c>
      <c r="O2353" s="17">
        <v>5.8714384196637298E-2</v>
      </c>
      <c r="P2353" s="17">
        <v>4.6421001452446299E-2</v>
      </c>
      <c r="Q2353" s="17">
        <v>4.03473069383175E-2</v>
      </c>
      <c r="R2353" s="17"/>
      <c r="S2353" s="17">
        <v>4.6126593500624799E-2</v>
      </c>
      <c r="T2353" s="17">
        <v>3.6032040097491301E-2</v>
      </c>
      <c r="U2353" s="17">
        <v>6.1208995642621E-2</v>
      </c>
      <c r="V2353" s="17">
        <v>3.38004546610393E-2</v>
      </c>
      <c r="W2353" s="17">
        <v>5.0918413302870801E-2</v>
      </c>
      <c r="X2353" s="17">
        <v>6.6414597688835897E-2</v>
      </c>
      <c r="Y2353" s="17">
        <v>2.87957997676122E-2</v>
      </c>
      <c r="Z2353" s="17">
        <v>2.71048467743139E-2</v>
      </c>
      <c r="AA2353" s="17">
        <v>3.7388878401989199E-2</v>
      </c>
      <c r="AB2353" s="17">
        <v>5.0569671371379202E-2</v>
      </c>
      <c r="AC2353" s="17">
        <v>8.4950204216441297E-2</v>
      </c>
      <c r="AD2353" s="17">
        <v>7.6446797033114494E-2</v>
      </c>
      <c r="AE2353" s="17"/>
      <c r="AF2353" s="17">
        <v>5.1780550938700202E-2</v>
      </c>
      <c r="AG2353" s="17">
        <v>4.0202158005315299E-2</v>
      </c>
      <c r="AH2353" s="17">
        <v>5.9734548389654897E-2</v>
      </c>
      <c r="AI2353" s="17"/>
      <c r="AJ2353" s="17">
        <v>4.8388788945898403E-2</v>
      </c>
      <c r="AK2353" s="17">
        <v>5.5255847827492099E-2</v>
      </c>
      <c r="AL2353" s="17">
        <v>2.8305724854699701E-2</v>
      </c>
      <c r="AM2353" s="17">
        <v>4.0757156998803203E-2</v>
      </c>
      <c r="AN2353" s="17">
        <v>5.4572503727955697E-2</v>
      </c>
      <c r="AO2353" s="17"/>
      <c r="AP2353" s="17">
        <v>5.7677724269378901E-2</v>
      </c>
      <c r="AQ2353" s="17">
        <v>4.4270876235449397E-2</v>
      </c>
      <c r="AR2353" s="17">
        <v>4.5678974549069197E-2</v>
      </c>
      <c r="AS2353" s="17"/>
      <c r="AT2353" s="17">
        <v>3.9148992895789998E-2</v>
      </c>
      <c r="AU2353" s="17">
        <v>5.9369947979237302E-2</v>
      </c>
      <c r="AV2353" s="17" t="s">
        <v>74</v>
      </c>
      <c r="AW2353" s="17" t="s">
        <v>74</v>
      </c>
      <c r="AX2353" s="17" t="s">
        <v>74</v>
      </c>
      <c r="AY2353" s="17" t="s">
        <v>74</v>
      </c>
      <c r="AZ2353" s="17" t="s">
        <v>74</v>
      </c>
    </row>
    <row r="2354" spans="2:52" x14ac:dyDescent="0.35">
      <c r="B2354" t="s">
        <v>231</v>
      </c>
      <c r="C2354" s="17">
        <v>2.0826568708759902E-2</v>
      </c>
      <c r="D2354" s="17">
        <v>2.3634119067089301E-2</v>
      </c>
      <c r="E2354" s="17">
        <v>1.78592942822897E-2</v>
      </c>
      <c r="F2354" s="17"/>
      <c r="G2354" s="17">
        <v>1.8382142296326499E-2</v>
      </c>
      <c r="H2354" s="17">
        <v>1.3561181753120001E-2</v>
      </c>
      <c r="I2354" s="17">
        <v>2.0447781854057601E-2</v>
      </c>
      <c r="J2354" s="17">
        <v>2.9528746077662801E-2</v>
      </c>
      <c r="K2354" s="17">
        <v>1.9880890500860601E-2</v>
      </c>
      <c r="L2354" s="17">
        <v>1.9720439774003898E-2</v>
      </c>
      <c r="M2354" s="17"/>
      <c r="N2354" s="17">
        <v>1.8346197078105E-2</v>
      </c>
      <c r="O2354" s="17">
        <v>2.13965362874807E-2</v>
      </c>
      <c r="P2354" s="17">
        <v>2.3460668062352402E-2</v>
      </c>
      <c r="Q2354" s="17">
        <v>2.1398144281112801E-2</v>
      </c>
      <c r="R2354" s="17"/>
      <c r="S2354" s="17">
        <v>2.0574220273734001E-2</v>
      </c>
      <c r="T2354" s="17">
        <v>1.8373779445743001E-2</v>
      </c>
      <c r="U2354" s="17">
        <v>2.2987608358452E-2</v>
      </c>
      <c r="V2354" s="17">
        <v>1.5630989729209201E-2</v>
      </c>
      <c r="W2354" s="17">
        <v>1.5073684364619901E-2</v>
      </c>
      <c r="X2354" s="17">
        <v>1.8716027017177901E-2</v>
      </c>
      <c r="Y2354" s="17">
        <v>1.19264768067539E-2</v>
      </c>
      <c r="Z2354" s="17">
        <v>1.7439931549451199E-2</v>
      </c>
      <c r="AA2354" s="17">
        <v>2.50291780432279E-2</v>
      </c>
      <c r="AB2354" s="17">
        <v>3.7478189605412202E-2</v>
      </c>
      <c r="AC2354" s="17">
        <v>2.71424197009031E-2</v>
      </c>
      <c r="AD2354" s="17">
        <v>1.44741050110366E-2</v>
      </c>
      <c r="AE2354" s="17"/>
      <c r="AF2354" s="17">
        <v>2.5696463170181101E-2</v>
      </c>
      <c r="AG2354" s="17">
        <v>1.7256486126404302E-2</v>
      </c>
      <c r="AH2354" s="17">
        <v>2.07754962431724E-2</v>
      </c>
      <c r="AI2354" s="17"/>
      <c r="AJ2354" s="17">
        <v>2.1145290563023899E-2</v>
      </c>
      <c r="AK2354" s="17">
        <v>2.24592360299702E-2</v>
      </c>
      <c r="AL2354" s="17">
        <v>4.92184115119099E-3</v>
      </c>
      <c r="AM2354" s="17">
        <v>3.1639883138162898E-2</v>
      </c>
      <c r="AN2354" s="17">
        <v>1.8002345962196398E-2</v>
      </c>
      <c r="AO2354" s="17"/>
      <c r="AP2354" s="17">
        <v>1.9341463842209999E-2</v>
      </c>
      <c r="AQ2354" s="17">
        <v>1.99376250055339E-2</v>
      </c>
      <c r="AR2354" s="17">
        <v>0</v>
      </c>
      <c r="AS2354" s="17"/>
      <c r="AT2354" s="17">
        <v>2.44921676290051E-2</v>
      </c>
      <c r="AU2354" s="17">
        <v>1.5258919033953801E-2</v>
      </c>
      <c r="AV2354" s="17" t="s">
        <v>74</v>
      </c>
      <c r="AW2354" s="17" t="s">
        <v>74</v>
      </c>
      <c r="AX2354" s="17" t="s">
        <v>74</v>
      </c>
      <c r="AY2354" s="17" t="s">
        <v>74</v>
      </c>
      <c r="AZ2354" s="17" t="s">
        <v>74</v>
      </c>
    </row>
    <row r="2355" spans="2:52" x14ac:dyDescent="0.35">
      <c r="B2355" t="s">
        <v>72</v>
      </c>
      <c r="C2355" s="17">
        <v>3.0011126776682599E-2</v>
      </c>
      <c r="D2355" s="17">
        <v>2.2637637895036599E-2</v>
      </c>
      <c r="E2355" s="17">
        <v>3.7881345955343398E-2</v>
      </c>
      <c r="F2355" s="17"/>
      <c r="G2355" s="17">
        <v>3.2257426544750403E-2</v>
      </c>
      <c r="H2355" s="17">
        <v>2.5490409873823699E-2</v>
      </c>
      <c r="I2355" s="17">
        <v>1.6095203316701098E-2</v>
      </c>
      <c r="J2355" s="17">
        <v>4.8121840366888602E-2</v>
      </c>
      <c r="K2355" s="17">
        <v>3.3019649344839898E-2</v>
      </c>
      <c r="L2355" s="17">
        <v>2.5565801285549899E-2</v>
      </c>
      <c r="M2355" s="17"/>
      <c r="N2355" s="17">
        <v>1.8174207633713E-2</v>
      </c>
      <c r="O2355" s="17">
        <v>3.0933744031173299E-2</v>
      </c>
      <c r="P2355" s="17">
        <v>3.8754151603740003E-2</v>
      </c>
      <c r="Q2355" s="17">
        <v>3.8578815358330201E-2</v>
      </c>
      <c r="R2355" s="17"/>
      <c r="S2355" s="17">
        <v>4.1386164331627902E-2</v>
      </c>
      <c r="T2355" s="17">
        <v>3.9389129722846299E-2</v>
      </c>
      <c r="U2355" s="17">
        <v>2.4048869575110699E-2</v>
      </c>
      <c r="V2355" s="17">
        <v>1.5685925888181601E-2</v>
      </c>
      <c r="W2355" s="17">
        <v>2.11638373652859E-2</v>
      </c>
      <c r="X2355" s="17">
        <v>3.74922327914941E-2</v>
      </c>
      <c r="Y2355" s="17">
        <v>4.7124046151631398E-2</v>
      </c>
      <c r="Z2355" s="17">
        <v>3.6667017385165701E-2</v>
      </c>
      <c r="AA2355" s="17">
        <v>2.6792930876950401E-2</v>
      </c>
      <c r="AB2355" s="17">
        <v>2.1904014243505E-2</v>
      </c>
      <c r="AC2355" s="17">
        <v>8.0972484673361399E-3</v>
      </c>
      <c r="AD2355" s="17">
        <v>2.9042495827672401E-2</v>
      </c>
      <c r="AE2355" s="17"/>
      <c r="AF2355" s="17">
        <v>3.3512384449561602E-2</v>
      </c>
      <c r="AG2355" s="17">
        <v>2.1299121094013902E-2</v>
      </c>
      <c r="AH2355" s="17">
        <v>4.5082869721766498E-2</v>
      </c>
      <c r="AI2355" s="17"/>
      <c r="AJ2355" s="17">
        <v>2.6998113807051E-2</v>
      </c>
      <c r="AK2355" s="17">
        <v>2.3566487160280699E-2</v>
      </c>
      <c r="AL2355" s="17">
        <v>2.9347613864320901E-2</v>
      </c>
      <c r="AM2355" s="17">
        <v>3.2288157996250899E-2</v>
      </c>
      <c r="AN2355" s="17">
        <v>5.8656149474662002E-2</v>
      </c>
      <c r="AO2355" s="17"/>
      <c r="AP2355" s="17">
        <v>1.7329478141349899E-2</v>
      </c>
      <c r="AQ2355" s="17">
        <v>2.71312154216297E-2</v>
      </c>
      <c r="AR2355" s="17">
        <v>3.41963990483461E-2</v>
      </c>
      <c r="AS2355" s="17"/>
      <c r="AT2355" s="17">
        <v>2.6808840470979499E-2</v>
      </c>
      <c r="AU2355" s="17">
        <v>3.48750545266917E-2</v>
      </c>
      <c r="AV2355" s="17" t="s">
        <v>74</v>
      </c>
      <c r="AW2355" s="17" t="s">
        <v>74</v>
      </c>
      <c r="AX2355" s="17" t="s">
        <v>74</v>
      </c>
      <c r="AY2355" s="17" t="s">
        <v>74</v>
      </c>
      <c r="AZ2355" s="17" t="s">
        <v>74</v>
      </c>
    </row>
    <row r="2356" spans="2:52" x14ac:dyDescent="0.35">
      <c r="B2356" t="s">
        <v>232</v>
      </c>
      <c r="C2356" s="17">
        <v>0.68488581086982903</v>
      </c>
      <c r="D2356" s="17">
        <v>0.68639670100380201</v>
      </c>
      <c r="E2356" s="17">
        <v>0.68299138955781202</v>
      </c>
      <c r="F2356" s="17"/>
      <c r="G2356" s="17">
        <v>0.65095343730217203</v>
      </c>
      <c r="H2356" s="17">
        <v>0.673683167415708</v>
      </c>
      <c r="I2356" s="17">
        <v>0.69707745571889901</v>
      </c>
      <c r="J2356" s="17">
        <v>0.650874731332448</v>
      </c>
      <c r="K2356" s="17">
        <v>0.69022422742786105</v>
      </c>
      <c r="L2356" s="17">
        <v>0.70804059589398505</v>
      </c>
      <c r="M2356" s="17"/>
      <c r="N2356" s="17">
        <v>0.73815393562008003</v>
      </c>
      <c r="O2356" s="17">
        <v>0.65607768065153205</v>
      </c>
      <c r="P2356" s="17">
        <v>0.66775561433734698</v>
      </c>
      <c r="Q2356" s="17">
        <v>0.65597274278588702</v>
      </c>
      <c r="R2356" s="17"/>
      <c r="S2356" s="17">
        <v>0.661439090375741</v>
      </c>
      <c r="T2356" s="17">
        <v>0.69986062719632802</v>
      </c>
      <c r="U2356" s="17">
        <v>0.65477565259620096</v>
      </c>
      <c r="V2356" s="17">
        <v>0.69172570681418399</v>
      </c>
      <c r="W2356" s="17">
        <v>0.68382767176030002</v>
      </c>
      <c r="X2356" s="17">
        <v>0.68874691447674896</v>
      </c>
      <c r="Y2356" s="17">
        <v>0.67310893592743504</v>
      </c>
      <c r="Z2356" s="17">
        <v>0.68872415854482905</v>
      </c>
      <c r="AA2356" s="17">
        <v>0.71934468053269196</v>
      </c>
      <c r="AB2356" s="17">
        <v>0.67219019011838999</v>
      </c>
      <c r="AC2356" s="17">
        <v>0.73634542505365497</v>
      </c>
      <c r="AD2356" s="17">
        <v>0.63701861848004804</v>
      </c>
      <c r="AE2356" s="17"/>
      <c r="AF2356" s="17">
        <v>0.66194513422579504</v>
      </c>
      <c r="AG2356" s="17">
        <v>0.72153778401718804</v>
      </c>
      <c r="AH2356" s="17">
        <v>0.617128778965082</v>
      </c>
      <c r="AI2356" s="17"/>
      <c r="AJ2356" s="17">
        <v>0.671783022702929</v>
      </c>
      <c r="AK2356" s="17">
        <v>0.71078718060657298</v>
      </c>
      <c r="AL2356" s="17">
        <v>0.73448969936910202</v>
      </c>
      <c r="AM2356" s="17">
        <v>0.42559893789625902</v>
      </c>
      <c r="AN2356" s="17">
        <v>0.63612765390660597</v>
      </c>
      <c r="AO2356" s="17"/>
      <c r="AP2356" s="17">
        <v>0.67435681596137798</v>
      </c>
      <c r="AQ2356" s="17">
        <v>0.71283838492449203</v>
      </c>
      <c r="AR2356" s="17">
        <v>0.73394447880496005</v>
      </c>
      <c r="AS2356" s="17"/>
      <c r="AT2356" s="17">
        <v>0.68516360845829105</v>
      </c>
      <c r="AU2356" s="17">
        <v>0.68446386627449396</v>
      </c>
      <c r="AV2356" s="17" t="s">
        <v>74</v>
      </c>
      <c r="AW2356" s="17" t="s">
        <v>74</v>
      </c>
      <c r="AX2356" s="17" t="s">
        <v>74</v>
      </c>
      <c r="AY2356" s="17" t="s">
        <v>74</v>
      </c>
      <c r="AZ2356" s="17" t="s">
        <v>74</v>
      </c>
    </row>
    <row r="2357" spans="2:52" x14ac:dyDescent="0.35">
      <c r="B2357" t="s">
        <v>233</v>
      </c>
      <c r="C2357" s="17">
        <v>6.8003279082008206E-2</v>
      </c>
      <c r="D2357" s="17">
        <v>7.7546901966173198E-2</v>
      </c>
      <c r="E2357" s="17">
        <v>5.7914164981965097E-2</v>
      </c>
      <c r="F2357" s="17"/>
      <c r="G2357" s="17">
        <v>9.3380245650299704E-2</v>
      </c>
      <c r="H2357" s="17">
        <v>5.7475958795016199E-2</v>
      </c>
      <c r="I2357" s="17">
        <v>9.4613213700867296E-2</v>
      </c>
      <c r="J2357" s="17">
        <v>7.0914827130165406E-2</v>
      </c>
      <c r="K2357" s="17">
        <v>6.3341154311618603E-2</v>
      </c>
      <c r="L2357" s="17">
        <v>5.3920621529206902E-2</v>
      </c>
      <c r="M2357" s="17"/>
      <c r="N2357" s="17">
        <v>6.1171618763978398E-2</v>
      </c>
      <c r="O2357" s="17">
        <v>8.0110920484117998E-2</v>
      </c>
      <c r="P2357" s="17">
        <v>6.9881669514798697E-2</v>
      </c>
      <c r="Q2357" s="17">
        <v>6.17454512194303E-2</v>
      </c>
      <c r="R2357" s="17"/>
      <c r="S2357" s="17">
        <v>6.6700813774358797E-2</v>
      </c>
      <c r="T2357" s="17">
        <v>5.4405819543234202E-2</v>
      </c>
      <c r="U2357" s="17">
        <v>8.4196604001072997E-2</v>
      </c>
      <c r="V2357" s="17">
        <v>4.9431444390248498E-2</v>
      </c>
      <c r="W2357" s="17">
        <v>6.5992097667490701E-2</v>
      </c>
      <c r="X2357" s="17">
        <v>8.5130624706013805E-2</v>
      </c>
      <c r="Y2357" s="17">
        <v>4.0722276574366001E-2</v>
      </c>
      <c r="Z2357" s="17">
        <v>4.4544778323765098E-2</v>
      </c>
      <c r="AA2357" s="17">
        <v>6.2418056445217099E-2</v>
      </c>
      <c r="AB2357" s="17">
        <v>8.8047860976791403E-2</v>
      </c>
      <c r="AC2357" s="17">
        <v>0.11209262391734399</v>
      </c>
      <c r="AD2357" s="17">
        <v>9.0920902044151097E-2</v>
      </c>
      <c r="AE2357" s="17"/>
      <c r="AF2357" s="17">
        <v>7.7477014108881304E-2</v>
      </c>
      <c r="AG2357" s="17">
        <v>5.7458644131719701E-2</v>
      </c>
      <c r="AH2357" s="17">
        <v>8.0510044632827293E-2</v>
      </c>
      <c r="AI2357" s="17"/>
      <c r="AJ2357" s="17">
        <v>6.9534079508922306E-2</v>
      </c>
      <c r="AK2357" s="17">
        <v>7.77150838574623E-2</v>
      </c>
      <c r="AL2357" s="17">
        <v>3.3227566005890698E-2</v>
      </c>
      <c r="AM2357" s="17">
        <v>7.2397040136966101E-2</v>
      </c>
      <c r="AN2357" s="17">
        <v>7.2574849690152099E-2</v>
      </c>
      <c r="AO2357" s="17"/>
      <c r="AP2357" s="17">
        <v>7.7019188111589004E-2</v>
      </c>
      <c r="AQ2357" s="17">
        <v>6.4208501240983304E-2</v>
      </c>
      <c r="AR2357" s="17">
        <v>4.5678974549069197E-2</v>
      </c>
      <c r="AS2357" s="17"/>
      <c r="AT2357" s="17">
        <v>6.3641160524795098E-2</v>
      </c>
      <c r="AU2357" s="17">
        <v>7.4628867013191102E-2</v>
      </c>
      <c r="AV2357" s="17" t="s">
        <v>74</v>
      </c>
      <c r="AW2357" s="17" t="s">
        <v>74</v>
      </c>
      <c r="AX2357" s="17" t="s">
        <v>74</v>
      </c>
      <c r="AY2357" s="17" t="s">
        <v>74</v>
      </c>
      <c r="AZ2357" s="17" t="s">
        <v>74</v>
      </c>
    </row>
    <row r="2358" spans="2:52" x14ac:dyDescent="0.35">
      <c r="B2358" t="s">
        <v>86</v>
      </c>
      <c r="C2358" s="17">
        <v>0.61688253178782104</v>
      </c>
      <c r="D2358" s="17">
        <v>0.60884979903762904</v>
      </c>
      <c r="E2358" s="17">
        <v>0.62507722457584702</v>
      </c>
      <c r="F2358" s="17"/>
      <c r="G2358" s="17">
        <v>0.55757319165187202</v>
      </c>
      <c r="H2358" s="17">
        <v>0.616207208620692</v>
      </c>
      <c r="I2358" s="17">
        <v>0.60246424201803195</v>
      </c>
      <c r="J2358" s="17">
        <v>0.57995990420228305</v>
      </c>
      <c r="K2358" s="17">
        <v>0.62688307311624203</v>
      </c>
      <c r="L2358" s="17">
        <v>0.65411997436477898</v>
      </c>
      <c r="M2358" s="17"/>
      <c r="N2358" s="17">
        <v>0.676982316856102</v>
      </c>
      <c r="O2358" s="17">
        <v>0.57596676016741399</v>
      </c>
      <c r="P2358" s="17">
        <v>0.59787394482254896</v>
      </c>
      <c r="Q2358" s="17">
        <v>0.59422729156645704</v>
      </c>
      <c r="R2358" s="17"/>
      <c r="S2358" s="17">
        <v>0.59473827660138201</v>
      </c>
      <c r="T2358" s="17">
        <v>0.64545480765309404</v>
      </c>
      <c r="U2358" s="17">
        <v>0.57057904859512798</v>
      </c>
      <c r="V2358" s="17">
        <v>0.64229426242393595</v>
      </c>
      <c r="W2358" s="17">
        <v>0.61783557409280898</v>
      </c>
      <c r="X2358" s="17">
        <v>0.603616289770735</v>
      </c>
      <c r="Y2358" s="17">
        <v>0.63238665935306904</v>
      </c>
      <c r="Z2358" s="17">
        <v>0.64417938022106402</v>
      </c>
      <c r="AA2358" s="17">
        <v>0.65692662408747504</v>
      </c>
      <c r="AB2358" s="17">
        <v>0.58414232914159803</v>
      </c>
      <c r="AC2358" s="17">
        <v>0.62425280113630999</v>
      </c>
      <c r="AD2358" s="17">
        <v>0.546097716435897</v>
      </c>
      <c r="AE2358" s="17"/>
      <c r="AF2358" s="17">
        <v>0.58446812011691396</v>
      </c>
      <c r="AG2358" s="17">
        <v>0.66407913988546896</v>
      </c>
      <c r="AH2358" s="17">
        <v>0.53661873433225504</v>
      </c>
      <c r="AI2358" s="17"/>
      <c r="AJ2358" s="17">
        <v>0.60224894319400601</v>
      </c>
      <c r="AK2358" s="17">
        <v>0.63307209674911002</v>
      </c>
      <c r="AL2358" s="17">
        <v>0.70126213336321197</v>
      </c>
      <c r="AM2358" s="17">
        <v>0.353201897759293</v>
      </c>
      <c r="AN2358" s="17">
        <v>0.56355280421645404</v>
      </c>
      <c r="AO2358" s="17"/>
      <c r="AP2358" s="17">
        <v>0.59733762784978905</v>
      </c>
      <c r="AQ2358" s="17">
        <v>0.64862988368350805</v>
      </c>
      <c r="AR2358" s="17">
        <v>0.68826550425589095</v>
      </c>
      <c r="AS2358" s="17"/>
      <c r="AT2358" s="17">
        <v>0.62152244793349598</v>
      </c>
      <c r="AU2358" s="17">
        <v>0.60983499926130302</v>
      </c>
      <c r="AV2358" s="17" t="s">
        <v>74</v>
      </c>
      <c r="AW2358" s="17" t="s">
        <v>74</v>
      </c>
      <c r="AX2358" s="17" t="s">
        <v>74</v>
      </c>
      <c r="AY2358" s="17" t="s">
        <v>74</v>
      </c>
      <c r="AZ2358" s="17" t="s">
        <v>74</v>
      </c>
    </row>
    <row r="2359" spans="2:52" x14ac:dyDescent="0.35">
      <c r="C2359" s="17"/>
      <c r="D2359" s="17"/>
      <c r="E2359" s="17"/>
      <c r="F2359" s="17"/>
      <c r="G2359" s="17"/>
      <c r="H2359" s="17"/>
      <c r="I2359" s="17"/>
      <c r="J2359" s="17"/>
      <c r="K2359" s="17"/>
      <c r="L2359" s="17"/>
      <c r="M2359" s="17"/>
      <c r="N2359" s="17"/>
      <c r="O2359" s="17"/>
      <c r="P2359" s="17"/>
      <c r="Q2359" s="17"/>
      <c r="R2359" s="17"/>
      <c r="S2359" s="17"/>
      <c r="T2359" s="17"/>
      <c r="U2359" s="17"/>
      <c r="V2359" s="17"/>
      <c r="W2359" s="17"/>
      <c r="X2359" s="17"/>
      <c r="Y2359" s="17"/>
      <c r="Z2359" s="17"/>
      <c r="AA2359" s="17"/>
      <c r="AB2359" s="17"/>
      <c r="AC2359" s="17"/>
      <c r="AD2359" s="17"/>
      <c r="AE2359" s="17"/>
      <c r="AF2359" s="17"/>
      <c r="AG2359" s="17"/>
      <c r="AH2359" s="17"/>
      <c r="AI2359" s="17"/>
      <c r="AJ2359" s="17"/>
      <c r="AK2359" s="17"/>
      <c r="AL2359" s="17"/>
      <c r="AM2359" s="17"/>
      <c r="AN2359" s="17"/>
      <c r="AO2359" s="17"/>
      <c r="AP2359" s="17"/>
      <c r="AQ2359" s="17"/>
      <c r="AR2359" s="17"/>
      <c r="AS2359" s="17"/>
      <c r="AT2359" s="17"/>
      <c r="AU2359" s="17"/>
      <c r="AV2359" s="17"/>
      <c r="AW2359" s="17"/>
      <c r="AX2359" s="17"/>
      <c r="AY2359" s="17"/>
      <c r="AZ2359" s="17"/>
    </row>
    <row r="2360" spans="2:52" x14ac:dyDescent="0.35">
      <c r="B2360" s="6" t="s">
        <v>651</v>
      </c>
      <c r="C2360" s="17"/>
      <c r="D2360" s="17"/>
      <c r="E2360" s="17"/>
      <c r="F2360" s="17"/>
      <c r="G2360" s="17"/>
      <c r="H2360" s="17"/>
      <c r="I2360" s="17"/>
      <c r="J2360" s="17"/>
      <c r="K2360" s="17"/>
      <c r="L2360" s="17"/>
      <c r="M2360" s="17"/>
      <c r="N2360" s="17"/>
      <c r="O2360" s="17"/>
      <c r="P2360" s="17"/>
      <c r="Q2360" s="17"/>
      <c r="R2360" s="17"/>
      <c r="S2360" s="17"/>
      <c r="T2360" s="17"/>
      <c r="U2360" s="17"/>
      <c r="V2360" s="17"/>
      <c r="W2360" s="17"/>
      <c r="X2360" s="17"/>
      <c r="Y2360" s="17"/>
      <c r="Z2360" s="17"/>
      <c r="AA2360" s="17"/>
      <c r="AB2360" s="17"/>
      <c r="AC2360" s="17"/>
      <c r="AD2360" s="17"/>
      <c r="AE2360" s="17"/>
      <c r="AF2360" s="17"/>
      <c r="AG2360" s="17"/>
      <c r="AH2360" s="17"/>
      <c r="AI2360" s="17"/>
      <c r="AJ2360" s="17"/>
      <c r="AK2360" s="17"/>
      <c r="AL2360" s="17"/>
      <c r="AM2360" s="17"/>
      <c r="AN2360" s="17"/>
      <c r="AO2360" s="17"/>
      <c r="AP2360" s="17"/>
      <c r="AQ2360" s="17"/>
      <c r="AR2360" s="17"/>
      <c r="AS2360" s="17"/>
      <c r="AT2360" s="17"/>
      <c r="AU2360" s="17"/>
      <c r="AV2360" s="17"/>
      <c r="AW2360" s="17"/>
      <c r="AX2360" s="17"/>
      <c r="AY2360" s="17"/>
      <c r="AZ2360" s="17"/>
    </row>
    <row r="2361" spans="2:52" x14ac:dyDescent="0.35">
      <c r="B2361" s="26" t="s">
        <v>834</v>
      </c>
      <c r="C2361" s="17"/>
      <c r="D2361" s="17"/>
      <c r="E2361" s="17"/>
      <c r="F2361" s="17"/>
      <c r="G2361" s="17"/>
      <c r="H2361" s="17"/>
      <c r="I2361" s="17"/>
      <c r="J2361" s="17"/>
      <c r="K2361" s="17"/>
      <c r="L2361" s="17"/>
      <c r="M2361" s="17"/>
      <c r="N2361" s="17"/>
      <c r="O2361" s="17"/>
      <c r="P2361" s="17"/>
      <c r="Q2361" s="17"/>
      <c r="R2361" s="17"/>
      <c r="S2361" s="17"/>
      <c r="T2361" s="17"/>
      <c r="U2361" s="17"/>
      <c r="V2361" s="17"/>
      <c r="W2361" s="17"/>
      <c r="X2361" s="17"/>
      <c r="Y2361" s="17"/>
      <c r="Z2361" s="17"/>
      <c r="AA2361" s="17"/>
      <c r="AB2361" s="17"/>
      <c r="AC2361" s="17"/>
      <c r="AD2361" s="17"/>
      <c r="AE2361" s="17"/>
      <c r="AF2361" s="17"/>
      <c r="AG2361" s="17"/>
      <c r="AH2361" s="17"/>
      <c r="AI2361" s="17"/>
      <c r="AJ2361" s="17"/>
      <c r="AK2361" s="17"/>
      <c r="AL2361" s="17"/>
      <c r="AM2361" s="17"/>
      <c r="AN2361" s="17"/>
      <c r="AO2361" s="17"/>
      <c r="AP2361" s="17"/>
      <c r="AQ2361" s="17"/>
      <c r="AR2361" s="17"/>
      <c r="AS2361" s="17"/>
      <c r="AT2361" s="17"/>
      <c r="AU2361" s="17"/>
      <c r="AV2361" s="17"/>
      <c r="AW2361" s="17"/>
      <c r="AX2361" s="17"/>
      <c r="AY2361" s="17"/>
      <c r="AZ2361" s="17"/>
    </row>
    <row r="2362" spans="2:52" x14ac:dyDescent="0.35">
      <c r="B2362" t="s">
        <v>227</v>
      </c>
      <c r="C2362" s="17">
        <v>0.17044153088435199</v>
      </c>
      <c r="D2362" s="17">
        <v>0.156303980531974</v>
      </c>
      <c r="E2362" s="17">
        <v>0.185634440519444</v>
      </c>
      <c r="F2362" s="17"/>
      <c r="G2362" s="17">
        <v>0.21069668368106401</v>
      </c>
      <c r="H2362" s="17">
        <v>0.110661886261342</v>
      </c>
      <c r="I2362" s="17">
        <v>0.11723842569571501</v>
      </c>
      <c r="J2362" s="17">
        <v>0.127894010747127</v>
      </c>
      <c r="K2362" s="17">
        <v>0.14898739704427799</v>
      </c>
      <c r="L2362" s="17">
        <v>0.251001805006562</v>
      </c>
      <c r="M2362" s="17"/>
      <c r="N2362" s="17">
        <v>0.190790981191092</v>
      </c>
      <c r="O2362" s="17">
        <v>0.13099220522796201</v>
      </c>
      <c r="P2362" s="17">
        <v>0.168909655059401</v>
      </c>
      <c r="Q2362" s="17">
        <v>0.19364722559372299</v>
      </c>
      <c r="R2362" s="17"/>
      <c r="S2362" s="17">
        <v>0.18901109152749701</v>
      </c>
      <c r="T2362" s="17">
        <v>0.13822996062677501</v>
      </c>
      <c r="U2362" s="17">
        <v>0.155896668927512</v>
      </c>
      <c r="V2362" s="17">
        <v>0.16586630819902701</v>
      </c>
      <c r="W2362" s="17">
        <v>0.183291446555264</v>
      </c>
      <c r="X2362" s="17">
        <v>0.15118527583334501</v>
      </c>
      <c r="Y2362" s="17">
        <v>0.177249664164048</v>
      </c>
      <c r="Z2362" s="17">
        <v>0.14136420560073501</v>
      </c>
      <c r="AA2362" s="17">
        <v>0.19985857009375099</v>
      </c>
      <c r="AB2362" s="17">
        <v>0.171822105428144</v>
      </c>
      <c r="AC2362" s="17">
        <v>0.222922895884793</v>
      </c>
      <c r="AD2362" s="17">
        <v>0.15165071557429999</v>
      </c>
      <c r="AE2362" s="17"/>
      <c r="AF2362" s="17">
        <v>0.18625080599414301</v>
      </c>
      <c r="AG2362" s="17">
        <v>0.17187347519948301</v>
      </c>
      <c r="AH2362" s="17">
        <v>0.117473217736317</v>
      </c>
      <c r="AI2362" s="17"/>
      <c r="AJ2362" s="17">
        <v>0.18588129429530301</v>
      </c>
      <c r="AK2362" s="17">
        <v>0.17053353084084799</v>
      </c>
      <c r="AL2362" s="17">
        <v>0.17518533020010901</v>
      </c>
      <c r="AM2362" s="17">
        <v>0.22016839734782501</v>
      </c>
      <c r="AN2362" s="17">
        <v>8.9627272278966802E-2</v>
      </c>
      <c r="AO2362" s="17"/>
      <c r="AP2362" s="17">
        <v>0.197569485481214</v>
      </c>
      <c r="AQ2362" s="17">
        <v>0.16722011068787901</v>
      </c>
      <c r="AR2362" s="17">
        <v>0.16311926819932501</v>
      </c>
      <c r="AS2362" s="17"/>
      <c r="AT2362" s="17">
        <v>0.20808915034472</v>
      </c>
      <c r="AU2362" s="17">
        <v>0.113258854654264</v>
      </c>
      <c r="AV2362" s="17" t="s">
        <v>74</v>
      </c>
      <c r="AW2362" s="17" t="s">
        <v>74</v>
      </c>
      <c r="AX2362" s="17" t="s">
        <v>74</v>
      </c>
      <c r="AY2362" s="17" t="s">
        <v>74</v>
      </c>
      <c r="AZ2362" s="17" t="s">
        <v>74</v>
      </c>
    </row>
    <row r="2363" spans="2:52" x14ac:dyDescent="0.35">
      <c r="B2363" t="s">
        <v>228</v>
      </c>
      <c r="C2363" s="17">
        <v>0.26578951261030898</v>
      </c>
      <c r="D2363" s="17">
        <v>0.27312653586651497</v>
      </c>
      <c r="E2363" s="17">
        <v>0.257315916164994</v>
      </c>
      <c r="F2363" s="17"/>
      <c r="G2363" s="17">
        <v>0.29151787162227399</v>
      </c>
      <c r="H2363" s="17">
        <v>0.27902690657302498</v>
      </c>
      <c r="I2363" s="17">
        <v>0.27949041712556999</v>
      </c>
      <c r="J2363" s="17">
        <v>0.26853291280436398</v>
      </c>
      <c r="K2363" s="17">
        <v>0.25154526666386001</v>
      </c>
      <c r="L2363" s="17">
        <v>0.25486306564841299</v>
      </c>
      <c r="M2363" s="17"/>
      <c r="N2363" s="17">
        <v>0.29015395305568598</v>
      </c>
      <c r="O2363" s="17">
        <v>0.28354797022431799</v>
      </c>
      <c r="P2363" s="17">
        <v>0.21331887233213501</v>
      </c>
      <c r="Q2363" s="17">
        <v>0.258561903648242</v>
      </c>
      <c r="R2363" s="17"/>
      <c r="S2363" s="17">
        <v>0.26340936771353901</v>
      </c>
      <c r="T2363" s="17">
        <v>0.27993925673835801</v>
      </c>
      <c r="U2363" s="17">
        <v>0.25863506210395099</v>
      </c>
      <c r="V2363" s="17">
        <v>0.21889458055575101</v>
      </c>
      <c r="W2363" s="17">
        <v>0.28069952094150102</v>
      </c>
      <c r="X2363" s="17">
        <v>0.30804889333706298</v>
      </c>
      <c r="Y2363" s="17">
        <v>0.30063235740650801</v>
      </c>
      <c r="Z2363" s="17">
        <v>0.24448700452577901</v>
      </c>
      <c r="AA2363" s="17">
        <v>0.23166750381043599</v>
      </c>
      <c r="AB2363" s="17">
        <v>0.27611328673478303</v>
      </c>
      <c r="AC2363" s="17">
        <v>0.255315969324661</v>
      </c>
      <c r="AD2363" s="17">
        <v>0.25651574028859098</v>
      </c>
      <c r="AE2363" s="17"/>
      <c r="AF2363" s="17">
        <v>0.24627064430711501</v>
      </c>
      <c r="AG2363" s="17">
        <v>0.285532281766745</v>
      </c>
      <c r="AH2363" s="17">
        <v>0.26344849866605102</v>
      </c>
      <c r="AI2363" s="17"/>
      <c r="AJ2363" s="17">
        <v>0.26332245957925898</v>
      </c>
      <c r="AK2363" s="17">
        <v>0.27137062120907701</v>
      </c>
      <c r="AL2363" s="17">
        <v>0.34944339885133802</v>
      </c>
      <c r="AM2363" s="17">
        <v>0.18029013093094601</v>
      </c>
      <c r="AN2363" s="17">
        <v>0.20600365079743399</v>
      </c>
      <c r="AO2363" s="17"/>
      <c r="AP2363" s="17">
        <v>0.26907840711541903</v>
      </c>
      <c r="AQ2363" s="17">
        <v>0.27887525891023901</v>
      </c>
      <c r="AR2363" s="17">
        <v>0.32730054358954402</v>
      </c>
      <c r="AS2363" s="17"/>
      <c r="AT2363" s="17">
        <v>0.24979747440494299</v>
      </c>
      <c r="AU2363" s="17">
        <v>0.29007969499274</v>
      </c>
      <c r="AV2363" s="17" t="s">
        <v>74</v>
      </c>
      <c r="AW2363" s="17" t="s">
        <v>74</v>
      </c>
      <c r="AX2363" s="17" t="s">
        <v>74</v>
      </c>
      <c r="AY2363" s="17" t="s">
        <v>74</v>
      </c>
      <c r="AZ2363" s="17" t="s">
        <v>74</v>
      </c>
    </row>
    <row r="2364" spans="2:52" x14ac:dyDescent="0.35">
      <c r="B2364" t="s">
        <v>229</v>
      </c>
      <c r="C2364" s="17">
        <v>0.30971613780752799</v>
      </c>
      <c r="D2364" s="17">
        <v>0.31390931813777501</v>
      </c>
      <c r="E2364" s="17">
        <v>0.30553847081218499</v>
      </c>
      <c r="F2364" s="17"/>
      <c r="G2364" s="17">
        <v>0.242379755060809</v>
      </c>
      <c r="H2364" s="17">
        <v>0.31308494762766897</v>
      </c>
      <c r="I2364" s="17">
        <v>0.34333757676835203</v>
      </c>
      <c r="J2364" s="17">
        <v>0.32716956697739102</v>
      </c>
      <c r="K2364" s="17">
        <v>0.35311579613007998</v>
      </c>
      <c r="L2364" s="17">
        <v>0.26918699541091601</v>
      </c>
      <c r="M2364" s="17"/>
      <c r="N2364" s="17">
        <v>0.285386779133321</v>
      </c>
      <c r="O2364" s="17">
        <v>0.32281519535706499</v>
      </c>
      <c r="P2364" s="17">
        <v>0.349771024896116</v>
      </c>
      <c r="Q2364" s="17">
        <v>0.290628615511559</v>
      </c>
      <c r="R2364" s="17"/>
      <c r="S2364" s="17">
        <v>0.31968115103529499</v>
      </c>
      <c r="T2364" s="17">
        <v>0.33497462900299801</v>
      </c>
      <c r="U2364" s="17">
        <v>0.30266678120260099</v>
      </c>
      <c r="V2364" s="17">
        <v>0.34543015587767001</v>
      </c>
      <c r="W2364" s="17">
        <v>0.29300811255750903</v>
      </c>
      <c r="X2364" s="17">
        <v>0.234851110730214</v>
      </c>
      <c r="Y2364" s="17">
        <v>0.32386845518419499</v>
      </c>
      <c r="Z2364" s="17">
        <v>0.33700023174219701</v>
      </c>
      <c r="AA2364" s="17">
        <v>0.28133098188616101</v>
      </c>
      <c r="AB2364" s="17">
        <v>0.32874606390823202</v>
      </c>
      <c r="AC2364" s="17">
        <v>0.303582119969866</v>
      </c>
      <c r="AD2364" s="17">
        <v>0.285968272236237</v>
      </c>
      <c r="AE2364" s="17"/>
      <c r="AF2364" s="17">
        <v>0.31312230665083601</v>
      </c>
      <c r="AG2364" s="17">
        <v>0.29507158727375499</v>
      </c>
      <c r="AH2364" s="17">
        <v>0.33139630289104199</v>
      </c>
      <c r="AI2364" s="17"/>
      <c r="AJ2364" s="17">
        <v>0.30466183550279902</v>
      </c>
      <c r="AK2364" s="17">
        <v>0.29881723778024499</v>
      </c>
      <c r="AL2364" s="17">
        <v>0.22997399331046101</v>
      </c>
      <c r="AM2364" s="17">
        <v>0.47093017739514997</v>
      </c>
      <c r="AN2364" s="17">
        <v>0.38885326271475001</v>
      </c>
      <c r="AO2364" s="17"/>
      <c r="AP2364" s="17">
        <v>0.301581074902112</v>
      </c>
      <c r="AQ2364" s="17">
        <v>0.30451608549429099</v>
      </c>
      <c r="AR2364" s="17">
        <v>0.30909512321907801</v>
      </c>
      <c r="AS2364" s="17"/>
      <c r="AT2364" s="17">
        <v>0.29480856927823301</v>
      </c>
      <c r="AU2364" s="17">
        <v>0.332359127638158</v>
      </c>
      <c r="AV2364" s="17" t="s">
        <v>74</v>
      </c>
      <c r="AW2364" s="17" t="s">
        <v>74</v>
      </c>
      <c r="AX2364" s="17" t="s">
        <v>74</v>
      </c>
      <c r="AY2364" s="17" t="s">
        <v>74</v>
      </c>
      <c r="AZ2364" s="17" t="s">
        <v>74</v>
      </c>
    </row>
    <row r="2365" spans="2:52" x14ac:dyDescent="0.35">
      <c r="B2365" t="s">
        <v>230</v>
      </c>
      <c r="C2365" s="17">
        <v>0.13611119854748099</v>
      </c>
      <c r="D2365" s="17">
        <v>0.14544001575802001</v>
      </c>
      <c r="E2365" s="17">
        <v>0.126312671748008</v>
      </c>
      <c r="F2365" s="17"/>
      <c r="G2365" s="17">
        <v>0.14509308486483999</v>
      </c>
      <c r="H2365" s="17">
        <v>0.17301040179381499</v>
      </c>
      <c r="I2365" s="17">
        <v>0.148448177308388</v>
      </c>
      <c r="J2365" s="17">
        <v>0.14988752136018399</v>
      </c>
      <c r="K2365" s="17">
        <v>0.11556235938098</v>
      </c>
      <c r="L2365" s="17">
        <v>0.117519396836818</v>
      </c>
      <c r="M2365" s="17"/>
      <c r="N2365" s="17">
        <v>0.12674692921376199</v>
      </c>
      <c r="O2365" s="17">
        <v>0.13749104933206899</v>
      </c>
      <c r="P2365" s="17">
        <v>0.148185300074447</v>
      </c>
      <c r="Q2365" s="17">
        <v>0.13554133274556801</v>
      </c>
      <c r="R2365" s="17"/>
      <c r="S2365" s="17">
        <v>0.135785055508758</v>
      </c>
      <c r="T2365" s="17">
        <v>0.13305762885558101</v>
      </c>
      <c r="U2365" s="17">
        <v>0.151123327043934</v>
      </c>
      <c r="V2365" s="17">
        <v>0.12528632638106299</v>
      </c>
      <c r="W2365" s="17">
        <v>0.13594436703278301</v>
      </c>
      <c r="X2365" s="17">
        <v>0.16437357632495</v>
      </c>
      <c r="Y2365" s="17">
        <v>7.5733210350570998E-2</v>
      </c>
      <c r="Z2365" s="17">
        <v>9.9329439581732196E-2</v>
      </c>
      <c r="AA2365" s="17">
        <v>0.18437296861546801</v>
      </c>
      <c r="AB2365" s="17">
        <v>0.124920526011204</v>
      </c>
      <c r="AC2365" s="17">
        <v>0.13355980555334501</v>
      </c>
      <c r="AD2365" s="17">
        <v>0.17244381205805701</v>
      </c>
      <c r="AE2365" s="17"/>
      <c r="AF2365" s="17">
        <v>0.13162083667390001</v>
      </c>
      <c r="AG2365" s="17">
        <v>0.14351368449955401</v>
      </c>
      <c r="AH2365" s="17">
        <v>0.12833037613402801</v>
      </c>
      <c r="AI2365" s="17"/>
      <c r="AJ2365" s="17">
        <v>0.12386555322727</v>
      </c>
      <c r="AK2365" s="17">
        <v>0.152317107885656</v>
      </c>
      <c r="AL2365" s="17">
        <v>0.129066464914635</v>
      </c>
      <c r="AM2365" s="17">
        <v>9.6323136329827794E-2</v>
      </c>
      <c r="AN2365" s="17">
        <v>0.156837677801036</v>
      </c>
      <c r="AO2365" s="17"/>
      <c r="AP2365" s="17">
        <v>0.119958813930577</v>
      </c>
      <c r="AQ2365" s="17">
        <v>0.142566505944768</v>
      </c>
      <c r="AR2365" s="17">
        <v>0.12572000462896499</v>
      </c>
      <c r="AS2365" s="17"/>
      <c r="AT2365" s="17">
        <v>0.12963126618281101</v>
      </c>
      <c r="AU2365" s="17">
        <v>0.145953517390292</v>
      </c>
      <c r="AV2365" s="17" t="s">
        <v>74</v>
      </c>
      <c r="AW2365" s="17" t="s">
        <v>74</v>
      </c>
      <c r="AX2365" s="17" t="s">
        <v>74</v>
      </c>
      <c r="AY2365" s="17" t="s">
        <v>74</v>
      </c>
      <c r="AZ2365" s="17" t="s">
        <v>74</v>
      </c>
    </row>
    <row r="2366" spans="2:52" x14ac:dyDescent="0.35">
      <c r="B2366" t="s">
        <v>231</v>
      </c>
      <c r="C2366" s="17">
        <v>6.6829619715690805E-2</v>
      </c>
      <c r="D2366" s="17">
        <v>7.6929475178972903E-2</v>
      </c>
      <c r="E2366" s="17">
        <v>5.6147795518752798E-2</v>
      </c>
      <c r="F2366" s="17"/>
      <c r="G2366" s="17">
        <v>7.1985677104076398E-2</v>
      </c>
      <c r="H2366" s="17">
        <v>7.3809649945254602E-2</v>
      </c>
      <c r="I2366" s="17">
        <v>7.1779307925980695E-2</v>
      </c>
      <c r="J2366" s="17">
        <v>6.9258968478363506E-2</v>
      </c>
      <c r="K2366" s="17">
        <v>5.53509993725535E-2</v>
      </c>
      <c r="L2366" s="17">
        <v>6.5951626633475896E-2</v>
      </c>
      <c r="M2366" s="17"/>
      <c r="N2366" s="17">
        <v>7.0235886110044901E-2</v>
      </c>
      <c r="O2366" s="17">
        <v>6.3787520826413702E-2</v>
      </c>
      <c r="P2366" s="17">
        <v>5.2037406416762397E-2</v>
      </c>
      <c r="Q2366" s="17">
        <v>7.88031407279811E-2</v>
      </c>
      <c r="R2366" s="17"/>
      <c r="S2366" s="17">
        <v>5.0797333037510099E-2</v>
      </c>
      <c r="T2366" s="17">
        <v>6.1895719363538701E-2</v>
      </c>
      <c r="U2366" s="17">
        <v>8.5054949143787098E-2</v>
      </c>
      <c r="V2366" s="17">
        <v>8.5559533209024097E-2</v>
      </c>
      <c r="W2366" s="17">
        <v>6.3971334064757704E-2</v>
      </c>
      <c r="X2366" s="17">
        <v>7.9349395278317206E-2</v>
      </c>
      <c r="Y2366" s="17">
        <v>5.26287322161101E-2</v>
      </c>
      <c r="Z2366" s="17">
        <v>9.4741225182583003E-2</v>
      </c>
      <c r="AA2366" s="17">
        <v>6.1947662738696001E-2</v>
      </c>
      <c r="AB2366" s="17">
        <v>5.8794494143208302E-2</v>
      </c>
      <c r="AC2366" s="17">
        <v>5.1529923410976897E-2</v>
      </c>
      <c r="AD2366" s="17">
        <v>7.4407378716221897E-2</v>
      </c>
      <c r="AE2366" s="17"/>
      <c r="AF2366" s="17">
        <v>6.8753758828594094E-2</v>
      </c>
      <c r="AG2366" s="17">
        <v>6.2842042387703301E-2</v>
      </c>
      <c r="AH2366" s="17">
        <v>7.3008470303160503E-2</v>
      </c>
      <c r="AI2366" s="17"/>
      <c r="AJ2366" s="17">
        <v>6.9026337104127103E-2</v>
      </c>
      <c r="AK2366" s="17">
        <v>5.8337716390276399E-2</v>
      </c>
      <c r="AL2366" s="17">
        <v>9.5880497738797005E-2</v>
      </c>
      <c r="AM2366" s="17">
        <v>3.2288157996250899E-2</v>
      </c>
      <c r="AN2366" s="17">
        <v>6.7757964091606601E-2</v>
      </c>
      <c r="AO2366" s="17"/>
      <c r="AP2366" s="17">
        <v>7.6685509778827696E-2</v>
      </c>
      <c r="AQ2366" s="17">
        <v>6.1867752019265101E-2</v>
      </c>
      <c r="AR2366" s="17">
        <v>5.0033667025591103E-2</v>
      </c>
      <c r="AS2366" s="17"/>
      <c r="AT2366" s="17">
        <v>7.1155567623837193E-2</v>
      </c>
      <c r="AU2366" s="17">
        <v>6.0258971101900698E-2</v>
      </c>
      <c r="AV2366" s="17" t="s">
        <v>74</v>
      </c>
      <c r="AW2366" s="17" t="s">
        <v>74</v>
      </c>
      <c r="AX2366" s="17" t="s">
        <v>74</v>
      </c>
      <c r="AY2366" s="17" t="s">
        <v>74</v>
      </c>
      <c r="AZ2366" s="17" t="s">
        <v>74</v>
      </c>
    </row>
    <row r="2367" spans="2:52" x14ac:dyDescent="0.35">
      <c r="B2367" t="s">
        <v>72</v>
      </c>
      <c r="C2367" s="17">
        <v>5.1112000434638399E-2</v>
      </c>
      <c r="D2367" s="17">
        <v>3.4290674526743302E-2</v>
      </c>
      <c r="E2367" s="17">
        <v>6.9050705236616106E-2</v>
      </c>
      <c r="F2367" s="17"/>
      <c r="G2367" s="17">
        <v>3.8326927666935698E-2</v>
      </c>
      <c r="H2367" s="17">
        <v>5.0406207798894202E-2</v>
      </c>
      <c r="I2367" s="17">
        <v>3.97060951759938E-2</v>
      </c>
      <c r="J2367" s="17">
        <v>5.7257019632570703E-2</v>
      </c>
      <c r="K2367" s="17">
        <v>7.5438181408249302E-2</v>
      </c>
      <c r="L2367" s="17">
        <v>4.1477110463815803E-2</v>
      </c>
      <c r="M2367" s="17"/>
      <c r="N2367" s="17">
        <v>3.6685471296094702E-2</v>
      </c>
      <c r="O2367" s="17">
        <v>6.1366059032172099E-2</v>
      </c>
      <c r="P2367" s="17">
        <v>6.7777741221138194E-2</v>
      </c>
      <c r="Q2367" s="17">
        <v>4.2817781772927901E-2</v>
      </c>
      <c r="R2367" s="17"/>
      <c r="S2367" s="17">
        <v>4.1316001177401002E-2</v>
      </c>
      <c r="T2367" s="17">
        <v>5.1902805412749199E-2</v>
      </c>
      <c r="U2367" s="17">
        <v>4.6623211578215799E-2</v>
      </c>
      <c r="V2367" s="17">
        <v>5.8963095777465301E-2</v>
      </c>
      <c r="W2367" s="17">
        <v>4.3085218848184101E-2</v>
      </c>
      <c r="X2367" s="17">
        <v>6.2191748496110803E-2</v>
      </c>
      <c r="Y2367" s="17">
        <v>6.9887580678567499E-2</v>
      </c>
      <c r="Z2367" s="17">
        <v>8.3077893366973701E-2</v>
      </c>
      <c r="AA2367" s="17">
        <v>4.0822312855488298E-2</v>
      </c>
      <c r="AB2367" s="17">
        <v>3.9603523774428703E-2</v>
      </c>
      <c r="AC2367" s="17">
        <v>3.3089285856358203E-2</v>
      </c>
      <c r="AD2367" s="17">
        <v>5.9014081126592503E-2</v>
      </c>
      <c r="AE2367" s="17"/>
      <c r="AF2367" s="17">
        <v>5.39816475454118E-2</v>
      </c>
      <c r="AG2367" s="17">
        <v>4.1166928872758697E-2</v>
      </c>
      <c r="AH2367" s="17">
        <v>8.6343134269401295E-2</v>
      </c>
      <c r="AI2367" s="17"/>
      <c r="AJ2367" s="17">
        <v>5.3242520291242303E-2</v>
      </c>
      <c r="AK2367" s="17">
        <v>4.8623785893898097E-2</v>
      </c>
      <c r="AL2367" s="17">
        <v>2.04503149846595E-2</v>
      </c>
      <c r="AM2367" s="17">
        <v>0</v>
      </c>
      <c r="AN2367" s="17">
        <v>9.0920172316206804E-2</v>
      </c>
      <c r="AO2367" s="17"/>
      <c r="AP2367" s="17">
        <v>3.5126708791852201E-2</v>
      </c>
      <c r="AQ2367" s="17">
        <v>4.4954286943556701E-2</v>
      </c>
      <c r="AR2367" s="17">
        <v>2.4731393337497E-2</v>
      </c>
      <c r="AS2367" s="17"/>
      <c r="AT2367" s="17">
        <v>4.6517972165455002E-2</v>
      </c>
      <c r="AU2367" s="17">
        <v>5.8089834222645402E-2</v>
      </c>
      <c r="AV2367" s="17" t="s">
        <v>74</v>
      </c>
      <c r="AW2367" s="17" t="s">
        <v>74</v>
      </c>
      <c r="AX2367" s="17" t="s">
        <v>74</v>
      </c>
      <c r="AY2367" s="17" t="s">
        <v>74</v>
      </c>
      <c r="AZ2367" s="17" t="s">
        <v>74</v>
      </c>
    </row>
    <row r="2368" spans="2:52" x14ac:dyDescent="0.35">
      <c r="B2368" t="s">
        <v>232</v>
      </c>
      <c r="C2368" s="17">
        <v>0.43623104349466202</v>
      </c>
      <c r="D2368" s="17">
        <v>0.429430516398489</v>
      </c>
      <c r="E2368" s="17">
        <v>0.442950356684438</v>
      </c>
      <c r="F2368" s="17"/>
      <c r="G2368" s="17">
        <v>0.50221455530333803</v>
      </c>
      <c r="H2368" s="17">
        <v>0.38968879283436703</v>
      </c>
      <c r="I2368" s="17">
        <v>0.39672884282128501</v>
      </c>
      <c r="J2368" s="17">
        <v>0.39642692355149001</v>
      </c>
      <c r="K2368" s="17">
        <v>0.400532663708137</v>
      </c>
      <c r="L2368" s="17">
        <v>0.50586487065497399</v>
      </c>
      <c r="M2368" s="17"/>
      <c r="N2368" s="17">
        <v>0.48094493424677798</v>
      </c>
      <c r="O2368" s="17">
        <v>0.41454017545228</v>
      </c>
      <c r="P2368" s="17">
        <v>0.38222852739153601</v>
      </c>
      <c r="Q2368" s="17">
        <v>0.45220912924196499</v>
      </c>
      <c r="R2368" s="17"/>
      <c r="S2368" s="17">
        <v>0.45242045924103602</v>
      </c>
      <c r="T2368" s="17">
        <v>0.41816921736513302</v>
      </c>
      <c r="U2368" s="17">
        <v>0.41453173103146301</v>
      </c>
      <c r="V2368" s="17">
        <v>0.38476088875477799</v>
      </c>
      <c r="W2368" s="17">
        <v>0.46399096749676599</v>
      </c>
      <c r="X2368" s="17">
        <v>0.45923416917040799</v>
      </c>
      <c r="Y2368" s="17">
        <v>0.47788202157055598</v>
      </c>
      <c r="Z2368" s="17">
        <v>0.38585121012651402</v>
      </c>
      <c r="AA2368" s="17">
        <v>0.43152607390418701</v>
      </c>
      <c r="AB2368" s="17">
        <v>0.44793539216292599</v>
      </c>
      <c r="AC2368" s="17">
        <v>0.47823886520945402</v>
      </c>
      <c r="AD2368" s="17">
        <v>0.40816645586289202</v>
      </c>
      <c r="AE2368" s="17"/>
      <c r="AF2368" s="17">
        <v>0.43252145030125799</v>
      </c>
      <c r="AG2368" s="17">
        <v>0.45740575696622798</v>
      </c>
      <c r="AH2368" s="17">
        <v>0.38092171640236799</v>
      </c>
      <c r="AI2368" s="17"/>
      <c r="AJ2368" s="17">
        <v>0.44920375387456202</v>
      </c>
      <c r="AK2368" s="17">
        <v>0.441904152049925</v>
      </c>
      <c r="AL2368" s="17">
        <v>0.52462872905144697</v>
      </c>
      <c r="AM2368" s="17">
        <v>0.40045852827877199</v>
      </c>
      <c r="AN2368" s="17">
        <v>0.29563092307640099</v>
      </c>
      <c r="AO2368" s="17"/>
      <c r="AP2368" s="17">
        <v>0.46664789259663197</v>
      </c>
      <c r="AQ2368" s="17">
        <v>0.44609536959811902</v>
      </c>
      <c r="AR2368" s="17">
        <v>0.49041981178886901</v>
      </c>
      <c r="AS2368" s="17"/>
      <c r="AT2368" s="17">
        <v>0.45788662474966302</v>
      </c>
      <c r="AU2368" s="17">
        <v>0.403338549647004</v>
      </c>
      <c r="AV2368" s="17" t="s">
        <v>74</v>
      </c>
      <c r="AW2368" s="17" t="s">
        <v>74</v>
      </c>
      <c r="AX2368" s="17" t="s">
        <v>74</v>
      </c>
      <c r="AY2368" s="17" t="s">
        <v>74</v>
      </c>
      <c r="AZ2368" s="17" t="s">
        <v>74</v>
      </c>
    </row>
    <row r="2369" spans="2:52" x14ac:dyDescent="0.35">
      <c r="B2369" t="s">
        <v>233</v>
      </c>
      <c r="C2369" s="17">
        <v>0.20294081826317201</v>
      </c>
      <c r="D2369" s="17">
        <v>0.22236949093699199</v>
      </c>
      <c r="E2369" s="17">
        <v>0.18246046726676099</v>
      </c>
      <c r="F2369" s="17"/>
      <c r="G2369" s="17">
        <v>0.21707876196891701</v>
      </c>
      <c r="H2369" s="17">
        <v>0.24682005173906901</v>
      </c>
      <c r="I2369" s="17">
        <v>0.220227485234369</v>
      </c>
      <c r="J2369" s="17">
        <v>0.21914648983854801</v>
      </c>
      <c r="K2369" s="17">
        <v>0.170913358753534</v>
      </c>
      <c r="L2369" s="17">
        <v>0.18347102347029401</v>
      </c>
      <c r="M2369" s="17"/>
      <c r="N2369" s="17">
        <v>0.19698281532380699</v>
      </c>
      <c r="O2369" s="17">
        <v>0.201278570158482</v>
      </c>
      <c r="P2369" s="17">
        <v>0.20022270649120999</v>
      </c>
      <c r="Q2369" s="17">
        <v>0.21434447347354901</v>
      </c>
      <c r="R2369" s="17"/>
      <c r="S2369" s="17">
        <v>0.18658238854626799</v>
      </c>
      <c r="T2369" s="17">
        <v>0.19495334821912</v>
      </c>
      <c r="U2369" s="17">
        <v>0.236178276187721</v>
      </c>
      <c r="V2369" s="17">
        <v>0.210845859590087</v>
      </c>
      <c r="W2369" s="17">
        <v>0.199915701097541</v>
      </c>
      <c r="X2369" s="17">
        <v>0.243722971603267</v>
      </c>
      <c r="Y2369" s="17">
        <v>0.12836194256668099</v>
      </c>
      <c r="Z2369" s="17">
        <v>0.194070664764315</v>
      </c>
      <c r="AA2369" s="17">
        <v>0.24632063135416399</v>
      </c>
      <c r="AB2369" s="17">
        <v>0.18371502015441199</v>
      </c>
      <c r="AC2369" s="17">
        <v>0.18508972896432199</v>
      </c>
      <c r="AD2369" s="17">
        <v>0.246851190774279</v>
      </c>
      <c r="AE2369" s="17"/>
      <c r="AF2369" s="17">
        <v>0.20037459550249401</v>
      </c>
      <c r="AG2369" s="17">
        <v>0.20635572688725801</v>
      </c>
      <c r="AH2369" s="17">
        <v>0.201338846437189</v>
      </c>
      <c r="AI2369" s="17"/>
      <c r="AJ2369" s="17">
        <v>0.192891890331397</v>
      </c>
      <c r="AK2369" s="17">
        <v>0.21065482427593199</v>
      </c>
      <c r="AL2369" s="17">
        <v>0.224946962653432</v>
      </c>
      <c r="AM2369" s="17">
        <v>0.12861129432607901</v>
      </c>
      <c r="AN2369" s="17">
        <v>0.224595641892643</v>
      </c>
      <c r="AO2369" s="17"/>
      <c r="AP2369" s="17">
        <v>0.19664432370940399</v>
      </c>
      <c r="AQ2369" s="17">
        <v>0.204434257964033</v>
      </c>
      <c r="AR2369" s="17">
        <v>0.17575367165455599</v>
      </c>
      <c r="AS2369" s="17"/>
      <c r="AT2369" s="17">
        <v>0.200786833806649</v>
      </c>
      <c r="AU2369" s="17">
        <v>0.20621248849219201</v>
      </c>
      <c r="AV2369" s="17" t="s">
        <v>74</v>
      </c>
      <c r="AW2369" s="17" t="s">
        <v>74</v>
      </c>
      <c r="AX2369" s="17" t="s">
        <v>74</v>
      </c>
      <c r="AY2369" s="17" t="s">
        <v>74</v>
      </c>
      <c r="AZ2369" s="17" t="s">
        <v>74</v>
      </c>
    </row>
    <row r="2370" spans="2:52" x14ac:dyDescent="0.35">
      <c r="B2370" t="s">
        <v>86</v>
      </c>
      <c r="C2370" s="17">
        <v>0.23329022523149001</v>
      </c>
      <c r="D2370" s="17">
        <v>0.20706102546149599</v>
      </c>
      <c r="E2370" s="17">
        <v>0.26048988941767798</v>
      </c>
      <c r="F2370" s="17"/>
      <c r="G2370" s="17">
        <v>0.28513579333442102</v>
      </c>
      <c r="H2370" s="17">
        <v>0.14286874109529801</v>
      </c>
      <c r="I2370" s="17">
        <v>0.17650135758691701</v>
      </c>
      <c r="J2370" s="17">
        <v>0.177280433712943</v>
      </c>
      <c r="K2370" s="17">
        <v>0.229619304954604</v>
      </c>
      <c r="L2370" s="17">
        <v>0.32239384718468</v>
      </c>
      <c r="M2370" s="17"/>
      <c r="N2370" s="17">
        <v>0.28396211892297102</v>
      </c>
      <c r="O2370" s="17">
        <v>0.21326160529379801</v>
      </c>
      <c r="P2370" s="17">
        <v>0.18200582090032599</v>
      </c>
      <c r="Q2370" s="17">
        <v>0.23786465576841601</v>
      </c>
      <c r="R2370" s="17"/>
      <c r="S2370" s="17">
        <v>0.265838070694767</v>
      </c>
      <c r="T2370" s="17">
        <v>0.22321586914601299</v>
      </c>
      <c r="U2370" s="17">
        <v>0.17835345484374199</v>
      </c>
      <c r="V2370" s="17">
        <v>0.17391502916469101</v>
      </c>
      <c r="W2370" s="17">
        <v>0.26407526639922502</v>
      </c>
      <c r="X2370" s="17">
        <v>0.21551119756713999</v>
      </c>
      <c r="Y2370" s="17">
        <v>0.34952007900387499</v>
      </c>
      <c r="Z2370" s="17">
        <v>0.19178054536219899</v>
      </c>
      <c r="AA2370" s="17">
        <v>0.185205442550022</v>
      </c>
      <c r="AB2370" s="17">
        <v>0.264220372008514</v>
      </c>
      <c r="AC2370" s="17">
        <v>0.293149136245131</v>
      </c>
      <c r="AD2370" s="17">
        <v>0.16131526508861299</v>
      </c>
      <c r="AE2370" s="17"/>
      <c r="AF2370" s="17">
        <v>0.23214685479876401</v>
      </c>
      <c r="AG2370" s="17">
        <v>0.25105003007897098</v>
      </c>
      <c r="AH2370" s="17">
        <v>0.179582869965179</v>
      </c>
      <c r="AI2370" s="17"/>
      <c r="AJ2370" s="17">
        <v>0.25631186354316399</v>
      </c>
      <c r="AK2370" s="17">
        <v>0.23124932777399199</v>
      </c>
      <c r="AL2370" s="17">
        <v>0.29968176639801603</v>
      </c>
      <c r="AM2370" s="17">
        <v>0.271847233952693</v>
      </c>
      <c r="AN2370" s="17">
        <v>7.1035281183757903E-2</v>
      </c>
      <c r="AO2370" s="17"/>
      <c r="AP2370" s="17">
        <v>0.27000356888722798</v>
      </c>
      <c r="AQ2370" s="17">
        <v>0.24166111163408499</v>
      </c>
      <c r="AR2370" s="17">
        <v>0.31466614013431199</v>
      </c>
      <c r="AS2370" s="17"/>
      <c r="AT2370" s="17">
        <v>0.25709979094301399</v>
      </c>
      <c r="AU2370" s="17">
        <v>0.19712606115481099</v>
      </c>
      <c r="AV2370" s="17" t="s">
        <v>74</v>
      </c>
      <c r="AW2370" s="17" t="s">
        <v>74</v>
      </c>
      <c r="AX2370" s="17" t="s">
        <v>74</v>
      </c>
      <c r="AY2370" s="17" t="s">
        <v>74</v>
      </c>
      <c r="AZ2370" s="17" t="s">
        <v>74</v>
      </c>
    </row>
    <row r="2371" spans="2:52" x14ac:dyDescent="0.35">
      <c r="C2371" s="17"/>
      <c r="D2371" s="17"/>
      <c r="E2371" s="17"/>
      <c r="F2371" s="17"/>
      <c r="G2371" s="17"/>
      <c r="H2371" s="17"/>
      <c r="I2371" s="17"/>
      <c r="J2371" s="17"/>
      <c r="K2371" s="17"/>
      <c r="L2371" s="17"/>
      <c r="M2371" s="17"/>
      <c r="N2371" s="17"/>
      <c r="O2371" s="17"/>
      <c r="P2371" s="17"/>
      <c r="Q2371" s="17"/>
      <c r="R2371" s="17"/>
      <c r="S2371" s="17"/>
      <c r="T2371" s="17"/>
      <c r="U2371" s="17"/>
      <c r="V2371" s="17"/>
      <c r="W2371" s="17"/>
      <c r="X2371" s="17"/>
      <c r="Y2371" s="17"/>
      <c r="Z2371" s="17"/>
      <c r="AA2371" s="17"/>
      <c r="AB2371" s="17"/>
      <c r="AC2371" s="17"/>
      <c r="AD2371" s="17"/>
      <c r="AE2371" s="17"/>
      <c r="AF2371" s="17"/>
      <c r="AG2371" s="17"/>
      <c r="AH2371" s="17"/>
      <c r="AI2371" s="17"/>
      <c r="AJ2371" s="17"/>
      <c r="AK2371" s="17"/>
      <c r="AL2371" s="17"/>
      <c r="AM2371" s="17"/>
      <c r="AN2371" s="17"/>
      <c r="AO2371" s="17"/>
      <c r="AP2371" s="17"/>
      <c r="AQ2371" s="17"/>
      <c r="AR2371" s="17"/>
      <c r="AS2371" s="17"/>
      <c r="AT2371" s="17"/>
      <c r="AU2371" s="17"/>
      <c r="AV2371" s="17"/>
      <c r="AW2371" s="17"/>
      <c r="AX2371" s="17"/>
      <c r="AY2371" s="17"/>
      <c r="AZ2371" s="17"/>
    </row>
    <row r="2372" spans="2:52" x14ac:dyDescent="0.35">
      <c r="B2372" s="6" t="s">
        <v>652</v>
      </c>
      <c r="C2372" s="17"/>
      <c r="D2372" s="17"/>
      <c r="E2372" s="17"/>
      <c r="F2372" s="17"/>
      <c r="G2372" s="17"/>
      <c r="H2372" s="17"/>
      <c r="I2372" s="17"/>
      <c r="J2372" s="17"/>
      <c r="K2372" s="17"/>
      <c r="L2372" s="17"/>
      <c r="M2372" s="17"/>
      <c r="N2372" s="17"/>
      <c r="O2372" s="17"/>
      <c r="P2372" s="17"/>
      <c r="Q2372" s="17"/>
      <c r="R2372" s="17"/>
      <c r="S2372" s="17"/>
      <c r="T2372" s="17"/>
      <c r="U2372" s="17"/>
      <c r="V2372" s="17"/>
      <c r="W2372" s="17"/>
      <c r="X2372" s="17"/>
      <c r="Y2372" s="17"/>
      <c r="Z2372" s="17"/>
      <c r="AA2372" s="17"/>
      <c r="AB2372" s="17"/>
      <c r="AC2372" s="17"/>
      <c r="AD2372" s="17"/>
      <c r="AE2372" s="17"/>
      <c r="AF2372" s="17"/>
      <c r="AG2372" s="17"/>
      <c r="AH2372" s="17"/>
      <c r="AI2372" s="17"/>
      <c r="AJ2372" s="17"/>
      <c r="AK2372" s="17"/>
      <c r="AL2372" s="17"/>
      <c r="AM2372" s="17"/>
      <c r="AN2372" s="17"/>
      <c r="AO2372" s="17"/>
      <c r="AP2372" s="17"/>
      <c r="AQ2372" s="17"/>
      <c r="AR2372" s="17"/>
      <c r="AS2372" s="17"/>
      <c r="AT2372" s="17"/>
      <c r="AU2372" s="17"/>
      <c r="AV2372" s="17"/>
      <c r="AW2372" s="17"/>
      <c r="AX2372" s="17"/>
      <c r="AY2372" s="17"/>
      <c r="AZ2372" s="17"/>
    </row>
    <row r="2373" spans="2:52" x14ac:dyDescent="0.35">
      <c r="B2373" s="26" t="s">
        <v>834</v>
      </c>
      <c r="C2373" s="17"/>
      <c r="D2373" s="17"/>
      <c r="E2373" s="17"/>
      <c r="F2373" s="17"/>
      <c r="G2373" s="17"/>
      <c r="H2373" s="17"/>
      <c r="I2373" s="17"/>
      <c r="J2373" s="17"/>
      <c r="K2373" s="17"/>
      <c r="L2373" s="17"/>
      <c r="M2373" s="17"/>
      <c r="N2373" s="17"/>
      <c r="O2373" s="17"/>
      <c r="P2373" s="17"/>
      <c r="Q2373" s="17"/>
      <c r="R2373" s="17"/>
      <c r="S2373" s="17"/>
      <c r="T2373" s="17"/>
      <c r="U2373" s="17"/>
      <c r="V2373" s="17"/>
      <c r="W2373" s="17"/>
      <c r="X2373" s="17"/>
      <c r="Y2373" s="17"/>
      <c r="Z2373" s="17"/>
      <c r="AA2373" s="17"/>
      <c r="AB2373" s="17"/>
      <c r="AC2373" s="17"/>
      <c r="AD2373" s="17"/>
      <c r="AE2373" s="17"/>
      <c r="AF2373" s="17"/>
      <c r="AG2373" s="17"/>
      <c r="AH2373" s="17"/>
      <c r="AI2373" s="17"/>
      <c r="AJ2373" s="17"/>
      <c r="AK2373" s="17"/>
      <c r="AL2373" s="17"/>
      <c r="AM2373" s="17"/>
      <c r="AN2373" s="17"/>
      <c r="AO2373" s="17"/>
      <c r="AP2373" s="17"/>
      <c r="AQ2373" s="17"/>
      <c r="AR2373" s="17"/>
      <c r="AS2373" s="17"/>
      <c r="AT2373" s="17"/>
      <c r="AU2373" s="17"/>
      <c r="AV2373" s="17"/>
      <c r="AW2373" s="17"/>
      <c r="AX2373" s="17"/>
      <c r="AY2373" s="17"/>
      <c r="AZ2373" s="17"/>
    </row>
    <row r="2374" spans="2:52" x14ac:dyDescent="0.35">
      <c r="B2374" t="s">
        <v>227</v>
      </c>
      <c r="C2374" s="17">
        <v>4.3759079763227501E-2</v>
      </c>
      <c r="D2374" s="17">
        <v>5.3736767936375697E-2</v>
      </c>
      <c r="E2374" s="17">
        <v>3.3186161293093097E-2</v>
      </c>
      <c r="F2374" s="17"/>
      <c r="G2374" s="17">
        <v>0.123694429267829</v>
      </c>
      <c r="H2374" s="17">
        <v>7.0137125182444901E-2</v>
      </c>
      <c r="I2374" s="17">
        <v>4.3834023590368101E-2</v>
      </c>
      <c r="J2374" s="17">
        <v>5.78180271148288E-2</v>
      </c>
      <c r="K2374" s="17">
        <v>2.8819316913557901E-2</v>
      </c>
      <c r="L2374" s="17">
        <v>1.6024265215013499E-2</v>
      </c>
      <c r="M2374" s="17"/>
      <c r="N2374" s="17">
        <v>5.9854644976520099E-2</v>
      </c>
      <c r="O2374" s="17">
        <v>4.2385552178739697E-2</v>
      </c>
      <c r="P2374" s="17">
        <v>3.4224019696484601E-2</v>
      </c>
      <c r="Q2374" s="17">
        <v>3.0668066004761602E-2</v>
      </c>
      <c r="R2374" s="17"/>
      <c r="S2374" s="17">
        <v>9.11895690981879E-2</v>
      </c>
      <c r="T2374" s="17">
        <v>3.0664620490642801E-2</v>
      </c>
      <c r="U2374" s="17">
        <v>4.5507468715792497E-2</v>
      </c>
      <c r="V2374" s="17">
        <v>5.8428744676669399E-2</v>
      </c>
      <c r="W2374" s="17">
        <v>3.4769475974678402E-2</v>
      </c>
      <c r="X2374" s="17">
        <v>2.14739892326231E-2</v>
      </c>
      <c r="Y2374" s="17">
        <v>1.7856450718989201E-2</v>
      </c>
      <c r="Z2374" s="17">
        <v>1.79896139447288E-2</v>
      </c>
      <c r="AA2374" s="17">
        <v>4.5110763825206499E-2</v>
      </c>
      <c r="AB2374" s="17">
        <v>5.6983819700294799E-2</v>
      </c>
      <c r="AC2374" s="17">
        <v>4.25213209734683E-2</v>
      </c>
      <c r="AD2374" s="17">
        <v>3.3147893932763101E-2</v>
      </c>
      <c r="AE2374" s="17"/>
      <c r="AF2374" s="17">
        <v>4.6274024271298002E-2</v>
      </c>
      <c r="AG2374" s="17">
        <v>3.7908503807709402E-2</v>
      </c>
      <c r="AH2374" s="17">
        <v>5.03005953661105E-2</v>
      </c>
      <c r="AI2374" s="17"/>
      <c r="AJ2374" s="17">
        <v>3.8366899178479401E-2</v>
      </c>
      <c r="AK2374" s="17">
        <v>4.5758189329314303E-2</v>
      </c>
      <c r="AL2374" s="17">
        <v>5.3975821845834597E-2</v>
      </c>
      <c r="AM2374" s="17">
        <v>6.2163352872678102E-2</v>
      </c>
      <c r="AN2374" s="17">
        <v>4.6864314169304498E-2</v>
      </c>
      <c r="AO2374" s="17"/>
      <c r="AP2374" s="17">
        <v>4.9700606989200202E-2</v>
      </c>
      <c r="AQ2374" s="17">
        <v>4.8508828113088903E-2</v>
      </c>
      <c r="AR2374" s="17">
        <v>5.4628892079155597E-2</v>
      </c>
      <c r="AS2374" s="17"/>
      <c r="AT2374" s="17">
        <v>4.1785048598113501E-2</v>
      </c>
      <c r="AU2374" s="17">
        <v>4.6757420338297398E-2</v>
      </c>
      <c r="AV2374" s="17" t="s">
        <v>74</v>
      </c>
      <c r="AW2374" s="17" t="s">
        <v>74</v>
      </c>
      <c r="AX2374" s="17" t="s">
        <v>74</v>
      </c>
      <c r="AY2374" s="17" t="s">
        <v>74</v>
      </c>
      <c r="AZ2374" s="17" t="s">
        <v>74</v>
      </c>
    </row>
    <row r="2375" spans="2:52" x14ac:dyDescent="0.35">
      <c r="B2375" t="s">
        <v>228</v>
      </c>
      <c r="C2375" s="17">
        <v>0.15806864399895099</v>
      </c>
      <c r="D2375" s="17">
        <v>0.18544452300665001</v>
      </c>
      <c r="E2375" s="17">
        <v>0.12909428422473701</v>
      </c>
      <c r="F2375" s="17"/>
      <c r="G2375" s="17">
        <v>0.29079486627905099</v>
      </c>
      <c r="H2375" s="17">
        <v>0.23881786030216201</v>
      </c>
      <c r="I2375" s="17">
        <v>0.203514385513267</v>
      </c>
      <c r="J2375" s="17">
        <v>0.178265909975244</v>
      </c>
      <c r="K2375" s="17">
        <v>0.104987806598767</v>
      </c>
      <c r="L2375" s="17">
        <v>9.3557147626709095E-2</v>
      </c>
      <c r="M2375" s="17"/>
      <c r="N2375" s="17">
        <v>0.164037423697563</v>
      </c>
      <c r="O2375" s="17">
        <v>0.17031027632016299</v>
      </c>
      <c r="P2375" s="17">
        <v>0.14027953549072</v>
      </c>
      <c r="Q2375" s="17">
        <v>0.15196212950739599</v>
      </c>
      <c r="R2375" s="17"/>
      <c r="S2375" s="17">
        <v>0.19612646032723599</v>
      </c>
      <c r="T2375" s="17">
        <v>0.14339862085369201</v>
      </c>
      <c r="U2375" s="17">
        <v>0.15303126906188599</v>
      </c>
      <c r="V2375" s="17">
        <v>0.125725351221323</v>
      </c>
      <c r="W2375" s="17">
        <v>0.18951980639935601</v>
      </c>
      <c r="X2375" s="17">
        <v>0.16784013608041501</v>
      </c>
      <c r="Y2375" s="17">
        <v>0.12699655503290799</v>
      </c>
      <c r="Z2375" s="17">
        <v>0.12943115784183501</v>
      </c>
      <c r="AA2375" s="17">
        <v>0.13210167988159499</v>
      </c>
      <c r="AB2375" s="17">
        <v>0.16687204539094899</v>
      </c>
      <c r="AC2375" s="17">
        <v>0.20213734127803801</v>
      </c>
      <c r="AD2375" s="17">
        <v>0.21239470882598899</v>
      </c>
      <c r="AE2375" s="17"/>
      <c r="AF2375" s="17">
        <v>0.14857475966151701</v>
      </c>
      <c r="AG2375" s="17">
        <v>0.16686730174780201</v>
      </c>
      <c r="AH2375" s="17">
        <v>0.11828203248284901</v>
      </c>
      <c r="AI2375" s="17"/>
      <c r="AJ2375" s="17">
        <v>0.14286928508837601</v>
      </c>
      <c r="AK2375" s="17">
        <v>0.18890781938197901</v>
      </c>
      <c r="AL2375" s="17">
        <v>0.15139133641224101</v>
      </c>
      <c r="AM2375" s="17">
        <v>0.20272393112277301</v>
      </c>
      <c r="AN2375" s="17">
        <v>0.123589439051175</v>
      </c>
      <c r="AO2375" s="17"/>
      <c r="AP2375" s="17">
        <v>0.16156774034218199</v>
      </c>
      <c r="AQ2375" s="17">
        <v>0.18186232480081399</v>
      </c>
      <c r="AR2375" s="17">
        <v>0.20330647561717199</v>
      </c>
      <c r="AS2375" s="17"/>
      <c r="AT2375" s="17">
        <v>0.126108696182793</v>
      </c>
      <c r="AU2375" s="17">
        <v>0.20661236002927599</v>
      </c>
      <c r="AV2375" s="17" t="s">
        <v>74</v>
      </c>
      <c r="AW2375" s="17" t="s">
        <v>74</v>
      </c>
      <c r="AX2375" s="17" t="s">
        <v>74</v>
      </c>
      <c r="AY2375" s="17" t="s">
        <v>74</v>
      </c>
      <c r="AZ2375" s="17" t="s">
        <v>74</v>
      </c>
    </row>
    <row r="2376" spans="2:52" x14ac:dyDescent="0.35">
      <c r="B2376" t="s">
        <v>229</v>
      </c>
      <c r="C2376" s="17">
        <v>0.24529313507337699</v>
      </c>
      <c r="D2376" s="17">
        <v>0.26214770137061399</v>
      </c>
      <c r="E2376" s="17">
        <v>0.227589367784018</v>
      </c>
      <c r="F2376" s="17"/>
      <c r="G2376" s="17">
        <v>0.20731568814586601</v>
      </c>
      <c r="H2376" s="17">
        <v>0.24716251969181799</v>
      </c>
      <c r="I2376" s="17">
        <v>0.324460577961665</v>
      </c>
      <c r="J2376" s="17">
        <v>0.26031579013763301</v>
      </c>
      <c r="K2376" s="17">
        <v>0.25588998007222902</v>
      </c>
      <c r="L2376" s="17">
        <v>0.19702485107246701</v>
      </c>
      <c r="M2376" s="17"/>
      <c r="N2376" s="17">
        <v>0.228573359784559</v>
      </c>
      <c r="O2376" s="17">
        <v>0.26014758470153898</v>
      </c>
      <c r="P2376" s="17">
        <v>0.26282356392735301</v>
      </c>
      <c r="Q2376" s="17">
        <v>0.23181358363959501</v>
      </c>
      <c r="R2376" s="17"/>
      <c r="S2376" s="17">
        <v>0.26134311034442198</v>
      </c>
      <c r="T2376" s="17">
        <v>0.26513155372373698</v>
      </c>
      <c r="U2376" s="17">
        <v>0.22419883496710899</v>
      </c>
      <c r="V2376" s="17">
        <v>0.24075605520077001</v>
      </c>
      <c r="W2376" s="17">
        <v>0.238554340614582</v>
      </c>
      <c r="X2376" s="17">
        <v>0.27007153555088198</v>
      </c>
      <c r="Y2376" s="17">
        <v>0.21799347921592499</v>
      </c>
      <c r="Z2376" s="17">
        <v>0.27866388182071999</v>
      </c>
      <c r="AA2376" s="17">
        <v>0.25169166372385898</v>
      </c>
      <c r="AB2376" s="17">
        <v>0.21381809913050001</v>
      </c>
      <c r="AC2376" s="17">
        <v>0.26347170503635697</v>
      </c>
      <c r="AD2376" s="17">
        <v>0.22073000174748</v>
      </c>
      <c r="AE2376" s="17"/>
      <c r="AF2376" s="17">
        <v>0.22958839095841099</v>
      </c>
      <c r="AG2376" s="17">
        <v>0.24704578810239</v>
      </c>
      <c r="AH2376" s="17">
        <v>0.32656471995491299</v>
      </c>
      <c r="AI2376" s="17"/>
      <c r="AJ2376" s="17">
        <v>0.23137395284220699</v>
      </c>
      <c r="AK2376" s="17">
        <v>0.25412695025832699</v>
      </c>
      <c r="AL2376" s="17">
        <v>0.14977223672102299</v>
      </c>
      <c r="AM2376" s="17">
        <v>0.34171129216641399</v>
      </c>
      <c r="AN2376" s="17">
        <v>0.36086197635787398</v>
      </c>
      <c r="AO2376" s="17"/>
      <c r="AP2376" s="17">
        <v>0.22338084815616999</v>
      </c>
      <c r="AQ2376" s="17">
        <v>0.247103262930462</v>
      </c>
      <c r="AR2376" s="17">
        <v>0.192918676350541</v>
      </c>
      <c r="AS2376" s="17"/>
      <c r="AT2376" s="17">
        <v>0.22832372831195799</v>
      </c>
      <c r="AU2376" s="17">
        <v>0.27106783494985798</v>
      </c>
      <c r="AV2376" s="17" t="s">
        <v>74</v>
      </c>
      <c r="AW2376" s="17" t="s">
        <v>74</v>
      </c>
      <c r="AX2376" s="17" t="s">
        <v>74</v>
      </c>
      <c r="AY2376" s="17" t="s">
        <v>74</v>
      </c>
      <c r="AZ2376" s="17" t="s">
        <v>74</v>
      </c>
    </row>
    <row r="2377" spans="2:52" x14ac:dyDescent="0.35">
      <c r="B2377" t="s">
        <v>230</v>
      </c>
      <c r="C2377" s="17">
        <v>0.27053135879508999</v>
      </c>
      <c r="D2377" s="17">
        <v>0.25331450739162797</v>
      </c>
      <c r="E2377" s="17">
        <v>0.28817894972427699</v>
      </c>
      <c r="F2377" s="17"/>
      <c r="G2377" s="17">
        <v>0.233492098218223</v>
      </c>
      <c r="H2377" s="17">
        <v>0.247324190109529</v>
      </c>
      <c r="I2377" s="17">
        <v>0.243364546884207</v>
      </c>
      <c r="J2377" s="17">
        <v>0.25968870077036599</v>
      </c>
      <c r="K2377" s="17">
        <v>0.31343086164706102</v>
      </c>
      <c r="L2377" s="17">
        <v>0.28217405632377601</v>
      </c>
      <c r="M2377" s="17"/>
      <c r="N2377" s="17">
        <v>0.26987636898424</v>
      </c>
      <c r="O2377" s="17">
        <v>0.28014711274021098</v>
      </c>
      <c r="P2377" s="17">
        <v>0.2650342678125</v>
      </c>
      <c r="Q2377" s="17">
        <v>0.264295900140045</v>
      </c>
      <c r="R2377" s="17"/>
      <c r="S2377" s="17">
        <v>0.19688899066808899</v>
      </c>
      <c r="T2377" s="17">
        <v>0.25702736123599701</v>
      </c>
      <c r="U2377" s="17">
        <v>0.25855175982753398</v>
      </c>
      <c r="V2377" s="17">
        <v>0.28255521231714098</v>
      </c>
      <c r="W2377" s="17">
        <v>0.26703730625249</v>
      </c>
      <c r="X2377" s="17">
        <v>0.30282740730708502</v>
      </c>
      <c r="Y2377" s="17">
        <v>0.295622134554479</v>
      </c>
      <c r="Z2377" s="17">
        <v>0.33449553829372902</v>
      </c>
      <c r="AA2377" s="17">
        <v>0.26647665676822502</v>
      </c>
      <c r="AB2377" s="17">
        <v>0.31437056007437703</v>
      </c>
      <c r="AC2377" s="17">
        <v>0.24532874246679701</v>
      </c>
      <c r="AD2377" s="17">
        <v>0.24487046020179001</v>
      </c>
      <c r="AE2377" s="17"/>
      <c r="AF2377" s="17">
        <v>0.25264920664242202</v>
      </c>
      <c r="AG2377" s="17">
        <v>0.28789940524907598</v>
      </c>
      <c r="AH2377" s="17">
        <v>0.25847846465865698</v>
      </c>
      <c r="AI2377" s="17"/>
      <c r="AJ2377" s="17">
        <v>0.27187435954077299</v>
      </c>
      <c r="AK2377" s="17">
        <v>0.268711363359525</v>
      </c>
      <c r="AL2377" s="17">
        <v>0.33375187662221201</v>
      </c>
      <c r="AM2377" s="17">
        <v>0.12652826988684701</v>
      </c>
      <c r="AN2377" s="17">
        <v>0.21287197168072999</v>
      </c>
      <c r="AO2377" s="17"/>
      <c r="AP2377" s="17">
        <v>0.25366047225976701</v>
      </c>
      <c r="AQ2377" s="17">
        <v>0.27193351123082199</v>
      </c>
      <c r="AR2377" s="17">
        <v>0.33090667117092498</v>
      </c>
      <c r="AS2377" s="17"/>
      <c r="AT2377" s="17">
        <v>0.27622125143071402</v>
      </c>
      <c r="AU2377" s="17">
        <v>0.26188902514875301</v>
      </c>
      <c r="AV2377" s="17" t="s">
        <v>74</v>
      </c>
      <c r="AW2377" s="17" t="s">
        <v>74</v>
      </c>
      <c r="AX2377" s="17" t="s">
        <v>74</v>
      </c>
      <c r="AY2377" s="17" t="s">
        <v>74</v>
      </c>
      <c r="AZ2377" s="17" t="s">
        <v>74</v>
      </c>
    </row>
    <row r="2378" spans="2:52" x14ac:dyDescent="0.35">
      <c r="B2378" t="s">
        <v>231</v>
      </c>
      <c r="C2378" s="17">
        <v>0.24774267223773</v>
      </c>
      <c r="D2378" s="17">
        <v>0.21865682028137101</v>
      </c>
      <c r="E2378" s="17">
        <v>0.27890591616975002</v>
      </c>
      <c r="F2378" s="17"/>
      <c r="G2378" s="17">
        <v>0.132425432096902</v>
      </c>
      <c r="H2378" s="17">
        <v>0.15405101973694399</v>
      </c>
      <c r="I2378" s="17">
        <v>0.16287357889568199</v>
      </c>
      <c r="J2378" s="17">
        <v>0.19122224790148101</v>
      </c>
      <c r="K2378" s="17">
        <v>0.25512686829550102</v>
      </c>
      <c r="L2378" s="17">
        <v>0.383574886190238</v>
      </c>
      <c r="M2378" s="17"/>
      <c r="N2378" s="17">
        <v>0.24924167847279999</v>
      </c>
      <c r="O2378" s="17">
        <v>0.21066386432416101</v>
      </c>
      <c r="P2378" s="17">
        <v>0.25843219365574899</v>
      </c>
      <c r="Q2378" s="17">
        <v>0.283648678844862</v>
      </c>
      <c r="R2378" s="17"/>
      <c r="S2378" s="17">
        <v>0.21161767457498501</v>
      </c>
      <c r="T2378" s="17">
        <v>0.26408114722694798</v>
      </c>
      <c r="U2378" s="17">
        <v>0.26226525067895401</v>
      </c>
      <c r="V2378" s="17">
        <v>0.25363075682068897</v>
      </c>
      <c r="W2378" s="17">
        <v>0.24280328037469501</v>
      </c>
      <c r="X2378" s="17">
        <v>0.21795930028572499</v>
      </c>
      <c r="Y2378" s="17">
        <v>0.30099238638169601</v>
      </c>
      <c r="Z2378" s="17">
        <v>0.21176778089068099</v>
      </c>
      <c r="AA2378" s="17">
        <v>0.27044804144304502</v>
      </c>
      <c r="AB2378" s="17">
        <v>0.225712644401453</v>
      </c>
      <c r="AC2378" s="17">
        <v>0.22254642720595499</v>
      </c>
      <c r="AD2378" s="17">
        <v>0.26730224447001999</v>
      </c>
      <c r="AE2378" s="17"/>
      <c r="AF2378" s="17">
        <v>0.29335289947229098</v>
      </c>
      <c r="AG2378" s="17">
        <v>0.22758290059137201</v>
      </c>
      <c r="AH2378" s="17">
        <v>0.17699556225254001</v>
      </c>
      <c r="AI2378" s="17"/>
      <c r="AJ2378" s="17">
        <v>0.28200956740965299</v>
      </c>
      <c r="AK2378" s="17">
        <v>0.20914750694667</v>
      </c>
      <c r="AL2378" s="17">
        <v>0.27597154301425397</v>
      </c>
      <c r="AM2378" s="17">
        <v>0.26687315395128802</v>
      </c>
      <c r="AN2378" s="17">
        <v>0.19466382969259999</v>
      </c>
      <c r="AO2378" s="17"/>
      <c r="AP2378" s="17">
        <v>0.28495893685778301</v>
      </c>
      <c r="AQ2378" s="17">
        <v>0.21909031345489199</v>
      </c>
      <c r="AR2378" s="17">
        <v>0.18255112743412799</v>
      </c>
      <c r="AS2378" s="17"/>
      <c r="AT2378" s="17">
        <v>0.29803817441365299</v>
      </c>
      <c r="AU2378" s="17">
        <v>0.171349225374957</v>
      </c>
      <c r="AV2378" s="17" t="s">
        <v>74</v>
      </c>
      <c r="AW2378" s="17" t="s">
        <v>74</v>
      </c>
      <c r="AX2378" s="17" t="s">
        <v>74</v>
      </c>
      <c r="AY2378" s="17" t="s">
        <v>74</v>
      </c>
      <c r="AZ2378" s="17" t="s">
        <v>74</v>
      </c>
    </row>
    <row r="2379" spans="2:52" x14ac:dyDescent="0.35">
      <c r="B2379" t="s">
        <v>72</v>
      </c>
      <c r="C2379" s="17">
        <v>3.46051101316244E-2</v>
      </c>
      <c r="D2379" s="17">
        <v>2.6699680013361499E-2</v>
      </c>
      <c r="E2379" s="17">
        <v>4.30453208041243E-2</v>
      </c>
      <c r="F2379" s="17"/>
      <c r="G2379" s="17">
        <v>1.2277485992130001E-2</v>
      </c>
      <c r="H2379" s="17">
        <v>4.2507284977101198E-2</v>
      </c>
      <c r="I2379" s="17">
        <v>2.19528871548113E-2</v>
      </c>
      <c r="J2379" s="17">
        <v>5.2689324100447403E-2</v>
      </c>
      <c r="K2379" s="17">
        <v>4.1745166472884697E-2</v>
      </c>
      <c r="L2379" s="17">
        <v>2.7644793571796802E-2</v>
      </c>
      <c r="M2379" s="17"/>
      <c r="N2379" s="17">
        <v>2.8416524084318402E-2</v>
      </c>
      <c r="O2379" s="17">
        <v>3.6345609735186898E-2</v>
      </c>
      <c r="P2379" s="17">
        <v>3.9206419417192898E-2</v>
      </c>
      <c r="Q2379" s="17">
        <v>3.7611641863340303E-2</v>
      </c>
      <c r="R2379" s="17"/>
      <c r="S2379" s="17">
        <v>4.2834194987079501E-2</v>
      </c>
      <c r="T2379" s="17">
        <v>3.96966964689833E-2</v>
      </c>
      <c r="U2379" s="17">
        <v>5.6445416748723699E-2</v>
      </c>
      <c r="V2379" s="17">
        <v>3.8903879763407999E-2</v>
      </c>
      <c r="W2379" s="17">
        <v>2.7315790384198901E-2</v>
      </c>
      <c r="X2379" s="17">
        <v>1.9827631543270201E-2</v>
      </c>
      <c r="Y2379" s="17">
        <v>4.0538994096003797E-2</v>
      </c>
      <c r="Z2379" s="17">
        <v>2.7652027208306101E-2</v>
      </c>
      <c r="AA2379" s="17">
        <v>3.4171194358069999E-2</v>
      </c>
      <c r="AB2379" s="17">
        <v>2.2242831302426699E-2</v>
      </c>
      <c r="AC2379" s="17">
        <v>2.3994463039384299E-2</v>
      </c>
      <c r="AD2379" s="17">
        <v>2.1554690821957701E-2</v>
      </c>
      <c r="AE2379" s="17"/>
      <c r="AF2379" s="17">
        <v>2.9560718994060799E-2</v>
      </c>
      <c r="AG2379" s="17">
        <v>3.2696100501651101E-2</v>
      </c>
      <c r="AH2379" s="17">
        <v>6.9378625284929898E-2</v>
      </c>
      <c r="AI2379" s="17"/>
      <c r="AJ2379" s="17">
        <v>3.3505935940512002E-2</v>
      </c>
      <c r="AK2379" s="17">
        <v>3.3348170724185597E-2</v>
      </c>
      <c r="AL2379" s="17">
        <v>3.5137185384435901E-2</v>
      </c>
      <c r="AM2379" s="17">
        <v>0</v>
      </c>
      <c r="AN2379" s="17">
        <v>6.1148469048315598E-2</v>
      </c>
      <c r="AO2379" s="17"/>
      <c r="AP2379" s="17">
        <v>2.67313953948989E-2</v>
      </c>
      <c r="AQ2379" s="17">
        <v>3.15017594699213E-2</v>
      </c>
      <c r="AR2379" s="17">
        <v>3.56881573480788E-2</v>
      </c>
      <c r="AS2379" s="17"/>
      <c r="AT2379" s="17">
        <v>2.95231010627688E-2</v>
      </c>
      <c r="AU2379" s="17">
        <v>4.2324134158858398E-2</v>
      </c>
      <c r="AV2379" s="17" t="s">
        <v>74</v>
      </c>
      <c r="AW2379" s="17" t="s">
        <v>74</v>
      </c>
      <c r="AX2379" s="17" t="s">
        <v>74</v>
      </c>
      <c r="AY2379" s="17" t="s">
        <v>74</v>
      </c>
      <c r="AZ2379" s="17" t="s">
        <v>74</v>
      </c>
    </row>
    <row r="2380" spans="2:52" x14ac:dyDescent="0.35">
      <c r="B2380" t="s">
        <v>232</v>
      </c>
      <c r="C2380" s="17">
        <v>0.201827723762178</v>
      </c>
      <c r="D2380" s="17">
        <v>0.23918129094302501</v>
      </c>
      <c r="E2380" s="17">
        <v>0.16228044551783</v>
      </c>
      <c r="F2380" s="17"/>
      <c r="G2380" s="17">
        <v>0.41448929554688002</v>
      </c>
      <c r="H2380" s="17">
        <v>0.30895498548460698</v>
      </c>
      <c r="I2380" s="17">
        <v>0.24734840910363501</v>
      </c>
      <c r="J2380" s="17">
        <v>0.236083937090072</v>
      </c>
      <c r="K2380" s="17">
        <v>0.13380712351232499</v>
      </c>
      <c r="L2380" s="17">
        <v>0.109581412841723</v>
      </c>
      <c r="M2380" s="17"/>
      <c r="N2380" s="17">
        <v>0.22389206867408301</v>
      </c>
      <c r="O2380" s="17">
        <v>0.21269582849890301</v>
      </c>
      <c r="P2380" s="17">
        <v>0.17450355518720501</v>
      </c>
      <c r="Q2380" s="17">
        <v>0.18263019551215801</v>
      </c>
      <c r="R2380" s="17"/>
      <c r="S2380" s="17">
        <v>0.287316029425424</v>
      </c>
      <c r="T2380" s="17">
        <v>0.17406324134433501</v>
      </c>
      <c r="U2380" s="17">
        <v>0.198538737777679</v>
      </c>
      <c r="V2380" s="17">
        <v>0.184154095897992</v>
      </c>
      <c r="W2380" s="17">
        <v>0.224289282374034</v>
      </c>
      <c r="X2380" s="17">
        <v>0.18931412531303801</v>
      </c>
      <c r="Y2380" s="17">
        <v>0.144853005751897</v>
      </c>
      <c r="Z2380" s="17">
        <v>0.14742077178656399</v>
      </c>
      <c r="AA2380" s="17">
        <v>0.177212443706801</v>
      </c>
      <c r="AB2380" s="17">
        <v>0.223855865091244</v>
      </c>
      <c r="AC2380" s="17">
        <v>0.24465866225150601</v>
      </c>
      <c r="AD2380" s="17">
        <v>0.245542602758752</v>
      </c>
      <c r="AE2380" s="17"/>
      <c r="AF2380" s="17">
        <v>0.19484878393281499</v>
      </c>
      <c r="AG2380" s="17">
        <v>0.204775805555511</v>
      </c>
      <c r="AH2380" s="17">
        <v>0.16858262784896</v>
      </c>
      <c r="AI2380" s="17"/>
      <c r="AJ2380" s="17">
        <v>0.181236184266855</v>
      </c>
      <c r="AK2380" s="17">
        <v>0.23466600871129301</v>
      </c>
      <c r="AL2380" s="17">
        <v>0.205367158258075</v>
      </c>
      <c r="AM2380" s="17">
        <v>0.26488728399545097</v>
      </c>
      <c r="AN2380" s="17">
        <v>0.17045375322048001</v>
      </c>
      <c r="AO2380" s="17"/>
      <c r="AP2380" s="17">
        <v>0.211268347331382</v>
      </c>
      <c r="AQ2380" s="17">
        <v>0.230371152913903</v>
      </c>
      <c r="AR2380" s="17">
        <v>0.25793536769632702</v>
      </c>
      <c r="AS2380" s="17"/>
      <c r="AT2380" s="17">
        <v>0.16789374478090699</v>
      </c>
      <c r="AU2380" s="17">
        <v>0.25336978036757402</v>
      </c>
      <c r="AV2380" s="17" t="s">
        <v>74</v>
      </c>
      <c r="AW2380" s="17" t="s">
        <v>74</v>
      </c>
      <c r="AX2380" s="17" t="s">
        <v>74</v>
      </c>
      <c r="AY2380" s="17" t="s">
        <v>74</v>
      </c>
      <c r="AZ2380" s="17" t="s">
        <v>74</v>
      </c>
    </row>
    <row r="2381" spans="2:52" x14ac:dyDescent="0.35">
      <c r="B2381" t="s">
        <v>233</v>
      </c>
      <c r="C2381" s="17">
        <v>0.51827403103281999</v>
      </c>
      <c r="D2381" s="17">
        <v>0.47197132767299899</v>
      </c>
      <c r="E2381" s="17">
        <v>0.56708486589402696</v>
      </c>
      <c r="F2381" s="17"/>
      <c r="G2381" s="17">
        <v>0.36591753031512397</v>
      </c>
      <c r="H2381" s="17">
        <v>0.40137520984647401</v>
      </c>
      <c r="I2381" s="17">
        <v>0.40623812577988899</v>
      </c>
      <c r="J2381" s="17">
        <v>0.450910948671847</v>
      </c>
      <c r="K2381" s="17">
        <v>0.56855772994256204</v>
      </c>
      <c r="L2381" s="17">
        <v>0.66574894251401395</v>
      </c>
      <c r="M2381" s="17"/>
      <c r="N2381" s="17">
        <v>0.51911804745704004</v>
      </c>
      <c r="O2381" s="17">
        <v>0.49081097706437099</v>
      </c>
      <c r="P2381" s="17">
        <v>0.52346646146824904</v>
      </c>
      <c r="Q2381" s="17">
        <v>0.547944578984907</v>
      </c>
      <c r="R2381" s="17"/>
      <c r="S2381" s="17">
        <v>0.408506665243074</v>
      </c>
      <c r="T2381" s="17">
        <v>0.52110850846294499</v>
      </c>
      <c r="U2381" s="17">
        <v>0.52081701050648799</v>
      </c>
      <c r="V2381" s="17">
        <v>0.53618596913783001</v>
      </c>
      <c r="W2381" s="17">
        <v>0.50984058662718501</v>
      </c>
      <c r="X2381" s="17">
        <v>0.52078670759280998</v>
      </c>
      <c r="Y2381" s="17">
        <v>0.59661452093617395</v>
      </c>
      <c r="Z2381" s="17">
        <v>0.54626331918440996</v>
      </c>
      <c r="AA2381" s="17">
        <v>0.53692469821126998</v>
      </c>
      <c r="AB2381" s="17">
        <v>0.54008320447583003</v>
      </c>
      <c r="AC2381" s="17">
        <v>0.467875169672753</v>
      </c>
      <c r="AD2381" s="17">
        <v>0.51217270467181097</v>
      </c>
      <c r="AE2381" s="17"/>
      <c r="AF2381" s="17">
        <v>0.546002106114713</v>
      </c>
      <c r="AG2381" s="17">
        <v>0.51548230584044796</v>
      </c>
      <c r="AH2381" s="17">
        <v>0.43547402691119702</v>
      </c>
      <c r="AI2381" s="17"/>
      <c r="AJ2381" s="17">
        <v>0.55388392695042599</v>
      </c>
      <c r="AK2381" s="17">
        <v>0.477858870306195</v>
      </c>
      <c r="AL2381" s="17">
        <v>0.60972341963646604</v>
      </c>
      <c r="AM2381" s="17">
        <v>0.39340142383813498</v>
      </c>
      <c r="AN2381" s="17">
        <v>0.40753580137333001</v>
      </c>
      <c r="AO2381" s="17"/>
      <c r="AP2381" s="17">
        <v>0.53861940911754902</v>
      </c>
      <c r="AQ2381" s="17">
        <v>0.49102382468571398</v>
      </c>
      <c r="AR2381" s="17">
        <v>0.51345779860505303</v>
      </c>
      <c r="AS2381" s="17"/>
      <c r="AT2381" s="17">
        <v>0.57425942584436596</v>
      </c>
      <c r="AU2381" s="17">
        <v>0.43323825052371001</v>
      </c>
      <c r="AV2381" s="17" t="s">
        <v>74</v>
      </c>
      <c r="AW2381" s="17" t="s">
        <v>74</v>
      </c>
      <c r="AX2381" s="17" t="s">
        <v>74</v>
      </c>
      <c r="AY2381" s="17" t="s">
        <v>74</v>
      </c>
      <c r="AZ2381" s="17" t="s">
        <v>74</v>
      </c>
    </row>
    <row r="2382" spans="2:52" x14ac:dyDescent="0.35">
      <c r="B2382" t="s">
        <v>86</v>
      </c>
      <c r="C2382" s="17">
        <v>-0.31644630727064199</v>
      </c>
      <c r="D2382" s="17">
        <v>-0.232790036729974</v>
      </c>
      <c r="E2382" s="17">
        <v>-0.40480442037619602</v>
      </c>
      <c r="F2382" s="17"/>
      <c r="G2382" s="17">
        <v>4.8571765231755701E-2</v>
      </c>
      <c r="H2382" s="17">
        <v>-9.2420224361866907E-2</v>
      </c>
      <c r="I2382" s="17">
        <v>-0.15888971667625401</v>
      </c>
      <c r="J2382" s="17">
        <v>-0.214827011581775</v>
      </c>
      <c r="K2382" s="17">
        <v>-0.434750606430237</v>
      </c>
      <c r="L2382" s="17">
        <v>-0.55616752967229099</v>
      </c>
      <c r="M2382" s="17"/>
      <c r="N2382" s="17">
        <v>-0.29522597878295698</v>
      </c>
      <c r="O2382" s="17">
        <v>-0.27811514856546798</v>
      </c>
      <c r="P2382" s="17">
        <v>-0.34896290628104498</v>
      </c>
      <c r="Q2382" s="17">
        <v>-0.36531438347274903</v>
      </c>
      <c r="R2382" s="17"/>
      <c r="S2382" s="17">
        <v>-0.12119063581764999</v>
      </c>
      <c r="T2382" s="17">
        <v>-0.34704526711861</v>
      </c>
      <c r="U2382" s="17">
        <v>-0.32227827272880999</v>
      </c>
      <c r="V2382" s="17">
        <v>-0.35203187323983798</v>
      </c>
      <c r="W2382" s="17">
        <v>-0.28555130425315001</v>
      </c>
      <c r="X2382" s="17">
        <v>-0.331472582279772</v>
      </c>
      <c r="Y2382" s="17">
        <v>-0.45176151518427698</v>
      </c>
      <c r="Z2382" s="17">
        <v>-0.39884254739784603</v>
      </c>
      <c r="AA2382" s="17">
        <v>-0.35971225450446798</v>
      </c>
      <c r="AB2382" s="17">
        <v>-0.31622733938458603</v>
      </c>
      <c r="AC2382" s="17">
        <v>-0.22321650742124699</v>
      </c>
      <c r="AD2382" s="17">
        <v>-0.26663010191305903</v>
      </c>
      <c r="AE2382" s="17"/>
      <c r="AF2382" s="17">
        <v>-0.35115332218189699</v>
      </c>
      <c r="AG2382" s="17">
        <v>-0.31070650028493701</v>
      </c>
      <c r="AH2382" s="17">
        <v>-0.26689139906223702</v>
      </c>
      <c r="AI2382" s="17"/>
      <c r="AJ2382" s="17">
        <v>-0.37264774268356998</v>
      </c>
      <c r="AK2382" s="17">
        <v>-0.243192861594901</v>
      </c>
      <c r="AL2382" s="17">
        <v>-0.40435626137838998</v>
      </c>
      <c r="AM2382" s="17">
        <v>-0.12851413984268301</v>
      </c>
      <c r="AN2382" s="17">
        <v>-0.237082048152851</v>
      </c>
      <c r="AO2382" s="17"/>
      <c r="AP2382" s="17">
        <v>-0.32735106178616802</v>
      </c>
      <c r="AQ2382" s="17">
        <v>-0.26065267177181101</v>
      </c>
      <c r="AR2382" s="17">
        <v>-0.25552243090872501</v>
      </c>
      <c r="AS2382" s="17"/>
      <c r="AT2382" s="17">
        <v>-0.40636568106345899</v>
      </c>
      <c r="AU2382" s="17">
        <v>-0.179868470156136</v>
      </c>
      <c r="AV2382" s="17" t="s">
        <v>74</v>
      </c>
      <c r="AW2382" s="17" t="s">
        <v>74</v>
      </c>
      <c r="AX2382" s="17" t="s">
        <v>74</v>
      </c>
      <c r="AY2382" s="17" t="s">
        <v>74</v>
      </c>
      <c r="AZ2382" s="17" t="s">
        <v>74</v>
      </c>
    </row>
    <row r="2383" spans="2:52" x14ac:dyDescent="0.35">
      <c r="C2383" s="17"/>
      <c r="D2383" s="17"/>
      <c r="E2383" s="17"/>
      <c r="F2383" s="17"/>
      <c r="G2383" s="17"/>
      <c r="H2383" s="17"/>
      <c r="I2383" s="17"/>
      <c r="J2383" s="17"/>
      <c r="K2383" s="17"/>
      <c r="L2383" s="17"/>
      <c r="M2383" s="17"/>
      <c r="N2383" s="17"/>
      <c r="O2383" s="17"/>
      <c r="P2383" s="17"/>
      <c r="Q2383" s="17"/>
      <c r="R2383" s="17"/>
      <c r="S2383" s="17"/>
      <c r="T2383" s="17"/>
      <c r="U2383" s="17"/>
      <c r="V2383" s="17"/>
      <c r="W2383" s="17"/>
      <c r="X2383" s="17"/>
      <c r="Y2383" s="17"/>
      <c r="Z2383" s="17"/>
      <c r="AA2383" s="17"/>
      <c r="AB2383" s="17"/>
      <c r="AC2383" s="17"/>
      <c r="AD2383" s="17"/>
      <c r="AE2383" s="17"/>
      <c r="AF2383" s="17"/>
      <c r="AG2383" s="17"/>
      <c r="AH2383" s="17"/>
      <c r="AI2383" s="17"/>
      <c r="AJ2383" s="17"/>
      <c r="AK2383" s="17"/>
      <c r="AL2383" s="17"/>
      <c r="AM2383" s="17"/>
      <c r="AN2383" s="17"/>
      <c r="AO2383" s="17"/>
      <c r="AP2383" s="17"/>
      <c r="AQ2383" s="17"/>
      <c r="AR2383" s="17"/>
      <c r="AS2383" s="17"/>
      <c r="AT2383" s="17"/>
      <c r="AU2383" s="17"/>
      <c r="AV2383" s="17"/>
      <c r="AW2383" s="17"/>
      <c r="AX2383" s="17"/>
      <c r="AY2383" s="17"/>
      <c r="AZ2383" s="17"/>
    </row>
    <row r="2384" spans="2:52" x14ac:dyDescent="0.35">
      <c r="B2384" s="6" t="s">
        <v>653</v>
      </c>
      <c r="C2384" s="17"/>
      <c r="D2384" s="17"/>
      <c r="E2384" s="17"/>
      <c r="F2384" s="17"/>
      <c r="G2384" s="17"/>
      <c r="H2384" s="17"/>
      <c r="I2384" s="17"/>
      <c r="J2384" s="17"/>
      <c r="K2384" s="17"/>
      <c r="L2384" s="17"/>
      <c r="M2384" s="17"/>
      <c r="N2384" s="17"/>
      <c r="O2384" s="17"/>
      <c r="P2384" s="17"/>
      <c r="Q2384" s="17"/>
      <c r="R2384" s="17"/>
      <c r="S2384" s="17"/>
      <c r="T2384" s="17"/>
      <c r="U2384" s="17"/>
      <c r="V2384" s="17"/>
      <c r="W2384" s="17"/>
      <c r="X2384" s="17"/>
      <c r="Y2384" s="17"/>
      <c r="Z2384" s="17"/>
      <c r="AA2384" s="17"/>
      <c r="AB2384" s="17"/>
      <c r="AC2384" s="17"/>
      <c r="AD2384" s="17"/>
      <c r="AE2384" s="17"/>
      <c r="AF2384" s="17"/>
      <c r="AG2384" s="17"/>
      <c r="AH2384" s="17"/>
      <c r="AI2384" s="17"/>
      <c r="AJ2384" s="17"/>
      <c r="AK2384" s="17"/>
      <c r="AL2384" s="17"/>
      <c r="AM2384" s="17"/>
      <c r="AN2384" s="17"/>
      <c r="AO2384" s="17"/>
      <c r="AP2384" s="17"/>
      <c r="AQ2384" s="17"/>
      <c r="AR2384" s="17"/>
      <c r="AS2384" s="17"/>
      <c r="AT2384" s="17"/>
      <c r="AU2384" s="17"/>
      <c r="AV2384" s="17"/>
      <c r="AW2384" s="17"/>
      <c r="AX2384" s="17"/>
      <c r="AY2384" s="17"/>
      <c r="AZ2384" s="17"/>
    </row>
    <row r="2385" spans="2:52" x14ac:dyDescent="0.35">
      <c r="B2385" s="26" t="s">
        <v>834</v>
      </c>
      <c r="C2385" s="17"/>
      <c r="D2385" s="17"/>
      <c r="E2385" s="17"/>
      <c r="F2385" s="17"/>
      <c r="G2385" s="17"/>
      <c r="H2385" s="17"/>
      <c r="I2385" s="17"/>
      <c r="J2385" s="17"/>
      <c r="K2385" s="17"/>
      <c r="L2385" s="17"/>
      <c r="M2385" s="17"/>
      <c r="N2385" s="17"/>
      <c r="O2385" s="17"/>
      <c r="P2385" s="17"/>
      <c r="Q2385" s="17"/>
      <c r="R2385" s="17"/>
      <c r="S2385" s="17"/>
      <c r="T2385" s="17"/>
      <c r="U2385" s="17"/>
      <c r="V2385" s="17"/>
      <c r="W2385" s="17"/>
      <c r="X2385" s="17"/>
      <c r="Y2385" s="17"/>
      <c r="Z2385" s="17"/>
      <c r="AA2385" s="17"/>
      <c r="AB2385" s="17"/>
      <c r="AC2385" s="17"/>
      <c r="AD2385" s="17"/>
      <c r="AE2385" s="17"/>
      <c r="AF2385" s="17"/>
      <c r="AG2385" s="17"/>
      <c r="AH2385" s="17"/>
      <c r="AI2385" s="17"/>
      <c r="AJ2385" s="17"/>
      <c r="AK2385" s="17"/>
      <c r="AL2385" s="17"/>
      <c r="AM2385" s="17"/>
      <c r="AN2385" s="17"/>
      <c r="AO2385" s="17"/>
      <c r="AP2385" s="17"/>
      <c r="AQ2385" s="17"/>
      <c r="AR2385" s="17"/>
      <c r="AS2385" s="17"/>
      <c r="AT2385" s="17"/>
      <c r="AU2385" s="17"/>
      <c r="AV2385" s="17"/>
      <c r="AW2385" s="17"/>
      <c r="AX2385" s="17"/>
      <c r="AY2385" s="17"/>
      <c r="AZ2385" s="17"/>
    </row>
    <row r="2386" spans="2:52" x14ac:dyDescent="0.35">
      <c r="B2386" t="s">
        <v>227</v>
      </c>
      <c r="C2386" s="17">
        <v>5.3194646982822898E-2</v>
      </c>
      <c r="D2386" s="17">
        <v>6.7153851423208996E-2</v>
      </c>
      <c r="E2386" s="17">
        <v>3.8395371287084701E-2</v>
      </c>
      <c r="F2386" s="17"/>
      <c r="G2386" s="17">
        <v>0.14170950395758999</v>
      </c>
      <c r="H2386" s="17">
        <v>9.3589559182406495E-2</v>
      </c>
      <c r="I2386" s="17">
        <v>7.2252148503953798E-2</v>
      </c>
      <c r="J2386" s="17">
        <v>5.37339054438008E-2</v>
      </c>
      <c r="K2386" s="17">
        <v>2.9067479660849799E-2</v>
      </c>
      <c r="L2386" s="17">
        <v>2.2151734270975401E-2</v>
      </c>
      <c r="M2386" s="17"/>
      <c r="N2386" s="17">
        <v>6.3044292906419594E-2</v>
      </c>
      <c r="O2386" s="17">
        <v>6.2398075292582601E-2</v>
      </c>
      <c r="P2386" s="17">
        <v>4.0878652863222197E-2</v>
      </c>
      <c r="Q2386" s="17">
        <v>3.94487780270774E-2</v>
      </c>
      <c r="R2386" s="17"/>
      <c r="S2386" s="17">
        <v>8.2944279071274593E-2</v>
      </c>
      <c r="T2386" s="17">
        <v>4.3456684919886003E-2</v>
      </c>
      <c r="U2386" s="17">
        <v>5.1997930233560703E-2</v>
      </c>
      <c r="V2386" s="17">
        <v>5.2684506266128098E-2</v>
      </c>
      <c r="W2386" s="17">
        <v>4.2476890744685997E-2</v>
      </c>
      <c r="X2386" s="17">
        <v>5.0543709292857501E-2</v>
      </c>
      <c r="Y2386" s="17">
        <v>3.3375225259106203E-2</v>
      </c>
      <c r="Z2386" s="17">
        <v>4.1294280766477599E-2</v>
      </c>
      <c r="AA2386" s="17">
        <v>4.0818468650009897E-2</v>
      </c>
      <c r="AB2386" s="17">
        <v>5.6495237998741302E-2</v>
      </c>
      <c r="AC2386" s="17">
        <v>7.6000516029042398E-2</v>
      </c>
      <c r="AD2386" s="17">
        <v>9.24332303513795E-2</v>
      </c>
      <c r="AE2386" s="17"/>
      <c r="AF2386" s="17">
        <v>4.6920352289654202E-2</v>
      </c>
      <c r="AG2386" s="17">
        <v>5.3131936975335699E-2</v>
      </c>
      <c r="AH2386" s="17">
        <v>5.6068547572283502E-2</v>
      </c>
      <c r="AI2386" s="17"/>
      <c r="AJ2386" s="17">
        <v>4.0410734171482499E-2</v>
      </c>
      <c r="AK2386" s="17">
        <v>5.5453920554705001E-2</v>
      </c>
      <c r="AL2386" s="17">
        <v>9.0002680820265801E-2</v>
      </c>
      <c r="AM2386" s="17">
        <v>6.2163352872678102E-2</v>
      </c>
      <c r="AN2386" s="17">
        <v>4.2557629388952897E-2</v>
      </c>
      <c r="AO2386" s="17"/>
      <c r="AP2386" s="17">
        <v>4.9739595998135301E-2</v>
      </c>
      <c r="AQ2386" s="17">
        <v>4.99152978367495E-2</v>
      </c>
      <c r="AR2386" s="17">
        <v>7.1818264962672101E-2</v>
      </c>
      <c r="AS2386" s="17"/>
      <c r="AT2386" s="17">
        <v>4.8317988194527997E-2</v>
      </c>
      <c r="AU2386" s="17">
        <v>6.0601766066918999E-2</v>
      </c>
      <c r="AV2386" s="17" t="s">
        <v>74</v>
      </c>
      <c r="AW2386" s="17" t="s">
        <v>74</v>
      </c>
      <c r="AX2386" s="17" t="s">
        <v>74</v>
      </c>
      <c r="AY2386" s="17" t="s">
        <v>74</v>
      </c>
      <c r="AZ2386" s="17" t="s">
        <v>74</v>
      </c>
    </row>
    <row r="2387" spans="2:52" x14ac:dyDescent="0.35">
      <c r="B2387" t="s">
        <v>228</v>
      </c>
      <c r="C2387" s="17">
        <v>0.18208326935469801</v>
      </c>
      <c r="D2387" s="17">
        <v>0.208924780198812</v>
      </c>
      <c r="E2387" s="17">
        <v>0.15369919230242299</v>
      </c>
      <c r="F2387" s="17"/>
      <c r="G2387" s="17">
        <v>0.31755691243567402</v>
      </c>
      <c r="H2387" s="17">
        <v>0.27861681111030201</v>
      </c>
      <c r="I2387" s="17">
        <v>0.25760557946748103</v>
      </c>
      <c r="J2387" s="17">
        <v>0.21637225427384801</v>
      </c>
      <c r="K2387" s="17">
        <v>0.119635050985767</v>
      </c>
      <c r="L2387" s="17">
        <v>9.2567859067439806E-2</v>
      </c>
      <c r="M2387" s="17"/>
      <c r="N2387" s="17">
        <v>0.20971710915853201</v>
      </c>
      <c r="O2387" s="17">
        <v>0.19325759459800201</v>
      </c>
      <c r="P2387" s="17">
        <v>0.15072939424190401</v>
      </c>
      <c r="Q2387" s="17">
        <v>0.155850774909947</v>
      </c>
      <c r="R2387" s="17"/>
      <c r="S2387" s="17">
        <v>0.22597116995458399</v>
      </c>
      <c r="T2387" s="17">
        <v>0.15776307851648999</v>
      </c>
      <c r="U2387" s="17">
        <v>0.17586095802438101</v>
      </c>
      <c r="V2387" s="17">
        <v>0.13401633541903399</v>
      </c>
      <c r="W2387" s="17">
        <v>0.21483979360043101</v>
      </c>
      <c r="X2387" s="17">
        <v>0.17066412927525401</v>
      </c>
      <c r="Y2387" s="17">
        <v>0.138846563475052</v>
      </c>
      <c r="Z2387" s="17">
        <v>0.24320969885729099</v>
      </c>
      <c r="AA2387" s="17">
        <v>0.184326413117233</v>
      </c>
      <c r="AB2387" s="17">
        <v>0.212623013266729</v>
      </c>
      <c r="AC2387" s="17">
        <v>0.212655045912435</v>
      </c>
      <c r="AD2387" s="17">
        <v>0.144625929099372</v>
      </c>
      <c r="AE2387" s="17"/>
      <c r="AF2387" s="17">
        <v>0.17652514160435501</v>
      </c>
      <c r="AG2387" s="17">
        <v>0.18310595632551199</v>
      </c>
      <c r="AH2387" s="17">
        <v>0.172226411442297</v>
      </c>
      <c r="AI2387" s="17"/>
      <c r="AJ2387" s="17">
        <v>0.177959860913908</v>
      </c>
      <c r="AK2387" s="17">
        <v>0.194754191379791</v>
      </c>
      <c r="AL2387" s="17">
        <v>0.16820531879908901</v>
      </c>
      <c r="AM2387" s="17">
        <v>0.13744913671269901</v>
      </c>
      <c r="AN2387" s="17">
        <v>0.18832210633452601</v>
      </c>
      <c r="AO2387" s="17"/>
      <c r="AP2387" s="17">
        <v>0.199852410839367</v>
      </c>
      <c r="AQ2387" s="17">
        <v>0.19557939764683999</v>
      </c>
      <c r="AR2387" s="17">
        <v>0.17195350144966901</v>
      </c>
      <c r="AS2387" s="17"/>
      <c r="AT2387" s="17">
        <v>0.145393681005034</v>
      </c>
      <c r="AU2387" s="17">
        <v>0.23781079958599499</v>
      </c>
      <c r="AV2387" s="17" t="s">
        <v>74</v>
      </c>
      <c r="AW2387" s="17" t="s">
        <v>74</v>
      </c>
      <c r="AX2387" s="17" t="s">
        <v>74</v>
      </c>
      <c r="AY2387" s="17" t="s">
        <v>74</v>
      </c>
      <c r="AZ2387" s="17" t="s">
        <v>74</v>
      </c>
    </row>
    <row r="2388" spans="2:52" x14ac:dyDescent="0.35">
      <c r="B2388" t="s">
        <v>229</v>
      </c>
      <c r="C2388" s="17">
        <v>0.25546929040147198</v>
      </c>
      <c r="D2388" s="17">
        <v>0.25982311384856899</v>
      </c>
      <c r="E2388" s="17">
        <v>0.25107128641045101</v>
      </c>
      <c r="F2388" s="17"/>
      <c r="G2388" s="17">
        <v>0.201145391511345</v>
      </c>
      <c r="H2388" s="17">
        <v>0.24901503134483999</v>
      </c>
      <c r="I2388" s="17">
        <v>0.279248358786781</v>
      </c>
      <c r="J2388" s="17">
        <v>0.281212301641312</v>
      </c>
      <c r="K2388" s="17">
        <v>0.27537452793315798</v>
      </c>
      <c r="L2388" s="17">
        <v>0.230251814902665</v>
      </c>
      <c r="M2388" s="17"/>
      <c r="N2388" s="17">
        <v>0.22133483644430199</v>
      </c>
      <c r="O2388" s="17">
        <v>0.25631159416773303</v>
      </c>
      <c r="P2388" s="17">
        <v>0.29817901622994403</v>
      </c>
      <c r="Q2388" s="17">
        <v>0.26053101632618902</v>
      </c>
      <c r="R2388" s="17"/>
      <c r="S2388" s="17">
        <v>0.225672402193206</v>
      </c>
      <c r="T2388" s="17">
        <v>0.31522000838383002</v>
      </c>
      <c r="U2388" s="17">
        <v>0.24009242447743301</v>
      </c>
      <c r="V2388" s="17">
        <v>0.29102627188362801</v>
      </c>
      <c r="W2388" s="17">
        <v>0.255030608900849</v>
      </c>
      <c r="X2388" s="17">
        <v>0.26909222166892</v>
      </c>
      <c r="Y2388" s="17">
        <v>0.25713396303724501</v>
      </c>
      <c r="Z2388" s="17">
        <v>0.248359174909036</v>
      </c>
      <c r="AA2388" s="17">
        <v>0.24564782665572699</v>
      </c>
      <c r="AB2388" s="17">
        <v>0.19461011957395999</v>
      </c>
      <c r="AC2388" s="17">
        <v>0.21037633304551301</v>
      </c>
      <c r="AD2388" s="17">
        <v>0.30998959563241901</v>
      </c>
      <c r="AE2388" s="17"/>
      <c r="AF2388" s="17">
        <v>0.25189042944206702</v>
      </c>
      <c r="AG2388" s="17">
        <v>0.25545777231246902</v>
      </c>
      <c r="AH2388" s="17">
        <v>0.29734205449222101</v>
      </c>
      <c r="AI2388" s="17"/>
      <c r="AJ2388" s="17">
        <v>0.252467521543491</v>
      </c>
      <c r="AK2388" s="17">
        <v>0.261989344657098</v>
      </c>
      <c r="AL2388" s="17">
        <v>0.164127413542348</v>
      </c>
      <c r="AM2388" s="17">
        <v>0.35364466466069799</v>
      </c>
      <c r="AN2388" s="17">
        <v>0.30719768136484599</v>
      </c>
      <c r="AO2388" s="17"/>
      <c r="AP2388" s="17">
        <v>0.25483971935972699</v>
      </c>
      <c r="AQ2388" s="17">
        <v>0.25826624439844398</v>
      </c>
      <c r="AR2388" s="17">
        <v>0.195965528483899</v>
      </c>
      <c r="AS2388" s="17"/>
      <c r="AT2388" s="17">
        <v>0.236725377459966</v>
      </c>
      <c r="AU2388" s="17">
        <v>0.28393927390593798</v>
      </c>
      <c r="AV2388" s="17" t="s">
        <v>74</v>
      </c>
      <c r="AW2388" s="17" t="s">
        <v>74</v>
      </c>
      <c r="AX2388" s="17" t="s">
        <v>74</v>
      </c>
      <c r="AY2388" s="17" t="s">
        <v>74</v>
      </c>
      <c r="AZ2388" s="17" t="s">
        <v>74</v>
      </c>
    </row>
    <row r="2389" spans="2:52" x14ac:dyDescent="0.35">
      <c r="B2389" t="s">
        <v>230</v>
      </c>
      <c r="C2389" s="17">
        <v>0.24890125884671099</v>
      </c>
      <c r="D2389" s="17">
        <v>0.238180686363125</v>
      </c>
      <c r="E2389" s="17">
        <v>0.25961932249186997</v>
      </c>
      <c r="F2389" s="17"/>
      <c r="G2389" s="17">
        <v>0.20483025671600999</v>
      </c>
      <c r="H2389" s="17">
        <v>0.18000909411253399</v>
      </c>
      <c r="I2389" s="17">
        <v>0.218279905716905</v>
      </c>
      <c r="J2389" s="17">
        <v>0.24199986058383199</v>
      </c>
      <c r="K2389" s="17">
        <v>0.30319976649963098</v>
      </c>
      <c r="L2389" s="17">
        <v>0.272456301445618</v>
      </c>
      <c r="M2389" s="17"/>
      <c r="N2389" s="17">
        <v>0.25068215448822601</v>
      </c>
      <c r="O2389" s="17">
        <v>0.26373946148704702</v>
      </c>
      <c r="P2389" s="17">
        <v>0.22281428658782301</v>
      </c>
      <c r="Q2389" s="17">
        <v>0.258740278892027</v>
      </c>
      <c r="R2389" s="17"/>
      <c r="S2389" s="17">
        <v>0.23306772898418501</v>
      </c>
      <c r="T2389" s="17">
        <v>0.20590516661664801</v>
      </c>
      <c r="U2389" s="17">
        <v>0.27598468287592798</v>
      </c>
      <c r="V2389" s="17">
        <v>0.266902374618676</v>
      </c>
      <c r="W2389" s="17">
        <v>0.230280966200169</v>
      </c>
      <c r="X2389" s="17">
        <v>0.25268440588485402</v>
      </c>
      <c r="Y2389" s="17">
        <v>0.232031567128651</v>
      </c>
      <c r="Z2389" s="17">
        <v>0.21798335345203901</v>
      </c>
      <c r="AA2389" s="17">
        <v>0.26870724077720998</v>
      </c>
      <c r="AB2389" s="17">
        <v>0.30360289585202099</v>
      </c>
      <c r="AC2389" s="17">
        <v>0.25002524185997899</v>
      </c>
      <c r="AD2389" s="17">
        <v>0.22912752660812</v>
      </c>
      <c r="AE2389" s="17"/>
      <c r="AF2389" s="17">
        <v>0.23997931992275501</v>
      </c>
      <c r="AG2389" s="17">
        <v>0.259318002311065</v>
      </c>
      <c r="AH2389" s="17">
        <v>0.233325846987432</v>
      </c>
      <c r="AI2389" s="17"/>
      <c r="AJ2389" s="17">
        <v>0.24272474957665199</v>
      </c>
      <c r="AK2389" s="17">
        <v>0.25393882133743401</v>
      </c>
      <c r="AL2389" s="17">
        <v>0.28777316473583697</v>
      </c>
      <c r="AM2389" s="17">
        <v>0.21066743807194399</v>
      </c>
      <c r="AN2389" s="17">
        <v>0.212482046044699</v>
      </c>
      <c r="AO2389" s="17"/>
      <c r="AP2389" s="17">
        <v>0.22012645130594999</v>
      </c>
      <c r="AQ2389" s="17">
        <v>0.251973697216753</v>
      </c>
      <c r="AR2389" s="17">
        <v>0.32369358556143202</v>
      </c>
      <c r="AS2389" s="17"/>
      <c r="AT2389" s="17">
        <v>0.26701028705635199</v>
      </c>
      <c r="AU2389" s="17">
        <v>0.22139559682089499</v>
      </c>
      <c r="AV2389" s="17" t="s">
        <v>74</v>
      </c>
      <c r="AW2389" s="17" t="s">
        <v>74</v>
      </c>
      <c r="AX2389" s="17" t="s">
        <v>74</v>
      </c>
      <c r="AY2389" s="17" t="s">
        <v>74</v>
      </c>
      <c r="AZ2389" s="17" t="s">
        <v>74</v>
      </c>
    </row>
    <row r="2390" spans="2:52" x14ac:dyDescent="0.35">
      <c r="B2390" t="s">
        <v>231</v>
      </c>
      <c r="C2390" s="17">
        <v>0.221693004097479</v>
      </c>
      <c r="D2390" s="17">
        <v>0.19415478324962801</v>
      </c>
      <c r="E2390" s="17">
        <v>0.25118634685778402</v>
      </c>
      <c r="F2390" s="17"/>
      <c r="G2390" s="17">
        <v>0.116115225098016</v>
      </c>
      <c r="H2390" s="17">
        <v>0.16764329368231701</v>
      </c>
      <c r="I2390" s="17">
        <v>0.14242127395162699</v>
      </c>
      <c r="J2390" s="17">
        <v>0.14701492775526701</v>
      </c>
      <c r="K2390" s="17">
        <v>0.21278711437154399</v>
      </c>
      <c r="L2390" s="17">
        <v>0.35789938187709802</v>
      </c>
      <c r="M2390" s="17"/>
      <c r="N2390" s="17">
        <v>0.220170985977303</v>
      </c>
      <c r="O2390" s="17">
        <v>0.190886787812581</v>
      </c>
      <c r="P2390" s="17">
        <v>0.229160472079876</v>
      </c>
      <c r="Q2390" s="17">
        <v>0.25548320180769202</v>
      </c>
      <c r="R2390" s="17"/>
      <c r="S2390" s="17">
        <v>0.19845221115316899</v>
      </c>
      <c r="T2390" s="17">
        <v>0.23205058396186301</v>
      </c>
      <c r="U2390" s="17">
        <v>0.214537593792752</v>
      </c>
      <c r="V2390" s="17">
        <v>0.21566792790613301</v>
      </c>
      <c r="W2390" s="17">
        <v>0.22441928048353699</v>
      </c>
      <c r="X2390" s="17">
        <v>0.22177817800920699</v>
      </c>
      <c r="Y2390" s="17">
        <v>0.28558823142185802</v>
      </c>
      <c r="Z2390" s="17">
        <v>0.21248647462999101</v>
      </c>
      <c r="AA2390" s="17">
        <v>0.241643613711615</v>
      </c>
      <c r="AB2390" s="17">
        <v>0.201574419021356</v>
      </c>
      <c r="AC2390" s="17">
        <v>0.175937586785468</v>
      </c>
      <c r="AD2390" s="17">
        <v>0.193771354913232</v>
      </c>
      <c r="AE2390" s="17"/>
      <c r="AF2390" s="17">
        <v>0.25053354457342403</v>
      </c>
      <c r="AG2390" s="17">
        <v>0.213028188068032</v>
      </c>
      <c r="AH2390" s="17">
        <v>0.16911289441858501</v>
      </c>
      <c r="AI2390" s="17"/>
      <c r="AJ2390" s="17">
        <v>0.24969418485257899</v>
      </c>
      <c r="AK2390" s="17">
        <v>0.19915385044918901</v>
      </c>
      <c r="AL2390" s="17">
        <v>0.239756343140936</v>
      </c>
      <c r="AM2390" s="17">
        <v>0.23607540768197999</v>
      </c>
      <c r="AN2390" s="17">
        <v>0.181571795171871</v>
      </c>
      <c r="AO2390" s="17"/>
      <c r="AP2390" s="17">
        <v>0.25004784572100103</v>
      </c>
      <c r="AQ2390" s="17">
        <v>0.20923284365810299</v>
      </c>
      <c r="AR2390" s="17">
        <v>0.183909286003276</v>
      </c>
      <c r="AS2390" s="17"/>
      <c r="AT2390" s="17">
        <v>0.268187013795677</v>
      </c>
      <c r="AU2390" s="17">
        <v>0.15107361457646501</v>
      </c>
      <c r="AV2390" s="17" t="s">
        <v>74</v>
      </c>
      <c r="AW2390" s="17" t="s">
        <v>74</v>
      </c>
      <c r="AX2390" s="17" t="s">
        <v>74</v>
      </c>
      <c r="AY2390" s="17" t="s">
        <v>74</v>
      </c>
      <c r="AZ2390" s="17" t="s">
        <v>74</v>
      </c>
    </row>
    <row r="2391" spans="2:52" x14ac:dyDescent="0.35">
      <c r="B2391" t="s">
        <v>72</v>
      </c>
      <c r="C2391" s="17">
        <v>3.8658530316816798E-2</v>
      </c>
      <c r="D2391" s="17">
        <v>3.1762784916657301E-2</v>
      </c>
      <c r="E2391" s="17">
        <v>4.60284806503874E-2</v>
      </c>
      <c r="F2391" s="17"/>
      <c r="G2391" s="17">
        <v>1.86427102813654E-2</v>
      </c>
      <c r="H2391" s="17">
        <v>3.1126210567600999E-2</v>
      </c>
      <c r="I2391" s="17">
        <v>3.01927335732519E-2</v>
      </c>
      <c r="J2391" s="17">
        <v>5.96667503019402E-2</v>
      </c>
      <c r="K2391" s="17">
        <v>5.99360605490495E-2</v>
      </c>
      <c r="L2391" s="17">
        <v>2.46729084362039E-2</v>
      </c>
      <c r="M2391" s="17"/>
      <c r="N2391" s="17">
        <v>3.5050621025216999E-2</v>
      </c>
      <c r="O2391" s="17">
        <v>3.3406486642055297E-2</v>
      </c>
      <c r="P2391" s="17">
        <v>5.8238177997230897E-2</v>
      </c>
      <c r="Q2391" s="17">
        <v>2.9945950037068202E-2</v>
      </c>
      <c r="R2391" s="17"/>
      <c r="S2391" s="17">
        <v>3.3892208643582E-2</v>
      </c>
      <c r="T2391" s="17">
        <v>4.5604477601282202E-2</v>
      </c>
      <c r="U2391" s="17">
        <v>4.1526410595946001E-2</v>
      </c>
      <c r="V2391" s="17">
        <v>3.9702583906401301E-2</v>
      </c>
      <c r="W2391" s="17">
        <v>3.2952460070327497E-2</v>
      </c>
      <c r="X2391" s="17">
        <v>3.5237355868906597E-2</v>
      </c>
      <c r="Y2391" s="17">
        <v>5.3024449678087698E-2</v>
      </c>
      <c r="Z2391" s="17">
        <v>3.6667017385165701E-2</v>
      </c>
      <c r="AA2391" s="17">
        <v>1.8856437088204499E-2</v>
      </c>
      <c r="AB2391" s="17">
        <v>3.1094314287193701E-2</v>
      </c>
      <c r="AC2391" s="17">
        <v>7.5005276367563004E-2</v>
      </c>
      <c r="AD2391" s="17">
        <v>3.0052363395477E-2</v>
      </c>
      <c r="AE2391" s="17"/>
      <c r="AF2391" s="17">
        <v>3.4151212167745401E-2</v>
      </c>
      <c r="AG2391" s="17">
        <v>3.5958144007585201E-2</v>
      </c>
      <c r="AH2391" s="17">
        <v>7.1924245087181801E-2</v>
      </c>
      <c r="AI2391" s="17"/>
      <c r="AJ2391" s="17">
        <v>3.6742948941886802E-2</v>
      </c>
      <c r="AK2391" s="17">
        <v>3.47098716217841E-2</v>
      </c>
      <c r="AL2391" s="17">
        <v>5.0135078961523902E-2</v>
      </c>
      <c r="AM2391" s="17">
        <v>0</v>
      </c>
      <c r="AN2391" s="17">
        <v>6.7868741695105303E-2</v>
      </c>
      <c r="AO2391" s="17"/>
      <c r="AP2391" s="17">
        <v>2.53939767758204E-2</v>
      </c>
      <c r="AQ2391" s="17">
        <v>3.5032519243111501E-2</v>
      </c>
      <c r="AR2391" s="17">
        <v>5.2659833539051799E-2</v>
      </c>
      <c r="AS2391" s="17"/>
      <c r="AT2391" s="17">
        <v>3.4365652488442297E-2</v>
      </c>
      <c r="AU2391" s="17">
        <v>4.51789490437879E-2</v>
      </c>
      <c r="AV2391" s="17" t="s">
        <v>74</v>
      </c>
      <c r="AW2391" s="17" t="s">
        <v>74</v>
      </c>
      <c r="AX2391" s="17" t="s">
        <v>74</v>
      </c>
      <c r="AY2391" s="17" t="s">
        <v>74</v>
      </c>
      <c r="AZ2391" s="17" t="s">
        <v>74</v>
      </c>
    </row>
    <row r="2392" spans="2:52" x14ac:dyDescent="0.35">
      <c r="B2392" t="s">
        <v>232</v>
      </c>
      <c r="C2392" s="17">
        <v>0.23527791633752099</v>
      </c>
      <c r="D2392" s="17">
        <v>0.27607863162202101</v>
      </c>
      <c r="E2392" s="17">
        <v>0.19209456358950799</v>
      </c>
      <c r="F2392" s="17"/>
      <c r="G2392" s="17">
        <v>0.45926641639326399</v>
      </c>
      <c r="H2392" s="17">
        <v>0.37220637029270898</v>
      </c>
      <c r="I2392" s="17">
        <v>0.32985772797143498</v>
      </c>
      <c r="J2392" s="17">
        <v>0.27010615971764901</v>
      </c>
      <c r="K2392" s="17">
        <v>0.14870253064661701</v>
      </c>
      <c r="L2392" s="17">
        <v>0.114719593338415</v>
      </c>
      <c r="M2392" s="17"/>
      <c r="N2392" s="17">
        <v>0.27276140206495197</v>
      </c>
      <c r="O2392" s="17">
        <v>0.25565566989058403</v>
      </c>
      <c r="P2392" s="17">
        <v>0.19160804710512599</v>
      </c>
      <c r="Q2392" s="17">
        <v>0.195299552937024</v>
      </c>
      <c r="R2392" s="17"/>
      <c r="S2392" s="17">
        <v>0.30891544902585799</v>
      </c>
      <c r="T2392" s="17">
        <v>0.20121976343637599</v>
      </c>
      <c r="U2392" s="17">
        <v>0.22785888825794201</v>
      </c>
      <c r="V2392" s="17">
        <v>0.18670084168516199</v>
      </c>
      <c r="W2392" s="17">
        <v>0.25731668434511701</v>
      </c>
      <c r="X2392" s="17">
        <v>0.22120783856811199</v>
      </c>
      <c r="Y2392" s="17">
        <v>0.172221788734158</v>
      </c>
      <c r="Z2392" s="17">
        <v>0.284503979623768</v>
      </c>
      <c r="AA2392" s="17">
        <v>0.22514488176724301</v>
      </c>
      <c r="AB2392" s="17">
        <v>0.26911825126547001</v>
      </c>
      <c r="AC2392" s="17">
        <v>0.28865556194147701</v>
      </c>
      <c r="AD2392" s="17">
        <v>0.23705915945075201</v>
      </c>
      <c r="AE2392" s="17"/>
      <c r="AF2392" s="17">
        <v>0.223445493894009</v>
      </c>
      <c r="AG2392" s="17">
        <v>0.23623789330084799</v>
      </c>
      <c r="AH2392" s="17">
        <v>0.22829495901458099</v>
      </c>
      <c r="AI2392" s="17"/>
      <c r="AJ2392" s="17">
        <v>0.218370595085391</v>
      </c>
      <c r="AK2392" s="17">
        <v>0.25020811193449599</v>
      </c>
      <c r="AL2392" s="17">
        <v>0.25820799961935498</v>
      </c>
      <c r="AM2392" s="17">
        <v>0.199612489585377</v>
      </c>
      <c r="AN2392" s="17">
        <v>0.230879735723479</v>
      </c>
      <c r="AO2392" s="17"/>
      <c r="AP2392" s="17">
        <v>0.24959200683750199</v>
      </c>
      <c r="AQ2392" s="17">
        <v>0.24549469548358899</v>
      </c>
      <c r="AR2392" s="17">
        <v>0.243771766412341</v>
      </c>
      <c r="AS2392" s="17"/>
      <c r="AT2392" s="17">
        <v>0.19371166919956201</v>
      </c>
      <c r="AU2392" s="17">
        <v>0.29841256565291402</v>
      </c>
      <c r="AV2392" s="17" t="s">
        <v>74</v>
      </c>
      <c r="AW2392" s="17" t="s">
        <v>74</v>
      </c>
      <c r="AX2392" s="17" t="s">
        <v>74</v>
      </c>
      <c r="AY2392" s="17" t="s">
        <v>74</v>
      </c>
      <c r="AZ2392" s="17" t="s">
        <v>74</v>
      </c>
    </row>
    <row r="2393" spans="2:52" x14ac:dyDescent="0.35">
      <c r="B2393" t="s">
        <v>233</v>
      </c>
      <c r="C2393" s="17">
        <v>0.47059426294418999</v>
      </c>
      <c r="D2393" s="17">
        <v>0.43233546961275299</v>
      </c>
      <c r="E2393" s="17">
        <v>0.51080566934965399</v>
      </c>
      <c r="F2393" s="17"/>
      <c r="G2393" s="17">
        <v>0.32094548181402599</v>
      </c>
      <c r="H2393" s="17">
        <v>0.34765238779485003</v>
      </c>
      <c r="I2393" s="17">
        <v>0.36070117966853199</v>
      </c>
      <c r="J2393" s="17">
        <v>0.38901478833909803</v>
      </c>
      <c r="K2393" s="17">
        <v>0.51598688087117495</v>
      </c>
      <c r="L2393" s="17">
        <v>0.63035568332271597</v>
      </c>
      <c r="M2393" s="17"/>
      <c r="N2393" s="17">
        <v>0.47085314046552901</v>
      </c>
      <c r="O2393" s="17">
        <v>0.45462624929962803</v>
      </c>
      <c r="P2393" s="17">
        <v>0.45197475866769898</v>
      </c>
      <c r="Q2393" s="17">
        <v>0.51422348069971902</v>
      </c>
      <c r="R2393" s="17"/>
      <c r="S2393" s="17">
        <v>0.43151994013735401</v>
      </c>
      <c r="T2393" s="17">
        <v>0.43795575057851099</v>
      </c>
      <c r="U2393" s="17">
        <v>0.49052227666867898</v>
      </c>
      <c r="V2393" s="17">
        <v>0.48257030252480898</v>
      </c>
      <c r="W2393" s="17">
        <v>0.45470024668370601</v>
      </c>
      <c r="X2393" s="17">
        <v>0.47446258389406099</v>
      </c>
      <c r="Y2393" s="17">
        <v>0.51761979855050899</v>
      </c>
      <c r="Z2393" s="17">
        <v>0.43046982808203099</v>
      </c>
      <c r="AA2393" s="17">
        <v>0.510350854488825</v>
      </c>
      <c r="AB2393" s="17">
        <v>0.50517731487337603</v>
      </c>
      <c r="AC2393" s="17">
        <v>0.42596282864544599</v>
      </c>
      <c r="AD2393" s="17">
        <v>0.42289888152135202</v>
      </c>
      <c r="AE2393" s="17"/>
      <c r="AF2393" s="17">
        <v>0.49051286449617898</v>
      </c>
      <c r="AG2393" s="17">
        <v>0.47234619037909797</v>
      </c>
      <c r="AH2393" s="17">
        <v>0.40243874140601599</v>
      </c>
      <c r="AI2393" s="17"/>
      <c r="AJ2393" s="17">
        <v>0.49241893442923101</v>
      </c>
      <c r="AK2393" s="17">
        <v>0.45309267178662299</v>
      </c>
      <c r="AL2393" s="17">
        <v>0.527529507876773</v>
      </c>
      <c r="AM2393" s="17">
        <v>0.44674284575392498</v>
      </c>
      <c r="AN2393" s="17">
        <v>0.394053841216569</v>
      </c>
      <c r="AO2393" s="17"/>
      <c r="AP2393" s="17">
        <v>0.47017429702695002</v>
      </c>
      <c r="AQ2393" s="17">
        <v>0.46120654087485602</v>
      </c>
      <c r="AR2393" s="17">
        <v>0.50760287156470796</v>
      </c>
      <c r="AS2393" s="17"/>
      <c r="AT2393" s="17">
        <v>0.53519730085202899</v>
      </c>
      <c r="AU2393" s="17">
        <v>0.37246921139736</v>
      </c>
      <c r="AV2393" s="17" t="s">
        <v>74</v>
      </c>
      <c r="AW2393" s="17" t="s">
        <v>74</v>
      </c>
      <c r="AX2393" s="17" t="s">
        <v>74</v>
      </c>
      <c r="AY2393" s="17" t="s">
        <v>74</v>
      </c>
      <c r="AZ2393" s="17" t="s">
        <v>74</v>
      </c>
    </row>
    <row r="2394" spans="2:52" x14ac:dyDescent="0.35">
      <c r="B2394" t="s">
        <v>86</v>
      </c>
      <c r="C2394" s="17">
        <v>-0.23531634660667</v>
      </c>
      <c r="D2394" s="17">
        <v>-0.15625683799073201</v>
      </c>
      <c r="E2394" s="17">
        <v>-0.318711105760147</v>
      </c>
      <c r="F2394" s="17"/>
      <c r="G2394" s="17">
        <v>0.138320934579238</v>
      </c>
      <c r="H2394" s="17">
        <v>2.4553982497858201E-2</v>
      </c>
      <c r="I2394" s="17">
        <v>-3.08434516970977E-2</v>
      </c>
      <c r="J2394" s="17">
        <v>-0.11890862862144901</v>
      </c>
      <c r="K2394" s="17">
        <v>-0.36728435022455802</v>
      </c>
      <c r="L2394" s="17">
        <v>-0.51563608998429999</v>
      </c>
      <c r="M2394" s="17"/>
      <c r="N2394" s="17">
        <v>-0.19809173840057701</v>
      </c>
      <c r="O2394" s="17">
        <v>-0.198970579409043</v>
      </c>
      <c r="P2394" s="17">
        <v>-0.26036671156257302</v>
      </c>
      <c r="Q2394" s="17">
        <v>-0.31892392776269501</v>
      </c>
      <c r="R2394" s="17"/>
      <c r="S2394" s="17">
        <v>-0.122604491111496</v>
      </c>
      <c r="T2394" s="17">
        <v>-0.23673598714213501</v>
      </c>
      <c r="U2394" s="17">
        <v>-0.262663388410738</v>
      </c>
      <c r="V2394" s="17">
        <v>-0.29586946083964699</v>
      </c>
      <c r="W2394" s="17">
        <v>-0.197383562338589</v>
      </c>
      <c r="X2394" s="17">
        <v>-0.25325474532594899</v>
      </c>
      <c r="Y2394" s="17">
        <v>-0.34539800981635099</v>
      </c>
      <c r="Z2394" s="17">
        <v>-0.14596584845826199</v>
      </c>
      <c r="AA2394" s="17">
        <v>-0.28520597272158099</v>
      </c>
      <c r="AB2394" s="17">
        <v>-0.23605906360790599</v>
      </c>
      <c r="AC2394" s="17">
        <v>-0.13730726670396901</v>
      </c>
      <c r="AD2394" s="17">
        <v>-0.18583972207060001</v>
      </c>
      <c r="AE2394" s="17"/>
      <c r="AF2394" s="17">
        <v>-0.26706737060217001</v>
      </c>
      <c r="AG2394" s="17">
        <v>-0.23610829707825001</v>
      </c>
      <c r="AH2394" s="17">
        <v>-0.17414378239143599</v>
      </c>
      <c r="AI2394" s="17"/>
      <c r="AJ2394" s="17">
        <v>-0.27404833934384099</v>
      </c>
      <c r="AK2394" s="17">
        <v>-0.202884559852127</v>
      </c>
      <c r="AL2394" s="17">
        <v>-0.26932150825741802</v>
      </c>
      <c r="AM2394" s="17">
        <v>-0.247130356168548</v>
      </c>
      <c r="AN2394" s="17">
        <v>-0.16317410549309</v>
      </c>
      <c r="AO2394" s="17"/>
      <c r="AP2394" s="17">
        <v>-0.220582290189448</v>
      </c>
      <c r="AQ2394" s="17">
        <v>-0.215711845391266</v>
      </c>
      <c r="AR2394" s="17">
        <v>-0.26383110515236702</v>
      </c>
      <c r="AS2394" s="17"/>
      <c r="AT2394" s="17">
        <v>-0.34148563165246598</v>
      </c>
      <c r="AU2394" s="17">
        <v>-7.4056645744445093E-2</v>
      </c>
      <c r="AV2394" s="17" t="s">
        <v>74</v>
      </c>
      <c r="AW2394" s="17" t="s">
        <v>74</v>
      </c>
      <c r="AX2394" s="17" t="s">
        <v>74</v>
      </c>
      <c r="AY2394" s="17" t="s">
        <v>74</v>
      </c>
      <c r="AZ2394" s="17" t="s">
        <v>74</v>
      </c>
    </row>
    <row r="2395" spans="2:52" x14ac:dyDescent="0.35">
      <c r="C2395" s="17"/>
      <c r="D2395" s="17"/>
      <c r="E2395" s="17"/>
      <c r="F2395" s="17"/>
      <c r="G2395" s="17"/>
      <c r="H2395" s="17"/>
      <c r="I2395" s="17"/>
      <c r="J2395" s="17"/>
      <c r="K2395" s="17"/>
      <c r="L2395" s="17"/>
      <c r="M2395" s="17"/>
      <c r="N2395" s="17"/>
      <c r="O2395" s="17"/>
      <c r="P2395" s="17"/>
      <c r="Q2395" s="17"/>
      <c r="R2395" s="17"/>
      <c r="S2395" s="17"/>
      <c r="T2395" s="17"/>
      <c r="U2395" s="17"/>
      <c r="V2395" s="17"/>
      <c r="W2395" s="17"/>
      <c r="X2395" s="17"/>
      <c r="Y2395" s="17"/>
      <c r="Z2395" s="17"/>
      <c r="AA2395" s="17"/>
      <c r="AB2395" s="17"/>
      <c r="AC2395" s="17"/>
      <c r="AD2395" s="17"/>
      <c r="AE2395" s="17"/>
      <c r="AF2395" s="17"/>
      <c r="AG2395" s="17"/>
      <c r="AH2395" s="17"/>
      <c r="AI2395" s="17"/>
      <c r="AJ2395" s="17"/>
      <c r="AK2395" s="17"/>
      <c r="AL2395" s="17"/>
      <c r="AM2395" s="17"/>
      <c r="AN2395" s="17"/>
      <c r="AO2395" s="17"/>
      <c r="AP2395" s="17"/>
      <c r="AQ2395" s="17"/>
      <c r="AR2395" s="17"/>
      <c r="AS2395" s="17"/>
      <c r="AT2395" s="17"/>
      <c r="AU2395" s="17"/>
      <c r="AV2395" s="17"/>
      <c r="AW2395" s="17"/>
      <c r="AX2395" s="17"/>
      <c r="AY2395" s="17"/>
      <c r="AZ2395" s="17"/>
    </row>
    <row r="2396" spans="2:52" x14ac:dyDescent="0.35">
      <c r="B2396" s="6" t="s">
        <v>656</v>
      </c>
      <c r="C2396" s="17"/>
      <c r="D2396" s="17"/>
      <c r="E2396" s="17"/>
      <c r="F2396" s="17"/>
      <c r="G2396" s="17"/>
      <c r="H2396" s="17"/>
      <c r="I2396" s="17"/>
      <c r="J2396" s="17"/>
      <c r="K2396" s="17"/>
      <c r="L2396" s="17"/>
      <c r="M2396" s="17"/>
      <c r="N2396" s="17"/>
      <c r="O2396" s="17"/>
      <c r="P2396" s="17"/>
      <c r="Q2396" s="17"/>
      <c r="R2396" s="17"/>
      <c r="S2396" s="17"/>
      <c r="T2396" s="17"/>
      <c r="U2396" s="17"/>
      <c r="V2396" s="17"/>
      <c r="W2396" s="17"/>
      <c r="X2396" s="17"/>
      <c r="Y2396" s="17"/>
      <c r="Z2396" s="17"/>
      <c r="AA2396" s="17"/>
      <c r="AB2396" s="17"/>
      <c r="AC2396" s="17"/>
      <c r="AD2396" s="17"/>
      <c r="AE2396" s="17"/>
      <c r="AF2396" s="17"/>
      <c r="AG2396" s="17"/>
      <c r="AH2396" s="17"/>
      <c r="AI2396" s="17"/>
      <c r="AJ2396" s="17"/>
      <c r="AK2396" s="17"/>
      <c r="AL2396" s="17"/>
      <c r="AM2396" s="17"/>
      <c r="AN2396" s="17"/>
      <c r="AO2396" s="17"/>
      <c r="AP2396" s="17"/>
      <c r="AQ2396" s="17"/>
      <c r="AR2396" s="17"/>
      <c r="AS2396" s="17"/>
      <c r="AT2396" s="17"/>
      <c r="AU2396" s="17"/>
      <c r="AV2396" s="17"/>
      <c r="AW2396" s="17"/>
      <c r="AX2396" s="17"/>
      <c r="AY2396" s="17"/>
      <c r="AZ2396" s="17"/>
    </row>
    <row r="2397" spans="2:52" x14ac:dyDescent="0.35">
      <c r="B2397" s="26" t="s">
        <v>832</v>
      </c>
      <c r="C2397" s="17"/>
      <c r="D2397" s="17"/>
      <c r="E2397" s="17"/>
      <c r="F2397" s="17"/>
      <c r="G2397" s="17"/>
      <c r="H2397" s="17"/>
      <c r="I2397" s="17"/>
      <c r="J2397" s="17"/>
      <c r="K2397" s="17"/>
      <c r="L2397" s="17"/>
      <c r="M2397" s="17"/>
      <c r="N2397" s="17"/>
      <c r="O2397" s="17"/>
      <c r="P2397" s="17"/>
      <c r="Q2397" s="17"/>
      <c r="R2397" s="17"/>
      <c r="S2397" s="17"/>
      <c r="T2397" s="17"/>
      <c r="U2397" s="17"/>
      <c r="V2397" s="17"/>
      <c r="W2397" s="17"/>
      <c r="X2397" s="17"/>
      <c r="Y2397" s="17"/>
      <c r="Z2397" s="17"/>
      <c r="AA2397" s="17"/>
      <c r="AB2397" s="17"/>
      <c r="AC2397" s="17"/>
      <c r="AD2397" s="17"/>
      <c r="AE2397" s="17"/>
      <c r="AF2397" s="17"/>
      <c r="AG2397" s="17"/>
      <c r="AH2397" s="17"/>
      <c r="AI2397" s="17"/>
      <c r="AJ2397" s="17"/>
      <c r="AK2397" s="17"/>
      <c r="AL2397" s="17"/>
      <c r="AM2397" s="17"/>
      <c r="AN2397" s="17"/>
      <c r="AO2397" s="17"/>
      <c r="AP2397" s="17"/>
      <c r="AQ2397" s="17"/>
      <c r="AR2397" s="17"/>
      <c r="AS2397" s="17"/>
      <c r="AT2397" s="17"/>
      <c r="AU2397" s="17"/>
      <c r="AV2397" s="17"/>
      <c r="AW2397" s="17"/>
      <c r="AX2397" s="17"/>
      <c r="AY2397" s="17"/>
      <c r="AZ2397" s="17"/>
    </row>
    <row r="2398" spans="2:52" x14ac:dyDescent="0.35">
      <c r="B2398" t="s">
        <v>227</v>
      </c>
      <c r="C2398" s="17">
        <v>0.226897878458208</v>
      </c>
      <c r="D2398" s="17">
        <v>0.22661617575496501</v>
      </c>
      <c r="E2398" s="17">
        <v>0.22835736043541599</v>
      </c>
      <c r="F2398" s="17"/>
      <c r="G2398" s="17">
        <v>0.18131107886339601</v>
      </c>
      <c r="H2398" s="17">
        <v>0.24123770196042099</v>
      </c>
      <c r="I2398" s="17">
        <v>0.20642106092601401</v>
      </c>
      <c r="J2398" s="17">
        <v>0.24741702228691401</v>
      </c>
      <c r="K2398" s="17">
        <v>0.278256779771899</v>
      </c>
      <c r="L2398" s="17">
        <v>0.25161192740039101</v>
      </c>
      <c r="M2398" s="17"/>
      <c r="N2398" s="17">
        <v>0.24884554476378501</v>
      </c>
      <c r="O2398" s="17">
        <v>0.22672578691874701</v>
      </c>
      <c r="P2398" s="17">
        <v>0.241129891641504</v>
      </c>
      <c r="Q2398" s="17">
        <v>0.20488931318030301</v>
      </c>
      <c r="R2398" s="17"/>
      <c r="S2398" s="17">
        <v>0.241530038219892</v>
      </c>
      <c r="T2398" s="17">
        <v>0.15650535414776701</v>
      </c>
      <c r="U2398" s="17">
        <v>0.241050887294359</v>
      </c>
      <c r="V2398" s="17">
        <v>0.20744085125756301</v>
      </c>
      <c r="W2398" s="17">
        <v>0.26994991944264202</v>
      </c>
      <c r="X2398" s="17">
        <v>0.26567433460747403</v>
      </c>
      <c r="Y2398" s="17">
        <v>0.222113811730037</v>
      </c>
      <c r="Z2398" s="17">
        <v>0.14337538883345799</v>
      </c>
      <c r="AA2398" s="17">
        <v>0.24768568645009001</v>
      </c>
      <c r="AB2398" s="17">
        <v>0.26592430328646599</v>
      </c>
      <c r="AC2398" s="17">
        <v>0.222073245902731</v>
      </c>
      <c r="AD2398" s="17">
        <v>0.17602337437820101</v>
      </c>
      <c r="AE2398" s="17"/>
      <c r="AF2398" s="17">
        <v>0.23060148566824201</v>
      </c>
      <c r="AG2398" s="17">
        <v>0.24110056348879799</v>
      </c>
      <c r="AH2398" s="17">
        <v>0.22613912741895201</v>
      </c>
      <c r="AI2398" s="17"/>
      <c r="AJ2398" s="17">
        <v>0.21717452670183901</v>
      </c>
      <c r="AK2398" s="17">
        <v>0.229751726574774</v>
      </c>
      <c r="AL2398" s="17">
        <v>0.25538145488949898</v>
      </c>
      <c r="AM2398" s="17">
        <v>0.17497315671299399</v>
      </c>
      <c r="AN2398" s="17">
        <v>0.24083279304367899</v>
      </c>
      <c r="AO2398" s="17"/>
      <c r="AP2398" s="17">
        <v>0.206946481719265</v>
      </c>
      <c r="AQ2398" s="17">
        <v>0.27773508507643901</v>
      </c>
      <c r="AR2398" s="17">
        <v>0.23952025838617999</v>
      </c>
      <c r="AS2398" s="17"/>
      <c r="AT2398" s="17" t="s">
        <v>74</v>
      </c>
      <c r="AU2398" s="17" t="s">
        <v>74</v>
      </c>
      <c r="AV2398" s="17" t="s">
        <v>74</v>
      </c>
      <c r="AW2398" s="17">
        <v>0.21934881788520399</v>
      </c>
      <c r="AX2398" s="17">
        <v>0.19831572624614599</v>
      </c>
      <c r="AY2398" s="17">
        <v>0.24263753992562001</v>
      </c>
      <c r="AZ2398" s="17" t="s">
        <v>74</v>
      </c>
    </row>
    <row r="2399" spans="2:52" x14ac:dyDescent="0.35">
      <c r="B2399" t="s">
        <v>228</v>
      </c>
      <c r="C2399" s="17">
        <v>0.38932990349304702</v>
      </c>
      <c r="D2399" s="17">
        <v>0.36682924649126403</v>
      </c>
      <c r="E2399" s="17">
        <v>0.41082694756826399</v>
      </c>
      <c r="F2399" s="17"/>
      <c r="G2399" s="17">
        <v>0.38643855119296799</v>
      </c>
      <c r="H2399" s="17">
        <v>0.39436719889400201</v>
      </c>
      <c r="I2399" s="17">
        <v>0.39794246035466802</v>
      </c>
      <c r="J2399" s="17">
        <v>0.370311243070096</v>
      </c>
      <c r="K2399" s="17">
        <v>0.36935551938955702</v>
      </c>
      <c r="L2399" s="17">
        <v>0.41591048188331797</v>
      </c>
      <c r="M2399" s="17"/>
      <c r="N2399" s="17">
        <v>0.413084838782109</v>
      </c>
      <c r="O2399" s="17">
        <v>0.38994671868602698</v>
      </c>
      <c r="P2399" s="17">
        <v>0.37920353076853702</v>
      </c>
      <c r="Q2399" s="17">
        <v>0.38558126212570898</v>
      </c>
      <c r="R2399" s="17"/>
      <c r="S2399" s="17">
        <v>0.35555820347261102</v>
      </c>
      <c r="T2399" s="17">
        <v>0.41924674120210198</v>
      </c>
      <c r="U2399" s="17">
        <v>0.39067576641254198</v>
      </c>
      <c r="V2399" s="17">
        <v>0.40523715189846099</v>
      </c>
      <c r="W2399" s="17">
        <v>0.37834386535840098</v>
      </c>
      <c r="X2399" s="17">
        <v>0.34682378770785699</v>
      </c>
      <c r="Y2399" s="17">
        <v>0.43261147082731199</v>
      </c>
      <c r="Z2399" s="17">
        <v>0.42173098994185099</v>
      </c>
      <c r="AA2399" s="17">
        <v>0.390823770692596</v>
      </c>
      <c r="AB2399" s="17">
        <v>0.40126182091746099</v>
      </c>
      <c r="AC2399" s="17">
        <v>0.37506616611815802</v>
      </c>
      <c r="AD2399" s="17">
        <v>0.45507127665644698</v>
      </c>
      <c r="AE2399" s="17"/>
      <c r="AF2399" s="17">
        <v>0.394004437502048</v>
      </c>
      <c r="AG2399" s="17">
        <v>0.38621402675789901</v>
      </c>
      <c r="AH2399" s="17">
        <v>0.37291117586440398</v>
      </c>
      <c r="AI2399" s="17"/>
      <c r="AJ2399" s="17">
        <v>0.41575912485996902</v>
      </c>
      <c r="AK2399" s="17">
        <v>0.37759942333033503</v>
      </c>
      <c r="AL2399" s="17">
        <v>0.40180972499110701</v>
      </c>
      <c r="AM2399" s="17">
        <v>0.35017668334589602</v>
      </c>
      <c r="AN2399" s="17">
        <v>0.38317399447323403</v>
      </c>
      <c r="AO2399" s="17"/>
      <c r="AP2399" s="17">
        <v>0.42339900237693201</v>
      </c>
      <c r="AQ2399" s="17">
        <v>0.39497925558851299</v>
      </c>
      <c r="AR2399" s="17">
        <v>0.494139587719155</v>
      </c>
      <c r="AS2399" s="17"/>
      <c r="AT2399" s="17" t="s">
        <v>74</v>
      </c>
      <c r="AU2399" s="17" t="s">
        <v>74</v>
      </c>
      <c r="AV2399" s="17" t="s">
        <v>74</v>
      </c>
      <c r="AW2399" s="17">
        <v>0.33398610591898897</v>
      </c>
      <c r="AX2399" s="17">
        <v>0.37264906118868801</v>
      </c>
      <c r="AY2399" s="17">
        <v>0.41752107899725299</v>
      </c>
      <c r="AZ2399" s="17" t="s">
        <v>74</v>
      </c>
    </row>
    <row r="2400" spans="2:52" x14ac:dyDescent="0.35">
      <c r="B2400" t="s">
        <v>229</v>
      </c>
      <c r="C2400" s="17">
        <v>0.23991588274520401</v>
      </c>
      <c r="D2400" s="17">
        <v>0.26778256877214002</v>
      </c>
      <c r="E2400" s="17">
        <v>0.215948225140008</v>
      </c>
      <c r="F2400" s="17"/>
      <c r="G2400" s="17">
        <v>0.274127587942606</v>
      </c>
      <c r="H2400" s="17">
        <v>0.236269225810322</v>
      </c>
      <c r="I2400" s="17">
        <v>0.218655418061279</v>
      </c>
      <c r="J2400" s="17">
        <v>0.25850478716535302</v>
      </c>
      <c r="K2400" s="17">
        <v>0.20622927501622801</v>
      </c>
      <c r="L2400" s="17">
        <v>0.21817518955871501</v>
      </c>
      <c r="M2400" s="17"/>
      <c r="N2400" s="17">
        <v>0.235354125459351</v>
      </c>
      <c r="O2400" s="17">
        <v>0.23495162695440899</v>
      </c>
      <c r="P2400" s="17">
        <v>0.23198748304867001</v>
      </c>
      <c r="Q2400" s="17">
        <v>0.25222371293440199</v>
      </c>
      <c r="R2400" s="17"/>
      <c r="S2400" s="17">
        <v>0.237148483068608</v>
      </c>
      <c r="T2400" s="17">
        <v>0.25287891204456098</v>
      </c>
      <c r="U2400" s="17">
        <v>0.229964608675297</v>
      </c>
      <c r="V2400" s="17">
        <v>0.236338623052258</v>
      </c>
      <c r="W2400" s="17">
        <v>0.2700635074012</v>
      </c>
      <c r="X2400" s="17">
        <v>0.25461854187453098</v>
      </c>
      <c r="Y2400" s="17">
        <v>0.19594112124190299</v>
      </c>
      <c r="Z2400" s="17">
        <v>0.255235183317851</v>
      </c>
      <c r="AA2400" s="17">
        <v>0.229554003700919</v>
      </c>
      <c r="AB2400" s="17">
        <v>0.242435537833528</v>
      </c>
      <c r="AC2400" s="17">
        <v>0.24505228495532999</v>
      </c>
      <c r="AD2400" s="17">
        <v>0.22264846623544499</v>
      </c>
      <c r="AE2400" s="17"/>
      <c r="AF2400" s="17">
        <v>0.234457815593834</v>
      </c>
      <c r="AG2400" s="17">
        <v>0.230414661346833</v>
      </c>
      <c r="AH2400" s="17">
        <v>0.24694396436063101</v>
      </c>
      <c r="AI2400" s="17"/>
      <c r="AJ2400" s="17">
        <v>0.221534986502812</v>
      </c>
      <c r="AK2400" s="17">
        <v>0.25554043258822701</v>
      </c>
      <c r="AL2400" s="17">
        <v>0.22394165960307</v>
      </c>
      <c r="AM2400" s="17">
        <v>0.30855500839240502</v>
      </c>
      <c r="AN2400" s="17">
        <v>0.23637883549654901</v>
      </c>
      <c r="AO2400" s="17"/>
      <c r="AP2400" s="17">
        <v>0.244507762181567</v>
      </c>
      <c r="AQ2400" s="17">
        <v>0.22055874158247901</v>
      </c>
      <c r="AR2400" s="17">
        <v>0.15880166223686801</v>
      </c>
      <c r="AS2400" s="17"/>
      <c r="AT2400" s="17" t="s">
        <v>74</v>
      </c>
      <c r="AU2400" s="17" t="s">
        <v>74</v>
      </c>
      <c r="AV2400" s="17" t="s">
        <v>74</v>
      </c>
      <c r="AW2400" s="17">
        <v>0.25719408485928802</v>
      </c>
      <c r="AX2400" s="17">
        <v>0.26833895564017002</v>
      </c>
      <c r="AY2400" s="17">
        <v>0.22061813844763101</v>
      </c>
      <c r="AZ2400" s="17" t="s">
        <v>74</v>
      </c>
    </row>
    <row r="2401" spans="2:52" x14ac:dyDescent="0.35">
      <c r="B2401" t="s">
        <v>230</v>
      </c>
      <c r="C2401" s="17">
        <v>6.5126957411556205E-2</v>
      </c>
      <c r="D2401" s="17">
        <v>7.26087174455919E-2</v>
      </c>
      <c r="E2401" s="17">
        <v>5.7001675111623497E-2</v>
      </c>
      <c r="F2401" s="17"/>
      <c r="G2401" s="17">
        <v>8.8645520825830701E-2</v>
      </c>
      <c r="H2401" s="17">
        <v>6.6657804405954105E-2</v>
      </c>
      <c r="I2401" s="17">
        <v>8.2210582986116096E-2</v>
      </c>
      <c r="J2401" s="17">
        <v>3.8122447902312E-2</v>
      </c>
      <c r="K2401" s="17">
        <v>4.5022565842121699E-2</v>
      </c>
      <c r="L2401" s="17">
        <v>3.6389759123109003E-2</v>
      </c>
      <c r="M2401" s="17"/>
      <c r="N2401" s="17">
        <v>4.3113004141503597E-2</v>
      </c>
      <c r="O2401" s="17">
        <v>8.3990094195585299E-2</v>
      </c>
      <c r="P2401" s="17">
        <v>6.8357958271966404E-2</v>
      </c>
      <c r="Q2401" s="17">
        <v>6.2021892127737503E-2</v>
      </c>
      <c r="R2401" s="17"/>
      <c r="S2401" s="17">
        <v>7.4470504843684004E-2</v>
      </c>
      <c r="T2401" s="17">
        <v>7.51031442664888E-2</v>
      </c>
      <c r="U2401" s="17">
        <v>6.8220724022978296E-2</v>
      </c>
      <c r="V2401" s="17">
        <v>3.5758290162920502E-2</v>
      </c>
      <c r="W2401" s="17">
        <v>6.2682984197200295E-2</v>
      </c>
      <c r="X2401" s="17">
        <v>6.6432931290266603E-2</v>
      </c>
      <c r="Y2401" s="17">
        <v>8.4804861832262504E-2</v>
      </c>
      <c r="Z2401" s="17">
        <v>0.108918429417646</v>
      </c>
      <c r="AA2401" s="17">
        <v>4.6279498149867197E-2</v>
      </c>
      <c r="AB2401" s="17">
        <v>4.0022512316460999E-2</v>
      </c>
      <c r="AC2401" s="17">
        <v>8.5401762133666195E-2</v>
      </c>
      <c r="AD2401" s="17">
        <v>3.6054704118151301E-2</v>
      </c>
      <c r="AE2401" s="17"/>
      <c r="AF2401" s="17">
        <v>6.4714824420087205E-2</v>
      </c>
      <c r="AG2401" s="17">
        <v>7.3578872171691401E-2</v>
      </c>
      <c r="AH2401" s="17">
        <v>4.7627110447309599E-2</v>
      </c>
      <c r="AI2401" s="17"/>
      <c r="AJ2401" s="17">
        <v>5.2867084258217803E-2</v>
      </c>
      <c r="AK2401" s="17">
        <v>8.2966969554332998E-2</v>
      </c>
      <c r="AL2401" s="17">
        <v>9.57594471312396E-2</v>
      </c>
      <c r="AM2401" s="17">
        <v>0</v>
      </c>
      <c r="AN2401" s="17">
        <v>4.3830911463142497E-2</v>
      </c>
      <c r="AO2401" s="17"/>
      <c r="AP2401" s="17">
        <v>5.6688692363498099E-2</v>
      </c>
      <c r="AQ2401" s="17">
        <v>6.1427819696801202E-2</v>
      </c>
      <c r="AR2401" s="17">
        <v>7.9684892614749397E-2</v>
      </c>
      <c r="AS2401" s="17"/>
      <c r="AT2401" s="17" t="s">
        <v>74</v>
      </c>
      <c r="AU2401" s="17" t="s">
        <v>74</v>
      </c>
      <c r="AV2401" s="17" t="s">
        <v>74</v>
      </c>
      <c r="AW2401" s="17">
        <v>8.1485566962517506E-2</v>
      </c>
      <c r="AX2401" s="17">
        <v>5.9378908449469997E-2</v>
      </c>
      <c r="AY2401" s="17">
        <v>6.1622356631516301E-2</v>
      </c>
      <c r="AZ2401" s="17" t="s">
        <v>74</v>
      </c>
    </row>
    <row r="2402" spans="2:52" x14ac:dyDescent="0.35">
      <c r="B2402" t="s">
        <v>231</v>
      </c>
      <c r="C2402" s="17">
        <v>3.0872635647492298E-2</v>
      </c>
      <c r="D2402" s="17">
        <v>2.1280697612665999E-2</v>
      </c>
      <c r="E2402" s="17">
        <v>3.69101139477385E-2</v>
      </c>
      <c r="F2402" s="17"/>
      <c r="G2402" s="17">
        <v>2.9245746402787199E-2</v>
      </c>
      <c r="H2402" s="17">
        <v>1.239320542268E-2</v>
      </c>
      <c r="I2402" s="17">
        <v>5.0233993439370399E-2</v>
      </c>
      <c r="J2402" s="17">
        <v>3.4663948103239202E-2</v>
      </c>
      <c r="K2402" s="17">
        <v>2.2629855656467301E-2</v>
      </c>
      <c r="L2402" s="17">
        <v>4.3375750174175297E-2</v>
      </c>
      <c r="M2402" s="17"/>
      <c r="N2402" s="17">
        <v>5.2169657512168899E-2</v>
      </c>
      <c r="O2402" s="17">
        <v>2.48927881435018E-2</v>
      </c>
      <c r="P2402" s="17">
        <v>2.49360715464606E-2</v>
      </c>
      <c r="Q2402" s="17">
        <v>2.72000308781584E-2</v>
      </c>
      <c r="R2402" s="17"/>
      <c r="S2402" s="17">
        <v>2.9757614082453102E-2</v>
      </c>
      <c r="T2402" s="17">
        <v>3.5637979467719703E-2</v>
      </c>
      <c r="U2402" s="17">
        <v>1.75931517497743E-2</v>
      </c>
      <c r="V2402" s="17">
        <v>6.1897313303425502E-2</v>
      </c>
      <c r="W2402" s="17">
        <v>1.8959723600555901E-2</v>
      </c>
      <c r="X2402" s="17">
        <v>2.06244673917984E-2</v>
      </c>
      <c r="Y2402" s="17">
        <v>2.1213202341542801E-2</v>
      </c>
      <c r="Z2402" s="17">
        <v>1.8442045143941099E-2</v>
      </c>
      <c r="AA2402" s="17">
        <v>3.1113686669620999E-2</v>
      </c>
      <c r="AB2402" s="17">
        <v>2.03951349857883E-2</v>
      </c>
      <c r="AC2402" s="17">
        <v>4.3687829600857597E-2</v>
      </c>
      <c r="AD2402" s="17">
        <v>7.4535448339217603E-2</v>
      </c>
      <c r="AE2402" s="17"/>
      <c r="AF2402" s="17">
        <v>3.63456992619366E-2</v>
      </c>
      <c r="AG2402" s="17">
        <v>2.99977216280309E-2</v>
      </c>
      <c r="AH2402" s="17">
        <v>3.5685054461751999E-2</v>
      </c>
      <c r="AI2402" s="17"/>
      <c r="AJ2402" s="17">
        <v>4.1611435913655501E-2</v>
      </c>
      <c r="AK2402" s="17">
        <v>2.4350391916148201E-2</v>
      </c>
      <c r="AL2402" s="17">
        <v>0</v>
      </c>
      <c r="AM2402" s="17">
        <v>0.12067266821604</v>
      </c>
      <c r="AN2402" s="17">
        <v>2.8891745329213299E-2</v>
      </c>
      <c r="AO2402" s="17"/>
      <c r="AP2402" s="17">
        <v>4.4809936604912302E-2</v>
      </c>
      <c r="AQ2402" s="17">
        <v>2.15446951825717E-2</v>
      </c>
      <c r="AR2402" s="17">
        <v>0</v>
      </c>
      <c r="AS2402" s="17"/>
      <c r="AT2402" s="17" t="s">
        <v>74</v>
      </c>
      <c r="AU2402" s="17" t="s">
        <v>74</v>
      </c>
      <c r="AV2402" s="17" t="s">
        <v>74</v>
      </c>
      <c r="AW2402" s="17">
        <v>3.3184983316809399E-2</v>
      </c>
      <c r="AX2402" s="17">
        <v>3.53580954169277E-2</v>
      </c>
      <c r="AY2402" s="17">
        <v>2.7981839614028999E-2</v>
      </c>
      <c r="AZ2402" s="17" t="s">
        <v>74</v>
      </c>
    </row>
    <row r="2403" spans="2:52" x14ac:dyDescent="0.35">
      <c r="B2403" t="s">
        <v>72</v>
      </c>
      <c r="C2403" s="17">
        <v>4.7856742244493197E-2</v>
      </c>
      <c r="D2403" s="17">
        <v>4.4882593923372703E-2</v>
      </c>
      <c r="E2403" s="17">
        <v>5.0955677796949199E-2</v>
      </c>
      <c r="F2403" s="17"/>
      <c r="G2403" s="17">
        <v>4.0231514772411797E-2</v>
      </c>
      <c r="H2403" s="17">
        <v>4.9074863506620797E-2</v>
      </c>
      <c r="I2403" s="17">
        <v>4.4536484232552097E-2</v>
      </c>
      <c r="J2403" s="17">
        <v>5.0980551472085099E-2</v>
      </c>
      <c r="K2403" s="17">
        <v>7.8506004323727105E-2</v>
      </c>
      <c r="L2403" s="17">
        <v>3.4536891860291699E-2</v>
      </c>
      <c r="M2403" s="17"/>
      <c r="N2403" s="17">
        <v>7.4328293410826597E-3</v>
      </c>
      <c r="O2403" s="17">
        <v>3.9492985101730202E-2</v>
      </c>
      <c r="P2403" s="17">
        <v>5.43850647228614E-2</v>
      </c>
      <c r="Q2403" s="17">
        <v>6.8083788753688895E-2</v>
      </c>
      <c r="R2403" s="17"/>
      <c r="S2403" s="17">
        <v>6.15351563127517E-2</v>
      </c>
      <c r="T2403" s="17">
        <v>6.0627868871361797E-2</v>
      </c>
      <c r="U2403" s="17">
        <v>5.2494861845048799E-2</v>
      </c>
      <c r="V2403" s="17">
        <v>5.3327770325372503E-2</v>
      </c>
      <c r="W2403" s="17">
        <v>0</v>
      </c>
      <c r="X2403" s="17">
        <v>4.5825937128073702E-2</v>
      </c>
      <c r="Y2403" s="17">
        <v>4.3315532026942202E-2</v>
      </c>
      <c r="Z2403" s="17">
        <v>5.2297963345253301E-2</v>
      </c>
      <c r="AA2403" s="17">
        <v>5.4543354336906498E-2</v>
      </c>
      <c r="AB2403" s="17">
        <v>2.9960690660295199E-2</v>
      </c>
      <c r="AC2403" s="17">
        <v>2.8718711289257001E-2</v>
      </c>
      <c r="AD2403" s="17">
        <v>3.5666730272537597E-2</v>
      </c>
      <c r="AE2403" s="17"/>
      <c r="AF2403" s="17">
        <v>3.9875737553851598E-2</v>
      </c>
      <c r="AG2403" s="17">
        <v>3.8694154606748098E-2</v>
      </c>
      <c r="AH2403" s="17">
        <v>7.0693567446951502E-2</v>
      </c>
      <c r="AI2403" s="17"/>
      <c r="AJ2403" s="17">
        <v>5.1052841763507197E-2</v>
      </c>
      <c r="AK2403" s="17">
        <v>2.9791056036182501E-2</v>
      </c>
      <c r="AL2403" s="17">
        <v>2.31077133850843E-2</v>
      </c>
      <c r="AM2403" s="17">
        <v>4.5622483332664603E-2</v>
      </c>
      <c r="AN2403" s="17">
        <v>6.68917201941817E-2</v>
      </c>
      <c r="AO2403" s="17"/>
      <c r="AP2403" s="17">
        <v>2.3648124753825699E-2</v>
      </c>
      <c r="AQ2403" s="17">
        <v>2.37544028731968E-2</v>
      </c>
      <c r="AR2403" s="17">
        <v>2.78535990430476E-2</v>
      </c>
      <c r="AS2403" s="17"/>
      <c r="AT2403" s="17" t="s">
        <v>74</v>
      </c>
      <c r="AU2403" s="17" t="s">
        <v>74</v>
      </c>
      <c r="AV2403" s="17" t="s">
        <v>74</v>
      </c>
      <c r="AW2403" s="17">
        <v>7.4800441057191802E-2</v>
      </c>
      <c r="AX2403" s="17">
        <v>6.5959253058597997E-2</v>
      </c>
      <c r="AY2403" s="17">
        <v>2.961904638395E-2</v>
      </c>
      <c r="AZ2403" s="17" t="s">
        <v>74</v>
      </c>
    </row>
    <row r="2404" spans="2:52" x14ac:dyDescent="0.35">
      <c r="B2404" t="s">
        <v>232</v>
      </c>
      <c r="C2404" s="17">
        <v>0.61622778195125505</v>
      </c>
      <c r="D2404" s="17">
        <v>0.59344542224622898</v>
      </c>
      <c r="E2404" s="17">
        <v>0.63918430800367998</v>
      </c>
      <c r="F2404" s="17"/>
      <c r="G2404" s="17">
        <v>0.56774963005636403</v>
      </c>
      <c r="H2404" s="17">
        <v>0.63560490085442301</v>
      </c>
      <c r="I2404" s="17">
        <v>0.60436352128068205</v>
      </c>
      <c r="J2404" s="17">
        <v>0.61772826535701097</v>
      </c>
      <c r="K2404" s="17">
        <v>0.64761229916145602</v>
      </c>
      <c r="L2404" s="17">
        <v>0.66752240928370898</v>
      </c>
      <c r="M2404" s="17"/>
      <c r="N2404" s="17">
        <v>0.66193038354589395</v>
      </c>
      <c r="O2404" s="17">
        <v>0.61667250560477405</v>
      </c>
      <c r="P2404" s="17">
        <v>0.62033342241004197</v>
      </c>
      <c r="Q2404" s="17">
        <v>0.59047057530601299</v>
      </c>
      <c r="R2404" s="17"/>
      <c r="S2404" s="17">
        <v>0.59708824169250296</v>
      </c>
      <c r="T2404" s="17">
        <v>0.57575209534986804</v>
      </c>
      <c r="U2404" s="17">
        <v>0.63172665370690095</v>
      </c>
      <c r="V2404" s="17">
        <v>0.61267800315602405</v>
      </c>
      <c r="W2404" s="17">
        <v>0.64829378480104405</v>
      </c>
      <c r="X2404" s="17">
        <v>0.61249812231533096</v>
      </c>
      <c r="Y2404" s="17">
        <v>0.65472528255734896</v>
      </c>
      <c r="Z2404" s="17">
        <v>0.565106378775309</v>
      </c>
      <c r="AA2404" s="17">
        <v>0.63850945714268603</v>
      </c>
      <c r="AB2404" s="17">
        <v>0.66718612420392698</v>
      </c>
      <c r="AC2404" s="17">
        <v>0.59713941202088905</v>
      </c>
      <c r="AD2404" s="17">
        <v>0.63109465103464801</v>
      </c>
      <c r="AE2404" s="17"/>
      <c r="AF2404" s="17">
        <v>0.62460592317029096</v>
      </c>
      <c r="AG2404" s="17">
        <v>0.627314590246697</v>
      </c>
      <c r="AH2404" s="17">
        <v>0.59905030328335596</v>
      </c>
      <c r="AI2404" s="17"/>
      <c r="AJ2404" s="17">
        <v>0.63293365156180703</v>
      </c>
      <c r="AK2404" s="17">
        <v>0.60735114990510897</v>
      </c>
      <c r="AL2404" s="17">
        <v>0.65719117988060605</v>
      </c>
      <c r="AM2404" s="17">
        <v>0.52514984005889098</v>
      </c>
      <c r="AN2404" s="17">
        <v>0.62400678751691396</v>
      </c>
      <c r="AO2404" s="17"/>
      <c r="AP2404" s="17">
        <v>0.63034548409619695</v>
      </c>
      <c r="AQ2404" s="17">
        <v>0.67271434066495195</v>
      </c>
      <c r="AR2404" s="17">
        <v>0.73365984610533497</v>
      </c>
      <c r="AS2404" s="17"/>
      <c r="AT2404" s="17" t="s">
        <v>74</v>
      </c>
      <c r="AU2404" s="17" t="s">
        <v>74</v>
      </c>
      <c r="AV2404" s="17" t="s">
        <v>74</v>
      </c>
      <c r="AW2404" s="17">
        <v>0.55333492380419302</v>
      </c>
      <c r="AX2404" s="17">
        <v>0.57096478743483403</v>
      </c>
      <c r="AY2404" s="17">
        <v>0.66015861892287397</v>
      </c>
      <c r="AZ2404" s="17" t="s">
        <v>74</v>
      </c>
    </row>
    <row r="2405" spans="2:52" x14ac:dyDescent="0.35">
      <c r="B2405" t="s">
        <v>233</v>
      </c>
      <c r="C2405" s="17">
        <v>9.5999593059048594E-2</v>
      </c>
      <c r="D2405" s="17">
        <v>9.3889415058257902E-2</v>
      </c>
      <c r="E2405" s="17">
        <v>9.3911789059361997E-2</v>
      </c>
      <c r="F2405" s="17"/>
      <c r="G2405" s="17">
        <v>0.11789126722861799</v>
      </c>
      <c r="H2405" s="17">
        <v>7.9051009828634097E-2</v>
      </c>
      <c r="I2405" s="17">
        <v>0.13244457642548599</v>
      </c>
      <c r="J2405" s="17">
        <v>7.2786396005551299E-2</v>
      </c>
      <c r="K2405" s="17">
        <v>6.7652421498588994E-2</v>
      </c>
      <c r="L2405" s="17">
        <v>7.9765509297284307E-2</v>
      </c>
      <c r="M2405" s="17"/>
      <c r="N2405" s="17">
        <v>9.5282661653672496E-2</v>
      </c>
      <c r="O2405" s="17">
        <v>0.10888288233908699</v>
      </c>
      <c r="P2405" s="17">
        <v>9.3294029818426993E-2</v>
      </c>
      <c r="Q2405" s="17">
        <v>8.9221923005895806E-2</v>
      </c>
      <c r="R2405" s="17"/>
      <c r="S2405" s="17">
        <v>0.104228118926137</v>
      </c>
      <c r="T2405" s="17">
        <v>0.110741123734209</v>
      </c>
      <c r="U2405" s="17">
        <v>8.5813875772752596E-2</v>
      </c>
      <c r="V2405" s="17">
        <v>9.7655603466345997E-2</v>
      </c>
      <c r="W2405" s="17">
        <v>8.16427077977563E-2</v>
      </c>
      <c r="X2405" s="17">
        <v>8.7057398682064996E-2</v>
      </c>
      <c r="Y2405" s="17">
        <v>0.10601806417380499</v>
      </c>
      <c r="Z2405" s="17">
        <v>0.127360474561587</v>
      </c>
      <c r="AA2405" s="17">
        <v>7.7393184819488203E-2</v>
      </c>
      <c r="AB2405" s="17">
        <v>6.04176473022493E-2</v>
      </c>
      <c r="AC2405" s="17">
        <v>0.129089591734524</v>
      </c>
      <c r="AD2405" s="17">
        <v>0.110590152457369</v>
      </c>
      <c r="AE2405" s="17"/>
      <c r="AF2405" s="17">
        <v>0.10106052368202401</v>
      </c>
      <c r="AG2405" s="17">
        <v>0.10357659379972201</v>
      </c>
      <c r="AH2405" s="17">
        <v>8.3312164909061598E-2</v>
      </c>
      <c r="AI2405" s="17"/>
      <c r="AJ2405" s="17">
        <v>9.4478520171873207E-2</v>
      </c>
      <c r="AK2405" s="17">
        <v>0.107317361470481</v>
      </c>
      <c r="AL2405" s="17">
        <v>9.57594471312396E-2</v>
      </c>
      <c r="AM2405" s="17">
        <v>0.12067266821604</v>
      </c>
      <c r="AN2405" s="17">
        <v>7.2722656792355803E-2</v>
      </c>
      <c r="AO2405" s="17"/>
      <c r="AP2405" s="17">
        <v>0.10149862896841</v>
      </c>
      <c r="AQ2405" s="17">
        <v>8.2972514879372905E-2</v>
      </c>
      <c r="AR2405" s="17">
        <v>7.9684892614749397E-2</v>
      </c>
      <c r="AS2405" s="17"/>
      <c r="AT2405" s="17" t="s">
        <v>74</v>
      </c>
      <c r="AU2405" s="17" t="s">
        <v>74</v>
      </c>
      <c r="AV2405" s="17" t="s">
        <v>74</v>
      </c>
      <c r="AW2405" s="17">
        <v>0.114670550279327</v>
      </c>
      <c r="AX2405" s="17">
        <v>9.4737003866397704E-2</v>
      </c>
      <c r="AY2405" s="17">
        <v>8.9604196245545303E-2</v>
      </c>
      <c r="AZ2405" s="17" t="s">
        <v>74</v>
      </c>
    </row>
    <row r="2406" spans="2:52" x14ac:dyDescent="0.35">
      <c r="B2406" t="s">
        <v>86</v>
      </c>
      <c r="C2406" s="17">
        <v>0.52022818889220601</v>
      </c>
      <c r="D2406" s="17">
        <v>0.499556007187971</v>
      </c>
      <c r="E2406" s="17">
        <v>0.54527251894431805</v>
      </c>
      <c r="F2406" s="17"/>
      <c r="G2406" s="17">
        <v>0.44985836282774599</v>
      </c>
      <c r="H2406" s="17">
        <v>0.556553891025789</v>
      </c>
      <c r="I2406" s="17">
        <v>0.47191894485519598</v>
      </c>
      <c r="J2406" s="17">
        <v>0.54494186935145905</v>
      </c>
      <c r="K2406" s="17">
        <v>0.57995987766286705</v>
      </c>
      <c r="L2406" s="17">
        <v>0.587756899986425</v>
      </c>
      <c r="M2406" s="17"/>
      <c r="N2406" s="17">
        <v>0.56664772189222101</v>
      </c>
      <c r="O2406" s="17">
        <v>0.507789623265687</v>
      </c>
      <c r="P2406" s="17">
        <v>0.52703939259161503</v>
      </c>
      <c r="Q2406" s="17">
        <v>0.50124865230011695</v>
      </c>
      <c r="R2406" s="17"/>
      <c r="S2406" s="17">
        <v>0.49286012276636598</v>
      </c>
      <c r="T2406" s="17">
        <v>0.46501097161566002</v>
      </c>
      <c r="U2406" s="17">
        <v>0.54591277793414905</v>
      </c>
      <c r="V2406" s="17">
        <v>0.515022399689678</v>
      </c>
      <c r="W2406" s="17">
        <v>0.56665107700328698</v>
      </c>
      <c r="X2406" s="17">
        <v>0.52544072363326599</v>
      </c>
      <c r="Y2406" s="17">
        <v>0.54870721838354397</v>
      </c>
      <c r="Z2406" s="17">
        <v>0.437745904213722</v>
      </c>
      <c r="AA2406" s="17">
        <v>0.56111627232319805</v>
      </c>
      <c r="AB2406" s="17">
        <v>0.60676847690167801</v>
      </c>
      <c r="AC2406" s="17">
        <v>0.46804982028636499</v>
      </c>
      <c r="AD2406" s="17">
        <v>0.52050449857727898</v>
      </c>
      <c r="AE2406" s="17"/>
      <c r="AF2406" s="17">
        <v>0.52354539948826695</v>
      </c>
      <c r="AG2406" s="17">
        <v>0.52373799644697405</v>
      </c>
      <c r="AH2406" s="17">
        <v>0.51573813837429405</v>
      </c>
      <c r="AI2406" s="17"/>
      <c r="AJ2406" s="17">
        <v>0.53845513138993395</v>
      </c>
      <c r="AK2406" s="17">
        <v>0.50003378843462798</v>
      </c>
      <c r="AL2406" s="17">
        <v>0.56143173274936597</v>
      </c>
      <c r="AM2406" s="17">
        <v>0.40447717184285098</v>
      </c>
      <c r="AN2406" s="17">
        <v>0.55128413072455795</v>
      </c>
      <c r="AO2406" s="17"/>
      <c r="AP2406" s="17">
        <v>0.52884685512778595</v>
      </c>
      <c r="AQ2406" s="17">
        <v>0.58974182578557899</v>
      </c>
      <c r="AR2406" s="17">
        <v>0.65397495349058599</v>
      </c>
      <c r="AS2406" s="17"/>
      <c r="AT2406" s="17" t="s">
        <v>74</v>
      </c>
      <c r="AU2406" s="17" t="s">
        <v>74</v>
      </c>
      <c r="AV2406" s="17" t="s">
        <v>74</v>
      </c>
      <c r="AW2406" s="17">
        <v>0.43866437352486598</v>
      </c>
      <c r="AX2406" s="17">
        <v>0.47622778356843598</v>
      </c>
      <c r="AY2406" s="17">
        <v>0.57055442267732803</v>
      </c>
      <c r="AZ2406" s="17" t="s">
        <v>74</v>
      </c>
    </row>
    <row r="2407" spans="2:52" x14ac:dyDescent="0.35">
      <c r="C2407" s="17"/>
      <c r="D2407" s="17"/>
      <c r="E2407" s="17"/>
      <c r="F2407" s="17"/>
      <c r="G2407" s="17"/>
      <c r="H2407" s="17"/>
      <c r="I2407" s="17"/>
      <c r="J2407" s="17"/>
      <c r="K2407" s="17"/>
      <c r="L2407" s="17"/>
      <c r="M2407" s="17"/>
      <c r="N2407" s="17"/>
      <c r="O2407" s="17"/>
      <c r="P2407" s="17"/>
      <c r="Q2407" s="17"/>
      <c r="R2407" s="17"/>
      <c r="S2407" s="17"/>
      <c r="T2407" s="17"/>
      <c r="U2407" s="17"/>
      <c r="V2407" s="17"/>
      <c r="W2407" s="17"/>
      <c r="X2407" s="17"/>
      <c r="Y2407" s="17"/>
      <c r="Z2407" s="17"/>
      <c r="AA2407" s="17"/>
      <c r="AB2407" s="17"/>
      <c r="AC2407" s="17"/>
      <c r="AD2407" s="17"/>
      <c r="AE2407" s="17"/>
      <c r="AF2407" s="17"/>
      <c r="AG2407" s="17"/>
      <c r="AH2407" s="17"/>
      <c r="AI2407" s="17"/>
      <c r="AJ2407" s="17"/>
      <c r="AK2407" s="17"/>
      <c r="AL2407" s="17"/>
      <c r="AM2407" s="17"/>
      <c r="AN2407" s="17"/>
      <c r="AO2407" s="17"/>
      <c r="AP2407" s="17"/>
      <c r="AQ2407" s="17"/>
      <c r="AR2407" s="17"/>
      <c r="AS2407" s="17"/>
      <c r="AT2407" s="17"/>
      <c r="AU2407" s="17"/>
      <c r="AV2407" s="17"/>
      <c r="AW2407" s="17"/>
      <c r="AX2407" s="17"/>
      <c r="AY2407" s="17"/>
      <c r="AZ2407" s="17"/>
    </row>
    <row r="2408" spans="2:52" x14ac:dyDescent="0.35">
      <c r="B2408" s="6" t="s">
        <v>657</v>
      </c>
      <c r="C2408" s="17"/>
      <c r="D2408" s="17"/>
      <c r="E2408" s="17"/>
      <c r="F2408" s="17"/>
      <c r="G2408" s="17"/>
      <c r="H2408" s="17"/>
      <c r="I2408" s="17"/>
      <c r="J2408" s="17"/>
      <c r="K2408" s="17"/>
      <c r="L2408" s="17"/>
      <c r="M2408" s="17"/>
      <c r="N2408" s="17"/>
      <c r="O2408" s="17"/>
      <c r="P2408" s="17"/>
      <c r="Q2408" s="17"/>
      <c r="R2408" s="17"/>
      <c r="S2408" s="17"/>
      <c r="T2408" s="17"/>
      <c r="U2408" s="17"/>
      <c r="V2408" s="17"/>
      <c r="W2408" s="17"/>
      <c r="X2408" s="17"/>
      <c r="Y2408" s="17"/>
      <c r="Z2408" s="17"/>
      <c r="AA2408" s="17"/>
      <c r="AB2408" s="17"/>
      <c r="AC2408" s="17"/>
      <c r="AD2408" s="17"/>
      <c r="AE2408" s="17"/>
      <c r="AF2408" s="17"/>
      <c r="AG2408" s="17"/>
      <c r="AH2408" s="17"/>
      <c r="AI2408" s="17"/>
      <c r="AJ2408" s="17"/>
      <c r="AK2408" s="17"/>
      <c r="AL2408" s="17"/>
      <c r="AM2408" s="17"/>
      <c r="AN2408" s="17"/>
      <c r="AO2408" s="17"/>
      <c r="AP2408" s="17"/>
      <c r="AQ2408" s="17"/>
      <c r="AR2408" s="17"/>
      <c r="AS2408" s="17"/>
      <c r="AT2408" s="17"/>
      <c r="AU2408" s="17"/>
      <c r="AV2408" s="17"/>
      <c r="AW2408" s="17"/>
      <c r="AX2408" s="17"/>
      <c r="AY2408" s="17"/>
      <c r="AZ2408" s="17"/>
    </row>
    <row r="2409" spans="2:52" x14ac:dyDescent="0.35">
      <c r="B2409" s="26" t="s">
        <v>832</v>
      </c>
      <c r="C2409" s="17"/>
      <c r="D2409" s="17"/>
      <c r="E2409" s="17"/>
      <c r="F2409" s="17"/>
      <c r="G2409" s="17"/>
      <c r="H2409" s="17"/>
      <c r="I2409" s="17"/>
      <c r="J2409" s="17"/>
      <c r="K2409" s="17"/>
      <c r="L2409" s="17"/>
      <c r="M2409" s="17"/>
      <c r="N2409" s="17"/>
      <c r="O2409" s="17"/>
      <c r="P2409" s="17"/>
      <c r="Q2409" s="17"/>
      <c r="R2409" s="17"/>
      <c r="S2409" s="17"/>
      <c r="T2409" s="17"/>
      <c r="U2409" s="17"/>
      <c r="V2409" s="17"/>
      <c r="W2409" s="17"/>
      <c r="X2409" s="17"/>
      <c r="Y2409" s="17"/>
      <c r="Z2409" s="17"/>
      <c r="AA2409" s="17"/>
      <c r="AB2409" s="17"/>
      <c r="AC2409" s="17"/>
      <c r="AD2409" s="17"/>
      <c r="AE2409" s="17"/>
      <c r="AF2409" s="17"/>
      <c r="AG2409" s="17"/>
      <c r="AH2409" s="17"/>
      <c r="AI2409" s="17"/>
      <c r="AJ2409" s="17"/>
      <c r="AK2409" s="17"/>
      <c r="AL2409" s="17"/>
      <c r="AM2409" s="17"/>
      <c r="AN2409" s="17"/>
      <c r="AO2409" s="17"/>
      <c r="AP2409" s="17"/>
      <c r="AQ2409" s="17"/>
      <c r="AR2409" s="17"/>
      <c r="AS2409" s="17"/>
      <c r="AT2409" s="17"/>
      <c r="AU2409" s="17"/>
      <c r="AV2409" s="17"/>
      <c r="AW2409" s="17"/>
      <c r="AX2409" s="17"/>
      <c r="AY2409" s="17"/>
      <c r="AZ2409" s="17"/>
    </row>
    <row r="2410" spans="2:52" x14ac:dyDescent="0.35">
      <c r="B2410" t="s">
        <v>227</v>
      </c>
      <c r="C2410" s="17">
        <v>8.9651822853642704E-2</v>
      </c>
      <c r="D2410" s="17">
        <v>9.8738888402928895E-2</v>
      </c>
      <c r="E2410" s="17">
        <v>8.1298126934681594E-2</v>
      </c>
      <c r="F2410" s="17"/>
      <c r="G2410" s="17">
        <v>0.108899075083682</v>
      </c>
      <c r="H2410" s="17">
        <v>0.13970076833852699</v>
      </c>
      <c r="I2410" s="17">
        <v>7.4040250669386506E-2</v>
      </c>
      <c r="J2410" s="17">
        <v>5.7343308093251E-2</v>
      </c>
      <c r="K2410" s="17">
        <v>4.4303659831937299E-2</v>
      </c>
      <c r="L2410" s="17">
        <v>4.31993211323096E-2</v>
      </c>
      <c r="M2410" s="17"/>
      <c r="N2410" s="17">
        <v>0.14978571847737501</v>
      </c>
      <c r="O2410" s="17">
        <v>8.2210601348434803E-2</v>
      </c>
      <c r="P2410" s="17">
        <v>8.3389850965312401E-2</v>
      </c>
      <c r="Q2410" s="17">
        <v>6.5045027964168903E-2</v>
      </c>
      <c r="R2410" s="17"/>
      <c r="S2410" s="17">
        <v>0.10977477883062201</v>
      </c>
      <c r="T2410" s="17">
        <v>6.2000254693102101E-2</v>
      </c>
      <c r="U2410" s="17">
        <v>7.0621459458143701E-2</v>
      </c>
      <c r="V2410" s="17">
        <v>5.5252428492578602E-2</v>
      </c>
      <c r="W2410" s="17">
        <v>8.0961587252566997E-2</v>
      </c>
      <c r="X2410" s="17">
        <v>0.113716832822516</v>
      </c>
      <c r="Y2410" s="17">
        <v>5.4962519623860097E-2</v>
      </c>
      <c r="Z2410" s="17">
        <v>0.119084496957237</v>
      </c>
      <c r="AA2410" s="17">
        <v>0.12951791265491999</v>
      </c>
      <c r="AB2410" s="17">
        <v>9.3492184922577007E-2</v>
      </c>
      <c r="AC2410" s="17">
        <v>6.3112591195464293E-2</v>
      </c>
      <c r="AD2410" s="17">
        <v>7.16486237368609E-2</v>
      </c>
      <c r="AE2410" s="17"/>
      <c r="AF2410" s="17">
        <v>7.2446409360725703E-2</v>
      </c>
      <c r="AG2410" s="17">
        <v>0.101193991287723</v>
      </c>
      <c r="AH2410" s="17">
        <v>0.105165303975976</v>
      </c>
      <c r="AI2410" s="17"/>
      <c r="AJ2410" s="17">
        <v>0.100530903704509</v>
      </c>
      <c r="AK2410" s="17">
        <v>0.104179537766554</v>
      </c>
      <c r="AL2410" s="17">
        <v>3.0005901738586301E-2</v>
      </c>
      <c r="AM2410" s="17">
        <v>0.12444295221988801</v>
      </c>
      <c r="AN2410" s="17">
        <v>8.7071879901847601E-2</v>
      </c>
      <c r="AO2410" s="17"/>
      <c r="AP2410" s="17">
        <v>0.108776041850213</v>
      </c>
      <c r="AQ2410" s="17">
        <v>0.119002533839923</v>
      </c>
      <c r="AR2410" s="17">
        <v>8.0681636858961903E-2</v>
      </c>
      <c r="AS2410" s="17"/>
      <c r="AT2410" s="17" t="s">
        <v>74</v>
      </c>
      <c r="AU2410" s="17" t="s">
        <v>74</v>
      </c>
      <c r="AV2410" s="17" t="s">
        <v>74</v>
      </c>
      <c r="AW2410" s="17">
        <v>8.3415962890188503E-2</v>
      </c>
      <c r="AX2410" s="17">
        <v>7.6653648686974094E-2</v>
      </c>
      <c r="AY2410" s="17">
        <v>9.7855423201394801E-2</v>
      </c>
      <c r="AZ2410" s="17" t="s">
        <v>74</v>
      </c>
    </row>
    <row r="2411" spans="2:52" x14ac:dyDescent="0.35">
      <c r="B2411" t="s">
        <v>228</v>
      </c>
      <c r="C2411" s="17">
        <v>0.28667093334969601</v>
      </c>
      <c r="D2411" s="17">
        <v>0.29580310180872099</v>
      </c>
      <c r="E2411" s="17">
        <v>0.278564596348573</v>
      </c>
      <c r="F2411" s="17"/>
      <c r="G2411" s="17">
        <v>0.30972504296349201</v>
      </c>
      <c r="H2411" s="17">
        <v>0.30570621173073598</v>
      </c>
      <c r="I2411" s="17">
        <v>0.32430417855536198</v>
      </c>
      <c r="J2411" s="17">
        <v>0.20943170618943299</v>
      </c>
      <c r="K2411" s="17">
        <v>0.27410721143417399</v>
      </c>
      <c r="L2411" s="17">
        <v>0.24745132063445699</v>
      </c>
      <c r="M2411" s="17"/>
      <c r="N2411" s="17">
        <v>0.29391296824896601</v>
      </c>
      <c r="O2411" s="17">
        <v>0.30163697106038201</v>
      </c>
      <c r="P2411" s="17">
        <v>0.31022654949677098</v>
      </c>
      <c r="Q2411" s="17">
        <v>0.25409454893061001</v>
      </c>
      <c r="R2411" s="17"/>
      <c r="S2411" s="17">
        <v>0.28337286215614599</v>
      </c>
      <c r="T2411" s="17">
        <v>0.22934970025024001</v>
      </c>
      <c r="U2411" s="17">
        <v>0.30158825396464201</v>
      </c>
      <c r="V2411" s="17">
        <v>0.26582395462399999</v>
      </c>
      <c r="W2411" s="17">
        <v>0.38972024108090098</v>
      </c>
      <c r="X2411" s="17">
        <v>0.33384848695462899</v>
      </c>
      <c r="Y2411" s="17">
        <v>0.33100928804330798</v>
      </c>
      <c r="Z2411" s="17">
        <v>0.27471964388926601</v>
      </c>
      <c r="AA2411" s="17">
        <v>0.29620945184055297</v>
      </c>
      <c r="AB2411" s="17">
        <v>0.24220410321966401</v>
      </c>
      <c r="AC2411" s="17">
        <v>0.257989047674195</v>
      </c>
      <c r="AD2411" s="17">
        <v>0.235131314477663</v>
      </c>
      <c r="AE2411" s="17"/>
      <c r="AF2411" s="17">
        <v>0.22831125795678001</v>
      </c>
      <c r="AG2411" s="17">
        <v>0.297385020265716</v>
      </c>
      <c r="AH2411" s="17">
        <v>0.29865540090778397</v>
      </c>
      <c r="AI2411" s="17"/>
      <c r="AJ2411" s="17">
        <v>0.22276289509192501</v>
      </c>
      <c r="AK2411" s="17">
        <v>0.326468306147839</v>
      </c>
      <c r="AL2411" s="17">
        <v>0.24588906635346799</v>
      </c>
      <c r="AM2411" s="17">
        <v>0</v>
      </c>
      <c r="AN2411" s="17">
        <v>0.28154838118514303</v>
      </c>
      <c r="AO2411" s="17"/>
      <c r="AP2411" s="17">
        <v>0.28173216098777798</v>
      </c>
      <c r="AQ2411" s="17">
        <v>0.31455543787954698</v>
      </c>
      <c r="AR2411" s="17">
        <v>0.33541616725882001</v>
      </c>
      <c r="AS2411" s="17"/>
      <c r="AT2411" s="17" t="s">
        <v>74</v>
      </c>
      <c r="AU2411" s="17" t="s">
        <v>74</v>
      </c>
      <c r="AV2411" s="17" t="s">
        <v>74</v>
      </c>
      <c r="AW2411" s="17">
        <v>0.27278305206244602</v>
      </c>
      <c r="AX2411" s="17">
        <v>0.254742267016076</v>
      </c>
      <c r="AY2411" s="17">
        <v>0.306288735417102</v>
      </c>
      <c r="AZ2411" s="17" t="s">
        <v>74</v>
      </c>
    </row>
    <row r="2412" spans="2:52" x14ac:dyDescent="0.35">
      <c r="B2412" t="s">
        <v>229</v>
      </c>
      <c r="C2412" s="17">
        <v>0.31079007096780698</v>
      </c>
      <c r="D2412" s="17">
        <v>0.304421395634006</v>
      </c>
      <c r="E2412" s="17">
        <v>0.317283081278667</v>
      </c>
      <c r="F2412" s="17"/>
      <c r="G2412" s="17">
        <v>0.31984249066558601</v>
      </c>
      <c r="H2412" s="17">
        <v>0.260633441550707</v>
      </c>
      <c r="I2412" s="17">
        <v>0.290180083374035</v>
      </c>
      <c r="J2412" s="17">
        <v>0.37513301370949498</v>
      </c>
      <c r="K2412" s="17">
        <v>0.32382867496026102</v>
      </c>
      <c r="L2412" s="17">
        <v>0.34735113372781201</v>
      </c>
      <c r="M2412" s="17"/>
      <c r="N2412" s="17">
        <v>0.283232086525121</v>
      </c>
      <c r="O2412" s="17">
        <v>0.31897656548124598</v>
      </c>
      <c r="P2412" s="17">
        <v>0.31753286962980498</v>
      </c>
      <c r="Q2412" s="17">
        <v>0.31731494967187601</v>
      </c>
      <c r="R2412" s="17"/>
      <c r="S2412" s="17">
        <v>0.28456069794930999</v>
      </c>
      <c r="T2412" s="17">
        <v>0.37168520131714</v>
      </c>
      <c r="U2412" s="17">
        <v>0.25143080760659697</v>
      </c>
      <c r="V2412" s="17">
        <v>0.34322055730066098</v>
      </c>
      <c r="W2412" s="17">
        <v>0.244273231944</v>
      </c>
      <c r="X2412" s="17">
        <v>0.30751717103832998</v>
      </c>
      <c r="Y2412" s="17">
        <v>0.27980508914152902</v>
      </c>
      <c r="Z2412" s="17">
        <v>0.24688745712503901</v>
      </c>
      <c r="AA2412" s="17">
        <v>0.29399313825522799</v>
      </c>
      <c r="AB2412" s="17">
        <v>0.40187247960307698</v>
      </c>
      <c r="AC2412" s="17">
        <v>0.35850056189359802</v>
      </c>
      <c r="AD2412" s="17">
        <v>0.336618710946333</v>
      </c>
      <c r="AE2412" s="17"/>
      <c r="AF2412" s="17">
        <v>0.31578819887563803</v>
      </c>
      <c r="AG2412" s="17">
        <v>0.315442833309999</v>
      </c>
      <c r="AH2412" s="17">
        <v>0.29835282782858003</v>
      </c>
      <c r="AI2412" s="17"/>
      <c r="AJ2412" s="17">
        <v>0.34947975083876198</v>
      </c>
      <c r="AK2412" s="17">
        <v>0.27906751076846298</v>
      </c>
      <c r="AL2412" s="17">
        <v>0.44723727803640001</v>
      </c>
      <c r="AM2412" s="17">
        <v>0.36084531937226</v>
      </c>
      <c r="AN2412" s="17">
        <v>0.314933992377885</v>
      </c>
      <c r="AO2412" s="17"/>
      <c r="AP2412" s="17">
        <v>0.32237764988677098</v>
      </c>
      <c r="AQ2412" s="17">
        <v>0.28585390487477202</v>
      </c>
      <c r="AR2412" s="17">
        <v>0.33745628454932503</v>
      </c>
      <c r="AS2412" s="17"/>
      <c r="AT2412" s="17" t="s">
        <v>74</v>
      </c>
      <c r="AU2412" s="17" t="s">
        <v>74</v>
      </c>
      <c r="AV2412" s="17" t="s">
        <v>74</v>
      </c>
      <c r="AW2412" s="17">
        <v>0.30149494166326601</v>
      </c>
      <c r="AX2412" s="17">
        <v>0.33736311740657199</v>
      </c>
      <c r="AY2412" s="17">
        <v>0.30224348225051101</v>
      </c>
      <c r="AZ2412" s="17" t="s">
        <v>74</v>
      </c>
    </row>
    <row r="2413" spans="2:52" x14ac:dyDescent="0.35">
      <c r="B2413" t="s">
        <v>230</v>
      </c>
      <c r="C2413" s="17">
        <v>0.16899934741784201</v>
      </c>
      <c r="D2413" s="17">
        <v>0.166524337393511</v>
      </c>
      <c r="E2413" s="17">
        <v>0.17303538176955499</v>
      </c>
      <c r="F2413" s="17"/>
      <c r="G2413" s="17">
        <v>0.15851983807143799</v>
      </c>
      <c r="H2413" s="17">
        <v>0.17912712521883101</v>
      </c>
      <c r="I2413" s="17">
        <v>0.170149443457975</v>
      </c>
      <c r="J2413" s="17">
        <v>0.136799940443118</v>
      </c>
      <c r="K2413" s="17">
        <v>0.189902650407547</v>
      </c>
      <c r="L2413" s="17">
        <v>0.20036045780929801</v>
      </c>
      <c r="M2413" s="17"/>
      <c r="N2413" s="17">
        <v>0.15099933400289201</v>
      </c>
      <c r="O2413" s="17">
        <v>0.188633791785351</v>
      </c>
      <c r="P2413" s="17">
        <v>0.12232507721458701</v>
      </c>
      <c r="Q2413" s="17">
        <v>0.19481894153161</v>
      </c>
      <c r="R2413" s="17"/>
      <c r="S2413" s="17">
        <v>0.160310692524188</v>
      </c>
      <c r="T2413" s="17">
        <v>0.17509373841312101</v>
      </c>
      <c r="U2413" s="17">
        <v>0.19892013076296899</v>
      </c>
      <c r="V2413" s="17">
        <v>0.17562753074335199</v>
      </c>
      <c r="W2413" s="17">
        <v>0.182876226727475</v>
      </c>
      <c r="X2413" s="17">
        <v>0.13131106451626501</v>
      </c>
      <c r="Y2413" s="17">
        <v>0.21373654556511501</v>
      </c>
      <c r="Z2413" s="17">
        <v>0.205967909768902</v>
      </c>
      <c r="AA2413" s="17">
        <v>0.16144316696432001</v>
      </c>
      <c r="AB2413" s="17">
        <v>0.16155772352519601</v>
      </c>
      <c r="AC2413" s="17">
        <v>0.140222854071889</v>
      </c>
      <c r="AD2413" s="17">
        <v>0.14474093661721499</v>
      </c>
      <c r="AE2413" s="17"/>
      <c r="AF2413" s="17">
        <v>0.22576525829642499</v>
      </c>
      <c r="AG2413" s="17">
        <v>0.166561478694983</v>
      </c>
      <c r="AH2413" s="17">
        <v>0.119141328355302</v>
      </c>
      <c r="AI2413" s="17"/>
      <c r="AJ2413" s="17">
        <v>0.17484599633148701</v>
      </c>
      <c r="AK2413" s="17">
        <v>0.17008972668755101</v>
      </c>
      <c r="AL2413" s="17">
        <v>0.17981801345589299</v>
      </c>
      <c r="AM2413" s="17">
        <v>0.2529419196978</v>
      </c>
      <c r="AN2413" s="17">
        <v>0.14461962348617699</v>
      </c>
      <c r="AO2413" s="17"/>
      <c r="AP2413" s="17">
        <v>0.17154066597595499</v>
      </c>
      <c r="AQ2413" s="17">
        <v>0.166909689059207</v>
      </c>
      <c r="AR2413" s="17">
        <v>0.13831854395174301</v>
      </c>
      <c r="AS2413" s="17"/>
      <c r="AT2413" s="17" t="s">
        <v>74</v>
      </c>
      <c r="AU2413" s="17" t="s">
        <v>74</v>
      </c>
      <c r="AV2413" s="17" t="s">
        <v>74</v>
      </c>
      <c r="AW2413" s="17">
        <v>0.151291413278131</v>
      </c>
      <c r="AX2413" s="17">
        <v>0.17653649541291</v>
      </c>
      <c r="AY2413" s="17">
        <v>0.17219847199904401</v>
      </c>
      <c r="AZ2413" s="17" t="s">
        <v>74</v>
      </c>
    </row>
    <row r="2414" spans="2:52" x14ac:dyDescent="0.35">
      <c r="B2414" t="s">
        <v>231</v>
      </c>
      <c r="C2414" s="17">
        <v>0.114082621650899</v>
      </c>
      <c r="D2414" s="17">
        <v>0.103012824721245</v>
      </c>
      <c r="E2414" s="17">
        <v>0.121135184483667</v>
      </c>
      <c r="F2414" s="17"/>
      <c r="G2414" s="17">
        <v>6.3199644208071504E-2</v>
      </c>
      <c r="H2414" s="17">
        <v>9.3625800883548105E-2</v>
      </c>
      <c r="I2414" s="17">
        <v>0.109054570854692</v>
      </c>
      <c r="J2414" s="17">
        <v>0.197063292297047</v>
      </c>
      <c r="K2414" s="17">
        <v>0.130062559401496</v>
      </c>
      <c r="L2414" s="17">
        <v>0.134011332118082</v>
      </c>
      <c r="M2414" s="17"/>
      <c r="N2414" s="17">
        <v>0.111246112494316</v>
      </c>
      <c r="O2414" s="17">
        <v>9.2611042005106295E-2</v>
      </c>
      <c r="P2414" s="17">
        <v>0.12591652951041499</v>
      </c>
      <c r="Q2414" s="17">
        <v>0.123817490895274</v>
      </c>
      <c r="R2414" s="17"/>
      <c r="S2414" s="17">
        <v>0.123221919135361</v>
      </c>
      <c r="T2414" s="17">
        <v>0.13292925915261899</v>
      </c>
      <c r="U2414" s="17">
        <v>0.159503646601838</v>
      </c>
      <c r="V2414" s="17">
        <v>0.128821972258571</v>
      </c>
      <c r="W2414" s="17">
        <v>8.0096643288921798E-2</v>
      </c>
      <c r="X2414" s="17">
        <v>8.4363228354686001E-2</v>
      </c>
      <c r="Y2414" s="17">
        <v>8.6070535305166604E-2</v>
      </c>
      <c r="Z2414" s="17">
        <v>8.2753599970862096E-2</v>
      </c>
      <c r="AA2414" s="17">
        <v>9.4539996466392495E-2</v>
      </c>
      <c r="AB2414" s="17">
        <v>9.1239221320311398E-2</v>
      </c>
      <c r="AC2414" s="17">
        <v>0.15145623387559701</v>
      </c>
      <c r="AD2414" s="17">
        <v>0.17619368394939</v>
      </c>
      <c r="AE2414" s="17"/>
      <c r="AF2414" s="17">
        <v>0.13843879205555701</v>
      </c>
      <c r="AG2414" s="17">
        <v>9.7289498571026506E-2</v>
      </c>
      <c r="AH2414" s="17">
        <v>0.12963469241707001</v>
      </c>
      <c r="AI2414" s="17"/>
      <c r="AJ2414" s="17">
        <v>0.121761165297274</v>
      </c>
      <c r="AK2414" s="17">
        <v>9.6268983247527501E-2</v>
      </c>
      <c r="AL2414" s="17">
        <v>9.7049740415653299E-2</v>
      </c>
      <c r="AM2414" s="17">
        <v>0.26176980871005201</v>
      </c>
      <c r="AN2414" s="17">
        <v>0.13395139897068101</v>
      </c>
      <c r="AO2414" s="17"/>
      <c r="AP2414" s="17">
        <v>9.2145966363132797E-2</v>
      </c>
      <c r="AQ2414" s="17">
        <v>9.3202854937126697E-2</v>
      </c>
      <c r="AR2414" s="17">
        <v>9.8966132522259997E-2</v>
      </c>
      <c r="AS2414" s="17"/>
      <c r="AT2414" s="17" t="s">
        <v>74</v>
      </c>
      <c r="AU2414" s="17" t="s">
        <v>74</v>
      </c>
      <c r="AV2414" s="17" t="s">
        <v>74</v>
      </c>
      <c r="AW2414" s="17">
        <v>0.14037599279767399</v>
      </c>
      <c r="AX2414" s="17">
        <v>0.11258905768462101</v>
      </c>
      <c r="AY2414" s="17">
        <v>0.10494768294453</v>
      </c>
      <c r="AZ2414" s="17" t="s">
        <v>74</v>
      </c>
    </row>
    <row r="2415" spans="2:52" x14ac:dyDescent="0.35">
      <c r="B2415" t="s">
        <v>72</v>
      </c>
      <c r="C2415" s="17">
        <v>2.98052037601131E-2</v>
      </c>
      <c r="D2415" s="17">
        <v>3.1499452039588101E-2</v>
      </c>
      <c r="E2415" s="17">
        <v>2.8683629184856198E-2</v>
      </c>
      <c r="F2415" s="17"/>
      <c r="G2415" s="17">
        <v>3.9813909007730401E-2</v>
      </c>
      <c r="H2415" s="17">
        <v>2.1206652277650499E-2</v>
      </c>
      <c r="I2415" s="17">
        <v>3.2271473088548303E-2</v>
      </c>
      <c r="J2415" s="17">
        <v>2.4228739267656101E-2</v>
      </c>
      <c r="K2415" s="17">
        <v>3.7795243964585001E-2</v>
      </c>
      <c r="L2415" s="17">
        <v>2.7626434578040499E-2</v>
      </c>
      <c r="M2415" s="17"/>
      <c r="N2415" s="17">
        <v>1.0823780251331299E-2</v>
      </c>
      <c r="O2415" s="17">
        <v>1.5931028319479901E-2</v>
      </c>
      <c r="P2415" s="17">
        <v>4.0609123183108498E-2</v>
      </c>
      <c r="Q2415" s="17">
        <v>4.4909041006461502E-2</v>
      </c>
      <c r="R2415" s="17"/>
      <c r="S2415" s="17">
        <v>3.8759049404373802E-2</v>
      </c>
      <c r="T2415" s="17">
        <v>2.8941846173777201E-2</v>
      </c>
      <c r="U2415" s="17">
        <v>1.7935701605810001E-2</v>
      </c>
      <c r="V2415" s="17">
        <v>3.1253556580836998E-2</v>
      </c>
      <c r="W2415" s="17">
        <v>2.20720697061355E-2</v>
      </c>
      <c r="X2415" s="17">
        <v>2.9243216313573801E-2</v>
      </c>
      <c r="Y2415" s="17">
        <v>3.4416022321021103E-2</v>
      </c>
      <c r="Z2415" s="17">
        <v>7.05868922886939E-2</v>
      </c>
      <c r="AA2415" s="17">
        <v>2.4296333818586199E-2</v>
      </c>
      <c r="AB2415" s="17">
        <v>9.6342874091745103E-3</v>
      </c>
      <c r="AC2415" s="17">
        <v>2.8718711289257001E-2</v>
      </c>
      <c r="AD2415" s="17">
        <v>3.5666730272537597E-2</v>
      </c>
      <c r="AE2415" s="17"/>
      <c r="AF2415" s="17">
        <v>1.9250083454874799E-2</v>
      </c>
      <c r="AG2415" s="17">
        <v>2.2127177870552701E-2</v>
      </c>
      <c r="AH2415" s="17">
        <v>4.9050446515288101E-2</v>
      </c>
      <c r="AI2415" s="17"/>
      <c r="AJ2415" s="17">
        <v>3.0619288736042E-2</v>
      </c>
      <c r="AK2415" s="17">
        <v>2.3925935382064299E-2</v>
      </c>
      <c r="AL2415" s="17">
        <v>0</v>
      </c>
      <c r="AM2415" s="17">
        <v>0</v>
      </c>
      <c r="AN2415" s="17">
        <v>3.7874724078267002E-2</v>
      </c>
      <c r="AO2415" s="17"/>
      <c r="AP2415" s="17">
        <v>2.3427514936150699E-2</v>
      </c>
      <c r="AQ2415" s="17">
        <v>2.04755794094247E-2</v>
      </c>
      <c r="AR2415" s="17">
        <v>9.1612348588906104E-3</v>
      </c>
      <c r="AS2415" s="17"/>
      <c r="AT2415" s="17" t="s">
        <v>74</v>
      </c>
      <c r="AU2415" s="17" t="s">
        <v>74</v>
      </c>
      <c r="AV2415" s="17" t="s">
        <v>74</v>
      </c>
      <c r="AW2415" s="17">
        <v>5.0638637308294002E-2</v>
      </c>
      <c r="AX2415" s="17">
        <v>4.2115413792846002E-2</v>
      </c>
      <c r="AY2415" s="17">
        <v>1.64662041874186E-2</v>
      </c>
      <c r="AZ2415" s="17" t="s">
        <v>74</v>
      </c>
    </row>
    <row r="2416" spans="2:52" x14ac:dyDescent="0.35">
      <c r="B2416" t="s">
        <v>232</v>
      </c>
      <c r="C2416" s="17">
        <v>0.37632275620333899</v>
      </c>
      <c r="D2416" s="17">
        <v>0.39454199021164899</v>
      </c>
      <c r="E2416" s="17">
        <v>0.35986272328325503</v>
      </c>
      <c r="F2416" s="17"/>
      <c r="G2416" s="17">
        <v>0.41862411804717398</v>
      </c>
      <c r="H2416" s="17">
        <v>0.44540698006926299</v>
      </c>
      <c r="I2416" s="17">
        <v>0.398344429224748</v>
      </c>
      <c r="J2416" s="17">
        <v>0.26677501428268402</v>
      </c>
      <c r="K2416" s="17">
        <v>0.31841087126611101</v>
      </c>
      <c r="L2416" s="17">
        <v>0.29065064176676603</v>
      </c>
      <c r="M2416" s="17"/>
      <c r="N2416" s="17">
        <v>0.44369868672634</v>
      </c>
      <c r="O2416" s="17">
        <v>0.38384757240881701</v>
      </c>
      <c r="P2416" s="17">
        <v>0.39361640046208402</v>
      </c>
      <c r="Q2416" s="17">
        <v>0.31913957689477801</v>
      </c>
      <c r="R2416" s="17"/>
      <c r="S2416" s="17">
        <v>0.39314764098676702</v>
      </c>
      <c r="T2416" s="17">
        <v>0.29134995494334298</v>
      </c>
      <c r="U2416" s="17">
        <v>0.37220971342278603</v>
      </c>
      <c r="V2416" s="17">
        <v>0.32107638311657899</v>
      </c>
      <c r="W2416" s="17">
        <v>0.470681828333468</v>
      </c>
      <c r="X2416" s="17">
        <v>0.44756531977714498</v>
      </c>
      <c r="Y2416" s="17">
        <v>0.38597180766716799</v>
      </c>
      <c r="Z2416" s="17">
        <v>0.393804140846503</v>
      </c>
      <c r="AA2416" s="17">
        <v>0.42572736449547299</v>
      </c>
      <c r="AB2416" s="17">
        <v>0.33569628814224101</v>
      </c>
      <c r="AC2416" s="17">
        <v>0.32110163886965898</v>
      </c>
      <c r="AD2416" s="17">
        <v>0.30677993821452398</v>
      </c>
      <c r="AE2416" s="17"/>
      <c r="AF2416" s="17">
        <v>0.30075766731750597</v>
      </c>
      <c r="AG2416" s="17">
        <v>0.398579011553438</v>
      </c>
      <c r="AH2416" s="17">
        <v>0.40382070488376098</v>
      </c>
      <c r="AI2416" s="17"/>
      <c r="AJ2416" s="17">
        <v>0.323293798796434</v>
      </c>
      <c r="AK2416" s="17">
        <v>0.43064784391439398</v>
      </c>
      <c r="AL2416" s="17">
        <v>0.27589496809205499</v>
      </c>
      <c r="AM2416" s="17">
        <v>0.12444295221988801</v>
      </c>
      <c r="AN2416" s="17">
        <v>0.36862026108699097</v>
      </c>
      <c r="AO2416" s="17"/>
      <c r="AP2416" s="17">
        <v>0.39050820283799098</v>
      </c>
      <c r="AQ2416" s="17">
        <v>0.43355797171947003</v>
      </c>
      <c r="AR2416" s="17">
        <v>0.41609780411778202</v>
      </c>
      <c r="AS2416" s="17"/>
      <c r="AT2416" s="17" t="s">
        <v>74</v>
      </c>
      <c r="AU2416" s="17" t="s">
        <v>74</v>
      </c>
      <c r="AV2416" s="17" t="s">
        <v>74</v>
      </c>
      <c r="AW2416" s="17">
        <v>0.35619901495263501</v>
      </c>
      <c r="AX2416" s="17">
        <v>0.33139591570304999</v>
      </c>
      <c r="AY2416" s="17">
        <v>0.40414415861849701</v>
      </c>
      <c r="AZ2416" s="17" t="s">
        <v>74</v>
      </c>
    </row>
    <row r="2417" spans="2:52" x14ac:dyDescent="0.35">
      <c r="B2417" t="s">
        <v>233</v>
      </c>
      <c r="C2417" s="17">
        <v>0.283081969068741</v>
      </c>
      <c r="D2417" s="17">
        <v>0.26953716211475598</v>
      </c>
      <c r="E2417" s="17">
        <v>0.29417056625322102</v>
      </c>
      <c r="F2417" s="17"/>
      <c r="G2417" s="17">
        <v>0.22171948227950999</v>
      </c>
      <c r="H2417" s="17">
        <v>0.272752926102379</v>
      </c>
      <c r="I2417" s="17">
        <v>0.279204014312668</v>
      </c>
      <c r="J2417" s="17">
        <v>0.33386323274016499</v>
      </c>
      <c r="K2417" s="17">
        <v>0.31996520980904303</v>
      </c>
      <c r="L2417" s="17">
        <v>0.33437178992738098</v>
      </c>
      <c r="M2417" s="17"/>
      <c r="N2417" s="17">
        <v>0.26224544649720699</v>
      </c>
      <c r="O2417" s="17">
        <v>0.28124483379045701</v>
      </c>
      <c r="P2417" s="17">
        <v>0.24824160672500201</v>
      </c>
      <c r="Q2417" s="17">
        <v>0.318636432426884</v>
      </c>
      <c r="R2417" s="17"/>
      <c r="S2417" s="17">
        <v>0.28353261165954902</v>
      </c>
      <c r="T2417" s="17">
        <v>0.30802299756573998</v>
      </c>
      <c r="U2417" s="17">
        <v>0.35842377736480702</v>
      </c>
      <c r="V2417" s="17">
        <v>0.30444950300192303</v>
      </c>
      <c r="W2417" s="17">
        <v>0.26297287001639602</v>
      </c>
      <c r="X2417" s="17">
        <v>0.215674292870951</v>
      </c>
      <c r="Y2417" s="17">
        <v>0.29980708087028102</v>
      </c>
      <c r="Z2417" s="17">
        <v>0.28872150973976402</v>
      </c>
      <c r="AA2417" s="17">
        <v>0.25598316343071298</v>
      </c>
      <c r="AB2417" s="17">
        <v>0.25279694484550702</v>
      </c>
      <c r="AC2417" s="17">
        <v>0.29167908794748598</v>
      </c>
      <c r="AD2417" s="17">
        <v>0.32093462056660499</v>
      </c>
      <c r="AE2417" s="17"/>
      <c r="AF2417" s="17">
        <v>0.364204050351982</v>
      </c>
      <c r="AG2417" s="17">
        <v>0.26385097726600998</v>
      </c>
      <c r="AH2417" s="17">
        <v>0.24877602077237099</v>
      </c>
      <c r="AI2417" s="17"/>
      <c r="AJ2417" s="17">
        <v>0.296607161628761</v>
      </c>
      <c r="AK2417" s="17">
        <v>0.26635870993507899</v>
      </c>
      <c r="AL2417" s="17">
        <v>0.276867753871546</v>
      </c>
      <c r="AM2417" s="17">
        <v>0.51471172840785195</v>
      </c>
      <c r="AN2417" s="17">
        <v>0.278571022456857</v>
      </c>
      <c r="AO2417" s="17"/>
      <c r="AP2417" s="17">
        <v>0.26368663233908801</v>
      </c>
      <c r="AQ2417" s="17">
        <v>0.26011254399633299</v>
      </c>
      <c r="AR2417" s="17">
        <v>0.237284676474003</v>
      </c>
      <c r="AS2417" s="17"/>
      <c r="AT2417" s="17" t="s">
        <v>74</v>
      </c>
      <c r="AU2417" s="17" t="s">
        <v>74</v>
      </c>
      <c r="AV2417" s="17" t="s">
        <v>74</v>
      </c>
      <c r="AW2417" s="17">
        <v>0.29166740607580499</v>
      </c>
      <c r="AX2417" s="17">
        <v>0.28912555309753102</v>
      </c>
      <c r="AY2417" s="17">
        <v>0.27714615494357397</v>
      </c>
      <c r="AZ2417" s="17" t="s">
        <v>74</v>
      </c>
    </row>
    <row r="2418" spans="2:52" x14ac:dyDescent="0.35">
      <c r="B2418" t="s">
        <v>86</v>
      </c>
      <c r="C2418" s="17">
        <v>9.3240787134598394E-2</v>
      </c>
      <c r="D2418" s="17">
        <v>0.12500482809689401</v>
      </c>
      <c r="E2418" s="17">
        <v>6.5692157030033393E-2</v>
      </c>
      <c r="F2418" s="17"/>
      <c r="G2418" s="17">
        <v>0.19690463576766401</v>
      </c>
      <c r="H2418" s="17">
        <v>0.17265405396688399</v>
      </c>
      <c r="I2418" s="17">
        <v>0.11914041491208099</v>
      </c>
      <c r="J2418" s="17">
        <v>-6.7088218457480794E-2</v>
      </c>
      <c r="K2418" s="17">
        <v>-1.5543385429324099E-3</v>
      </c>
      <c r="L2418" s="17">
        <v>-4.3721148160614197E-2</v>
      </c>
      <c r="M2418" s="17"/>
      <c r="N2418" s="17">
        <v>0.18145324022913301</v>
      </c>
      <c r="O2418" s="17">
        <v>0.102602738618359</v>
      </c>
      <c r="P2418" s="17">
        <v>0.14537479373708201</v>
      </c>
      <c r="Q2418" s="17">
        <v>5.0314446789467805E-4</v>
      </c>
      <c r="R2418" s="17"/>
      <c r="S2418" s="17">
        <v>0.10961502932721801</v>
      </c>
      <c r="T2418" s="17">
        <v>-1.66730426223974E-2</v>
      </c>
      <c r="U2418" s="17">
        <v>1.37859360579792E-2</v>
      </c>
      <c r="V2418" s="17">
        <v>1.6626880114655899E-2</v>
      </c>
      <c r="W2418" s="17">
        <v>0.20770895831707201</v>
      </c>
      <c r="X2418" s="17">
        <v>0.23189102690619301</v>
      </c>
      <c r="Y2418" s="17">
        <v>8.6164726796886706E-2</v>
      </c>
      <c r="Z2418" s="17">
        <v>0.105082631106739</v>
      </c>
      <c r="AA2418" s="17">
        <v>0.16974420106475999</v>
      </c>
      <c r="AB2418" s="17">
        <v>8.2899343296734304E-2</v>
      </c>
      <c r="AC2418" s="17">
        <v>2.9422550922173499E-2</v>
      </c>
      <c r="AD2418" s="17">
        <v>-1.41546823520816E-2</v>
      </c>
      <c r="AE2418" s="17"/>
      <c r="AF2418" s="17">
        <v>-6.3446383034475695E-2</v>
      </c>
      <c r="AG2418" s="17">
        <v>0.13472803428742799</v>
      </c>
      <c r="AH2418" s="17">
        <v>0.155044684111389</v>
      </c>
      <c r="AI2418" s="17"/>
      <c r="AJ2418" s="17">
        <v>2.6686637167672601E-2</v>
      </c>
      <c r="AK2418" s="17">
        <v>0.16428913397931499</v>
      </c>
      <c r="AL2418" s="17">
        <v>-9.72785779491392E-4</v>
      </c>
      <c r="AM2418" s="17">
        <v>-0.39026877618796402</v>
      </c>
      <c r="AN2418" s="17">
        <v>9.0049238630133296E-2</v>
      </c>
      <c r="AO2418" s="17"/>
      <c r="AP2418" s="17">
        <v>0.126821570498903</v>
      </c>
      <c r="AQ2418" s="17">
        <v>0.17344542772313701</v>
      </c>
      <c r="AR2418" s="17">
        <v>0.17881312764377899</v>
      </c>
      <c r="AS2418" s="17"/>
      <c r="AT2418" s="17" t="s">
        <v>74</v>
      </c>
      <c r="AU2418" s="17" t="s">
        <v>74</v>
      </c>
      <c r="AV2418" s="17" t="s">
        <v>74</v>
      </c>
      <c r="AW2418" s="17">
        <v>6.4531608876830293E-2</v>
      </c>
      <c r="AX2418" s="17">
        <v>4.2270362605519002E-2</v>
      </c>
      <c r="AY2418" s="17">
        <v>0.126998003674923</v>
      </c>
      <c r="AZ2418" s="17" t="s">
        <v>74</v>
      </c>
    </row>
    <row r="2419" spans="2:52" x14ac:dyDescent="0.35">
      <c r="C2419" s="17"/>
      <c r="D2419" s="17"/>
      <c r="E2419" s="17"/>
      <c r="F2419" s="17"/>
      <c r="G2419" s="17"/>
      <c r="H2419" s="17"/>
      <c r="I2419" s="17"/>
      <c r="J2419" s="17"/>
      <c r="K2419" s="17"/>
      <c r="L2419" s="17"/>
      <c r="M2419" s="17"/>
      <c r="N2419" s="17"/>
      <c r="O2419" s="17"/>
      <c r="P2419" s="17"/>
      <c r="Q2419" s="17"/>
      <c r="R2419" s="17"/>
      <c r="S2419" s="17"/>
      <c r="T2419" s="17"/>
      <c r="U2419" s="17"/>
      <c r="V2419" s="17"/>
      <c r="W2419" s="17"/>
      <c r="X2419" s="17"/>
      <c r="Y2419" s="17"/>
      <c r="Z2419" s="17"/>
      <c r="AA2419" s="17"/>
      <c r="AB2419" s="17"/>
      <c r="AC2419" s="17"/>
      <c r="AD2419" s="17"/>
      <c r="AE2419" s="17"/>
      <c r="AF2419" s="17"/>
      <c r="AG2419" s="17"/>
      <c r="AH2419" s="17"/>
      <c r="AI2419" s="17"/>
      <c r="AJ2419" s="17"/>
      <c r="AK2419" s="17"/>
      <c r="AL2419" s="17"/>
      <c r="AM2419" s="17"/>
      <c r="AN2419" s="17"/>
      <c r="AO2419" s="17"/>
      <c r="AP2419" s="17"/>
      <c r="AQ2419" s="17"/>
      <c r="AR2419" s="17"/>
      <c r="AS2419" s="17"/>
      <c r="AT2419" s="17"/>
      <c r="AU2419" s="17"/>
      <c r="AV2419" s="17"/>
      <c r="AW2419" s="17"/>
      <c r="AX2419" s="17"/>
      <c r="AY2419" s="17"/>
      <c r="AZ2419" s="17"/>
    </row>
    <row r="2420" spans="2:52" x14ac:dyDescent="0.35">
      <c r="B2420" s="6" t="s">
        <v>651</v>
      </c>
      <c r="C2420" s="17"/>
      <c r="D2420" s="17"/>
      <c r="E2420" s="17"/>
      <c r="F2420" s="17"/>
      <c r="G2420" s="17"/>
      <c r="H2420" s="17"/>
      <c r="I2420" s="17"/>
      <c r="J2420" s="17"/>
      <c r="K2420" s="17"/>
      <c r="L2420" s="17"/>
      <c r="M2420" s="17"/>
      <c r="N2420" s="17"/>
      <c r="O2420" s="17"/>
      <c r="P2420" s="17"/>
      <c r="Q2420" s="17"/>
      <c r="R2420" s="17"/>
      <c r="S2420" s="17"/>
      <c r="T2420" s="17"/>
      <c r="U2420" s="17"/>
      <c r="V2420" s="17"/>
      <c r="W2420" s="17"/>
      <c r="X2420" s="17"/>
      <c r="Y2420" s="17"/>
      <c r="Z2420" s="17"/>
      <c r="AA2420" s="17"/>
      <c r="AB2420" s="17"/>
      <c r="AC2420" s="17"/>
      <c r="AD2420" s="17"/>
      <c r="AE2420" s="17"/>
      <c r="AF2420" s="17"/>
      <c r="AG2420" s="17"/>
      <c r="AH2420" s="17"/>
      <c r="AI2420" s="17"/>
      <c r="AJ2420" s="17"/>
      <c r="AK2420" s="17"/>
      <c r="AL2420" s="17"/>
      <c r="AM2420" s="17"/>
      <c r="AN2420" s="17"/>
      <c r="AO2420" s="17"/>
      <c r="AP2420" s="17"/>
      <c r="AQ2420" s="17"/>
      <c r="AR2420" s="17"/>
      <c r="AS2420" s="17"/>
      <c r="AT2420" s="17"/>
      <c r="AU2420" s="17"/>
      <c r="AV2420" s="17"/>
      <c r="AW2420" s="17"/>
      <c r="AX2420" s="17"/>
      <c r="AY2420" s="17"/>
      <c r="AZ2420" s="17"/>
    </row>
    <row r="2421" spans="2:52" x14ac:dyDescent="0.35">
      <c r="B2421" s="26" t="s">
        <v>832</v>
      </c>
      <c r="C2421" s="17"/>
      <c r="D2421" s="17"/>
      <c r="E2421" s="17"/>
      <c r="F2421" s="17"/>
      <c r="G2421" s="17"/>
      <c r="H2421" s="17"/>
      <c r="I2421" s="17"/>
      <c r="J2421" s="17"/>
      <c r="K2421" s="17"/>
      <c r="L2421" s="17"/>
      <c r="M2421" s="17"/>
      <c r="N2421" s="17"/>
      <c r="O2421" s="17"/>
      <c r="P2421" s="17"/>
      <c r="Q2421" s="17"/>
      <c r="R2421" s="17"/>
      <c r="S2421" s="17"/>
      <c r="T2421" s="17"/>
      <c r="U2421" s="17"/>
      <c r="V2421" s="17"/>
      <c r="W2421" s="17"/>
      <c r="X2421" s="17"/>
      <c r="Y2421" s="17"/>
      <c r="Z2421" s="17"/>
      <c r="AA2421" s="17"/>
      <c r="AB2421" s="17"/>
      <c r="AC2421" s="17"/>
      <c r="AD2421" s="17"/>
      <c r="AE2421" s="17"/>
      <c r="AF2421" s="17"/>
      <c r="AG2421" s="17"/>
      <c r="AH2421" s="17"/>
      <c r="AI2421" s="17"/>
      <c r="AJ2421" s="17"/>
      <c r="AK2421" s="17"/>
      <c r="AL2421" s="17"/>
      <c r="AM2421" s="17"/>
      <c r="AN2421" s="17"/>
      <c r="AO2421" s="17"/>
      <c r="AP2421" s="17"/>
      <c r="AQ2421" s="17"/>
      <c r="AR2421" s="17"/>
      <c r="AS2421" s="17"/>
      <c r="AT2421" s="17"/>
      <c r="AU2421" s="17"/>
      <c r="AV2421" s="17"/>
      <c r="AW2421" s="17"/>
      <c r="AX2421" s="17"/>
      <c r="AY2421" s="17"/>
      <c r="AZ2421" s="17"/>
    </row>
    <row r="2422" spans="2:52" x14ac:dyDescent="0.35">
      <c r="B2422" t="s">
        <v>227</v>
      </c>
      <c r="C2422" s="17">
        <v>0.13231661809462</v>
      </c>
      <c r="D2422" s="17">
        <v>0.131991717082796</v>
      </c>
      <c r="E2422" s="17">
        <v>0.13151916188062601</v>
      </c>
      <c r="F2422" s="17"/>
      <c r="G2422" s="17">
        <v>0.123994884476443</v>
      </c>
      <c r="H2422" s="17">
        <v>0.109426441018068</v>
      </c>
      <c r="I2422" s="17">
        <v>0.13192590663654</v>
      </c>
      <c r="J2422" s="17">
        <v>0.12972965009238799</v>
      </c>
      <c r="K2422" s="17">
        <v>0.19642729785816601</v>
      </c>
      <c r="L2422" s="17">
        <v>0.15930439989134501</v>
      </c>
      <c r="M2422" s="17"/>
      <c r="N2422" s="17">
        <v>0.151224755547161</v>
      </c>
      <c r="O2422" s="17">
        <v>0.118209488315782</v>
      </c>
      <c r="P2422" s="17">
        <v>0.15556317292249899</v>
      </c>
      <c r="Q2422" s="17">
        <v>0.11810184835642799</v>
      </c>
      <c r="R2422" s="17"/>
      <c r="S2422" s="17">
        <v>0.12390725229720299</v>
      </c>
      <c r="T2422" s="17">
        <v>7.9068204072352294E-2</v>
      </c>
      <c r="U2422" s="17">
        <v>0.12195974082703601</v>
      </c>
      <c r="V2422" s="17">
        <v>0.104919333648819</v>
      </c>
      <c r="W2422" s="17">
        <v>0.119061037235551</v>
      </c>
      <c r="X2422" s="17">
        <v>0.20496973437128799</v>
      </c>
      <c r="Y2422" s="17">
        <v>0.198006754209201</v>
      </c>
      <c r="Z2422" s="17">
        <v>0.10125832364390799</v>
      </c>
      <c r="AA2422" s="17">
        <v>0.119310177784532</v>
      </c>
      <c r="AB2422" s="17">
        <v>0.13782281580734701</v>
      </c>
      <c r="AC2422" s="17">
        <v>0.20052298645657801</v>
      </c>
      <c r="AD2422" s="17">
        <v>0.14569910934281899</v>
      </c>
      <c r="AE2422" s="17"/>
      <c r="AF2422" s="17">
        <v>0.16617030130098701</v>
      </c>
      <c r="AG2422" s="17">
        <v>0.12523323755694599</v>
      </c>
      <c r="AH2422" s="17">
        <v>0.11500833493404999</v>
      </c>
      <c r="AI2422" s="17"/>
      <c r="AJ2422" s="17">
        <v>0.147756476751328</v>
      </c>
      <c r="AK2422" s="17">
        <v>0.142483731102619</v>
      </c>
      <c r="AL2422" s="17">
        <v>4.8434900006322203E-2</v>
      </c>
      <c r="AM2422" s="17">
        <v>0.30270939149902598</v>
      </c>
      <c r="AN2422" s="17">
        <v>0.122180234441081</v>
      </c>
      <c r="AO2422" s="17"/>
      <c r="AP2422" s="17">
        <v>0.17263194378559699</v>
      </c>
      <c r="AQ2422" s="17">
        <v>0.13128701490608599</v>
      </c>
      <c r="AR2422" s="17">
        <v>0.12156329979224401</v>
      </c>
      <c r="AS2422" s="17"/>
      <c r="AT2422" s="17" t="s">
        <v>74</v>
      </c>
      <c r="AU2422" s="17" t="s">
        <v>74</v>
      </c>
      <c r="AV2422" s="17" t="s">
        <v>74</v>
      </c>
      <c r="AW2422" s="17">
        <v>0.16285404975343901</v>
      </c>
      <c r="AX2422" s="17">
        <v>0.12905760683800799</v>
      </c>
      <c r="AY2422" s="17">
        <v>0.12239641620025001</v>
      </c>
      <c r="AZ2422" s="17" t="s">
        <v>74</v>
      </c>
    </row>
    <row r="2423" spans="2:52" x14ac:dyDescent="0.35">
      <c r="B2423" t="s">
        <v>228</v>
      </c>
      <c r="C2423" s="17">
        <v>0.25753399814195499</v>
      </c>
      <c r="D2423" s="17">
        <v>0.26975611881823203</v>
      </c>
      <c r="E2423" s="17">
        <v>0.24853306101189701</v>
      </c>
      <c r="F2423" s="17"/>
      <c r="G2423" s="17">
        <v>0.26525087651406998</v>
      </c>
      <c r="H2423" s="17">
        <v>0.30125273362166499</v>
      </c>
      <c r="I2423" s="17">
        <v>0.23917175149630501</v>
      </c>
      <c r="J2423" s="17">
        <v>0.238064137296886</v>
      </c>
      <c r="K2423" s="17">
        <v>0.18815492470023201</v>
      </c>
      <c r="L2423" s="17">
        <v>0.26106793908793402</v>
      </c>
      <c r="M2423" s="17"/>
      <c r="N2423" s="17">
        <v>0.326022535772302</v>
      </c>
      <c r="O2423" s="17">
        <v>0.27201012754496401</v>
      </c>
      <c r="P2423" s="17">
        <v>0.23075098020698101</v>
      </c>
      <c r="Q2423" s="17">
        <v>0.222226431383725</v>
      </c>
      <c r="R2423" s="17"/>
      <c r="S2423" s="17">
        <v>0.284219891616457</v>
      </c>
      <c r="T2423" s="17">
        <v>0.23608081063657901</v>
      </c>
      <c r="U2423" s="17">
        <v>0.26958652679419198</v>
      </c>
      <c r="V2423" s="17">
        <v>0.23518221950462601</v>
      </c>
      <c r="W2423" s="17">
        <v>0.20568495644936899</v>
      </c>
      <c r="X2423" s="17">
        <v>0.27152760388409702</v>
      </c>
      <c r="Y2423" s="17">
        <v>0.17521786500741199</v>
      </c>
      <c r="Z2423" s="17">
        <v>0.23844918286727601</v>
      </c>
      <c r="AA2423" s="17">
        <v>0.26190923374263603</v>
      </c>
      <c r="AB2423" s="17">
        <v>0.284353904775208</v>
      </c>
      <c r="AC2423" s="17">
        <v>0.37238785956513898</v>
      </c>
      <c r="AD2423" s="17">
        <v>0.193511086704032</v>
      </c>
      <c r="AE2423" s="17"/>
      <c r="AF2423" s="17">
        <v>0.20931434660007101</v>
      </c>
      <c r="AG2423" s="17">
        <v>0.28247176916510103</v>
      </c>
      <c r="AH2423" s="17">
        <v>0.27301252354162098</v>
      </c>
      <c r="AI2423" s="17"/>
      <c r="AJ2423" s="17">
        <v>0.23211556423488799</v>
      </c>
      <c r="AK2423" s="17">
        <v>0.27162211138653503</v>
      </c>
      <c r="AL2423" s="17">
        <v>0.34621412055539702</v>
      </c>
      <c r="AM2423" s="17">
        <v>0.16258218447998399</v>
      </c>
      <c r="AN2423" s="17">
        <v>0.23987009306829499</v>
      </c>
      <c r="AO2423" s="17"/>
      <c r="AP2423" s="17">
        <v>0.23074173874273701</v>
      </c>
      <c r="AQ2423" s="17">
        <v>0.28532512389034898</v>
      </c>
      <c r="AR2423" s="17">
        <v>0.38846643525309799</v>
      </c>
      <c r="AS2423" s="17"/>
      <c r="AT2423" s="17" t="s">
        <v>74</v>
      </c>
      <c r="AU2423" s="17" t="s">
        <v>74</v>
      </c>
      <c r="AV2423" s="17" t="s">
        <v>74</v>
      </c>
      <c r="AW2423" s="17">
        <v>0.24848655204452899</v>
      </c>
      <c r="AX2423" s="17">
        <v>0.21696697905944501</v>
      </c>
      <c r="AY2423" s="17">
        <v>0.279251522218322</v>
      </c>
      <c r="AZ2423" s="17" t="s">
        <v>74</v>
      </c>
    </row>
    <row r="2424" spans="2:52" x14ac:dyDescent="0.35">
      <c r="B2424" t="s">
        <v>229</v>
      </c>
      <c r="C2424" s="17">
        <v>0.32015487325521602</v>
      </c>
      <c r="D2424" s="17">
        <v>0.327919204198522</v>
      </c>
      <c r="E2424" s="17">
        <v>0.31438924228328902</v>
      </c>
      <c r="F2424" s="17"/>
      <c r="G2424" s="17">
        <v>0.30204588168202501</v>
      </c>
      <c r="H2424" s="17">
        <v>0.31550795539452298</v>
      </c>
      <c r="I2424" s="17">
        <v>0.33076888946018701</v>
      </c>
      <c r="J2424" s="17">
        <v>0.34420736848448302</v>
      </c>
      <c r="K2424" s="17">
        <v>0.30894806530353602</v>
      </c>
      <c r="L2424" s="17">
        <v>0.318013230475859</v>
      </c>
      <c r="M2424" s="17"/>
      <c r="N2424" s="17">
        <v>0.26367733841184499</v>
      </c>
      <c r="O2424" s="17">
        <v>0.330142411923459</v>
      </c>
      <c r="P2424" s="17">
        <v>0.31428138025893498</v>
      </c>
      <c r="Q2424" s="17">
        <v>0.34883733471235001</v>
      </c>
      <c r="R2424" s="17"/>
      <c r="S2424" s="17">
        <v>0.31087855363753603</v>
      </c>
      <c r="T2424" s="17">
        <v>0.35550451199663302</v>
      </c>
      <c r="U2424" s="17">
        <v>0.292638717379192</v>
      </c>
      <c r="V2424" s="17">
        <v>0.33295769196485098</v>
      </c>
      <c r="W2424" s="17">
        <v>0.37263008306706502</v>
      </c>
      <c r="X2424" s="17">
        <v>0.30279399262402001</v>
      </c>
      <c r="Y2424" s="17">
        <v>0.319675790604872</v>
      </c>
      <c r="Z2424" s="17">
        <v>0.33491175187507899</v>
      </c>
      <c r="AA2424" s="17">
        <v>0.32501067337521</v>
      </c>
      <c r="AB2424" s="17">
        <v>0.30680552783123699</v>
      </c>
      <c r="AC2424" s="17">
        <v>0.237605040894424</v>
      </c>
      <c r="AD2424" s="17">
        <v>0.33297687074825999</v>
      </c>
      <c r="AE2424" s="17"/>
      <c r="AF2424" s="17">
        <v>0.33504197549356102</v>
      </c>
      <c r="AG2424" s="17">
        <v>0.31297683332450099</v>
      </c>
      <c r="AH2424" s="17">
        <v>0.31124867093852598</v>
      </c>
      <c r="AI2424" s="17"/>
      <c r="AJ2424" s="17">
        <v>0.290500571625677</v>
      </c>
      <c r="AK2424" s="17">
        <v>0.34944349103964101</v>
      </c>
      <c r="AL2424" s="17">
        <v>0.33609595698726202</v>
      </c>
      <c r="AM2424" s="17">
        <v>0.28519590344490497</v>
      </c>
      <c r="AN2424" s="17">
        <v>0.35431925788409901</v>
      </c>
      <c r="AO2424" s="17"/>
      <c r="AP2424" s="17">
        <v>0.27438659591855602</v>
      </c>
      <c r="AQ2424" s="17">
        <v>0.31779482195757602</v>
      </c>
      <c r="AR2424" s="17">
        <v>0.288217028940503</v>
      </c>
      <c r="AS2424" s="17"/>
      <c r="AT2424" s="17" t="s">
        <v>74</v>
      </c>
      <c r="AU2424" s="17" t="s">
        <v>74</v>
      </c>
      <c r="AV2424" s="17" t="s">
        <v>74</v>
      </c>
      <c r="AW2424" s="17">
        <v>0.33197319925776198</v>
      </c>
      <c r="AX2424" s="17">
        <v>0.32008663210467903</v>
      </c>
      <c r="AY2424" s="17">
        <v>0.31577623025189699</v>
      </c>
      <c r="AZ2424" s="17" t="s">
        <v>74</v>
      </c>
    </row>
    <row r="2425" spans="2:52" x14ac:dyDescent="0.35">
      <c r="B2425" t="s">
        <v>230</v>
      </c>
      <c r="C2425" s="17">
        <v>0.15205842563705499</v>
      </c>
      <c r="D2425" s="17">
        <v>0.143230654980392</v>
      </c>
      <c r="E2425" s="17">
        <v>0.15902926369770001</v>
      </c>
      <c r="F2425" s="17"/>
      <c r="G2425" s="17">
        <v>0.17955877708923801</v>
      </c>
      <c r="H2425" s="17">
        <v>0.147358601077201</v>
      </c>
      <c r="I2425" s="17">
        <v>0.14855334765762701</v>
      </c>
      <c r="J2425" s="17">
        <v>0.13806222930051801</v>
      </c>
      <c r="K2425" s="17">
        <v>0.165214939032262</v>
      </c>
      <c r="L2425" s="17">
        <v>0.12266137593834001</v>
      </c>
      <c r="M2425" s="17"/>
      <c r="N2425" s="17">
        <v>0.15276392818422299</v>
      </c>
      <c r="O2425" s="17">
        <v>0.15398894300553401</v>
      </c>
      <c r="P2425" s="17">
        <v>0.184966204438645</v>
      </c>
      <c r="Q2425" s="17">
        <v>0.127767181995325</v>
      </c>
      <c r="R2425" s="17"/>
      <c r="S2425" s="17">
        <v>0.151263837868859</v>
      </c>
      <c r="T2425" s="17">
        <v>0.18888296077382899</v>
      </c>
      <c r="U2425" s="17">
        <v>0.16104410481621201</v>
      </c>
      <c r="V2425" s="17">
        <v>0.15564406013829199</v>
      </c>
      <c r="W2425" s="17">
        <v>0.197418870749662</v>
      </c>
      <c r="X2425" s="17">
        <v>0.114082237536117</v>
      </c>
      <c r="Y2425" s="17">
        <v>0.18380072290930299</v>
      </c>
      <c r="Z2425" s="17">
        <v>0.18322445554790501</v>
      </c>
      <c r="AA2425" s="17">
        <v>0.15344599778863</v>
      </c>
      <c r="AB2425" s="17">
        <v>0.123337491076209</v>
      </c>
      <c r="AC2425" s="17">
        <v>4.3455888560379498E-2</v>
      </c>
      <c r="AD2425" s="17">
        <v>0.112094077678936</v>
      </c>
      <c r="AE2425" s="17"/>
      <c r="AF2425" s="17">
        <v>0.15501858083185899</v>
      </c>
      <c r="AG2425" s="17">
        <v>0.149972232449024</v>
      </c>
      <c r="AH2425" s="17">
        <v>0.15299811852713699</v>
      </c>
      <c r="AI2425" s="17"/>
      <c r="AJ2425" s="17">
        <v>0.18351325672235999</v>
      </c>
      <c r="AK2425" s="17">
        <v>0.12401735711110699</v>
      </c>
      <c r="AL2425" s="17">
        <v>0.18489270111763501</v>
      </c>
      <c r="AM2425" s="17">
        <v>9.2243987717489095E-2</v>
      </c>
      <c r="AN2425" s="17">
        <v>0.12687278504975599</v>
      </c>
      <c r="AO2425" s="17"/>
      <c r="AP2425" s="17">
        <v>0.18932591295165299</v>
      </c>
      <c r="AQ2425" s="17">
        <v>0.14814708318463099</v>
      </c>
      <c r="AR2425" s="17">
        <v>0.10320182836660299</v>
      </c>
      <c r="AS2425" s="17"/>
      <c r="AT2425" s="17" t="s">
        <v>74</v>
      </c>
      <c r="AU2425" s="17" t="s">
        <v>74</v>
      </c>
      <c r="AV2425" s="17" t="s">
        <v>74</v>
      </c>
      <c r="AW2425" s="17">
        <v>0.10253458124312199</v>
      </c>
      <c r="AX2425" s="17">
        <v>0.177953150802966</v>
      </c>
      <c r="AY2425" s="17">
        <v>0.15882813694388601</v>
      </c>
      <c r="AZ2425" s="17" t="s">
        <v>74</v>
      </c>
    </row>
    <row r="2426" spans="2:52" x14ac:dyDescent="0.35">
      <c r="B2426" t="s">
        <v>231</v>
      </c>
      <c r="C2426" s="17">
        <v>7.6722022491985203E-2</v>
      </c>
      <c r="D2426" s="17">
        <v>8.0708411426774998E-2</v>
      </c>
      <c r="E2426" s="17">
        <v>7.3047170600068503E-2</v>
      </c>
      <c r="F2426" s="17"/>
      <c r="G2426" s="17">
        <v>7.9013302727190898E-2</v>
      </c>
      <c r="H2426" s="17">
        <v>7.2417570464088907E-2</v>
      </c>
      <c r="I2426" s="17">
        <v>8.8477858392935496E-2</v>
      </c>
      <c r="J2426" s="17">
        <v>7.5729072359501701E-2</v>
      </c>
      <c r="K2426" s="17">
        <v>5.9198994342170901E-2</v>
      </c>
      <c r="L2426" s="17">
        <v>7.5479434722361197E-2</v>
      </c>
      <c r="M2426" s="17"/>
      <c r="N2426" s="17">
        <v>8.7048042060904704E-2</v>
      </c>
      <c r="O2426" s="17">
        <v>8.2710382095113499E-2</v>
      </c>
      <c r="P2426" s="17">
        <v>4.14359906293418E-2</v>
      </c>
      <c r="Q2426" s="17">
        <v>9.0125614461817105E-2</v>
      </c>
      <c r="R2426" s="17"/>
      <c r="S2426" s="17">
        <v>6.1002212554305602E-2</v>
      </c>
      <c r="T2426" s="17">
        <v>6.3800511435747706E-2</v>
      </c>
      <c r="U2426" s="17">
        <v>8.4966211725744797E-2</v>
      </c>
      <c r="V2426" s="17">
        <v>9.4310513025624196E-2</v>
      </c>
      <c r="W2426" s="17">
        <v>9.4208467929269998E-2</v>
      </c>
      <c r="X2426" s="17">
        <v>6.3018375275523106E-2</v>
      </c>
      <c r="Y2426" s="17">
        <v>7.9595832211579107E-2</v>
      </c>
      <c r="Z2426" s="17">
        <v>0.104964702137314</v>
      </c>
      <c r="AA2426" s="17">
        <v>8.1191383556964605E-2</v>
      </c>
      <c r="AB2426" s="17">
        <v>4.6682034107171901E-2</v>
      </c>
      <c r="AC2426" s="17">
        <v>9.6794434790838393E-2</v>
      </c>
      <c r="AD2426" s="17">
        <v>0.18005212525341599</v>
      </c>
      <c r="AE2426" s="17"/>
      <c r="AF2426" s="17">
        <v>7.7258004359104904E-2</v>
      </c>
      <c r="AG2426" s="17">
        <v>8.0050821486815499E-2</v>
      </c>
      <c r="AH2426" s="17">
        <v>6.3687884268486497E-2</v>
      </c>
      <c r="AI2426" s="17"/>
      <c r="AJ2426" s="17">
        <v>6.6935568734048004E-2</v>
      </c>
      <c r="AK2426" s="17">
        <v>7.4922322610192799E-2</v>
      </c>
      <c r="AL2426" s="17">
        <v>7.3207986750932499E-2</v>
      </c>
      <c r="AM2426" s="17">
        <v>0.15726853285859599</v>
      </c>
      <c r="AN2426" s="17">
        <v>7.7359131993799596E-2</v>
      </c>
      <c r="AO2426" s="17"/>
      <c r="AP2426" s="17">
        <v>8.4765691540429094E-2</v>
      </c>
      <c r="AQ2426" s="17">
        <v>6.8193662285189902E-2</v>
      </c>
      <c r="AR2426" s="17">
        <v>8.9528408237246504E-2</v>
      </c>
      <c r="AS2426" s="17"/>
      <c r="AT2426" s="17" t="s">
        <v>74</v>
      </c>
      <c r="AU2426" s="17" t="s">
        <v>74</v>
      </c>
      <c r="AV2426" s="17" t="s">
        <v>74</v>
      </c>
      <c r="AW2426" s="17">
        <v>8.5487235879208701E-2</v>
      </c>
      <c r="AX2426" s="17">
        <v>7.9927520979595199E-2</v>
      </c>
      <c r="AY2426" s="17">
        <v>7.2002336795696106E-2</v>
      </c>
      <c r="AZ2426" s="17" t="s">
        <v>74</v>
      </c>
    </row>
    <row r="2427" spans="2:52" x14ac:dyDescent="0.35">
      <c r="B2427" t="s">
        <v>72</v>
      </c>
      <c r="C2427" s="17">
        <v>6.1214062379168203E-2</v>
      </c>
      <c r="D2427" s="17">
        <v>4.6393893493282601E-2</v>
      </c>
      <c r="E2427" s="17">
        <v>7.3482100526419805E-2</v>
      </c>
      <c r="F2427" s="17"/>
      <c r="G2427" s="17">
        <v>5.0136277511033098E-2</v>
      </c>
      <c r="H2427" s="17">
        <v>5.4036698424454598E-2</v>
      </c>
      <c r="I2427" s="17">
        <v>6.1102246356406098E-2</v>
      </c>
      <c r="J2427" s="17">
        <v>7.4207542466223894E-2</v>
      </c>
      <c r="K2427" s="17">
        <v>8.2055778763633305E-2</v>
      </c>
      <c r="L2427" s="17">
        <v>6.3473619884161697E-2</v>
      </c>
      <c r="M2427" s="17"/>
      <c r="N2427" s="17">
        <v>1.9263400023564501E-2</v>
      </c>
      <c r="O2427" s="17">
        <v>4.2938647115147201E-2</v>
      </c>
      <c r="P2427" s="17">
        <v>7.3002271543598299E-2</v>
      </c>
      <c r="Q2427" s="17">
        <v>9.2941589090355006E-2</v>
      </c>
      <c r="R2427" s="17"/>
      <c r="S2427" s="17">
        <v>6.8728252025639799E-2</v>
      </c>
      <c r="T2427" s="17">
        <v>7.6663001084859295E-2</v>
      </c>
      <c r="U2427" s="17">
        <v>6.9804698457624006E-2</v>
      </c>
      <c r="V2427" s="17">
        <v>7.6986181717787303E-2</v>
      </c>
      <c r="W2427" s="17">
        <v>1.0996584569083499E-2</v>
      </c>
      <c r="X2427" s="17">
        <v>4.3608056308954701E-2</v>
      </c>
      <c r="Y2427" s="17">
        <v>4.3703035057633802E-2</v>
      </c>
      <c r="Z2427" s="17">
        <v>3.7191583928518603E-2</v>
      </c>
      <c r="AA2427" s="17">
        <v>5.9132533752026997E-2</v>
      </c>
      <c r="AB2427" s="17">
        <v>0.100998226402828</v>
      </c>
      <c r="AC2427" s="17">
        <v>4.9233789732640601E-2</v>
      </c>
      <c r="AD2427" s="17">
        <v>3.5666730272537597E-2</v>
      </c>
      <c r="AE2427" s="17"/>
      <c r="AF2427" s="17">
        <v>5.7196791414416803E-2</v>
      </c>
      <c r="AG2427" s="17">
        <v>4.9295106017612098E-2</v>
      </c>
      <c r="AH2427" s="17">
        <v>8.4044467790179905E-2</v>
      </c>
      <c r="AI2427" s="17"/>
      <c r="AJ2427" s="17">
        <v>7.9178561931699296E-2</v>
      </c>
      <c r="AK2427" s="17">
        <v>3.75109867499058E-2</v>
      </c>
      <c r="AL2427" s="17">
        <v>1.1154334582451301E-2</v>
      </c>
      <c r="AM2427" s="17">
        <v>0</v>
      </c>
      <c r="AN2427" s="17">
        <v>7.9398497562969503E-2</v>
      </c>
      <c r="AO2427" s="17"/>
      <c r="AP2427" s="17">
        <v>4.8148117061027999E-2</v>
      </c>
      <c r="AQ2427" s="17">
        <v>4.9252293776167799E-2</v>
      </c>
      <c r="AR2427" s="17">
        <v>9.0229994103051495E-3</v>
      </c>
      <c r="AS2427" s="17"/>
      <c r="AT2427" s="17" t="s">
        <v>74</v>
      </c>
      <c r="AU2427" s="17" t="s">
        <v>74</v>
      </c>
      <c r="AV2427" s="17" t="s">
        <v>74</v>
      </c>
      <c r="AW2427" s="17">
        <v>6.8664381821938805E-2</v>
      </c>
      <c r="AX2427" s="17">
        <v>7.6008110215307401E-2</v>
      </c>
      <c r="AY2427" s="17">
        <v>5.1745357589950303E-2</v>
      </c>
      <c r="AZ2427" s="17" t="s">
        <v>74</v>
      </c>
    </row>
    <row r="2428" spans="2:52" x14ac:dyDescent="0.35">
      <c r="B2428" t="s">
        <v>232</v>
      </c>
      <c r="C2428" s="17">
        <v>0.38985061623657502</v>
      </c>
      <c r="D2428" s="17">
        <v>0.40174783590102803</v>
      </c>
      <c r="E2428" s="17">
        <v>0.380052222892523</v>
      </c>
      <c r="F2428" s="17"/>
      <c r="G2428" s="17">
        <v>0.389245760990513</v>
      </c>
      <c r="H2428" s="17">
        <v>0.41067917463973203</v>
      </c>
      <c r="I2428" s="17">
        <v>0.37109765813284501</v>
      </c>
      <c r="J2428" s="17">
        <v>0.36779378738927299</v>
      </c>
      <c r="K2428" s="17">
        <v>0.38458222255839702</v>
      </c>
      <c r="L2428" s="17">
        <v>0.420372338979279</v>
      </c>
      <c r="M2428" s="17"/>
      <c r="N2428" s="17">
        <v>0.47724729131946297</v>
      </c>
      <c r="O2428" s="17">
        <v>0.39021961586074599</v>
      </c>
      <c r="P2428" s="17">
        <v>0.38631415312947998</v>
      </c>
      <c r="Q2428" s="17">
        <v>0.34032827974015201</v>
      </c>
      <c r="R2428" s="17"/>
      <c r="S2428" s="17">
        <v>0.40812714391366001</v>
      </c>
      <c r="T2428" s="17">
        <v>0.31514901470893097</v>
      </c>
      <c r="U2428" s="17">
        <v>0.39154626762122802</v>
      </c>
      <c r="V2428" s="17">
        <v>0.34010155315344598</v>
      </c>
      <c r="W2428" s="17">
        <v>0.32474599368492002</v>
      </c>
      <c r="X2428" s="17">
        <v>0.47649733825538498</v>
      </c>
      <c r="Y2428" s="17">
        <v>0.37322461921661299</v>
      </c>
      <c r="Z2428" s="17">
        <v>0.33970750651118398</v>
      </c>
      <c r="AA2428" s="17">
        <v>0.38121941152716798</v>
      </c>
      <c r="AB2428" s="17">
        <v>0.42217672058255501</v>
      </c>
      <c r="AC2428" s="17">
        <v>0.57291084602171705</v>
      </c>
      <c r="AD2428" s="17">
        <v>0.33921019604684999</v>
      </c>
      <c r="AE2428" s="17"/>
      <c r="AF2428" s="17">
        <v>0.37548464790105801</v>
      </c>
      <c r="AG2428" s="17">
        <v>0.40770500672204701</v>
      </c>
      <c r="AH2428" s="17">
        <v>0.38802085847567103</v>
      </c>
      <c r="AI2428" s="17"/>
      <c r="AJ2428" s="17">
        <v>0.37987204098621602</v>
      </c>
      <c r="AK2428" s="17">
        <v>0.414105842489154</v>
      </c>
      <c r="AL2428" s="17">
        <v>0.39464902056171902</v>
      </c>
      <c r="AM2428" s="17">
        <v>0.46529157597901</v>
      </c>
      <c r="AN2428" s="17">
        <v>0.36205032750937599</v>
      </c>
      <c r="AO2428" s="17"/>
      <c r="AP2428" s="17">
        <v>0.403373682528334</v>
      </c>
      <c r="AQ2428" s="17">
        <v>0.41661213879643599</v>
      </c>
      <c r="AR2428" s="17">
        <v>0.51002973504534199</v>
      </c>
      <c r="AS2428" s="17"/>
      <c r="AT2428" s="17" t="s">
        <v>74</v>
      </c>
      <c r="AU2428" s="17" t="s">
        <v>74</v>
      </c>
      <c r="AV2428" s="17" t="s">
        <v>74</v>
      </c>
      <c r="AW2428" s="17">
        <v>0.411340601797968</v>
      </c>
      <c r="AX2428" s="17">
        <v>0.346024585897452</v>
      </c>
      <c r="AY2428" s="17">
        <v>0.40164793841857099</v>
      </c>
      <c r="AZ2428" s="17" t="s">
        <v>74</v>
      </c>
    </row>
    <row r="2429" spans="2:52" x14ac:dyDescent="0.35">
      <c r="B2429" t="s">
        <v>233</v>
      </c>
      <c r="C2429" s="17">
        <v>0.22878044812904</v>
      </c>
      <c r="D2429" s="17">
        <v>0.22393906640716699</v>
      </c>
      <c r="E2429" s="17">
        <v>0.232076434297769</v>
      </c>
      <c r="F2429" s="17"/>
      <c r="G2429" s="17">
        <v>0.25857207981642899</v>
      </c>
      <c r="H2429" s="17">
        <v>0.21977617154129001</v>
      </c>
      <c r="I2429" s="17">
        <v>0.23703120605056199</v>
      </c>
      <c r="J2429" s="17">
        <v>0.21379130166002</v>
      </c>
      <c r="K2429" s="17">
        <v>0.22441393337443299</v>
      </c>
      <c r="L2429" s="17">
        <v>0.19814081066070099</v>
      </c>
      <c r="M2429" s="17"/>
      <c r="N2429" s="17">
        <v>0.23981197024512799</v>
      </c>
      <c r="O2429" s="17">
        <v>0.23669932510064701</v>
      </c>
      <c r="P2429" s="17">
        <v>0.22640219506798601</v>
      </c>
      <c r="Q2429" s="17">
        <v>0.21789279645714199</v>
      </c>
      <c r="R2429" s="17"/>
      <c r="S2429" s="17">
        <v>0.21226605042316499</v>
      </c>
      <c r="T2429" s="17">
        <v>0.25268347220957699</v>
      </c>
      <c r="U2429" s="17">
        <v>0.24601031654195701</v>
      </c>
      <c r="V2429" s="17">
        <v>0.24995457316391601</v>
      </c>
      <c r="W2429" s="17">
        <v>0.29162733867893198</v>
      </c>
      <c r="X2429" s="17">
        <v>0.17710061281164</v>
      </c>
      <c r="Y2429" s="17">
        <v>0.263396555120882</v>
      </c>
      <c r="Z2429" s="17">
        <v>0.28818915768521802</v>
      </c>
      <c r="AA2429" s="17">
        <v>0.234637381345595</v>
      </c>
      <c r="AB2429" s="17">
        <v>0.17001952518338101</v>
      </c>
      <c r="AC2429" s="17">
        <v>0.14025032335121801</v>
      </c>
      <c r="AD2429" s="17">
        <v>0.29214620293235199</v>
      </c>
      <c r="AE2429" s="17"/>
      <c r="AF2429" s="17">
        <v>0.232276585190964</v>
      </c>
      <c r="AG2429" s="17">
        <v>0.23002305393583999</v>
      </c>
      <c r="AH2429" s="17">
        <v>0.216686002795624</v>
      </c>
      <c r="AI2429" s="17"/>
      <c r="AJ2429" s="17">
        <v>0.25044882545640801</v>
      </c>
      <c r="AK2429" s="17">
        <v>0.198939679721299</v>
      </c>
      <c r="AL2429" s="17">
        <v>0.25810068786856799</v>
      </c>
      <c r="AM2429" s="17">
        <v>0.249512520576085</v>
      </c>
      <c r="AN2429" s="17">
        <v>0.204231917043556</v>
      </c>
      <c r="AO2429" s="17"/>
      <c r="AP2429" s="17">
        <v>0.27409160449208197</v>
      </c>
      <c r="AQ2429" s="17">
        <v>0.21634074546982099</v>
      </c>
      <c r="AR2429" s="17">
        <v>0.192730236603849</v>
      </c>
      <c r="AS2429" s="17"/>
      <c r="AT2429" s="17" t="s">
        <v>74</v>
      </c>
      <c r="AU2429" s="17" t="s">
        <v>74</v>
      </c>
      <c r="AV2429" s="17" t="s">
        <v>74</v>
      </c>
      <c r="AW2429" s="17">
        <v>0.18802181712233099</v>
      </c>
      <c r="AX2429" s="17">
        <v>0.25788067178256102</v>
      </c>
      <c r="AY2429" s="17">
        <v>0.23083047373958199</v>
      </c>
      <c r="AZ2429" s="17" t="s">
        <v>74</v>
      </c>
    </row>
    <row r="2430" spans="2:52" x14ac:dyDescent="0.35">
      <c r="B2430" t="s">
        <v>86</v>
      </c>
      <c r="C2430" s="17">
        <v>0.16107016810753499</v>
      </c>
      <c r="D2430" s="17">
        <v>0.17780876949386101</v>
      </c>
      <c r="E2430" s="17">
        <v>0.14797578859475399</v>
      </c>
      <c r="F2430" s="17"/>
      <c r="G2430" s="17">
        <v>0.13067368117408401</v>
      </c>
      <c r="H2430" s="17">
        <v>0.19090300309844299</v>
      </c>
      <c r="I2430" s="17">
        <v>0.13406645208228299</v>
      </c>
      <c r="J2430" s="17">
        <v>0.15400248572925401</v>
      </c>
      <c r="K2430" s="17">
        <v>0.160168289183964</v>
      </c>
      <c r="L2430" s="17">
        <v>0.22223152831857801</v>
      </c>
      <c r="M2430" s="17"/>
      <c r="N2430" s="17">
        <v>0.23743532107433499</v>
      </c>
      <c r="O2430" s="17">
        <v>0.15352029076009899</v>
      </c>
      <c r="P2430" s="17">
        <v>0.159911958061494</v>
      </c>
      <c r="Q2430" s="17">
        <v>0.12243548328301</v>
      </c>
      <c r="R2430" s="17"/>
      <c r="S2430" s="17">
        <v>0.19586109349049499</v>
      </c>
      <c r="T2430" s="17">
        <v>6.2465542499354501E-2</v>
      </c>
      <c r="U2430" s="17">
        <v>0.145535951079271</v>
      </c>
      <c r="V2430" s="17">
        <v>9.0146979989529294E-2</v>
      </c>
      <c r="W2430" s="17">
        <v>3.3118655005988297E-2</v>
      </c>
      <c r="X2430" s="17">
        <v>0.29939672544374502</v>
      </c>
      <c r="Y2430" s="17">
        <v>0.109828064095731</v>
      </c>
      <c r="Z2430" s="17">
        <v>5.15183488259656E-2</v>
      </c>
      <c r="AA2430" s="17">
        <v>0.14658203018157301</v>
      </c>
      <c r="AB2430" s="17">
        <v>0.25215719539917397</v>
      </c>
      <c r="AC2430" s="17">
        <v>0.43266052267049898</v>
      </c>
      <c r="AD2430" s="17">
        <v>4.7063993114498499E-2</v>
      </c>
      <c r="AE2430" s="17"/>
      <c r="AF2430" s="17">
        <v>0.14320806271009401</v>
      </c>
      <c r="AG2430" s="17">
        <v>0.17768195278620699</v>
      </c>
      <c r="AH2430" s="17">
        <v>0.171334855680047</v>
      </c>
      <c r="AI2430" s="17"/>
      <c r="AJ2430" s="17">
        <v>0.12942321552980801</v>
      </c>
      <c r="AK2430" s="17">
        <v>0.215166162767854</v>
      </c>
      <c r="AL2430" s="17">
        <v>0.136548332693151</v>
      </c>
      <c r="AM2430" s="17">
        <v>0.215779055402924</v>
      </c>
      <c r="AN2430" s="17">
        <v>0.15781841046582001</v>
      </c>
      <c r="AO2430" s="17"/>
      <c r="AP2430" s="17">
        <v>0.129282078036252</v>
      </c>
      <c r="AQ2430" s="17">
        <v>0.200271393326615</v>
      </c>
      <c r="AR2430" s="17">
        <v>0.31729949844149302</v>
      </c>
      <c r="AS2430" s="17"/>
      <c r="AT2430" s="17" t="s">
        <v>74</v>
      </c>
      <c r="AU2430" s="17" t="s">
        <v>74</v>
      </c>
      <c r="AV2430" s="17" t="s">
        <v>74</v>
      </c>
      <c r="AW2430" s="17">
        <v>0.22331878467563701</v>
      </c>
      <c r="AX2430" s="17">
        <v>8.8143914114891503E-2</v>
      </c>
      <c r="AY2430" s="17">
        <v>0.17081746467899001</v>
      </c>
      <c r="AZ2430" s="17" t="s">
        <v>74</v>
      </c>
    </row>
    <row r="2431" spans="2:52" x14ac:dyDescent="0.35">
      <c r="C2431" s="17"/>
      <c r="D2431" s="17"/>
      <c r="E2431" s="17"/>
      <c r="F2431" s="17"/>
      <c r="G2431" s="17"/>
      <c r="H2431" s="17"/>
      <c r="I2431" s="17"/>
      <c r="J2431" s="17"/>
      <c r="K2431" s="17"/>
      <c r="L2431" s="17"/>
      <c r="M2431" s="17"/>
      <c r="N2431" s="17"/>
      <c r="O2431" s="17"/>
      <c r="P2431" s="17"/>
      <c r="Q2431" s="17"/>
      <c r="R2431" s="17"/>
      <c r="S2431" s="17"/>
      <c r="T2431" s="17"/>
      <c r="U2431" s="17"/>
      <c r="V2431" s="17"/>
      <c r="W2431" s="17"/>
      <c r="X2431" s="17"/>
      <c r="Y2431" s="17"/>
      <c r="Z2431" s="17"/>
      <c r="AA2431" s="17"/>
      <c r="AB2431" s="17"/>
      <c r="AC2431" s="17"/>
      <c r="AD2431" s="17"/>
      <c r="AE2431" s="17"/>
      <c r="AF2431" s="17"/>
      <c r="AG2431" s="17"/>
      <c r="AH2431" s="17"/>
      <c r="AI2431" s="17"/>
      <c r="AJ2431" s="17"/>
      <c r="AK2431" s="17"/>
      <c r="AL2431" s="17"/>
      <c r="AM2431" s="17"/>
      <c r="AN2431" s="17"/>
      <c r="AO2431" s="17"/>
      <c r="AP2431" s="17"/>
      <c r="AQ2431" s="17"/>
      <c r="AR2431" s="17"/>
      <c r="AS2431" s="17"/>
      <c r="AT2431" s="17"/>
      <c r="AU2431" s="17"/>
      <c r="AV2431" s="17"/>
      <c r="AW2431" s="17"/>
      <c r="AX2431" s="17"/>
      <c r="AY2431" s="17"/>
      <c r="AZ2431" s="17"/>
    </row>
    <row r="2432" spans="2:52" x14ac:dyDescent="0.35">
      <c r="B2432" s="6" t="s">
        <v>652</v>
      </c>
      <c r="C2432" s="17"/>
      <c r="D2432" s="17"/>
      <c r="E2432" s="17"/>
      <c r="F2432" s="17"/>
      <c r="G2432" s="17"/>
      <c r="H2432" s="17"/>
      <c r="I2432" s="17"/>
      <c r="J2432" s="17"/>
      <c r="K2432" s="17"/>
      <c r="L2432" s="17"/>
      <c r="M2432" s="17"/>
      <c r="N2432" s="17"/>
      <c r="O2432" s="17"/>
      <c r="P2432" s="17"/>
      <c r="Q2432" s="17"/>
      <c r="R2432" s="17"/>
      <c r="S2432" s="17"/>
      <c r="T2432" s="17"/>
      <c r="U2432" s="17"/>
      <c r="V2432" s="17"/>
      <c r="W2432" s="17"/>
      <c r="X2432" s="17"/>
      <c r="Y2432" s="17"/>
      <c r="Z2432" s="17"/>
      <c r="AA2432" s="17"/>
      <c r="AB2432" s="17"/>
      <c r="AC2432" s="17"/>
      <c r="AD2432" s="17"/>
      <c r="AE2432" s="17"/>
      <c r="AF2432" s="17"/>
      <c r="AG2432" s="17"/>
      <c r="AH2432" s="17"/>
      <c r="AI2432" s="17"/>
      <c r="AJ2432" s="17"/>
      <c r="AK2432" s="17"/>
      <c r="AL2432" s="17"/>
      <c r="AM2432" s="17"/>
      <c r="AN2432" s="17"/>
      <c r="AO2432" s="17"/>
      <c r="AP2432" s="17"/>
      <c r="AQ2432" s="17"/>
      <c r="AR2432" s="17"/>
      <c r="AS2432" s="17"/>
      <c r="AT2432" s="17"/>
      <c r="AU2432" s="17"/>
      <c r="AV2432" s="17"/>
      <c r="AW2432" s="17"/>
      <c r="AX2432" s="17"/>
      <c r="AY2432" s="17"/>
      <c r="AZ2432" s="17"/>
    </row>
    <row r="2433" spans="2:52" x14ac:dyDescent="0.35">
      <c r="B2433" s="26" t="s">
        <v>832</v>
      </c>
      <c r="C2433" s="17"/>
      <c r="D2433" s="17"/>
      <c r="E2433" s="17"/>
      <c r="F2433" s="17"/>
      <c r="G2433" s="17"/>
      <c r="H2433" s="17"/>
      <c r="I2433" s="17"/>
      <c r="J2433" s="17"/>
      <c r="K2433" s="17"/>
      <c r="L2433" s="17"/>
      <c r="M2433" s="17"/>
      <c r="N2433" s="17"/>
      <c r="O2433" s="17"/>
      <c r="P2433" s="17"/>
      <c r="Q2433" s="17"/>
      <c r="R2433" s="17"/>
      <c r="S2433" s="17"/>
      <c r="T2433" s="17"/>
      <c r="U2433" s="17"/>
      <c r="V2433" s="17"/>
      <c r="W2433" s="17"/>
      <c r="X2433" s="17"/>
      <c r="Y2433" s="17"/>
      <c r="Z2433" s="17"/>
      <c r="AA2433" s="17"/>
      <c r="AB2433" s="17"/>
      <c r="AC2433" s="17"/>
      <c r="AD2433" s="17"/>
      <c r="AE2433" s="17"/>
      <c r="AF2433" s="17"/>
      <c r="AG2433" s="17"/>
      <c r="AH2433" s="17"/>
      <c r="AI2433" s="17"/>
      <c r="AJ2433" s="17"/>
      <c r="AK2433" s="17"/>
      <c r="AL2433" s="17"/>
      <c r="AM2433" s="17"/>
      <c r="AN2433" s="17"/>
      <c r="AO2433" s="17"/>
      <c r="AP2433" s="17"/>
      <c r="AQ2433" s="17"/>
      <c r="AR2433" s="17"/>
      <c r="AS2433" s="17"/>
      <c r="AT2433" s="17"/>
      <c r="AU2433" s="17"/>
      <c r="AV2433" s="17"/>
      <c r="AW2433" s="17"/>
      <c r="AX2433" s="17"/>
      <c r="AY2433" s="17"/>
      <c r="AZ2433" s="17"/>
    </row>
    <row r="2434" spans="2:52" x14ac:dyDescent="0.35">
      <c r="B2434" t="s">
        <v>227</v>
      </c>
      <c r="C2434" s="17">
        <v>7.5006221277519505E-2</v>
      </c>
      <c r="D2434" s="17">
        <v>8.8600767251277496E-2</v>
      </c>
      <c r="E2434" s="17">
        <v>6.2765347283594494E-2</v>
      </c>
      <c r="F2434" s="17"/>
      <c r="G2434" s="17">
        <v>0.100712814011425</v>
      </c>
      <c r="H2434" s="17">
        <v>9.6956401848374896E-2</v>
      </c>
      <c r="I2434" s="17">
        <v>7.1477070973013604E-2</v>
      </c>
      <c r="J2434" s="17">
        <v>7.43488461639467E-2</v>
      </c>
      <c r="K2434" s="17">
        <v>2.1840826654526999E-2</v>
      </c>
      <c r="L2434" s="17">
        <v>1.50247789366565E-2</v>
      </c>
      <c r="M2434" s="17"/>
      <c r="N2434" s="17">
        <v>7.6349141644420401E-2</v>
      </c>
      <c r="O2434" s="17">
        <v>9.1629082476448603E-2</v>
      </c>
      <c r="P2434" s="17">
        <v>9.5239626794727597E-2</v>
      </c>
      <c r="Q2434" s="17">
        <v>4.65840400691254E-2</v>
      </c>
      <c r="R2434" s="17"/>
      <c r="S2434" s="17">
        <v>5.9898785746230102E-2</v>
      </c>
      <c r="T2434" s="17">
        <v>5.3575842794877197E-2</v>
      </c>
      <c r="U2434" s="17">
        <v>5.9049588902772197E-2</v>
      </c>
      <c r="V2434" s="17">
        <v>6.4913403332454905E-2</v>
      </c>
      <c r="W2434" s="17">
        <v>7.3907624267164199E-2</v>
      </c>
      <c r="X2434" s="17">
        <v>0.105787824762338</v>
      </c>
      <c r="Y2434" s="17">
        <v>6.1140434592076597E-2</v>
      </c>
      <c r="Z2434" s="17">
        <v>5.6002999941758898E-2</v>
      </c>
      <c r="AA2434" s="17">
        <v>0.10943987081227501</v>
      </c>
      <c r="AB2434" s="17">
        <v>5.5572886047524202E-2</v>
      </c>
      <c r="AC2434" s="17">
        <v>0.136359409816739</v>
      </c>
      <c r="AD2434" s="17">
        <v>0.104393212735039</v>
      </c>
      <c r="AE2434" s="17"/>
      <c r="AF2434" s="17">
        <v>6.6428004084221004E-2</v>
      </c>
      <c r="AG2434" s="17">
        <v>7.7482218688260399E-2</v>
      </c>
      <c r="AH2434" s="17">
        <v>7.2027710867448802E-2</v>
      </c>
      <c r="AI2434" s="17"/>
      <c r="AJ2434" s="17">
        <v>4.3823409532144197E-2</v>
      </c>
      <c r="AK2434" s="17">
        <v>0.10521572979485801</v>
      </c>
      <c r="AL2434" s="17">
        <v>7.5521958778382997E-2</v>
      </c>
      <c r="AM2434" s="17">
        <v>0.24366544030410101</v>
      </c>
      <c r="AN2434" s="17">
        <v>5.70369771941589E-2</v>
      </c>
      <c r="AO2434" s="17"/>
      <c r="AP2434" s="17">
        <v>8.1528572798780299E-2</v>
      </c>
      <c r="AQ2434" s="17">
        <v>9.6484147074224799E-2</v>
      </c>
      <c r="AR2434" s="17">
        <v>8.0181007303629107E-2</v>
      </c>
      <c r="AS2434" s="17"/>
      <c r="AT2434" s="17" t="s">
        <v>74</v>
      </c>
      <c r="AU2434" s="17" t="s">
        <v>74</v>
      </c>
      <c r="AV2434" s="17" t="s">
        <v>74</v>
      </c>
      <c r="AW2434" s="17">
        <v>7.7247692341807506E-2</v>
      </c>
      <c r="AX2434" s="17">
        <v>6.7992294940824094E-2</v>
      </c>
      <c r="AY2434" s="17">
        <v>7.7341170678398505E-2</v>
      </c>
      <c r="AZ2434" s="17" t="s">
        <v>74</v>
      </c>
    </row>
    <row r="2435" spans="2:52" x14ac:dyDescent="0.35">
      <c r="B2435" t="s">
        <v>228</v>
      </c>
      <c r="C2435" s="17">
        <v>0.20527259334068201</v>
      </c>
      <c r="D2435" s="17">
        <v>0.22763191419452899</v>
      </c>
      <c r="E2435" s="17">
        <v>0.18723907913371199</v>
      </c>
      <c r="F2435" s="17"/>
      <c r="G2435" s="17">
        <v>0.271706879756204</v>
      </c>
      <c r="H2435" s="17">
        <v>0.241525775344856</v>
      </c>
      <c r="I2435" s="17">
        <v>0.20708090406662</v>
      </c>
      <c r="J2435" s="17">
        <v>0.180081274760611</v>
      </c>
      <c r="K2435" s="17">
        <v>0.11405573899428199</v>
      </c>
      <c r="L2435" s="17">
        <v>8.0774921845893105E-2</v>
      </c>
      <c r="M2435" s="17"/>
      <c r="N2435" s="17">
        <v>0.17406339517490499</v>
      </c>
      <c r="O2435" s="17">
        <v>0.251521720626526</v>
      </c>
      <c r="P2435" s="17">
        <v>0.20523353077940901</v>
      </c>
      <c r="Q2435" s="17">
        <v>0.18778673510956401</v>
      </c>
      <c r="R2435" s="17"/>
      <c r="S2435" s="17">
        <v>0.21724538104209101</v>
      </c>
      <c r="T2435" s="17">
        <v>0.193893291995266</v>
      </c>
      <c r="U2435" s="17">
        <v>0.24263116871576801</v>
      </c>
      <c r="V2435" s="17">
        <v>0.203498954328101</v>
      </c>
      <c r="W2435" s="17">
        <v>0.15222255530595799</v>
      </c>
      <c r="X2435" s="17">
        <v>0.24177168160936499</v>
      </c>
      <c r="Y2435" s="17">
        <v>0.147854252694546</v>
      </c>
      <c r="Z2435" s="17">
        <v>0.371086361990137</v>
      </c>
      <c r="AA2435" s="17">
        <v>0.17957053044170301</v>
      </c>
      <c r="AB2435" s="17">
        <v>0.19430729644991801</v>
      </c>
      <c r="AC2435" s="17">
        <v>0.18434105302926099</v>
      </c>
      <c r="AD2435" s="17">
        <v>0.16695693640161799</v>
      </c>
      <c r="AE2435" s="17"/>
      <c r="AF2435" s="17">
        <v>0.181802334226496</v>
      </c>
      <c r="AG2435" s="17">
        <v>0.218764520581674</v>
      </c>
      <c r="AH2435" s="17">
        <v>0.161544031145469</v>
      </c>
      <c r="AI2435" s="17"/>
      <c r="AJ2435" s="17">
        <v>0.189345887052282</v>
      </c>
      <c r="AK2435" s="17">
        <v>0.20743260109431899</v>
      </c>
      <c r="AL2435" s="17">
        <v>0.233359910752554</v>
      </c>
      <c r="AM2435" s="17">
        <v>0.11340656878907</v>
      </c>
      <c r="AN2435" s="17">
        <v>0.18614365234671301</v>
      </c>
      <c r="AO2435" s="17"/>
      <c r="AP2435" s="17">
        <v>0.181703736247352</v>
      </c>
      <c r="AQ2435" s="17">
        <v>0.213001533506017</v>
      </c>
      <c r="AR2435" s="17">
        <v>0.27416157258193402</v>
      </c>
      <c r="AS2435" s="17"/>
      <c r="AT2435" s="17" t="s">
        <v>74</v>
      </c>
      <c r="AU2435" s="17" t="s">
        <v>74</v>
      </c>
      <c r="AV2435" s="17" t="s">
        <v>74</v>
      </c>
      <c r="AW2435" s="17">
        <v>0.16612993916173199</v>
      </c>
      <c r="AX2435" s="17">
        <v>0.170074660719819</v>
      </c>
      <c r="AY2435" s="17">
        <v>0.235791279087851</v>
      </c>
      <c r="AZ2435" s="17" t="s">
        <v>74</v>
      </c>
    </row>
    <row r="2436" spans="2:52" x14ac:dyDescent="0.35">
      <c r="B2436" t="s">
        <v>229</v>
      </c>
      <c r="C2436" s="17">
        <v>0.255412126968733</v>
      </c>
      <c r="D2436" s="17">
        <v>0.24422534182260799</v>
      </c>
      <c r="E2436" s="17">
        <v>0.26542612826219197</v>
      </c>
      <c r="F2436" s="17"/>
      <c r="G2436" s="17">
        <v>0.26031668452726803</v>
      </c>
      <c r="H2436" s="17">
        <v>0.23765760175379899</v>
      </c>
      <c r="I2436" s="17">
        <v>0.24622081162269299</v>
      </c>
      <c r="J2436" s="17">
        <v>0.27793013164286601</v>
      </c>
      <c r="K2436" s="17">
        <v>0.26703527079955303</v>
      </c>
      <c r="L2436" s="17">
        <v>0.26250348513199501</v>
      </c>
      <c r="M2436" s="17"/>
      <c r="N2436" s="17">
        <v>0.289157612579029</v>
      </c>
      <c r="O2436" s="17">
        <v>0.240786584398898</v>
      </c>
      <c r="P2436" s="17">
        <v>0.236896241309384</v>
      </c>
      <c r="Q2436" s="17">
        <v>0.25768044412671898</v>
      </c>
      <c r="R2436" s="17"/>
      <c r="S2436" s="17">
        <v>0.27390561894677001</v>
      </c>
      <c r="T2436" s="17">
        <v>0.277888669568089</v>
      </c>
      <c r="U2436" s="17">
        <v>0.22875959320109901</v>
      </c>
      <c r="V2436" s="17">
        <v>0.28975640899593902</v>
      </c>
      <c r="W2436" s="17">
        <v>0.23805738557764</v>
      </c>
      <c r="X2436" s="17">
        <v>0.26280392107770301</v>
      </c>
      <c r="Y2436" s="17">
        <v>0.26522968470007802</v>
      </c>
      <c r="Z2436" s="17">
        <v>0.145512051232559</v>
      </c>
      <c r="AA2436" s="17">
        <v>0.26111871910346601</v>
      </c>
      <c r="AB2436" s="17">
        <v>0.20692291541221</v>
      </c>
      <c r="AC2436" s="17">
        <v>0.25616818224372501</v>
      </c>
      <c r="AD2436" s="17">
        <v>0.224534456419034</v>
      </c>
      <c r="AE2436" s="17"/>
      <c r="AF2436" s="17">
        <v>0.253392182785727</v>
      </c>
      <c r="AG2436" s="17">
        <v>0.26438510784380997</v>
      </c>
      <c r="AH2436" s="17">
        <v>0.24488301113718899</v>
      </c>
      <c r="AI2436" s="17"/>
      <c r="AJ2436" s="17">
        <v>0.24515814641254</v>
      </c>
      <c r="AK2436" s="17">
        <v>0.28523018083938201</v>
      </c>
      <c r="AL2436" s="17">
        <v>0.29509172533537498</v>
      </c>
      <c r="AM2436" s="17">
        <v>0.19823340259997399</v>
      </c>
      <c r="AN2436" s="17">
        <v>0.24335180339211601</v>
      </c>
      <c r="AO2436" s="17"/>
      <c r="AP2436" s="17">
        <v>0.238842594040856</v>
      </c>
      <c r="AQ2436" s="17">
        <v>0.255578369316315</v>
      </c>
      <c r="AR2436" s="17">
        <v>0.22138128953355199</v>
      </c>
      <c r="AS2436" s="17"/>
      <c r="AT2436" s="17" t="s">
        <v>74</v>
      </c>
      <c r="AU2436" s="17" t="s">
        <v>74</v>
      </c>
      <c r="AV2436" s="17" t="s">
        <v>74</v>
      </c>
      <c r="AW2436" s="17">
        <v>0.27223025319268002</v>
      </c>
      <c r="AX2436" s="17">
        <v>0.25148867304622802</v>
      </c>
      <c r="AY2436" s="17">
        <v>0.25091111001314897</v>
      </c>
      <c r="AZ2436" s="17" t="s">
        <v>74</v>
      </c>
    </row>
    <row r="2437" spans="2:52" x14ac:dyDescent="0.35">
      <c r="B2437" t="s">
        <v>230</v>
      </c>
      <c r="C2437" s="17">
        <v>0.21805203288901101</v>
      </c>
      <c r="D2437" s="17">
        <v>0.22267557123375001</v>
      </c>
      <c r="E2437" s="17">
        <v>0.215388475972173</v>
      </c>
      <c r="F2437" s="17"/>
      <c r="G2437" s="17">
        <v>0.229258156756732</v>
      </c>
      <c r="H2437" s="17">
        <v>0.209791834035262</v>
      </c>
      <c r="I2437" s="17">
        <v>0.21451685932448999</v>
      </c>
      <c r="J2437" s="17">
        <v>0.199793819760714</v>
      </c>
      <c r="K2437" s="17">
        <v>0.21007936160208299</v>
      </c>
      <c r="L2437" s="17">
        <v>0.26378222387939199</v>
      </c>
      <c r="M2437" s="17"/>
      <c r="N2437" s="17">
        <v>0.231188604463196</v>
      </c>
      <c r="O2437" s="17">
        <v>0.21290813659389299</v>
      </c>
      <c r="P2437" s="17">
        <v>0.205374468624474</v>
      </c>
      <c r="Q2437" s="17">
        <v>0.22298169528433001</v>
      </c>
      <c r="R2437" s="17"/>
      <c r="S2437" s="17">
        <v>0.19818768631009001</v>
      </c>
      <c r="T2437" s="17">
        <v>0.23056224011703599</v>
      </c>
      <c r="U2437" s="17">
        <v>0.187843232633465</v>
      </c>
      <c r="V2437" s="17">
        <v>0.15311759302868799</v>
      </c>
      <c r="W2437" s="17">
        <v>0.29098621503190802</v>
      </c>
      <c r="X2437" s="17">
        <v>0.20134920279892701</v>
      </c>
      <c r="Y2437" s="17">
        <v>0.25295865303107801</v>
      </c>
      <c r="Z2437" s="17">
        <v>0.239025564019442</v>
      </c>
      <c r="AA2437" s="17">
        <v>0.23612005656180801</v>
      </c>
      <c r="AB2437" s="17">
        <v>0.233174565024346</v>
      </c>
      <c r="AC2437" s="17">
        <v>0.239329217935278</v>
      </c>
      <c r="AD2437" s="17">
        <v>0.18029750276683301</v>
      </c>
      <c r="AE2437" s="17"/>
      <c r="AF2437" s="17">
        <v>0.230478763598049</v>
      </c>
      <c r="AG2437" s="17">
        <v>0.20279766445747999</v>
      </c>
      <c r="AH2437" s="17">
        <v>0.223217975935178</v>
      </c>
      <c r="AI2437" s="17"/>
      <c r="AJ2437" s="17">
        <v>0.20134734973134799</v>
      </c>
      <c r="AK2437" s="17">
        <v>0.20541403355403101</v>
      </c>
      <c r="AL2437" s="17">
        <v>0.21569401597684301</v>
      </c>
      <c r="AM2437" s="17">
        <v>0.190381690927308</v>
      </c>
      <c r="AN2437" s="17">
        <v>0.22990269664398499</v>
      </c>
      <c r="AO2437" s="17"/>
      <c r="AP2437" s="17">
        <v>0.23119601415427099</v>
      </c>
      <c r="AQ2437" s="17">
        <v>0.23241211423979299</v>
      </c>
      <c r="AR2437" s="17">
        <v>0.215863675627745</v>
      </c>
      <c r="AS2437" s="17"/>
      <c r="AT2437" s="17" t="s">
        <v>74</v>
      </c>
      <c r="AU2437" s="17" t="s">
        <v>74</v>
      </c>
      <c r="AV2437" s="17" t="s">
        <v>74</v>
      </c>
      <c r="AW2437" s="17">
        <v>0.19085409037377399</v>
      </c>
      <c r="AX2437" s="17">
        <v>0.23955399905274599</v>
      </c>
      <c r="AY2437" s="17">
        <v>0.21847792920074399</v>
      </c>
      <c r="AZ2437" s="17" t="s">
        <v>74</v>
      </c>
    </row>
    <row r="2438" spans="2:52" x14ac:dyDescent="0.35">
      <c r="B2438" t="s">
        <v>231</v>
      </c>
      <c r="C2438" s="17">
        <v>0.207879030881013</v>
      </c>
      <c r="D2438" s="17">
        <v>0.185621477044144</v>
      </c>
      <c r="E2438" s="17">
        <v>0.225778625558896</v>
      </c>
      <c r="F2438" s="17"/>
      <c r="G2438" s="17">
        <v>0.106983519896604</v>
      </c>
      <c r="H2438" s="17">
        <v>0.15825917738610201</v>
      </c>
      <c r="I2438" s="17">
        <v>0.23555159684017499</v>
      </c>
      <c r="J2438" s="17">
        <v>0.22389650442299999</v>
      </c>
      <c r="K2438" s="17">
        <v>0.35002243951741702</v>
      </c>
      <c r="L2438" s="17">
        <v>0.35001681562748899</v>
      </c>
      <c r="M2438" s="17"/>
      <c r="N2438" s="17">
        <v>0.21398555228669899</v>
      </c>
      <c r="O2438" s="17">
        <v>0.17236038766084399</v>
      </c>
      <c r="P2438" s="17">
        <v>0.20740011047880699</v>
      </c>
      <c r="Q2438" s="17">
        <v>0.234276334070222</v>
      </c>
      <c r="R2438" s="17"/>
      <c r="S2438" s="17">
        <v>0.21213242660314499</v>
      </c>
      <c r="T2438" s="17">
        <v>0.17763959375701899</v>
      </c>
      <c r="U2438" s="17">
        <v>0.24616079315876499</v>
      </c>
      <c r="V2438" s="17">
        <v>0.25061284288122998</v>
      </c>
      <c r="W2438" s="17">
        <v>0.24482621981732899</v>
      </c>
      <c r="X2438" s="17">
        <v>0.17364788358491301</v>
      </c>
      <c r="Y2438" s="17">
        <v>0.22961185181949101</v>
      </c>
      <c r="Z2438" s="17">
        <v>0.16784436867101901</v>
      </c>
      <c r="AA2438" s="17">
        <v>0.17200564636167501</v>
      </c>
      <c r="AB2438" s="17">
        <v>0.24948799219718301</v>
      </c>
      <c r="AC2438" s="17">
        <v>0.15508342568573999</v>
      </c>
      <c r="AD2438" s="17">
        <v>0.28815116140493802</v>
      </c>
      <c r="AE2438" s="17"/>
      <c r="AF2438" s="17">
        <v>0.24541067381928999</v>
      </c>
      <c r="AG2438" s="17">
        <v>0.207736315164958</v>
      </c>
      <c r="AH2438" s="17">
        <v>0.22271398577763499</v>
      </c>
      <c r="AI2438" s="17"/>
      <c r="AJ2438" s="17">
        <v>0.27900096302844302</v>
      </c>
      <c r="AK2438" s="17">
        <v>0.17037141992285901</v>
      </c>
      <c r="AL2438" s="17">
        <v>0.14655923063978399</v>
      </c>
      <c r="AM2438" s="17">
        <v>0.210689628744093</v>
      </c>
      <c r="AN2438" s="17">
        <v>0.23305236072298099</v>
      </c>
      <c r="AO2438" s="17"/>
      <c r="AP2438" s="17">
        <v>0.247970285517607</v>
      </c>
      <c r="AQ2438" s="17">
        <v>0.18376889178661401</v>
      </c>
      <c r="AR2438" s="17">
        <v>0.159751249685508</v>
      </c>
      <c r="AS2438" s="17"/>
      <c r="AT2438" s="17" t="s">
        <v>74</v>
      </c>
      <c r="AU2438" s="17" t="s">
        <v>74</v>
      </c>
      <c r="AV2438" s="17" t="s">
        <v>74</v>
      </c>
      <c r="AW2438" s="17">
        <v>0.23680355832031799</v>
      </c>
      <c r="AX2438" s="17">
        <v>0.234610994764128</v>
      </c>
      <c r="AY2438" s="17">
        <v>0.18500057721985699</v>
      </c>
      <c r="AZ2438" s="17" t="s">
        <v>74</v>
      </c>
    </row>
    <row r="2439" spans="2:52" x14ac:dyDescent="0.35">
      <c r="B2439" t="s">
        <v>72</v>
      </c>
      <c r="C2439" s="17">
        <v>3.8377994643041799E-2</v>
      </c>
      <c r="D2439" s="17">
        <v>3.1244928453691399E-2</v>
      </c>
      <c r="E2439" s="17">
        <v>4.3402343789431697E-2</v>
      </c>
      <c r="F2439" s="17"/>
      <c r="G2439" s="17">
        <v>3.1021945051767599E-2</v>
      </c>
      <c r="H2439" s="17">
        <v>5.5809209631606599E-2</v>
      </c>
      <c r="I2439" s="17">
        <v>2.5152757173008199E-2</v>
      </c>
      <c r="J2439" s="17">
        <v>4.3949423248861703E-2</v>
      </c>
      <c r="K2439" s="17">
        <v>3.6966362432137898E-2</v>
      </c>
      <c r="L2439" s="17">
        <v>2.7897774578574501E-2</v>
      </c>
      <c r="M2439" s="17"/>
      <c r="N2439" s="17">
        <v>1.5255693851751099E-2</v>
      </c>
      <c r="O2439" s="17">
        <v>3.0794088243390999E-2</v>
      </c>
      <c r="P2439" s="17">
        <v>4.9856022013198303E-2</v>
      </c>
      <c r="Q2439" s="17">
        <v>5.0690751340039003E-2</v>
      </c>
      <c r="R2439" s="17"/>
      <c r="S2439" s="17">
        <v>3.8630101351674703E-2</v>
      </c>
      <c r="T2439" s="17">
        <v>6.6440361767712897E-2</v>
      </c>
      <c r="U2439" s="17">
        <v>3.5555623388130703E-2</v>
      </c>
      <c r="V2439" s="17">
        <v>3.8100797433587297E-2</v>
      </c>
      <c r="W2439" s="17">
        <v>0</v>
      </c>
      <c r="X2439" s="17">
        <v>1.46394861667549E-2</v>
      </c>
      <c r="Y2439" s="17">
        <v>4.32051231627303E-2</v>
      </c>
      <c r="Z2439" s="17">
        <v>2.05286541450839E-2</v>
      </c>
      <c r="AA2439" s="17">
        <v>4.1745176719072803E-2</v>
      </c>
      <c r="AB2439" s="17">
        <v>6.0534344868818701E-2</v>
      </c>
      <c r="AC2439" s="17">
        <v>2.8718711289257001E-2</v>
      </c>
      <c r="AD2439" s="17">
        <v>3.5666730272537597E-2</v>
      </c>
      <c r="AE2439" s="17"/>
      <c r="AF2439" s="17">
        <v>2.2488041486217102E-2</v>
      </c>
      <c r="AG2439" s="17">
        <v>2.88341732638174E-2</v>
      </c>
      <c r="AH2439" s="17">
        <v>7.5613285137080793E-2</v>
      </c>
      <c r="AI2439" s="17"/>
      <c r="AJ2439" s="17">
        <v>4.1324244243242499E-2</v>
      </c>
      <c r="AK2439" s="17">
        <v>2.633603479455E-2</v>
      </c>
      <c r="AL2439" s="17">
        <v>3.37731585170611E-2</v>
      </c>
      <c r="AM2439" s="17">
        <v>4.3623268635453398E-2</v>
      </c>
      <c r="AN2439" s="17">
        <v>5.0512509700046199E-2</v>
      </c>
      <c r="AO2439" s="17"/>
      <c r="AP2439" s="17">
        <v>1.87587972411347E-2</v>
      </c>
      <c r="AQ2439" s="17">
        <v>1.8754944077035401E-2</v>
      </c>
      <c r="AR2439" s="17">
        <v>4.8661205267631999E-2</v>
      </c>
      <c r="AS2439" s="17"/>
      <c r="AT2439" s="17" t="s">
        <v>74</v>
      </c>
      <c r="AU2439" s="17" t="s">
        <v>74</v>
      </c>
      <c r="AV2439" s="17" t="s">
        <v>74</v>
      </c>
      <c r="AW2439" s="17">
        <v>5.6734466609689498E-2</v>
      </c>
      <c r="AX2439" s="17">
        <v>3.6279377476255099E-2</v>
      </c>
      <c r="AY2439" s="17">
        <v>3.2477933800001198E-2</v>
      </c>
      <c r="AZ2439" s="17" t="s">
        <v>74</v>
      </c>
    </row>
    <row r="2440" spans="2:52" x14ac:dyDescent="0.35">
      <c r="B2440" t="s">
        <v>232</v>
      </c>
      <c r="C2440" s="17">
        <v>0.28027881461820198</v>
      </c>
      <c r="D2440" s="17">
        <v>0.31623268144580702</v>
      </c>
      <c r="E2440" s="17">
        <v>0.25000442641730702</v>
      </c>
      <c r="F2440" s="17"/>
      <c r="G2440" s="17">
        <v>0.37241969376762901</v>
      </c>
      <c r="H2440" s="17">
        <v>0.33848217719323098</v>
      </c>
      <c r="I2440" s="17">
        <v>0.27855797503963298</v>
      </c>
      <c r="J2440" s="17">
        <v>0.25443012092455802</v>
      </c>
      <c r="K2440" s="17">
        <v>0.135896565648809</v>
      </c>
      <c r="L2440" s="17">
        <v>9.5799700782549596E-2</v>
      </c>
      <c r="M2440" s="17"/>
      <c r="N2440" s="17">
        <v>0.25041253681932502</v>
      </c>
      <c r="O2440" s="17">
        <v>0.34315080310297402</v>
      </c>
      <c r="P2440" s="17">
        <v>0.30047315757413701</v>
      </c>
      <c r="Q2440" s="17">
        <v>0.23437077517869001</v>
      </c>
      <c r="R2440" s="17"/>
      <c r="S2440" s="17">
        <v>0.27714416678832099</v>
      </c>
      <c r="T2440" s="17">
        <v>0.24746913479014301</v>
      </c>
      <c r="U2440" s="17">
        <v>0.30168075761854002</v>
      </c>
      <c r="V2440" s="17">
        <v>0.26841235766055599</v>
      </c>
      <c r="W2440" s="17">
        <v>0.22613017957312201</v>
      </c>
      <c r="X2440" s="17">
        <v>0.34755950637170202</v>
      </c>
      <c r="Y2440" s="17">
        <v>0.20899468728662299</v>
      </c>
      <c r="Z2440" s="17">
        <v>0.42708936193189601</v>
      </c>
      <c r="AA2440" s="17">
        <v>0.28901040125397798</v>
      </c>
      <c r="AB2440" s="17">
        <v>0.24988018249744201</v>
      </c>
      <c r="AC2440" s="17">
        <v>0.32070046284600001</v>
      </c>
      <c r="AD2440" s="17">
        <v>0.271350149136657</v>
      </c>
      <c r="AE2440" s="17"/>
      <c r="AF2440" s="17">
        <v>0.248230338310718</v>
      </c>
      <c r="AG2440" s="17">
        <v>0.296246739269934</v>
      </c>
      <c r="AH2440" s="17">
        <v>0.233571742012918</v>
      </c>
      <c r="AI2440" s="17"/>
      <c r="AJ2440" s="17">
        <v>0.233169296584427</v>
      </c>
      <c r="AK2440" s="17">
        <v>0.31264833088917798</v>
      </c>
      <c r="AL2440" s="17">
        <v>0.30888186953093699</v>
      </c>
      <c r="AM2440" s="17">
        <v>0.35707200909317199</v>
      </c>
      <c r="AN2440" s="17">
        <v>0.243180629540872</v>
      </c>
      <c r="AO2440" s="17"/>
      <c r="AP2440" s="17">
        <v>0.26323230904613198</v>
      </c>
      <c r="AQ2440" s="17">
        <v>0.30948568058024201</v>
      </c>
      <c r="AR2440" s="17">
        <v>0.354342579885563</v>
      </c>
      <c r="AS2440" s="17"/>
      <c r="AT2440" s="17" t="s">
        <v>74</v>
      </c>
      <c r="AU2440" s="17" t="s">
        <v>74</v>
      </c>
      <c r="AV2440" s="17" t="s">
        <v>74</v>
      </c>
      <c r="AW2440" s="17">
        <v>0.243377631503539</v>
      </c>
      <c r="AX2440" s="17">
        <v>0.23806695566064301</v>
      </c>
      <c r="AY2440" s="17">
        <v>0.31313244976624899</v>
      </c>
      <c r="AZ2440" s="17" t="s">
        <v>74</v>
      </c>
    </row>
    <row r="2441" spans="2:52" x14ac:dyDescent="0.35">
      <c r="B2441" t="s">
        <v>233</v>
      </c>
      <c r="C2441" s="17">
        <v>0.42593106377002299</v>
      </c>
      <c r="D2441" s="17">
        <v>0.40829704827789398</v>
      </c>
      <c r="E2441" s="17">
        <v>0.44116710153106897</v>
      </c>
      <c r="F2441" s="17"/>
      <c r="G2441" s="17">
        <v>0.33624167665333499</v>
      </c>
      <c r="H2441" s="17">
        <v>0.36805101142136398</v>
      </c>
      <c r="I2441" s="17">
        <v>0.45006845616466501</v>
      </c>
      <c r="J2441" s="17">
        <v>0.42369032418371499</v>
      </c>
      <c r="K2441" s="17">
        <v>0.56010180111950003</v>
      </c>
      <c r="L2441" s="17">
        <v>0.61379903950688097</v>
      </c>
      <c r="M2441" s="17"/>
      <c r="N2441" s="17">
        <v>0.44517415674989502</v>
      </c>
      <c r="O2441" s="17">
        <v>0.38526852425473701</v>
      </c>
      <c r="P2441" s="17">
        <v>0.41277457910328103</v>
      </c>
      <c r="Q2441" s="17">
        <v>0.45725802935455201</v>
      </c>
      <c r="R2441" s="17"/>
      <c r="S2441" s="17">
        <v>0.410320112913234</v>
      </c>
      <c r="T2441" s="17">
        <v>0.40820183387405501</v>
      </c>
      <c r="U2441" s="17">
        <v>0.43400402579223002</v>
      </c>
      <c r="V2441" s="17">
        <v>0.40373043590991797</v>
      </c>
      <c r="W2441" s="17">
        <v>0.53581243484923702</v>
      </c>
      <c r="X2441" s="17">
        <v>0.37499708638383999</v>
      </c>
      <c r="Y2441" s="17">
        <v>0.48257050485056902</v>
      </c>
      <c r="Z2441" s="17">
        <v>0.40686993269046101</v>
      </c>
      <c r="AA2441" s="17">
        <v>0.40812570292348299</v>
      </c>
      <c r="AB2441" s="17">
        <v>0.48266255722152901</v>
      </c>
      <c r="AC2441" s="17">
        <v>0.39441264362101802</v>
      </c>
      <c r="AD2441" s="17">
        <v>0.468448664171771</v>
      </c>
      <c r="AE2441" s="17"/>
      <c r="AF2441" s="17">
        <v>0.47588943741733902</v>
      </c>
      <c r="AG2441" s="17">
        <v>0.41053397962243798</v>
      </c>
      <c r="AH2441" s="17">
        <v>0.44593196171281302</v>
      </c>
      <c r="AI2441" s="17"/>
      <c r="AJ2441" s="17">
        <v>0.48034831275979101</v>
      </c>
      <c r="AK2441" s="17">
        <v>0.37578545347689002</v>
      </c>
      <c r="AL2441" s="17">
        <v>0.362253246616628</v>
      </c>
      <c r="AM2441" s="17">
        <v>0.40107131967140103</v>
      </c>
      <c r="AN2441" s="17">
        <v>0.46295505736696602</v>
      </c>
      <c r="AO2441" s="17"/>
      <c r="AP2441" s="17">
        <v>0.47916629967187802</v>
      </c>
      <c r="AQ2441" s="17">
        <v>0.41618100602640701</v>
      </c>
      <c r="AR2441" s="17">
        <v>0.37561492531325302</v>
      </c>
      <c r="AS2441" s="17"/>
      <c r="AT2441" s="17" t="s">
        <v>74</v>
      </c>
      <c r="AU2441" s="17" t="s">
        <v>74</v>
      </c>
      <c r="AV2441" s="17" t="s">
        <v>74</v>
      </c>
      <c r="AW2441" s="17">
        <v>0.42765764869409201</v>
      </c>
      <c r="AX2441" s="17">
        <v>0.47416499381687399</v>
      </c>
      <c r="AY2441" s="17">
        <v>0.40347850642060101</v>
      </c>
      <c r="AZ2441" s="17" t="s">
        <v>74</v>
      </c>
    </row>
    <row r="2442" spans="2:52" x14ac:dyDescent="0.35">
      <c r="B2442" t="s">
        <v>86</v>
      </c>
      <c r="C2442" s="17">
        <v>-0.14565224915182101</v>
      </c>
      <c r="D2442" s="17">
        <v>-9.2064366832087199E-2</v>
      </c>
      <c r="E2442" s="17">
        <v>-0.191162675113763</v>
      </c>
      <c r="F2442" s="17"/>
      <c r="G2442" s="17">
        <v>3.6178017114293901E-2</v>
      </c>
      <c r="H2442" s="17">
        <v>-2.95688342281334E-2</v>
      </c>
      <c r="I2442" s="17">
        <v>-0.171510481125032</v>
      </c>
      <c r="J2442" s="17">
        <v>-0.169260203259157</v>
      </c>
      <c r="K2442" s="17">
        <v>-0.424205235470691</v>
      </c>
      <c r="L2442" s="17">
        <v>-0.51799933872433201</v>
      </c>
      <c r="M2442" s="17"/>
      <c r="N2442" s="17">
        <v>-0.19476161993057001</v>
      </c>
      <c r="O2442" s="17">
        <v>-4.2117721151762398E-2</v>
      </c>
      <c r="P2442" s="17">
        <v>-0.112301421529144</v>
      </c>
      <c r="Q2442" s="17">
        <v>-0.222887254175862</v>
      </c>
      <c r="R2442" s="17"/>
      <c r="S2442" s="17">
        <v>-0.13317594612491301</v>
      </c>
      <c r="T2442" s="17">
        <v>-0.160732699083911</v>
      </c>
      <c r="U2442" s="17">
        <v>-0.13232326817369</v>
      </c>
      <c r="V2442" s="17">
        <v>-0.13531807824936201</v>
      </c>
      <c r="W2442" s="17">
        <v>-0.30968225527611498</v>
      </c>
      <c r="X2442" s="17">
        <v>-2.7437580012137901E-2</v>
      </c>
      <c r="Y2442" s="17">
        <v>-0.273575817563946</v>
      </c>
      <c r="Z2442" s="17">
        <v>2.0219429241434699E-2</v>
      </c>
      <c r="AA2442" s="17">
        <v>-0.119115301669506</v>
      </c>
      <c r="AB2442" s="17">
        <v>-0.232782374724087</v>
      </c>
      <c r="AC2442" s="17">
        <v>-7.3712180775018399E-2</v>
      </c>
      <c r="AD2442" s="17">
        <v>-0.197098515035113</v>
      </c>
      <c r="AE2442" s="17"/>
      <c r="AF2442" s="17">
        <v>-0.22765909910662099</v>
      </c>
      <c r="AG2442" s="17">
        <v>-0.114287240352504</v>
      </c>
      <c r="AH2442" s="17">
        <v>-0.21236021969989499</v>
      </c>
      <c r="AI2442" s="17"/>
      <c r="AJ2442" s="17">
        <v>-0.247179016175364</v>
      </c>
      <c r="AK2442" s="17">
        <v>-6.3137122587712605E-2</v>
      </c>
      <c r="AL2442" s="17">
        <v>-5.3371377085691001E-2</v>
      </c>
      <c r="AM2442" s="17">
        <v>-4.3999310578229603E-2</v>
      </c>
      <c r="AN2442" s="17">
        <v>-0.21977442782609399</v>
      </c>
      <c r="AO2442" s="17"/>
      <c r="AP2442" s="17">
        <v>-0.215933990625745</v>
      </c>
      <c r="AQ2442" s="17">
        <v>-0.106695325446165</v>
      </c>
      <c r="AR2442" s="17">
        <v>-2.1272345427690201E-2</v>
      </c>
      <c r="AS2442" s="17"/>
      <c r="AT2442" s="17" t="s">
        <v>74</v>
      </c>
      <c r="AU2442" s="17" t="s">
        <v>74</v>
      </c>
      <c r="AV2442" s="17" t="s">
        <v>74</v>
      </c>
      <c r="AW2442" s="17">
        <v>-0.18428001719055301</v>
      </c>
      <c r="AX2442" s="17">
        <v>-0.23609803815623101</v>
      </c>
      <c r="AY2442" s="17">
        <v>-9.0346056654351997E-2</v>
      </c>
      <c r="AZ2442" s="17" t="s">
        <v>74</v>
      </c>
    </row>
    <row r="2443" spans="2:52" x14ac:dyDescent="0.35">
      <c r="C2443" s="17"/>
      <c r="D2443" s="17"/>
      <c r="E2443" s="17"/>
      <c r="F2443" s="17"/>
      <c r="G2443" s="17"/>
      <c r="H2443" s="17"/>
      <c r="I2443" s="17"/>
      <c r="J2443" s="17"/>
      <c r="K2443" s="17"/>
      <c r="L2443" s="17"/>
      <c r="M2443" s="17"/>
      <c r="N2443" s="17"/>
      <c r="O2443" s="17"/>
      <c r="P2443" s="17"/>
      <c r="Q2443" s="17"/>
      <c r="R2443" s="17"/>
      <c r="S2443" s="17"/>
      <c r="T2443" s="17"/>
      <c r="U2443" s="17"/>
      <c r="V2443" s="17"/>
      <c r="W2443" s="17"/>
      <c r="X2443" s="17"/>
      <c r="Y2443" s="17"/>
      <c r="Z2443" s="17"/>
      <c r="AA2443" s="17"/>
      <c r="AB2443" s="17"/>
      <c r="AC2443" s="17"/>
      <c r="AD2443" s="17"/>
      <c r="AE2443" s="17"/>
      <c r="AF2443" s="17"/>
      <c r="AG2443" s="17"/>
      <c r="AH2443" s="17"/>
      <c r="AI2443" s="17"/>
      <c r="AJ2443" s="17"/>
      <c r="AK2443" s="17"/>
      <c r="AL2443" s="17"/>
      <c r="AM2443" s="17"/>
      <c r="AN2443" s="17"/>
      <c r="AO2443" s="17"/>
      <c r="AP2443" s="17"/>
      <c r="AQ2443" s="17"/>
      <c r="AR2443" s="17"/>
      <c r="AS2443" s="17"/>
      <c r="AT2443" s="17"/>
      <c r="AU2443" s="17"/>
      <c r="AV2443" s="17"/>
      <c r="AW2443" s="17"/>
      <c r="AX2443" s="17"/>
      <c r="AY2443" s="17"/>
      <c r="AZ2443" s="17"/>
    </row>
    <row r="2444" spans="2:52" x14ac:dyDescent="0.35">
      <c r="B2444" s="6" t="s">
        <v>653</v>
      </c>
      <c r="C2444" s="17"/>
      <c r="D2444" s="17"/>
      <c r="E2444" s="17"/>
      <c r="F2444" s="17"/>
      <c r="G2444" s="17"/>
      <c r="H2444" s="17"/>
      <c r="I2444" s="17"/>
      <c r="J2444" s="17"/>
      <c r="K2444" s="17"/>
      <c r="L2444" s="17"/>
      <c r="M2444" s="17"/>
      <c r="N2444" s="17"/>
      <c r="O2444" s="17"/>
      <c r="P2444" s="17"/>
      <c r="Q2444" s="17"/>
      <c r="R2444" s="17"/>
      <c r="S2444" s="17"/>
      <c r="T2444" s="17"/>
      <c r="U2444" s="17"/>
      <c r="V2444" s="17"/>
      <c r="W2444" s="17"/>
      <c r="X2444" s="17"/>
      <c r="Y2444" s="17"/>
      <c r="Z2444" s="17"/>
      <c r="AA2444" s="17"/>
      <c r="AB2444" s="17"/>
      <c r="AC2444" s="17"/>
      <c r="AD2444" s="17"/>
      <c r="AE2444" s="17"/>
      <c r="AF2444" s="17"/>
      <c r="AG2444" s="17"/>
      <c r="AH2444" s="17"/>
      <c r="AI2444" s="17"/>
      <c r="AJ2444" s="17"/>
      <c r="AK2444" s="17"/>
      <c r="AL2444" s="17"/>
      <c r="AM2444" s="17"/>
      <c r="AN2444" s="17"/>
      <c r="AO2444" s="17"/>
      <c r="AP2444" s="17"/>
      <c r="AQ2444" s="17"/>
      <c r="AR2444" s="17"/>
      <c r="AS2444" s="17"/>
      <c r="AT2444" s="17"/>
      <c r="AU2444" s="17"/>
      <c r="AV2444" s="17"/>
      <c r="AW2444" s="17"/>
      <c r="AX2444" s="17"/>
      <c r="AY2444" s="17"/>
      <c r="AZ2444" s="17"/>
    </row>
    <row r="2445" spans="2:52" x14ac:dyDescent="0.35">
      <c r="B2445" s="26" t="s">
        <v>832</v>
      </c>
      <c r="C2445" s="17"/>
      <c r="D2445" s="17"/>
      <c r="E2445" s="17"/>
      <c r="F2445" s="17"/>
      <c r="G2445" s="17"/>
      <c r="H2445" s="17"/>
      <c r="I2445" s="17"/>
      <c r="J2445" s="17"/>
      <c r="K2445" s="17"/>
      <c r="L2445" s="17"/>
      <c r="M2445" s="17"/>
      <c r="N2445" s="17"/>
      <c r="O2445" s="17"/>
      <c r="P2445" s="17"/>
      <c r="Q2445" s="17"/>
      <c r="R2445" s="17"/>
      <c r="S2445" s="17"/>
      <c r="T2445" s="17"/>
      <c r="U2445" s="17"/>
      <c r="V2445" s="17"/>
      <c r="W2445" s="17"/>
      <c r="X2445" s="17"/>
      <c r="Y2445" s="17"/>
      <c r="Z2445" s="17"/>
      <c r="AA2445" s="17"/>
      <c r="AB2445" s="17"/>
      <c r="AC2445" s="17"/>
      <c r="AD2445" s="17"/>
      <c r="AE2445" s="17"/>
      <c r="AF2445" s="17"/>
      <c r="AG2445" s="17"/>
      <c r="AH2445" s="17"/>
      <c r="AI2445" s="17"/>
      <c r="AJ2445" s="17"/>
      <c r="AK2445" s="17"/>
      <c r="AL2445" s="17"/>
      <c r="AM2445" s="17"/>
      <c r="AN2445" s="17"/>
      <c r="AO2445" s="17"/>
      <c r="AP2445" s="17"/>
      <c r="AQ2445" s="17"/>
      <c r="AR2445" s="17"/>
      <c r="AS2445" s="17"/>
      <c r="AT2445" s="17"/>
      <c r="AU2445" s="17"/>
      <c r="AV2445" s="17"/>
      <c r="AW2445" s="17"/>
      <c r="AX2445" s="17"/>
      <c r="AY2445" s="17"/>
      <c r="AZ2445" s="17"/>
    </row>
    <row r="2446" spans="2:52" x14ac:dyDescent="0.35">
      <c r="B2446" t="s">
        <v>227</v>
      </c>
      <c r="C2446" s="17">
        <v>8.2204083134781794E-2</v>
      </c>
      <c r="D2446" s="17">
        <v>9.1925608563781402E-2</v>
      </c>
      <c r="E2446" s="17">
        <v>7.3376908403106594E-2</v>
      </c>
      <c r="F2446" s="17"/>
      <c r="G2446" s="17">
        <v>9.2887363089550798E-2</v>
      </c>
      <c r="H2446" s="17">
        <v>8.7428786568890901E-2</v>
      </c>
      <c r="I2446" s="17">
        <v>9.8308547074014097E-2</v>
      </c>
      <c r="J2446" s="17">
        <v>9.7737020300262697E-2</v>
      </c>
      <c r="K2446" s="17">
        <v>3.7048597873291997E-2</v>
      </c>
      <c r="L2446" s="17">
        <v>2.2080544608717199E-2</v>
      </c>
      <c r="M2446" s="17"/>
      <c r="N2446" s="17">
        <v>0.119896442594328</v>
      </c>
      <c r="O2446" s="17">
        <v>9.9737061039838398E-2</v>
      </c>
      <c r="P2446" s="17">
        <v>9.4012258026374695E-2</v>
      </c>
      <c r="Q2446" s="17">
        <v>3.9442789374085199E-2</v>
      </c>
      <c r="R2446" s="17"/>
      <c r="S2446" s="17">
        <v>8.3764357106434206E-2</v>
      </c>
      <c r="T2446" s="17">
        <v>5.9510780588802402E-2</v>
      </c>
      <c r="U2446" s="17">
        <v>8.9919165754053301E-2</v>
      </c>
      <c r="V2446" s="17">
        <v>4.6025740181376902E-2</v>
      </c>
      <c r="W2446" s="17">
        <v>6.3235583324131497E-2</v>
      </c>
      <c r="X2446" s="17">
        <v>0.14178152881684</v>
      </c>
      <c r="Y2446" s="17">
        <v>6.8287550569386193E-2</v>
      </c>
      <c r="Z2446" s="17">
        <v>7.2750039686762802E-2</v>
      </c>
      <c r="AA2446" s="17">
        <v>0.120974432314933</v>
      </c>
      <c r="AB2446" s="17">
        <v>4.0409641279483398E-2</v>
      </c>
      <c r="AC2446" s="17">
        <v>9.2000042746675906E-2</v>
      </c>
      <c r="AD2446" s="17">
        <v>6.8599183293173702E-2</v>
      </c>
      <c r="AE2446" s="17"/>
      <c r="AF2446" s="17">
        <v>7.7412689678593299E-2</v>
      </c>
      <c r="AG2446" s="17">
        <v>8.4082590381614794E-2</v>
      </c>
      <c r="AH2446" s="17">
        <v>7.8665347293524701E-2</v>
      </c>
      <c r="AI2446" s="17"/>
      <c r="AJ2446" s="17">
        <v>5.76739135779189E-2</v>
      </c>
      <c r="AK2446" s="17">
        <v>9.6673839146501697E-2</v>
      </c>
      <c r="AL2446" s="17">
        <v>0.10168668400257901</v>
      </c>
      <c r="AM2446" s="17">
        <v>0.24366544030410101</v>
      </c>
      <c r="AN2446" s="17">
        <v>7.5884327832265494E-2</v>
      </c>
      <c r="AO2446" s="17"/>
      <c r="AP2446" s="17">
        <v>8.4131462680829897E-2</v>
      </c>
      <c r="AQ2446" s="17">
        <v>9.7740913385883005E-2</v>
      </c>
      <c r="AR2446" s="17">
        <v>5.6524897659039702E-2</v>
      </c>
      <c r="AS2446" s="17"/>
      <c r="AT2446" s="17" t="s">
        <v>74</v>
      </c>
      <c r="AU2446" s="17" t="s">
        <v>74</v>
      </c>
      <c r="AV2446" s="17" t="s">
        <v>74</v>
      </c>
      <c r="AW2446" s="17">
        <v>8.7088298982781101E-2</v>
      </c>
      <c r="AX2446" s="17">
        <v>6.0776566491560102E-2</v>
      </c>
      <c r="AY2446" s="17">
        <v>9.0069927769212493E-2</v>
      </c>
      <c r="AZ2446" s="17" t="s">
        <v>74</v>
      </c>
    </row>
    <row r="2447" spans="2:52" x14ac:dyDescent="0.35">
      <c r="B2447" t="s">
        <v>228</v>
      </c>
      <c r="C2447" s="17">
        <v>0.23378636676018499</v>
      </c>
      <c r="D2447" s="17">
        <v>0.26095099667272897</v>
      </c>
      <c r="E2447" s="17">
        <v>0.20924860350963501</v>
      </c>
      <c r="F2447" s="17"/>
      <c r="G2447" s="17">
        <v>0.30324412147504698</v>
      </c>
      <c r="H2447" s="17">
        <v>0.27992315800866402</v>
      </c>
      <c r="I2447" s="17">
        <v>0.21549976962762499</v>
      </c>
      <c r="J2447" s="17">
        <v>0.205722530706759</v>
      </c>
      <c r="K2447" s="17">
        <v>0.12676403453233401</v>
      </c>
      <c r="L2447" s="17">
        <v>0.140403272041324</v>
      </c>
      <c r="M2447" s="17"/>
      <c r="N2447" s="17">
        <v>0.17784680634312799</v>
      </c>
      <c r="O2447" s="17">
        <v>0.27905107415072999</v>
      </c>
      <c r="P2447" s="17">
        <v>0.23816189034103799</v>
      </c>
      <c r="Q2447" s="17">
        <v>0.229015728130706</v>
      </c>
      <c r="R2447" s="17"/>
      <c r="S2447" s="17">
        <v>0.26177191632357</v>
      </c>
      <c r="T2447" s="17">
        <v>0.24897175217716999</v>
      </c>
      <c r="U2447" s="17">
        <v>0.26225495150038802</v>
      </c>
      <c r="V2447" s="17">
        <v>0.20759368377113099</v>
      </c>
      <c r="W2447" s="17">
        <v>0.185991776353815</v>
      </c>
      <c r="X2447" s="17">
        <v>0.21837132748357099</v>
      </c>
      <c r="Y2447" s="17">
        <v>0.214590563214098</v>
      </c>
      <c r="Z2447" s="17">
        <v>0.25502967832298901</v>
      </c>
      <c r="AA2447" s="17">
        <v>0.20480737171732899</v>
      </c>
      <c r="AB2447" s="17">
        <v>0.240688802948889</v>
      </c>
      <c r="AC2447" s="17">
        <v>0.243582785384345</v>
      </c>
      <c r="AD2447" s="17">
        <v>0.24220383679593299</v>
      </c>
      <c r="AE2447" s="17"/>
      <c r="AF2447" s="17">
        <v>0.22119106884555501</v>
      </c>
      <c r="AG2447" s="17">
        <v>0.24111598124411401</v>
      </c>
      <c r="AH2447" s="17">
        <v>0.20049747357877101</v>
      </c>
      <c r="AI2447" s="17"/>
      <c r="AJ2447" s="17">
        <v>0.22234417800033701</v>
      </c>
      <c r="AK2447" s="17">
        <v>0.24934345101060801</v>
      </c>
      <c r="AL2447" s="17">
        <v>0.20117948750145501</v>
      </c>
      <c r="AM2447" s="17">
        <v>0.16125370102250999</v>
      </c>
      <c r="AN2447" s="17">
        <v>0.20887560710133499</v>
      </c>
      <c r="AO2447" s="17"/>
      <c r="AP2447" s="17">
        <v>0.24397351666436201</v>
      </c>
      <c r="AQ2447" s="17">
        <v>0.24047071983498899</v>
      </c>
      <c r="AR2447" s="17">
        <v>0.25283464758663499</v>
      </c>
      <c r="AS2447" s="17"/>
      <c r="AT2447" s="17" t="s">
        <v>74</v>
      </c>
      <c r="AU2447" s="17" t="s">
        <v>74</v>
      </c>
      <c r="AV2447" s="17" t="s">
        <v>74</v>
      </c>
      <c r="AW2447" s="17">
        <v>0.21936945269899899</v>
      </c>
      <c r="AX2447" s="17">
        <v>0.192982835757076</v>
      </c>
      <c r="AY2447" s="17">
        <v>0.257614211503644</v>
      </c>
      <c r="AZ2447" s="17" t="s">
        <v>74</v>
      </c>
    </row>
    <row r="2448" spans="2:52" x14ac:dyDescent="0.35">
      <c r="B2448" t="s">
        <v>229</v>
      </c>
      <c r="C2448" s="17">
        <v>0.26007220729691699</v>
      </c>
      <c r="D2448" s="17">
        <v>0.260478848185417</v>
      </c>
      <c r="E2448" s="17">
        <v>0.26016332929867603</v>
      </c>
      <c r="F2448" s="17"/>
      <c r="G2448" s="17">
        <v>0.26642918750153599</v>
      </c>
      <c r="H2448" s="17">
        <v>0.24284765419884199</v>
      </c>
      <c r="I2448" s="17">
        <v>0.25514831207176297</v>
      </c>
      <c r="J2448" s="17">
        <v>0.27229333599109201</v>
      </c>
      <c r="K2448" s="17">
        <v>0.253819539657683</v>
      </c>
      <c r="L2448" s="17">
        <v>0.28837227643826002</v>
      </c>
      <c r="M2448" s="17"/>
      <c r="N2448" s="17">
        <v>0.25055088075651499</v>
      </c>
      <c r="O2448" s="17">
        <v>0.24865857980797301</v>
      </c>
      <c r="P2448" s="17">
        <v>0.26285232024980998</v>
      </c>
      <c r="Q2448" s="17">
        <v>0.27131796090148902</v>
      </c>
      <c r="R2448" s="17"/>
      <c r="S2448" s="17">
        <v>0.22754062833720401</v>
      </c>
      <c r="T2448" s="17">
        <v>0.27778247385126398</v>
      </c>
      <c r="U2448" s="17">
        <v>0.208450964395831</v>
      </c>
      <c r="V2448" s="17">
        <v>0.33852943560874499</v>
      </c>
      <c r="W2448" s="17">
        <v>0.21792989391878501</v>
      </c>
      <c r="X2448" s="17">
        <v>0.25365013160344801</v>
      </c>
      <c r="Y2448" s="17">
        <v>0.24878773625433401</v>
      </c>
      <c r="Z2448" s="17">
        <v>0.23871977214576601</v>
      </c>
      <c r="AA2448" s="17">
        <v>0.29898104653742602</v>
      </c>
      <c r="AB2448" s="17">
        <v>0.25400548507154402</v>
      </c>
      <c r="AC2448" s="17">
        <v>0.28191269824735599</v>
      </c>
      <c r="AD2448" s="17">
        <v>0.29416235319574602</v>
      </c>
      <c r="AE2448" s="17"/>
      <c r="AF2448" s="17">
        <v>0.245777740061803</v>
      </c>
      <c r="AG2448" s="17">
        <v>0.27595465491125398</v>
      </c>
      <c r="AH2448" s="17">
        <v>0.26604748886810398</v>
      </c>
      <c r="AI2448" s="17"/>
      <c r="AJ2448" s="17">
        <v>0.24259054142088099</v>
      </c>
      <c r="AK2448" s="17">
        <v>0.27953897716844001</v>
      </c>
      <c r="AL2448" s="17">
        <v>0.29786544940741899</v>
      </c>
      <c r="AM2448" s="17">
        <v>0.22305813600011201</v>
      </c>
      <c r="AN2448" s="17">
        <v>0.26197974024142301</v>
      </c>
      <c r="AO2448" s="17"/>
      <c r="AP2448" s="17">
        <v>0.228498616527128</v>
      </c>
      <c r="AQ2448" s="17">
        <v>0.24471195370222801</v>
      </c>
      <c r="AR2448" s="17">
        <v>0.25983825675874</v>
      </c>
      <c r="AS2448" s="17"/>
      <c r="AT2448" s="17" t="s">
        <v>74</v>
      </c>
      <c r="AU2448" s="17" t="s">
        <v>74</v>
      </c>
      <c r="AV2448" s="17" t="s">
        <v>74</v>
      </c>
      <c r="AW2448" s="17">
        <v>0.26106649784576902</v>
      </c>
      <c r="AX2448" s="17">
        <v>0.28073518520927598</v>
      </c>
      <c r="AY2448" s="17">
        <v>0.250358728608781</v>
      </c>
      <c r="AZ2448" s="17" t="s">
        <v>74</v>
      </c>
    </row>
    <row r="2449" spans="2:52" x14ac:dyDescent="0.35">
      <c r="B2449" t="s">
        <v>230</v>
      </c>
      <c r="C2449" s="17">
        <v>0.20839931791113001</v>
      </c>
      <c r="D2449" s="17">
        <v>0.20562689739909401</v>
      </c>
      <c r="E2449" s="17">
        <v>0.21190855492355201</v>
      </c>
      <c r="F2449" s="17"/>
      <c r="G2449" s="17">
        <v>0.22398764307720001</v>
      </c>
      <c r="H2449" s="17">
        <v>0.184308535781742</v>
      </c>
      <c r="I2449" s="17">
        <v>0.23153434356088001</v>
      </c>
      <c r="J2449" s="17">
        <v>0.16512403753478999</v>
      </c>
      <c r="K2449" s="17">
        <v>0.24999313765231301</v>
      </c>
      <c r="L2449" s="17">
        <v>0.22579661943853199</v>
      </c>
      <c r="M2449" s="17"/>
      <c r="N2449" s="17">
        <v>0.234398283686789</v>
      </c>
      <c r="O2449" s="17">
        <v>0.20664490911377001</v>
      </c>
      <c r="P2449" s="17">
        <v>0.188650390695523</v>
      </c>
      <c r="Q2449" s="17">
        <v>0.20555289111818201</v>
      </c>
      <c r="R2449" s="17"/>
      <c r="S2449" s="17">
        <v>0.19021971425262699</v>
      </c>
      <c r="T2449" s="17">
        <v>0.22527907473912501</v>
      </c>
      <c r="U2449" s="17">
        <v>0.21373244835355101</v>
      </c>
      <c r="V2449" s="17">
        <v>0.17706650263679999</v>
      </c>
      <c r="W2449" s="17">
        <v>0.34995436277513298</v>
      </c>
      <c r="X2449" s="17">
        <v>0.219016740854442</v>
      </c>
      <c r="Y2449" s="17">
        <v>0.18483083385437199</v>
      </c>
      <c r="Z2449" s="17">
        <v>0.17826791852625701</v>
      </c>
      <c r="AA2449" s="17">
        <v>0.18726184583086899</v>
      </c>
      <c r="AB2449" s="17">
        <v>0.21014154271330901</v>
      </c>
      <c r="AC2449" s="17">
        <v>0.22239427538793</v>
      </c>
      <c r="AD2449" s="17">
        <v>0.10688346531020899</v>
      </c>
      <c r="AE2449" s="17"/>
      <c r="AF2449" s="17">
        <v>0.22968699343207</v>
      </c>
      <c r="AG2449" s="17">
        <v>0.199241446816806</v>
      </c>
      <c r="AH2449" s="17">
        <v>0.18099794923856399</v>
      </c>
      <c r="AI2449" s="17"/>
      <c r="AJ2449" s="17">
        <v>0.21007754149522301</v>
      </c>
      <c r="AK2449" s="17">
        <v>0.19417182205783001</v>
      </c>
      <c r="AL2449" s="17">
        <v>0.25562915620101001</v>
      </c>
      <c r="AM2449" s="17">
        <v>0.15070686149687099</v>
      </c>
      <c r="AN2449" s="17">
        <v>0.196569559179677</v>
      </c>
      <c r="AO2449" s="17"/>
      <c r="AP2449" s="17">
        <v>0.235469983726593</v>
      </c>
      <c r="AQ2449" s="17">
        <v>0.216745846617451</v>
      </c>
      <c r="AR2449" s="17">
        <v>0.25219693665702803</v>
      </c>
      <c r="AS2449" s="17"/>
      <c r="AT2449" s="17" t="s">
        <v>74</v>
      </c>
      <c r="AU2449" s="17" t="s">
        <v>74</v>
      </c>
      <c r="AV2449" s="17" t="s">
        <v>74</v>
      </c>
      <c r="AW2449" s="17">
        <v>0.21067292014497399</v>
      </c>
      <c r="AX2449" s="17">
        <v>0.18938260346652999</v>
      </c>
      <c r="AY2449" s="17">
        <v>0.21614918664926999</v>
      </c>
      <c r="AZ2449" s="17" t="s">
        <v>74</v>
      </c>
    </row>
    <row r="2450" spans="2:52" x14ac:dyDescent="0.35">
      <c r="B2450" t="s">
        <v>231</v>
      </c>
      <c r="C2450" s="17">
        <v>0.17941579005960001</v>
      </c>
      <c r="D2450" s="17">
        <v>0.15124715327368199</v>
      </c>
      <c r="E2450" s="17">
        <v>0.20330759298878401</v>
      </c>
      <c r="F2450" s="17"/>
      <c r="G2450" s="17">
        <v>8.9786351134852796E-2</v>
      </c>
      <c r="H2450" s="17">
        <v>0.168096597540038</v>
      </c>
      <c r="I2450" s="17">
        <v>0.174315832286003</v>
      </c>
      <c r="J2450" s="17">
        <v>0.20432426502464801</v>
      </c>
      <c r="K2450" s="17">
        <v>0.28669978892741099</v>
      </c>
      <c r="L2450" s="17">
        <v>0.280392489495701</v>
      </c>
      <c r="M2450" s="17"/>
      <c r="N2450" s="17">
        <v>0.20639505948834899</v>
      </c>
      <c r="O2450" s="17">
        <v>0.14202389064248</v>
      </c>
      <c r="P2450" s="17">
        <v>0.17306220267032901</v>
      </c>
      <c r="Q2450" s="17">
        <v>0.19855233934892599</v>
      </c>
      <c r="R2450" s="17"/>
      <c r="S2450" s="17">
        <v>0.197936159301628</v>
      </c>
      <c r="T2450" s="17">
        <v>0.14351115811199999</v>
      </c>
      <c r="U2450" s="17">
        <v>0.19042157184677999</v>
      </c>
      <c r="V2450" s="17">
        <v>0.19268384036836</v>
      </c>
      <c r="W2450" s="17">
        <v>0.17307649113493101</v>
      </c>
      <c r="X2450" s="17">
        <v>0.13213401839216299</v>
      </c>
      <c r="Y2450" s="17">
        <v>0.250204499986383</v>
      </c>
      <c r="Z2450" s="17">
        <v>0.234703937173142</v>
      </c>
      <c r="AA2450" s="17">
        <v>0.13924178705357201</v>
      </c>
      <c r="AB2450" s="17">
        <v>0.235263257854324</v>
      </c>
      <c r="AC2450" s="17">
        <v>0.131391486944436</v>
      </c>
      <c r="AD2450" s="17">
        <v>0.21642972701424901</v>
      </c>
      <c r="AE2450" s="17"/>
      <c r="AF2450" s="17">
        <v>0.20133895178708899</v>
      </c>
      <c r="AG2450" s="17">
        <v>0.16851185812459399</v>
      </c>
      <c r="AH2450" s="17">
        <v>0.21201812184386001</v>
      </c>
      <c r="AI2450" s="17"/>
      <c r="AJ2450" s="17">
        <v>0.231430840970446</v>
      </c>
      <c r="AK2450" s="17">
        <v>0.15043903513017201</v>
      </c>
      <c r="AL2450" s="17">
        <v>0.109866064370476</v>
      </c>
      <c r="AM2450" s="17">
        <v>0.221315861176406</v>
      </c>
      <c r="AN2450" s="17">
        <v>0.212942336113493</v>
      </c>
      <c r="AO2450" s="17"/>
      <c r="AP2450" s="17">
        <v>0.19371952170024601</v>
      </c>
      <c r="AQ2450" s="17">
        <v>0.17736673277533799</v>
      </c>
      <c r="AR2450" s="17">
        <v>0.151285371735907</v>
      </c>
      <c r="AS2450" s="17"/>
      <c r="AT2450" s="17" t="s">
        <v>74</v>
      </c>
      <c r="AU2450" s="17" t="s">
        <v>74</v>
      </c>
      <c r="AV2450" s="17" t="s">
        <v>74</v>
      </c>
      <c r="AW2450" s="17">
        <v>0.180303091201476</v>
      </c>
      <c r="AX2450" s="17">
        <v>0.234389352552172</v>
      </c>
      <c r="AY2450" s="17">
        <v>0.154229136237578</v>
      </c>
      <c r="AZ2450" s="17" t="s">
        <v>74</v>
      </c>
    </row>
    <row r="2451" spans="2:52" x14ac:dyDescent="0.35">
      <c r="B2451" t="s">
        <v>72</v>
      </c>
      <c r="C2451" s="17">
        <v>3.6122234837386198E-2</v>
      </c>
      <c r="D2451" s="17">
        <v>2.9770495905295902E-2</v>
      </c>
      <c r="E2451" s="17">
        <v>4.1995010876245902E-2</v>
      </c>
      <c r="F2451" s="17"/>
      <c r="G2451" s="17">
        <v>2.3665333721813502E-2</v>
      </c>
      <c r="H2451" s="17">
        <v>3.7395267901822599E-2</v>
      </c>
      <c r="I2451" s="17">
        <v>2.5193195379715101E-2</v>
      </c>
      <c r="J2451" s="17">
        <v>5.47988104424477E-2</v>
      </c>
      <c r="K2451" s="17">
        <v>4.5674901356967203E-2</v>
      </c>
      <c r="L2451" s="17">
        <v>4.2954797977465403E-2</v>
      </c>
      <c r="M2451" s="17"/>
      <c r="N2451" s="17">
        <v>1.09125271308905E-2</v>
      </c>
      <c r="O2451" s="17">
        <v>2.38844852452085E-2</v>
      </c>
      <c r="P2451" s="17">
        <v>4.3260938016925703E-2</v>
      </c>
      <c r="Q2451" s="17">
        <v>5.61182911266115E-2</v>
      </c>
      <c r="R2451" s="17"/>
      <c r="S2451" s="17">
        <v>3.8767224678536299E-2</v>
      </c>
      <c r="T2451" s="17">
        <v>4.4944760531638699E-2</v>
      </c>
      <c r="U2451" s="17">
        <v>3.5220898149396197E-2</v>
      </c>
      <c r="V2451" s="17">
        <v>3.8100797433587297E-2</v>
      </c>
      <c r="W2451" s="17">
        <v>9.8118924932053507E-3</v>
      </c>
      <c r="X2451" s="17">
        <v>3.5046252849536698E-2</v>
      </c>
      <c r="Y2451" s="17">
        <v>3.3298816121428397E-2</v>
      </c>
      <c r="Z2451" s="17">
        <v>2.05286541450839E-2</v>
      </c>
      <c r="AA2451" s="17">
        <v>4.8733516545870298E-2</v>
      </c>
      <c r="AB2451" s="17">
        <v>1.9491270132451499E-2</v>
      </c>
      <c r="AC2451" s="17">
        <v>2.8718711289257001E-2</v>
      </c>
      <c r="AD2451" s="17">
        <v>7.1721434390688898E-2</v>
      </c>
      <c r="AE2451" s="17"/>
      <c r="AF2451" s="17">
        <v>2.4592556194890501E-2</v>
      </c>
      <c r="AG2451" s="17">
        <v>3.1093468521617498E-2</v>
      </c>
      <c r="AH2451" s="17">
        <v>6.17736191771747E-2</v>
      </c>
      <c r="AI2451" s="17"/>
      <c r="AJ2451" s="17">
        <v>3.5882984535193202E-2</v>
      </c>
      <c r="AK2451" s="17">
        <v>2.9832875486448199E-2</v>
      </c>
      <c r="AL2451" s="17">
        <v>3.37731585170611E-2</v>
      </c>
      <c r="AM2451" s="17">
        <v>0</v>
      </c>
      <c r="AN2451" s="17">
        <v>4.3748429531805903E-2</v>
      </c>
      <c r="AO2451" s="17"/>
      <c r="AP2451" s="17">
        <v>1.4206898700841001E-2</v>
      </c>
      <c r="AQ2451" s="17">
        <v>2.2963833684111E-2</v>
      </c>
      <c r="AR2451" s="17">
        <v>2.73198896026495E-2</v>
      </c>
      <c r="AS2451" s="17"/>
      <c r="AT2451" s="17" t="s">
        <v>74</v>
      </c>
      <c r="AU2451" s="17" t="s">
        <v>74</v>
      </c>
      <c r="AV2451" s="17" t="s">
        <v>74</v>
      </c>
      <c r="AW2451" s="17">
        <v>4.1499739125999302E-2</v>
      </c>
      <c r="AX2451" s="17">
        <v>4.1733456523384997E-2</v>
      </c>
      <c r="AY2451" s="17">
        <v>3.1578809231515598E-2</v>
      </c>
      <c r="AZ2451" s="17" t="s">
        <v>74</v>
      </c>
    </row>
    <row r="2452" spans="2:52" x14ac:dyDescent="0.35">
      <c r="B2452" t="s">
        <v>232</v>
      </c>
      <c r="C2452" s="17">
        <v>0.315990449894966</v>
      </c>
      <c r="D2452" s="17">
        <v>0.35287660523651099</v>
      </c>
      <c r="E2452" s="17">
        <v>0.28262551191274099</v>
      </c>
      <c r="F2452" s="17"/>
      <c r="G2452" s="17">
        <v>0.39613148456459701</v>
      </c>
      <c r="H2452" s="17">
        <v>0.36735194457755499</v>
      </c>
      <c r="I2452" s="17">
        <v>0.313808316701639</v>
      </c>
      <c r="J2452" s="17">
        <v>0.30345955100702199</v>
      </c>
      <c r="K2452" s="17">
        <v>0.16381263240562599</v>
      </c>
      <c r="L2452" s="17">
        <v>0.162483816650042</v>
      </c>
      <c r="M2452" s="17"/>
      <c r="N2452" s="17">
        <v>0.29774324893745602</v>
      </c>
      <c r="O2452" s="17">
        <v>0.37878813519056798</v>
      </c>
      <c r="P2452" s="17">
        <v>0.33217414836741199</v>
      </c>
      <c r="Q2452" s="17">
        <v>0.26845851750479199</v>
      </c>
      <c r="R2452" s="17"/>
      <c r="S2452" s="17">
        <v>0.34553627343000398</v>
      </c>
      <c r="T2452" s="17">
        <v>0.30848253276597198</v>
      </c>
      <c r="U2452" s="17">
        <v>0.35217411725444198</v>
      </c>
      <c r="V2452" s="17">
        <v>0.25361942395250803</v>
      </c>
      <c r="W2452" s="17">
        <v>0.24922735967794701</v>
      </c>
      <c r="X2452" s="17">
        <v>0.360152856300411</v>
      </c>
      <c r="Y2452" s="17">
        <v>0.28287811378348399</v>
      </c>
      <c r="Z2452" s="17">
        <v>0.32777971800975098</v>
      </c>
      <c r="AA2452" s="17">
        <v>0.32578180403226198</v>
      </c>
      <c r="AB2452" s="17">
        <v>0.28109844422837199</v>
      </c>
      <c r="AC2452" s="17">
        <v>0.33558282813102103</v>
      </c>
      <c r="AD2452" s="17">
        <v>0.31080302008910698</v>
      </c>
      <c r="AE2452" s="17"/>
      <c r="AF2452" s="17">
        <v>0.298603758524149</v>
      </c>
      <c r="AG2452" s="17">
        <v>0.32519857162572902</v>
      </c>
      <c r="AH2452" s="17">
        <v>0.27916282087229599</v>
      </c>
      <c r="AI2452" s="17"/>
      <c r="AJ2452" s="17">
        <v>0.28001809157825602</v>
      </c>
      <c r="AK2452" s="17">
        <v>0.34601729015711002</v>
      </c>
      <c r="AL2452" s="17">
        <v>0.302866171504034</v>
      </c>
      <c r="AM2452" s="17">
        <v>0.404919141326611</v>
      </c>
      <c r="AN2452" s="17">
        <v>0.28475993493360102</v>
      </c>
      <c r="AO2452" s="17"/>
      <c r="AP2452" s="17">
        <v>0.328104979345192</v>
      </c>
      <c r="AQ2452" s="17">
        <v>0.338211633220872</v>
      </c>
      <c r="AR2452" s="17">
        <v>0.30935954524567499</v>
      </c>
      <c r="AS2452" s="17"/>
      <c r="AT2452" s="17" t="s">
        <v>74</v>
      </c>
      <c r="AU2452" s="17" t="s">
        <v>74</v>
      </c>
      <c r="AV2452" s="17" t="s">
        <v>74</v>
      </c>
      <c r="AW2452" s="17">
        <v>0.30645775168178102</v>
      </c>
      <c r="AX2452" s="17">
        <v>0.25375940224863602</v>
      </c>
      <c r="AY2452" s="17">
        <v>0.34768413927285602</v>
      </c>
      <c r="AZ2452" s="17" t="s">
        <v>74</v>
      </c>
    </row>
    <row r="2453" spans="2:52" x14ac:dyDescent="0.35">
      <c r="B2453" t="s">
        <v>233</v>
      </c>
      <c r="C2453" s="17">
        <v>0.38781510797072999</v>
      </c>
      <c r="D2453" s="17">
        <v>0.356874050672776</v>
      </c>
      <c r="E2453" s="17">
        <v>0.41521614791233702</v>
      </c>
      <c r="F2453" s="17"/>
      <c r="G2453" s="17">
        <v>0.31377399421205299</v>
      </c>
      <c r="H2453" s="17">
        <v>0.35240513332177997</v>
      </c>
      <c r="I2453" s="17">
        <v>0.40585017584688399</v>
      </c>
      <c r="J2453" s="17">
        <v>0.369448302559438</v>
      </c>
      <c r="K2453" s="17">
        <v>0.53669292657972401</v>
      </c>
      <c r="L2453" s="17">
        <v>0.50618910893423297</v>
      </c>
      <c r="M2453" s="17"/>
      <c r="N2453" s="17">
        <v>0.44079334317513802</v>
      </c>
      <c r="O2453" s="17">
        <v>0.34866879975624998</v>
      </c>
      <c r="P2453" s="17">
        <v>0.36171259336585199</v>
      </c>
      <c r="Q2453" s="17">
        <v>0.404105230467108</v>
      </c>
      <c r="R2453" s="17"/>
      <c r="S2453" s="17">
        <v>0.38815587355425601</v>
      </c>
      <c r="T2453" s="17">
        <v>0.368790232851125</v>
      </c>
      <c r="U2453" s="17">
        <v>0.40415402020033098</v>
      </c>
      <c r="V2453" s="17">
        <v>0.36975034300516002</v>
      </c>
      <c r="W2453" s="17">
        <v>0.52303085391006399</v>
      </c>
      <c r="X2453" s="17">
        <v>0.35115075924660499</v>
      </c>
      <c r="Y2453" s="17">
        <v>0.43503533384075399</v>
      </c>
      <c r="Z2453" s="17">
        <v>0.41297185569939898</v>
      </c>
      <c r="AA2453" s="17">
        <v>0.32650363288444101</v>
      </c>
      <c r="AB2453" s="17">
        <v>0.44540480056763199</v>
      </c>
      <c r="AC2453" s="17">
        <v>0.35378576233236603</v>
      </c>
      <c r="AD2453" s="17">
        <v>0.32331319232445799</v>
      </c>
      <c r="AE2453" s="17"/>
      <c r="AF2453" s="17">
        <v>0.43102594521915799</v>
      </c>
      <c r="AG2453" s="17">
        <v>0.36775330494140002</v>
      </c>
      <c r="AH2453" s="17">
        <v>0.39301607108242498</v>
      </c>
      <c r="AI2453" s="17"/>
      <c r="AJ2453" s="17">
        <v>0.44150838246566898</v>
      </c>
      <c r="AK2453" s="17">
        <v>0.344610857188002</v>
      </c>
      <c r="AL2453" s="17">
        <v>0.36549522057148598</v>
      </c>
      <c r="AM2453" s="17">
        <v>0.37202272267327702</v>
      </c>
      <c r="AN2453" s="17">
        <v>0.40951189529317</v>
      </c>
      <c r="AO2453" s="17"/>
      <c r="AP2453" s="17">
        <v>0.42918950542683898</v>
      </c>
      <c r="AQ2453" s="17">
        <v>0.39411257939278899</v>
      </c>
      <c r="AR2453" s="17">
        <v>0.40348230839293497</v>
      </c>
      <c r="AS2453" s="17"/>
      <c r="AT2453" s="17" t="s">
        <v>74</v>
      </c>
      <c r="AU2453" s="17" t="s">
        <v>74</v>
      </c>
      <c r="AV2453" s="17" t="s">
        <v>74</v>
      </c>
      <c r="AW2453" s="17">
        <v>0.39097601134645099</v>
      </c>
      <c r="AX2453" s="17">
        <v>0.42377195601870299</v>
      </c>
      <c r="AY2453" s="17">
        <v>0.37037832288684702</v>
      </c>
      <c r="AZ2453" s="17" t="s">
        <v>74</v>
      </c>
    </row>
    <row r="2454" spans="2:52" x14ac:dyDescent="0.35">
      <c r="B2454" t="s">
        <v>86</v>
      </c>
      <c r="C2454" s="17">
        <v>-7.1824658075763798E-2</v>
      </c>
      <c r="D2454" s="17">
        <v>-3.9974454362653499E-3</v>
      </c>
      <c r="E2454" s="17">
        <v>-0.132590635999595</v>
      </c>
      <c r="F2454" s="17"/>
      <c r="G2454" s="17">
        <v>8.2357490352544402E-2</v>
      </c>
      <c r="H2454" s="17">
        <v>1.4946811255774999E-2</v>
      </c>
      <c r="I2454" s="17">
        <v>-9.2041859145245E-2</v>
      </c>
      <c r="J2454" s="17">
        <v>-6.5988751552416694E-2</v>
      </c>
      <c r="K2454" s="17">
        <v>-0.37288029417409801</v>
      </c>
      <c r="L2454" s="17">
        <v>-0.343705292284191</v>
      </c>
      <c r="M2454" s="17"/>
      <c r="N2454" s="17">
        <v>-0.143050094237682</v>
      </c>
      <c r="O2454" s="17">
        <v>3.0119335434318599E-2</v>
      </c>
      <c r="P2454" s="17">
        <v>-2.9538444998439401E-2</v>
      </c>
      <c r="Q2454" s="17">
        <v>-0.13564671296231601</v>
      </c>
      <c r="R2454" s="17"/>
      <c r="S2454" s="17">
        <v>-4.26196001242512E-2</v>
      </c>
      <c r="T2454" s="17">
        <v>-6.0307700085152197E-2</v>
      </c>
      <c r="U2454" s="17">
        <v>-5.1979902945889597E-2</v>
      </c>
      <c r="V2454" s="17">
        <v>-0.11613091905265099</v>
      </c>
      <c r="W2454" s="17">
        <v>-0.27380349423211697</v>
      </c>
      <c r="X2454" s="17">
        <v>9.0020970538063298E-3</v>
      </c>
      <c r="Y2454" s="17">
        <v>-0.15215722005727</v>
      </c>
      <c r="Z2454" s="17">
        <v>-8.5192137689647701E-2</v>
      </c>
      <c r="AA2454" s="17">
        <v>-7.2182885217897397E-4</v>
      </c>
      <c r="AB2454" s="17">
        <v>-0.16430635633926</v>
      </c>
      <c r="AC2454" s="17">
        <v>-1.8202934201344299E-2</v>
      </c>
      <c r="AD2454" s="17">
        <v>-1.25101722353506E-2</v>
      </c>
      <c r="AE2454" s="17"/>
      <c r="AF2454" s="17">
        <v>-0.13242218669500899</v>
      </c>
      <c r="AG2454" s="17">
        <v>-4.25547333156715E-2</v>
      </c>
      <c r="AH2454" s="17">
        <v>-0.113853250210129</v>
      </c>
      <c r="AI2454" s="17"/>
      <c r="AJ2454" s="17">
        <v>-0.16149029088741301</v>
      </c>
      <c r="AK2454" s="17">
        <v>1.4064329691080299E-3</v>
      </c>
      <c r="AL2454" s="17">
        <v>-6.2629049067451897E-2</v>
      </c>
      <c r="AM2454" s="17">
        <v>3.2896418653334099E-2</v>
      </c>
      <c r="AN2454" s="17">
        <v>-0.12475196035956999</v>
      </c>
      <c r="AO2454" s="17"/>
      <c r="AP2454" s="17">
        <v>-0.101084526081648</v>
      </c>
      <c r="AQ2454" s="17">
        <v>-5.5900946171916398E-2</v>
      </c>
      <c r="AR2454" s="17">
        <v>-9.4122763147260702E-2</v>
      </c>
      <c r="AS2454" s="17"/>
      <c r="AT2454" s="17" t="s">
        <v>74</v>
      </c>
      <c r="AU2454" s="17" t="s">
        <v>74</v>
      </c>
      <c r="AV2454" s="17" t="s">
        <v>74</v>
      </c>
      <c r="AW2454" s="17">
        <v>-8.4518259664669998E-2</v>
      </c>
      <c r="AX2454" s="17">
        <v>-0.17001255377006699</v>
      </c>
      <c r="AY2454" s="17">
        <v>-2.2694183613991101E-2</v>
      </c>
      <c r="AZ2454" s="17" t="s">
        <v>74</v>
      </c>
    </row>
    <row r="2455" spans="2:52" x14ac:dyDescent="0.35">
      <c r="C2455" s="17"/>
      <c r="D2455" s="17"/>
      <c r="E2455" s="17"/>
      <c r="F2455" s="17"/>
      <c r="G2455" s="17"/>
      <c r="H2455" s="17"/>
      <c r="I2455" s="17"/>
      <c r="J2455" s="17"/>
      <c r="K2455" s="17"/>
      <c r="L2455" s="17"/>
      <c r="M2455" s="17"/>
      <c r="N2455" s="17"/>
      <c r="O2455" s="17"/>
      <c r="P2455" s="17"/>
      <c r="Q2455" s="17"/>
      <c r="R2455" s="17"/>
      <c r="S2455" s="17"/>
      <c r="T2455" s="17"/>
      <c r="U2455" s="17"/>
      <c r="V2455" s="17"/>
      <c r="W2455" s="17"/>
      <c r="X2455" s="17"/>
      <c r="Y2455" s="17"/>
      <c r="Z2455" s="17"/>
      <c r="AA2455" s="17"/>
      <c r="AB2455" s="17"/>
      <c r="AC2455" s="17"/>
      <c r="AD2455" s="17"/>
      <c r="AE2455" s="17"/>
      <c r="AF2455" s="17"/>
      <c r="AG2455" s="17"/>
      <c r="AH2455" s="17"/>
      <c r="AI2455" s="17"/>
      <c r="AJ2455" s="17"/>
      <c r="AK2455" s="17"/>
      <c r="AL2455" s="17"/>
      <c r="AM2455" s="17"/>
      <c r="AN2455" s="17"/>
      <c r="AO2455" s="17"/>
      <c r="AP2455" s="17"/>
      <c r="AQ2455" s="17"/>
      <c r="AR2455" s="17"/>
      <c r="AS2455" s="17"/>
      <c r="AT2455" s="17"/>
      <c r="AU2455" s="17"/>
      <c r="AV2455" s="17"/>
      <c r="AW2455" s="17"/>
      <c r="AX2455" s="17"/>
      <c r="AY2455" s="17"/>
      <c r="AZ2455" s="17"/>
    </row>
    <row r="2456" spans="2:52" x14ac:dyDescent="0.35">
      <c r="B2456" s="6" t="s">
        <v>662</v>
      </c>
      <c r="C2456" s="17"/>
      <c r="D2456" s="17"/>
      <c r="E2456" s="17"/>
      <c r="F2456" s="17"/>
      <c r="G2456" s="17"/>
      <c r="H2456" s="17"/>
      <c r="I2456" s="17"/>
      <c r="J2456" s="17"/>
      <c r="K2456" s="17"/>
      <c r="L2456" s="17"/>
      <c r="M2456" s="17"/>
      <c r="N2456" s="17"/>
      <c r="O2456" s="17"/>
      <c r="P2456" s="17"/>
      <c r="Q2456" s="17"/>
      <c r="R2456" s="17"/>
      <c r="S2456" s="17"/>
      <c r="T2456" s="17"/>
      <c r="U2456" s="17"/>
      <c r="V2456" s="17"/>
      <c r="W2456" s="17"/>
      <c r="X2456" s="17"/>
      <c r="Y2456" s="17"/>
      <c r="Z2456" s="17"/>
      <c r="AA2456" s="17"/>
      <c r="AB2456" s="17"/>
      <c r="AC2456" s="17"/>
      <c r="AD2456" s="17"/>
      <c r="AE2456" s="17"/>
      <c r="AF2456" s="17"/>
      <c r="AG2456" s="17"/>
      <c r="AH2456" s="17"/>
      <c r="AI2456" s="17"/>
      <c r="AJ2456" s="17"/>
      <c r="AK2456" s="17"/>
      <c r="AL2456" s="17"/>
      <c r="AM2456" s="17"/>
      <c r="AN2456" s="17"/>
      <c r="AO2456" s="17"/>
      <c r="AP2456" s="17"/>
      <c r="AQ2456" s="17"/>
      <c r="AR2456" s="17"/>
      <c r="AS2456" s="17"/>
      <c r="AT2456" s="17"/>
      <c r="AU2456" s="17"/>
      <c r="AV2456" s="17"/>
      <c r="AW2456" s="17"/>
      <c r="AX2456" s="17"/>
      <c r="AY2456" s="17"/>
      <c r="AZ2456" s="17"/>
    </row>
    <row r="2457" spans="2:52" x14ac:dyDescent="0.35">
      <c r="B2457" s="24" t="s">
        <v>156</v>
      </c>
      <c r="C2457" s="17"/>
      <c r="D2457" s="17"/>
      <c r="E2457" s="17"/>
      <c r="F2457" s="17"/>
      <c r="G2457" s="17"/>
      <c r="H2457" s="17"/>
      <c r="I2457" s="17"/>
      <c r="J2457" s="17"/>
      <c r="K2457" s="17"/>
      <c r="L2457" s="17"/>
      <c r="M2457" s="17"/>
      <c r="N2457" s="17"/>
      <c r="O2457" s="17"/>
      <c r="P2457" s="17"/>
      <c r="Q2457" s="17"/>
      <c r="R2457" s="17"/>
      <c r="S2457" s="17"/>
      <c r="T2457" s="17"/>
      <c r="U2457" s="17"/>
      <c r="V2457" s="17"/>
      <c r="W2457" s="17"/>
      <c r="X2457" s="17"/>
      <c r="Y2457" s="17"/>
      <c r="Z2457" s="17"/>
      <c r="AA2457" s="17"/>
      <c r="AB2457" s="17"/>
      <c r="AC2457" s="17"/>
      <c r="AD2457" s="17"/>
      <c r="AE2457" s="17"/>
      <c r="AF2457" s="17"/>
      <c r="AG2457" s="17"/>
      <c r="AH2457" s="17"/>
      <c r="AI2457" s="17"/>
      <c r="AJ2457" s="17"/>
      <c r="AK2457" s="17"/>
      <c r="AL2457" s="17"/>
      <c r="AM2457" s="17"/>
      <c r="AN2457" s="17"/>
      <c r="AO2457" s="17"/>
      <c r="AP2457" s="17"/>
      <c r="AQ2457" s="17"/>
      <c r="AR2457" s="17"/>
      <c r="AS2457" s="17"/>
      <c r="AT2457" s="17"/>
      <c r="AU2457" s="17"/>
      <c r="AV2457" s="17"/>
      <c r="AW2457" s="17"/>
      <c r="AX2457" s="17"/>
      <c r="AY2457" s="17"/>
      <c r="AZ2457" s="17"/>
    </row>
    <row r="2458" spans="2:52" x14ac:dyDescent="0.35">
      <c r="B2458" t="s">
        <v>658</v>
      </c>
      <c r="C2458" s="17">
        <v>0.20978684379875601</v>
      </c>
      <c r="D2458" s="17">
        <v>0.20672086601280401</v>
      </c>
      <c r="E2458" s="17">
        <v>0.213514058904506</v>
      </c>
      <c r="F2458" s="17"/>
      <c r="G2458" s="17">
        <v>0.20421163821263699</v>
      </c>
      <c r="H2458" s="17">
        <v>0.268697361034413</v>
      </c>
      <c r="I2458" s="17">
        <v>0.225989636964988</v>
      </c>
      <c r="J2458" s="17">
        <v>0.17066184431454001</v>
      </c>
      <c r="K2458" s="17">
        <v>0.18078455452144501</v>
      </c>
      <c r="L2458" s="17">
        <v>0.20357728605020001</v>
      </c>
      <c r="M2458" s="17"/>
      <c r="N2458" s="17">
        <v>0.220483650758657</v>
      </c>
      <c r="O2458" s="17">
        <v>0.17290169401057201</v>
      </c>
      <c r="P2458" s="17">
        <v>0.215317258866835</v>
      </c>
      <c r="Q2458" s="17">
        <v>0.236189471554763</v>
      </c>
      <c r="R2458" s="17"/>
      <c r="S2458" s="17">
        <v>0.26746973830862297</v>
      </c>
      <c r="T2458" s="17">
        <v>0.16675982829184899</v>
      </c>
      <c r="U2458" s="17">
        <v>0.19614994943962499</v>
      </c>
      <c r="V2458" s="17">
        <v>0.19901572575238299</v>
      </c>
      <c r="W2458" s="17">
        <v>0.20610206494283501</v>
      </c>
      <c r="X2458" s="17">
        <v>0.19599663126075201</v>
      </c>
      <c r="Y2458" s="17">
        <v>0.21708653232797401</v>
      </c>
      <c r="Z2458" s="17">
        <v>0.147556889766466</v>
      </c>
      <c r="AA2458" s="17">
        <v>0.22531842625922299</v>
      </c>
      <c r="AB2458" s="17">
        <v>0.222262817102754</v>
      </c>
      <c r="AC2458" s="17">
        <v>0.232725770241487</v>
      </c>
      <c r="AD2458" s="17">
        <v>0.172378034314037</v>
      </c>
      <c r="AE2458" s="17"/>
      <c r="AF2458" s="17">
        <v>0.20160074820886101</v>
      </c>
      <c r="AG2458" s="17">
        <v>0.21325926706890599</v>
      </c>
      <c r="AH2458" s="17">
        <v>0.22701398313357099</v>
      </c>
      <c r="AI2458" s="17"/>
      <c r="AJ2458" s="17">
        <v>0.18165015047858199</v>
      </c>
      <c r="AK2458" s="17">
        <v>0.21905942797723599</v>
      </c>
      <c r="AL2458" s="17">
        <v>0.21948283250873901</v>
      </c>
      <c r="AM2458" s="17">
        <v>0.20906322544594599</v>
      </c>
      <c r="AN2458" s="17">
        <v>0.22714619390343299</v>
      </c>
      <c r="AO2458" s="17"/>
      <c r="AP2458" s="17">
        <v>0.19750764301985099</v>
      </c>
      <c r="AQ2458" s="17">
        <v>0.23777419354615401</v>
      </c>
      <c r="AR2458" s="17">
        <v>0.26505824794309402</v>
      </c>
      <c r="AS2458" s="17"/>
      <c r="AT2458" s="17">
        <v>0.176218353448726</v>
      </c>
      <c r="AU2458" s="17">
        <v>0.151352437819326</v>
      </c>
      <c r="AV2458" s="17" t="s">
        <v>74</v>
      </c>
      <c r="AW2458" s="17">
        <v>0.22214333574565101</v>
      </c>
      <c r="AX2458" s="17">
        <v>0.25301990048012502</v>
      </c>
      <c r="AY2458" s="17">
        <v>0.32441405552942798</v>
      </c>
      <c r="AZ2458" s="17">
        <v>0.169618225854788</v>
      </c>
    </row>
    <row r="2459" spans="2:52" x14ac:dyDescent="0.35">
      <c r="B2459" t="s">
        <v>659</v>
      </c>
      <c r="C2459" s="17">
        <v>0.330169354871649</v>
      </c>
      <c r="D2459" s="17">
        <v>0.35341042887722801</v>
      </c>
      <c r="E2459" s="17">
        <v>0.30638513810395901</v>
      </c>
      <c r="F2459" s="17"/>
      <c r="G2459" s="17">
        <v>0.40218456149577497</v>
      </c>
      <c r="H2459" s="17">
        <v>0.34337442228541498</v>
      </c>
      <c r="I2459" s="17">
        <v>0.32845983373564702</v>
      </c>
      <c r="J2459" s="17">
        <v>0.29065818282300798</v>
      </c>
      <c r="K2459" s="17">
        <v>0.32079794593579197</v>
      </c>
      <c r="L2459" s="17">
        <v>0.309283442397218</v>
      </c>
      <c r="M2459" s="17"/>
      <c r="N2459" s="17">
        <v>0.35542435745465301</v>
      </c>
      <c r="O2459" s="17">
        <v>0.33895475294569699</v>
      </c>
      <c r="P2459" s="17">
        <v>0.32505939663135602</v>
      </c>
      <c r="Q2459" s="17">
        <v>0.299421566541617</v>
      </c>
      <c r="R2459" s="17"/>
      <c r="S2459" s="17">
        <v>0.29854002401491297</v>
      </c>
      <c r="T2459" s="17">
        <v>0.34765267849350701</v>
      </c>
      <c r="U2459" s="17">
        <v>0.34544093506282902</v>
      </c>
      <c r="V2459" s="17">
        <v>0.29380386835934902</v>
      </c>
      <c r="W2459" s="17">
        <v>0.32745943839460401</v>
      </c>
      <c r="X2459" s="17">
        <v>0.34654901555286399</v>
      </c>
      <c r="Y2459" s="17">
        <v>0.30071426551003</v>
      </c>
      <c r="Z2459" s="17">
        <v>0.42533256498898198</v>
      </c>
      <c r="AA2459" s="17">
        <v>0.331028680913108</v>
      </c>
      <c r="AB2459" s="17">
        <v>0.34535378294742303</v>
      </c>
      <c r="AC2459" s="17">
        <v>0.31996696537796399</v>
      </c>
      <c r="AD2459" s="17">
        <v>0.35146554675247099</v>
      </c>
      <c r="AE2459" s="17"/>
      <c r="AF2459" s="17">
        <v>0.30111895876169897</v>
      </c>
      <c r="AG2459" s="17">
        <v>0.352088889302131</v>
      </c>
      <c r="AH2459" s="17">
        <v>0.31069218877321497</v>
      </c>
      <c r="AI2459" s="17"/>
      <c r="AJ2459" s="17">
        <v>0.312389682813354</v>
      </c>
      <c r="AK2459" s="17">
        <v>0.355911361042826</v>
      </c>
      <c r="AL2459" s="17">
        <v>0.35302766990587697</v>
      </c>
      <c r="AM2459" s="17">
        <v>0.26510704078777098</v>
      </c>
      <c r="AN2459" s="17">
        <v>0.304505259522661</v>
      </c>
      <c r="AO2459" s="17"/>
      <c r="AP2459" s="17">
        <v>0.34004322005420301</v>
      </c>
      <c r="AQ2459" s="17">
        <v>0.341091644888524</v>
      </c>
      <c r="AR2459" s="17">
        <v>0.347268902812575</v>
      </c>
      <c r="AS2459" s="17"/>
      <c r="AT2459" s="17">
        <v>0.32087834488572298</v>
      </c>
      <c r="AU2459" s="17">
        <v>0.33677963756144302</v>
      </c>
      <c r="AV2459" s="17" t="s">
        <v>74</v>
      </c>
      <c r="AW2459" s="17">
        <v>0.29872767487423602</v>
      </c>
      <c r="AX2459" s="17">
        <v>0.32123192619157998</v>
      </c>
      <c r="AY2459" s="17">
        <v>0.35900737919414399</v>
      </c>
      <c r="AZ2459" s="17">
        <v>0.32399180869531002</v>
      </c>
    </row>
    <row r="2460" spans="2:52" x14ac:dyDescent="0.35">
      <c r="B2460" t="s">
        <v>660</v>
      </c>
      <c r="C2460" s="17">
        <v>0.244872768877229</v>
      </c>
      <c r="D2460" s="17">
        <v>0.23098570671289601</v>
      </c>
      <c r="E2460" s="17">
        <v>0.258821640777949</v>
      </c>
      <c r="F2460" s="17"/>
      <c r="G2460" s="17">
        <v>0.21134533757724899</v>
      </c>
      <c r="H2460" s="17">
        <v>0.22938670217645199</v>
      </c>
      <c r="I2460" s="17">
        <v>0.25574664028306199</v>
      </c>
      <c r="J2460" s="17">
        <v>0.27793861014474802</v>
      </c>
      <c r="K2460" s="17">
        <v>0.23504465038454</v>
      </c>
      <c r="L2460" s="17">
        <v>0.25217014539864002</v>
      </c>
      <c r="M2460" s="17"/>
      <c r="N2460" s="17">
        <v>0.25206813206221201</v>
      </c>
      <c r="O2460" s="17">
        <v>0.272043074307938</v>
      </c>
      <c r="P2460" s="17">
        <v>0.22270945712108101</v>
      </c>
      <c r="Q2460" s="17">
        <v>0.22781560757021899</v>
      </c>
      <c r="R2460" s="17"/>
      <c r="S2460" s="17">
        <v>0.232917733710712</v>
      </c>
      <c r="T2460" s="17">
        <v>0.25957881483506801</v>
      </c>
      <c r="U2460" s="17">
        <v>0.25099454717775499</v>
      </c>
      <c r="V2460" s="17">
        <v>0.25509984010814801</v>
      </c>
      <c r="W2460" s="17">
        <v>0.23519305328374701</v>
      </c>
      <c r="X2460" s="17">
        <v>0.268377494412603</v>
      </c>
      <c r="Y2460" s="17">
        <v>0.29639774987171102</v>
      </c>
      <c r="Z2460" s="17">
        <v>0.21215010474225901</v>
      </c>
      <c r="AA2460" s="17">
        <v>0.23997994272883999</v>
      </c>
      <c r="AB2460" s="17">
        <v>0.19576598259962799</v>
      </c>
      <c r="AC2460" s="17">
        <v>0.21339122402272001</v>
      </c>
      <c r="AD2460" s="17">
        <v>0.26406207762696099</v>
      </c>
      <c r="AE2460" s="17"/>
      <c r="AF2460" s="17">
        <v>0.24865698139021999</v>
      </c>
      <c r="AG2460" s="17">
        <v>0.264952900892238</v>
      </c>
      <c r="AH2460" s="17">
        <v>0.207151981448705</v>
      </c>
      <c r="AI2460" s="17"/>
      <c r="AJ2460" s="17">
        <v>0.27358635078903998</v>
      </c>
      <c r="AK2460" s="17">
        <v>0.26044362651914599</v>
      </c>
      <c r="AL2460" s="17">
        <v>0.24643409848866901</v>
      </c>
      <c r="AM2460" s="17">
        <v>0.20288180109884099</v>
      </c>
      <c r="AN2460" s="17">
        <v>0.20477282690256501</v>
      </c>
      <c r="AO2460" s="17"/>
      <c r="AP2460" s="17">
        <v>0.24849843858182999</v>
      </c>
      <c r="AQ2460" s="17">
        <v>0.235192977920647</v>
      </c>
      <c r="AR2460" s="17">
        <v>0.25195885952445202</v>
      </c>
      <c r="AS2460" s="17"/>
      <c r="AT2460" s="17">
        <v>0.27906853998261699</v>
      </c>
      <c r="AU2460" s="17">
        <v>0.29495864879398798</v>
      </c>
      <c r="AV2460" s="17" t="s">
        <v>74</v>
      </c>
      <c r="AW2460" s="17">
        <v>0.19430348802999001</v>
      </c>
      <c r="AX2460" s="17">
        <v>0.21211549148655401</v>
      </c>
      <c r="AY2460" s="17">
        <v>0.156916983831386</v>
      </c>
      <c r="AZ2460" s="17">
        <v>0.27263169806423698</v>
      </c>
    </row>
    <row r="2461" spans="2:52" x14ac:dyDescent="0.35">
      <c r="B2461" t="s">
        <v>661</v>
      </c>
      <c r="C2461" s="17">
        <v>9.1043520539022801E-2</v>
      </c>
      <c r="D2461" s="17">
        <v>0.10218265961798199</v>
      </c>
      <c r="E2461" s="17">
        <v>7.98996954750021E-2</v>
      </c>
      <c r="F2461" s="17"/>
      <c r="G2461" s="17">
        <v>8.5247479530605005E-2</v>
      </c>
      <c r="H2461" s="17">
        <v>6.1844799785593402E-2</v>
      </c>
      <c r="I2461" s="17">
        <v>8.1019816443139894E-2</v>
      </c>
      <c r="J2461" s="17">
        <v>0.104482869948347</v>
      </c>
      <c r="K2461" s="17">
        <v>0.117353395699725</v>
      </c>
      <c r="L2461" s="17">
        <v>9.8304616125676106E-2</v>
      </c>
      <c r="M2461" s="17"/>
      <c r="N2461" s="17">
        <v>8.1064620371778098E-2</v>
      </c>
      <c r="O2461" s="17">
        <v>9.8678966991033706E-2</v>
      </c>
      <c r="P2461" s="17">
        <v>9.9394878142041801E-2</v>
      </c>
      <c r="Q2461" s="17">
        <v>8.22486395291325E-2</v>
      </c>
      <c r="R2461" s="17"/>
      <c r="S2461" s="17">
        <v>9.0770186511816398E-2</v>
      </c>
      <c r="T2461" s="17">
        <v>8.2633556481610401E-2</v>
      </c>
      <c r="U2461" s="17">
        <v>8.1260703518406904E-2</v>
      </c>
      <c r="V2461" s="17">
        <v>8.9505021511321697E-2</v>
      </c>
      <c r="W2461" s="17">
        <v>0.11357074722361001</v>
      </c>
      <c r="X2461" s="17">
        <v>9.7522894216963807E-2</v>
      </c>
      <c r="Y2461" s="17">
        <v>7.5344497969611901E-2</v>
      </c>
      <c r="Z2461" s="17">
        <v>9.8528397420366107E-2</v>
      </c>
      <c r="AA2461" s="17">
        <v>8.1932028306124796E-2</v>
      </c>
      <c r="AB2461" s="17">
        <v>0.107828444955803</v>
      </c>
      <c r="AC2461" s="17">
        <v>9.1809417202735499E-2</v>
      </c>
      <c r="AD2461" s="17">
        <v>0.108764908304415</v>
      </c>
      <c r="AE2461" s="17"/>
      <c r="AF2461" s="17">
        <v>0.108451206805265</v>
      </c>
      <c r="AG2461" s="17">
        <v>7.9142566608520495E-2</v>
      </c>
      <c r="AH2461" s="17">
        <v>9.1391008414727096E-2</v>
      </c>
      <c r="AI2461" s="17"/>
      <c r="AJ2461" s="17">
        <v>0.11347470033496999</v>
      </c>
      <c r="AK2461" s="17">
        <v>6.3773632022915597E-2</v>
      </c>
      <c r="AL2461" s="17">
        <v>7.9492929656783104E-2</v>
      </c>
      <c r="AM2461" s="17">
        <v>0.15907015716012601</v>
      </c>
      <c r="AN2461" s="17">
        <v>9.0809118183278095E-2</v>
      </c>
      <c r="AO2461" s="17"/>
      <c r="AP2461" s="17">
        <v>0.102049431049934</v>
      </c>
      <c r="AQ2461" s="17">
        <v>8.0315954610759993E-2</v>
      </c>
      <c r="AR2461" s="17">
        <v>8.2768766590254297E-2</v>
      </c>
      <c r="AS2461" s="17"/>
      <c r="AT2461" s="17">
        <v>0.11184998499834201</v>
      </c>
      <c r="AU2461" s="17">
        <v>9.5718120588624403E-2</v>
      </c>
      <c r="AV2461" s="17" t="s">
        <v>74</v>
      </c>
      <c r="AW2461" s="17">
        <v>0.10552475278064199</v>
      </c>
      <c r="AX2461" s="17">
        <v>5.05148305404923E-2</v>
      </c>
      <c r="AY2461" s="17">
        <v>5.6244999942945101E-2</v>
      </c>
      <c r="AZ2461" s="17">
        <v>0.104479932068665</v>
      </c>
    </row>
    <row r="2462" spans="2:52" x14ac:dyDescent="0.35">
      <c r="B2462" t="s">
        <v>112</v>
      </c>
      <c r="C2462" s="17">
        <v>0.12412751191334299</v>
      </c>
      <c r="D2462" s="17">
        <v>0.10670033877909001</v>
      </c>
      <c r="E2462" s="17">
        <v>0.14137946673858401</v>
      </c>
      <c r="F2462" s="17"/>
      <c r="G2462" s="17">
        <v>9.7010983183732996E-2</v>
      </c>
      <c r="H2462" s="17">
        <v>9.6696714718126603E-2</v>
      </c>
      <c r="I2462" s="17">
        <v>0.108784072573163</v>
      </c>
      <c r="J2462" s="17">
        <v>0.15625849276935799</v>
      </c>
      <c r="K2462" s="17">
        <v>0.14601945345849801</v>
      </c>
      <c r="L2462" s="17">
        <v>0.13666451002826499</v>
      </c>
      <c r="M2462" s="17"/>
      <c r="N2462" s="17">
        <v>9.09592393526997E-2</v>
      </c>
      <c r="O2462" s="17">
        <v>0.11742151174476</v>
      </c>
      <c r="P2462" s="17">
        <v>0.13751900923868701</v>
      </c>
      <c r="Q2462" s="17">
        <v>0.15432471480426799</v>
      </c>
      <c r="R2462" s="17"/>
      <c r="S2462" s="17">
        <v>0.110302317453936</v>
      </c>
      <c r="T2462" s="17">
        <v>0.143375121897967</v>
      </c>
      <c r="U2462" s="17">
        <v>0.12615386480138399</v>
      </c>
      <c r="V2462" s="17">
        <v>0.162575544268799</v>
      </c>
      <c r="W2462" s="17">
        <v>0.117674696155204</v>
      </c>
      <c r="X2462" s="17">
        <v>9.15539645568164E-2</v>
      </c>
      <c r="Y2462" s="17">
        <v>0.110456954320674</v>
      </c>
      <c r="Z2462" s="17">
        <v>0.11643204308192701</v>
      </c>
      <c r="AA2462" s="17">
        <v>0.121740921792704</v>
      </c>
      <c r="AB2462" s="17">
        <v>0.12878897239439099</v>
      </c>
      <c r="AC2462" s="17">
        <v>0.14210662315509301</v>
      </c>
      <c r="AD2462" s="17">
        <v>0.103329433002115</v>
      </c>
      <c r="AE2462" s="17"/>
      <c r="AF2462" s="17">
        <v>0.14017210483395401</v>
      </c>
      <c r="AG2462" s="17">
        <v>9.0556376128203803E-2</v>
      </c>
      <c r="AH2462" s="17">
        <v>0.16375083822978301</v>
      </c>
      <c r="AI2462" s="17"/>
      <c r="AJ2462" s="17">
        <v>0.118899115584054</v>
      </c>
      <c r="AK2462" s="17">
        <v>0.10081195243787699</v>
      </c>
      <c r="AL2462" s="17">
        <v>0.101562469439931</v>
      </c>
      <c r="AM2462" s="17">
        <v>0.163877775507316</v>
      </c>
      <c r="AN2462" s="17">
        <v>0.172766601488063</v>
      </c>
      <c r="AO2462" s="17"/>
      <c r="AP2462" s="17">
        <v>0.111901267294181</v>
      </c>
      <c r="AQ2462" s="17">
        <v>0.105625229033915</v>
      </c>
      <c r="AR2462" s="17">
        <v>5.2945223129624401E-2</v>
      </c>
      <c r="AS2462" s="17"/>
      <c r="AT2462" s="17">
        <v>0.111984776684593</v>
      </c>
      <c r="AU2462" s="17">
        <v>0.121191155236618</v>
      </c>
      <c r="AV2462" s="17" t="s">
        <v>74</v>
      </c>
      <c r="AW2462" s="17">
        <v>0.179300748569482</v>
      </c>
      <c r="AX2462" s="17">
        <v>0.16311785130124901</v>
      </c>
      <c r="AY2462" s="17">
        <v>0.103416581502097</v>
      </c>
      <c r="AZ2462" s="17">
        <v>0.129278335317</v>
      </c>
    </row>
    <row r="2463" spans="2:52" x14ac:dyDescent="0.35">
      <c r="C2463" s="17"/>
      <c r="D2463" s="17"/>
      <c r="E2463" s="17"/>
      <c r="F2463" s="17"/>
      <c r="G2463" s="17"/>
      <c r="H2463" s="17"/>
      <c r="I2463" s="17"/>
      <c r="J2463" s="17"/>
      <c r="K2463" s="17"/>
      <c r="L2463" s="17"/>
      <c r="M2463" s="17"/>
      <c r="N2463" s="17"/>
      <c r="O2463" s="17"/>
      <c r="P2463" s="17"/>
      <c r="Q2463" s="17"/>
      <c r="R2463" s="17"/>
      <c r="S2463" s="17"/>
      <c r="T2463" s="17"/>
      <c r="U2463" s="17"/>
      <c r="V2463" s="17"/>
      <c r="W2463" s="17"/>
      <c r="X2463" s="17"/>
      <c r="Y2463" s="17"/>
      <c r="Z2463" s="17"/>
      <c r="AA2463" s="17"/>
      <c r="AB2463" s="17"/>
      <c r="AC2463" s="17"/>
      <c r="AD2463" s="17"/>
      <c r="AE2463" s="17"/>
      <c r="AF2463" s="17"/>
      <c r="AG2463" s="17"/>
      <c r="AH2463" s="17"/>
      <c r="AI2463" s="17"/>
      <c r="AJ2463" s="17"/>
      <c r="AK2463" s="17"/>
      <c r="AL2463" s="17"/>
      <c r="AM2463" s="17"/>
      <c r="AN2463" s="17"/>
      <c r="AO2463" s="17"/>
      <c r="AP2463" s="17"/>
      <c r="AQ2463" s="17"/>
      <c r="AR2463" s="17"/>
      <c r="AS2463" s="17"/>
      <c r="AT2463" s="17"/>
      <c r="AU2463" s="17"/>
      <c r="AV2463" s="17"/>
      <c r="AW2463" s="17"/>
      <c r="AX2463" s="17"/>
      <c r="AY2463" s="17"/>
      <c r="AZ2463" s="17"/>
    </row>
    <row r="2464" spans="2:52" x14ac:dyDescent="0.35">
      <c r="B2464" s="6" t="s">
        <v>667</v>
      </c>
      <c r="C2464" s="17"/>
      <c r="D2464" s="17"/>
      <c r="E2464" s="17"/>
      <c r="F2464" s="17"/>
      <c r="G2464" s="17"/>
      <c r="H2464" s="17"/>
      <c r="I2464" s="17"/>
      <c r="J2464" s="17"/>
      <c r="K2464" s="17"/>
      <c r="L2464" s="17"/>
      <c r="M2464" s="17"/>
      <c r="N2464" s="17"/>
      <c r="O2464" s="17"/>
      <c r="P2464" s="17"/>
      <c r="Q2464" s="17"/>
      <c r="R2464" s="17"/>
      <c r="S2464" s="17"/>
      <c r="T2464" s="17"/>
      <c r="U2464" s="17"/>
      <c r="V2464" s="17"/>
      <c r="W2464" s="17"/>
      <c r="X2464" s="17"/>
      <c r="Y2464" s="17"/>
      <c r="Z2464" s="17"/>
      <c r="AA2464" s="17"/>
      <c r="AB2464" s="17"/>
      <c r="AC2464" s="17"/>
      <c r="AD2464" s="17"/>
      <c r="AE2464" s="17"/>
      <c r="AF2464" s="17"/>
      <c r="AG2464" s="17"/>
      <c r="AH2464" s="17"/>
      <c r="AI2464" s="17"/>
      <c r="AJ2464" s="17"/>
      <c r="AK2464" s="17"/>
      <c r="AL2464" s="17"/>
      <c r="AM2464" s="17"/>
      <c r="AN2464" s="17"/>
      <c r="AO2464" s="17"/>
      <c r="AP2464" s="17"/>
      <c r="AQ2464" s="17"/>
      <c r="AR2464" s="17"/>
      <c r="AS2464" s="17"/>
      <c r="AT2464" s="17"/>
      <c r="AU2464" s="17"/>
      <c r="AV2464" s="17"/>
      <c r="AW2464" s="17"/>
      <c r="AX2464" s="17"/>
      <c r="AY2464" s="17"/>
      <c r="AZ2464" s="17"/>
    </row>
    <row r="2465" spans="2:52" x14ac:dyDescent="0.35">
      <c r="B2465" s="24" t="s">
        <v>156</v>
      </c>
      <c r="C2465" s="17"/>
      <c r="D2465" s="17"/>
      <c r="E2465" s="17"/>
      <c r="F2465" s="17"/>
      <c r="G2465" s="17"/>
      <c r="H2465" s="17"/>
      <c r="I2465" s="17"/>
      <c r="J2465" s="17"/>
      <c r="K2465" s="17"/>
      <c r="L2465" s="17"/>
      <c r="M2465" s="17"/>
      <c r="N2465" s="17"/>
      <c r="O2465" s="17"/>
      <c r="P2465" s="17"/>
      <c r="Q2465" s="17"/>
      <c r="R2465" s="17"/>
      <c r="S2465" s="17"/>
      <c r="T2465" s="17"/>
      <c r="U2465" s="17"/>
      <c r="V2465" s="17"/>
      <c r="W2465" s="17"/>
      <c r="X2465" s="17"/>
      <c r="Y2465" s="17"/>
      <c r="Z2465" s="17"/>
      <c r="AA2465" s="17"/>
      <c r="AB2465" s="17"/>
      <c r="AC2465" s="17"/>
      <c r="AD2465" s="17"/>
      <c r="AE2465" s="17"/>
      <c r="AF2465" s="17"/>
      <c r="AG2465" s="17"/>
      <c r="AH2465" s="17"/>
      <c r="AI2465" s="17"/>
      <c r="AJ2465" s="17"/>
      <c r="AK2465" s="17"/>
      <c r="AL2465" s="17"/>
      <c r="AM2465" s="17"/>
      <c r="AN2465" s="17"/>
      <c r="AO2465" s="17"/>
      <c r="AP2465" s="17"/>
      <c r="AQ2465" s="17"/>
      <c r="AR2465" s="17"/>
      <c r="AS2465" s="17"/>
      <c r="AT2465" s="17"/>
      <c r="AU2465" s="17"/>
      <c r="AV2465" s="17"/>
      <c r="AW2465" s="17"/>
      <c r="AX2465" s="17"/>
      <c r="AY2465" s="17"/>
      <c r="AZ2465" s="17"/>
    </row>
    <row r="2466" spans="2:52" x14ac:dyDescent="0.35">
      <c r="B2466" t="s">
        <v>663</v>
      </c>
      <c r="C2466" s="17">
        <v>0.25106461666030699</v>
      </c>
      <c r="D2466" s="17">
        <v>0.248803723567532</v>
      </c>
      <c r="E2466" s="17">
        <v>0.25489078440796398</v>
      </c>
      <c r="F2466" s="17"/>
      <c r="G2466" s="17">
        <v>0.25202311894403701</v>
      </c>
      <c r="H2466" s="17">
        <v>0.26990802284832799</v>
      </c>
      <c r="I2466" s="17">
        <v>0.25086598035039898</v>
      </c>
      <c r="J2466" s="17">
        <v>0.24369016442376401</v>
      </c>
      <c r="K2466" s="17">
        <v>0.24296391979404799</v>
      </c>
      <c r="L2466" s="17">
        <v>0.247018392271424</v>
      </c>
      <c r="M2466" s="17"/>
      <c r="N2466" s="17">
        <v>0.27765681743285497</v>
      </c>
      <c r="O2466" s="17">
        <v>0.21762939111881599</v>
      </c>
      <c r="P2466" s="17">
        <v>0.26975732279160802</v>
      </c>
      <c r="Q2466" s="17">
        <v>0.236976875614924</v>
      </c>
      <c r="R2466" s="17"/>
      <c r="S2466" s="17">
        <v>0.30048099177334198</v>
      </c>
      <c r="T2466" s="17">
        <v>0.175959637114699</v>
      </c>
      <c r="U2466" s="17">
        <v>0.28684485254006398</v>
      </c>
      <c r="V2466" s="17">
        <v>0.23433013987693899</v>
      </c>
      <c r="W2466" s="17">
        <v>0.31961593741997801</v>
      </c>
      <c r="X2466" s="17">
        <v>0.26853159124187398</v>
      </c>
      <c r="Y2466" s="17">
        <v>0.26427277847595898</v>
      </c>
      <c r="Z2466" s="17">
        <v>0.27718588857898002</v>
      </c>
      <c r="AA2466" s="17">
        <v>0.25187088464027702</v>
      </c>
      <c r="AB2466" s="17">
        <v>0.157987929808665</v>
      </c>
      <c r="AC2466" s="17">
        <v>0.25947981393040997</v>
      </c>
      <c r="AD2466" s="17">
        <v>0.28210833313523598</v>
      </c>
      <c r="AE2466" s="17"/>
      <c r="AF2466" s="17">
        <v>0.23429227334585701</v>
      </c>
      <c r="AG2466" s="17">
        <v>0.25586965202593898</v>
      </c>
      <c r="AH2466" s="17">
        <v>0.26707372742417801</v>
      </c>
      <c r="AI2466" s="17"/>
      <c r="AJ2466" s="17">
        <v>0.243830899603623</v>
      </c>
      <c r="AK2466" s="17">
        <v>0.25555824821304302</v>
      </c>
      <c r="AL2466" s="17">
        <v>0.20244277822207399</v>
      </c>
      <c r="AM2466" s="17">
        <v>0.355874316773165</v>
      </c>
      <c r="AN2466" s="17">
        <v>0.27084742285316898</v>
      </c>
      <c r="AO2466" s="17"/>
      <c r="AP2466" s="17">
        <v>0.25508959425535099</v>
      </c>
      <c r="AQ2466" s="17">
        <v>0.292269146329245</v>
      </c>
      <c r="AR2466" s="17">
        <v>0.26698711535758501</v>
      </c>
      <c r="AS2466" s="17"/>
      <c r="AT2466" s="17">
        <v>0.264671266487363</v>
      </c>
      <c r="AU2466" s="17">
        <v>0.22626530093741401</v>
      </c>
      <c r="AV2466" s="17" t="s">
        <v>74</v>
      </c>
      <c r="AW2466" s="17">
        <v>0.26544168797261403</v>
      </c>
      <c r="AX2466" s="17">
        <v>0.19765383914395601</v>
      </c>
      <c r="AY2466" s="17">
        <v>0.25127699106742002</v>
      </c>
      <c r="AZ2466" s="17">
        <v>0.309716985129599</v>
      </c>
    </row>
    <row r="2467" spans="2:52" x14ac:dyDescent="0.35">
      <c r="B2467" t="s">
        <v>664</v>
      </c>
      <c r="C2467" s="17">
        <v>0.40724099999004898</v>
      </c>
      <c r="D2467" s="17">
        <v>0.42475872507065698</v>
      </c>
      <c r="E2467" s="17">
        <v>0.39273466011834202</v>
      </c>
      <c r="F2467" s="17"/>
      <c r="G2467" s="17">
        <v>0.41394591754562798</v>
      </c>
      <c r="H2467" s="17">
        <v>0.398308946884676</v>
      </c>
      <c r="I2467" s="17">
        <v>0.40235229925103499</v>
      </c>
      <c r="J2467" s="17">
        <v>0.39958060786122401</v>
      </c>
      <c r="K2467" s="17">
        <v>0.38557341936592898</v>
      </c>
      <c r="L2467" s="17">
        <v>0.433530038271004</v>
      </c>
      <c r="M2467" s="17"/>
      <c r="N2467" s="17">
        <v>0.448993277905674</v>
      </c>
      <c r="O2467" s="17">
        <v>0.44824982934466401</v>
      </c>
      <c r="P2467" s="17">
        <v>0.37272550447637998</v>
      </c>
      <c r="Q2467" s="17">
        <v>0.35070544236783502</v>
      </c>
      <c r="R2467" s="17"/>
      <c r="S2467" s="17">
        <v>0.36682792365120698</v>
      </c>
      <c r="T2467" s="17">
        <v>0.439562194851632</v>
      </c>
      <c r="U2467" s="17">
        <v>0.32587510520546298</v>
      </c>
      <c r="V2467" s="17">
        <v>0.39833239006531601</v>
      </c>
      <c r="W2467" s="17">
        <v>0.40611722181772397</v>
      </c>
      <c r="X2467" s="17">
        <v>0.459457577880093</v>
      </c>
      <c r="Y2467" s="17">
        <v>0.38785118338764801</v>
      </c>
      <c r="Z2467" s="17">
        <v>0.32820497314892499</v>
      </c>
      <c r="AA2467" s="17">
        <v>0.44258037005742101</v>
      </c>
      <c r="AB2467" s="17">
        <v>0.44803331610096098</v>
      </c>
      <c r="AC2467" s="17">
        <v>0.421824283565154</v>
      </c>
      <c r="AD2467" s="17">
        <v>0.40960065352179198</v>
      </c>
      <c r="AE2467" s="17"/>
      <c r="AF2467" s="17">
        <v>0.416774923957487</v>
      </c>
      <c r="AG2467" s="17">
        <v>0.43481934168749498</v>
      </c>
      <c r="AH2467" s="17">
        <v>0.33343404830105899</v>
      </c>
      <c r="AI2467" s="17"/>
      <c r="AJ2467" s="17">
        <v>0.42467877908509499</v>
      </c>
      <c r="AK2467" s="17">
        <v>0.43257575663362602</v>
      </c>
      <c r="AL2467" s="17">
        <v>0.43775251923666503</v>
      </c>
      <c r="AM2467" s="17">
        <v>0.10208441387452399</v>
      </c>
      <c r="AN2467" s="17">
        <v>0.326127037398592</v>
      </c>
      <c r="AO2467" s="17"/>
      <c r="AP2467" s="17">
        <v>0.43768883506995199</v>
      </c>
      <c r="AQ2467" s="17">
        <v>0.416533364094828</v>
      </c>
      <c r="AR2467" s="17">
        <v>0.40209885392348799</v>
      </c>
      <c r="AS2467" s="17"/>
      <c r="AT2467" s="17">
        <v>0.43637766456775301</v>
      </c>
      <c r="AU2467" s="17">
        <v>0.46022589961801702</v>
      </c>
      <c r="AV2467" s="17" t="s">
        <v>74</v>
      </c>
      <c r="AW2467" s="17">
        <v>0.28179183055662799</v>
      </c>
      <c r="AX2467" s="17">
        <v>0.33782307448522803</v>
      </c>
      <c r="AY2467" s="17">
        <v>0.38462216395110899</v>
      </c>
      <c r="AZ2467" s="17">
        <v>0.38899316374685899</v>
      </c>
    </row>
    <row r="2468" spans="2:52" x14ac:dyDescent="0.35">
      <c r="B2468" t="s">
        <v>665</v>
      </c>
      <c r="C2468" s="17">
        <v>0.19079641149075399</v>
      </c>
      <c r="D2468" s="17">
        <v>0.196853814155315</v>
      </c>
      <c r="E2468" s="17">
        <v>0.18256471762620799</v>
      </c>
      <c r="F2468" s="17"/>
      <c r="G2468" s="17">
        <v>0.209129884641409</v>
      </c>
      <c r="H2468" s="17">
        <v>0.20874547249902201</v>
      </c>
      <c r="I2468" s="17">
        <v>0.16081017744211301</v>
      </c>
      <c r="J2468" s="17">
        <v>0.21301065763025601</v>
      </c>
      <c r="K2468" s="17">
        <v>0.18247787724014999</v>
      </c>
      <c r="L2468" s="17">
        <v>0.177835333566009</v>
      </c>
      <c r="M2468" s="17"/>
      <c r="N2468" s="17">
        <v>0.18462510362439699</v>
      </c>
      <c r="O2468" s="17">
        <v>0.197035809394525</v>
      </c>
      <c r="P2468" s="17">
        <v>0.19467591674529799</v>
      </c>
      <c r="Q2468" s="17">
        <v>0.18977676155607101</v>
      </c>
      <c r="R2468" s="17"/>
      <c r="S2468" s="17">
        <v>0.16098157829258999</v>
      </c>
      <c r="T2468" s="17">
        <v>0.25743015481097797</v>
      </c>
      <c r="U2468" s="17">
        <v>0.182553599214789</v>
      </c>
      <c r="V2468" s="17">
        <v>0.240157884944115</v>
      </c>
      <c r="W2468" s="17">
        <v>0.16889585288821601</v>
      </c>
      <c r="X2468" s="17">
        <v>0.124194265908125</v>
      </c>
      <c r="Y2468" s="17">
        <v>0.18976739188618799</v>
      </c>
      <c r="Z2468" s="17">
        <v>0.22066047060840299</v>
      </c>
      <c r="AA2468" s="17">
        <v>0.168646165240561</v>
      </c>
      <c r="AB2468" s="17">
        <v>0.21895185260213099</v>
      </c>
      <c r="AC2468" s="17">
        <v>0.18740292737550801</v>
      </c>
      <c r="AD2468" s="17">
        <v>0.13972946462879199</v>
      </c>
      <c r="AE2468" s="17"/>
      <c r="AF2468" s="17">
        <v>0.18221192795681501</v>
      </c>
      <c r="AG2468" s="17">
        <v>0.18513211331693899</v>
      </c>
      <c r="AH2468" s="17">
        <v>0.21763892532985701</v>
      </c>
      <c r="AI2468" s="17"/>
      <c r="AJ2468" s="17">
        <v>0.210602827174</v>
      </c>
      <c r="AK2468" s="17">
        <v>0.17632295534864401</v>
      </c>
      <c r="AL2468" s="17">
        <v>0.21022520067751299</v>
      </c>
      <c r="AM2468" s="17">
        <v>0.193027814318496</v>
      </c>
      <c r="AN2468" s="17">
        <v>0.197901109132922</v>
      </c>
      <c r="AO2468" s="17"/>
      <c r="AP2468" s="17">
        <v>0.206715531894998</v>
      </c>
      <c r="AQ2468" s="17">
        <v>0.18174407952802801</v>
      </c>
      <c r="AR2468" s="17">
        <v>0.239951522486163</v>
      </c>
      <c r="AS2468" s="17"/>
      <c r="AT2468" s="17">
        <v>0.18307876786204</v>
      </c>
      <c r="AU2468" s="17">
        <v>0.181672134058493</v>
      </c>
      <c r="AV2468" s="17" t="s">
        <v>74</v>
      </c>
      <c r="AW2468" s="17">
        <v>0.26030133116210002</v>
      </c>
      <c r="AX2468" s="17">
        <v>0.23390652179329199</v>
      </c>
      <c r="AY2468" s="17">
        <v>0.18737423512623699</v>
      </c>
      <c r="AZ2468" s="17">
        <v>0.120026366389873</v>
      </c>
    </row>
    <row r="2469" spans="2:52" x14ac:dyDescent="0.35">
      <c r="B2469" t="s">
        <v>666</v>
      </c>
      <c r="C2469" s="17">
        <v>6.0838544739858301E-2</v>
      </c>
      <c r="D2469" s="17">
        <v>6.1722317242449899E-2</v>
      </c>
      <c r="E2469" s="17">
        <v>5.8467689492698899E-2</v>
      </c>
      <c r="F2469" s="17"/>
      <c r="G2469" s="17">
        <v>5.2243654641425601E-2</v>
      </c>
      <c r="H2469" s="17">
        <v>6.1350089676258102E-2</v>
      </c>
      <c r="I2469" s="17">
        <v>8.4547973908723206E-2</v>
      </c>
      <c r="J2469" s="17">
        <v>4.5769852536659897E-2</v>
      </c>
      <c r="K2469" s="17">
        <v>6.4461085796408704E-2</v>
      </c>
      <c r="L2469" s="17">
        <v>5.6043383427060701E-2</v>
      </c>
      <c r="M2469" s="17"/>
      <c r="N2469" s="17">
        <v>4.2893579820584803E-2</v>
      </c>
      <c r="O2469" s="17">
        <v>5.6712190854119403E-2</v>
      </c>
      <c r="P2469" s="17">
        <v>6.9079541252116003E-2</v>
      </c>
      <c r="Q2469" s="17">
        <v>7.8375889574323496E-2</v>
      </c>
      <c r="R2469" s="17"/>
      <c r="S2469" s="17">
        <v>6.6092745784494297E-2</v>
      </c>
      <c r="T2469" s="17">
        <v>3.5232063828011098E-2</v>
      </c>
      <c r="U2469" s="17">
        <v>5.8446058518748303E-2</v>
      </c>
      <c r="V2469" s="17">
        <v>5.32069927428327E-2</v>
      </c>
      <c r="W2469" s="17">
        <v>6.19765196062982E-2</v>
      </c>
      <c r="X2469" s="17">
        <v>7.7050735471802106E-2</v>
      </c>
      <c r="Y2469" s="17">
        <v>4.7992513662254502E-2</v>
      </c>
      <c r="Z2469" s="17">
        <v>6.5457664669394094E-2</v>
      </c>
      <c r="AA2469" s="17">
        <v>5.3447384253401703E-2</v>
      </c>
      <c r="AB2469" s="17">
        <v>6.8031245765068707E-2</v>
      </c>
      <c r="AC2469" s="17">
        <v>0.120525883340499</v>
      </c>
      <c r="AD2469" s="17">
        <v>5.6456628829282297E-2</v>
      </c>
      <c r="AE2469" s="17"/>
      <c r="AF2469" s="17">
        <v>6.9942154698362999E-2</v>
      </c>
      <c r="AG2469" s="17">
        <v>5.3317315653193198E-2</v>
      </c>
      <c r="AH2469" s="17">
        <v>5.9501405582945303E-2</v>
      </c>
      <c r="AI2469" s="17"/>
      <c r="AJ2469" s="17">
        <v>3.7541704450706599E-2</v>
      </c>
      <c r="AK2469" s="17">
        <v>6.8856931194111903E-2</v>
      </c>
      <c r="AL2469" s="17">
        <v>4.9286906403814598E-2</v>
      </c>
      <c r="AM2469" s="17">
        <v>0.21742513039560901</v>
      </c>
      <c r="AN2469" s="17">
        <v>6.2567478056175102E-2</v>
      </c>
      <c r="AO2469" s="17"/>
      <c r="AP2469" s="17">
        <v>4.5958407343094802E-2</v>
      </c>
      <c r="AQ2469" s="17">
        <v>5.5772491927943403E-2</v>
      </c>
      <c r="AR2469" s="17">
        <v>3.1095799261625898E-2</v>
      </c>
      <c r="AS2469" s="17"/>
      <c r="AT2469" s="17">
        <v>4.8359847517896799E-2</v>
      </c>
      <c r="AU2469" s="17">
        <v>5.6980328500395798E-2</v>
      </c>
      <c r="AV2469" s="17" t="s">
        <v>74</v>
      </c>
      <c r="AW2469" s="17">
        <v>9.8629759987633805E-2</v>
      </c>
      <c r="AX2469" s="17">
        <v>5.9191297173084099E-2</v>
      </c>
      <c r="AY2469" s="17">
        <v>7.48586037896459E-2</v>
      </c>
      <c r="AZ2469" s="17">
        <v>3.3043351348377603E-2</v>
      </c>
    </row>
    <row r="2470" spans="2:52" x14ac:dyDescent="0.35">
      <c r="B2470" t="s">
        <v>112</v>
      </c>
      <c r="C2470" s="17">
        <v>9.0059427119031296E-2</v>
      </c>
      <c r="D2470" s="17">
        <v>6.7861419964045294E-2</v>
      </c>
      <c r="E2470" s="17">
        <v>0.11134214835478699</v>
      </c>
      <c r="F2470" s="17"/>
      <c r="G2470" s="17">
        <v>7.26574242275001E-2</v>
      </c>
      <c r="H2470" s="17">
        <v>6.1687468091716303E-2</v>
      </c>
      <c r="I2470" s="17">
        <v>0.10142356904772901</v>
      </c>
      <c r="J2470" s="17">
        <v>9.7948717548095698E-2</v>
      </c>
      <c r="K2470" s="17">
        <v>0.12452369780346401</v>
      </c>
      <c r="L2470" s="17">
        <v>8.55728524645014E-2</v>
      </c>
      <c r="M2470" s="17"/>
      <c r="N2470" s="17">
        <v>4.5831221216489297E-2</v>
      </c>
      <c r="O2470" s="17">
        <v>8.0372779287875895E-2</v>
      </c>
      <c r="P2470" s="17">
        <v>9.37617147345986E-2</v>
      </c>
      <c r="Q2470" s="17">
        <v>0.14416503088684601</v>
      </c>
      <c r="R2470" s="17"/>
      <c r="S2470" s="17">
        <v>0.105616760498367</v>
      </c>
      <c r="T2470" s="17">
        <v>9.1815949394680296E-2</v>
      </c>
      <c r="U2470" s="17">
        <v>0.146280384520935</v>
      </c>
      <c r="V2470" s="17">
        <v>7.3972592370797799E-2</v>
      </c>
      <c r="W2470" s="17">
        <v>4.3394468267783502E-2</v>
      </c>
      <c r="X2470" s="17">
        <v>7.0765829498105198E-2</v>
      </c>
      <c r="Y2470" s="17">
        <v>0.110116132587951</v>
      </c>
      <c r="Z2470" s="17">
        <v>0.10849100299429799</v>
      </c>
      <c r="AA2470" s="17">
        <v>8.3455195808339294E-2</v>
      </c>
      <c r="AB2470" s="17">
        <v>0.106995655723174</v>
      </c>
      <c r="AC2470" s="17">
        <v>1.07670917884284E-2</v>
      </c>
      <c r="AD2470" s="17">
        <v>0.112104919884897</v>
      </c>
      <c r="AE2470" s="17"/>
      <c r="AF2470" s="17">
        <v>9.6778720041478597E-2</v>
      </c>
      <c r="AG2470" s="17">
        <v>7.0861577316433E-2</v>
      </c>
      <c r="AH2470" s="17">
        <v>0.12235189336196001</v>
      </c>
      <c r="AI2470" s="17"/>
      <c r="AJ2470" s="17">
        <v>8.3345789686575897E-2</v>
      </c>
      <c r="AK2470" s="17">
        <v>6.6686108610574502E-2</v>
      </c>
      <c r="AL2470" s="17">
        <v>0.10029259545993301</v>
      </c>
      <c r="AM2470" s="17">
        <v>0.13158832463820599</v>
      </c>
      <c r="AN2470" s="17">
        <v>0.142556952559142</v>
      </c>
      <c r="AO2470" s="17"/>
      <c r="AP2470" s="17">
        <v>5.4547631436604002E-2</v>
      </c>
      <c r="AQ2470" s="17">
        <v>5.3680918119955401E-2</v>
      </c>
      <c r="AR2470" s="17">
        <v>5.9866708971138299E-2</v>
      </c>
      <c r="AS2470" s="17"/>
      <c r="AT2470" s="17">
        <v>6.7512453564946895E-2</v>
      </c>
      <c r="AU2470" s="17">
        <v>7.4856336885680094E-2</v>
      </c>
      <c r="AV2470" s="17" t="s">
        <v>74</v>
      </c>
      <c r="AW2470" s="17">
        <v>9.3835390321023407E-2</v>
      </c>
      <c r="AX2470" s="17">
        <v>0.17142526740444</v>
      </c>
      <c r="AY2470" s="17">
        <v>0.10186800606558701</v>
      </c>
      <c r="AZ2470" s="17">
        <v>0.148220133385291</v>
      </c>
    </row>
    <row r="2471" spans="2:52" x14ac:dyDescent="0.35">
      <c r="C2471" s="17"/>
      <c r="D2471" s="17"/>
      <c r="E2471" s="17"/>
      <c r="F2471" s="17"/>
      <c r="G2471" s="17"/>
      <c r="H2471" s="17"/>
      <c r="I2471" s="17"/>
      <c r="J2471" s="17"/>
      <c r="K2471" s="17"/>
      <c r="L2471" s="17"/>
      <c r="M2471" s="17"/>
      <c r="N2471" s="17"/>
      <c r="O2471" s="17"/>
      <c r="P2471" s="17"/>
      <c r="Q2471" s="17"/>
      <c r="R2471" s="17"/>
      <c r="S2471" s="17"/>
      <c r="T2471" s="17"/>
      <c r="U2471" s="17"/>
      <c r="V2471" s="17"/>
      <c r="W2471" s="17"/>
      <c r="X2471" s="17"/>
      <c r="Y2471" s="17"/>
      <c r="Z2471" s="17"/>
      <c r="AA2471" s="17"/>
      <c r="AB2471" s="17"/>
      <c r="AC2471" s="17"/>
      <c r="AD2471" s="17"/>
      <c r="AE2471" s="17"/>
      <c r="AF2471" s="17"/>
      <c r="AG2471" s="17"/>
      <c r="AH2471" s="17"/>
      <c r="AI2471" s="17"/>
      <c r="AJ2471" s="17"/>
      <c r="AK2471" s="17"/>
      <c r="AL2471" s="17"/>
      <c r="AM2471" s="17"/>
      <c r="AN2471" s="17"/>
      <c r="AO2471" s="17"/>
      <c r="AP2471" s="17"/>
      <c r="AQ2471" s="17"/>
      <c r="AR2471" s="17"/>
      <c r="AS2471" s="17"/>
      <c r="AT2471" s="17"/>
      <c r="AU2471" s="17"/>
      <c r="AV2471" s="17"/>
      <c r="AW2471" s="17"/>
      <c r="AX2471" s="17"/>
      <c r="AY2471" s="17"/>
      <c r="AZ2471" s="17"/>
    </row>
    <row r="2472" spans="2:52" x14ac:dyDescent="0.35">
      <c r="B2472" s="6" t="s">
        <v>668</v>
      </c>
      <c r="C2472" s="17"/>
      <c r="D2472" s="17"/>
      <c r="E2472" s="17"/>
      <c r="F2472" s="17"/>
      <c r="G2472" s="17"/>
      <c r="H2472" s="17"/>
      <c r="I2472" s="17"/>
      <c r="J2472" s="17"/>
      <c r="K2472" s="17"/>
      <c r="L2472" s="17"/>
      <c r="M2472" s="17"/>
      <c r="N2472" s="17"/>
      <c r="O2472" s="17"/>
      <c r="P2472" s="17"/>
      <c r="Q2472" s="17"/>
      <c r="R2472" s="17"/>
      <c r="S2472" s="17"/>
      <c r="T2472" s="17"/>
      <c r="U2472" s="17"/>
      <c r="V2472" s="17"/>
      <c r="W2472" s="17"/>
      <c r="X2472" s="17"/>
      <c r="Y2472" s="17"/>
      <c r="Z2472" s="17"/>
      <c r="AA2472" s="17"/>
      <c r="AB2472" s="17"/>
      <c r="AC2472" s="17"/>
      <c r="AD2472" s="17"/>
      <c r="AE2472" s="17"/>
      <c r="AF2472" s="17"/>
      <c r="AG2472" s="17"/>
      <c r="AH2472" s="17"/>
      <c r="AI2472" s="17"/>
      <c r="AJ2472" s="17"/>
      <c r="AK2472" s="17"/>
      <c r="AL2472" s="17"/>
      <c r="AM2472" s="17"/>
      <c r="AN2472" s="17"/>
      <c r="AO2472" s="17"/>
      <c r="AP2472" s="17"/>
      <c r="AQ2472" s="17"/>
      <c r="AR2472" s="17"/>
      <c r="AS2472" s="17"/>
      <c r="AT2472" s="17"/>
      <c r="AU2472" s="17"/>
      <c r="AV2472" s="17"/>
      <c r="AW2472" s="17"/>
      <c r="AX2472" s="17"/>
      <c r="AY2472" s="17"/>
      <c r="AZ2472" s="17"/>
    </row>
    <row r="2473" spans="2:52" x14ac:dyDescent="0.35">
      <c r="B2473" s="26" t="s">
        <v>832</v>
      </c>
      <c r="C2473" s="17"/>
      <c r="D2473" s="17"/>
      <c r="E2473" s="17"/>
      <c r="F2473" s="17"/>
      <c r="G2473" s="17"/>
      <c r="H2473" s="17"/>
      <c r="I2473" s="17"/>
      <c r="J2473" s="17"/>
      <c r="K2473" s="17"/>
      <c r="L2473" s="17"/>
      <c r="M2473" s="17"/>
      <c r="N2473" s="17"/>
      <c r="O2473" s="17"/>
      <c r="P2473" s="17"/>
      <c r="Q2473" s="17"/>
      <c r="R2473" s="17"/>
      <c r="S2473" s="17"/>
      <c r="T2473" s="17"/>
      <c r="U2473" s="17"/>
      <c r="V2473" s="17"/>
      <c r="W2473" s="17"/>
      <c r="X2473" s="17"/>
      <c r="Y2473" s="17"/>
      <c r="Z2473" s="17"/>
      <c r="AA2473" s="17"/>
      <c r="AB2473" s="17"/>
      <c r="AC2473" s="17"/>
      <c r="AD2473" s="17"/>
      <c r="AE2473" s="17"/>
      <c r="AF2473" s="17"/>
      <c r="AG2473" s="17"/>
      <c r="AH2473" s="17"/>
      <c r="AI2473" s="17"/>
      <c r="AJ2473" s="17"/>
      <c r="AK2473" s="17"/>
      <c r="AL2473" s="17"/>
      <c r="AM2473" s="17"/>
      <c r="AN2473" s="17"/>
      <c r="AO2473" s="17"/>
      <c r="AP2473" s="17"/>
      <c r="AQ2473" s="17"/>
      <c r="AR2473" s="17"/>
      <c r="AS2473" s="17"/>
      <c r="AT2473" s="17"/>
      <c r="AU2473" s="17"/>
      <c r="AV2473" s="17"/>
      <c r="AW2473" s="17"/>
      <c r="AX2473" s="17"/>
      <c r="AY2473" s="17"/>
      <c r="AZ2473" s="17"/>
    </row>
    <row r="2474" spans="2:52" x14ac:dyDescent="0.35">
      <c r="B2474" t="s">
        <v>227</v>
      </c>
      <c r="C2474" s="17">
        <v>9.9154474228960704E-2</v>
      </c>
      <c r="D2474" s="17">
        <v>0.120766281598454</v>
      </c>
      <c r="E2474" s="17">
        <v>7.7526984609861904E-2</v>
      </c>
      <c r="F2474" s="17"/>
      <c r="G2474" s="17">
        <v>0.112602288515236</v>
      </c>
      <c r="H2474" s="17">
        <v>0.132149239986073</v>
      </c>
      <c r="I2474" s="17">
        <v>0.131972094122218</v>
      </c>
      <c r="J2474" s="17">
        <v>6.65037780780251E-2</v>
      </c>
      <c r="K2474" s="17">
        <v>0</v>
      </c>
      <c r="L2474" s="17">
        <v>4.1236875547446601E-2</v>
      </c>
      <c r="M2474" s="17"/>
      <c r="N2474" s="17">
        <v>9.6427119181594995E-2</v>
      </c>
      <c r="O2474" s="17">
        <v>9.23595706261994E-2</v>
      </c>
      <c r="P2474" s="17">
        <v>0.108122950687304</v>
      </c>
      <c r="Q2474" s="17">
        <v>0.10155055891959899</v>
      </c>
      <c r="R2474" s="17"/>
      <c r="S2474" s="17">
        <v>9.9737527643860999E-2</v>
      </c>
      <c r="T2474" s="17">
        <v>9.3196738434357801E-2</v>
      </c>
      <c r="U2474" s="17">
        <v>0.116949764699014</v>
      </c>
      <c r="V2474" s="17">
        <v>5.0422788406930701E-2</v>
      </c>
      <c r="W2474" s="17">
        <v>0</v>
      </c>
      <c r="X2474" s="17">
        <v>8.3931879143860799E-2</v>
      </c>
      <c r="Y2474" s="17">
        <v>0.11168971607768501</v>
      </c>
      <c r="Z2474" s="17">
        <v>0.196200998735929</v>
      </c>
      <c r="AA2474" s="17">
        <v>0.103351381664292</v>
      </c>
      <c r="AB2474" s="17">
        <v>0.100459529407086</v>
      </c>
      <c r="AC2474" s="17">
        <v>0.29900783439536799</v>
      </c>
      <c r="AD2474" s="17">
        <v>0</v>
      </c>
      <c r="AE2474" s="17"/>
      <c r="AF2474" s="17">
        <v>7.7966841805085396E-2</v>
      </c>
      <c r="AG2474" s="17">
        <v>0.13296051378431001</v>
      </c>
      <c r="AH2474" s="17">
        <v>9.3354771743776793E-2</v>
      </c>
      <c r="AI2474" s="17"/>
      <c r="AJ2474" s="17">
        <v>6.1880846313185203E-2</v>
      </c>
      <c r="AK2474" s="17">
        <v>0.145444352576939</v>
      </c>
      <c r="AL2474" s="17">
        <v>6.8747509079772395E-2</v>
      </c>
      <c r="AM2474" s="17">
        <v>0</v>
      </c>
      <c r="AN2474" s="17">
        <v>7.0017735249026894E-2</v>
      </c>
      <c r="AO2474" s="17"/>
      <c r="AP2474" s="17">
        <v>0.105292996885931</v>
      </c>
      <c r="AQ2474" s="17">
        <v>0.13375962917951101</v>
      </c>
      <c r="AR2474" s="17">
        <v>0.13133363631366099</v>
      </c>
      <c r="AS2474" s="17"/>
      <c r="AT2474" s="17" t="s">
        <v>74</v>
      </c>
      <c r="AU2474" s="17" t="s">
        <v>74</v>
      </c>
      <c r="AV2474" s="17" t="s">
        <v>74</v>
      </c>
      <c r="AW2474" s="17">
        <v>8.7998393873416403E-2</v>
      </c>
      <c r="AX2474" s="17">
        <v>8.8845231482498302E-2</v>
      </c>
      <c r="AY2474" s="17">
        <v>0.10751295904751899</v>
      </c>
      <c r="AZ2474" s="17" t="s">
        <v>74</v>
      </c>
    </row>
    <row r="2475" spans="2:52" x14ac:dyDescent="0.35">
      <c r="B2475" t="s">
        <v>228</v>
      </c>
      <c r="C2475" s="17">
        <v>0.115316230210318</v>
      </c>
      <c r="D2475" s="17">
        <v>0.145332252266614</v>
      </c>
      <c r="E2475" s="17">
        <v>9.00577261021272E-2</v>
      </c>
      <c r="F2475" s="17"/>
      <c r="G2475" s="17">
        <v>0.16912288745128401</v>
      </c>
      <c r="H2475" s="17">
        <v>9.6661621079587604E-2</v>
      </c>
      <c r="I2475" s="17">
        <v>0.13520814313148199</v>
      </c>
      <c r="J2475" s="17">
        <v>0.108893696093274</v>
      </c>
      <c r="K2475" s="17">
        <v>9.3031476555930706E-2</v>
      </c>
      <c r="L2475" s="17">
        <v>3.7721659530566998E-2</v>
      </c>
      <c r="M2475" s="17"/>
      <c r="N2475" s="17">
        <v>0.102467250104884</v>
      </c>
      <c r="O2475" s="17">
        <v>0.128993685230158</v>
      </c>
      <c r="P2475" s="17">
        <v>0.13076746709776799</v>
      </c>
      <c r="Q2475" s="17">
        <v>9.9072290704746296E-2</v>
      </c>
      <c r="R2475" s="17"/>
      <c r="S2475" s="17">
        <v>9.7595692303967599E-2</v>
      </c>
      <c r="T2475" s="17">
        <v>0.14777507791618399</v>
      </c>
      <c r="U2475" s="17">
        <v>7.3039218334121803E-2</v>
      </c>
      <c r="V2475" s="17">
        <v>5.1134357408017701E-2</v>
      </c>
      <c r="W2475" s="17">
        <v>0.31699031645887599</v>
      </c>
      <c r="X2475" s="17">
        <v>9.0133450732606604E-2</v>
      </c>
      <c r="Y2475" s="17">
        <v>0.27354341631622697</v>
      </c>
      <c r="Z2475" s="17">
        <v>0</v>
      </c>
      <c r="AA2475" s="17">
        <v>0.109228750127615</v>
      </c>
      <c r="AB2475" s="17">
        <v>7.7648598536849106E-2</v>
      </c>
      <c r="AC2475" s="17">
        <v>0.146459039879727</v>
      </c>
      <c r="AD2475" s="17">
        <v>0</v>
      </c>
      <c r="AE2475" s="17"/>
      <c r="AF2475" s="17">
        <v>8.4545611093680806E-2</v>
      </c>
      <c r="AG2475" s="17">
        <v>0.118119719813066</v>
      </c>
      <c r="AH2475" s="17">
        <v>9.98619482029591E-2</v>
      </c>
      <c r="AI2475" s="17"/>
      <c r="AJ2475" s="17">
        <v>0.132801168695352</v>
      </c>
      <c r="AK2475" s="17">
        <v>9.8135429299320606E-2</v>
      </c>
      <c r="AL2475" s="17">
        <v>0.166459150038934</v>
      </c>
      <c r="AM2475" s="17">
        <v>0</v>
      </c>
      <c r="AN2475" s="17">
        <v>0.111691344252727</v>
      </c>
      <c r="AO2475" s="17"/>
      <c r="AP2475" s="17">
        <v>0.16017097790212001</v>
      </c>
      <c r="AQ2475" s="17">
        <v>0.119432287777178</v>
      </c>
      <c r="AR2475" s="17">
        <v>0.11431118954232</v>
      </c>
      <c r="AS2475" s="17"/>
      <c r="AT2475" s="17" t="s">
        <v>74</v>
      </c>
      <c r="AU2475" s="17" t="s">
        <v>74</v>
      </c>
      <c r="AV2475" s="17" t="s">
        <v>74</v>
      </c>
      <c r="AW2475" s="17">
        <v>8.4653052068491899E-2</v>
      </c>
      <c r="AX2475" s="17">
        <v>0.15543009087110399</v>
      </c>
      <c r="AY2475" s="17">
        <v>0.10896868084200501</v>
      </c>
      <c r="AZ2475" s="17" t="s">
        <v>74</v>
      </c>
    </row>
    <row r="2476" spans="2:52" x14ac:dyDescent="0.35">
      <c r="B2476" t="s">
        <v>229</v>
      </c>
      <c r="C2476" s="17">
        <v>0.15676557759238599</v>
      </c>
      <c r="D2476" s="17">
        <v>0.13063893801861901</v>
      </c>
      <c r="E2476" s="17">
        <v>0.18465669826963799</v>
      </c>
      <c r="F2476" s="17"/>
      <c r="G2476" s="17">
        <v>0.15702703345996699</v>
      </c>
      <c r="H2476" s="17">
        <v>0.14870582598822099</v>
      </c>
      <c r="I2476" s="17">
        <v>8.1082420318769999E-2</v>
      </c>
      <c r="J2476" s="17">
        <v>0.205207436679335</v>
      </c>
      <c r="K2476" s="17">
        <v>0.13325844268028</v>
      </c>
      <c r="L2476" s="17">
        <v>0.27822661403631899</v>
      </c>
      <c r="M2476" s="17"/>
      <c r="N2476" s="17">
        <v>0.13578402951298299</v>
      </c>
      <c r="O2476" s="17">
        <v>0.13587057468358801</v>
      </c>
      <c r="P2476" s="17">
        <v>0.174253137556589</v>
      </c>
      <c r="Q2476" s="17">
        <v>0.17455624863973401</v>
      </c>
      <c r="R2476" s="17"/>
      <c r="S2476" s="17">
        <v>8.5074109945201301E-2</v>
      </c>
      <c r="T2476" s="17">
        <v>8.83233839381906E-2</v>
      </c>
      <c r="U2476" s="17">
        <v>0.15096028857393001</v>
      </c>
      <c r="V2476" s="17">
        <v>0.20308940852319701</v>
      </c>
      <c r="W2476" s="17">
        <v>0.13359971582052901</v>
      </c>
      <c r="X2476" s="17">
        <v>0.22902395242465101</v>
      </c>
      <c r="Y2476" s="17">
        <v>0.14693654366233</v>
      </c>
      <c r="Z2476" s="17">
        <v>0.29206230845688802</v>
      </c>
      <c r="AA2476" s="17">
        <v>0.23044453348498001</v>
      </c>
      <c r="AB2476" s="17">
        <v>0.25218165086148497</v>
      </c>
      <c r="AC2476" s="17">
        <v>9.3286427874508707E-2</v>
      </c>
      <c r="AD2476" s="17">
        <v>9.2404613007742803E-2</v>
      </c>
      <c r="AE2476" s="17"/>
      <c r="AF2476" s="17">
        <v>0.20575592168429799</v>
      </c>
      <c r="AG2476" s="17">
        <v>0.13112146462978799</v>
      </c>
      <c r="AH2476" s="17">
        <v>0.16819522478617299</v>
      </c>
      <c r="AI2476" s="17"/>
      <c r="AJ2476" s="17">
        <v>0.15706531333955301</v>
      </c>
      <c r="AK2476" s="17">
        <v>0.189786410756594</v>
      </c>
      <c r="AL2476" s="17">
        <v>0.112295751139822</v>
      </c>
      <c r="AM2476" s="17">
        <v>0.13027792840365701</v>
      </c>
      <c r="AN2476" s="17">
        <v>0.16165446046555099</v>
      </c>
      <c r="AO2476" s="17"/>
      <c r="AP2476" s="17">
        <v>0.15903766510419701</v>
      </c>
      <c r="AQ2476" s="17">
        <v>0.163518619051713</v>
      </c>
      <c r="AR2476" s="17">
        <v>8.3710114709091801E-2</v>
      </c>
      <c r="AS2476" s="17"/>
      <c r="AT2476" s="17" t="s">
        <v>74</v>
      </c>
      <c r="AU2476" s="17" t="s">
        <v>74</v>
      </c>
      <c r="AV2476" s="17" t="s">
        <v>74</v>
      </c>
      <c r="AW2476" s="17">
        <v>0.13022774541135201</v>
      </c>
      <c r="AX2476" s="17">
        <v>0.192121437693728</v>
      </c>
      <c r="AY2476" s="17">
        <v>0.15099836475176701</v>
      </c>
      <c r="AZ2476" s="17" t="s">
        <v>74</v>
      </c>
    </row>
    <row r="2477" spans="2:52" x14ac:dyDescent="0.35">
      <c r="B2477" t="s">
        <v>230</v>
      </c>
      <c r="C2477" s="17">
        <v>0.194913780352969</v>
      </c>
      <c r="D2477" s="17">
        <v>0.175859447403999</v>
      </c>
      <c r="E2477" s="17">
        <v>0.21710566572342299</v>
      </c>
      <c r="F2477" s="17"/>
      <c r="G2477" s="17">
        <v>0.178272572255782</v>
      </c>
      <c r="H2477" s="17">
        <v>0.22692394400263299</v>
      </c>
      <c r="I2477" s="17">
        <v>0.17173796979292</v>
      </c>
      <c r="J2477" s="17">
        <v>0.16449094311175699</v>
      </c>
      <c r="K2477" s="17">
        <v>0.25487152549494702</v>
      </c>
      <c r="L2477" s="17">
        <v>0.185978867528867</v>
      </c>
      <c r="M2477" s="17"/>
      <c r="N2477" s="17">
        <v>0.20336205578225999</v>
      </c>
      <c r="O2477" s="17">
        <v>0.21832899591508201</v>
      </c>
      <c r="P2477" s="17">
        <v>0.20053849484330999</v>
      </c>
      <c r="Q2477" s="17">
        <v>0.172593501585457</v>
      </c>
      <c r="R2477" s="17"/>
      <c r="S2477" s="17">
        <v>0.173912556748371</v>
      </c>
      <c r="T2477" s="17">
        <v>0.18100834611692601</v>
      </c>
      <c r="U2477" s="17">
        <v>0.33970012770297697</v>
      </c>
      <c r="V2477" s="17">
        <v>0.29583192478944598</v>
      </c>
      <c r="W2477" s="17">
        <v>0.19991126917021201</v>
      </c>
      <c r="X2477" s="17">
        <v>0.14620700205854001</v>
      </c>
      <c r="Y2477" s="17">
        <v>0.114184070303923</v>
      </c>
      <c r="Z2477" s="17">
        <v>0.193828659402592</v>
      </c>
      <c r="AA2477" s="17">
        <v>0.12476950656286701</v>
      </c>
      <c r="AB2477" s="17">
        <v>0.194661963490423</v>
      </c>
      <c r="AC2477" s="17">
        <v>9.0865427685147299E-2</v>
      </c>
      <c r="AD2477" s="17">
        <v>0.465431302833065</v>
      </c>
      <c r="AE2477" s="17"/>
      <c r="AF2477" s="17">
        <v>0.22879540707125601</v>
      </c>
      <c r="AG2477" s="17">
        <v>0.16907712820277199</v>
      </c>
      <c r="AH2477" s="17">
        <v>0.20815070381845599</v>
      </c>
      <c r="AI2477" s="17"/>
      <c r="AJ2477" s="17">
        <v>0.26566202710138298</v>
      </c>
      <c r="AK2477" s="17">
        <v>0.153133326923342</v>
      </c>
      <c r="AL2477" s="17">
        <v>0.28076106110339999</v>
      </c>
      <c r="AM2477" s="17">
        <v>0.33990590195192499</v>
      </c>
      <c r="AN2477" s="17">
        <v>0.169524007026225</v>
      </c>
      <c r="AO2477" s="17"/>
      <c r="AP2477" s="17">
        <v>0.20331834871364499</v>
      </c>
      <c r="AQ2477" s="17">
        <v>0.16139982243168999</v>
      </c>
      <c r="AR2477" s="17">
        <v>0.34911279919945798</v>
      </c>
      <c r="AS2477" s="17"/>
      <c r="AT2477" s="17" t="s">
        <v>74</v>
      </c>
      <c r="AU2477" s="17" t="s">
        <v>74</v>
      </c>
      <c r="AV2477" s="17" t="s">
        <v>74</v>
      </c>
      <c r="AW2477" s="17">
        <v>0.228995570323303</v>
      </c>
      <c r="AX2477" s="17">
        <v>0.165907987266561</v>
      </c>
      <c r="AY2477" s="17">
        <v>0.19529494251041801</v>
      </c>
      <c r="AZ2477" s="17" t="s">
        <v>74</v>
      </c>
    </row>
    <row r="2478" spans="2:52" x14ac:dyDescent="0.35">
      <c r="B2478" t="s">
        <v>231</v>
      </c>
      <c r="C2478" s="17">
        <v>0.30563975515331498</v>
      </c>
      <c r="D2478" s="17">
        <v>0.31545328350769902</v>
      </c>
      <c r="E2478" s="17">
        <v>0.28438041574098</v>
      </c>
      <c r="F2478" s="17"/>
      <c r="G2478" s="17">
        <v>0.25752458527482203</v>
      </c>
      <c r="H2478" s="17">
        <v>0.27647027513207301</v>
      </c>
      <c r="I2478" s="17">
        <v>0.31232553154797299</v>
      </c>
      <c r="J2478" s="17">
        <v>0.33406130375502502</v>
      </c>
      <c r="K2478" s="17">
        <v>0.44176759035991497</v>
      </c>
      <c r="L2478" s="17">
        <v>0.32638669986345498</v>
      </c>
      <c r="M2478" s="17"/>
      <c r="N2478" s="17">
        <v>0.35664673214743497</v>
      </c>
      <c r="O2478" s="17">
        <v>0.31929650870815501</v>
      </c>
      <c r="P2478" s="17">
        <v>0.19753562904909699</v>
      </c>
      <c r="Q2478" s="17">
        <v>0.32831471620385</v>
      </c>
      <c r="R2478" s="17"/>
      <c r="S2478" s="17">
        <v>0.35939397644228999</v>
      </c>
      <c r="T2478" s="17">
        <v>0.312882008767282</v>
      </c>
      <c r="U2478" s="17">
        <v>0.219680308672632</v>
      </c>
      <c r="V2478" s="17">
        <v>0.30555893600867601</v>
      </c>
      <c r="W2478" s="17">
        <v>0.26281823353789302</v>
      </c>
      <c r="X2478" s="17">
        <v>0.26319032489772998</v>
      </c>
      <c r="Y2478" s="17">
        <v>0.29926930828902998</v>
      </c>
      <c r="Z2478" s="17">
        <v>0.174874301161208</v>
      </c>
      <c r="AA2478" s="17">
        <v>0.34038397746079802</v>
      </c>
      <c r="AB2478" s="17">
        <v>0.31434412826962699</v>
      </c>
      <c r="AC2478" s="17">
        <v>0.37038127016524902</v>
      </c>
      <c r="AD2478" s="17">
        <v>0.262894117613306</v>
      </c>
      <c r="AE2478" s="17"/>
      <c r="AF2478" s="17">
        <v>0.28020058650509</v>
      </c>
      <c r="AG2478" s="17">
        <v>0.33972052385690099</v>
      </c>
      <c r="AH2478" s="17">
        <v>0.29373062076567102</v>
      </c>
      <c r="AI2478" s="17"/>
      <c r="AJ2478" s="17">
        <v>0.27114235988833302</v>
      </c>
      <c r="AK2478" s="17">
        <v>0.32388664940913803</v>
      </c>
      <c r="AL2478" s="17">
        <v>0.22987081714417901</v>
      </c>
      <c r="AM2478" s="17">
        <v>0.36798660687759899</v>
      </c>
      <c r="AN2478" s="17">
        <v>0.30052787282547799</v>
      </c>
      <c r="AO2478" s="17"/>
      <c r="AP2478" s="17">
        <v>0.31150742212789401</v>
      </c>
      <c r="AQ2478" s="17">
        <v>0.34452846349752497</v>
      </c>
      <c r="AR2478" s="17">
        <v>0.23791668785669401</v>
      </c>
      <c r="AS2478" s="17"/>
      <c r="AT2478" s="17" t="s">
        <v>74</v>
      </c>
      <c r="AU2478" s="17" t="s">
        <v>74</v>
      </c>
      <c r="AV2478" s="17" t="s">
        <v>74</v>
      </c>
      <c r="AW2478" s="17">
        <v>0.32806816831855701</v>
      </c>
      <c r="AX2478" s="17">
        <v>0.28299398395004099</v>
      </c>
      <c r="AY2478" s="17">
        <v>0.30741460535111897</v>
      </c>
      <c r="AZ2478" s="17" t="s">
        <v>74</v>
      </c>
    </row>
    <row r="2479" spans="2:52" x14ac:dyDescent="0.35">
      <c r="B2479" t="s">
        <v>72</v>
      </c>
      <c r="C2479" s="17">
        <v>0.12821018246205099</v>
      </c>
      <c r="D2479" s="17">
        <v>0.11194979720461599</v>
      </c>
      <c r="E2479" s="17">
        <v>0.14627250955397</v>
      </c>
      <c r="F2479" s="17"/>
      <c r="G2479" s="17">
        <v>0.12545063304290899</v>
      </c>
      <c r="H2479" s="17">
        <v>0.119089093811412</v>
      </c>
      <c r="I2479" s="17">
        <v>0.16767384108663699</v>
      </c>
      <c r="J2479" s="17">
        <v>0.120842842282583</v>
      </c>
      <c r="K2479" s="17">
        <v>7.7070964908928202E-2</v>
      </c>
      <c r="L2479" s="17">
        <v>0.130449283493346</v>
      </c>
      <c r="M2479" s="17"/>
      <c r="N2479" s="17">
        <v>0.10531281327084201</v>
      </c>
      <c r="O2479" s="17">
        <v>0.10515066483681799</v>
      </c>
      <c r="P2479" s="17">
        <v>0.18878232076593199</v>
      </c>
      <c r="Q2479" s="17">
        <v>0.12391268394661301</v>
      </c>
      <c r="R2479" s="17"/>
      <c r="S2479" s="17">
        <v>0.18428613691630899</v>
      </c>
      <c r="T2479" s="17">
        <v>0.17681444482706099</v>
      </c>
      <c r="U2479" s="17">
        <v>9.9670292017325607E-2</v>
      </c>
      <c r="V2479" s="17">
        <v>9.3962584863732296E-2</v>
      </c>
      <c r="W2479" s="17">
        <v>8.6680465012488897E-2</v>
      </c>
      <c r="X2479" s="17">
        <v>0.187513390742611</v>
      </c>
      <c r="Y2479" s="17">
        <v>5.43769453508057E-2</v>
      </c>
      <c r="Z2479" s="17">
        <v>0.14303373224338201</v>
      </c>
      <c r="AA2479" s="17">
        <v>9.1821850699449398E-2</v>
      </c>
      <c r="AB2479" s="17">
        <v>6.0704129434529901E-2</v>
      </c>
      <c r="AC2479" s="17">
        <v>0</v>
      </c>
      <c r="AD2479" s="17">
        <v>0.17926996654588601</v>
      </c>
      <c r="AE2479" s="17"/>
      <c r="AF2479" s="17">
        <v>0.12273563184059</v>
      </c>
      <c r="AG2479" s="17">
        <v>0.10900064971316301</v>
      </c>
      <c r="AH2479" s="17">
        <v>0.13670673068296499</v>
      </c>
      <c r="AI2479" s="17"/>
      <c r="AJ2479" s="17">
        <v>0.111448284662194</v>
      </c>
      <c r="AK2479" s="17">
        <v>8.9613831034666594E-2</v>
      </c>
      <c r="AL2479" s="17">
        <v>0.14186571149389199</v>
      </c>
      <c r="AM2479" s="17">
        <v>0.16182956276681901</v>
      </c>
      <c r="AN2479" s="17">
        <v>0.186584580180992</v>
      </c>
      <c r="AO2479" s="17"/>
      <c r="AP2479" s="17">
        <v>6.0672589266212197E-2</v>
      </c>
      <c r="AQ2479" s="17">
        <v>7.7361178062384198E-2</v>
      </c>
      <c r="AR2479" s="17">
        <v>8.3615572378775205E-2</v>
      </c>
      <c r="AS2479" s="17"/>
      <c r="AT2479" s="17" t="s">
        <v>74</v>
      </c>
      <c r="AU2479" s="17" t="s">
        <v>74</v>
      </c>
      <c r="AV2479" s="17" t="s">
        <v>74</v>
      </c>
      <c r="AW2479" s="17">
        <v>0.14005707000487999</v>
      </c>
      <c r="AX2479" s="17">
        <v>0.11470126873606699</v>
      </c>
      <c r="AY2479" s="17">
        <v>0.12981044749717099</v>
      </c>
      <c r="AZ2479" s="17" t="s">
        <v>74</v>
      </c>
    </row>
    <row r="2480" spans="2:52" x14ac:dyDescent="0.35">
      <c r="B2480" t="s">
        <v>232</v>
      </c>
      <c r="C2480" s="17">
        <v>0.21447070443927799</v>
      </c>
      <c r="D2480" s="17">
        <v>0.26609853386506799</v>
      </c>
      <c r="E2480" s="17">
        <v>0.16758471071198899</v>
      </c>
      <c r="F2480" s="17"/>
      <c r="G2480" s="17">
        <v>0.28172517596652003</v>
      </c>
      <c r="H2480" s="17">
        <v>0.22881086106566101</v>
      </c>
      <c r="I2480" s="17">
        <v>0.26718023725369999</v>
      </c>
      <c r="J2480" s="17">
        <v>0.175397474171299</v>
      </c>
      <c r="K2480" s="17">
        <v>9.3031476555930706E-2</v>
      </c>
      <c r="L2480" s="17">
        <v>7.8958535078013495E-2</v>
      </c>
      <c r="M2480" s="17"/>
      <c r="N2480" s="17">
        <v>0.19889436928647899</v>
      </c>
      <c r="O2480" s="17">
        <v>0.22135325585635801</v>
      </c>
      <c r="P2480" s="17">
        <v>0.238890417785072</v>
      </c>
      <c r="Q2480" s="17">
        <v>0.20062284962434501</v>
      </c>
      <c r="R2480" s="17"/>
      <c r="S2480" s="17">
        <v>0.19733321994782901</v>
      </c>
      <c r="T2480" s="17">
        <v>0.24097181635054099</v>
      </c>
      <c r="U2480" s="17">
        <v>0.18998898303313599</v>
      </c>
      <c r="V2480" s="17">
        <v>0.101557145814948</v>
      </c>
      <c r="W2480" s="17">
        <v>0.31699031645887599</v>
      </c>
      <c r="X2480" s="17">
        <v>0.174065329876467</v>
      </c>
      <c r="Y2480" s="17">
        <v>0.38523313239391099</v>
      </c>
      <c r="Z2480" s="17">
        <v>0.196200998735929</v>
      </c>
      <c r="AA2480" s="17">
        <v>0.21258013179190599</v>
      </c>
      <c r="AB2480" s="17">
        <v>0.17810812794393499</v>
      </c>
      <c r="AC2480" s="17">
        <v>0.44546687427509502</v>
      </c>
      <c r="AD2480" s="17">
        <v>0</v>
      </c>
      <c r="AE2480" s="17"/>
      <c r="AF2480" s="17">
        <v>0.16251245289876601</v>
      </c>
      <c r="AG2480" s="17">
        <v>0.25108023359737602</v>
      </c>
      <c r="AH2480" s="17">
        <v>0.193216719946736</v>
      </c>
      <c r="AI2480" s="17"/>
      <c r="AJ2480" s="17">
        <v>0.19468201500853699</v>
      </c>
      <c r="AK2480" s="17">
        <v>0.24357978187625901</v>
      </c>
      <c r="AL2480" s="17">
        <v>0.235206659118707</v>
      </c>
      <c r="AM2480" s="17">
        <v>0</v>
      </c>
      <c r="AN2480" s="17">
        <v>0.181709079501754</v>
      </c>
      <c r="AO2480" s="17"/>
      <c r="AP2480" s="17">
        <v>0.265463974788051</v>
      </c>
      <c r="AQ2480" s="17">
        <v>0.25319191695668802</v>
      </c>
      <c r="AR2480" s="17">
        <v>0.24564482585598099</v>
      </c>
      <c r="AS2480" s="17"/>
      <c r="AT2480" s="17" t="s">
        <v>74</v>
      </c>
      <c r="AU2480" s="17" t="s">
        <v>74</v>
      </c>
      <c r="AV2480" s="17" t="s">
        <v>74</v>
      </c>
      <c r="AW2480" s="17">
        <v>0.17265144594190801</v>
      </c>
      <c r="AX2480" s="17">
        <v>0.244275322353603</v>
      </c>
      <c r="AY2480" s="17">
        <v>0.21648163988952401</v>
      </c>
      <c r="AZ2480" s="17" t="s">
        <v>74</v>
      </c>
    </row>
    <row r="2481" spans="2:52" x14ac:dyDescent="0.35">
      <c r="B2481" t="s">
        <v>233</v>
      </c>
      <c r="C2481" s="17">
        <v>0.50055353550628401</v>
      </c>
      <c r="D2481" s="17">
        <v>0.49131273091169803</v>
      </c>
      <c r="E2481" s="17">
        <v>0.50148608146440299</v>
      </c>
      <c r="F2481" s="17"/>
      <c r="G2481" s="17">
        <v>0.435797157530604</v>
      </c>
      <c r="H2481" s="17">
        <v>0.50339421913470594</v>
      </c>
      <c r="I2481" s="17">
        <v>0.48406350134089299</v>
      </c>
      <c r="J2481" s="17">
        <v>0.49855224686678201</v>
      </c>
      <c r="K2481" s="17">
        <v>0.69663911585486105</v>
      </c>
      <c r="L2481" s="17">
        <v>0.51236556739232197</v>
      </c>
      <c r="M2481" s="17"/>
      <c r="N2481" s="17">
        <v>0.560008787929695</v>
      </c>
      <c r="O2481" s="17">
        <v>0.53762550462323599</v>
      </c>
      <c r="P2481" s="17">
        <v>0.39807412389240598</v>
      </c>
      <c r="Q2481" s="17">
        <v>0.50090821778930805</v>
      </c>
      <c r="R2481" s="17"/>
      <c r="S2481" s="17">
        <v>0.53330653319066101</v>
      </c>
      <c r="T2481" s="17">
        <v>0.49389035488420702</v>
      </c>
      <c r="U2481" s="17">
        <v>0.55938043637560897</v>
      </c>
      <c r="V2481" s="17">
        <v>0.60139086079812198</v>
      </c>
      <c r="W2481" s="17">
        <v>0.46272950270810598</v>
      </c>
      <c r="X2481" s="17">
        <v>0.40939732695627001</v>
      </c>
      <c r="Y2481" s="17">
        <v>0.413453378592952</v>
      </c>
      <c r="Z2481" s="17">
        <v>0.36870296056380097</v>
      </c>
      <c r="AA2481" s="17">
        <v>0.46515348402366402</v>
      </c>
      <c r="AB2481" s="17">
        <v>0.50900609176004996</v>
      </c>
      <c r="AC2481" s="17">
        <v>0.46124669785039601</v>
      </c>
      <c r="AD2481" s="17">
        <v>0.72832542044637105</v>
      </c>
      <c r="AE2481" s="17"/>
      <c r="AF2481" s="17">
        <v>0.50899599357634595</v>
      </c>
      <c r="AG2481" s="17">
        <v>0.50879765205967298</v>
      </c>
      <c r="AH2481" s="17">
        <v>0.50188132458412704</v>
      </c>
      <c r="AI2481" s="17"/>
      <c r="AJ2481" s="17">
        <v>0.536804386989716</v>
      </c>
      <c r="AK2481" s="17">
        <v>0.47701997633248</v>
      </c>
      <c r="AL2481" s="17">
        <v>0.51063187824757905</v>
      </c>
      <c r="AM2481" s="17">
        <v>0.70789250882952404</v>
      </c>
      <c r="AN2481" s="17">
        <v>0.47005187985170299</v>
      </c>
      <c r="AO2481" s="17"/>
      <c r="AP2481" s="17">
        <v>0.51482577084153902</v>
      </c>
      <c r="AQ2481" s="17">
        <v>0.50592828592921502</v>
      </c>
      <c r="AR2481" s="17">
        <v>0.58702948705615199</v>
      </c>
      <c r="AS2481" s="17"/>
      <c r="AT2481" s="17" t="s">
        <v>74</v>
      </c>
      <c r="AU2481" s="17" t="s">
        <v>74</v>
      </c>
      <c r="AV2481" s="17" t="s">
        <v>74</v>
      </c>
      <c r="AW2481" s="17">
        <v>0.55706373864185899</v>
      </c>
      <c r="AX2481" s="17">
        <v>0.44890197121660202</v>
      </c>
      <c r="AY2481" s="17">
        <v>0.50270954786153799</v>
      </c>
      <c r="AZ2481" s="17" t="s">
        <v>74</v>
      </c>
    </row>
    <row r="2482" spans="2:52" x14ac:dyDescent="0.35">
      <c r="B2482" t="s">
        <v>86</v>
      </c>
      <c r="C2482" s="17">
        <v>-0.28608283106700599</v>
      </c>
      <c r="D2482" s="17">
        <v>-0.22521419704663001</v>
      </c>
      <c r="E2482" s="17">
        <v>-0.333901370752414</v>
      </c>
      <c r="F2482" s="17"/>
      <c r="G2482" s="17">
        <v>-0.154071981564085</v>
      </c>
      <c r="H2482" s="17">
        <v>-0.27458335806904499</v>
      </c>
      <c r="I2482" s="17">
        <v>-0.216883264087193</v>
      </c>
      <c r="J2482" s="17">
        <v>-0.32315477269548298</v>
      </c>
      <c r="K2482" s="17">
        <v>-0.60360763929893102</v>
      </c>
      <c r="L2482" s="17">
        <v>-0.43340703231430899</v>
      </c>
      <c r="M2482" s="17"/>
      <c r="N2482" s="17">
        <v>-0.36111441864321597</v>
      </c>
      <c r="O2482" s="17">
        <v>-0.31627224876687798</v>
      </c>
      <c r="P2482" s="17">
        <v>-0.15918370610733401</v>
      </c>
      <c r="Q2482" s="17">
        <v>-0.30028536816496298</v>
      </c>
      <c r="R2482" s="17"/>
      <c r="S2482" s="17">
        <v>-0.33597331324283303</v>
      </c>
      <c r="T2482" s="17">
        <v>-0.25291853853366603</v>
      </c>
      <c r="U2482" s="17">
        <v>-0.36939145334247298</v>
      </c>
      <c r="V2482" s="17">
        <v>-0.49983371498317303</v>
      </c>
      <c r="W2482" s="17">
        <v>-0.14573918624922899</v>
      </c>
      <c r="X2482" s="17">
        <v>-0.23533199707980301</v>
      </c>
      <c r="Y2482" s="17">
        <v>-2.8220246199041E-2</v>
      </c>
      <c r="Z2482" s="17">
        <v>-0.172501961827871</v>
      </c>
      <c r="AA2482" s="17">
        <v>-0.25257335223175797</v>
      </c>
      <c r="AB2482" s="17">
        <v>-0.33089796381611603</v>
      </c>
      <c r="AC2482" s="17">
        <v>-1.5779823575300798E-2</v>
      </c>
      <c r="AD2482" s="17">
        <v>-0.72832542044637105</v>
      </c>
      <c r="AE2482" s="17"/>
      <c r="AF2482" s="17">
        <v>-0.34648354067758003</v>
      </c>
      <c r="AG2482" s="17">
        <v>-0.25771741846229701</v>
      </c>
      <c r="AH2482" s="17">
        <v>-0.30866460463739098</v>
      </c>
      <c r="AI2482" s="17"/>
      <c r="AJ2482" s="17">
        <v>-0.34212237198117901</v>
      </c>
      <c r="AK2482" s="17">
        <v>-0.233440194456221</v>
      </c>
      <c r="AL2482" s="17">
        <v>-0.27542521912887202</v>
      </c>
      <c r="AM2482" s="17">
        <v>-0.70789250882952404</v>
      </c>
      <c r="AN2482" s="17">
        <v>-0.28834280034994902</v>
      </c>
      <c r="AO2482" s="17"/>
      <c r="AP2482" s="17">
        <v>-0.24936179605348799</v>
      </c>
      <c r="AQ2482" s="17">
        <v>-0.25273636897252599</v>
      </c>
      <c r="AR2482" s="17">
        <v>-0.34138466120017003</v>
      </c>
      <c r="AS2482" s="17"/>
      <c r="AT2482" s="17" t="s">
        <v>74</v>
      </c>
      <c r="AU2482" s="17" t="s">
        <v>74</v>
      </c>
      <c r="AV2482" s="17" t="s">
        <v>74</v>
      </c>
      <c r="AW2482" s="17">
        <v>-0.38441229269995097</v>
      </c>
      <c r="AX2482" s="17">
        <v>-0.204626648863</v>
      </c>
      <c r="AY2482" s="17">
        <v>-0.28622790797201397</v>
      </c>
      <c r="AZ2482" s="17" t="s">
        <v>74</v>
      </c>
    </row>
    <row r="2483" spans="2:52" x14ac:dyDescent="0.35">
      <c r="C2483" s="17"/>
      <c r="D2483" s="17"/>
      <c r="E2483" s="17"/>
      <c r="F2483" s="17"/>
      <c r="G2483" s="17"/>
      <c r="H2483" s="17"/>
      <c r="I2483" s="17"/>
      <c r="J2483" s="17"/>
      <c r="K2483" s="17"/>
      <c r="L2483" s="17"/>
      <c r="M2483" s="17"/>
      <c r="N2483" s="17"/>
      <c r="O2483" s="17"/>
      <c r="P2483" s="17"/>
      <c r="Q2483" s="17"/>
      <c r="R2483" s="17"/>
      <c r="S2483" s="17"/>
      <c r="T2483" s="17"/>
      <c r="U2483" s="17"/>
      <c r="V2483" s="17"/>
      <c r="W2483" s="17"/>
      <c r="X2483" s="17"/>
      <c r="Y2483" s="17"/>
      <c r="Z2483" s="17"/>
      <c r="AA2483" s="17"/>
      <c r="AB2483" s="17"/>
      <c r="AC2483" s="17"/>
      <c r="AD2483" s="17"/>
      <c r="AE2483" s="17"/>
      <c r="AF2483" s="17"/>
      <c r="AG2483" s="17"/>
      <c r="AH2483" s="17"/>
      <c r="AI2483" s="17"/>
      <c r="AJ2483" s="17"/>
      <c r="AK2483" s="17"/>
      <c r="AL2483" s="17"/>
      <c r="AM2483" s="17"/>
      <c r="AN2483" s="17"/>
      <c r="AO2483" s="17"/>
      <c r="AP2483" s="17"/>
      <c r="AQ2483" s="17"/>
      <c r="AR2483" s="17"/>
      <c r="AS2483" s="17"/>
      <c r="AT2483" s="17"/>
      <c r="AU2483" s="17"/>
      <c r="AV2483" s="17"/>
      <c r="AW2483" s="17"/>
      <c r="AX2483" s="17"/>
      <c r="AY2483" s="17"/>
      <c r="AZ2483" s="17"/>
    </row>
    <row r="2484" spans="2:52" x14ac:dyDescent="0.35">
      <c r="B2484" s="6" t="s">
        <v>669</v>
      </c>
      <c r="C2484" s="17"/>
      <c r="D2484" s="17"/>
      <c r="E2484" s="17"/>
      <c r="F2484" s="17"/>
      <c r="G2484" s="17"/>
      <c r="H2484" s="17"/>
      <c r="I2484" s="17"/>
      <c r="J2484" s="17"/>
      <c r="K2484" s="17"/>
      <c r="L2484" s="17"/>
      <c r="M2484" s="17"/>
      <c r="N2484" s="17"/>
      <c r="O2484" s="17"/>
      <c r="P2484" s="17"/>
      <c r="Q2484" s="17"/>
      <c r="R2484" s="17"/>
      <c r="S2484" s="17"/>
      <c r="T2484" s="17"/>
      <c r="U2484" s="17"/>
      <c r="V2484" s="17"/>
      <c r="W2484" s="17"/>
      <c r="X2484" s="17"/>
      <c r="Y2484" s="17"/>
      <c r="Z2484" s="17"/>
      <c r="AA2484" s="17"/>
      <c r="AB2484" s="17"/>
      <c r="AC2484" s="17"/>
      <c r="AD2484" s="17"/>
      <c r="AE2484" s="17"/>
      <c r="AF2484" s="17"/>
      <c r="AG2484" s="17"/>
      <c r="AH2484" s="17"/>
      <c r="AI2484" s="17"/>
      <c r="AJ2484" s="17"/>
      <c r="AK2484" s="17"/>
      <c r="AL2484" s="17"/>
      <c r="AM2484" s="17"/>
      <c r="AN2484" s="17"/>
      <c r="AO2484" s="17"/>
      <c r="AP2484" s="17"/>
      <c r="AQ2484" s="17"/>
      <c r="AR2484" s="17"/>
      <c r="AS2484" s="17"/>
      <c r="AT2484" s="17"/>
      <c r="AU2484" s="17"/>
      <c r="AV2484" s="17"/>
      <c r="AW2484" s="17"/>
      <c r="AX2484" s="17"/>
      <c r="AY2484" s="17"/>
      <c r="AZ2484" s="17"/>
    </row>
    <row r="2485" spans="2:52" x14ac:dyDescent="0.35">
      <c r="B2485" s="26" t="s">
        <v>832</v>
      </c>
      <c r="C2485" s="17"/>
      <c r="D2485" s="17"/>
      <c r="E2485" s="17"/>
      <c r="F2485" s="17"/>
      <c r="G2485" s="17"/>
      <c r="H2485" s="17"/>
      <c r="I2485" s="17"/>
      <c r="J2485" s="17"/>
      <c r="K2485" s="17"/>
      <c r="L2485" s="17"/>
      <c r="M2485" s="17"/>
      <c r="N2485" s="17"/>
      <c r="O2485" s="17"/>
      <c r="P2485" s="17"/>
      <c r="Q2485" s="17"/>
      <c r="R2485" s="17"/>
      <c r="S2485" s="17"/>
      <c r="T2485" s="17"/>
      <c r="U2485" s="17"/>
      <c r="V2485" s="17"/>
      <c r="W2485" s="17"/>
      <c r="X2485" s="17"/>
      <c r="Y2485" s="17"/>
      <c r="Z2485" s="17"/>
      <c r="AA2485" s="17"/>
      <c r="AB2485" s="17"/>
      <c r="AC2485" s="17"/>
      <c r="AD2485" s="17"/>
      <c r="AE2485" s="17"/>
      <c r="AF2485" s="17"/>
      <c r="AG2485" s="17"/>
      <c r="AH2485" s="17"/>
      <c r="AI2485" s="17"/>
      <c r="AJ2485" s="17"/>
      <c r="AK2485" s="17"/>
      <c r="AL2485" s="17"/>
      <c r="AM2485" s="17"/>
      <c r="AN2485" s="17"/>
      <c r="AO2485" s="17"/>
      <c r="AP2485" s="17"/>
      <c r="AQ2485" s="17"/>
      <c r="AR2485" s="17"/>
      <c r="AS2485" s="17"/>
      <c r="AT2485" s="17"/>
      <c r="AU2485" s="17"/>
      <c r="AV2485" s="17"/>
      <c r="AW2485" s="17"/>
      <c r="AX2485" s="17"/>
      <c r="AY2485" s="17"/>
      <c r="AZ2485" s="17"/>
    </row>
    <row r="2486" spans="2:52" x14ac:dyDescent="0.35">
      <c r="B2486" t="s">
        <v>227</v>
      </c>
      <c r="C2486" s="17">
        <v>0.110248062970281</v>
      </c>
      <c r="D2486" s="17">
        <v>0.10213631781789601</v>
      </c>
      <c r="E2486" s="17">
        <v>0.117352784534851</v>
      </c>
      <c r="F2486" s="17"/>
      <c r="G2486" s="17">
        <v>0.109186064467894</v>
      </c>
      <c r="H2486" s="17">
        <v>0.14937512249405799</v>
      </c>
      <c r="I2486" s="17">
        <v>0.110409449266583</v>
      </c>
      <c r="J2486" s="17">
        <v>9.0482077876890707E-2</v>
      </c>
      <c r="K2486" s="17">
        <v>3.8792962496549802E-2</v>
      </c>
      <c r="L2486" s="17">
        <v>0.10759321549449</v>
      </c>
      <c r="M2486" s="17"/>
      <c r="N2486" s="17">
        <v>0.11462292777861401</v>
      </c>
      <c r="O2486" s="17">
        <v>0.11525586654379</v>
      </c>
      <c r="P2486" s="17">
        <v>8.7125817535175606E-2</v>
      </c>
      <c r="Q2486" s="17">
        <v>0.11232542334630601</v>
      </c>
      <c r="R2486" s="17"/>
      <c r="S2486" s="17">
        <v>8.64675280380858E-2</v>
      </c>
      <c r="T2486" s="17">
        <v>0.131288102423639</v>
      </c>
      <c r="U2486" s="17">
        <v>0.132995870618484</v>
      </c>
      <c r="V2486" s="17">
        <v>0.111450312607312</v>
      </c>
      <c r="W2486" s="17">
        <v>0</v>
      </c>
      <c r="X2486" s="17">
        <v>0.14443793782772901</v>
      </c>
      <c r="Y2486" s="17">
        <v>7.3796495943760101E-2</v>
      </c>
      <c r="Z2486" s="17">
        <v>0.212039372342955</v>
      </c>
      <c r="AA2486" s="17">
        <v>0.114751415905806</v>
      </c>
      <c r="AB2486" s="17">
        <v>9.9347338135990407E-2</v>
      </c>
      <c r="AC2486" s="17">
        <v>0.14196666831886401</v>
      </c>
      <c r="AD2486" s="17">
        <v>0.17247030704824801</v>
      </c>
      <c r="AE2486" s="17"/>
      <c r="AF2486" s="17">
        <v>0.102448364122431</v>
      </c>
      <c r="AG2486" s="17">
        <v>0.15622662627884501</v>
      </c>
      <c r="AH2486" s="17">
        <v>4.5812314923333097E-2</v>
      </c>
      <c r="AI2486" s="17"/>
      <c r="AJ2486" s="17">
        <v>0.104673620431067</v>
      </c>
      <c r="AK2486" s="17">
        <v>0.14907354823355901</v>
      </c>
      <c r="AL2486" s="17">
        <v>8.1879826041576897E-2</v>
      </c>
      <c r="AM2486" s="17">
        <v>0.102632425261949</v>
      </c>
      <c r="AN2486" s="17">
        <v>4.9633661130425E-2</v>
      </c>
      <c r="AO2486" s="17"/>
      <c r="AP2486" s="17">
        <v>6.4790805268852697E-2</v>
      </c>
      <c r="AQ2486" s="17">
        <v>0.13677797200969299</v>
      </c>
      <c r="AR2486" s="17">
        <v>8.1303454933985303E-2</v>
      </c>
      <c r="AS2486" s="17"/>
      <c r="AT2486" s="17" t="s">
        <v>74</v>
      </c>
      <c r="AU2486" s="17" t="s">
        <v>74</v>
      </c>
      <c r="AV2486" s="17" t="s">
        <v>74</v>
      </c>
      <c r="AW2486" s="17">
        <v>0.103824675080324</v>
      </c>
      <c r="AX2486" s="17">
        <v>0.11164739593541</v>
      </c>
      <c r="AY2486" s="17">
        <v>0.11212463573753</v>
      </c>
      <c r="AZ2486" s="17" t="s">
        <v>74</v>
      </c>
    </row>
    <row r="2487" spans="2:52" x14ac:dyDescent="0.35">
      <c r="B2487" t="s">
        <v>228</v>
      </c>
      <c r="C2487" s="17">
        <v>0.131081106353233</v>
      </c>
      <c r="D2487" s="17">
        <v>0.118018616979328</v>
      </c>
      <c r="E2487" s="17">
        <v>0.142521967499427</v>
      </c>
      <c r="F2487" s="17"/>
      <c r="G2487" s="17">
        <v>0.18411920914905699</v>
      </c>
      <c r="H2487" s="17">
        <v>0.125299619131782</v>
      </c>
      <c r="I2487" s="17">
        <v>0.14804798520224099</v>
      </c>
      <c r="J2487" s="17">
        <v>0.132071970066299</v>
      </c>
      <c r="K2487" s="17">
        <v>5.6589991242381801E-2</v>
      </c>
      <c r="L2487" s="17">
        <v>6.2632133879091695E-2</v>
      </c>
      <c r="M2487" s="17"/>
      <c r="N2487" s="17">
        <v>0.179089873690919</v>
      </c>
      <c r="O2487" s="17">
        <v>0.111095938612411</v>
      </c>
      <c r="P2487" s="17">
        <v>0.14290073785924301</v>
      </c>
      <c r="Q2487" s="17">
        <v>0.10723940843249199</v>
      </c>
      <c r="R2487" s="17"/>
      <c r="S2487" s="17">
        <v>0.15878885270034701</v>
      </c>
      <c r="T2487" s="17">
        <v>0.12996263450758999</v>
      </c>
      <c r="U2487" s="17">
        <v>0.110596437012786</v>
      </c>
      <c r="V2487" s="17">
        <v>0.10697945390866299</v>
      </c>
      <c r="W2487" s="17">
        <v>0.18704558557557899</v>
      </c>
      <c r="X2487" s="17">
        <v>6.3386036134253004E-2</v>
      </c>
      <c r="Y2487" s="17">
        <v>0.18758234725126899</v>
      </c>
      <c r="Z2487" s="17">
        <v>5.5872493643808203E-2</v>
      </c>
      <c r="AA2487" s="17">
        <v>0.118042929131076</v>
      </c>
      <c r="AB2487" s="17">
        <v>9.3894215150862895E-2</v>
      </c>
      <c r="AC2487" s="17">
        <v>0.22968497023750301</v>
      </c>
      <c r="AD2487" s="17">
        <v>0.11779809924949899</v>
      </c>
      <c r="AE2487" s="17"/>
      <c r="AF2487" s="17">
        <v>0.158918463696572</v>
      </c>
      <c r="AG2487" s="17">
        <v>0.108495897551734</v>
      </c>
      <c r="AH2487" s="17">
        <v>0.106438042026556</v>
      </c>
      <c r="AI2487" s="17"/>
      <c r="AJ2487" s="17">
        <v>0.12710570536399601</v>
      </c>
      <c r="AK2487" s="17">
        <v>0.16338148886645901</v>
      </c>
      <c r="AL2487" s="17">
        <v>8.5319502274089104E-2</v>
      </c>
      <c r="AM2487" s="17">
        <v>0.28384650688387902</v>
      </c>
      <c r="AN2487" s="17">
        <v>0.12331296437450499</v>
      </c>
      <c r="AO2487" s="17"/>
      <c r="AP2487" s="17">
        <v>0.14237528507715699</v>
      </c>
      <c r="AQ2487" s="17">
        <v>0.14473149812835201</v>
      </c>
      <c r="AR2487" s="17">
        <v>0.15999331600132799</v>
      </c>
      <c r="AS2487" s="17"/>
      <c r="AT2487" s="17" t="s">
        <v>74</v>
      </c>
      <c r="AU2487" s="17" t="s">
        <v>74</v>
      </c>
      <c r="AV2487" s="17" t="s">
        <v>74</v>
      </c>
      <c r="AW2487" s="17">
        <v>7.0315248220443605E-2</v>
      </c>
      <c r="AX2487" s="17">
        <v>0.17903007864037501</v>
      </c>
      <c r="AY2487" s="17">
        <v>0.131897876354414</v>
      </c>
      <c r="AZ2487" s="17" t="s">
        <v>74</v>
      </c>
    </row>
    <row r="2488" spans="2:52" x14ac:dyDescent="0.35">
      <c r="B2488" t="s">
        <v>229</v>
      </c>
      <c r="C2488" s="17">
        <v>0.12585260000557399</v>
      </c>
      <c r="D2488" s="17">
        <v>0.13199399573741399</v>
      </c>
      <c r="E2488" s="17">
        <v>0.12047362102227401</v>
      </c>
      <c r="F2488" s="17"/>
      <c r="G2488" s="17">
        <v>8.5537298390441802E-2</v>
      </c>
      <c r="H2488" s="17">
        <v>0.116098432369237</v>
      </c>
      <c r="I2488" s="17">
        <v>0.169706980950208</v>
      </c>
      <c r="J2488" s="17">
        <v>0.15809665130801701</v>
      </c>
      <c r="K2488" s="17">
        <v>9.7874155165214999E-2</v>
      </c>
      <c r="L2488" s="17">
        <v>0.112521592740806</v>
      </c>
      <c r="M2488" s="17"/>
      <c r="N2488" s="17">
        <v>0.10634246518433201</v>
      </c>
      <c r="O2488" s="17">
        <v>0.14135468545264901</v>
      </c>
      <c r="P2488" s="17">
        <v>9.1672354996951103E-2</v>
      </c>
      <c r="Q2488" s="17">
        <v>0.14938606718241701</v>
      </c>
      <c r="R2488" s="17"/>
      <c r="S2488" s="17">
        <v>8.4380248506395597E-2</v>
      </c>
      <c r="T2488" s="17">
        <v>0.113556123771152</v>
      </c>
      <c r="U2488" s="17">
        <v>0.20620664373768299</v>
      </c>
      <c r="V2488" s="17">
        <v>0.13934708976644</v>
      </c>
      <c r="W2488" s="17">
        <v>0.102521884045516</v>
      </c>
      <c r="X2488" s="17">
        <v>7.3802556110798306E-2</v>
      </c>
      <c r="Y2488" s="17">
        <v>0.15920850064040501</v>
      </c>
      <c r="Z2488" s="17">
        <v>9.7227934048674303E-2</v>
      </c>
      <c r="AA2488" s="17">
        <v>0.15338363911323799</v>
      </c>
      <c r="AB2488" s="17">
        <v>0.14390179119999399</v>
      </c>
      <c r="AC2488" s="17">
        <v>0.186201702149175</v>
      </c>
      <c r="AD2488" s="17">
        <v>0.11379685254693001</v>
      </c>
      <c r="AE2488" s="17"/>
      <c r="AF2488" s="17">
        <v>0.14795679624643199</v>
      </c>
      <c r="AG2488" s="17">
        <v>0.117053010060629</v>
      </c>
      <c r="AH2488" s="17">
        <v>0.13858160374405601</v>
      </c>
      <c r="AI2488" s="17"/>
      <c r="AJ2488" s="17">
        <v>0.11986992099209499</v>
      </c>
      <c r="AK2488" s="17">
        <v>0.11686115885262199</v>
      </c>
      <c r="AL2488" s="17">
        <v>0.11658308955006499</v>
      </c>
      <c r="AM2488" s="17">
        <v>0.10415261367171801</v>
      </c>
      <c r="AN2488" s="17">
        <v>0.14850506631500701</v>
      </c>
      <c r="AO2488" s="17"/>
      <c r="AP2488" s="17">
        <v>0.130536088505076</v>
      </c>
      <c r="AQ2488" s="17">
        <v>0.10150113725275201</v>
      </c>
      <c r="AR2488" s="17">
        <v>0.13559762807938</v>
      </c>
      <c r="AS2488" s="17"/>
      <c r="AT2488" s="17" t="s">
        <v>74</v>
      </c>
      <c r="AU2488" s="17" t="s">
        <v>74</v>
      </c>
      <c r="AV2488" s="17" t="s">
        <v>74</v>
      </c>
      <c r="AW2488" s="17">
        <v>0.15022870764955301</v>
      </c>
      <c r="AX2488" s="17">
        <v>0.12024851427144399</v>
      </c>
      <c r="AY2488" s="17">
        <v>0.11887452272554</v>
      </c>
      <c r="AZ2488" s="17" t="s">
        <v>74</v>
      </c>
    </row>
    <row r="2489" spans="2:52" x14ac:dyDescent="0.35">
      <c r="B2489" t="s">
        <v>230</v>
      </c>
      <c r="C2489" s="17">
        <v>0.26460353080669402</v>
      </c>
      <c r="D2489" s="17">
        <v>0.26114682398764</v>
      </c>
      <c r="E2489" s="17">
        <v>0.26763110859894101</v>
      </c>
      <c r="F2489" s="17"/>
      <c r="G2489" s="17">
        <v>0.225259519657908</v>
      </c>
      <c r="H2489" s="17">
        <v>0.26883341956735302</v>
      </c>
      <c r="I2489" s="17">
        <v>0.26380670648087701</v>
      </c>
      <c r="J2489" s="17">
        <v>0.27024081027371299</v>
      </c>
      <c r="K2489" s="17">
        <v>0.29229822466177202</v>
      </c>
      <c r="L2489" s="17">
        <v>0.305016341624604</v>
      </c>
      <c r="M2489" s="17"/>
      <c r="N2489" s="17">
        <v>0.26084964286518397</v>
      </c>
      <c r="O2489" s="17">
        <v>0.28847655855853899</v>
      </c>
      <c r="P2489" s="17">
        <v>0.29745844156833201</v>
      </c>
      <c r="Q2489" s="17">
        <v>0.23065492850716501</v>
      </c>
      <c r="R2489" s="17"/>
      <c r="S2489" s="17">
        <v>0.27404213355601498</v>
      </c>
      <c r="T2489" s="17">
        <v>0.319210603598578</v>
      </c>
      <c r="U2489" s="17">
        <v>0.338622727841139</v>
      </c>
      <c r="V2489" s="17">
        <v>0.31533844362883401</v>
      </c>
      <c r="W2489" s="17">
        <v>0.43467304567561998</v>
      </c>
      <c r="X2489" s="17">
        <v>0.169211529213942</v>
      </c>
      <c r="Y2489" s="17">
        <v>0.20731310611773099</v>
      </c>
      <c r="Z2489" s="17">
        <v>0.26606137147294301</v>
      </c>
      <c r="AA2489" s="17">
        <v>0.22931778361279401</v>
      </c>
      <c r="AB2489" s="17">
        <v>0.16590169167318</v>
      </c>
      <c r="AC2489" s="17">
        <v>0.18319769898455801</v>
      </c>
      <c r="AD2489" s="17">
        <v>0.11655921931405799</v>
      </c>
      <c r="AE2489" s="17"/>
      <c r="AF2489" s="17">
        <v>0.26856374256599402</v>
      </c>
      <c r="AG2489" s="17">
        <v>0.24183691354166301</v>
      </c>
      <c r="AH2489" s="17">
        <v>0.27806455929525398</v>
      </c>
      <c r="AI2489" s="17"/>
      <c r="AJ2489" s="17">
        <v>0.35747340782175802</v>
      </c>
      <c r="AK2489" s="17">
        <v>0.20438708446063</v>
      </c>
      <c r="AL2489" s="17">
        <v>0.364442144509739</v>
      </c>
      <c r="AM2489" s="17">
        <v>0.14582517283209301</v>
      </c>
      <c r="AN2489" s="17">
        <v>0.255801258043373</v>
      </c>
      <c r="AO2489" s="17"/>
      <c r="AP2489" s="17">
        <v>0.303730385535042</v>
      </c>
      <c r="AQ2489" s="17">
        <v>0.24603707706861599</v>
      </c>
      <c r="AR2489" s="17">
        <v>0.38862319368133103</v>
      </c>
      <c r="AS2489" s="17"/>
      <c r="AT2489" s="17" t="s">
        <v>74</v>
      </c>
      <c r="AU2489" s="17" t="s">
        <v>74</v>
      </c>
      <c r="AV2489" s="17" t="s">
        <v>74</v>
      </c>
      <c r="AW2489" s="17">
        <v>0.223077136030436</v>
      </c>
      <c r="AX2489" s="17">
        <v>0.203520756612773</v>
      </c>
      <c r="AY2489" s="17">
        <v>0.310951853062857</v>
      </c>
      <c r="AZ2489" s="17" t="s">
        <v>74</v>
      </c>
    </row>
    <row r="2490" spans="2:52" x14ac:dyDescent="0.35">
      <c r="B2490" t="s">
        <v>231</v>
      </c>
      <c r="C2490" s="17">
        <v>0.28565086159230402</v>
      </c>
      <c r="D2490" s="17">
        <v>0.31749820122206501</v>
      </c>
      <c r="E2490" s="17">
        <v>0.25775717455071701</v>
      </c>
      <c r="F2490" s="17"/>
      <c r="G2490" s="17">
        <v>0.355601400186426</v>
      </c>
      <c r="H2490" s="17">
        <v>0.276839330852378</v>
      </c>
      <c r="I2490" s="17">
        <v>0.237028788341414</v>
      </c>
      <c r="J2490" s="17">
        <v>0.20888031918740499</v>
      </c>
      <c r="K2490" s="17">
        <v>0.372912534315192</v>
      </c>
      <c r="L2490" s="17">
        <v>0.306920164654506</v>
      </c>
      <c r="M2490" s="17"/>
      <c r="N2490" s="17">
        <v>0.26877584264486198</v>
      </c>
      <c r="O2490" s="17">
        <v>0.26747383616410703</v>
      </c>
      <c r="P2490" s="17">
        <v>0.30894199958645302</v>
      </c>
      <c r="Q2490" s="17">
        <v>0.29785700894543898</v>
      </c>
      <c r="R2490" s="17"/>
      <c r="S2490" s="17">
        <v>0.291322016256224</v>
      </c>
      <c r="T2490" s="17">
        <v>0.20747667606407799</v>
      </c>
      <c r="U2490" s="17">
        <v>0.17789474403778999</v>
      </c>
      <c r="V2490" s="17">
        <v>0.16487388699459801</v>
      </c>
      <c r="W2490" s="17">
        <v>0.242238582101373</v>
      </c>
      <c r="X2490" s="17">
        <v>0.46727102913241497</v>
      </c>
      <c r="Y2490" s="17">
        <v>0.30343147074468402</v>
      </c>
      <c r="Z2490" s="17">
        <v>0.25478042725818001</v>
      </c>
      <c r="AA2490" s="17">
        <v>0.30734602543335598</v>
      </c>
      <c r="AB2490" s="17">
        <v>0.41331761014083002</v>
      </c>
      <c r="AC2490" s="17">
        <v>0.21389443436149799</v>
      </c>
      <c r="AD2490" s="17">
        <v>0.47937552184126597</v>
      </c>
      <c r="AE2490" s="17"/>
      <c r="AF2490" s="17">
        <v>0.21626675916903901</v>
      </c>
      <c r="AG2490" s="17">
        <v>0.30638783950668402</v>
      </c>
      <c r="AH2490" s="17">
        <v>0.32880811573781599</v>
      </c>
      <c r="AI2490" s="17"/>
      <c r="AJ2490" s="17">
        <v>0.20073926676666701</v>
      </c>
      <c r="AK2490" s="17">
        <v>0.30837894455020798</v>
      </c>
      <c r="AL2490" s="17">
        <v>0.18901517447610899</v>
      </c>
      <c r="AM2490" s="17">
        <v>0.25871807122393298</v>
      </c>
      <c r="AN2490" s="17">
        <v>0.34371988494408301</v>
      </c>
      <c r="AO2490" s="17"/>
      <c r="AP2490" s="17">
        <v>0.265252208214041</v>
      </c>
      <c r="AQ2490" s="17">
        <v>0.31432591749244898</v>
      </c>
      <c r="AR2490" s="17">
        <v>0.20136307321691299</v>
      </c>
      <c r="AS2490" s="17"/>
      <c r="AT2490" s="17" t="s">
        <v>74</v>
      </c>
      <c r="AU2490" s="17" t="s">
        <v>74</v>
      </c>
      <c r="AV2490" s="17" t="s">
        <v>74</v>
      </c>
      <c r="AW2490" s="17">
        <v>0.33948742416459998</v>
      </c>
      <c r="AX2490" s="17">
        <v>0.25933224066389399</v>
      </c>
      <c r="AY2490" s="17">
        <v>0.277041396858144</v>
      </c>
      <c r="AZ2490" s="17" t="s">
        <v>74</v>
      </c>
    </row>
    <row r="2491" spans="2:52" x14ac:dyDescent="0.35">
      <c r="B2491" t="s">
        <v>72</v>
      </c>
      <c r="C2491" s="17">
        <v>8.2563838271913895E-2</v>
      </c>
      <c r="D2491" s="17">
        <v>6.9206044255657698E-2</v>
      </c>
      <c r="E2491" s="17">
        <v>9.4263343793789603E-2</v>
      </c>
      <c r="F2491" s="17"/>
      <c r="G2491" s="17">
        <v>4.0296508148272597E-2</v>
      </c>
      <c r="H2491" s="17">
        <v>6.3554075585191605E-2</v>
      </c>
      <c r="I2491" s="17">
        <v>7.1000089758677901E-2</v>
      </c>
      <c r="J2491" s="17">
        <v>0.14022817128767601</v>
      </c>
      <c r="K2491" s="17">
        <v>0.14153213211888999</v>
      </c>
      <c r="L2491" s="17">
        <v>0.105316551606502</v>
      </c>
      <c r="M2491" s="17"/>
      <c r="N2491" s="17">
        <v>7.0319247836088394E-2</v>
      </c>
      <c r="O2491" s="17">
        <v>7.6343114668503007E-2</v>
      </c>
      <c r="P2491" s="17">
        <v>7.1900648453845903E-2</v>
      </c>
      <c r="Q2491" s="17">
        <v>0.10253716358617899</v>
      </c>
      <c r="R2491" s="17"/>
      <c r="S2491" s="17">
        <v>0.104999220942933</v>
      </c>
      <c r="T2491" s="17">
        <v>9.8505859634963305E-2</v>
      </c>
      <c r="U2491" s="17">
        <v>3.3683576752118298E-2</v>
      </c>
      <c r="V2491" s="17">
        <v>0.162010813094152</v>
      </c>
      <c r="W2491" s="17">
        <v>3.3520902601912199E-2</v>
      </c>
      <c r="X2491" s="17">
        <v>8.1890911580861994E-2</v>
      </c>
      <c r="Y2491" s="17">
        <v>6.8668079302150895E-2</v>
      </c>
      <c r="Z2491" s="17">
        <v>0.11401840123343999</v>
      </c>
      <c r="AA2491" s="17">
        <v>7.7158206803729798E-2</v>
      </c>
      <c r="AB2491" s="17">
        <v>8.3637353699143296E-2</v>
      </c>
      <c r="AC2491" s="17">
        <v>4.5054525948402001E-2</v>
      </c>
      <c r="AD2491" s="17">
        <v>0</v>
      </c>
      <c r="AE2491" s="17"/>
      <c r="AF2491" s="17">
        <v>0.10584587419953199</v>
      </c>
      <c r="AG2491" s="17">
        <v>6.9999713060444002E-2</v>
      </c>
      <c r="AH2491" s="17">
        <v>0.102295364272985</v>
      </c>
      <c r="AI2491" s="17"/>
      <c r="AJ2491" s="17">
        <v>9.0138078624416806E-2</v>
      </c>
      <c r="AK2491" s="17">
        <v>5.7917775036522699E-2</v>
      </c>
      <c r="AL2491" s="17">
        <v>0.16276026314842101</v>
      </c>
      <c r="AM2491" s="17">
        <v>0.104825210126427</v>
      </c>
      <c r="AN2491" s="17">
        <v>7.9027165192606094E-2</v>
      </c>
      <c r="AO2491" s="17"/>
      <c r="AP2491" s="17">
        <v>9.3315227399832806E-2</v>
      </c>
      <c r="AQ2491" s="17">
        <v>5.6626398048139098E-2</v>
      </c>
      <c r="AR2491" s="17">
        <v>3.3119334087062198E-2</v>
      </c>
      <c r="AS2491" s="17"/>
      <c r="AT2491" s="17" t="s">
        <v>74</v>
      </c>
      <c r="AU2491" s="17" t="s">
        <v>74</v>
      </c>
      <c r="AV2491" s="17" t="s">
        <v>74</v>
      </c>
      <c r="AW2491" s="17">
        <v>0.113066808854643</v>
      </c>
      <c r="AX2491" s="17">
        <v>0.12622101387610399</v>
      </c>
      <c r="AY2491" s="17">
        <v>4.9109715261514898E-2</v>
      </c>
      <c r="AZ2491" s="17" t="s">
        <v>74</v>
      </c>
    </row>
    <row r="2492" spans="2:52" x14ac:dyDescent="0.35">
      <c r="B2492" t="s">
        <v>232</v>
      </c>
      <c r="C2492" s="17">
        <v>0.241329169323514</v>
      </c>
      <c r="D2492" s="17">
        <v>0.22015493479722301</v>
      </c>
      <c r="E2492" s="17">
        <v>0.25987475203427801</v>
      </c>
      <c r="F2492" s="17"/>
      <c r="G2492" s="17">
        <v>0.29330527361695202</v>
      </c>
      <c r="H2492" s="17">
        <v>0.27467474162583999</v>
      </c>
      <c r="I2492" s="17">
        <v>0.25845743446882402</v>
      </c>
      <c r="J2492" s="17">
        <v>0.222554047943189</v>
      </c>
      <c r="K2492" s="17">
        <v>9.53829537389317E-2</v>
      </c>
      <c r="L2492" s="17">
        <v>0.170225349373582</v>
      </c>
      <c r="M2492" s="17"/>
      <c r="N2492" s="17">
        <v>0.29371280146953399</v>
      </c>
      <c r="O2492" s="17">
        <v>0.22635180515620201</v>
      </c>
      <c r="P2492" s="17">
        <v>0.23002655539441799</v>
      </c>
      <c r="Q2492" s="17">
        <v>0.21956483177879901</v>
      </c>
      <c r="R2492" s="17"/>
      <c r="S2492" s="17">
        <v>0.24525638073843301</v>
      </c>
      <c r="T2492" s="17">
        <v>0.26125073693122802</v>
      </c>
      <c r="U2492" s="17">
        <v>0.24359230763126999</v>
      </c>
      <c r="V2492" s="17">
        <v>0.21842976651597501</v>
      </c>
      <c r="W2492" s="17">
        <v>0.18704558557557899</v>
      </c>
      <c r="X2492" s="17">
        <v>0.20782397396198199</v>
      </c>
      <c r="Y2492" s="17">
        <v>0.26137884319502902</v>
      </c>
      <c r="Z2492" s="17">
        <v>0.26791186598676398</v>
      </c>
      <c r="AA2492" s="17">
        <v>0.23279434503688101</v>
      </c>
      <c r="AB2492" s="17">
        <v>0.193241553286853</v>
      </c>
      <c r="AC2492" s="17">
        <v>0.37165163855636801</v>
      </c>
      <c r="AD2492" s="17">
        <v>0.29026840629774697</v>
      </c>
      <c r="AE2492" s="17"/>
      <c r="AF2492" s="17">
        <v>0.261366827819003</v>
      </c>
      <c r="AG2492" s="17">
        <v>0.26472252383057898</v>
      </c>
      <c r="AH2492" s="17">
        <v>0.152250356949889</v>
      </c>
      <c r="AI2492" s="17"/>
      <c r="AJ2492" s="17">
        <v>0.231779325795063</v>
      </c>
      <c r="AK2492" s="17">
        <v>0.31245503710001798</v>
      </c>
      <c r="AL2492" s="17">
        <v>0.167199328315666</v>
      </c>
      <c r="AM2492" s="17">
        <v>0.38647893214582801</v>
      </c>
      <c r="AN2492" s="17">
        <v>0.17294662550493101</v>
      </c>
      <c r="AO2492" s="17"/>
      <c r="AP2492" s="17">
        <v>0.207166090346009</v>
      </c>
      <c r="AQ2492" s="17">
        <v>0.281509470138045</v>
      </c>
      <c r="AR2492" s="17">
        <v>0.24129677093531299</v>
      </c>
      <c r="AS2492" s="17"/>
      <c r="AT2492" s="17" t="s">
        <v>74</v>
      </c>
      <c r="AU2492" s="17" t="s">
        <v>74</v>
      </c>
      <c r="AV2492" s="17" t="s">
        <v>74</v>
      </c>
      <c r="AW2492" s="17">
        <v>0.174139923300768</v>
      </c>
      <c r="AX2492" s="17">
        <v>0.29067747457578502</v>
      </c>
      <c r="AY2492" s="17">
        <v>0.244022512091944</v>
      </c>
      <c r="AZ2492" s="17" t="s">
        <v>74</v>
      </c>
    </row>
    <row r="2493" spans="2:52" x14ac:dyDescent="0.35">
      <c r="B2493" t="s">
        <v>233</v>
      </c>
      <c r="C2493" s="17">
        <v>0.55025439239899898</v>
      </c>
      <c r="D2493" s="17">
        <v>0.57864502520970496</v>
      </c>
      <c r="E2493" s="17">
        <v>0.52538828314965802</v>
      </c>
      <c r="F2493" s="17"/>
      <c r="G2493" s="17">
        <v>0.58086091984433397</v>
      </c>
      <c r="H2493" s="17">
        <v>0.54567275041973096</v>
      </c>
      <c r="I2493" s="17">
        <v>0.50083549482228995</v>
      </c>
      <c r="J2493" s="17">
        <v>0.47912112946111801</v>
      </c>
      <c r="K2493" s="17">
        <v>0.66521075897696302</v>
      </c>
      <c r="L2493" s="17">
        <v>0.61193650627911</v>
      </c>
      <c r="M2493" s="17"/>
      <c r="N2493" s="17">
        <v>0.52962548551004596</v>
      </c>
      <c r="O2493" s="17">
        <v>0.55595039472264596</v>
      </c>
      <c r="P2493" s="17">
        <v>0.60640044115478497</v>
      </c>
      <c r="Q2493" s="17">
        <v>0.52851193745260505</v>
      </c>
      <c r="R2493" s="17"/>
      <c r="S2493" s="17">
        <v>0.56536414981223904</v>
      </c>
      <c r="T2493" s="17">
        <v>0.52668727966265605</v>
      </c>
      <c r="U2493" s="17">
        <v>0.51651747187892905</v>
      </c>
      <c r="V2493" s="17">
        <v>0.48021233062343299</v>
      </c>
      <c r="W2493" s="17">
        <v>0.67691162777699299</v>
      </c>
      <c r="X2493" s="17">
        <v>0.63648255834635803</v>
      </c>
      <c r="Y2493" s="17">
        <v>0.51074457686241503</v>
      </c>
      <c r="Z2493" s="17">
        <v>0.52084179873112202</v>
      </c>
      <c r="AA2493" s="17">
        <v>0.53666380904614996</v>
      </c>
      <c r="AB2493" s="17">
        <v>0.57921930181400905</v>
      </c>
      <c r="AC2493" s="17">
        <v>0.39709213334605598</v>
      </c>
      <c r="AD2493" s="17">
        <v>0.59593474115532397</v>
      </c>
      <c r="AE2493" s="17"/>
      <c r="AF2493" s="17">
        <v>0.484830501735033</v>
      </c>
      <c r="AG2493" s="17">
        <v>0.54822475304834795</v>
      </c>
      <c r="AH2493" s="17">
        <v>0.60687267503306996</v>
      </c>
      <c r="AI2493" s="17"/>
      <c r="AJ2493" s="17">
        <v>0.55821267458842405</v>
      </c>
      <c r="AK2493" s="17">
        <v>0.51276602901083801</v>
      </c>
      <c r="AL2493" s="17">
        <v>0.55345731898584805</v>
      </c>
      <c r="AM2493" s="17">
        <v>0.40454324405602698</v>
      </c>
      <c r="AN2493" s="17">
        <v>0.59952114298745596</v>
      </c>
      <c r="AO2493" s="17"/>
      <c r="AP2493" s="17">
        <v>0.568982593749082</v>
      </c>
      <c r="AQ2493" s="17">
        <v>0.56036299456106398</v>
      </c>
      <c r="AR2493" s="17">
        <v>0.58998626689824496</v>
      </c>
      <c r="AS2493" s="17"/>
      <c r="AT2493" s="17" t="s">
        <v>74</v>
      </c>
      <c r="AU2493" s="17" t="s">
        <v>74</v>
      </c>
      <c r="AV2493" s="17" t="s">
        <v>74</v>
      </c>
      <c r="AW2493" s="17">
        <v>0.56256456019503598</v>
      </c>
      <c r="AX2493" s="17">
        <v>0.46285299727666701</v>
      </c>
      <c r="AY2493" s="17">
        <v>0.58799324992100099</v>
      </c>
      <c r="AZ2493" s="17" t="s">
        <v>74</v>
      </c>
    </row>
    <row r="2494" spans="2:52" x14ac:dyDescent="0.35">
      <c r="B2494" t="s">
        <v>86</v>
      </c>
      <c r="C2494" s="17">
        <v>-0.30892522307548498</v>
      </c>
      <c r="D2494" s="17">
        <v>-0.35849009041248198</v>
      </c>
      <c r="E2494" s="17">
        <v>-0.26551353111538001</v>
      </c>
      <c r="F2494" s="17"/>
      <c r="G2494" s="17">
        <v>-0.287555646227382</v>
      </c>
      <c r="H2494" s="17">
        <v>-0.27099800879389202</v>
      </c>
      <c r="I2494" s="17">
        <v>-0.24237806035346601</v>
      </c>
      <c r="J2494" s="17">
        <v>-0.25656708151792801</v>
      </c>
      <c r="K2494" s="17">
        <v>-0.569827805238032</v>
      </c>
      <c r="L2494" s="17">
        <v>-0.44171115690552798</v>
      </c>
      <c r="M2494" s="17"/>
      <c r="N2494" s="17">
        <v>-0.23591268404051199</v>
      </c>
      <c r="O2494" s="17">
        <v>-0.329598589566445</v>
      </c>
      <c r="P2494" s="17">
        <v>-0.37637388576036701</v>
      </c>
      <c r="Q2494" s="17">
        <v>-0.30894710567380601</v>
      </c>
      <c r="R2494" s="17"/>
      <c r="S2494" s="17">
        <v>-0.320107769073806</v>
      </c>
      <c r="T2494" s="17">
        <v>-0.26543654273142803</v>
      </c>
      <c r="U2494" s="17">
        <v>-0.27292516424766</v>
      </c>
      <c r="V2494" s="17">
        <v>-0.26178256410745798</v>
      </c>
      <c r="W2494" s="17">
        <v>-0.489866042201414</v>
      </c>
      <c r="X2494" s="17">
        <v>-0.42865858438437598</v>
      </c>
      <c r="Y2494" s="17">
        <v>-0.24936573366738601</v>
      </c>
      <c r="Z2494" s="17">
        <v>-0.25292993274435899</v>
      </c>
      <c r="AA2494" s="17">
        <v>-0.30386946400926901</v>
      </c>
      <c r="AB2494" s="17">
        <v>-0.38597774852715599</v>
      </c>
      <c r="AC2494" s="17">
        <v>-2.5440494789688E-2</v>
      </c>
      <c r="AD2494" s="17">
        <v>-0.30566633485757699</v>
      </c>
      <c r="AE2494" s="17"/>
      <c r="AF2494" s="17">
        <v>-0.223463673916031</v>
      </c>
      <c r="AG2494" s="17">
        <v>-0.28350222921776902</v>
      </c>
      <c r="AH2494" s="17">
        <v>-0.45462231808318099</v>
      </c>
      <c r="AI2494" s="17"/>
      <c r="AJ2494" s="17">
        <v>-0.326433348793361</v>
      </c>
      <c r="AK2494" s="17">
        <v>-0.20031099191082</v>
      </c>
      <c r="AL2494" s="17">
        <v>-0.38625799067018202</v>
      </c>
      <c r="AM2494" s="17">
        <v>-1.8064311910198399E-2</v>
      </c>
      <c r="AN2494" s="17">
        <v>-0.42657451748252601</v>
      </c>
      <c r="AO2494" s="17"/>
      <c r="AP2494" s="17">
        <v>-0.36181650340307298</v>
      </c>
      <c r="AQ2494" s="17">
        <v>-0.27885352442302003</v>
      </c>
      <c r="AR2494" s="17">
        <v>-0.34868949596293197</v>
      </c>
      <c r="AS2494" s="17"/>
      <c r="AT2494" s="17" t="s">
        <v>74</v>
      </c>
      <c r="AU2494" s="17" t="s">
        <v>74</v>
      </c>
      <c r="AV2494" s="17" t="s">
        <v>74</v>
      </c>
      <c r="AW2494" s="17">
        <v>-0.38842463689426798</v>
      </c>
      <c r="AX2494" s="17">
        <v>-0.17217552270088199</v>
      </c>
      <c r="AY2494" s="17">
        <v>-0.34397073782905702</v>
      </c>
      <c r="AZ2494" s="17" t="s">
        <v>74</v>
      </c>
    </row>
    <row r="2495" spans="2:52" x14ac:dyDescent="0.35">
      <c r="C2495" s="17"/>
      <c r="D2495" s="17"/>
      <c r="E2495" s="17"/>
      <c r="F2495" s="17"/>
      <c r="G2495" s="17"/>
      <c r="H2495" s="17"/>
      <c r="I2495" s="17"/>
      <c r="J2495" s="17"/>
      <c r="K2495" s="17"/>
      <c r="L2495" s="17"/>
      <c r="M2495" s="17"/>
      <c r="N2495" s="17"/>
      <c r="O2495" s="17"/>
      <c r="P2495" s="17"/>
      <c r="Q2495" s="17"/>
      <c r="R2495" s="17"/>
      <c r="S2495" s="17"/>
      <c r="T2495" s="17"/>
      <c r="U2495" s="17"/>
      <c r="V2495" s="17"/>
      <c r="W2495" s="17"/>
      <c r="X2495" s="17"/>
      <c r="Y2495" s="17"/>
      <c r="Z2495" s="17"/>
      <c r="AA2495" s="17"/>
      <c r="AB2495" s="17"/>
      <c r="AC2495" s="17"/>
      <c r="AD2495" s="17"/>
      <c r="AE2495" s="17"/>
      <c r="AF2495" s="17"/>
      <c r="AG2495" s="17"/>
      <c r="AH2495" s="17"/>
      <c r="AI2495" s="17"/>
      <c r="AJ2495" s="17"/>
      <c r="AK2495" s="17"/>
      <c r="AL2495" s="17"/>
      <c r="AM2495" s="17"/>
      <c r="AN2495" s="17"/>
      <c r="AO2495" s="17"/>
      <c r="AP2495" s="17"/>
      <c r="AQ2495" s="17"/>
      <c r="AR2495" s="17"/>
      <c r="AS2495" s="17"/>
      <c r="AT2495" s="17"/>
      <c r="AU2495" s="17"/>
      <c r="AV2495" s="17"/>
      <c r="AW2495" s="17"/>
      <c r="AX2495" s="17"/>
      <c r="AY2495" s="17"/>
      <c r="AZ2495" s="17"/>
    </row>
    <row r="2496" spans="2:52" x14ac:dyDescent="0.35">
      <c r="B2496" s="6" t="s">
        <v>670</v>
      </c>
      <c r="C2496" s="17"/>
      <c r="D2496" s="17"/>
      <c r="E2496" s="17"/>
      <c r="F2496" s="17"/>
      <c r="G2496" s="17"/>
      <c r="H2496" s="17"/>
      <c r="I2496" s="17"/>
      <c r="J2496" s="17"/>
      <c r="K2496" s="17"/>
      <c r="L2496" s="17"/>
      <c r="M2496" s="17"/>
      <c r="N2496" s="17"/>
      <c r="O2496" s="17"/>
      <c r="P2496" s="17"/>
      <c r="Q2496" s="17"/>
      <c r="R2496" s="17"/>
      <c r="S2496" s="17"/>
      <c r="T2496" s="17"/>
      <c r="U2496" s="17"/>
      <c r="V2496" s="17"/>
      <c r="W2496" s="17"/>
      <c r="X2496" s="17"/>
      <c r="Y2496" s="17"/>
      <c r="Z2496" s="17"/>
      <c r="AA2496" s="17"/>
      <c r="AB2496" s="17"/>
      <c r="AC2496" s="17"/>
      <c r="AD2496" s="17"/>
      <c r="AE2496" s="17"/>
      <c r="AF2496" s="17"/>
      <c r="AG2496" s="17"/>
      <c r="AH2496" s="17"/>
      <c r="AI2496" s="17"/>
      <c r="AJ2496" s="17"/>
      <c r="AK2496" s="17"/>
      <c r="AL2496" s="17"/>
      <c r="AM2496" s="17"/>
      <c r="AN2496" s="17"/>
      <c r="AO2496" s="17"/>
      <c r="AP2496" s="17"/>
      <c r="AQ2496" s="17"/>
      <c r="AR2496" s="17"/>
      <c r="AS2496" s="17"/>
      <c r="AT2496" s="17"/>
      <c r="AU2496" s="17"/>
      <c r="AV2496" s="17"/>
      <c r="AW2496" s="17"/>
      <c r="AX2496" s="17"/>
      <c r="AY2496" s="17"/>
      <c r="AZ2496" s="17"/>
    </row>
    <row r="2497" spans="2:52" x14ac:dyDescent="0.35">
      <c r="B2497" s="26" t="s">
        <v>832</v>
      </c>
      <c r="C2497" s="17"/>
      <c r="D2497" s="17"/>
      <c r="E2497" s="17"/>
      <c r="F2497" s="17"/>
      <c r="G2497" s="17"/>
      <c r="H2497" s="17"/>
      <c r="I2497" s="17"/>
      <c r="J2497" s="17"/>
      <c r="K2497" s="17"/>
      <c r="L2497" s="17"/>
      <c r="M2497" s="17"/>
      <c r="N2497" s="17"/>
      <c r="O2497" s="17"/>
      <c r="P2497" s="17"/>
      <c r="Q2497" s="17"/>
      <c r="R2497" s="17"/>
      <c r="S2497" s="17"/>
      <c r="T2497" s="17"/>
      <c r="U2497" s="17"/>
      <c r="V2497" s="17"/>
      <c r="W2497" s="17"/>
      <c r="X2497" s="17"/>
      <c r="Y2497" s="17"/>
      <c r="Z2497" s="17"/>
      <c r="AA2497" s="17"/>
      <c r="AB2497" s="17"/>
      <c r="AC2497" s="17"/>
      <c r="AD2497" s="17"/>
      <c r="AE2497" s="17"/>
      <c r="AF2497" s="17"/>
      <c r="AG2497" s="17"/>
      <c r="AH2497" s="17"/>
      <c r="AI2497" s="17"/>
      <c r="AJ2497" s="17"/>
      <c r="AK2497" s="17"/>
      <c r="AL2497" s="17"/>
      <c r="AM2497" s="17"/>
      <c r="AN2497" s="17"/>
      <c r="AO2497" s="17"/>
      <c r="AP2497" s="17"/>
      <c r="AQ2497" s="17"/>
      <c r="AR2497" s="17"/>
      <c r="AS2497" s="17"/>
      <c r="AT2497" s="17"/>
      <c r="AU2497" s="17"/>
      <c r="AV2497" s="17"/>
      <c r="AW2497" s="17"/>
      <c r="AX2497" s="17"/>
      <c r="AY2497" s="17"/>
      <c r="AZ2497" s="17"/>
    </row>
    <row r="2498" spans="2:52" x14ac:dyDescent="0.35">
      <c r="B2498" t="s">
        <v>227</v>
      </c>
      <c r="C2498" s="17">
        <v>0.14155729681684301</v>
      </c>
      <c r="D2498" s="17">
        <v>0.13338075803698601</v>
      </c>
      <c r="E2498" s="17">
        <v>0.144986789190344</v>
      </c>
      <c r="F2498" s="17"/>
      <c r="G2498" s="17">
        <v>0.155775874475056</v>
      </c>
      <c r="H2498" s="17">
        <v>0.167439262246844</v>
      </c>
      <c r="I2498" s="17">
        <v>0.178097565893856</v>
      </c>
      <c r="J2498" s="17">
        <v>8.6508904271113504E-2</v>
      </c>
      <c r="K2498" s="17">
        <v>0.113737008909031</v>
      </c>
      <c r="L2498" s="17">
        <v>0.11828300729732499</v>
      </c>
      <c r="M2498" s="17"/>
      <c r="N2498" s="17">
        <v>0.17364213114372601</v>
      </c>
      <c r="O2498" s="17">
        <v>0.14171394464954701</v>
      </c>
      <c r="P2498" s="17">
        <v>0.111928985974172</v>
      </c>
      <c r="Q2498" s="17">
        <v>0.14877858205352101</v>
      </c>
      <c r="R2498" s="17"/>
      <c r="S2498" s="17">
        <v>0.18986412588337701</v>
      </c>
      <c r="T2498" s="17">
        <v>0.14774839444836699</v>
      </c>
      <c r="U2498" s="17">
        <v>0.18099769613558001</v>
      </c>
      <c r="V2498" s="17">
        <v>9.7570627749198002E-2</v>
      </c>
      <c r="W2498" s="17">
        <v>8.0615720073865305E-2</v>
      </c>
      <c r="X2498" s="17">
        <v>0.13399690548005</v>
      </c>
      <c r="Y2498" s="17">
        <v>0.15005836465396699</v>
      </c>
      <c r="Z2498" s="17">
        <v>0.13241324053078901</v>
      </c>
      <c r="AA2498" s="17">
        <v>9.6504224628679594E-2</v>
      </c>
      <c r="AB2498" s="17">
        <v>0.14985977160820699</v>
      </c>
      <c r="AC2498" s="17">
        <v>9.2334528548179806E-2</v>
      </c>
      <c r="AD2498" s="17">
        <v>0.248920146243027</v>
      </c>
      <c r="AE2498" s="17"/>
      <c r="AF2498" s="17">
        <v>0.124150017257569</v>
      </c>
      <c r="AG2498" s="17">
        <v>0.11524938456549801</v>
      </c>
      <c r="AH2498" s="17">
        <v>0.181953046601769</v>
      </c>
      <c r="AI2498" s="17"/>
      <c r="AJ2498" s="17">
        <v>8.7687421914749403E-2</v>
      </c>
      <c r="AK2498" s="17">
        <v>0.164561410533446</v>
      </c>
      <c r="AL2498" s="17">
        <v>0.103704222223945</v>
      </c>
      <c r="AM2498" s="17">
        <v>0.219765408594564</v>
      </c>
      <c r="AN2498" s="17">
        <v>0.17337835112126401</v>
      </c>
      <c r="AO2498" s="17"/>
      <c r="AP2498" s="17">
        <v>0.12747180330284699</v>
      </c>
      <c r="AQ2498" s="17">
        <v>0.19728856634467201</v>
      </c>
      <c r="AR2498" s="17">
        <v>0.195971073384478</v>
      </c>
      <c r="AS2498" s="17"/>
      <c r="AT2498" s="17" t="s">
        <v>74</v>
      </c>
      <c r="AU2498" s="17" t="s">
        <v>74</v>
      </c>
      <c r="AV2498" s="17" t="s">
        <v>74</v>
      </c>
      <c r="AW2498" s="17">
        <v>0.116645693080987</v>
      </c>
      <c r="AX2498" s="17">
        <v>0.15877912174903</v>
      </c>
      <c r="AY2498" s="17">
        <v>0.14313653797058901</v>
      </c>
      <c r="AZ2498" s="17" t="s">
        <v>74</v>
      </c>
    </row>
    <row r="2499" spans="2:52" x14ac:dyDescent="0.35">
      <c r="B2499" t="s">
        <v>228</v>
      </c>
      <c r="C2499" s="17">
        <v>0.25635736535028403</v>
      </c>
      <c r="D2499" s="17">
        <v>0.28931961121830801</v>
      </c>
      <c r="E2499" s="17">
        <v>0.233617827685032</v>
      </c>
      <c r="F2499" s="17"/>
      <c r="G2499" s="17">
        <v>0.329605265618717</v>
      </c>
      <c r="H2499" s="17">
        <v>0.26542073580268699</v>
      </c>
      <c r="I2499" s="17">
        <v>0.29678747931074601</v>
      </c>
      <c r="J2499" s="17">
        <v>0.20453711632354399</v>
      </c>
      <c r="K2499" s="17">
        <v>0.202391538532914</v>
      </c>
      <c r="L2499" s="17">
        <v>0.14142047738601701</v>
      </c>
      <c r="M2499" s="17"/>
      <c r="N2499" s="17">
        <v>0.31053351257168799</v>
      </c>
      <c r="O2499" s="17">
        <v>0.25019752552108798</v>
      </c>
      <c r="P2499" s="17">
        <v>0.27185366458716698</v>
      </c>
      <c r="Q2499" s="17">
        <v>0.220196199655392</v>
      </c>
      <c r="R2499" s="17"/>
      <c r="S2499" s="17">
        <v>0.18962739979262</v>
      </c>
      <c r="T2499" s="17">
        <v>0.170516714399918</v>
      </c>
      <c r="U2499" s="17">
        <v>0.38401408889199201</v>
      </c>
      <c r="V2499" s="17">
        <v>0.20831592729501999</v>
      </c>
      <c r="W2499" s="17">
        <v>0.26017047296197399</v>
      </c>
      <c r="X2499" s="17">
        <v>0.36471763139046198</v>
      </c>
      <c r="Y2499" s="17">
        <v>0.40115737329176299</v>
      </c>
      <c r="Z2499" s="17">
        <v>0.28444648010443702</v>
      </c>
      <c r="AA2499" s="17">
        <v>0.25293021820357398</v>
      </c>
      <c r="AB2499" s="17">
        <v>0.22476046038762501</v>
      </c>
      <c r="AC2499" s="17">
        <v>0.21370616320080499</v>
      </c>
      <c r="AD2499" s="17">
        <v>0.25634805305227498</v>
      </c>
      <c r="AE2499" s="17"/>
      <c r="AF2499" s="17">
        <v>0.23473888894329401</v>
      </c>
      <c r="AG2499" s="17">
        <v>0.26258407208624701</v>
      </c>
      <c r="AH2499" s="17">
        <v>0.24521723674905899</v>
      </c>
      <c r="AI2499" s="17"/>
      <c r="AJ2499" s="17">
        <v>0.28214746292903398</v>
      </c>
      <c r="AK2499" s="17">
        <v>0.24401466338163499</v>
      </c>
      <c r="AL2499" s="17">
        <v>0.219329366214884</v>
      </c>
      <c r="AM2499" s="17">
        <v>0</v>
      </c>
      <c r="AN2499" s="17">
        <v>0.22343071662338199</v>
      </c>
      <c r="AO2499" s="17"/>
      <c r="AP2499" s="17">
        <v>0.32238904838402899</v>
      </c>
      <c r="AQ2499" s="17">
        <v>0.26417589074090603</v>
      </c>
      <c r="AR2499" s="17">
        <v>0.18023961209425399</v>
      </c>
      <c r="AS2499" s="17"/>
      <c r="AT2499" s="17" t="s">
        <v>74</v>
      </c>
      <c r="AU2499" s="17" t="s">
        <v>74</v>
      </c>
      <c r="AV2499" s="17" t="s">
        <v>74</v>
      </c>
      <c r="AW2499" s="17">
        <v>0.25432768670182798</v>
      </c>
      <c r="AX2499" s="17">
        <v>0.25142020665065801</v>
      </c>
      <c r="AY2499" s="17">
        <v>0.25928303870575897</v>
      </c>
      <c r="AZ2499" s="17" t="s">
        <v>74</v>
      </c>
    </row>
    <row r="2500" spans="2:52" x14ac:dyDescent="0.35">
      <c r="B2500" t="s">
        <v>229</v>
      </c>
      <c r="C2500" s="17">
        <v>0.17993841412232101</v>
      </c>
      <c r="D2500" s="17">
        <v>0.14826930023765</v>
      </c>
      <c r="E2500" s="17">
        <v>0.203148117783192</v>
      </c>
      <c r="F2500" s="17"/>
      <c r="G2500" s="17">
        <v>0.16496833473547801</v>
      </c>
      <c r="H2500" s="17">
        <v>0.123996499018673</v>
      </c>
      <c r="I2500" s="17">
        <v>0.162717145669872</v>
      </c>
      <c r="J2500" s="17">
        <v>0.16932709780250499</v>
      </c>
      <c r="K2500" s="17">
        <v>0.23741066103402</v>
      </c>
      <c r="L2500" s="17">
        <v>0.38012746760958799</v>
      </c>
      <c r="M2500" s="17"/>
      <c r="N2500" s="17">
        <v>0.22504149890502101</v>
      </c>
      <c r="O2500" s="17">
        <v>0.116607683152421</v>
      </c>
      <c r="P2500" s="17">
        <v>0.1742745596403</v>
      </c>
      <c r="Q2500" s="17">
        <v>0.20867785921393001</v>
      </c>
      <c r="R2500" s="17"/>
      <c r="S2500" s="17">
        <v>0.21012553739307899</v>
      </c>
      <c r="T2500" s="17">
        <v>0.17081042615460501</v>
      </c>
      <c r="U2500" s="17">
        <v>8.5196776068557106E-2</v>
      </c>
      <c r="V2500" s="17">
        <v>0.23286737032026</v>
      </c>
      <c r="W2500" s="17">
        <v>0.12703228335612299</v>
      </c>
      <c r="X2500" s="17">
        <v>9.1054177571936207E-2</v>
      </c>
      <c r="Y2500" s="17">
        <v>0.15350849598744001</v>
      </c>
      <c r="Z2500" s="17">
        <v>0.112273965389301</v>
      </c>
      <c r="AA2500" s="17">
        <v>0.220531356324943</v>
      </c>
      <c r="AB2500" s="17">
        <v>0.187898552222142</v>
      </c>
      <c r="AC2500" s="17">
        <v>0.30185448941014198</v>
      </c>
      <c r="AD2500" s="17">
        <v>0.25564958924709802</v>
      </c>
      <c r="AE2500" s="17"/>
      <c r="AF2500" s="17">
        <v>0.19865040740281001</v>
      </c>
      <c r="AG2500" s="17">
        <v>0.177535426210297</v>
      </c>
      <c r="AH2500" s="17">
        <v>0.17233332022023201</v>
      </c>
      <c r="AI2500" s="17"/>
      <c r="AJ2500" s="17">
        <v>0.19617279993173201</v>
      </c>
      <c r="AK2500" s="17">
        <v>0.17990932212617</v>
      </c>
      <c r="AL2500" s="17">
        <v>0.19976581398655399</v>
      </c>
      <c r="AM2500" s="17">
        <v>0</v>
      </c>
      <c r="AN2500" s="17">
        <v>0.20826315796622699</v>
      </c>
      <c r="AO2500" s="17"/>
      <c r="AP2500" s="17">
        <v>0.22251660514084901</v>
      </c>
      <c r="AQ2500" s="17">
        <v>0.15314345551038699</v>
      </c>
      <c r="AR2500" s="17">
        <v>0.22087932998861001</v>
      </c>
      <c r="AS2500" s="17"/>
      <c r="AT2500" s="17" t="s">
        <v>74</v>
      </c>
      <c r="AU2500" s="17" t="s">
        <v>74</v>
      </c>
      <c r="AV2500" s="17" t="s">
        <v>74</v>
      </c>
      <c r="AW2500" s="17">
        <v>0.190261960524298</v>
      </c>
      <c r="AX2500" s="17">
        <v>0.20200642999769899</v>
      </c>
      <c r="AY2500" s="17">
        <v>0.16640034966577799</v>
      </c>
      <c r="AZ2500" s="17" t="s">
        <v>74</v>
      </c>
    </row>
    <row r="2501" spans="2:52" x14ac:dyDescent="0.35">
      <c r="B2501" t="s">
        <v>230</v>
      </c>
      <c r="C2501" s="17">
        <v>0.16149696717568601</v>
      </c>
      <c r="D2501" s="17">
        <v>0.191847889939572</v>
      </c>
      <c r="E2501" s="17">
        <v>0.136322249343096</v>
      </c>
      <c r="F2501" s="17"/>
      <c r="G2501" s="17">
        <v>0.10036830286914999</v>
      </c>
      <c r="H2501" s="17">
        <v>0.15802687477333199</v>
      </c>
      <c r="I2501" s="17">
        <v>0.17029053299015201</v>
      </c>
      <c r="J2501" s="17">
        <v>0.21271108031302599</v>
      </c>
      <c r="K2501" s="17">
        <v>0.19572574545947899</v>
      </c>
      <c r="L2501" s="17">
        <v>0.13947769436376201</v>
      </c>
      <c r="M2501" s="17"/>
      <c r="N2501" s="17">
        <v>8.3875909880978206E-2</v>
      </c>
      <c r="O2501" s="17">
        <v>0.17430463199159499</v>
      </c>
      <c r="P2501" s="17">
        <v>0.170458454974762</v>
      </c>
      <c r="Q2501" s="17">
        <v>0.18405857930318401</v>
      </c>
      <c r="R2501" s="17"/>
      <c r="S2501" s="17">
        <v>0.17507563836020801</v>
      </c>
      <c r="T2501" s="17">
        <v>0.23707208361254301</v>
      </c>
      <c r="U2501" s="17">
        <v>0.154412844752115</v>
      </c>
      <c r="V2501" s="17">
        <v>0.19464133128892</v>
      </c>
      <c r="W2501" s="17">
        <v>0.167412119252073</v>
      </c>
      <c r="X2501" s="17">
        <v>0.14111319742145501</v>
      </c>
      <c r="Y2501" s="17">
        <v>0.15827422978671599</v>
      </c>
      <c r="Z2501" s="17">
        <v>0.149885968211982</v>
      </c>
      <c r="AA2501" s="17">
        <v>0.13223900501222299</v>
      </c>
      <c r="AB2501" s="17">
        <v>0.124769535858046</v>
      </c>
      <c r="AC2501" s="17">
        <v>8.1131170711668907E-2</v>
      </c>
      <c r="AD2501" s="17">
        <v>0</v>
      </c>
      <c r="AE2501" s="17"/>
      <c r="AF2501" s="17">
        <v>0.16388409548702099</v>
      </c>
      <c r="AG2501" s="17">
        <v>0.21128871867385701</v>
      </c>
      <c r="AH2501" s="17">
        <v>0.13226911516827</v>
      </c>
      <c r="AI2501" s="17"/>
      <c r="AJ2501" s="17">
        <v>0.17778591399545701</v>
      </c>
      <c r="AK2501" s="17">
        <v>0.142501907626289</v>
      </c>
      <c r="AL2501" s="17">
        <v>0.231454280746344</v>
      </c>
      <c r="AM2501" s="17">
        <v>0.57213837111813504</v>
      </c>
      <c r="AN2501" s="17">
        <v>0.18748660479280799</v>
      </c>
      <c r="AO2501" s="17"/>
      <c r="AP2501" s="17">
        <v>9.6481652446874594E-2</v>
      </c>
      <c r="AQ2501" s="17">
        <v>0.142781998565887</v>
      </c>
      <c r="AR2501" s="17">
        <v>0.21438346874188599</v>
      </c>
      <c r="AS2501" s="17"/>
      <c r="AT2501" s="17" t="s">
        <v>74</v>
      </c>
      <c r="AU2501" s="17" t="s">
        <v>74</v>
      </c>
      <c r="AV2501" s="17" t="s">
        <v>74</v>
      </c>
      <c r="AW2501" s="17">
        <v>0.157279631831926</v>
      </c>
      <c r="AX2501" s="17">
        <v>0.167304573844923</v>
      </c>
      <c r="AY2501" s="17">
        <v>0.16048848570138</v>
      </c>
      <c r="AZ2501" s="17" t="s">
        <v>74</v>
      </c>
    </row>
    <row r="2502" spans="2:52" x14ac:dyDescent="0.35">
      <c r="B2502" t="s">
        <v>231</v>
      </c>
      <c r="C2502" s="17">
        <v>0.17605297064156</v>
      </c>
      <c r="D2502" s="17">
        <v>0.165532081233282</v>
      </c>
      <c r="E2502" s="17">
        <v>0.18627029546239501</v>
      </c>
      <c r="F2502" s="17"/>
      <c r="G2502" s="17">
        <v>0.17072659893607101</v>
      </c>
      <c r="H2502" s="17">
        <v>0.185523936879291</v>
      </c>
      <c r="I2502" s="17">
        <v>0.13946154773114999</v>
      </c>
      <c r="J2502" s="17">
        <v>0.22430611093319999</v>
      </c>
      <c r="K2502" s="17">
        <v>0.17851092209036201</v>
      </c>
      <c r="L2502" s="17">
        <v>0.122250328112722</v>
      </c>
      <c r="M2502" s="17"/>
      <c r="N2502" s="17">
        <v>0.125421500276922</v>
      </c>
      <c r="O2502" s="17">
        <v>0.19390552408367501</v>
      </c>
      <c r="P2502" s="17">
        <v>0.224241255688816</v>
      </c>
      <c r="Q2502" s="17">
        <v>0.15331466592067799</v>
      </c>
      <c r="R2502" s="17"/>
      <c r="S2502" s="17">
        <v>0.13867463831434201</v>
      </c>
      <c r="T2502" s="17">
        <v>9.1933346772136507E-2</v>
      </c>
      <c r="U2502" s="17">
        <v>0.16722858469336199</v>
      </c>
      <c r="V2502" s="17">
        <v>0.22784510537861799</v>
      </c>
      <c r="W2502" s="17">
        <v>0.32457797583034098</v>
      </c>
      <c r="X2502" s="17">
        <v>0.156724064838591</v>
      </c>
      <c r="Y2502" s="17">
        <v>9.5851375236240696E-2</v>
      </c>
      <c r="Z2502" s="17">
        <v>0.15910795009877601</v>
      </c>
      <c r="AA2502" s="17">
        <v>0.24474957560521199</v>
      </c>
      <c r="AB2502" s="17">
        <v>0.221101521447053</v>
      </c>
      <c r="AC2502" s="17">
        <v>0.264436815526296</v>
      </c>
      <c r="AD2502" s="17">
        <v>0.2390822114576</v>
      </c>
      <c r="AE2502" s="17"/>
      <c r="AF2502" s="17">
        <v>0.184493218300079</v>
      </c>
      <c r="AG2502" s="17">
        <v>0.145477063698291</v>
      </c>
      <c r="AH2502" s="17">
        <v>0.218206105594863</v>
      </c>
      <c r="AI2502" s="17"/>
      <c r="AJ2502" s="17">
        <v>0.16217239576890399</v>
      </c>
      <c r="AK2502" s="17">
        <v>0.181593403254456</v>
      </c>
      <c r="AL2502" s="17">
        <v>3.6711524519992302E-2</v>
      </c>
      <c r="AM2502" s="17">
        <v>0</v>
      </c>
      <c r="AN2502" s="17">
        <v>0.181056601626745</v>
      </c>
      <c r="AO2502" s="17"/>
      <c r="AP2502" s="17">
        <v>9.8494883653132803E-2</v>
      </c>
      <c r="AQ2502" s="17">
        <v>0.164365626673388</v>
      </c>
      <c r="AR2502" s="17">
        <v>0.11188573531957</v>
      </c>
      <c r="AS2502" s="17"/>
      <c r="AT2502" s="17" t="s">
        <v>74</v>
      </c>
      <c r="AU2502" s="17" t="s">
        <v>74</v>
      </c>
      <c r="AV2502" s="17" t="s">
        <v>74</v>
      </c>
      <c r="AW2502" s="17">
        <v>0.221727883354286</v>
      </c>
      <c r="AX2502" s="17">
        <v>0.12929489357646701</v>
      </c>
      <c r="AY2502" s="17">
        <v>0.179855041844976</v>
      </c>
      <c r="AZ2502" s="17" t="s">
        <v>74</v>
      </c>
    </row>
    <row r="2503" spans="2:52" x14ac:dyDescent="0.35">
      <c r="B2503" t="s">
        <v>72</v>
      </c>
      <c r="C2503" s="17">
        <v>8.4596985893305804E-2</v>
      </c>
      <c r="D2503" s="17">
        <v>7.1650359334203204E-2</v>
      </c>
      <c r="E2503" s="17">
        <v>9.5654720535942095E-2</v>
      </c>
      <c r="F2503" s="17"/>
      <c r="G2503" s="17">
        <v>7.85556233655271E-2</v>
      </c>
      <c r="H2503" s="17">
        <v>9.9592691279172502E-2</v>
      </c>
      <c r="I2503" s="17">
        <v>5.2645728404224601E-2</v>
      </c>
      <c r="J2503" s="17">
        <v>0.10260969035661099</v>
      </c>
      <c r="K2503" s="17">
        <v>7.2224123974193893E-2</v>
      </c>
      <c r="L2503" s="17">
        <v>9.8441025230586496E-2</v>
      </c>
      <c r="M2503" s="17"/>
      <c r="N2503" s="17">
        <v>8.1485447221664398E-2</v>
      </c>
      <c r="O2503" s="17">
        <v>0.123270690601674</v>
      </c>
      <c r="P2503" s="17">
        <v>4.7243079134783102E-2</v>
      </c>
      <c r="Q2503" s="17">
        <v>8.4974113853294606E-2</v>
      </c>
      <c r="R2503" s="17"/>
      <c r="S2503" s="17">
        <v>9.66326602563745E-2</v>
      </c>
      <c r="T2503" s="17">
        <v>0.181919034612432</v>
      </c>
      <c r="U2503" s="17">
        <v>2.8150009458393199E-2</v>
      </c>
      <c r="V2503" s="17">
        <v>3.8759637967982603E-2</v>
      </c>
      <c r="W2503" s="17">
        <v>4.0191428525623199E-2</v>
      </c>
      <c r="X2503" s="17">
        <v>0.112394023297506</v>
      </c>
      <c r="Y2503" s="17">
        <v>4.1150161043873298E-2</v>
      </c>
      <c r="Z2503" s="17">
        <v>0.16187239566471501</v>
      </c>
      <c r="AA2503" s="17">
        <v>5.3045620225368503E-2</v>
      </c>
      <c r="AB2503" s="17">
        <v>9.1610158476925801E-2</v>
      </c>
      <c r="AC2503" s="17">
        <v>4.6536832602908203E-2</v>
      </c>
      <c r="AD2503" s="17">
        <v>0</v>
      </c>
      <c r="AE2503" s="17"/>
      <c r="AF2503" s="17">
        <v>9.4083372609226099E-2</v>
      </c>
      <c r="AG2503" s="17">
        <v>8.7865334765809405E-2</v>
      </c>
      <c r="AH2503" s="17">
        <v>5.0021175665807001E-2</v>
      </c>
      <c r="AI2503" s="17"/>
      <c r="AJ2503" s="17">
        <v>9.4034005460123402E-2</v>
      </c>
      <c r="AK2503" s="17">
        <v>8.7419293078004098E-2</v>
      </c>
      <c r="AL2503" s="17">
        <v>0.20903479230828001</v>
      </c>
      <c r="AM2503" s="17">
        <v>0.20809622028730099</v>
      </c>
      <c r="AN2503" s="17">
        <v>2.63845678695744E-2</v>
      </c>
      <c r="AO2503" s="17"/>
      <c r="AP2503" s="17">
        <v>0.13264600707226801</v>
      </c>
      <c r="AQ2503" s="17">
        <v>7.8244462164759901E-2</v>
      </c>
      <c r="AR2503" s="17">
        <v>7.6640780471202805E-2</v>
      </c>
      <c r="AS2503" s="17"/>
      <c r="AT2503" s="17" t="s">
        <v>74</v>
      </c>
      <c r="AU2503" s="17" t="s">
        <v>74</v>
      </c>
      <c r="AV2503" s="17" t="s">
        <v>74</v>
      </c>
      <c r="AW2503" s="17">
        <v>5.9757144506675998E-2</v>
      </c>
      <c r="AX2503" s="17">
        <v>9.1194774181222196E-2</v>
      </c>
      <c r="AY2503" s="17">
        <v>9.0836546111517494E-2</v>
      </c>
      <c r="AZ2503" s="17" t="s">
        <v>74</v>
      </c>
    </row>
    <row r="2504" spans="2:52" x14ac:dyDescent="0.35">
      <c r="B2504" t="s">
        <v>232</v>
      </c>
      <c r="C2504" s="17">
        <v>0.39791466216712701</v>
      </c>
      <c r="D2504" s="17">
        <v>0.42270036925529297</v>
      </c>
      <c r="E2504" s="17">
        <v>0.378604616875375</v>
      </c>
      <c r="F2504" s="17"/>
      <c r="G2504" s="17">
        <v>0.48538114009377298</v>
      </c>
      <c r="H2504" s="17">
        <v>0.43285999804953201</v>
      </c>
      <c r="I2504" s="17">
        <v>0.47488504520460201</v>
      </c>
      <c r="J2504" s="17">
        <v>0.29104602059465801</v>
      </c>
      <c r="K2504" s="17">
        <v>0.31612854744194502</v>
      </c>
      <c r="L2504" s="17">
        <v>0.25970348468334198</v>
      </c>
      <c r="M2504" s="17"/>
      <c r="N2504" s="17">
        <v>0.48417564371541399</v>
      </c>
      <c r="O2504" s="17">
        <v>0.39191147017063499</v>
      </c>
      <c r="P2504" s="17">
        <v>0.38378265056133998</v>
      </c>
      <c r="Q2504" s="17">
        <v>0.36897478170891301</v>
      </c>
      <c r="R2504" s="17"/>
      <c r="S2504" s="17">
        <v>0.37949152567599698</v>
      </c>
      <c r="T2504" s="17">
        <v>0.31826510884828402</v>
      </c>
      <c r="U2504" s="17">
        <v>0.56501178502757199</v>
      </c>
      <c r="V2504" s="17">
        <v>0.30588655504421802</v>
      </c>
      <c r="W2504" s="17">
        <v>0.34078619303584001</v>
      </c>
      <c r="X2504" s="17">
        <v>0.49871453687051198</v>
      </c>
      <c r="Y2504" s="17">
        <v>0.55121573794572998</v>
      </c>
      <c r="Z2504" s="17">
        <v>0.41685972063522497</v>
      </c>
      <c r="AA2504" s="17">
        <v>0.349434442832254</v>
      </c>
      <c r="AB2504" s="17">
        <v>0.374620231995833</v>
      </c>
      <c r="AC2504" s="17">
        <v>0.30604069174898502</v>
      </c>
      <c r="AD2504" s="17">
        <v>0.50526819929530198</v>
      </c>
      <c r="AE2504" s="17"/>
      <c r="AF2504" s="17">
        <v>0.358888906200863</v>
      </c>
      <c r="AG2504" s="17">
        <v>0.377833456651745</v>
      </c>
      <c r="AH2504" s="17">
        <v>0.42717028335082802</v>
      </c>
      <c r="AI2504" s="17"/>
      <c r="AJ2504" s="17">
        <v>0.36983488484378402</v>
      </c>
      <c r="AK2504" s="17">
        <v>0.408576073915081</v>
      </c>
      <c r="AL2504" s="17">
        <v>0.32303358843882901</v>
      </c>
      <c r="AM2504" s="17">
        <v>0.219765408594564</v>
      </c>
      <c r="AN2504" s="17">
        <v>0.39680906774464603</v>
      </c>
      <c r="AO2504" s="17"/>
      <c r="AP2504" s="17">
        <v>0.44986085168687601</v>
      </c>
      <c r="AQ2504" s="17">
        <v>0.46146445708557798</v>
      </c>
      <c r="AR2504" s="17">
        <v>0.37621068547873099</v>
      </c>
      <c r="AS2504" s="17"/>
      <c r="AT2504" s="17" t="s">
        <v>74</v>
      </c>
      <c r="AU2504" s="17" t="s">
        <v>74</v>
      </c>
      <c r="AV2504" s="17" t="s">
        <v>74</v>
      </c>
      <c r="AW2504" s="17">
        <v>0.37097337978281397</v>
      </c>
      <c r="AX2504" s="17">
        <v>0.41019932839968898</v>
      </c>
      <c r="AY2504" s="17">
        <v>0.40241957667634798</v>
      </c>
      <c r="AZ2504" s="17" t="s">
        <v>74</v>
      </c>
    </row>
    <row r="2505" spans="2:52" x14ac:dyDescent="0.35">
      <c r="B2505" t="s">
        <v>233</v>
      </c>
      <c r="C2505" s="17">
        <v>0.33754993781724602</v>
      </c>
      <c r="D2505" s="17">
        <v>0.35737997117285297</v>
      </c>
      <c r="E2505" s="17">
        <v>0.32259254480549099</v>
      </c>
      <c r="F2505" s="17"/>
      <c r="G2505" s="17">
        <v>0.271094901805221</v>
      </c>
      <c r="H2505" s="17">
        <v>0.34355081165262302</v>
      </c>
      <c r="I2505" s="17">
        <v>0.309752080721301</v>
      </c>
      <c r="J2505" s="17">
        <v>0.43701719124622601</v>
      </c>
      <c r="K2505" s="17">
        <v>0.37423666754984097</v>
      </c>
      <c r="L2505" s="17">
        <v>0.26172802247648402</v>
      </c>
      <c r="M2505" s="17"/>
      <c r="N2505" s="17">
        <v>0.20929741015789999</v>
      </c>
      <c r="O2505" s="17">
        <v>0.36821015607527002</v>
      </c>
      <c r="P2505" s="17">
        <v>0.39469971066357701</v>
      </c>
      <c r="Q2505" s="17">
        <v>0.33737324522386197</v>
      </c>
      <c r="R2505" s="17"/>
      <c r="S2505" s="17">
        <v>0.31375027667455002</v>
      </c>
      <c r="T2505" s="17">
        <v>0.329005430384679</v>
      </c>
      <c r="U2505" s="17">
        <v>0.32164142944547802</v>
      </c>
      <c r="V2505" s="17">
        <v>0.42248643666753799</v>
      </c>
      <c r="W2505" s="17">
        <v>0.49199009508241398</v>
      </c>
      <c r="X2505" s="17">
        <v>0.29783726226004598</v>
      </c>
      <c r="Y2505" s="17">
        <v>0.254125605022957</v>
      </c>
      <c r="Z2505" s="17">
        <v>0.30899391831075801</v>
      </c>
      <c r="AA2505" s="17">
        <v>0.37698858061743501</v>
      </c>
      <c r="AB2505" s="17">
        <v>0.34587105730509898</v>
      </c>
      <c r="AC2505" s="17">
        <v>0.34556798623796497</v>
      </c>
      <c r="AD2505" s="17">
        <v>0.2390822114576</v>
      </c>
      <c r="AE2505" s="17"/>
      <c r="AF2505" s="17">
        <v>0.34837731378710002</v>
      </c>
      <c r="AG2505" s="17">
        <v>0.35676578237214801</v>
      </c>
      <c r="AH2505" s="17">
        <v>0.35047522076313298</v>
      </c>
      <c r="AI2505" s="17"/>
      <c r="AJ2505" s="17">
        <v>0.33995830976436098</v>
      </c>
      <c r="AK2505" s="17">
        <v>0.324095310880745</v>
      </c>
      <c r="AL2505" s="17">
        <v>0.26816580526633599</v>
      </c>
      <c r="AM2505" s="17">
        <v>0.57213837111813504</v>
      </c>
      <c r="AN2505" s="17">
        <v>0.36854320641955302</v>
      </c>
      <c r="AO2505" s="17"/>
      <c r="AP2505" s="17">
        <v>0.19497653610000701</v>
      </c>
      <c r="AQ2505" s="17">
        <v>0.30714762523927502</v>
      </c>
      <c r="AR2505" s="17">
        <v>0.32626920406145599</v>
      </c>
      <c r="AS2505" s="17"/>
      <c r="AT2505" s="17" t="s">
        <v>74</v>
      </c>
      <c r="AU2505" s="17" t="s">
        <v>74</v>
      </c>
      <c r="AV2505" s="17" t="s">
        <v>74</v>
      </c>
      <c r="AW2505" s="17">
        <v>0.37900751518621201</v>
      </c>
      <c r="AX2505" s="17">
        <v>0.29659946742138998</v>
      </c>
      <c r="AY2505" s="17">
        <v>0.340343527546356</v>
      </c>
      <c r="AZ2505" s="17" t="s">
        <v>74</v>
      </c>
    </row>
    <row r="2506" spans="2:52" x14ac:dyDescent="0.35">
      <c r="B2506" t="s">
        <v>86</v>
      </c>
      <c r="C2506" s="17">
        <v>6.0364724349881702E-2</v>
      </c>
      <c r="D2506" s="17">
        <v>6.5320398082439696E-2</v>
      </c>
      <c r="E2506" s="17">
        <v>5.6012072069884303E-2</v>
      </c>
      <c r="F2506" s="17"/>
      <c r="G2506" s="17">
        <v>0.21428623828855201</v>
      </c>
      <c r="H2506" s="17">
        <v>8.9309186396908505E-2</v>
      </c>
      <c r="I2506" s="17">
        <v>0.165132964483301</v>
      </c>
      <c r="J2506" s="17">
        <v>-0.14597117065156801</v>
      </c>
      <c r="K2506" s="17">
        <v>-5.8108120107895997E-2</v>
      </c>
      <c r="L2506" s="17">
        <v>-2.0245377931416E-3</v>
      </c>
      <c r="M2506" s="17"/>
      <c r="N2506" s="17">
        <v>0.27487823355751401</v>
      </c>
      <c r="O2506" s="17">
        <v>2.3701314095364599E-2</v>
      </c>
      <c r="P2506" s="17">
        <v>-1.0917060102237501E-2</v>
      </c>
      <c r="Q2506" s="17">
        <v>3.1601536485050201E-2</v>
      </c>
      <c r="R2506" s="17"/>
      <c r="S2506" s="17">
        <v>6.5741249001446705E-2</v>
      </c>
      <c r="T2506" s="17">
        <v>-1.07403215363953E-2</v>
      </c>
      <c r="U2506" s="17">
        <v>0.24337035558209499</v>
      </c>
      <c r="V2506" s="17">
        <v>-0.11659988162332</v>
      </c>
      <c r="W2506" s="17">
        <v>-0.151203902046574</v>
      </c>
      <c r="X2506" s="17">
        <v>0.20087727461046601</v>
      </c>
      <c r="Y2506" s="17">
        <v>0.29709013292277298</v>
      </c>
      <c r="Z2506" s="17">
        <v>0.10786580232446701</v>
      </c>
      <c r="AA2506" s="17">
        <v>-2.7554137785180899E-2</v>
      </c>
      <c r="AB2506" s="17">
        <v>2.8749174690733501E-2</v>
      </c>
      <c r="AC2506" s="17">
        <v>-3.952729448898E-2</v>
      </c>
      <c r="AD2506" s="17">
        <v>0.26618598783770098</v>
      </c>
      <c r="AE2506" s="17"/>
      <c r="AF2506" s="17">
        <v>1.05115924137633E-2</v>
      </c>
      <c r="AG2506" s="17">
        <v>2.10676742795965E-2</v>
      </c>
      <c r="AH2506" s="17">
        <v>7.6695062587694401E-2</v>
      </c>
      <c r="AI2506" s="17"/>
      <c r="AJ2506" s="17">
        <v>2.9876575079422499E-2</v>
      </c>
      <c r="AK2506" s="17">
        <v>8.4480763034335701E-2</v>
      </c>
      <c r="AL2506" s="17">
        <v>5.4867783172492898E-2</v>
      </c>
      <c r="AM2506" s="17">
        <v>-0.35237296252357098</v>
      </c>
      <c r="AN2506" s="17">
        <v>2.8265861325093001E-2</v>
      </c>
      <c r="AO2506" s="17"/>
      <c r="AP2506" s="17">
        <v>0.25488431558686903</v>
      </c>
      <c r="AQ2506" s="17">
        <v>0.15431683184630299</v>
      </c>
      <c r="AR2506" s="17">
        <v>4.9941481417275599E-2</v>
      </c>
      <c r="AS2506" s="17"/>
      <c r="AT2506" s="17" t="s">
        <v>74</v>
      </c>
      <c r="AU2506" s="17" t="s">
        <v>74</v>
      </c>
      <c r="AV2506" s="17" t="s">
        <v>74</v>
      </c>
      <c r="AW2506" s="17">
        <v>-8.0341354033976499E-3</v>
      </c>
      <c r="AX2506" s="17">
        <v>0.11359986097829899</v>
      </c>
      <c r="AY2506" s="17">
        <v>6.2076049129992601E-2</v>
      </c>
      <c r="AZ2506" s="17" t="s">
        <v>74</v>
      </c>
    </row>
    <row r="2507" spans="2:52" x14ac:dyDescent="0.35">
      <c r="C2507" s="17"/>
      <c r="D2507" s="17"/>
      <c r="E2507" s="17"/>
      <c r="F2507" s="17"/>
      <c r="G2507" s="17"/>
      <c r="H2507" s="17"/>
      <c r="I2507" s="17"/>
      <c r="J2507" s="17"/>
      <c r="K2507" s="17"/>
      <c r="L2507" s="17"/>
      <c r="M2507" s="17"/>
      <c r="N2507" s="17"/>
      <c r="O2507" s="17"/>
      <c r="P2507" s="17"/>
      <c r="Q2507" s="17"/>
      <c r="R2507" s="17"/>
      <c r="S2507" s="17"/>
      <c r="T2507" s="17"/>
      <c r="U2507" s="17"/>
      <c r="V2507" s="17"/>
      <c r="W2507" s="17"/>
      <c r="X2507" s="17"/>
      <c r="Y2507" s="17"/>
      <c r="Z2507" s="17"/>
      <c r="AA2507" s="17"/>
      <c r="AB2507" s="17"/>
      <c r="AC2507" s="17"/>
      <c r="AD2507" s="17"/>
      <c r="AE2507" s="17"/>
      <c r="AF2507" s="17"/>
      <c r="AG2507" s="17"/>
      <c r="AH2507" s="17"/>
      <c r="AI2507" s="17"/>
      <c r="AJ2507" s="17"/>
      <c r="AK2507" s="17"/>
      <c r="AL2507" s="17"/>
      <c r="AM2507" s="17"/>
      <c r="AN2507" s="17"/>
      <c r="AO2507" s="17"/>
      <c r="AP2507" s="17"/>
      <c r="AQ2507" s="17"/>
      <c r="AR2507" s="17"/>
      <c r="AS2507" s="17"/>
      <c r="AT2507" s="17"/>
      <c r="AU2507" s="17"/>
      <c r="AV2507" s="17"/>
      <c r="AW2507" s="17"/>
      <c r="AX2507" s="17"/>
      <c r="AY2507" s="17"/>
      <c r="AZ2507" s="17"/>
    </row>
    <row r="2508" spans="2:52" x14ac:dyDescent="0.35">
      <c r="B2508" s="6" t="s">
        <v>671</v>
      </c>
      <c r="C2508" s="17"/>
      <c r="D2508" s="17"/>
      <c r="E2508" s="17"/>
      <c r="F2508" s="17"/>
      <c r="G2508" s="17"/>
      <c r="H2508" s="17"/>
      <c r="I2508" s="17"/>
      <c r="J2508" s="17"/>
      <c r="K2508" s="17"/>
      <c r="L2508" s="17"/>
      <c r="M2508" s="17"/>
      <c r="N2508" s="17"/>
      <c r="O2508" s="17"/>
      <c r="P2508" s="17"/>
      <c r="Q2508" s="17"/>
      <c r="R2508" s="17"/>
      <c r="S2508" s="17"/>
      <c r="T2508" s="17"/>
      <c r="U2508" s="17"/>
      <c r="V2508" s="17"/>
      <c r="W2508" s="17"/>
      <c r="X2508" s="17"/>
      <c r="Y2508" s="17"/>
      <c r="Z2508" s="17"/>
      <c r="AA2508" s="17"/>
      <c r="AB2508" s="17"/>
      <c r="AC2508" s="17"/>
      <c r="AD2508" s="17"/>
      <c r="AE2508" s="17"/>
      <c r="AF2508" s="17"/>
      <c r="AG2508" s="17"/>
      <c r="AH2508" s="17"/>
      <c r="AI2508" s="17"/>
      <c r="AJ2508" s="17"/>
      <c r="AK2508" s="17"/>
      <c r="AL2508" s="17"/>
      <c r="AM2508" s="17"/>
      <c r="AN2508" s="17"/>
      <c r="AO2508" s="17"/>
      <c r="AP2508" s="17"/>
      <c r="AQ2508" s="17"/>
      <c r="AR2508" s="17"/>
      <c r="AS2508" s="17"/>
      <c r="AT2508" s="17"/>
      <c r="AU2508" s="17"/>
      <c r="AV2508" s="17"/>
      <c r="AW2508" s="17"/>
      <c r="AX2508" s="17"/>
      <c r="AY2508" s="17"/>
      <c r="AZ2508" s="17"/>
    </row>
    <row r="2509" spans="2:52" x14ac:dyDescent="0.35">
      <c r="B2509" s="24" t="s">
        <v>156</v>
      </c>
      <c r="C2509" s="17"/>
      <c r="D2509" s="17"/>
      <c r="E2509" s="17"/>
      <c r="F2509" s="17"/>
      <c r="G2509" s="17"/>
      <c r="H2509" s="17"/>
      <c r="I2509" s="17"/>
      <c r="J2509" s="17"/>
      <c r="K2509" s="17"/>
      <c r="L2509" s="17"/>
      <c r="M2509" s="17"/>
      <c r="N2509" s="17"/>
      <c r="O2509" s="17"/>
      <c r="P2509" s="17"/>
      <c r="Q2509" s="17"/>
      <c r="R2509" s="17"/>
      <c r="S2509" s="17"/>
      <c r="T2509" s="17"/>
      <c r="U2509" s="17"/>
      <c r="V2509" s="17"/>
      <c r="W2509" s="17"/>
      <c r="X2509" s="17"/>
      <c r="Y2509" s="17"/>
      <c r="Z2509" s="17"/>
      <c r="AA2509" s="17"/>
      <c r="AB2509" s="17"/>
      <c r="AC2509" s="17"/>
      <c r="AD2509" s="17"/>
      <c r="AE2509" s="17"/>
      <c r="AF2509" s="17"/>
      <c r="AG2509" s="17"/>
      <c r="AH2509" s="17"/>
      <c r="AI2509" s="17"/>
      <c r="AJ2509" s="17"/>
      <c r="AK2509" s="17"/>
      <c r="AL2509" s="17"/>
      <c r="AM2509" s="17"/>
      <c r="AN2509" s="17"/>
      <c r="AO2509" s="17"/>
      <c r="AP2509" s="17"/>
      <c r="AQ2509" s="17"/>
      <c r="AR2509" s="17"/>
      <c r="AS2509" s="17"/>
      <c r="AT2509" s="17"/>
      <c r="AU2509" s="17"/>
      <c r="AV2509" s="17"/>
      <c r="AW2509" s="17"/>
      <c r="AX2509" s="17"/>
      <c r="AY2509" s="17"/>
      <c r="AZ2509" s="17"/>
    </row>
    <row r="2510" spans="2:52" x14ac:dyDescent="0.35">
      <c r="B2510" t="s">
        <v>382</v>
      </c>
      <c r="C2510" s="17">
        <v>9.2718607494753497E-2</v>
      </c>
      <c r="D2510" s="17">
        <v>0.117849546161314</v>
      </c>
      <c r="E2510" s="17">
        <v>6.7469394051165102E-2</v>
      </c>
      <c r="F2510" s="17"/>
      <c r="G2510" s="17">
        <v>0.135352560083354</v>
      </c>
      <c r="H2510" s="17">
        <v>0.17454962574062899</v>
      </c>
      <c r="I2510" s="17">
        <v>0.13467826991666901</v>
      </c>
      <c r="J2510" s="17">
        <v>4.3901956727050398E-2</v>
      </c>
      <c r="K2510" s="17">
        <v>4.4075059752041602E-2</v>
      </c>
      <c r="L2510" s="17">
        <v>2.8806776794942101E-2</v>
      </c>
      <c r="M2510" s="17"/>
      <c r="N2510" s="17">
        <v>0.121554489295342</v>
      </c>
      <c r="O2510" s="17">
        <v>8.0586692407942903E-2</v>
      </c>
      <c r="P2510" s="17">
        <v>7.0792942795695896E-2</v>
      </c>
      <c r="Q2510" s="17">
        <v>9.4332881991286699E-2</v>
      </c>
      <c r="R2510" s="17"/>
      <c r="S2510" s="17">
        <v>0.16395701324742801</v>
      </c>
      <c r="T2510" s="17">
        <v>6.5083769523653703E-2</v>
      </c>
      <c r="U2510" s="17">
        <v>7.4784200290938893E-2</v>
      </c>
      <c r="V2510" s="17">
        <v>5.0812256184635897E-2</v>
      </c>
      <c r="W2510" s="17">
        <v>5.3937050784815602E-2</v>
      </c>
      <c r="X2510" s="17">
        <v>0.121359021815903</v>
      </c>
      <c r="Y2510" s="17">
        <v>4.8307274176987297E-2</v>
      </c>
      <c r="Z2510" s="17">
        <v>9.8862577067601404E-2</v>
      </c>
      <c r="AA2510" s="17">
        <v>0.11037610439750099</v>
      </c>
      <c r="AB2510" s="17">
        <v>9.6399671879689203E-2</v>
      </c>
      <c r="AC2510" s="17">
        <v>8.8575234956716806E-2</v>
      </c>
      <c r="AD2510" s="17">
        <v>0.13779587166427101</v>
      </c>
      <c r="AE2510" s="17"/>
      <c r="AF2510" s="17">
        <v>7.2739646724533397E-2</v>
      </c>
      <c r="AG2510" s="17">
        <v>9.9643910362998106E-2</v>
      </c>
      <c r="AH2510" s="17">
        <v>0.116847135746061</v>
      </c>
      <c r="AI2510" s="17"/>
      <c r="AJ2510" s="17">
        <v>7.1139542917093193E-2</v>
      </c>
      <c r="AK2510" s="17">
        <v>0.12573168695654</v>
      </c>
      <c r="AL2510" s="17">
        <v>8.7843507877148203E-2</v>
      </c>
      <c r="AM2510" s="17">
        <v>0.14116929804626799</v>
      </c>
      <c r="AN2510" s="17">
        <v>7.3520897414598399E-2</v>
      </c>
      <c r="AO2510" s="17"/>
      <c r="AP2510" s="17">
        <v>8.8925709461212699E-2</v>
      </c>
      <c r="AQ2510" s="17">
        <v>0.11427203220228201</v>
      </c>
      <c r="AR2510" s="17">
        <v>0.10915919446443401</v>
      </c>
      <c r="AS2510" s="17"/>
      <c r="AT2510" s="17">
        <v>8.6451130590130307E-2</v>
      </c>
      <c r="AU2510" s="17">
        <v>8.1684817111083496E-2</v>
      </c>
      <c r="AV2510" s="17" t="s">
        <v>74</v>
      </c>
      <c r="AW2510" s="17">
        <v>9.9022872028922404E-2</v>
      </c>
      <c r="AX2510" s="17">
        <v>0.115851945229124</v>
      </c>
      <c r="AY2510" s="17">
        <v>0.109670438985687</v>
      </c>
      <c r="AZ2510" s="17">
        <v>8.5764946557300603E-2</v>
      </c>
    </row>
    <row r="2511" spans="2:52" x14ac:dyDescent="0.35">
      <c r="B2511" t="s">
        <v>383</v>
      </c>
      <c r="C2511" s="17">
        <v>0.21609453331515599</v>
      </c>
      <c r="D2511" s="17">
        <v>0.242302667744144</v>
      </c>
      <c r="E2511" s="17">
        <v>0.190347490874991</v>
      </c>
      <c r="F2511" s="17"/>
      <c r="G2511" s="17">
        <v>0.36304949498543598</v>
      </c>
      <c r="H2511" s="17">
        <v>0.319539886737362</v>
      </c>
      <c r="I2511" s="17">
        <v>0.270300368455207</v>
      </c>
      <c r="J2511" s="17">
        <v>0.18145515332373</v>
      </c>
      <c r="K2511" s="17">
        <v>8.9067566037582896E-2</v>
      </c>
      <c r="L2511" s="17">
        <v>9.0120863722370104E-2</v>
      </c>
      <c r="M2511" s="17"/>
      <c r="N2511" s="17">
        <v>0.26975195187708401</v>
      </c>
      <c r="O2511" s="17">
        <v>0.219808811513381</v>
      </c>
      <c r="P2511" s="17">
        <v>0.22508812923035901</v>
      </c>
      <c r="Q2511" s="17">
        <v>0.154572292466475</v>
      </c>
      <c r="R2511" s="17"/>
      <c r="S2511" s="17">
        <v>0.29285468004231802</v>
      </c>
      <c r="T2511" s="17">
        <v>0.19554320255310201</v>
      </c>
      <c r="U2511" s="17">
        <v>0.170574639435432</v>
      </c>
      <c r="V2511" s="17">
        <v>0.12896276190727801</v>
      </c>
      <c r="W2511" s="17">
        <v>0.26710939521500798</v>
      </c>
      <c r="X2511" s="17">
        <v>0.23510504405125399</v>
      </c>
      <c r="Y2511" s="17">
        <v>0.21465059870071801</v>
      </c>
      <c r="Z2511" s="17">
        <v>0.26799627597975501</v>
      </c>
      <c r="AA2511" s="17">
        <v>0.186470161217337</v>
      </c>
      <c r="AB2511" s="17">
        <v>0.22032415998759</v>
      </c>
      <c r="AC2511" s="17">
        <v>0.20526106668230101</v>
      </c>
      <c r="AD2511" s="17">
        <v>0.25994769820029001</v>
      </c>
      <c r="AE2511" s="17"/>
      <c r="AF2511" s="17">
        <v>0.146695118809226</v>
      </c>
      <c r="AG2511" s="17">
        <v>0.24776700767545401</v>
      </c>
      <c r="AH2511" s="17">
        <v>0.226933908885361</v>
      </c>
      <c r="AI2511" s="17"/>
      <c r="AJ2511" s="17">
        <v>0.1410744334555</v>
      </c>
      <c r="AK2511" s="17">
        <v>0.29750065844573997</v>
      </c>
      <c r="AL2511" s="17">
        <v>0.23092153668687199</v>
      </c>
      <c r="AM2511" s="17">
        <v>0.14593761536556599</v>
      </c>
      <c r="AN2511" s="17">
        <v>0.209566318834701</v>
      </c>
      <c r="AO2511" s="17"/>
      <c r="AP2511" s="17">
        <v>0.20744426540129501</v>
      </c>
      <c r="AQ2511" s="17">
        <v>0.28430322492138899</v>
      </c>
      <c r="AR2511" s="17">
        <v>0.26601394272310502</v>
      </c>
      <c r="AS2511" s="17"/>
      <c r="AT2511" s="17">
        <v>0.142154803708922</v>
      </c>
      <c r="AU2511" s="17">
        <v>0.26118995947448798</v>
      </c>
      <c r="AV2511" s="17" t="s">
        <v>74</v>
      </c>
      <c r="AW2511" s="17">
        <v>0.190241951607381</v>
      </c>
      <c r="AX2511" s="17">
        <v>0.25396831826030902</v>
      </c>
      <c r="AY2511" s="17">
        <v>0.29262775648995099</v>
      </c>
      <c r="AZ2511" s="17">
        <v>0.20491843486066799</v>
      </c>
    </row>
    <row r="2512" spans="2:52" x14ac:dyDescent="0.35">
      <c r="B2512" t="s">
        <v>385</v>
      </c>
      <c r="C2512" s="17">
        <v>0.20558764929496801</v>
      </c>
      <c r="D2512" s="17">
        <v>0.20388069633845499</v>
      </c>
      <c r="E2512" s="17">
        <v>0.20808365879139501</v>
      </c>
      <c r="F2512" s="17"/>
      <c r="G2512" s="17">
        <v>0.24778925326465601</v>
      </c>
      <c r="H2512" s="17">
        <v>0.207025711514945</v>
      </c>
      <c r="I2512" s="17">
        <v>0.22615139085361699</v>
      </c>
      <c r="J2512" s="17">
        <v>0.203413911090783</v>
      </c>
      <c r="K2512" s="17">
        <v>0.18036740214597399</v>
      </c>
      <c r="L2512" s="17">
        <v>0.175434494778584</v>
      </c>
      <c r="M2512" s="17"/>
      <c r="N2512" s="17">
        <v>0.21498726000489099</v>
      </c>
      <c r="O2512" s="17">
        <v>0.22001779587138101</v>
      </c>
      <c r="P2512" s="17">
        <v>0.19113663735872599</v>
      </c>
      <c r="Q2512" s="17">
        <v>0.19406640777775999</v>
      </c>
      <c r="R2512" s="17"/>
      <c r="S2512" s="17">
        <v>0.21778459665452399</v>
      </c>
      <c r="T2512" s="17">
        <v>0.22728170982013399</v>
      </c>
      <c r="U2512" s="17">
        <v>0.19794872013919401</v>
      </c>
      <c r="V2512" s="17">
        <v>0.21406416003067</v>
      </c>
      <c r="W2512" s="17">
        <v>0.25869308609226399</v>
      </c>
      <c r="X2512" s="17">
        <v>0.22658119177216099</v>
      </c>
      <c r="Y2512" s="17">
        <v>0.142120595475869</v>
      </c>
      <c r="Z2512" s="17">
        <v>0.255117213107176</v>
      </c>
      <c r="AA2512" s="17">
        <v>0.218456039881993</v>
      </c>
      <c r="AB2512" s="17">
        <v>0.19098800315389</v>
      </c>
      <c r="AC2512" s="17">
        <v>0.112895676958818</v>
      </c>
      <c r="AD2512" s="17">
        <v>0.10839813722788701</v>
      </c>
      <c r="AE2512" s="17"/>
      <c r="AF2512" s="17">
        <v>0.16700641824222301</v>
      </c>
      <c r="AG2512" s="17">
        <v>0.22501457212217499</v>
      </c>
      <c r="AH2512" s="17">
        <v>0.233497724074052</v>
      </c>
      <c r="AI2512" s="17"/>
      <c r="AJ2512" s="17">
        <v>0.19337120563854601</v>
      </c>
      <c r="AK2512" s="17">
        <v>0.19001639593174599</v>
      </c>
      <c r="AL2512" s="17">
        <v>0.30333958049884302</v>
      </c>
      <c r="AM2512" s="17">
        <v>9.9661583445730798E-2</v>
      </c>
      <c r="AN2512" s="17">
        <v>0.18882727159071799</v>
      </c>
      <c r="AO2512" s="17"/>
      <c r="AP2512" s="17">
        <v>0.208505834187312</v>
      </c>
      <c r="AQ2512" s="17">
        <v>0.20006318819993599</v>
      </c>
      <c r="AR2512" s="17">
        <v>0.275232259238546</v>
      </c>
      <c r="AS2512" s="17"/>
      <c r="AT2512" s="17">
        <v>0.18583039365585799</v>
      </c>
      <c r="AU2512" s="17">
        <v>0.23116609774576399</v>
      </c>
      <c r="AV2512" s="17" t="s">
        <v>74</v>
      </c>
      <c r="AW2512" s="17">
        <v>0.18003660055720599</v>
      </c>
      <c r="AX2512" s="17">
        <v>0.18173301896180899</v>
      </c>
      <c r="AY2512" s="17">
        <v>0.21095042875936099</v>
      </c>
      <c r="AZ2512" s="17">
        <v>0.30499041910325803</v>
      </c>
    </row>
    <row r="2513" spans="2:52" x14ac:dyDescent="0.35">
      <c r="B2513" t="s">
        <v>386</v>
      </c>
      <c r="C2513" s="17">
        <v>0.32438970586108201</v>
      </c>
      <c r="D2513" s="17">
        <v>0.32514902910981303</v>
      </c>
      <c r="E2513" s="17">
        <v>0.323875701229631</v>
      </c>
      <c r="F2513" s="17"/>
      <c r="G2513" s="17">
        <v>0.122749211345055</v>
      </c>
      <c r="H2513" s="17">
        <v>0.16015167003706299</v>
      </c>
      <c r="I2513" s="17">
        <v>0.19963249713230999</v>
      </c>
      <c r="J2513" s="17">
        <v>0.37336388729834902</v>
      </c>
      <c r="K2513" s="17">
        <v>0.50129436416433604</v>
      </c>
      <c r="L2513" s="17">
        <v>0.55667524203160501</v>
      </c>
      <c r="M2513" s="17"/>
      <c r="N2513" s="17">
        <v>0.26913616152240399</v>
      </c>
      <c r="O2513" s="17">
        <v>0.31282736529836602</v>
      </c>
      <c r="P2513" s="17">
        <v>0.36683532988675899</v>
      </c>
      <c r="Q2513" s="17">
        <v>0.35253469903346002</v>
      </c>
      <c r="R2513" s="17"/>
      <c r="S2513" s="17">
        <v>0.175712784417137</v>
      </c>
      <c r="T2513" s="17">
        <v>0.34899210038058098</v>
      </c>
      <c r="U2513" s="17">
        <v>0.42709209785889102</v>
      </c>
      <c r="V2513" s="17">
        <v>0.44058795398987999</v>
      </c>
      <c r="W2513" s="17">
        <v>0.276289007459534</v>
      </c>
      <c r="X2513" s="17">
        <v>0.27234352857960897</v>
      </c>
      <c r="Y2513" s="17">
        <v>0.35928857121275398</v>
      </c>
      <c r="Z2513" s="17">
        <v>0.27848721358964401</v>
      </c>
      <c r="AA2513" s="17">
        <v>0.30807035296464702</v>
      </c>
      <c r="AB2513" s="17">
        <v>0.35740990045487298</v>
      </c>
      <c r="AC2513" s="17">
        <v>0.436640164959747</v>
      </c>
      <c r="AD2513" s="17">
        <v>0.22320066603855401</v>
      </c>
      <c r="AE2513" s="17"/>
      <c r="AF2513" s="17">
        <v>0.46921406317210601</v>
      </c>
      <c r="AG2513" s="17">
        <v>0.277786716009845</v>
      </c>
      <c r="AH2513" s="17">
        <v>0.21490599394283799</v>
      </c>
      <c r="AI2513" s="17"/>
      <c r="AJ2513" s="17">
        <v>0.43429164167368001</v>
      </c>
      <c r="AK2513" s="17">
        <v>0.23074675759524499</v>
      </c>
      <c r="AL2513" s="17">
        <v>0.29324186869478402</v>
      </c>
      <c r="AM2513" s="17">
        <v>0.61323150314243502</v>
      </c>
      <c r="AN2513" s="17">
        <v>0.29720508032338999</v>
      </c>
      <c r="AO2513" s="17"/>
      <c r="AP2513" s="17">
        <v>0.357694726707185</v>
      </c>
      <c r="AQ2513" s="17">
        <v>0.23928645806089899</v>
      </c>
      <c r="AR2513" s="17">
        <v>0.28103338993931898</v>
      </c>
      <c r="AS2513" s="17"/>
      <c r="AT2513" s="17">
        <v>0.44671994744943699</v>
      </c>
      <c r="AU2513" s="17">
        <v>0.29646587076742698</v>
      </c>
      <c r="AV2513" s="17" t="s">
        <v>74</v>
      </c>
      <c r="AW2513" s="17">
        <v>0.30271803343022502</v>
      </c>
      <c r="AX2513" s="17">
        <v>0.24048317749278</v>
      </c>
      <c r="AY2513" s="17">
        <v>0.205786589189871</v>
      </c>
      <c r="AZ2513" s="17">
        <v>0.18144094234006899</v>
      </c>
    </row>
    <row r="2514" spans="2:52" x14ac:dyDescent="0.35">
      <c r="B2514" t="s">
        <v>72</v>
      </c>
      <c r="C2514" s="17">
        <v>0.16120950403404</v>
      </c>
      <c r="D2514" s="17">
        <v>0.110818060646275</v>
      </c>
      <c r="E2514" s="17">
        <v>0.21022375505281801</v>
      </c>
      <c r="F2514" s="17"/>
      <c r="G2514" s="17">
        <v>0.1310594803215</v>
      </c>
      <c r="H2514" s="17">
        <v>0.13873310597000099</v>
      </c>
      <c r="I2514" s="17">
        <v>0.16923747364219799</v>
      </c>
      <c r="J2514" s="17">
        <v>0.197865091560087</v>
      </c>
      <c r="K2514" s="17">
        <v>0.18519560790006601</v>
      </c>
      <c r="L2514" s="17">
        <v>0.14896262267249899</v>
      </c>
      <c r="M2514" s="17"/>
      <c r="N2514" s="17">
        <v>0.12457013730027799</v>
      </c>
      <c r="O2514" s="17">
        <v>0.166759334908929</v>
      </c>
      <c r="P2514" s="17">
        <v>0.14614696072846001</v>
      </c>
      <c r="Q2514" s="17">
        <v>0.20449371873101799</v>
      </c>
      <c r="R2514" s="17"/>
      <c r="S2514" s="17">
        <v>0.14969092563859401</v>
      </c>
      <c r="T2514" s="17">
        <v>0.16309921772253</v>
      </c>
      <c r="U2514" s="17">
        <v>0.12960034227554401</v>
      </c>
      <c r="V2514" s="17">
        <v>0.165572867887536</v>
      </c>
      <c r="W2514" s="17">
        <v>0.143971460448378</v>
      </c>
      <c r="X2514" s="17">
        <v>0.144611213781073</v>
      </c>
      <c r="Y2514" s="17">
        <v>0.23563296043367299</v>
      </c>
      <c r="Z2514" s="17">
        <v>9.9536720255822997E-2</v>
      </c>
      <c r="AA2514" s="17">
        <v>0.176627341538522</v>
      </c>
      <c r="AB2514" s="17">
        <v>0.13487826452395801</v>
      </c>
      <c r="AC2514" s="17">
        <v>0.156627856442417</v>
      </c>
      <c r="AD2514" s="17">
        <v>0.27065762686899902</v>
      </c>
      <c r="AE2514" s="17"/>
      <c r="AF2514" s="17">
        <v>0.14434475305191199</v>
      </c>
      <c r="AG2514" s="17">
        <v>0.149787793829529</v>
      </c>
      <c r="AH2514" s="17">
        <v>0.207815237351686</v>
      </c>
      <c r="AI2514" s="17"/>
      <c r="AJ2514" s="17">
        <v>0.160123176315181</v>
      </c>
      <c r="AK2514" s="17">
        <v>0.156004501070728</v>
      </c>
      <c r="AL2514" s="17">
        <v>8.4653506242353099E-2</v>
      </c>
      <c r="AM2514" s="17">
        <v>0</v>
      </c>
      <c r="AN2514" s="17">
        <v>0.23088043183659199</v>
      </c>
      <c r="AO2514" s="17"/>
      <c r="AP2514" s="17">
        <v>0.13742946424299499</v>
      </c>
      <c r="AQ2514" s="17">
        <v>0.16207509661549399</v>
      </c>
      <c r="AR2514" s="17">
        <v>6.8561213634595899E-2</v>
      </c>
      <c r="AS2514" s="17"/>
      <c r="AT2514" s="17">
        <v>0.138843724595653</v>
      </c>
      <c r="AU2514" s="17">
        <v>0.129493254901237</v>
      </c>
      <c r="AV2514" s="17" t="s">
        <v>74</v>
      </c>
      <c r="AW2514" s="17">
        <v>0.227980542376265</v>
      </c>
      <c r="AX2514" s="17">
        <v>0.207963540055977</v>
      </c>
      <c r="AY2514" s="17">
        <v>0.18096478657512999</v>
      </c>
      <c r="AZ2514" s="17">
        <v>0.222885257138703</v>
      </c>
    </row>
    <row r="2515" spans="2:52" x14ac:dyDescent="0.35">
      <c r="B2515" t="s">
        <v>387</v>
      </c>
      <c r="C2515" s="17">
        <v>0.30881314080991001</v>
      </c>
      <c r="D2515" s="17">
        <v>0.36015221390545699</v>
      </c>
      <c r="E2515" s="17">
        <v>0.25781688492615601</v>
      </c>
      <c r="F2515" s="17"/>
      <c r="G2515" s="17">
        <v>0.49840205506878899</v>
      </c>
      <c r="H2515" s="17">
        <v>0.49408951247799099</v>
      </c>
      <c r="I2515" s="17">
        <v>0.40497863837187498</v>
      </c>
      <c r="J2515" s="17">
        <v>0.22535711005077999</v>
      </c>
      <c r="K2515" s="17">
        <v>0.13314262578962499</v>
      </c>
      <c r="L2515" s="17">
        <v>0.118927640517312</v>
      </c>
      <c r="M2515" s="17"/>
      <c r="N2515" s="17">
        <v>0.39130644117242602</v>
      </c>
      <c r="O2515" s="17">
        <v>0.30039550392132303</v>
      </c>
      <c r="P2515" s="17">
        <v>0.29588107202605402</v>
      </c>
      <c r="Q2515" s="17">
        <v>0.248905174457762</v>
      </c>
      <c r="R2515" s="17"/>
      <c r="S2515" s="17">
        <v>0.45681169328974602</v>
      </c>
      <c r="T2515" s="17">
        <v>0.260626972076756</v>
      </c>
      <c r="U2515" s="17">
        <v>0.24535883972637099</v>
      </c>
      <c r="V2515" s="17">
        <v>0.17977501809191401</v>
      </c>
      <c r="W2515" s="17">
        <v>0.32104644599982401</v>
      </c>
      <c r="X2515" s="17">
        <v>0.35646406586715601</v>
      </c>
      <c r="Y2515" s="17">
        <v>0.262957872877705</v>
      </c>
      <c r="Z2515" s="17">
        <v>0.36685885304735699</v>
      </c>
      <c r="AA2515" s="17">
        <v>0.29684626561483801</v>
      </c>
      <c r="AB2515" s="17">
        <v>0.31672383186727898</v>
      </c>
      <c r="AC2515" s="17">
        <v>0.29383630163901803</v>
      </c>
      <c r="AD2515" s="17">
        <v>0.39774356986456</v>
      </c>
      <c r="AE2515" s="17"/>
      <c r="AF2515" s="17">
        <v>0.21943476553375901</v>
      </c>
      <c r="AG2515" s="17">
        <v>0.34741091803845198</v>
      </c>
      <c r="AH2515" s="17">
        <v>0.34378104463142301</v>
      </c>
      <c r="AI2515" s="17"/>
      <c r="AJ2515" s="17">
        <v>0.21221397637259301</v>
      </c>
      <c r="AK2515" s="17">
        <v>0.42323234540228</v>
      </c>
      <c r="AL2515" s="17">
        <v>0.31876504456401999</v>
      </c>
      <c r="AM2515" s="17">
        <v>0.28710691341183397</v>
      </c>
      <c r="AN2515" s="17">
        <v>0.2830872162493</v>
      </c>
      <c r="AO2515" s="17"/>
      <c r="AP2515" s="17">
        <v>0.29636997486250799</v>
      </c>
      <c r="AQ2515" s="17">
        <v>0.39857525712367098</v>
      </c>
      <c r="AR2515" s="17">
        <v>0.37517313718753897</v>
      </c>
      <c r="AS2515" s="17"/>
      <c r="AT2515" s="17">
        <v>0.22860593429905299</v>
      </c>
      <c r="AU2515" s="17">
        <v>0.34287477658557203</v>
      </c>
      <c r="AV2515" s="17" t="s">
        <v>74</v>
      </c>
      <c r="AW2515" s="17">
        <v>0.28926482363630401</v>
      </c>
      <c r="AX2515" s="17">
        <v>0.36982026348943298</v>
      </c>
      <c r="AY2515" s="17">
        <v>0.402298195475638</v>
      </c>
      <c r="AZ2515" s="17">
        <v>0.29068338141796901</v>
      </c>
    </row>
    <row r="2516" spans="2:52" x14ac:dyDescent="0.35">
      <c r="B2516" t="s">
        <v>388</v>
      </c>
      <c r="C2516" s="17">
        <v>0.52997735515605005</v>
      </c>
      <c r="D2516" s="17">
        <v>0.52902972544826699</v>
      </c>
      <c r="E2516" s="17">
        <v>0.53195936002102595</v>
      </c>
      <c r="F2516" s="17"/>
      <c r="G2516" s="17">
        <v>0.37053846460971002</v>
      </c>
      <c r="H2516" s="17">
        <v>0.36717738155200802</v>
      </c>
      <c r="I2516" s="17">
        <v>0.42578388798592698</v>
      </c>
      <c r="J2516" s="17">
        <v>0.57677779838913301</v>
      </c>
      <c r="K2516" s="17">
        <v>0.68166176631030995</v>
      </c>
      <c r="L2516" s="17">
        <v>0.73210973681018898</v>
      </c>
      <c r="M2516" s="17"/>
      <c r="N2516" s="17">
        <v>0.48412342152729498</v>
      </c>
      <c r="O2516" s="17">
        <v>0.53284516116974701</v>
      </c>
      <c r="P2516" s="17">
        <v>0.55797196724548503</v>
      </c>
      <c r="Q2516" s="17">
        <v>0.54660110681121998</v>
      </c>
      <c r="R2516" s="17"/>
      <c r="S2516" s="17">
        <v>0.39349738107165999</v>
      </c>
      <c r="T2516" s="17">
        <v>0.576273810200715</v>
      </c>
      <c r="U2516" s="17">
        <v>0.62504081799808497</v>
      </c>
      <c r="V2516" s="17">
        <v>0.65465211402055001</v>
      </c>
      <c r="W2516" s="17">
        <v>0.53498209355179804</v>
      </c>
      <c r="X2516" s="17">
        <v>0.49892472035177099</v>
      </c>
      <c r="Y2516" s="17">
        <v>0.50140916668862201</v>
      </c>
      <c r="Z2516" s="17">
        <v>0.53360442669681996</v>
      </c>
      <c r="AA2516" s="17">
        <v>0.52652639284664005</v>
      </c>
      <c r="AB2516" s="17">
        <v>0.54839790360876295</v>
      </c>
      <c r="AC2516" s="17">
        <v>0.54953584191856497</v>
      </c>
      <c r="AD2516" s="17">
        <v>0.33159880326644098</v>
      </c>
      <c r="AE2516" s="17"/>
      <c r="AF2516" s="17">
        <v>0.63622048141432896</v>
      </c>
      <c r="AG2516" s="17">
        <v>0.50280128813201996</v>
      </c>
      <c r="AH2516" s="17">
        <v>0.448403718016891</v>
      </c>
      <c r="AI2516" s="17"/>
      <c r="AJ2516" s="17">
        <v>0.62766284731222599</v>
      </c>
      <c r="AK2516" s="17">
        <v>0.42076315352699101</v>
      </c>
      <c r="AL2516" s="17">
        <v>0.59658144919362699</v>
      </c>
      <c r="AM2516" s="17">
        <v>0.71289308658816597</v>
      </c>
      <c r="AN2516" s="17">
        <v>0.48603235191410799</v>
      </c>
      <c r="AO2516" s="17"/>
      <c r="AP2516" s="17">
        <v>0.566200560894497</v>
      </c>
      <c r="AQ2516" s="17">
        <v>0.439349646260835</v>
      </c>
      <c r="AR2516" s="17">
        <v>0.55626564917786503</v>
      </c>
      <c r="AS2516" s="17"/>
      <c r="AT2516" s="17">
        <v>0.63255034110529496</v>
      </c>
      <c r="AU2516" s="17">
        <v>0.52763196851319105</v>
      </c>
      <c r="AV2516" s="17" t="s">
        <v>74</v>
      </c>
      <c r="AW2516" s="17">
        <v>0.48275463398743101</v>
      </c>
      <c r="AX2516" s="17">
        <v>0.42221619645459002</v>
      </c>
      <c r="AY2516" s="17">
        <v>0.41673701794923201</v>
      </c>
      <c r="AZ2516" s="17">
        <v>0.48643136144332799</v>
      </c>
    </row>
    <row r="2517" spans="2:52" x14ac:dyDescent="0.35">
      <c r="B2517" t="s">
        <v>86</v>
      </c>
      <c r="C2517" s="17">
        <v>-0.22116421434614</v>
      </c>
      <c r="D2517" s="17">
        <v>-0.16887751154281</v>
      </c>
      <c r="E2517" s="17">
        <v>-0.27414247509487</v>
      </c>
      <c r="F2517" s="17"/>
      <c r="G2517" s="17">
        <v>0.127863590459079</v>
      </c>
      <c r="H2517" s="17">
        <v>0.126912130925982</v>
      </c>
      <c r="I2517" s="17">
        <v>-2.0805249614051401E-2</v>
      </c>
      <c r="J2517" s="17">
        <v>-0.35142068833835199</v>
      </c>
      <c r="K2517" s="17">
        <v>-0.54851914052068496</v>
      </c>
      <c r="L2517" s="17">
        <v>-0.61318209629287701</v>
      </c>
      <c r="M2517" s="17"/>
      <c r="N2517" s="17">
        <v>-9.2816980354869197E-2</v>
      </c>
      <c r="O2517" s="17">
        <v>-0.23244965724842401</v>
      </c>
      <c r="P2517" s="17">
        <v>-0.26209089521943102</v>
      </c>
      <c r="Q2517" s="17">
        <v>-0.29769593235345698</v>
      </c>
      <c r="R2517" s="17"/>
      <c r="S2517" s="17">
        <v>6.3314312218085603E-2</v>
      </c>
      <c r="T2517" s="17">
        <v>-0.31564683812395899</v>
      </c>
      <c r="U2517" s="17">
        <v>-0.37968197827171402</v>
      </c>
      <c r="V2517" s="17">
        <v>-0.47487709592863597</v>
      </c>
      <c r="W2517" s="17">
        <v>-0.213935647551974</v>
      </c>
      <c r="X2517" s="17">
        <v>-0.14246065448461401</v>
      </c>
      <c r="Y2517" s="17">
        <v>-0.23845129381091801</v>
      </c>
      <c r="Z2517" s="17">
        <v>-0.16674557364946299</v>
      </c>
      <c r="AA2517" s="17">
        <v>-0.22968012723180201</v>
      </c>
      <c r="AB2517" s="17">
        <v>-0.23167407174148399</v>
      </c>
      <c r="AC2517" s="17">
        <v>-0.255699540279547</v>
      </c>
      <c r="AD2517" s="17">
        <v>6.6144766598119395E-2</v>
      </c>
      <c r="AE2517" s="17"/>
      <c r="AF2517" s="17">
        <v>-0.41678571588056901</v>
      </c>
      <c r="AG2517" s="17">
        <v>-0.15539037009356799</v>
      </c>
      <c r="AH2517" s="17">
        <v>-0.104622673385468</v>
      </c>
      <c r="AI2517" s="17"/>
      <c r="AJ2517" s="17">
        <v>-0.41544887093963401</v>
      </c>
      <c r="AK2517" s="17">
        <v>2.46919187528921E-3</v>
      </c>
      <c r="AL2517" s="17">
        <v>-0.277816404629606</v>
      </c>
      <c r="AM2517" s="17">
        <v>-0.425786173176331</v>
      </c>
      <c r="AN2517" s="17">
        <v>-0.20294513566480801</v>
      </c>
      <c r="AO2517" s="17"/>
      <c r="AP2517" s="17">
        <v>-0.26983058603198901</v>
      </c>
      <c r="AQ2517" s="17">
        <v>-4.0774389137163497E-2</v>
      </c>
      <c r="AR2517" s="17">
        <v>-0.181092511990326</v>
      </c>
      <c r="AS2517" s="17"/>
      <c r="AT2517" s="17">
        <v>-0.403944406806242</v>
      </c>
      <c r="AU2517" s="17">
        <v>-0.18475719192762</v>
      </c>
      <c r="AV2517" s="17" t="s">
        <v>74</v>
      </c>
      <c r="AW2517" s="17">
        <v>-0.193489810351127</v>
      </c>
      <c r="AX2517" s="17">
        <v>-5.2395932965156801E-2</v>
      </c>
      <c r="AY2517" s="17">
        <v>-1.4438822473593699E-2</v>
      </c>
      <c r="AZ2517" s="17">
        <v>-0.19574798002535901</v>
      </c>
    </row>
    <row r="2518" spans="2:52" x14ac:dyDescent="0.35">
      <c r="C2518" s="17"/>
      <c r="D2518" s="17"/>
      <c r="E2518" s="17"/>
      <c r="F2518" s="17"/>
      <c r="G2518" s="17"/>
      <c r="H2518" s="17"/>
      <c r="I2518" s="17"/>
      <c r="J2518" s="17"/>
      <c r="K2518" s="17"/>
      <c r="L2518" s="17"/>
      <c r="M2518" s="17"/>
      <c r="N2518" s="17"/>
      <c r="O2518" s="17"/>
      <c r="P2518" s="17"/>
      <c r="Q2518" s="17"/>
      <c r="R2518" s="17"/>
      <c r="S2518" s="17"/>
      <c r="T2518" s="17"/>
      <c r="U2518" s="17"/>
      <c r="V2518" s="17"/>
      <c r="W2518" s="17"/>
      <c r="X2518" s="17"/>
      <c r="Y2518" s="17"/>
      <c r="Z2518" s="17"/>
      <c r="AA2518" s="17"/>
      <c r="AB2518" s="17"/>
      <c r="AC2518" s="17"/>
      <c r="AD2518" s="17"/>
      <c r="AE2518" s="17"/>
      <c r="AF2518" s="17"/>
      <c r="AG2518" s="17"/>
      <c r="AH2518" s="17"/>
      <c r="AI2518" s="17"/>
      <c r="AJ2518" s="17"/>
      <c r="AK2518" s="17"/>
      <c r="AL2518" s="17"/>
      <c r="AM2518" s="17"/>
      <c r="AN2518" s="17"/>
      <c r="AO2518" s="17"/>
      <c r="AP2518" s="17"/>
      <c r="AQ2518" s="17"/>
      <c r="AR2518" s="17"/>
      <c r="AS2518" s="17"/>
      <c r="AT2518" s="17"/>
      <c r="AU2518" s="17"/>
      <c r="AV2518" s="17"/>
      <c r="AW2518" s="17"/>
      <c r="AX2518" s="17"/>
      <c r="AY2518" s="17"/>
      <c r="AZ2518" s="17"/>
    </row>
    <row r="2519" spans="2:52" x14ac:dyDescent="0.35">
      <c r="B2519" s="6" t="s">
        <v>672</v>
      </c>
      <c r="C2519" s="17"/>
      <c r="D2519" s="17"/>
      <c r="E2519" s="17"/>
      <c r="F2519" s="17"/>
      <c r="G2519" s="17"/>
      <c r="H2519" s="17"/>
      <c r="I2519" s="17"/>
      <c r="J2519" s="17"/>
      <c r="K2519" s="17"/>
      <c r="L2519" s="17"/>
      <c r="M2519" s="17"/>
      <c r="N2519" s="17"/>
      <c r="O2519" s="17"/>
      <c r="P2519" s="17"/>
      <c r="Q2519" s="17"/>
      <c r="R2519" s="17"/>
      <c r="S2519" s="17"/>
      <c r="T2519" s="17"/>
      <c r="U2519" s="17"/>
      <c r="V2519" s="17"/>
      <c r="W2519" s="17"/>
      <c r="X2519" s="17"/>
      <c r="Y2519" s="17"/>
      <c r="Z2519" s="17"/>
      <c r="AA2519" s="17"/>
      <c r="AB2519" s="17"/>
      <c r="AC2519" s="17"/>
      <c r="AD2519" s="17"/>
      <c r="AE2519" s="17"/>
      <c r="AF2519" s="17"/>
      <c r="AG2519" s="17"/>
      <c r="AH2519" s="17"/>
      <c r="AI2519" s="17"/>
      <c r="AJ2519" s="17"/>
      <c r="AK2519" s="17"/>
      <c r="AL2519" s="17"/>
      <c r="AM2519" s="17"/>
      <c r="AN2519" s="17"/>
      <c r="AO2519" s="17"/>
      <c r="AP2519" s="17"/>
      <c r="AQ2519" s="17"/>
      <c r="AR2519" s="17"/>
      <c r="AS2519" s="17"/>
      <c r="AT2519" s="17"/>
      <c r="AU2519" s="17"/>
      <c r="AV2519" s="17"/>
      <c r="AW2519" s="17"/>
      <c r="AX2519" s="17"/>
      <c r="AY2519" s="17"/>
      <c r="AZ2519" s="17"/>
    </row>
    <row r="2520" spans="2:52" x14ac:dyDescent="0.35">
      <c r="B2520" s="24" t="s">
        <v>156</v>
      </c>
      <c r="C2520" s="17"/>
      <c r="D2520" s="17"/>
      <c r="E2520" s="17"/>
      <c r="F2520" s="17"/>
      <c r="G2520" s="17"/>
      <c r="H2520" s="17"/>
      <c r="I2520" s="17"/>
      <c r="J2520" s="17"/>
      <c r="K2520" s="17"/>
      <c r="L2520" s="17"/>
      <c r="M2520" s="17"/>
      <c r="N2520" s="17"/>
      <c r="O2520" s="17"/>
      <c r="P2520" s="17"/>
      <c r="Q2520" s="17"/>
      <c r="R2520" s="17"/>
      <c r="S2520" s="17"/>
      <c r="T2520" s="17"/>
      <c r="U2520" s="17"/>
      <c r="V2520" s="17"/>
      <c r="W2520" s="17"/>
      <c r="X2520" s="17"/>
      <c r="Y2520" s="17"/>
      <c r="Z2520" s="17"/>
      <c r="AA2520" s="17"/>
      <c r="AB2520" s="17"/>
      <c r="AC2520" s="17"/>
      <c r="AD2520" s="17"/>
      <c r="AE2520" s="17"/>
      <c r="AF2520" s="17"/>
      <c r="AG2520" s="17"/>
      <c r="AH2520" s="17"/>
      <c r="AI2520" s="17"/>
      <c r="AJ2520" s="17"/>
      <c r="AK2520" s="17"/>
      <c r="AL2520" s="17"/>
      <c r="AM2520" s="17"/>
      <c r="AN2520" s="17"/>
      <c r="AO2520" s="17"/>
      <c r="AP2520" s="17"/>
      <c r="AQ2520" s="17"/>
      <c r="AR2520" s="17"/>
      <c r="AS2520" s="17"/>
      <c r="AT2520" s="17"/>
      <c r="AU2520" s="17"/>
      <c r="AV2520" s="17"/>
      <c r="AW2520" s="17"/>
      <c r="AX2520" s="17"/>
      <c r="AY2520" s="17"/>
      <c r="AZ2520" s="17"/>
    </row>
    <row r="2521" spans="2:52" x14ac:dyDescent="0.35">
      <c r="B2521" t="s">
        <v>382</v>
      </c>
      <c r="C2521" s="17">
        <v>9.2617559455604306E-2</v>
      </c>
      <c r="D2521" s="17">
        <v>0.11711222101049</v>
      </c>
      <c r="E2521" s="17">
        <v>6.8201894899626997E-2</v>
      </c>
      <c r="F2521" s="17"/>
      <c r="G2521" s="17">
        <v>0.15316223357924799</v>
      </c>
      <c r="H2521" s="17">
        <v>0.15156553730174799</v>
      </c>
      <c r="I2521" s="17">
        <v>0.117865265261591</v>
      </c>
      <c r="J2521" s="17">
        <v>7.1369147781402201E-2</v>
      </c>
      <c r="K2521" s="17">
        <v>5.8037574249025697E-2</v>
      </c>
      <c r="L2521" s="17">
        <v>3.1128593236326101E-2</v>
      </c>
      <c r="M2521" s="17"/>
      <c r="N2521" s="17">
        <v>0.108856064339554</v>
      </c>
      <c r="O2521" s="17">
        <v>8.0023935253552295E-2</v>
      </c>
      <c r="P2521" s="17">
        <v>9.3491510238014303E-2</v>
      </c>
      <c r="Q2521" s="17">
        <v>8.55978323684288E-2</v>
      </c>
      <c r="R2521" s="17"/>
      <c r="S2521" s="17">
        <v>0.15198956272085501</v>
      </c>
      <c r="T2521" s="17">
        <v>6.5959940127105099E-2</v>
      </c>
      <c r="U2521" s="17">
        <v>6.9764012025344699E-2</v>
      </c>
      <c r="V2521" s="17">
        <v>5.4935646733257799E-2</v>
      </c>
      <c r="W2521" s="17">
        <v>9.9722545237050902E-2</v>
      </c>
      <c r="X2521" s="17">
        <v>0.110457144610344</v>
      </c>
      <c r="Y2521" s="17">
        <v>4.96541241042893E-2</v>
      </c>
      <c r="Z2521" s="17">
        <v>5.5740005430645903E-2</v>
      </c>
      <c r="AA2521" s="17">
        <v>0.133966828744078</v>
      </c>
      <c r="AB2521" s="17">
        <v>6.9638298539072094E-2</v>
      </c>
      <c r="AC2521" s="17">
        <v>9.6263555973144399E-2</v>
      </c>
      <c r="AD2521" s="17">
        <v>9.1747639557964403E-2</v>
      </c>
      <c r="AE2521" s="17"/>
      <c r="AF2521" s="17">
        <v>6.9935405423756702E-2</v>
      </c>
      <c r="AG2521" s="17">
        <v>9.0219449407908603E-2</v>
      </c>
      <c r="AH2521" s="17">
        <v>0.136788352279124</v>
      </c>
      <c r="AI2521" s="17"/>
      <c r="AJ2521" s="17">
        <v>8.0031758544867396E-2</v>
      </c>
      <c r="AK2521" s="17">
        <v>0.12889616496495199</v>
      </c>
      <c r="AL2521" s="17">
        <v>6.3946379199180503E-2</v>
      </c>
      <c r="AM2521" s="17">
        <v>0</v>
      </c>
      <c r="AN2521" s="17">
        <v>9.5388086371365297E-2</v>
      </c>
      <c r="AO2521" s="17"/>
      <c r="AP2521" s="17">
        <v>9.9271377294350996E-2</v>
      </c>
      <c r="AQ2521" s="17">
        <v>0.122566105300616</v>
      </c>
      <c r="AR2521" s="17">
        <v>9.1378684608868194E-2</v>
      </c>
      <c r="AS2521" s="17"/>
      <c r="AT2521" s="17">
        <v>6.0930716453821601E-2</v>
      </c>
      <c r="AU2521" s="17">
        <v>8.9045132628137097E-2</v>
      </c>
      <c r="AV2521" s="17" t="s">
        <v>74</v>
      </c>
      <c r="AW2521" s="17">
        <v>0.119192441365628</v>
      </c>
      <c r="AX2521" s="17">
        <v>9.7883191256574298E-2</v>
      </c>
      <c r="AY2521" s="17">
        <v>0.14016314393135301</v>
      </c>
      <c r="AZ2521" s="17">
        <v>6.4035142987274099E-2</v>
      </c>
    </row>
    <row r="2522" spans="2:52" x14ac:dyDescent="0.35">
      <c r="B2522" t="s">
        <v>383</v>
      </c>
      <c r="C2522" s="17">
        <v>0.23563899944851599</v>
      </c>
      <c r="D2522" s="17">
        <v>0.24636897329099799</v>
      </c>
      <c r="E2522" s="17">
        <v>0.226590452122861</v>
      </c>
      <c r="F2522" s="17"/>
      <c r="G2522" s="17">
        <v>0.39314846627609401</v>
      </c>
      <c r="H2522" s="17">
        <v>0.30547518930003498</v>
      </c>
      <c r="I2522" s="17">
        <v>0.31247843864564401</v>
      </c>
      <c r="J2522" s="17">
        <v>0.203950902586604</v>
      </c>
      <c r="K2522" s="17">
        <v>0.18562300450153699</v>
      </c>
      <c r="L2522" s="17">
        <v>8.6043109754891503E-2</v>
      </c>
      <c r="M2522" s="17"/>
      <c r="N2522" s="17">
        <v>0.29223185913345401</v>
      </c>
      <c r="O2522" s="17">
        <v>0.23889665996142201</v>
      </c>
      <c r="P2522" s="17">
        <v>0.21963540878942001</v>
      </c>
      <c r="Q2522" s="17">
        <v>0.182443531778645</v>
      </c>
      <c r="R2522" s="17"/>
      <c r="S2522" s="17">
        <v>0.27771445912006398</v>
      </c>
      <c r="T2522" s="17">
        <v>0.25355660384619</v>
      </c>
      <c r="U2522" s="17">
        <v>0.19826701672667901</v>
      </c>
      <c r="V2522" s="17">
        <v>0.18965113481426599</v>
      </c>
      <c r="W2522" s="17">
        <v>0.26423168869297697</v>
      </c>
      <c r="X2522" s="17">
        <v>0.32124552631657699</v>
      </c>
      <c r="Y2522" s="17">
        <v>0.24967611584101801</v>
      </c>
      <c r="Z2522" s="17">
        <v>0.141077357130794</v>
      </c>
      <c r="AA2522" s="17">
        <v>0.18330542952401199</v>
      </c>
      <c r="AB2522" s="17">
        <v>0.24889761495070101</v>
      </c>
      <c r="AC2522" s="17">
        <v>0.144795919471432</v>
      </c>
      <c r="AD2522" s="17">
        <v>0.262093948651755</v>
      </c>
      <c r="AE2522" s="17"/>
      <c r="AF2522" s="17">
        <v>0.178862754443783</v>
      </c>
      <c r="AG2522" s="17">
        <v>0.24644974530001801</v>
      </c>
      <c r="AH2522" s="17">
        <v>0.25048664314178198</v>
      </c>
      <c r="AI2522" s="17"/>
      <c r="AJ2522" s="17">
        <v>0.187385723057412</v>
      </c>
      <c r="AK2522" s="17">
        <v>0.30105718548531801</v>
      </c>
      <c r="AL2522" s="17">
        <v>0.25758331146929497</v>
      </c>
      <c r="AM2522" s="17">
        <v>0.29637357722310698</v>
      </c>
      <c r="AN2522" s="17">
        <v>0.182287620427868</v>
      </c>
      <c r="AO2522" s="17"/>
      <c r="AP2522" s="17">
        <v>0.20722239691243199</v>
      </c>
      <c r="AQ2522" s="17">
        <v>0.30525116356406701</v>
      </c>
      <c r="AR2522" s="17">
        <v>0.27097243587721198</v>
      </c>
      <c r="AS2522" s="17"/>
      <c r="AT2522" s="17">
        <v>0.16166628763111601</v>
      </c>
      <c r="AU2522" s="17">
        <v>0.30161058060190998</v>
      </c>
      <c r="AV2522" s="17" t="s">
        <v>74</v>
      </c>
      <c r="AW2522" s="17">
        <v>0.269249379704042</v>
      </c>
      <c r="AX2522" s="17">
        <v>0.22468896090089999</v>
      </c>
      <c r="AY2522" s="17">
        <v>0.26704000210419299</v>
      </c>
      <c r="AZ2522" s="17">
        <v>0.32979179442263001</v>
      </c>
    </row>
    <row r="2523" spans="2:52" x14ac:dyDescent="0.35">
      <c r="B2523" t="s">
        <v>385</v>
      </c>
      <c r="C2523" s="17">
        <v>0.20141377378817801</v>
      </c>
      <c r="D2523" s="17">
        <v>0.20158817462751399</v>
      </c>
      <c r="E2523" s="17">
        <v>0.20068109303655901</v>
      </c>
      <c r="F2523" s="17"/>
      <c r="G2523" s="17">
        <v>0.21447260361964701</v>
      </c>
      <c r="H2523" s="17">
        <v>0.21257037596917699</v>
      </c>
      <c r="I2523" s="17">
        <v>0.175072954097307</v>
      </c>
      <c r="J2523" s="17">
        <v>0.20781707701972399</v>
      </c>
      <c r="K2523" s="17">
        <v>0.217955160855307</v>
      </c>
      <c r="L2523" s="17">
        <v>0.18987832212465899</v>
      </c>
      <c r="M2523" s="17"/>
      <c r="N2523" s="17">
        <v>0.190972075911652</v>
      </c>
      <c r="O2523" s="17">
        <v>0.21281310876534501</v>
      </c>
      <c r="P2523" s="17">
        <v>0.20665227763867799</v>
      </c>
      <c r="Q2523" s="17">
        <v>0.19438587485716499</v>
      </c>
      <c r="R2523" s="17"/>
      <c r="S2523" s="17">
        <v>0.20877535259167099</v>
      </c>
      <c r="T2523" s="17">
        <v>0.19754994096223699</v>
      </c>
      <c r="U2523" s="17">
        <v>0.17269553112712499</v>
      </c>
      <c r="V2523" s="17">
        <v>0.19664495551935501</v>
      </c>
      <c r="W2523" s="17">
        <v>0.16160621331501501</v>
      </c>
      <c r="X2523" s="17">
        <v>0.15008847207453099</v>
      </c>
      <c r="Y2523" s="17">
        <v>0.23817716307595599</v>
      </c>
      <c r="Z2523" s="17">
        <v>0.28333866201963498</v>
      </c>
      <c r="AA2523" s="17">
        <v>0.247320958831768</v>
      </c>
      <c r="AB2523" s="17">
        <v>0.18589048747734499</v>
      </c>
      <c r="AC2523" s="17">
        <v>0.25993972680469302</v>
      </c>
      <c r="AD2523" s="17">
        <v>9.0241925078755406E-2</v>
      </c>
      <c r="AE2523" s="17"/>
      <c r="AF2523" s="17">
        <v>0.17886026657850301</v>
      </c>
      <c r="AG2523" s="17">
        <v>0.223122888228248</v>
      </c>
      <c r="AH2523" s="17">
        <v>0.19028627793727801</v>
      </c>
      <c r="AI2523" s="17"/>
      <c r="AJ2523" s="17">
        <v>0.17368531962539699</v>
      </c>
      <c r="AK2523" s="17">
        <v>0.21082189547331301</v>
      </c>
      <c r="AL2523" s="17">
        <v>0.194131224010715</v>
      </c>
      <c r="AM2523" s="17">
        <v>0.14761166199515499</v>
      </c>
      <c r="AN2523" s="17">
        <v>0.23826167963681999</v>
      </c>
      <c r="AO2523" s="17"/>
      <c r="AP2523" s="17">
        <v>0.18635672592489599</v>
      </c>
      <c r="AQ2523" s="17">
        <v>0.19717325176938499</v>
      </c>
      <c r="AR2523" s="17">
        <v>0.216010256816245</v>
      </c>
      <c r="AS2523" s="17"/>
      <c r="AT2523" s="17">
        <v>0.20534649455111201</v>
      </c>
      <c r="AU2523" s="17">
        <v>0.21920857621184001</v>
      </c>
      <c r="AV2523" s="17" t="s">
        <v>74</v>
      </c>
      <c r="AW2523" s="17">
        <v>0.14784111414832701</v>
      </c>
      <c r="AX2523" s="17">
        <v>0.15806470371493</v>
      </c>
      <c r="AY2523" s="17">
        <v>0.20057986514613199</v>
      </c>
      <c r="AZ2523" s="17">
        <v>0.26588899602365201</v>
      </c>
    </row>
    <row r="2524" spans="2:52" x14ac:dyDescent="0.35">
      <c r="B2524" t="s">
        <v>386</v>
      </c>
      <c r="C2524" s="17">
        <v>0.29989716273922601</v>
      </c>
      <c r="D2524" s="17">
        <v>0.29119918189431698</v>
      </c>
      <c r="E2524" s="17">
        <v>0.307197706782391</v>
      </c>
      <c r="F2524" s="17"/>
      <c r="G2524" s="17">
        <v>0.108178452762592</v>
      </c>
      <c r="H2524" s="17">
        <v>0.15154882767830799</v>
      </c>
      <c r="I2524" s="17">
        <v>0.22459016748398899</v>
      </c>
      <c r="J2524" s="17">
        <v>0.28984396945977903</v>
      </c>
      <c r="K2524" s="17">
        <v>0.35633897689553201</v>
      </c>
      <c r="L2524" s="17">
        <v>0.557469496838636</v>
      </c>
      <c r="M2524" s="17"/>
      <c r="N2524" s="17">
        <v>0.27461595522888299</v>
      </c>
      <c r="O2524" s="17">
        <v>0.30730263935109198</v>
      </c>
      <c r="P2524" s="17">
        <v>0.32115923715745298</v>
      </c>
      <c r="Q2524" s="17">
        <v>0.30012368132390999</v>
      </c>
      <c r="R2524" s="17"/>
      <c r="S2524" s="17">
        <v>0.192060606268218</v>
      </c>
      <c r="T2524" s="17">
        <v>0.33351049883636102</v>
      </c>
      <c r="U2524" s="17">
        <v>0.37097914502235901</v>
      </c>
      <c r="V2524" s="17">
        <v>0.35087888721648097</v>
      </c>
      <c r="W2524" s="17">
        <v>0.31885293912565998</v>
      </c>
      <c r="X2524" s="17">
        <v>0.215369100090823</v>
      </c>
      <c r="Y2524" s="17">
        <v>0.31731978818167</v>
      </c>
      <c r="Z2524" s="17">
        <v>0.32177588213519698</v>
      </c>
      <c r="AA2524" s="17">
        <v>0.26835661588527199</v>
      </c>
      <c r="AB2524" s="17">
        <v>0.39121233464356098</v>
      </c>
      <c r="AC2524" s="17">
        <v>0.28626861336569098</v>
      </c>
      <c r="AD2524" s="17">
        <v>0.33511376171006702</v>
      </c>
      <c r="AE2524" s="17"/>
      <c r="AF2524" s="17">
        <v>0.42402772227362701</v>
      </c>
      <c r="AG2524" s="17">
        <v>0.26973136884212401</v>
      </c>
      <c r="AH2524" s="17">
        <v>0.19516759113672</v>
      </c>
      <c r="AI2524" s="17"/>
      <c r="AJ2524" s="17">
        <v>0.41268662055155803</v>
      </c>
      <c r="AK2524" s="17">
        <v>0.20645319689976999</v>
      </c>
      <c r="AL2524" s="17">
        <v>0.33076475185008403</v>
      </c>
      <c r="AM2524" s="17">
        <v>0.42607773690989098</v>
      </c>
      <c r="AN2524" s="17">
        <v>0.225907216743513</v>
      </c>
      <c r="AO2524" s="17"/>
      <c r="AP2524" s="17">
        <v>0.37393695393586301</v>
      </c>
      <c r="AQ2524" s="17">
        <v>0.22352400989378199</v>
      </c>
      <c r="AR2524" s="17">
        <v>0.264859884278005</v>
      </c>
      <c r="AS2524" s="17"/>
      <c r="AT2524" s="17">
        <v>0.44728264732352502</v>
      </c>
      <c r="AU2524" s="17">
        <v>0.244703874913964</v>
      </c>
      <c r="AV2524" s="17" t="s">
        <v>74</v>
      </c>
      <c r="AW2524" s="17">
        <v>0.263228989982427</v>
      </c>
      <c r="AX2524" s="17">
        <v>0.234373878150095</v>
      </c>
      <c r="AY2524" s="17">
        <v>0.17691874918887901</v>
      </c>
      <c r="AZ2524" s="17">
        <v>0.21780989171443199</v>
      </c>
    </row>
    <row r="2525" spans="2:52" x14ac:dyDescent="0.35">
      <c r="B2525" t="s">
        <v>72</v>
      </c>
      <c r="C2525" s="17">
        <v>0.170432504568476</v>
      </c>
      <c r="D2525" s="17">
        <v>0.14373144917668099</v>
      </c>
      <c r="E2525" s="17">
        <v>0.197328853158562</v>
      </c>
      <c r="F2525" s="17"/>
      <c r="G2525" s="17">
        <v>0.13103824376241999</v>
      </c>
      <c r="H2525" s="17">
        <v>0.17884006975073199</v>
      </c>
      <c r="I2525" s="17">
        <v>0.16999317451147</v>
      </c>
      <c r="J2525" s="17">
        <v>0.22701890315248999</v>
      </c>
      <c r="K2525" s="17">
        <v>0.182045283498599</v>
      </c>
      <c r="L2525" s="17">
        <v>0.13548047804548699</v>
      </c>
      <c r="M2525" s="17"/>
      <c r="N2525" s="17">
        <v>0.13332404538645701</v>
      </c>
      <c r="O2525" s="17">
        <v>0.160963656668589</v>
      </c>
      <c r="P2525" s="17">
        <v>0.15906156617643499</v>
      </c>
      <c r="Q2525" s="17">
        <v>0.237449079671851</v>
      </c>
      <c r="R2525" s="17"/>
      <c r="S2525" s="17">
        <v>0.16946001929919199</v>
      </c>
      <c r="T2525" s="17">
        <v>0.149423016228107</v>
      </c>
      <c r="U2525" s="17">
        <v>0.18829429509849199</v>
      </c>
      <c r="V2525" s="17">
        <v>0.20788937571664001</v>
      </c>
      <c r="W2525" s="17">
        <v>0.15558661362929699</v>
      </c>
      <c r="X2525" s="17">
        <v>0.20283975690772399</v>
      </c>
      <c r="Y2525" s="17">
        <v>0.14517280879706701</v>
      </c>
      <c r="Z2525" s="17">
        <v>0.19806809328372699</v>
      </c>
      <c r="AA2525" s="17">
        <v>0.16705016701486999</v>
      </c>
      <c r="AB2525" s="17">
        <v>0.10436126438932</v>
      </c>
      <c r="AC2525" s="17">
        <v>0.21273218438503999</v>
      </c>
      <c r="AD2525" s="17">
        <v>0.22080272500145801</v>
      </c>
      <c r="AE2525" s="17"/>
      <c r="AF2525" s="17">
        <v>0.14831385128033001</v>
      </c>
      <c r="AG2525" s="17">
        <v>0.170476548221701</v>
      </c>
      <c r="AH2525" s="17">
        <v>0.22727113550509501</v>
      </c>
      <c r="AI2525" s="17"/>
      <c r="AJ2525" s="17">
        <v>0.146210578220766</v>
      </c>
      <c r="AK2525" s="17">
        <v>0.152771557176647</v>
      </c>
      <c r="AL2525" s="17">
        <v>0.15357433347072499</v>
      </c>
      <c r="AM2525" s="17">
        <v>0.129937023871846</v>
      </c>
      <c r="AN2525" s="17">
        <v>0.25815539682043398</v>
      </c>
      <c r="AO2525" s="17"/>
      <c r="AP2525" s="17">
        <v>0.13321254593245799</v>
      </c>
      <c r="AQ2525" s="17">
        <v>0.151485469472151</v>
      </c>
      <c r="AR2525" s="17">
        <v>0.15677873841966999</v>
      </c>
      <c r="AS2525" s="17"/>
      <c r="AT2525" s="17">
        <v>0.124773854040425</v>
      </c>
      <c r="AU2525" s="17">
        <v>0.14543183564414899</v>
      </c>
      <c r="AV2525" s="17" t="s">
        <v>74</v>
      </c>
      <c r="AW2525" s="17">
        <v>0.200488074799577</v>
      </c>
      <c r="AX2525" s="17">
        <v>0.28498926597750002</v>
      </c>
      <c r="AY2525" s="17">
        <v>0.215298239629443</v>
      </c>
      <c r="AZ2525" s="17">
        <v>0.12247417485201099</v>
      </c>
    </row>
    <row r="2526" spans="2:52" x14ac:dyDescent="0.35">
      <c r="B2526" t="s">
        <v>387</v>
      </c>
      <c r="C2526" s="17">
        <v>0.32825655890411998</v>
      </c>
      <c r="D2526" s="17">
        <v>0.36348119430148801</v>
      </c>
      <c r="E2526" s="17">
        <v>0.29479234702248802</v>
      </c>
      <c r="F2526" s="17"/>
      <c r="G2526" s="17">
        <v>0.54631069985534098</v>
      </c>
      <c r="H2526" s="17">
        <v>0.45704072660178302</v>
      </c>
      <c r="I2526" s="17">
        <v>0.43034370390723398</v>
      </c>
      <c r="J2526" s="17">
        <v>0.275320050368007</v>
      </c>
      <c r="K2526" s="17">
        <v>0.24366057875056199</v>
      </c>
      <c r="L2526" s="17">
        <v>0.117171702991218</v>
      </c>
      <c r="M2526" s="17"/>
      <c r="N2526" s="17">
        <v>0.40108792347300798</v>
      </c>
      <c r="O2526" s="17">
        <v>0.31892059521497401</v>
      </c>
      <c r="P2526" s="17">
        <v>0.313126919027434</v>
      </c>
      <c r="Q2526" s="17">
        <v>0.26804136414707402</v>
      </c>
      <c r="R2526" s="17"/>
      <c r="S2526" s="17">
        <v>0.42970402184091899</v>
      </c>
      <c r="T2526" s="17">
        <v>0.31951654397329499</v>
      </c>
      <c r="U2526" s="17">
        <v>0.268031028752024</v>
      </c>
      <c r="V2526" s="17">
        <v>0.244586781547523</v>
      </c>
      <c r="W2526" s="17">
        <v>0.36395423393002801</v>
      </c>
      <c r="X2526" s="17">
        <v>0.43170267092692099</v>
      </c>
      <c r="Y2526" s="17">
        <v>0.299330239945307</v>
      </c>
      <c r="Z2526" s="17">
        <v>0.19681736256144</v>
      </c>
      <c r="AA2526" s="17">
        <v>0.31727225826809002</v>
      </c>
      <c r="AB2526" s="17">
        <v>0.318535913489773</v>
      </c>
      <c r="AC2526" s="17">
        <v>0.24105947544457601</v>
      </c>
      <c r="AD2526" s="17">
        <v>0.353841588209719</v>
      </c>
      <c r="AE2526" s="17"/>
      <c r="AF2526" s="17">
        <v>0.24879815986754</v>
      </c>
      <c r="AG2526" s="17">
        <v>0.336669194707926</v>
      </c>
      <c r="AH2526" s="17">
        <v>0.38727499542090699</v>
      </c>
      <c r="AI2526" s="17"/>
      <c r="AJ2526" s="17">
        <v>0.26741748160227902</v>
      </c>
      <c r="AK2526" s="17">
        <v>0.42995335045027</v>
      </c>
      <c r="AL2526" s="17">
        <v>0.32152969066847598</v>
      </c>
      <c r="AM2526" s="17">
        <v>0.29637357722310698</v>
      </c>
      <c r="AN2526" s="17">
        <v>0.27767570679923298</v>
      </c>
      <c r="AO2526" s="17"/>
      <c r="AP2526" s="17">
        <v>0.30649377420678298</v>
      </c>
      <c r="AQ2526" s="17">
        <v>0.42781726886468302</v>
      </c>
      <c r="AR2526" s="17">
        <v>0.36235112048607998</v>
      </c>
      <c r="AS2526" s="17"/>
      <c r="AT2526" s="17">
        <v>0.22259700408493699</v>
      </c>
      <c r="AU2526" s="17">
        <v>0.390655713230047</v>
      </c>
      <c r="AV2526" s="17" t="s">
        <v>74</v>
      </c>
      <c r="AW2526" s="17">
        <v>0.38844182106967001</v>
      </c>
      <c r="AX2526" s="17">
        <v>0.32257215215747398</v>
      </c>
      <c r="AY2526" s="17">
        <v>0.40720314603554703</v>
      </c>
      <c r="AZ2526" s="17">
        <v>0.39382693740990399</v>
      </c>
    </row>
    <row r="2527" spans="2:52" x14ac:dyDescent="0.35">
      <c r="B2527" t="s">
        <v>388</v>
      </c>
      <c r="C2527" s="17">
        <v>0.50131093652740299</v>
      </c>
      <c r="D2527" s="17">
        <v>0.49278735652183098</v>
      </c>
      <c r="E2527" s="17">
        <v>0.50787879981895001</v>
      </c>
      <c r="F2527" s="17"/>
      <c r="G2527" s="17">
        <v>0.32265105638223901</v>
      </c>
      <c r="H2527" s="17">
        <v>0.36411920364748501</v>
      </c>
      <c r="I2527" s="17">
        <v>0.39966312158129602</v>
      </c>
      <c r="J2527" s="17">
        <v>0.49766104647950299</v>
      </c>
      <c r="K2527" s="17">
        <v>0.57429413775083904</v>
      </c>
      <c r="L2527" s="17">
        <v>0.74734781896329505</v>
      </c>
      <c r="M2527" s="17"/>
      <c r="N2527" s="17">
        <v>0.46558803114053499</v>
      </c>
      <c r="O2527" s="17">
        <v>0.52011574811643702</v>
      </c>
      <c r="P2527" s="17">
        <v>0.52781151479613098</v>
      </c>
      <c r="Q2527" s="17">
        <v>0.49450955618107501</v>
      </c>
      <c r="R2527" s="17"/>
      <c r="S2527" s="17">
        <v>0.40083595885988899</v>
      </c>
      <c r="T2527" s="17">
        <v>0.53106043979859896</v>
      </c>
      <c r="U2527" s="17">
        <v>0.54367467614948395</v>
      </c>
      <c r="V2527" s="17">
        <v>0.54752384273583599</v>
      </c>
      <c r="W2527" s="17">
        <v>0.480459152440675</v>
      </c>
      <c r="X2527" s="17">
        <v>0.36545757216535502</v>
      </c>
      <c r="Y2527" s="17">
        <v>0.55549695125762599</v>
      </c>
      <c r="Z2527" s="17">
        <v>0.60511454415483201</v>
      </c>
      <c r="AA2527" s="17">
        <v>0.51567757471704001</v>
      </c>
      <c r="AB2527" s="17">
        <v>0.57710282212090702</v>
      </c>
      <c r="AC2527" s="17">
        <v>0.546208340170384</v>
      </c>
      <c r="AD2527" s="17">
        <v>0.42535568678882302</v>
      </c>
      <c r="AE2527" s="17"/>
      <c r="AF2527" s="17">
        <v>0.60288798885213002</v>
      </c>
      <c r="AG2527" s="17">
        <v>0.492854257070372</v>
      </c>
      <c r="AH2527" s="17">
        <v>0.38545386907399798</v>
      </c>
      <c r="AI2527" s="17"/>
      <c r="AJ2527" s="17">
        <v>0.58637194017695504</v>
      </c>
      <c r="AK2527" s="17">
        <v>0.41727509237308302</v>
      </c>
      <c r="AL2527" s="17">
        <v>0.52489597586079895</v>
      </c>
      <c r="AM2527" s="17">
        <v>0.573689398905047</v>
      </c>
      <c r="AN2527" s="17">
        <v>0.46416889638033398</v>
      </c>
      <c r="AO2527" s="17"/>
      <c r="AP2527" s="17">
        <v>0.56029367986075895</v>
      </c>
      <c r="AQ2527" s="17">
        <v>0.42069726166316701</v>
      </c>
      <c r="AR2527" s="17">
        <v>0.48087014109425003</v>
      </c>
      <c r="AS2527" s="17"/>
      <c r="AT2527" s="17">
        <v>0.65262914187463705</v>
      </c>
      <c r="AU2527" s="17">
        <v>0.46391245112580398</v>
      </c>
      <c r="AV2527" s="17" t="s">
        <v>74</v>
      </c>
      <c r="AW2527" s="17">
        <v>0.41107010413075301</v>
      </c>
      <c r="AX2527" s="17">
        <v>0.392438581865026</v>
      </c>
      <c r="AY2527" s="17">
        <v>0.37749861433500997</v>
      </c>
      <c r="AZ2527" s="17">
        <v>0.483698887738084</v>
      </c>
    </row>
    <row r="2528" spans="2:52" x14ac:dyDescent="0.35">
      <c r="B2528" t="s">
        <v>86</v>
      </c>
      <c r="C2528" s="17">
        <v>-0.17305437762328299</v>
      </c>
      <c r="D2528" s="17">
        <v>-0.129306162220343</v>
      </c>
      <c r="E2528" s="17">
        <v>-0.21308645279646199</v>
      </c>
      <c r="F2528" s="17"/>
      <c r="G2528" s="17">
        <v>0.22365964347310199</v>
      </c>
      <c r="H2528" s="17">
        <v>9.2921522954298202E-2</v>
      </c>
      <c r="I2528" s="17">
        <v>3.0680582325937799E-2</v>
      </c>
      <c r="J2528" s="17">
        <v>-0.22234099611149599</v>
      </c>
      <c r="K2528" s="17">
        <v>-0.33063355900027602</v>
      </c>
      <c r="L2528" s="17">
        <v>-0.63017611597207801</v>
      </c>
      <c r="M2528" s="17"/>
      <c r="N2528" s="17">
        <v>-6.4500107667526493E-2</v>
      </c>
      <c r="O2528" s="17">
        <v>-0.201195152901463</v>
      </c>
      <c r="P2528" s="17">
        <v>-0.214684595768697</v>
      </c>
      <c r="Q2528" s="17">
        <v>-0.22646819203400101</v>
      </c>
      <c r="R2528" s="17"/>
      <c r="S2528" s="17">
        <v>2.8868062981029299E-2</v>
      </c>
      <c r="T2528" s="17">
        <v>-0.211543895825304</v>
      </c>
      <c r="U2528" s="17">
        <v>-0.27564364739746</v>
      </c>
      <c r="V2528" s="17">
        <v>-0.30293706118831298</v>
      </c>
      <c r="W2528" s="17">
        <v>-0.116504918510647</v>
      </c>
      <c r="X2528" s="17">
        <v>6.6245098761566701E-2</v>
      </c>
      <c r="Y2528" s="17">
        <v>-0.256166711312319</v>
      </c>
      <c r="Z2528" s="17">
        <v>-0.40829718159339201</v>
      </c>
      <c r="AA2528" s="17">
        <v>-0.19840531644894899</v>
      </c>
      <c r="AB2528" s="17">
        <v>-0.25856690863113402</v>
      </c>
      <c r="AC2528" s="17">
        <v>-0.30514886472580799</v>
      </c>
      <c r="AD2528" s="17">
        <v>-7.1514098579103499E-2</v>
      </c>
      <c r="AE2528" s="17"/>
      <c r="AF2528" s="17">
        <v>-0.35408982898459002</v>
      </c>
      <c r="AG2528" s="17">
        <v>-0.156185062362446</v>
      </c>
      <c r="AH2528" s="17">
        <v>1.8211263469087901E-3</v>
      </c>
      <c r="AI2528" s="17"/>
      <c r="AJ2528" s="17">
        <v>-0.31895445857467603</v>
      </c>
      <c r="AK2528" s="17">
        <v>1.26782580771871E-2</v>
      </c>
      <c r="AL2528" s="17">
        <v>-0.203366285192323</v>
      </c>
      <c r="AM2528" s="17">
        <v>-0.27731582168194002</v>
      </c>
      <c r="AN2528" s="17">
        <v>-0.186493189581101</v>
      </c>
      <c r="AO2528" s="17"/>
      <c r="AP2528" s="17">
        <v>-0.25379990565397498</v>
      </c>
      <c r="AQ2528" s="17">
        <v>7.12000720151612E-3</v>
      </c>
      <c r="AR2528" s="17">
        <v>-0.11851902060817</v>
      </c>
      <c r="AS2528" s="17"/>
      <c r="AT2528" s="17">
        <v>-0.43003213778970001</v>
      </c>
      <c r="AU2528" s="17">
        <v>-7.3256737895757304E-2</v>
      </c>
      <c r="AV2528" s="17" t="s">
        <v>74</v>
      </c>
      <c r="AW2528" s="17">
        <v>-2.2628283061083301E-2</v>
      </c>
      <c r="AX2528" s="17">
        <v>-6.9866429707551594E-2</v>
      </c>
      <c r="AY2528" s="17">
        <v>2.97045317005365E-2</v>
      </c>
      <c r="AZ2528" s="17">
        <v>-8.9871950328180003E-2</v>
      </c>
    </row>
    <row r="2529" spans="2:52" x14ac:dyDescent="0.35">
      <c r="C2529" s="17"/>
      <c r="D2529" s="17"/>
      <c r="E2529" s="17"/>
      <c r="F2529" s="17"/>
      <c r="G2529" s="17"/>
      <c r="H2529" s="17"/>
      <c r="I2529" s="17"/>
      <c r="J2529" s="17"/>
      <c r="K2529" s="17"/>
      <c r="L2529" s="17"/>
      <c r="M2529" s="17"/>
      <c r="N2529" s="17"/>
      <c r="O2529" s="17"/>
      <c r="P2529" s="17"/>
      <c r="Q2529" s="17"/>
      <c r="R2529" s="17"/>
      <c r="S2529" s="17"/>
      <c r="T2529" s="17"/>
      <c r="U2529" s="17"/>
      <c r="V2529" s="17"/>
      <c r="W2529" s="17"/>
      <c r="X2529" s="17"/>
      <c r="Y2529" s="17"/>
      <c r="Z2529" s="17"/>
      <c r="AA2529" s="17"/>
      <c r="AB2529" s="17"/>
      <c r="AC2529" s="17"/>
      <c r="AD2529" s="17"/>
      <c r="AE2529" s="17"/>
      <c r="AF2529" s="17"/>
      <c r="AG2529" s="17"/>
      <c r="AH2529" s="17"/>
      <c r="AI2529" s="17"/>
      <c r="AJ2529" s="17"/>
      <c r="AK2529" s="17"/>
      <c r="AL2529" s="17"/>
      <c r="AM2529" s="17"/>
      <c r="AN2529" s="17"/>
      <c r="AO2529" s="17"/>
      <c r="AP2529" s="17"/>
      <c r="AQ2529" s="17"/>
      <c r="AR2529" s="17"/>
      <c r="AS2529" s="17"/>
      <c r="AT2529" s="17"/>
      <c r="AU2529" s="17"/>
      <c r="AV2529" s="17"/>
      <c r="AW2529" s="17"/>
      <c r="AX2529" s="17"/>
      <c r="AY2529" s="17"/>
      <c r="AZ2529" s="17"/>
    </row>
    <row r="2530" spans="2:52" x14ac:dyDescent="0.35">
      <c r="B2530" s="6" t="s">
        <v>674</v>
      </c>
      <c r="C2530" s="17"/>
      <c r="D2530" s="17"/>
      <c r="E2530" s="17"/>
      <c r="F2530" s="17"/>
      <c r="G2530" s="17"/>
      <c r="H2530" s="17"/>
      <c r="I2530" s="17"/>
      <c r="J2530" s="17"/>
      <c r="K2530" s="17"/>
      <c r="L2530" s="17"/>
      <c r="M2530" s="17"/>
      <c r="N2530" s="17"/>
      <c r="O2530" s="17"/>
      <c r="P2530" s="17"/>
      <c r="Q2530" s="17"/>
      <c r="R2530" s="17"/>
      <c r="S2530" s="17"/>
      <c r="T2530" s="17"/>
      <c r="U2530" s="17"/>
      <c r="V2530" s="17"/>
      <c r="W2530" s="17"/>
      <c r="X2530" s="17"/>
      <c r="Y2530" s="17"/>
      <c r="Z2530" s="17"/>
      <c r="AA2530" s="17"/>
      <c r="AB2530" s="17"/>
      <c r="AC2530" s="17"/>
      <c r="AD2530" s="17"/>
      <c r="AE2530" s="17"/>
      <c r="AF2530" s="17"/>
      <c r="AG2530" s="17"/>
      <c r="AH2530" s="17"/>
      <c r="AI2530" s="17"/>
      <c r="AJ2530" s="17"/>
      <c r="AK2530" s="17"/>
      <c r="AL2530" s="17"/>
      <c r="AM2530" s="17"/>
      <c r="AN2530" s="17"/>
      <c r="AO2530" s="17"/>
      <c r="AP2530" s="17"/>
      <c r="AQ2530" s="17"/>
      <c r="AR2530" s="17"/>
      <c r="AS2530" s="17"/>
      <c r="AT2530" s="17"/>
      <c r="AU2530" s="17"/>
      <c r="AV2530" s="17"/>
      <c r="AW2530" s="17"/>
      <c r="AX2530" s="17"/>
      <c r="AY2530" s="17"/>
      <c r="AZ2530" s="17"/>
    </row>
    <row r="2531" spans="2:52" x14ac:dyDescent="0.35">
      <c r="B2531" s="24" t="s">
        <v>76</v>
      </c>
      <c r="C2531" s="17"/>
      <c r="D2531" s="17"/>
      <c r="E2531" s="17"/>
      <c r="F2531" s="17"/>
      <c r="G2531" s="17"/>
      <c r="H2531" s="17"/>
      <c r="I2531" s="17"/>
      <c r="J2531" s="17"/>
      <c r="K2531" s="17"/>
      <c r="L2531" s="17"/>
      <c r="M2531" s="17"/>
      <c r="N2531" s="17"/>
      <c r="O2531" s="17"/>
      <c r="P2531" s="17"/>
      <c r="Q2531" s="17"/>
      <c r="R2531" s="17"/>
      <c r="S2531" s="17"/>
      <c r="T2531" s="17"/>
      <c r="U2531" s="17"/>
      <c r="V2531" s="17"/>
      <c r="W2531" s="17"/>
      <c r="X2531" s="17"/>
      <c r="Y2531" s="17"/>
      <c r="Z2531" s="17"/>
      <c r="AA2531" s="17"/>
      <c r="AB2531" s="17"/>
      <c r="AC2531" s="17"/>
      <c r="AD2531" s="17"/>
      <c r="AE2531" s="17"/>
      <c r="AF2531" s="17"/>
      <c r="AG2531" s="17"/>
      <c r="AH2531" s="17"/>
      <c r="AI2531" s="17"/>
      <c r="AJ2531" s="17"/>
      <c r="AK2531" s="17"/>
      <c r="AL2531" s="17"/>
      <c r="AM2531" s="17"/>
      <c r="AN2531" s="17"/>
      <c r="AO2531" s="17"/>
      <c r="AP2531" s="17"/>
      <c r="AQ2531" s="17"/>
      <c r="AR2531" s="17"/>
      <c r="AS2531" s="17"/>
      <c r="AT2531" s="17"/>
      <c r="AU2531" s="17"/>
      <c r="AV2531" s="17"/>
      <c r="AW2531" s="17"/>
      <c r="AX2531" s="17"/>
      <c r="AY2531" s="17"/>
      <c r="AZ2531" s="17"/>
    </row>
    <row r="2532" spans="2:52" x14ac:dyDescent="0.35">
      <c r="B2532" t="s">
        <v>439</v>
      </c>
      <c r="C2532" s="17">
        <v>0.48750928627766799</v>
      </c>
      <c r="D2532" s="17">
        <v>0.49326746891366602</v>
      </c>
      <c r="E2532" s="17">
        <v>0.48196694568673998</v>
      </c>
      <c r="F2532" s="17"/>
      <c r="G2532" s="17">
        <v>0.47483629742016498</v>
      </c>
      <c r="H2532" s="17">
        <v>0.52902055790329205</v>
      </c>
      <c r="I2532" s="17">
        <v>0.57843151419004502</v>
      </c>
      <c r="J2532" s="17">
        <v>0.52514630903484105</v>
      </c>
      <c r="K2532" s="17">
        <v>0.45257879634888898</v>
      </c>
      <c r="L2532" s="17">
        <v>0.381387119418997</v>
      </c>
      <c r="M2532" s="17"/>
      <c r="N2532" s="17">
        <v>0.53220086128683497</v>
      </c>
      <c r="O2532" s="17">
        <v>0.49986034628443998</v>
      </c>
      <c r="P2532" s="17">
        <v>0.46700945135878003</v>
      </c>
      <c r="Q2532" s="17">
        <v>0.44478027533222197</v>
      </c>
      <c r="R2532" s="17"/>
      <c r="S2532" s="17">
        <v>0.48763238925534602</v>
      </c>
      <c r="T2532" s="17">
        <v>0.47040354598575101</v>
      </c>
      <c r="U2532" s="17">
        <v>0.44544449231944799</v>
      </c>
      <c r="V2532" s="17">
        <v>0.46121714958823101</v>
      </c>
      <c r="W2532" s="17">
        <v>0.51681041608728695</v>
      </c>
      <c r="X2532" s="17">
        <v>0.49237797511069897</v>
      </c>
      <c r="Y2532" s="17">
        <v>0.49394400846373299</v>
      </c>
      <c r="Z2532" s="17">
        <v>0.48512110103406503</v>
      </c>
      <c r="AA2532" s="17">
        <v>0.50520918307488305</v>
      </c>
      <c r="AB2532" s="17">
        <v>0.48274053794861299</v>
      </c>
      <c r="AC2532" s="17">
        <v>0.52407089313183397</v>
      </c>
      <c r="AD2532" s="17">
        <v>0.54353578557363902</v>
      </c>
      <c r="AE2532" s="17"/>
      <c r="AF2532" s="17">
        <v>0.43371637180568301</v>
      </c>
      <c r="AG2532" s="17">
        <v>0.53360845440377402</v>
      </c>
      <c r="AH2532" s="17">
        <v>0.48644182802284502</v>
      </c>
      <c r="AI2532" s="17"/>
      <c r="AJ2532" s="17">
        <v>0.43753467767033799</v>
      </c>
      <c r="AK2532" s="17">
        <v>0.52376501811661802</v>
      </c>
      <c r="AL2532" s="17">
        <v>0.53922659738147605</v>
      </c>
      <c r="AM2532" s="17">
        <v>0.32839581916884097</v>
      </c>
      <c r="AN2532" s="17">
        <v>0.52667900883101704</v>
      </c>
      <c r="AO2532" s="17"/>
      <c r="AP2532" s="17">
        <v>0.42390809522754402</v>
      </c>
      <c r="AQ2532" s="17">
        <v>0.55689779219709801</v>
      </c>
      <c r="AR2532" s="17">
        <v>0.53793100759628898</v>
      </c>
      <c r="AS2532" s="17"/>
      <c r="AT2532" s="17">
        <v>0.435408634878932</v>
      </c>
      <c r="AU2532" s="17">
        <v>0.56448484854274195</v>
      </c>
      <c r="AV2532" s="17" t="s">
        <v>74</v>
      </c>
      <c r="AW2532" s="17">
        <v>0.46088283014033798</v>
      </c>
      <c r="AX2532" s="17">
        <v>0.449520405719053</v>
      </c>
      <c r="AY2532" s="17">
        <v>0.50974519328797196</v>
      </c>
      <c r="AZ2532" s="17">
        <v>0.54474568089078501</v>
      </c>
    </row>
    <row r="2533" spans="2:52" x14ac:dyDescent="0.35">
      <c r="B2533" t="s">
        <v>441</v>
      </c>
      <c r="C2533" s="17">
        <v>0.266402859952245</v>
      </c>
      <c r="D2533" s="17">
        <v>0.259343411355825</v>
      </c>
      <c r="E2533" s="17">
        <v>0.27226838737949</v>
      </c>
      <c r="F2533" s="17"/>
      <c r="G2533" s="17">
        <v>0.32852866216486298</v>
      </c>
      <c r="H2533" s="17">
        <v>0.287532038600252</v>
      </c>
      <c r="I2533" s="17">
        <v>0.32743931793713299</v>
      </c>
      <c r="J2533" s="17">
        <v>0.24296584142180999</v>
      </c>
      <c r="K2533" s="17">
        <v>0.25701151434666802</v>
      </c>
      <c r="L2533" s="17">
        <v>0.18387071893127199</v>
      </c>
      <c r="M2533" s="17"/>
      <c r="N2533" s="17">
        <v>0.33342253061749599</v>
      </c>
      <c r="O2533" s="17">
        <v>0.276095020811154</v>
      </c>
      <c r="P2533" s="17">
        <v>0.23329959427206601</v>
      </c>
      <c r="Q2533" s="17">
        <v>0.214353924474113</v>
      </c>
      <c r="R2533" s="17"/>
      <c r="S2533" s="17">
        <v>0.28433327057200197</v>
      </c>
      <c r="T2533" s="17">
        <v>0.22727307496167401</v>
      </c>
      <c r="U2533" s="17">
        <v>0.25426720448717699</v>
      </c>
      <c r="V2533" s="17">
        <v>0.24497639572079899</v>
      </c>
      <c r="W2533" s="17">
        <v>0.261047499386722</v>
      </c>
      <c r="X2533" s="17">
        <v>0.27907905957963902</v>
      </c>
      <c r="Y2533" s="17">
        <v>0.26502813059900499</v>
      </c>
      <c r="Z2533" s="17">
        <v>0.26638106379845</v>
      </c>
      <c r="AA2533" s="17">
        <v>0.307382488021818</v>
      </c>
      <c r="AB2533" s="17">
        <v>0.261301264093311</v>
      </c>
      <c r="AC2533" s="17">
        <v>0.301752833024791</v>
      </c>
      <c r="AD2533" s="17">
        <v>0.23334295894839599</v>
      </c>
      <c r="AE2533" s="17"/>
      <c r="AF2533" s="17">
        <v>0.19795394015173101</v>
      </c>
      <c r="AG2533" s="17">
        <v>0.311639631220819</v>
      </c>
      <c r="AH2533" s="17">
        <v>0.28507332275727498</v>
      </c>
      <c r="AI2533" s="17"/>
      <c r="AJ2533" s="17">
        <v>0.21830658561569599</v>
      </c>
      <c r="AK2533" s="17">
        <v>0.29674359811163697</v>
      </c>
      <c r="AL2533" s="17">
        <v>0.327393282106344</v>
      </c>
      <c r="AM2533" s="17">
        <v>0.14831267808490101</v>
      </c>
      <c r="AN2533" s="17">
        <v>0.27900426087659103</v>
      </c>
      <c r="AO2533" s="17"/>
      <c r="AP2533" s="17">
        <v>0.21683284457670801</v>
      </c>
      <c r="AQ2533" s="17">
        <v>0.32731081155865999</v>
      </c>
      <c r="AR2533" s="17">
        <v>0.31927619785618899</v>
      </c>
      <c r="AS2533" s="17"/>
      <c r="AT2533" s="17">
        <v>0.234631017038469</v>
      </c>
      <c r="AU2533" s="17">
        <v>0.28133210870752601</v>
      </c>
      <c r="AV2533" s="17" t="s">
        <v>74</v>
      </c>
      <c r="AW2533" s="17">
        <v>0.227332112852696</v>
      </c>
      <c r="AX2533" s="17">
        <v>0.27457446346869702</v>
      </c>
      <c r="AY2533" s="17">
        <v>0.32091145398286602</v>
      </c>
      <c r="AZ2533" s="17">
        <v>0.268196943571061</v>
      </c>
    </row>
    <row r="2534" spans="2:52" x14ac:dyDescent="0.35">
      <c r="B2534" t="s">
        <v>673</v>
      </c>
      <c r="C2534" s="17">
        <v>0.218631639510281</v>
      </c>
      <c r="D2534" s="17">
        <v>0.21376261069747801</v>
      </c>
      <c r="E2534" s="17">
        <v>0.223531070035106</v>
      </c>
      <c r="F2534" s="17"/>
      <c r="G2534" s="17">
        <v>5.9586129633006399E-2</v>
      </c>
      <c r="H2534" s="17">
        <v>7.9583685479431607E-2</v>
      </c>
      <c r="I2534" s="17">
        <v>0.108222242557935</v>
      </c>
      <c r="J2534" s="17">
        <v>0.235509316317703</v>
      </c>
      <c r="K2534" s="17">
        <v>0.324714658888347</v>
      </c>
      <c r="L2534" s="17">
        <v>0.441604317461539</v>
      </c>
      <c r="M2534" s="17"/>
      <c r="N2534" s="17">
        <v>0.17171203085134701</v>
      </c>
      <c r="O2534" s="17">
        <v>0.20788590556894401</v>
      </c>
      <c r="P2534" s="17">
        <v>0.232387689874961</v>
      </c>
      <c r="Q2534" s="17">
        <v>0.26608786828807501</v>
      </c>
      <c r="R2534" s="17"/>
      <c r="S2534" s="17">
        <v>0.13735238663407501</v>
      </c>
      <c r="T2534" s="17">
        <v>0.250017201543621</v>
      </c>
      <c r="U2534" s="17">
        <v>0.26438772411821798</v>
      </c>
      <c r="V2534" s="17">
        <v>0.30235810347836001</v>
      </c>
      <c r="W2534" s="17">
        <v>0.19724941445282801</v>
      </c>
      <c r="X2534" s="17">
        <v>0.17889489561592201</v>
      </c>
      <c r="Y2534" s="17">
        <v>0.25537819605030798</v>
      </c>
      <c r="Z2534" s="17">
        <v>0.25030897209474501</v>
      </c>
      <c r="AA2534" s="17">
        <v>0.19887812719379899</v>
      </c>
      <c r="AB2534" s="17">
        <v>0.22472191870422201</v>
      </c>
      <c r="AC2534" s="17">
        <v>0.23080293869972601</v>
      </c>
      <c r="AD2534" s="17">
        <v>0.15235478841519501</v>
      </c>
      <c r="AE2534" s="17"/>
      <c r="AF2534" s="17">
        <v>0.340456633163148</v>
      </c>
      <c r="AG2534" s="17">
        <v>0.17337125477078399</v>
      </c>
      <c r="AH2534" s="17">
        <v>0.143850786052376</v>
      </c>
      <c r="AI2534" s="17"/>
      <c r="AJ2534" s="17">
        <v>0.32668804659306699</v>
      </c>
      <c r="AK2534" s="17">
        <v>0.132690371416607</v>
      </c>
      <c r="AL2534" s="17">
        <v>0.1796050504733</v>
      </c>
      <c r="AM2534" s="17">
        <v>0.46405790321309898</v>
      </c>
      <c r="AN2534" s="17">
        <v>0.18703238224302501</v>
      </c>
      <c r="AO2534" s="17"/>
      <c r="AP2534" s="17">
        <v>0.30061296873285698</v>
      </c>
      <c r="AQ2534" s="17">
        <v>0.12579726816960901</v>
      </c>
      <c r="AR2534" s="17">
        <v>0.145535734764483</v>
      </c>
      <c r="AS2534" s="17"/>
      <c r="AT2534" s="17">
        <v>0.330425910031443</v>
      </c>
      <c r="AU2534" s="17">
        <v>0.155338900465708</v>
      </c>
      <c r="AV2534" s="17" t="s">
        <v>74</v>
      </c>
      <c r="AW2534" s="17">
        <v>0.17625102322929101</v>
      </c>
      <c r="AX2534" s="17">
        <v>0.188928695831976</v>
      </c>
      <c r="AY2534" s="17">
        <v>0.144561159609987</v>
      </c>
      <c r="AZ2534" s="17">
        <v>0.126010987826152</v>
      </c>
    </row>
    <row r="2535" spans="2:52" x14ac:dyDescent="0.35">
      <c r="B2535" t="s">
        <v>440</v>
      </c>
      <c r="C2535" s="17">
        <v>0.213535280891062</v>
      </c>
      <c r="D2535" s="17">
        <v>0.206823084327661</v>
      </c>
      <c r="E2535" s="17">
        <v>0.220652716302564</v>
      </c>
      <c r="F2535" s="17"/>
      <c r="G2535" s="17">
        <v>0.25696063014776399</v>
      </c>
      <c r="H2535" s="17">
        <v>0.24999530003960899</v>
      </c>
      <c r="I2535" s="17">
        <v>0.236576426945141</v>
      </c>
      <c r="J2535" s="17">
        <v>0.201586972745568</v>
      </c>
      <c r="K2535" s="17">
        <v>0.184396301867151</v>
      </c>
      <c r="L2535" s="17">
        <v>0.16569668492221301</v>
      </c>
      <c r="M2535" s="17"/>
      <c r="N2535" s="17">
        <v>0.20820090358642901</v>
      </c>
      <c r="O2535" s="17">
        <v>0.20697670259894299</v>
      </c>
      <c r="P2535" s="17">
        <v>0.22124146863330199</v>
      </c>
      <c r="Q2535" s="17">
        <v>0.219152217467458</v>
      </c>
      <c r="R2535" s="17"/>
      <c r="S2535" s="17">
        <v>0.25133971726843202</v>
      </c>
      <c r="T2535" s="17">
        <v>0.21604068689139799</v>
      </c>
      <c r="U2535" s="17">
        <v>0.15240556490534499</v>
      </c>
      <c r="V2535" s="17">
        <v>0.191706139995515</v>
      </c>
      <c r="W2535" s="17">
        <v>0.24483397825477801</v>
      </c>
      <c r="X2535" s="17">
        <v>0.19873084190961299</v>
      </c>
      <c r="Y2535" s="17">
        <v>0.22104244643861401</v>
      </c>
      <c r="Z2535" s="17">
        <v>0.176050722148342</v>
      </c>
      <c r="AA2535" s="17">
        <v>0.22913925290290699</v>
      </c>
      <c r="AB2535" s="17">
        <v>0.18393419755649801</v>
      </c>
      <c r="AC2535" s="17">
        <v>0.22227505580342</v>
      </c>
      <c r="AD2535" s="17">
        <v>0.27294881857375303</v>
      </c>
      <c r="AE2535" s="17"/>
      <c r="AF2535" s="17">
        <v>0.18470539067556499</v>
      </c>
      <c r="AG2535" s="17">
        <v>0.21712860934248701</v>
      </c>
      <c r="AH2535" s="17">
        <v>0.240317889651224</v>
      </c>
      <c r="AI2535" s="17"/>
      <c r="AJ2535" s="17">
        <v>0.190655071997713</v>
      </c>
      <c r="AK2535" s="17">
        <v>0.24888761354978201</v>
      </c>
      <c r="AL2535" s="17">
        <v>0.19047644354301099</v>
      </c>
      <c r="AM2535" s="17">
        <v>0.113719334314034</v>
      </c>
      <c r="AN2535" s="17">
        <v>0.21198229649213399</v>
      </c>
      <c r="AO2535" s="17"/>
      <c r="AP2535" s="17">
        <v>0.20428892830564899</v>
      </c>
      <c r="AQ2535" s="17">
        <v>0.23885199118310499</v>
      </c>
      <c r="AR2535" s="17">
        <v>0.216403612100426</v>
      </c>
      <c r="AS2535" s="17"/>
      <c r="AT2535" s="17">
        <v>0.178341793161645</v>
      </c>
      <c r="AU2535" s="17">
        <v>0.20696799860037501</v>
      </c>
      <c r="AV2535" s="17" t="s">
        <v>74</v>
      </c>
      <c r="AW2535" s="17">
        <v>0.21774203619384</v>
      </c>
      <c r="AX2535" s="17">
        <v>0.27112189443601598</v>
      </c>
      <c r="AY2535" s="17">
        <v>0.25254860213589397</v>
      </c>
      <c r="AZ2535" s="17">
        <v>0.226994534112682</v>
      </c>
    </row>
    <row r="2536" spans="2:52" x14ac:dyDescent="0.35">
      <c r="B2536" t="s">
        <v>442</v>
      </c>
      <c r="C2536" s="17">
        <v>0.14960603249621601</v>
      </c>
      <c r="D2536" s="17">
        <v>0.163575806352425</v>
      </c>
      <c r="E2536" s="17">
        <v>0.13524442370290099</v>
      </c>
      <c r="F2536" s="17"/>
      <c r="G2536" s="17">
        <v>0.21682297669328701</v>
      </c>
      <c r="H2536" s="17">
        <v>0.21937256780734499</v>
      </c>
      <c r="I2536" s="17">
        <v>0.17656398640135801</v>
      </c>
      <c r="J2536" s="17">
        <v>0.10565694117030699</v>
      </c>
      <c r="K2536" s="17">
        <v>9.1186276520252005E-2</v>
      </c>
      <c r="L2536" s="17">
        <v>0.10132167178842499</v>
      </c>
      <c r="M2536" s="17"/>
      <c r="N2536" s="17">
        <v>0.17461734514388799</v>
      </c>
      <c r="O2536" s="17">
        <v>0.149557653487742</v>
      </c>
      <c r="P2536" s="17">
        <v>0.121530088445774</v>
      </c>
      <c r="Q2536" s="17">
        <v>0.148333549811905</v>
      </c>
      <c r="R2536" s="17"/>
      <c r="S2536" s="17">
        <v>0.20714339952601299</v>
      </c>
      <c r="T2536" s="17">
        <v>0.11487376048588401</v>
      </c>
      <c r="U2536" s="17">
        <v>0.14339986361528201</v>
      </c>
      <c r="V2536" s="17">
        <v>0.11514310291612199</v>
      </c>
      <c r="W2536" s="17">
        <v>0.18419159653731901</v>
      </c>
      <c r="X2536" s="17">
        <v>0.18096392331967401</v>
      </c>
      <c r="Y2536" s="17">
        <v>0.13778882273972001</v>
      </c>
      <c r="Z2536" s="17">
        <v>0.12906488433628399</v>
      </c>
      <c r="AA2536" s="17">
        <v>0.14689782875857499</v>
      </c>
      <c r="AB2536" s="17">
        <v>0.13541115373614801</v>
      </c>
      <c r="AC2536" s="17">
        <v>0.12093782052004801</v>
      </c>
      <c r="AD2536" s="17">
        <v>0.13560049620034101</v>
      </c>
      <c r="AE2536" s="17"/>
      <c r="AF2536" s="17">
        <v>0.111219866778437</v>
      </c>
      <c r="AG2536" s="17">
        <v>0.171409109187692</v>
      </c>
      <c r="AH2536" s="17">
        <v>0.14856162980613599</v>
      </c>
      <c r="AI2536" s="17"/>
      <c r="AJ2536" s="17">
        <v>0.117169702104091</v>
      </c>
      <c r="AK2536" s="17">
        <v>0.18221738716956201</v>
      </c>
      <c r="AL2536" s="17">
        <v>0.17520932209166801</v>
      </c>
      <c r="AM2536" s="17">
        <v>8.7904699758703603E-2</v>
      </c>
      <c r="AN2536" s="17">
        <v>0.133783260379295</v>
      </c>
      <c r="AO2536" s="17"/>
      <c r="AP2536" s="17">
        <v>0.15175124688581501</v>
      </c>
      <c r="AQ2536" s="17">
        <v>0.182468499458217</v>
      </c>
      <c r="AR2536" s="17">
        <v>0.18317840118973</v>
      </c>
      <c r="AS2536" s="17"/>
      <c r="AT2536" s="17">
        <v>0.124966289859854</v>
      </c>
      <c r="AU2536" s="17">
        <v>0.139690308318795</v>
      </c>
      <c r="AV2536" s="17" t="s">
        <v>74</v>
      </c>
      <c r="AW2536" s="17">
        <v>0.17028055690002999</v>
      </c>
      <c r="AX2536" s="17">
        <v>0.14331196989868999</v>
      </c>
      <c r="AY2536" s="17">
        <v>0.19959276252723901</v>
      </c>
      <c r="AZ2536" s="17">
        <v>0.152130996565013</v>
      </c>
    </row>
    <row r="2537" spans="2:52" x14ac:dyDescent="0.35">
      <c r="B2537" t="s">
        <v>444</v>
      </c>
      <c r="C2537" s="17">
        <v>0.113971887516701</v>
      </c>
      <c r="D2537" s="17">
        <v>0.148125392391767</v>
      </c>
      <c r="E2537" s="17">
        <v>8.0771060419357402E-2</v>
      </c>
      <c r="F2537" s="17"/>
      <c r="G2537" s="17">
        <v>0.141242369499265</v>
      </c>
      <c r="H2537" s="17">
        <v>0.155693739675655</v>
      </c>
      <c r="I2537" s="17">
        <v>0.11404099708556301</v>
      </c>
      <c r="J2537" s="17">
        <v>0.11997267179256201</v>
      </c>
      <c r="K2537" s="17">
        <v>9.3460901573475003E-2</v>
      </c>
      <c r="L2537" s="17">
        <v>7.0902731244483402E-2</v>
      </c>
      <c r="M2537" s="17"/>
      <c r="N2537" s="17">
        <v>0.147090971830145</v>
      </c>
      <c r="O2537" s="17">
        <v>0.116475906536345</v>
      </c>
      <c r="P2537" s="17">
        <v>0.10090658636052401</v>
      </c>
      <c r="Q2537" s="17">
        <v>8.6615238530530797E-2</v>
      </c>
      <c r="R2537" s="17"/>
      <c r="S2537" s="17">
        <v>0.14439636613717699</v>
      </c>
      <c r="T2537" s="17">
        <v>9.6156581212038794E-2</v>
      </c>
      <c r="U2537" s="17">
        <v>9.5460520216714695E-2</v>
      </c>
      <c r="V2537" s="17">
        <v>0.120237671661258</v>
      </c>
      <c r="W2537" s="17">
        <v>9.8954103145577399E-2</v>
      </c>
      <c r="X2537" s="17">
        <v>0.12728051076388699</v>
      </c>
      <c r="Y2537" s="17">
        <v>0.104420859618159</v>
      </c>
      <c r="Z2537" s="17">
        <v>0.118459051808721</v>
      </c>
      <c r="AA2537" s="17">
        <v>0.10631524120689501</v>
      </c>
      <c r="AB2537" s="17">
        <v>0.14217735685364999</v>
      </c>
      <c r="AC2537" s="17">
        <v>0.11242137467180301</v>
      </c>
      <c r="AD2537" s="17">
        <v>4.02660474436531E-2</v>
      </c>
      <c r="AE2537" s="17"/>
      <c r="AF2537" s="17">
        <v>9.8109176315203495E-2</v>
      </c>
      <c r="AG2537" s="17">
        <v>0.12346208826865</v>
      </c>
      <c r="AH2537" s="17">
        <v>0.10092389618502499</v>
      </c>
      <c r="AI2537" s="17"/>
      <c r="AJ2537" s="17">
        <v>0.101563559907537</v>
      </c>
      <c r="AK2537" s="17">
        <v>0.14394278324080301</v>
      </c>
      <c r="AL2537" s="17">
        <v>0.13553070628775599</v>
      </c>
      <c r="AM2537" s="17">
        <v>1.7408453984198199E-2</v>
      </c>
      <c r="AN2537" s="17">
        <v>9.9833078701005495E-2</v>
      </c>
      <c r="AO2537" s="17"/>
      <c r="AP2537" s="17">
        <v>0.112089809712836</v>
      </c>
      <c r="AQ2537" s="17">
        <v>0.132609927459268</v>
      </c>
      <c r="AR2537" s="17">
        <v>0.137117312246581</v>
      </c>
      <c r="AS2537" s="17"/>
      <c r="AT2537" s="17">
        <v>0.107521908623773</v>
      </c>
      <c r="AU2537" s="17">
        <v>0.13302100680946799</v>
      </c>
      <c r="AV2537" s="17" t="s">
        <v>74</v>
      </c>
      <c r="AW2537" s="17">
        <v>9.4478250646455403E-2</v>
      </c>
      <c r="AX2537" s="17">
        <v>7.73739345985828E-2</v>
      </c>
      <c r="AY2537" s="17">
        <v>0.11768083548471001</v>
      </c>
      <c r="AZ2537" s="17">
        <v>0.15476901171805699</v>
      </c>
    </row>
    <row r="2538" spans="2:52" x14ac:dyDescent="0.35">
      <c r="B2538" t="s">
        <v>443</v>
      </c>
      <c r="C2538" s="17">
        <v>0.113864966425741</v>
      </c>
      <c r="D2538" s="17">
        <v>0.113697980440584</v>
      </c>
      <c r="E2538" s="17">
        <v>0.114063761795556</v>
      </c>
      <c r="F2538" s="17"/>
      <c r="G2538" s="17">
        <v>0.18919449705864499</v>
      </c>
      <c r="H2538" s="17">
        <v>0.14878393044593599</v>
      </c>
      <c r="I2538" s="17">
        <v>0.10646348890867099</v>
      </c>
      <c r="J2538" s="17">
        <v>0.104636014129566</v>
      </c>
      <c r="K2538" s="17">
        <v>8.5345348791653994E-2</v>
      </c>
      <c r="L2538" s="17">
        <v>6.8239710756371502E-2</v>
      </c>
      <c r="M2538" s="17"/>
      <c r="N2538" s="17">
        <v>0.12812762040963099</v>
      </c>
      <c r="O2538" s="17">
        <v>0.13202692694880599</v>
      </c>
      <c r="P2538" s="17">
        <v>9.3676156334620994E-2</v>
      </c>
      <c r="Q2538" s="17">
        <v>9.8781115493931093E-2</v>
      </c>
      <c r="R2538" s="17"/>
      <c r="S2538" s="17">
        <v>0.13260566028776499</v>
      </c>
      <c r="T2538" s="17">
        <v>9.9834705500462001E-2</v>
      </c>
      <c r="U2538" s="17">
        <v>0.109085164946082</v>
      </c>
      <c r="V2538" s="17">
        <v>0.10691725579187999</v>
      </c>
      <c r="W2538" s="17">
        <v>0.121997794639274</v>
      </c>
      <c r="X2538" s="17">
        <v>0.111014077541863</v>
      </c>
      <c r="Y2538" s="17">
        <v>0.106342592443348</v>
      </c>
      <c r="Z2538" s="17">
        <v>0.13467252468329799</v>
      </c>
      <c r="AA2538" s="17">
        <v>0.10618873040647001</v>
      </c>
      <c r="AB2538" s="17">
        <v>0.123953000707376</v>
      </c>
      <c r="AC2538" s="17">
        <v>0.101350863878806</v>
      </c>
      <c r="AD2538" s="17">
        <v>0.12131005397934801</v>
      </c>
      <c r="AE2538" s="17"/>
      <c r="AF2538" s="17">
        <v>8.7902286509369001E-2</v>
      </c>
      <c r="AG2538" s="17">
        <v>0.11407741143087</v>
      </c>
      <c r="AH2538" s="17">
        <v>0.12437638194562201</v>
      </c>
      <c r="AI2538" s="17"/>
      <c r="AJ2538" s="17">
        <v>8.7353466904319804E-2</v>
      </c>
      <c r="AK2538" s="17">
        <v>0.13544183505239499</v>
      </c>
      <c r="AL2538" s="17">
        <v>0.12816170183074799</v>
      </c>
      <c r="AM2538" s="17">
        <v>0.17446750805701</v>
      </c>
      <c r="AN2538" s="17">
        <v>0.103330531234611</v>
      </c>
      <c r="AO2538" s="17"/>
      <c r="AP2538" s="17">
        <v>0.110874041773229</v>
      </c>
      <c r="AQ2538" s="17">
        <v>0.129737016675674</v>
      </c>
      <c r="AR2538" s="17">
        <v>0.16431840824838001</v>
      </c>
      <c r="AS2538" s="17"/>
      <c r="AT2538" s="17">
        <v>9.4884410634129293E-2</v>
      </c>
      <c r="AU2538" s="17">
        <v>0.12260842278506701</v>
      </c>
      <c r="AV2538" s="17" t="s">
        <v>74</v>
      </c>
      <c r="AW2538" s="17">
        <v>0.137288568431637</v>
      </c>
      <c r="AX2538" s="17">
        <v>0.102544799098668</v>
      </c>
      <c r="AY2538" s="17">
        <v>0.12531896078450599</v>
      </c>
      <c r="AZ2538" s="17">
        <v>0.150553124994462</v>
      </c>
    </row>
    <row r="2539" spans="2:52" x14ac:dyDescent="0.35">
      <c r="B2539" t="s">
        <v>445</v>
      </c>
      <c r="C2539" s="17">
        <v>0.113366407638921</v>
      </c>
      <c r="D2539" s="17">
        <v>0.12972568035659399</v>
      </c>
      <c r="E2539" s="17">
        <v>9.7451855806846205E-2</v>
      </c>
      <c r="F2539" s="17"/>
      <c r="G2539" s="17">
        <v>0.14982751316884199</v>
      </c>
      <c r="H2539" s="17">
        <v>0.159102148458239</v>
      </c>
      <c r="I2539" s="17">
        <v>0.125800885274404</v>
      </c>
      <c r="J2539" s="17">
        <v>9.1682309838457099E-2</v>
      </c>
      <c r="K2539" s="17">
        <v>9.0765159782278004E-2</v>
      </c>
      <c r="L2539" s="17">
        <v>7.4727467840535494E-2</v>
      </c>
      <c r="M2539" s="17"/>
      <c r="N2539" s="17">
        <v>0.13554970086898299</v>
      </c>
      <c r="O2539" s="17">
        <v>0.122235553884881</v>
      </c>
      <c r="P2539" s="17">
        <v>0.10246729128396199</v>
      </c>
      <c r="Q2539" s="17">
        <v>8.7366066916220397E-2</v>
      </c>
      <c r="R2539" s="17"/>
      <c r="S2539" s="17">
        <v>0.14504722571529799</v>
      </c>
      <c r="T2539" s="17">
        <v>0.11762083245270499</v>
      </c>
      <c r="U2539" s="17">
        <v>0.107528074076049</v>
      </c>
      <c r="V2539" s="17">
        <v>7.2587857987501198E-2</v>
      </c>
      <c r="W2539" s="17">
        <v>0.12275724366545999</v>
      </c>
      <c r="X2539" s="17">
        <v>0.14438332847277699</v>
      </c>
      <c r="Y2539" s="17">
        <v>8.4990986991695106E-2</v>
      </c>
      <c r="Z2539" s="17">
        <v>0.122275135737673</v>
      </c>
      <c r="AA2539" s="17">
        <v>0.104567622125318</v>
      </c>
      <c r="AB2539" s="17">
        <v>0.108092606460491</v>
      </c>
      <c r="AC2539" s="17">
        <v>7.7511288533460093E-2</v>
      </c>
      <c r="AD2539" s="17">
        <v>0.141088742962374</v>
      </c>
      <c r="AE2539" s="17"/>
      <c r="AF2539" s="17">
        <v>0.101333667314995</v>
      </c>
      <c r="AG2539" s="17">
        <v>0.120290431522605</v>
      </c>
      <c r="AH2539" s="17">
        <v>0.112388764033602</v>
      </c>
      <c r="AI2539" s="17"/>
      <c r="AJ2539" s="17">
        <v>0.10591725223189</v>
      </c>
      <c r="AK2539" s="17">
        <v>0.130316873703579</v>
      </c>
      <c r="AL2539" s="17">
        <v>0.12572629539541999</v>
      </c>
      <c r="AM2539" s="17">
        <v>0.10977375742897599</v>
      </c>
      <c r="AN2539" s="17">
        <v>8.25669671368571E-2</v>
      </c>
      <c r="AO2539" s="17"/>
      <c r="AP2539" s="17">
        <v>0.11059158023242099</v>
      </c>
      <c r="AQ2539" s="17">
        <v>0.12983778808452201</v>
      </c>
      <c r="AR2539" s="17">
        <v>0.13628467708884201</v>
      </c>
      <c r="AS2539" s="17"/>
      <c r="AT2539" s="17">
        <v>0.10318939974425401</v>
      </c>
      <c r="AU2539" s="17">
        <v>0.169229310339753</v>
      </c>
      <c r="AV2539" s="17" t="s">
        <v>74</v>
      </c>
      <c r="AW2539" s="17">
        <v>6.9121952003262099E-2</v>
      </c>
      <c r="AX2539" s="17">
        <v>6.5721132802788504E-2</v>
      </c>
      <c r="AY2539" s="17">
        <v>9.9630365295227799E-2</v>
      </c>
      <c r="AZ2539" s="17">
        <v>0.128042819936596</v>
      </c>
    </row>
    <row r="2540" spans="2:52" x14ac:dyDescent="0.35">
      <c r="B2540" t="s">
        <v>446</v>
      </c>
      <c r="C2540" s="17">
        <v>9.9942586400836503E-2</v>
      </c>
      <c r="D2540" s="17">
        <v>0.106444112745186</v>
      </c>
      <c r="E2540" s="17">
        <v>9.3489027111250206E-2</v>
      </c>
      <c r="F2540" s="17"/>
      <c r="G2540" s="17">
        <v>0.123709198883866</v>
      </c>
      <c r="H2540" s="17">
        <v>0.12986410907620899</v>
      </c>
      <c r="I2540" s="17">
        <v>0.104826302195067</v>
      </c>
      <c r="J2540" s="17">
        <v>8.9454293758102696E-2</v>
      </c>
      <c r="K2540" s="17">
        <v>8.8137254905291604E-2</v>
      </c>
      <c r="L2540" s="17">
        <v>7.2372593767715293E-2</v>
      </c>
      <c r="M2540" s="17"/>
      <c r="N2540" s="17">
        <v>0.10675162932052901</v>
      </c>
      <c r="O2540" s="17">
        <v>0.100920510220832</v>
      </c>
      <c r="P2540" s="17">
        <v>8.7213812165354301E-2</v>
      </c>
      <c r="Q2540" s="17">
        <v>0.104060230705124</v>
      </c>
      <c r="R2540" s="17"/>
      <c r="S2540" s="17">
        <v>0.12374501795692899</v>
      </c>
      <c r="T2540" s="17">
        <v>0.11437726749610699</v>
      </c>
      <c r="U2540" s="17">
        <v>8.0555346875672298E-2</v>
      </c>
      <c r="V2540" s="17">
        <v>7.0107900970499695E-2</v>
      </c>
      <c r="W2540" s="17">
        <v>8.5422206653276295E-2</v>
      </c>
      <c r="X2540" s="17">
        <v>0.136299985438848</v>
      </c>
      <c r="Y2540" s="17">
        <v>7.6152194182268901E-2</v>
      </c>
      <c r="Z2540" s="17">
        <v>6.2945960613313298E-2</v>
      </c>
      <c r="AA2540" s="17">
        <v>0.101931134149328</v>
      </c>
      <c r="AB2540" s="17">
        <v>0.105751900854319</v>
      </c>
      <c r="AC2540" s="17">
        <v>0.10357408614970399</v>
      </c>
      <c r="AD2540" s="17">
        <v>7.3846577159059401E-2</v>
      </c>
      <c r="AE2540" s="17"/>
      <c r="AF2540" s="17">
        <v>9.2805293034026501E-2</v>
      </c>
      <c r="AG2540" s="17">
        <v>0.104369973465267</v>
      </c>
      <c r="AH2540" s="17">
        <v>0.11011516864710801</v>
      </c>
      <c r="AI2540" s="17"/>
      <c r="AJ2540" s="17">
        <v>9.3118987788579605E-2</v>
      </c>
      <c r="AK2540" s="17">
        <v>0.124101335265647</v>
      </c>
      <c r="AL2540" s="17">
        <v>8.2982539981860406E-2</v>
      </c>
      <c r="AM2540" s="17">
        <v>9.39246087372438E-2</v>
      </c>
      <c r="AN2540" s="17">
        <v>9.4509396826550296E-2</v>
      </c>
      <c r="AO2540" s="17"/>
      <c r="AP2540" s="17">
        <v>0.114510060093753</v>
      </c>
      <c r="AQ2540" s="17">
        <v>0.113050732634601</v>
      </c>
      <c r="AR2540" s="17">
        <v>9.2462608338524793E-2</v>
      </c>
      <c r="AS2540" s="17"/>
      <c r="AT2540" s="17">
        <v>8.5455887648771003E-2</v>
      </c>
      <c r="AU2540" s="17">
        <v>9.1088259987841702E-2</v>
      </c>
      <c r="AV2540" s="17" t="s">
        <v>74</v>
      </c>
      <c r="AW2540" s="17">
        <v>0.141425805531881</v>
      </c>
      <c r="AX2540" s="17">
        <v>0.13813708244324399</v>
      </c>
      <c r="AY2540" s="17">
        <v>9.8659163943724301E-2</v>
      </c>
      <c r="AZ2540" s="17">
        <v>0.10865795281638101</v>
      </c>
    </row>
    <row r="2541" spans="2:52" x14ac:dyDescent="0.35">
      <c r="B2541" t="s">
        <v>449</v>
      </c>
      <c r="C2541" s="17">
        <v>5.4544035438608501E-2</v>
      </c>
      <c r="D2541" s="17">
        <v>6.77187611963595E-2</v>
      </c>
      <c r="E2541" s="17">
        <v>4.1358380595368199E-2</v>
      </c>
      <c r="F2541" s="17"/>
      <c r="G2541" s="17">
        <v>0.106840849952724</v>
      </c>
      <c r="H2541" s="17">
        <v>8.0942331389424693E-2</v>
      </c>
      <c r="I2541" s="17">
        <v>7.3734732891857793E-2</v>
      </c>
      <c r="J2541" s="17">
        <v>3.9716394286940099E-2</v>
      </c>
      <c r="K2541" s="17">
        <v>2.52148128918371E-2</v>
      </c>
      <c r="L2541" s="17">
        <v>1.4571663208327E-2</v>
      </c>
      <c r="M2541" s="17"/>
      <c r="N2541" s="17">
        <v>6.2776913913273696E-2</v>
      </c>
      <c r="O2541" s="17">
        <v>5.3755027763708198E-2</v>
      </c>
      <c r="P2541" s="17">
        <v>5.38698426823584E-2</v>
      </c>
      <c r="Q2541" s="17">
        <v>4.5878437520386998E-2</v>
      </c>
      <c r="R2541" s="17"/>
      <c r="S2541" s="17">
        <v>7.4481469659123195E-2</v>
      </c>
      <c r="T2541" s="17">
        <v>5.14995712404578E-2</v>
      </c>
      <c r="U2541" s="17">
        <v>4.2440309943077903E-2</v>
      </c>
      <c r="V2541" s="17">
        <v>5.3931461634516398E-2</v>
      </c>
      <c r="W2541" s="17">
        <v>5.0663182799567101E-2</v>
      </c>
      <c r="X2541" s="17">
        <v>5.9160515137414098E-2</v>
      </c>
      <c r="Y2541" s="17">
        <v>4.92262903488912E-2</v>
      </c>
      <c r="Z2541" s="17">
        <v>8.2451657518805399E-2</v>
      </c>
      <c r="AA2541" s="17">
        <v>4.2721047627843803E-2</v>
      </c>
      <c r="AB2541" s="17">
        <v>4.4443169868420902E-2</v>
      </c>
      <c r="AC2541" s="17">
        <v>4.53843866996788E-2</v>
      </c>
      <c r="AD2541" s="17">
        <v>6.9833432624803196E-2</v>
      </c>
      <c r="AE2541" s="17"/>
      <c r="AF2541" s="17">
        <v>2.9277944665394899E-2</v>
      </c>
      <c r="AG2541" s="17">
        <v>5.5170096762877097E-2</v>
      </c>
      <c r="AH2541" s="17">
        <v>9.1704693638232707E-2</v>
      </c>
      <c r="AI2541" s="17"/>
      <c r="AJ2541" s="17">
        <v>3.8078891522219202E-2</v>
      </c>
      <c r="AK2541" s="17">
        <v>6.6094156211716298E-2</v>
      </c>
      <c r="AL2541" s="17">
        <v>3.9906955834465997E-2</v>
      </c>
      <c r="AM2541" s="17">
        <v>5.2211320134613701E-2</v>
      </c>
      <c r="AN2541" s="17">
        <v>6.8135456961802704E-2</v>
      </c>
      <c r="AO2541" s="17"/>
      <c r="AP2541" s="17">
        <v>5.8059022929684498E-2</v>
      </c>
      <c r="AQ2541" s="17">
        <v>6.0947884566016901E-2</v>
      </c>
      <c r="AR2541" s="17">
        <v>5.6992806242408697E-2</v>
      </c>
      <c r="AS2541" s="17"/>
      <c r="AT2541" s="17">
        <v>3.6044817498461203E-2</v>
      </c>
      <c r="AU2541" s="17">
        <v>5.7570302817744702E-2</v>
      </c>
      <c r="AV2541" s="17" t="s">
        <v>74</v>
      </c>
      <c r="AW2541" s="17">
        <v>6.2502600836492797E-2</v>
      </c>
      <c r="AX2541" s="17">
        <v>4.9998178951420801E-2</v>
      </c>
      <c r="AY2541" s="17">
        <v>8.0661886595300505E-2</v>
      </c>
      <c r="AZ2541" s="17">
        <v>6.9710109883998603E-2</v>
      </c>
    </row>
    <row r="2542" spans="2:52" x14ac:dyDescent="0.35">
      <c r="B2542" t="s">
        <v>399</v>
      </c>
      <c r="C2542" s="17">
        <v>5.2567113509203699E-2</v>
      </c>
      <c r="D2542" s="17">
        <v>3.7476536019498102E-2</v>
      </c>
      <c r="E2542" s="17">
        <v>6.7544926811167402E-2</v>
      </c>
      <c r="F2542" s="17"/>
      <c r="G2542" s="17">
        <v>5.7837356960192203E-2</v>
      </c>
      <c r="H2542" s="17">
        <v>6.3827136243393798E-2</v>
      </c>
      <c r="I2542" s="17">
        <v>4.89869480076736E-2</v>
      </c>
      <c r="J2542" s="17">
        <v>5.5342049458642399E-2</v>
      </c>
      <c r="K2542" s="17">
        <v>6.2281488945028302E-2</v>
      </c>
      <c r="L2542" s="17">
        <v>3.4108273316257202E-2</v>
      </c>
      <c r="M2542" s="17"/>
      <c r="N2542" s="17">
        <v>3.5909147906992803E-2</v>
      </c>
      <c r="O2542" s="17">
        <v>4.8681873889077902E-2</v>
      </c>
      <c r="P2542" s="17">
        <v>6.1567317263079603E-2</v>
      </c>
      <c r="Q2542" s="17">
        <v>6.7388923482042798E-2</v>
      </c>
      <c r="R2542" s="17"/>
      <c r="S2542" s="17">
        <v>5.22211736562311E-2</v>
      </c>
      <c r="T2542" s="17">
        <v>7.1561168782431406E-2</v>
      </c>
      <c r="U2542" s="17">
        <v>5.1802605086404101E-2</v>
      </c>
      <c r="V2542" s="17">
        <v>4.2918351953239599E-2</v>
      </c>
      <c r="W2542" s="17">
        <v>3.43917140138E-2</v>
      </c>
      <c r="X2542" s="17">
        <v>4.7344653813317698E-2</v>
      </c>
      <c r="Y2542" s="17">
        <v>5.2939322089275299E-2</v>
      </c>
      <c r="Z2542" s="17">
        <v>2.2650929950336199E-2</v>
      </c>
      <c r="AA2542" s="17">
        <v>5.0165027137573502E-2</v>
      </c>
      <c r="AB2542" s="17">
        <v>5.15972173068256E-2</v>
      </c>
      <c r="AC2542" s="17">
        <v>6.5520873569046706E-2</v>
      </c>
      <c r="AD2542" s="17">
        <v>8.9856552794556996E-2</v>
      </c>
      <c r="AE2542" s="17"/>
      <c r="AF2542" s="17">
        <v>4.4264663536553298E-2</v>
      </c>
      <c r="AG2542" s="17">
        <v>4.1195868271650497E-2</v>
      </c>
      <c r="AH2542" s="17">
        <v>8.2942065648625496E-2</v>
      </c>
      <c r="AI2542" s="17"/>
      <c r="AJ2542" s="17">
        <v>3.9472196927516003E-2</v>
      </c>
      <c r="AK2542" s="17">
        <v>4.2763770099321002E-2</v>
      </c>
      <c r="AL2542" s="17">
        <v>4.2930555606482998E-2</v>
      </c>
      <c r="AM2542" s="17">
        <v>1.7653784509589401E-2</v>
      </c>
      <c r="AN2542" s="17">
        <v>8.5945483292473798E-2</v>
      </c>
      <c r="AO2542" s="17"/>
      <c r="AP2542" s="17">
        <v>3.4008913189221203E-2</v>
      </c>
      <c r="AQ2542" s="17">
        <v>4.0729593658704599E-2</v>
      </c>
      <c r="AR2542" s="17">
        <v>3.9090882856610297E-2</v>
      </c>
      <c r="AS2542" s="17"/>
      <c r="AT2542" s="17">
        <v>4.2963058935708197E-2</v>
      </c>
      <c r="AU2542" s="17">
        <v>4.9168333815198098E-2</v>
      </c>
      <c r="AV2542" s="17" t="s">
        <v>74</v>
      </c>
      <c r="AW2542" s="17">
        <v>5.0891765331785702E-2</v>
      </c>
      <c r="AX2542" s="17">
        <v>9.3775993563986401E-2</v>
      </c>
      <c r="AY2542" s="17">
        <v>5.44827631232346E-2</v>
      </c>
      <c r="AZ2542" s="17">
        <v>2.8627148330956399E-2</v>
      </c>
    </row>
    <row r="2543" spans="2:52" x14ac:dyDescent="0.35">
      <c r="B2543" t="s">
        <v>447</v>
      </c>
      <c r="C2543" s="17">
        <v>4.8120726613677597E-2</v>
      </c>
      <c r="D2543" s="17">
        <v>5.8916529312605402E-2</v>
      </c>
      <c r="E2543" s="17">
        <v>3.7826481382276303E-2</v>
      </c>
      <c r="F2543" s="17"/>
      <c r="G2543" s="17">
        <v>0.106881207410368</v>
      </c>
      <c r="H2543" s="17">
        <v>7.2225388555349601E-2</v>
      </c>
      <c r="I2543" s="17">
        <v>6.01525606401941E-2</v>
      </c>
      <c r="J2543" s="17">
        <v>3.5853171054801299E-2</v>
      </c>
      <c r="K2543" s="17">
        <v>1.27195447566949E-2</v>
      </c>
      <c r="L2543" s="17">
        <v>1.35283265186718E-2</v>
      </c>
      <c r="M2543" s="17"/>
      <c r="N2543" s="17">
        <v>4.8940421354594803E-2</v>
      </c>
      <c r="O2543" s="17">
        <v>5.2949769481948898E-2</v>
      </c>
      <c r="P2543" s="17">
        <v>5.1440397595901098E-2</v>
      </c>
      <c r="Q2543" s="17">
        <v>3.99087728951373E-2</v>
      </c>
      <c r="R2543" s="17"/>
      <c r="S2543" s="17">
        <v>7.0607930184706402E-2</v>
      </c>
      <c r="T2543" s="17">
        <v>4.5261070534959397E-2</v>
      </c>
      <c r="U2543" s="17">
        <v>2.8124346258885699E-2</v>
      </c>
      <c r="V2543" s="17">
        <v>4.1988635311430197E-2</v>
      </c>
      <c r="W2543" s="17">
        <v>6.6279690988084602E-2</v>
      </c>
      <c r="X2543" s="17">
        <v>6.2250531648523899E-2</v>
      </c>
      <c r="Y2543" s="17">
        <v>3.9983135660363302E-2</v>
      </c>
      <c r="Z2543" s="17">
        <v>3.18822363143643E-2</v>
      </c>
      <c r="AA2543" s="17">
        <v>4.8332222797032198E-2</v>
      </c>
      <c r="AB2543" s="17">
        <v>3.3201133832879599E-2</v>
      </c>
      <c r="AC2543" s="17">
        <v>2.1659545017978399E-2</v>
      </c>
      <c r="AD2543" s="17">
        <v>7.3717251182871202E-2</v>
      </c>
      <c r="AE2543" s="17"/>
      <c r="AF2543" s="17">
        <v>3.0862349478298402E-2</v>
      </c>
      <c r="AG2543" s="17">
        <v>4.6515091086347798E-2</v>
      </c>
      <c r="AH2543" s="17">
        <v>7.1060324047367507E-2</v>
      </c>
      <c r="AI2543" s="17"/>
      <c r="AJ2543" s="17">
        <v>3.86518651869215E-2</v>
      </c>
      <c r="AK2543" s="17">
        <v>6.0891149725187797E-2</v>
      </c>
      <c r="AL2543" s="17">
        <v>2.72752035038577E-2</v>
      </c>
      <c r="AM2543" s="17">
        <v>4.4032526937324602E-2</v>
      </c>
      <c r="AN2543" s="17">
        <v>4.2571668034892401E-2</v>
      </c>
      <c r="AO2543" s="17"/>
      <c r="AP2543" s="17">
        <v>5.4543471429531698E-2</v>
      </c>
      <c r="AQ2543" s="17">
        <v>6.0720219598669099E-2</v>
      </c>
      <c r="AR2543" s="17">
        <v>3.5487253713151201E-2</v>
      </c>
      <c r="AS2543" s="17"/>
      <c r="AT2543" s="17">
        <v>3.20163382251668E-2</v>
      </c>
      <c r="AU2543" s="17">
        <v>4.4439440811698101E-2</v>
      </c>
      <c r="AV2543" s="17" t="s">
        <v>74</v>
      </c>
      <c r="AW2543" s="17">
        <v>6.7800586915589101E-2</v>
      </c>
      <c r="AX2543" s="17">
        <v>6.6230589996965794E-2</v>
      </c>
      <c r="AY2543" s="17">
        <v>6.5054740045115994E-2</v>
      </c>
      <c r="AZ2543" s="17">
        <v>4.7801748403355999E-2</v>
      </c>
    </row>
    <row r="2544" spans="2:52" x14ac:dyDescent="0.35">
      <c r="B2544" t="s">
        <v>188</v>
      </c>
      <c r="C2544" s="17">
        <v>1.9349381292801299E-2</v>
      </c>
      <c r="D2544" s="17">
        <v>1.7720896896027301E-2</v>
      </c>
      <c r="E2544" s="17">
        <v>2.04913236168883E-2</v>
      </c>
      <c r="F2544" s="17"/>
      <c r="G2544" s="17">
        <v>1.92683879000927E-3</v>
      </c>
      <c r="H2544" s="17">
        <v>5.6462533440134596E-3</v>
      </c>
      <c r="I2544" s="17">
        <v>1.83086544710672E-2</v>
      </c>
      <c r="J2544" s="17">
        <v>2.22360067339635E-2</v>
      </c>
      <c r="K2544" s="17">
        <v>2.92733123013003E-2</v>
      </c>
      <c r="L2544" s="17">
        <v>3.38621186165977E-2</v>
      </c>
      <c r="M2544" s="17"/>
      <c r="N2544" s="17">
        <v>1.7574964943986301E-2</v>
      </c>
      <c r="O2544" s="17">
        <v>1.4750632076461E-2</v>
      </c>
      <c r="P2544" s="17">
        <v>2.16758948907642E-2</v>
      </c>
      <c r="Q2544" s="17">
        <v>2.4258221143378E-2</v>
      </c>
      <c r="R2544" s="17"/>
      <c r="S2544" s="17">
        <v>1.51053610221051E-2</v>
      </c>
      <c r="T2544" s="17">
        <v>1.3826520394871899E-2</v>
      </c>
      <c r="U2544" s="17">
        <v>3.2386073913741702E-2</v>
      </c>
      <c r="V2544" s="17">
        <v>2.46621844803405E-2</v>
      </c>
      <c r="W2544" s="17">
        <v>2.65448153571997E-2</v>
      </c>
      <c r="X2544" s="17">
        <v>1.4483493972486701E-2</v>
      </c>
      <c r="Y2544" s="17">
        <v>1.9584087964217001E-2</v>
      </c>
      <c r="Z2544" s="17">
        <v>1.6285014164636E-2</v>
      </c>
      <c r="AA2544" s="17">
        <v>1.8160525177249E-2</v>
      </c>
      <c r="AB2544" s="17">
        <v>3.0035715370747201E-2</v>
      </c>
      <c r="AC2544" s="17">
        <v>1.0945922628396301E-2</v>
      </c>
      <c r="AD2544" s="17">
        <v>0</v>
      </c>
      <c r="AE2544" s="17"/>
      <c r="AF2544" s="17">
        <v>2.8118589661510301E-2</v>
      </c>
      <c r="AG2544" s="17">
        <v>1.8064894342306001E-2</v>
      </c>
      <c r="AH2544" s="17">
        <v>1.4398733636239299E-2</v>
      </c>
      <c r="AI2544" s="17"/>
      <c r="AJ2544" s="17">
        <v>2.0841755617167699E-2</v>
      </c>
      <c r="AK2544" s="17">
        <v>1.5914235544113399E-2</v>
      </c>
      <c r="AL2544" s="17">
        <v>2.04623985551158E-2</v>
      </c>
      <c r="AM2544" s="17">
        <v>2.1704037545122099E-2</v>
      </c>
      <c r="AN2544" s="17">
        <v>1.1815102285423E-2</v>
      </c>
      <c r="AO2544" s="17"/>
      <c r="AP2544" s="17">
        <v>1.55745921769839E-2</v>
      </c>
      <c r="AQ2544" s="17">
        <v>1.8889794685491498E-2</v>
      </c>
      <c r="AR2544" s="17">
        <v>1.78086391929262E-2</v>
      </c>
      <c r="AS2544" s="17"/>
      <c r="AT2544" s="17">
        <v>2.1175125952353799E-2</v>
      </c>
      <c r="AU2544" s="17">
        <v>1.1017756198401099E-2</v>
      </c>
      <c r="AV2544" s="17" t="s">
        <v>74</v>
      </c>
      <c r="AW2544" s="17">
        <v>5.46520571439491E-2</v>
      </c>
      <c r="AX2544" s="17">
        <v>3.5698277294120201E-2</v>
      </c>
      <c r="AY2544" s="17">
        <v>8.1702841392041897E-3</v>
      </c>
      <c r="AZ2544" s="17">
        <v>7.7282165568499104E-3</v>
      </c>
    </row>
    <row r="2545" spans="2:52" x14ac:dyDescent="0.35">
      <c r="C2545" s="17"/>
      <c r="D2545" s="17"/>
      <c r="E2545" s="17"/>
      <c r="F2545" s="17"/>
      <c r="G2545" s="17"/>
      <c r="H2545" s="17"/>
      <c r="I2545" s="17"/>
      <c r="J2545" s="17"/>
      <c r="K2545" s="17"/>
      <c r="L2545" s="17"/>
      <c r="M2545" s="17"/>
      <c r="N2545" s="17"/>
      <c r="O2545" s="17"/>
      <c r="P2545" s="17"/>
      <c r="Q2545" s="17"/>
      <c r="R2545" s="17"/>
      <c r="S2545" s="17"/>
      <c r="T2545" s="17"/>
      <c r="U2545" s="17"/>
      <c r="V2545" s="17"/>
      <c r="W2545" s="17"/>
      <c r="X2545" s="17"/>
      <c r="Y2545" s="17"/>
      <c r="Z2545" s="17"/>
      <c r="AA2545" s="17"/>
      <c r="AB2545" s="17"/>
      <c r="AC2545" s="17"/>
      <c r="AD2545" s="17"/>
      <c r="AE2545" s="17"/>
      <c r="AF2545" s="17"/>
      <c r="AG2545" s="17"/>
      <c r="AH2545" s="17"/>
      <c r="AI2545" s="17"/>
      <c r="AJ2545" s="17"/>
      <c r="AK2545" s="17"/>
      <c r="AL2545" s="17"/>
      <c r="AM2545" s="17"/>
      <c r="AN2545" s="17"/>
      <c r="AO2545" s="17"/>
      <c r="AP2545" s="17"/>
      <c r="AQ2545" s="17"/>
      <c r="AR2545" s="17"/>
      <c r="AS2545" s="17"/>
      <c r="AT2545" s="17"/>
      <c r="AU2545" s="17"/>
      <c r="AV2545" s="17"/>
      <c r="AW2545" s="17"/>
      <c r="AX2545" s="17"/>
      <c r="AY2545" s="17"/>
      <c r="AZ2545" s="17"/>
    </row>
    <row r="2546" spans="2:52" x14ac:dyDescent="0.35">
      <c r="B2546" s="6" t="s">
        <v>685</v>
      </c>
      <c r="C2546" s="17"/>
      <c r="D2546" s="17"/>
      <c r="E2546" s="17"/>
      <c r="F2546" s="17"/>
      <c r="G2546" s="17"/>
      <c r="H2546" s="17"/>
      <c r="I2546" s="17"/>
      <c r="J2546" s="17"/>
      <c r="K2546" s="17"/>
      <c r="L2546" s="17"/>
      <c r="M2546" s="17"/>
      <c r="N2546" s="17"/>
      <c r="O2546" s="17"/>
      <c r="P2546" s="17"/>
      <c r="Q2546" s="17"/>
      <c r="R2546" s="17"/>
      <c r="S2546" s="17"/>
      <c r="T2546" s="17"/>
      <c r="U2546" s="17"/>
      <c r="V2546" s="17"/>
      <c r="W2546" s="17"/>
      <c r="X2546" s="17"/>
      <c r="Y2546" s="17"/>
      <c r="Z2546" s="17"/>
      <c r="AA2546" s="17"/>
      <c r="AB2546" s="17"/>
      <c r="AC2546" s="17"/>
      <c r="AD2546" s="17"/>
      <c r="AE2546" s="17"/>
      <c r="AF2546" s="17"/>
      <c r="AG2546" s="17"/>
      <c r="AH2546" s="17"/>
      <c r="AI2546" s="17"/>
      <c r="AJ2546" s="17"/>
      <c r="AK2546" s="17"/>
      <c r="AL2546" s="17"/>
      <c r="AM2546" s="17"/>
      <c r="AN2546" s="17"/>
      <c r="AO2546" s="17"/>
      <c r="AP2546" s="17"/>
      <c r="AQ2546" s="17"/>
      <c r="AR2546" s="17"/>
      <c r="AS2546" s="17"/>
      <c r="AT2546" s="17"/>
      <c r="AU2546" s="17"/>
      <c r="AV2546" s="17"/>
      <c r="AW2546" s="17"/>
      <c r="AX2546" s="17"/>
      <c r="AY2546" s="17"/>
      <c r="AZ2546" s="17"/>
    </row>
    <row r="2547" spans="2:52" x14ac:dyDescent="0.35">
      <c r="B2547" s="24" t="s">
        <v>76</v>
      </c>
      <c r="C2547" s="17"/>
      <c r="D2547" s="17"/>
      <c r="E2547" s="17"/>
      <c r="F2547" s="17"/>
      <c r="G2547" s="17"/>
      <c r="H2547" s="17"/>
      <c r="I2547" s="17"/>
      <c r="J2547" s="17"/>
      <c r="K2547" s="17"/>
      <c r="L2547" s="17"/>
      <c r="M2547" s="17"/>
      <c r="N2547" s="17"/>
      <c r="O2547" s="17"/>
      <c r="P2547" s="17"/>
      <c r="Q2547" s="17"/>
      <c r="R2547" s="17"/>
      <c r="S2547" s="17"/>
      <c r="T2547" s="17"/>
      <c r="U2547" s="17"/>
      <c r="V2547" s="17"/>
      <c r="W2547" s="17"/>
      <c r="X2547" s="17"/>
      <c r="Y2547" s="17"/>
      <c r="Z2547" s="17"/>
      <c r="AA2547" s="17"/>
      <c r="AB2547" s="17"/>
      <c r="AC2547" s="17"/>
      <c r="AD2547" s="17"/>
      <c r="AE2547" s="17"/>
      <c r="AF2547" s="17"/>
      <c r="AG2547" s="17"/>
      <c r="AH2547" s="17"/>
      <c r="AI2547" s="17"/>
      <c r="AJ2547" s="17"/>
      <c r="AK2547" s="17"/>
      <c r="AL2547" s="17"/>
      <c r="AM2547" s="17"/>
      <c r="AN2547" s="17"/>
      <c r="AO2547" s="17"/>
      <c r="AP2547" s="17"/>
      <c r="AQ2547" s="17"/>
      <c r="AR2547" s="17"/>
      <c r="AS2547" s="17"/>
      <c r="AT2547" s="17"/>
      <c r="AU2547" s="17"/>
      <c r="AV2547" s="17"/>
      <c r="AW2547" s="17"/>
      <c r="AX2547" s="17"/>
      <c r="AY2547" s="17"/>
      <c r="AZ2547" s="17"/>
    </row>
    <row r="2548" spans="2:52" x14ac:dyDescent="0.35">
      <c r="B2548" t="s">
        <v>463</v>
      </c>
      <c r="C2548" s="17">
        <v>0.37240142933931097</v>
      </c>
      <c r="D2548" s="17">
        <v>0.34719684007009699</v>
      </c>
      <c r="E2548" s="17">
        <v>0.39691642876614902</v>
      </c>
      <c r="F2548" s="17"/>
      <c r="G2548" s="17">
        <v>0.298517052228992</v>
      </c>
      <c r="H2548" s="17">
        <v>0.37437371502794198</v>
      </c>
      <c r="I2548" s="17">
        <v>0.42523305008148699</v>
      </c>
      <c r="J2548" s="17">
        <v>0.43641785330542199</v>
      </c>
      <c r="K2548" s="17">
        <v>0.387899514748485</v>
      </c>
      <c r="L2548" s="17">
        <v>0.31467687286725399</v>
      </c>
      <c r="M2548" s="17"/>
      <c r="N2548" s="17">
        <v>0.33232846474237598</v>
      </c>
      <c r="O2548" s="17">
        <v>0.40984421727238202</v>
      </c>
      <c r="P2548" s="17">
        <v>0.35678919531986297</v>
      </c>
      <c r="Q2548" s="17">
        <v>0.39047967121206201</v>
      </c>
      <c r="R2548" s="17"/>
      <c r="S2548" s="17">
        <v>0.29084716573881197</v>
      </c>
      <c r="T2548" s="17">
        <v>0.358643530036314</v>
      </c>
      <c r="U2548" s="17">
        <v>0.37872909128259402</v>
      </c>
      <c r="V2548" s="17">
        <v>0.38978410568452299</v>
      </c>
      <c r="W2548" s="17">
        <v>0.37447607743616901</v>
      </c>
      <c r="X2548" s="17">
        <v>0.36368658468933601</v>
      </c>
      <c r="Y2548" s="17">
        <v>0.42083103686102502</v>
      </c>
      <c r="Z2548" s="17">
        <v>0.39515309825764899</v>
      </c>
      <c r="AA2548" s="17">
        <v>0.40201476922906898</v>
      </c>
      <c r="AB2548" s="17">
        <v>0.36317462026004399</v>
      </c>
      <c r="AC2548" s="17">
        <v>0.39805757642003398</v>
      </c>
      <c r="AD2548" s="17">
        <v>0.482196654375947</v>
      </c>
      <c r="AE2548" s="17"/>
      <c r="AF2548" s="17">
        <v>0.36632949123570002</v>
      </c>
      <c r="AG2548" s="17">
        <v>0.37957803313934302</v>
      </c>
      <c r="AH2548" s="17">
        <v>0.37875326356375999</v>
      </c>
      <c r="AI2548" s="17"/>
      <c r="AJ2548" s="17">
        <v>0.35466412586206703</v>
      </c>
      <c r="AK2548" s="17">
        <v>0.37275249523264398</v>
      </c>
      <c r="AL2548" s="17">
        <v>0.39494532859911502</v>
      </c>
      <c r="AM2548" s="17">
        <v>0.37393341352778903</v>
      </c>
      <c r="AN2548" s="17">
        <v>0.39200038532744802</v>
      </c>
      <c r="AO2548" s="17"/>
      <c r="AP2548" s="17">
        <v>0.33105344669928899</v>
      </c>
      <c r="AQ2548" s="17">
        <v>0.38772937389791701</v>
      </c>
      <c r="AR2548" s="17">
        <v>0.40536359432008301</v>
      </c>
      <c r="AS2548" s="17"/>
      <c r="AT2548" s="17">
        <v>0.34392097642175901</v>
      </c>
      <c r="AU2548" s="17">
        <v>0.46501515977493102</v>
      </c>
      <c r="AV2548" s="17" t="s">
        <v>74</v>
      </c>
      <c r="AW2548" s="17">
        <v>0.28364903888045601</v>
      </c>
      <c r="AX2548" s="17">
        <v>0.33156513586966402</v>
      </c>
      <c r="AY2548" s="17">
        <v>0.359906826880592</v>
      </c>
      <c r="AZ2548" s="17">
        <v>0.44229739726424899</v>
      </c>
    </row>
    <row r="2549" spans="2:52" x14ac:dyDescent="0.35">
      <c r="B2549" t="s">
        <v>675</v>
      </c>
      <c r="C2549" s="17">
        <v>0.217329883027853</v>
      </c>
      <c r="D2549" s="17">
        <v>0.19378160815627901</v>
      </c>
      <c r="E2549" s="17">
        <v>0.23935173100866999</v>
      </c>
      <c r="F2549" s="17"/>
      <c r="G2549" s="17">
        <v>0.229013398133077</v>
      </c>
      <c r="H2549" s="17">
        <v>0.20828940329729001</v>
      </c>
      <c r="I2549" s="17">
        <v>0.25189420096843701</v>
      </c>
      <c r="J2549" s="17">
        <v>0.186683998471496</v>
      </c>
      <c r="K2549" s="17">
        <v>0.21059820293258499</v>
      </c>
      <c r="L2549" s="17">
        <v>0.218184392714459</v>
      </c>
      <c r="M2549" s="17"/>
      <c r="N2549" s="17">
        <v>0.20745907954135101</v>
      </c>
      <c r="O2549" s="17">
        <v>0.227043307049247</v>
      </c>
      <c r="P2549" s="17">
        <v>0.207005781615895</v>
      </c>
      <c r="Q2549" s="17">
        <v>0.22576375581741101</v>
      </c>
      <c r="R2549" s="17"/>
      <c r="S2549" s="17">
        <v>0.227783424244965</v>
      </c>
      <c r="T2549" s="17">
        <v>0.21130900940970301</v>
      </c>
      <c r="U2549" s="17">
        <v>0.208466056955635</v>
      </c>
      <c r="V2549" s="17">
        <v>0.19476522057689499</v>
      </c>
      <c r="W2549" s="17">
        <v>0.206709145893578</v>
      </c>
      <c r="X2549" s="17">
        <v>0.219302198425113</v>
      </c>
      <c r="Y2549" s="17">
        <v>0.23138187268725599</v>
      </c>
      <c r="Z2549" s="17">
        <v>0.20406111724175799</v>
      </c>
      <c r="AA2549" s="17">
        <v>0.23608324068513101</v>
      </c>
      <c r="AB2549" s="17">
        <v>0.221819691698766</v>
      </c>
      <c r="AC2549" s="17">
        <v>0.21522186174130201</v>
      </c>
      <c r="AD2549" s="17">
        <v>0.20623422300841701</v>
      </c>
      <c r="AE2549" s="17"/>
      <c r="AF2549" s="17">
        <v>0.19910752091593401</v>
      </c>
      <c r="AG2549" s="17">
        <v>0.215504667606155</v>
      </c>
      <c r="AH2549" s="17">
        <v>0.249772274829796</v>
      </c>
      <c r="AI2549" s="17"/>
      <c r="AJ2549" s="17">
        <v>0.195630466781581</v>
      </c>
      <c r="AK2549" s="17">
        <v>0.22703043425371999</v>
      </c>
      <c r="AL2549" s="17">
        <v>0.205157819772915</v>
      </c>
      <c r="AM2549" s="17">
        <v>0.110707276203549</v>
      </c>
      <c r="AN2549" s="17">
        <v>0.25032640124803002</v>
      </c>
      <c r="AO2549" s="17"/>
      <c r="AP2549" s="17">
        <v>0.21203683710607599</v>
      </c>
      <c r="AQ2549" s="17">
        <v>0.22711909666848901</v>
      </c>
      <c r="AR2549" s="17">
        <v>0.17853740759798201</v>
      </c>
      <c r="AS2549" s="17"/>
      <c r="AT2549" s="17">
        <v>0.22867636614622699</v>
      </c>
      <c r="AU2549" s="17">
        <v>0.22709982633989401</v>
      </c>
      <c r="AV2549" s="17" t="s">
        <v>74</v>
      </c>
      <c r="AW2549" s="17">
        <v>0.18627922602509001</v>
      </c>
      <c r="AX2549" s="17">
        <v>0.15716755329874799</v>
      </c>
      <c r="AY2549" s="17">
        <v>0.218677161122938</v>
      </c>
      <c r="AZ2549" s="17">
        <v>0.242886194950204</v>
      </c>
    </row>
    <row r="2550" spans="2:52" x14ac:dyDescent="0.35">
      <c r="B2550" t="s">
        <v>676</v>
      </c>
      <c r="C2550" s="17">
        <v>0.18650312118894899</v>
      </c>
      <c r="D2550" s="17">
        <v>0.20594025507907099</v>
      </c>
      <c r="E2550" s="17">
        <v>0.16791778464017501</v>
      </c>
      <c r="F2550" s="17"/>
      <c r="G2550" s="17">
        <v>0.15508505979950901</v>
      </c>
      <c r="H2550" s="17">
        <v>0.17253274552997699</v>
      </c>
      <c r="I2550" s="17">
        <v>0.15772011903296601</v>
      </c>
      <c r="J2550" s="17">
        <v>0.17051387484751199</v>
      </c>
      <c r="K2550" s="17">
        <v>0.201530524267728</v>
      </c>
      <c r="L2550" s="17">
        <v>0.244866548110833</v>
      </c>
      <c r="M2550" s="17"/>
      <c r="N2550" s="17">
        <v>0.20457933248670601</v>
      </c>
      <c r="O2550" s="17">
        <v>0.18391339930098299</v>
      </c>
      <c r="P2550" s="17">
        <v>0.19694455295942201</v>
      </c>
      <c r="Q2550" s="17">
        <v>0.15904792812013599</v>
      </c>
      <c r="R2550" s="17"/>
      <c r="S2550" s="17">
        <v>0.15073075875513001</v>
      </c>
      <c r="T2550" s="17">
        <v>0.183196624383551</v>
      </c>
      <c r="U2550" s="17">
        <v>0.24318933232106801</v>
      </c>
      <c r="V2550" s="17">
        <v>0.19641570870720801</v>
      </c>
      <c r="W2550" s="17">
        <v>0.17174094038344401</v>
      </c>
      <c r="X2550" s="17">
        <v>0.183604887440519</v>
      </c>
      <c r="Y2550" s="17">
        <v>0.20080879519946401</v>
      </c>
      <c r="Z2550" s="17">
        <v>0.20528147024617299</v>
      </c>
      <c r="AA2550" s="17">
        <v>0.17848973689731201</v>
      </c>
      <c r="AB2550" s="17">
        <v>0.18904505317583101</v>
      </c>
      <c r="AC2550" s="17">
        <v>0.18380210613742301</v>
      </c>
      <c r="AD2550" s="17">
        <v>0.193356708510597</v>
      </c>
      <c r="AE2550" s="17"/>
      <c r="AF2550" s="17">
        <v>0.20880072687738499</v>
      </c>
      <c r="AG2550" s="17">
        <v>0.187788122956766</v>
      </c>
      <c r="AH2550" s="17">
        <v>0.14464950233947199</v>
      </c>
      <c r="AI2550" s="17"/>
      <c r="AJ2550" s="17">
        <v>0.209913803403218</v>
      </c>
      <c r="AK2550" s="17">
        <v>0.17273856637739299</v>
      </c>
      <c r="AL2550" s="17">
        <v>0.22681567549446</v>
      </c>
      <c r="AM2550" s="17">
        <v>0.28891005514504903</v>
      </c>
      <c r="AN2550" s="17">
        <v>0.157175049596467</v>
      </c>
      <c r="AO2550" s="17"/>
      <c r="AP2550" s="17">
        <v>0.208813886193255</v>
      </c>
      <c r="AQ2550" s="17">
        <v>0.18294471005342999</v>
      </c>
      <c r="AR2550" s="17">
        <v>0.22230747397046899</v>
      </c>
      <c r="AS2550" s="17"/>
      <c r="AT2550" s="17">
        <v>0.24024275645419399</v>
      </c>
      <c r="AU2550" s="17">
        <v>0.20428984211561499</v>
      </c>
      <c r="AV2550" s="17" t="s">
        <v>74</v>
      </c>
      <c r="AW2550" s="17">
        <v>9.9099214094084107E-2</v>
      </c>
      <c r="AX2550" s="17">
        <v>0.117121903732103</v>
      </c>
      <c r="AY2550" s="17">
        <v>0.13412963612932599</v>
      </c>
      <c r="AZ2550" s="17">
        <v>0.20518117936263899</v>
      </c>
    </row>
    <row r="2551" spans="2:52" x14ac:dyDescent="0.35">
      <c r="B2551" t="s">
        <v>677</v>
      </c>
      <c r="C2551" s="17">
        <v>0.169098991249474</v>
      </c>
      <c r="D2551" s="17">
        <v>0.19473399773177599</v>
      </c>
      <c r="E2551" s="17">
        <v>0.14444598429014299</v>
      </c>
      <c r="F2551" s="17"/>
      <c r="G2551" s="17">
        <v>0.12950636248417299</v>
      </c>
      <c r="H2551" s="17">
        <v>0.15064753880695</v>
      </c>
      <c r="I2551" s="17">
        <v>0.14044099281682099</v>
      </c>
      <c r="J2551" s="17">
        <v>0.15189800895894401</v>
      </c>
      <c r="K2551" s="17">
        <v>0.22910439366881899</v>
      </c>
      <c r="L2551" s="17">
        <v>0.207292399493408</v>
      </c>
      <c r="M2551" s="17"/>
      <c r="N2551" s="17">
        <v>0.19606592011398899</v>
      </c>
      <c r="O2551" s="17">
        <v>0.19088206834763499</v>
      </c>
      <c r="P2551" s="17">
        <v>0.161320926520195</v>
      </c>
      <c r="Q2551" s="17">
        <v>0.12518917542067301</v>
      </c>
      <c r="R2551" s="17"/>
      <c r="S2551" s="17">
        <v>0.13549236535034501</v>
      </c>
      <c r="T2551" s="17">
        <v>0.13507471304531499</v>
      </c>
      <c r="U2551" s="17">
        <v>0.17657274162348799</v>
      </c>
      <c r="V2551" s="17">
        <v>0.209552592987237</v>
      </c>
      <c r="W2551" s="17">
        <v>0.17201561947784</v>
      </c>
      <c r="X2551" s="17">
        <v>0.19329040048091001</v>
      </c>
      <c r="Y2551" s="17">
        <v>0.14519027685279201</v>
      </c>
      <c r="Z2551" s="17">
        <v>0.207246786278521</v>
      </c>
      <c r="AA2551" s="17">
        <v>0.160192864655642</v>
      </c>
      <c r="AB2551" s="17">
        <v>0.237559562908464</v>
      </c>
      <c r="AC2551" s="17">
        <v>0.14776530609952099</v>
      </c>
      <c r="AD2551" s="17">
        <v>0.12832297919178101</v>
      </c>
      <c r="AE2551" s="17"/>
      <c r="AF2551" s="17">
        <v>0.176710810589364</v>
      </c>
      <c r="AG2551" s="17">
        <v>0.190180962766026</v>
      </c>
      <c r="AH2551" s="17">
        <v>0.129864545795532</v>
      </c>
      <c r="AI2551" s="17"/>
      <c r="AJ2551" s="17">
        <v>0.18188626432044799</v>
      </c>
      <c r="AK2551" s="17">
        <v>0.17222421371273799</v>
      </c>
      <c r="AL2551" s="17">
        <v>0.22603879758817</v>
      </c>
      <c r="AM2551" s="17">
        <v>0.14612043445666101</v>
      </c>
      <c r="AN2551" s="17">
        <v>0.12778253083466801</v>
      </c>
      <c r="AO2551" s="17"/>
      <c r="AP2551" s="17">
        <v>0.17311790214682601</v>
      </c>
      <c r="AQ2551" s="17">
        <v>0.169321180709954</v>
      </c>
      <c r="AR2551" s="17">
        <v>0.19906976866489401</v>
      </c>
      <c r="AS2551" s="17"/>
      <c r="AT2551" s="17">
        <v>0.21517374690205299</v>
      </c>
      <c r="AU2551" s="17">
        <v>0.19135813393554299</v>
      </c>
      <c r="AV2551" s="17" t="s">
        <v>74</v>
      </c>
      <c r="AW2551" s="17">
        <v>0.13546040271951201</v>
      </c>
      <c r="AX2551" s="17">
        <v>0.107578192564649</v>
      </c>
      <c r="AY2551" s="17">
        <v>0.100524801895049</v>
      </c>
      <c r="AZ2551" s="17">
        <v>0.15991985793931199</v>
      </c>
    </row>
    <row r="2552" spans="2:52" x14ac:dyDescent="0.35">
      <c r="B2552" t="s">
        <v>465</v>
      </c>
      <c r="C2552" s="17">
        <v>0.15304490263430801</v>
      </c>
      <c r="D2552" s="17">
        <v>0.164418227692081</v>
      </c>
      <c r="E2552" s="17">
        <v>0.141264201299766</v>
      </c>
      <c r="F2552" s="17"/>
      <c r="G2552" s="17">
        <v>0.165121616908776</v>
      </c>
      <c r="H2552" s="17">
        <v>0.17971748425609799</v>
      </c>
      <c r="I2552" s="17">
        <v>0.16108056592221301</v>
      </c>
      <c r="J2552" s="17">
        <v>0.14809084019409699</v>
      </c>
      <c r="K2552" s="17">
        <v>0.139778466286992</v>
      </c>
      <c r="L2552" s="17">
        <v>0.12978980416823799</v>
      </c>
      <c r="M2552" s="17"/>
      <c r="N2552" s="17">
        <v>0.15406206580440801</v>
      </c>
      <c r="O2552" s="17">
        <v>0.15376006123243399</v>
      </c>
      <c r="P2552" s="17">
        <v>0.148347048808566</v>
      </c>
      <c r="Q2552" s="17">
        <v>0.15535217196561299</v>
      </c>
      <c r="R2552" s="17"/>
      <c r="S2552" s="17">
        <v>0.15103366745045799</v>
      </c>
      <c r="T2552" s="17">
        <v>0.14232118672216701</v>
      </c>
      <c r="U2552" s="17">
        <v>0.144933152365811</v>
      </c>
      <c r="V2552" s="17">
        <v>0.150195324627243</v>
      </c>
      <c r="W2552" s="17">
        <v>0.15549679636709601</v>
      </c>
      <c r="X2552" s="17">
        <v>0.17200540405512599</v>
      </c>
      <c r="Y2552" s="17">
        <v>0.15898508645166501</v>
      </c>
      <c r="Z2552" s="17">
        <v>0.14744943715632899</v>
      </c>
      <c r="AA2552" s="17">
        <v>0.154267887497095</v>
      </c>
      <c r="AB2552" s="17">
        <v>0.149444632606831</v>
      </c>
      <c r="AC2552" s="17">
        <v>0.14578401585779099</v>
      </c>
      <c r="AD2552" s="17">
        <v>0.18639744863793001</v>
      </c>
      <c r="AE2552" s="17"/>
      <c r="AF2552" s="17">
        <v>0.12988061278527899</v>
      </c>
      <c r="AG2552" s="17">
        <v>0.16834111383742001</v>
      </c>
      <c r="AH2552" s="17">
        <v>0.15314254531836899</v>
      </c>
      <c r="AI2552" s="17"/>
      <c r="AJ2552" s="17">
        <v>0.13272004977125901</v>
      </c>
      <c r="AK2552" s="17">
        <v>0.172035933273988</v>
      </c>
      <c r="AL2552" s="17">
        <v>0.171133918903775</v>
      </c>
      <c r="AM2552" s="17">
        <v>6.0469137290889097E-2</v>
      </c>
      <c r="AN2552" s="17">
        <v>0.17360481685901699</v>
      </c>
      <c r="AO2552" s="17"/>
      <c r="AP2552" s="17">
        <v>0.13541616290875499</v>
      </c>
      <c r="AQ2552" s="17">
        <v>0.17122845865132399</v>
      </c>
      <c r="AR2552" s="17">
        <v>0.16284129042971501</v>
      </c>
      <c r="AS2552" s="17"/>
      <c r="AT2552" s="17">
        <v>0.14149298653174899</v>
      </c>
      <c r="AU2552" s="17">
        <v>0.16641870950503501</v>
      </c>
      <c r="AV2552" s="17" t="s">
        <v>74</v>
      </c>
      <c r="AW2552" s="17">
        <v>0.16086939244449</v>
      </c>
      <c r="AX2552" s="17">
        <v>0.13020488315199699</v>
      </c>
      <c r="AY2552" s="17">
        <v>0.16436329021387999</v>
      </c>
      <c r="AZ2552" s="17">
        <v>0.15175770910902101</v>
      </c>
    </row>
    <row r="2553" spans="2:52" x14ac:dyDescent="0.35">
      <c r="B2553" t="s">
        <v>678</v>
      </c>
      <c r="C2553" s="17">
        <v>0.15276595109973601</v>
      </c>
      <c r="D2553" s="17">
        <v>0.16102695352930299</v>
      </c>
      <c r="E2553" s="17">
        <v>0.14501178746248</v>
      </c>
      <c r="F2553" s="17"/>
      <c r="G2553" s="17">
        <v>0.127581260705142</v>
      </c>
      <c r="H2553" s="17">
        <v>0.14203422366068</v>
      </c>
      <c r="I2553" s="17">
        <v>0.14463093526740001</v>
      </c>
      <c r="J2553" s="17">
        <v>0.14013632194291101</v>
      </c>
      <c r="K2553" s="17">
        <v>0.15793877928680999</v>
      </c>
      <c r="L2553" s="17">
        <v>0.19149901401515701</v>
      </c>
      <c r="M2553" s="17"/>
      <c r="N2553" s="17">
        <v>0.14137882016321901</v>
      </c>
      <c r="O2553" s="17">
        <v>0.14508666087427</v>
      </c>
      <c r="P2553" s="17">
        <v>0.183684198838967</v>
      </c>
      <c r="Q2553" s="17">
        <v>0.145696115171804</v>
      </c>
      <c r="R2553" s="17"/>
      <c r="S2553" s="17">
        <v>0.12681605227738799</v>
      </c>
      <c r="T2553" s="17">
        <v>0.14599506041968799</v>
      </c>
      <c r="U2553" s="17">
        <v>0.16692435332949199</v>
      </c>
      <c r="V2553" s="17">
        <v>0.163691722792803</v>
      </c>
      <c r="W2553" s="17">
        <v>0.149593448224634</v>
      </c>
      <c r="X2553" s="17">
        <v>0.16402659237689801</v>
      </c>
      <c r="Y2553" s="17">
        <v>0.132548686690349</v>
      </c>
      <c r="Z2553" s="17">
        <v>0.14896086058104699</v>
      </c>
      <c r="AA2553" s="17">
        <v>0.17965664704866999</v>
      </c>
      <c r="AB2553" s="17">
        <v>0.15505043328087301</v>
      </c>
      <c r="AC2553" s="17">
        <v>0.15600009321209399</v>
      </c>
      <c r="AD2553" s="17">
        <v>0.154511278951424</v>
      </c>
      <c r="AE2553" s="17"/>
      <c r="AF2553" s="17">
        <v>0.17396698561683599</v>
      </c>
      <c r="AG2553" s="17">
        <v>0.14662173934436001</v>
      </c>
      <c r="AH2553" s="17">
        <v>0.14685687887163701</v>
      </c>
      <c r="AI2553" s="17"/>
      <c r="AJ2553" s="17">
        <v>0.17834915718866201</v>
      </c>
      <c r="AK2553" s="17">
        <v>0.12958885797495101</v>
      </c>
      <c r="AL2553" s="17">
        <v>0.142461875885592</v>
      </c>
      <c r="AM2553" s="17">
        <v>0.243035676424876</v>
      </c>
      <c r="AN2553" s="17">
        <v>0.15284589563210699</v>
      </c>
      <c r="AO2553" s="17"/>
      <c r="AP2553" s="17">
        <v>0.17991920158616401</v>
      </c>
      <c r="AQ2553" s="17">
        <v>0.13845160221127101</v>
      </c>
      <c r="AR2553" s="17">
        <v>0.18673302574251599</v>
      </c>
      <c r="AS2553" s="17"/>
      <c r="AT2553" s="17">
        <v>0.18214300564633601</v>
      </c>
      <c r="AU2553" s="17">
        <v>0.140924104957831</v>
      </c>
      <c r="AV2553" s="17" t="s">
        <v>74</v>
      </c>
      <c r="AW2553" s="17">
        <v>0.175285423030799</v>
      </c>
      <c r="AX2553" s="17">
        <v>0.14081665196211099</v>
      </c>
      <c r="AY2553" s="17">
        <v>0.11466098832393699</v>
      </c>
      <c r="AZ2553" s="17">
        <v>0.11774015204798299</v>
      </c>
    </row>
    <row r="2554" spans="2:52" x14ac:dyDescent="0.35">
      <c r="B2554" t="s">
        <v>679</v>
      </c>
      <c r="C2554" s="17">
        <v>0.1472103602099</v>
      </c>
      <c r="D2554" s="17">
        <v>0.17493084082444299</v>
      </c>
      <c r="E2554" s="17">
        <v>0.120428121546285</v>
      </c>
      <c r="F2554" s="17"/>
      <c r="G2554" s="17">
        <v>9.7046950673682297E-2</v>
      </c>
      <c r="H2554" s="17">
        <v>9.3118662513558298E-2</v>
      </c>
      <c r="I2554" s="17">
        <v>9.2750315214439494E-2</v>
      </c>
      <c r="J2554" s="17">
        <v>0.134943041567188</v>
      </c>
      <c r="K2554" s="17">
        <v>0.18115593368712299</v>
      </c>
      <c r="L2554" s="17">
        <v>0.25567658961969097</v>
      </c>
      <c r="M2554" s="17"/>
      <c r="N2554" s="17">
        <v>0.14125700084662099</v>
      </c>
      <c r="O2554" s="17">
        <v>0.15527591997514201</v>
      </c>
      <c r="P2554" s="17">
        <v>0.17080228862513799</v>
      </c>
      <c r="Q2554" s="17">
        <v>0.12639382223015799</v>
      </c>
      <c r="R2554" s="17"/>
      <c r="S2554" s="17">
        <v>0.104568867713366</v>
      </c>
      <c r="T2554" s="17">
        <v>0.192595624931131</v>
      </c>
      <c r="U2554" s="17">
        <v>0.14739602168438101</v>
      </c>
      <c r="V2554" s="17">
        <v>0.16880541536633101</v>
      </c>
      <c r="W2554" s="17">
        <v>0.18529314584335099</v>
      </c>
      <c r="X2554" s="17">
        <v>0.122228889881703</v>
      </c>
      <c r="Y2554" s="17">
        <v>0.142557264906672</v>
      </c>
      <c r="Z2554" s="17">
        <v>0.18915069048097599</v>
      </c>
      <c r="AA2554" s="17">
        <v>0.13116788970739099</v>
      </c>
      <c r="AB2554" s="17">
        <v>0.150122705653806</v>
      </c>
      <c r="AC2554" s="17">
        <v>0.10124284738790799</v>
      </c>
      <c r="AD2554" s="17">
        <v>0.15351246659091</v>
      </c>
      <c r="AE2554" s="17"/>
      <c r="AF2554" s="17">
        <v>0.20108031265932799</v>
      </c>
      <c r="AG2554" s="17">
        <v>0.14064649002701099</v>
      </c>
      <c r="AH2554" s="17">
        <v>8.7392463377437293E-2</v>
      </c>
      <c r="AI2554" s="17"/>
      <c r="AJ2554" s="17">
        <v>0.211131757328613</v>
      </c>
      <c r="AK2554" s="17">
        <v>0.11265684837036501</v>
      </c>
      <c r="AL2554" s="17">
        <v>0.14407360150946999</v>
      </c>
      <c r="AM2554" s="17">
        <v>0.26263421258449998</v>
      </c>
      <c r="AN2554" s="17">
        <v>8.5630567481950401E-2</v>
      </c>
      <c r="AO2554" s="17"/>
      <c r="AP2554" s="17">
        <v>0.17757997612613599</v>
      </c>
      <c r="AQ2554" s="17">
        <v>0.106706580528888</v>
      </c>
      <c r="AR2554" s="17">
        <v>0.16989156033451</v>
      </c>
      <c r="AS2554" s="17"/>
      <c r="AT2554" s="17">
        <v>0.240115243957774</v>
      </c>
      <c r="AU2554" s="17">
        <v>0.13504330507203599</v>
      </c>
      <c r="AV2554" s="17" t="s">
        <v>74</v>
      </c>
      <c r="AW2554" s="17">
        <v>7.1533792807109295E-2</v>
      </c>
      <c r="AX2554" s="17">
        <v>5.7256257157740298E-2</v>
      </c>
      <c r="AY2554" s="17">
        <v>7.3876358887800406E-2</v>
      </c>
      <c r="AZ2554" s="17">
        <v>0.111402353171558</v>
      </c>
    </row>
    <row r="2555" spans="2:52" x14ac:dyDescent="0.35">
      <c r="B2555" t="s">
        <v>466</v>
      </c>
      <c r="C2555" s="17">
        <v>0.14448321397317701</v>
      </c>
      <c r="D2555" s="17">
        <v>0.16043410029761801</v>
      </c>
      <c r="E2555" s="17">
        <v>0.12963367068530701</v>
      </c>
      <c r="F2555" s="17"/>
      <c r="G2555" s="17">
        <v>0.16075486800011399</v>
      </c>
      <c r="H2555" s="17">
        <v>0.13801990163096001</v>
      </c>
      <c r="I2555" s="17">
        <v>0.136309626862434</v>
      </c>
      <c r="J2555" s="17">
        <v>0.13768019428762801</v>
      </c>
      <c r="K2555" s="17">
        <v>0.13478171322533999</v>
      </c>
      <c r="L2555" s="17">
        <v>0.15757942240697501</v>
      </c>
      <c r="M2555" s="17"/>
      <c r="N2555" s="17">
        <v>0.17155292893082399</v>
      </c>
      <c r="O2555" s="17">
        <v>0.13198178225124799</v>
      </c>
      <c r="P2555" s="17">
        <v>0.145110616437435</v>
      </c>
      <c r="Q2555" s="17">
        <v>0.127571143806468</v>
      </c>
      <c r="R2555" s="17"/>
      <c r="S2555" s="17">
        <v>0.164028770589663</v>
      </c>
      <c r="T2555" s="17">
        <v>0.11063220212241399</v>
      </c>
      <c r="U2555" s="17">
        <v>0.16317393159445701</v>
      </c>
      <c r="V2555" s="17">
        <v>0.14421744227800501</v>
      </c>
      <c r="W2555" s="17">
        <v>0.15585459197034199</v>
      </c>
      <c r="X2555" s="17">
        <v>0.17585893913158501</v>
      </c>
      <c r="Y2555" s="17">
        <v>0.14452912757141501</v>
      </c>
      <c r="Z2555" s="17">
        <v>0.148103804243301</v>
      </c>
      <c r="AA2555" s="17">
        <v>0.12828565728350999</v>
      </c>
      <c r="AB2555" s="17">
        <v>0.149363405383172</v>
      </c>
      <c r="AC2555" s="17">
        <v>0.11096705117334101</v>
      </c>
      <c r="AD2555" s="17">
        <v>0.12576524851328399</v>
      </c>
      <c r="AE2555" s="17"/>
      <c r="AF2555" s="17">
        <v>0.14823769581986501</v>
      </c>
      <c r="AG2555" s="17">
        <v>0.14824510051467599</v>
      </c>
      <c r="AH2555" s="17">
        <v>0.116123951556462</v>
      </c>
      <c r="AI2555" s="17"/>
      <c r="AJ2555" s="17">
        <v>0.15239293054700001</v>
      </c>
      <c r="AK2555" s="17">
        <v>0.14231632644725201</v>
      </c>
      <c r="AL2555" s="17">
        <v>0.15549387985523799</v>
      </c>
      <c r="AM2555" s="17">
        <v>6.9119882514340106E-2</v>
      </c>
      <c r="AN2555" s="17">
        <v>0.13790370461859799</v>
      </c>
      <c r="AO2555" s="17"/>
      <c r="AP2555" s="17">
        <v>0.16270717390461301</v>
      </c>
      <c r="AQ2555" s="17">
        <v>0.143140541514514</v>
      </c>
      <c r="AR2555" s="17">
        <v>0.17078457927622401</v>
      </c>
      <c r="AS2555" s="17"/>
      <c r="AT2555" s="17">
        <v>0.16468461449147001</v>
      </c>
      <c r="AU2555" s="17">
        <v>0.15125950134140301</v>
      </c>
      <c r="AV2555" s="17" t="s">
        <v>74</v>
      </c>
      <c r="AW2555" s="17">
        <v>0.116861190158621</v>
      </c>
      <c r="AX2555" s="17">
        <v>0.10218184474222999</v>
      </c>
      <c r="AY2555" s="17">
        <v>0.13236319747133601</v>
      </c>
      <c r="AZ2555" s="17">
        <v>0.139085493804291</v>
      </c>
    </row>
    <row r="2556" spans="2:52" x14ac:dyDescent="0.35">
      <c r="B2556" t="s">
        <v>680</v>
      </c>
      <c r="C2556" s="17">
        <v>0.11200669777241699</v>
      </c>
      <c r="D2556" s="17">
        <v>0.118677537788517</v>
      </c>
      <c r="E2556" s="17">
        <v>0.105508179336503</v>
      </c>
      <c r="F2556" s="17"/>
      <c r="G2556" s="17">
        <v>8.3985130504330902E-2</v>
      </c>
      <c r="H2556" s="17">
        <v>0.113247817695227</v>
      </c>
      <c r="I2556" s="17">
        <v>8.8440428015217898E-2</v>
      </c>
      <c r="J2556" s="17">
        <v>0.114473056075153</v>
      </c>
      <c r="K2556" s="17">
        <v>0.11805703023992301</v>
      </c>
      <c r="L2556" s="17">
        <v>0.14262761772436</v>
      </c>
      <c r="M2556" s="17"/>
      <c r="N2556" s="17">
        <v>0.117512782214044</v>
      </c>
      <c r="O2556" s="17">
        <v>0.107412506536693</v>
      </c>
      <c r="P2556" s="17">
        <v>0.109461925864618</v>
      </c>
      <c r="Q2556" s="17">
        <v>0.11356581548528399</v>
      </c>
      <c r="R2556" s="17"/>
      <c r="S2556" s="17">
        <v>0.138918485646399</v>
      </c>
      <c r="T2556" s="17">
        <v>0.105917119377042</v>
      </c>
      <c r="U2556" s="17">
        <v>0.120342580464093</v>
      </c>
      <c r="V2556" s="17">
        <v>0.111737454438157</v>
      </c>
      <c r="W2556" s="17">
        <v>0.108974786994132</v>
      </c>
      <c r="X2556" s="17">
        <v>8.8816466834286401E-2</v>
      </c>
      <c r="Y2556" s="17">
        <v>0.107681989055754</v>
      </c>
      <c r="Z2556" s="17">
        <v>0.114335193427662</v>
      </c>
      <c r="AA2556" s="17">
        <v>8.8590690338102296E-2</v>
      </c>
      <c r="AB2556" s="17">
        <v>0.13820195157588799</v>
      </c>
      <c r="AC2556" s="17">
        <v>0.121032735833162</v>
      </c>
      <c r="AD2556" s="17">
        <v>6.8712359534699105E-2</v>
      </c>
      <c r="AE2556" s="17"/>
      <c r="AF2556" s="17">
        <v>0.118107256621146</v>
      </c>
      <c r="AG2556" s="17">
        <v>0.121300814082233</v>
      </c>
      <c r="AH2556" s="17">
        <v>0.101129137111215</v>
      </c>
      <c r="AI2556" s="17"/>
      <c r="AJ2556" s="17">
        <v>0.118152347735111</v>
      </c>
      <c r="AK2556" s="17">
        <v>0.111785420532066</v>
      </c>
      <c r="AL2556" s="17">
        <v>0.12036458828028999</v>
      </c>
      <c r="AM2556" s="17">
        <v>0.14593137671004699</v>
      </c>
      <c r="AN2556" s="17">
        <v>0.101166160630643</v>
      </c>
      <c r="AO2556" s="17"/>
      <c r="AP2556" s="17">
        <v>0.114784954654945</v>
      </c>
      <c r="AQ2556" s="17">
        <v>0.108500122247532</v>
      </c>
      <c r="AR2556" s="17">
        <v>0.111437981663127</v>
      </c>
      <c r="AS2556" s="17"/>
      <c r="AT2556" s="17">
        <v>0.11643151341806</v>
      </c>
      <c r="AU2556" s="17">
        <v>0.100834500935518</v>
      </c>
      <c r="AV2556" s="17" t="s">
        <v>74</v>
      </c>
      <c r="AW2556" s="17">
        <v>9.4868966862402301E-2</v>
      </c>
      <c r="AX2556" s="17">
        <v>9.8902041846967603E-2</v>
      </c>
      <c r="AY2556" s="17">
        <v>0.13740319583235799</v>
      </c>
      <c r="AZ2556" s="17">
        <v>7.8711284459459893E-2</v>
      </c>
    </row>
    <row r="2557" spans="2:52" x14ac:dyDescent="0.35">
      <c r="B2557" t="s">
        <v>468</v>
      </c>
      <c r="C2557" s="17">
        <v>0.10881329180598399</v>
      </c>
      <c r="D2557" s="17">
        <v>0.112124852004628</v>
      </c>
      <c r="E2557" s="17">
        <v>0.10563915950776399</v>
      </c>
      <c r="F2557" s="17"/>
      <c r="G2557" s="17">
        <v>0.158041358835006</v>
      </c>
      <c r="H2557" s="17">
        <v>0.141819300583234</v>
      </c>
      <c r="I2557" s="17">
        <v>0.12933777723242901</v>
      </c>
      <c r="J2557" s="17">
        <v>9.8308826579335207E-2</v>
      </c>
      <c r="K2557" s="17">
        <v>7.6718983431492693E-2</v>
      </c>
      <c r="L2557" s="17">
        <v>6.2784563514577299E-2</v>
      </c>
      <c r="M2557" s="17"/>
      <c r="N2557" s="17">
        <v>0.11409462702045201</v>
      </c>
      <c r="O2557" s="17">
        <v>0.106896355145757</v>
      </c>
      <c r="P2557" s="17">
        <v>0.111297326110713</v>
      </c>
      <c r="Q2557" s="17">
        <v>0.10336550738618</v>
      </c>
      <c r="R2557" s="17"/>
      <c r="S2557" s="17">
        <v>0.13428801907437901</v>
      </c>
      <c r="T2557" s="17">
        <v>0.115698940194132</v>
      </c>
      <c r="U2557" s="17">
        <v>8.0259259307018799E-2</v>
      </c>
      <c r="V2557" s="17">
        <v>0.12767953377913299</v>
      </c>
      <c r="W2557" s="17">
        <v>0.116810296882476</v>
      </c>
      <c r="X2557" s="17">
        <v>0.117271398849252</v>
      </c>
      <c r="Y2557" s="17">
        <v>8.1348314113045703E-2</v>
      </c>
      <c r="Z2557" s="17">
        <v>7.2858538834830497E-2</v>
      </c>
      <c r="AA2557" s="17">
        <v>0.103292396832613</v>
      </c>
      <c r="AB2557" s="17">
        <v>0.103590196923105</v>
      </c>
      <c r="AC2557" s="17">
        <v>7.9573440312761604E-2</v>
      </c>
      <c r="AD2557" s="17">
        <v>0.14113122538551801</v>
      </c>
      <c r="AE2557" s="17"/>
      <c r="AF2557" s="17">
        <v>9.3493594277551995E-2</v>
      </c>
      <c r="AG2557" s="17">
        <v>0.104298329701728</v>
      </c>
      <c r="AH2557" s="17">
        <v>0.13015524008182799</v>
      </c>
      <c r="AI2557" s="17"/>
      <c r="AJ2557" s="17">
        <v>9.3126664729659095E-2</v>
      </c>
      <c r="AK2557" s="17">
        <v>0.11518503098214</v>
      </c>
      <c r="AL2557" s="17">
        <v>9.5330051503906402E-2</v>
      </c>
      <c r="AM2557" s="17">
        <v>7.6640134316650593E-2</v>
      </c>
      <c r="AN2557" s="17">
        <v>0.120879319310392</v>
      </c>
      <c r="AO2557" s="17"/>
      <c r="AP2557" s="17">
        <v>0.108776286942487</v>
      </c>
      <c r="AQ2557" s="17">
        <v>0.118464423533723</v>
      </c>
      <c r="AR2557" s="17">
        <v>0.101851986822986</v>
      </c>
      <c r="AS2557" s="17"/>
      <c r="AT2557" s="17">
        <v>8.9308781797018802E-2</v>
      </c>
      <c r="AU2557" s="17">
        <v>0.103369818741975</v>
      </c>
      <c r="AV2557" s="17" t="s">
        <v>74</v>
      </c>
      <c r="AW2557" s="17">
        <v>0.12105722280153</v>
      </c>
      <c r="AX2557" s="17">
        <v>0.11532133386339299</v>
      </c>
      <c r="AY2557" s="17">
        <v>0.142122497661684</v>
      </c>
      <c r="AZ2557" s="17">
        <v>0.109697616786748</v>
      </c>
    </row>
    <row r="2558" spans="2:52" x14ac:dyDescent="0.35">
      <c r="B2558" t="s">
        <v>681</v>
      </c>
      <c r="C2558" s="17">
        <v>0.10841511463655</v>
      </c>
      <c r="D2558" s="17">
        <v>0.11702053932128299</v>
      </c>
      <c r="E2558" s="17">
        <v>0.100011920275435</v>
      </c>
      <c r="F2558" s="17"/>
      <c r="G2558" s="17">
        <v>0.100245271177729</v>
      </c>
      <c r="H2558" s="17">
        <v>8.6170997217210707E-2</v>
      </c>
      <c r="I2558" s="17">
        <v>7.9692448436490496E-2</v>
      </c>
      <c r="J2558" s="17">
        <v>9.4533681799116406E-2</v>
      </c>
      <c r="K2558" s="17">
        <v>0.14505254521723501</v>
      </c>
      <c r="L2558" s="17">
        <v>0.141882647423551</v>
      </c>
      <c r="M2558" s="17"/>
      <c r="N2558" s="17">
        <v>0.107539939319949</v>
      </c>
      <c r="O2558" s="17">
        <v>0.11543993755386001</v>
      </c>
      <c r="P2558" s="17">
        <v>0.112425769301712</v>
      </c>
      <c r="Q2558" s="17">
        <v>9.78467898687677E-2</v>
      </c>
      <c r="R2558" s="17"/>
      <c r="S2558" s="17">
        <v>8.89825858552966E-2</v>
      </c>
      <c r="T2558" s="17">
        <v>0.108347800294359</v>
      </c>
      <c r="U2558" s="17">
        <v>9.9090435310139405E-2</v>
      </c>
      <c r="V2558" s="17">
        <v>0.13962421291298699</v>
      </c>
      <c r="W2558" s="17">
        <v>9.24983432529356E-2</v>
      </c>
      <c r="X2558" s="17">
        <v>0.103635603606272</v>
      </c>
      <c r="Y2558" s="17">
        <v>0.11586728458479</v>
      </c>
      <c r="Z2558" s="17">
        <v>0.139527672424305</v>
      </c>
      <c r="AA2558" s="17">
        <v>0.102482890399704</v>
      </c>
      <c r="AB2558" s="17">
        <v>0.126351943322733</v>
      </c>
      <c r="AC2558" s="17">
        <v>8.7965253439204596E-2</v>
      </c>
      <c r="AD2558" s="17">
        <v>0.122828898530848</v>
      </c>
      <c r="AE2558" s="17"/>
      <c r="AF2558" s="17">
        <v>0.14308922988372699</v>
      </c>
      <c r="AG2558" s="17">
        <v>8.9092806753145695E-2</v>
      </c>
      <c r="AH2558" s="17">
        <v>9.7316857909690802E-2</v>
      </c>
      <c r="AI2558" s="17"/>
      <c r="AJ2558" s="17">
        <v>0.14853442559330801</v>
      </c>
      <c r="AK2558" s="17">
        <v>7.5357577013242499E-2</v>
      </c>
      <c r="AL2558" s="17">
        <v>9.7138638360881394E-2</v>
      </c>
      <c r="AM2558" s="17">
        <v>0.227927987299399</v>
      </c>
      <c r="AN2558" s="17">
        <v>0.10174752458029</v>
      </c>
      <c r="AO2558" s="17"/>
      <c r="AP2558" s="17">
        <v>0.13742320204672501</v>
      </c>
      <c r="AQ2558" s="17">
        <v>7.4358965553607798E-2</v>
      </c>
      <c r="AR2558" s="17">
        <v>9.9820005601578707E-2</v>
      </c>
      <c r="AS2558" s="17"/>
      <c r="AT2558" s="17">
        <v>0.14253494906218001</v>
      </c>
      <c r="AU2558" s="17">
        <v>0.10143111258824</v>
      </c>
      <c r="AV2558" s="17" t="s">
        <v>74</v>
      </c>
      <c r="AW2558" s="17">
        <v>7.7206513882212197E-2</v>
      </c>
      <c r="AX2558" s="17">
        <v>8.2102726510206697E-2</v>
      </c>
      <c r="AY2558" s="17">
        <v>7.9142376269199205E-2</v>
      </c>
      <c r="AZ2558" s="17">
        <v>7.7246164810806303E-2</v>
      </c>
    </row>
    <row r="2559" spans="2:52" x14ac:dyDescent="0.35">
      <c r="B2559" t="s">
        <v>473</v>
      </c>
      <c r="C2559" s="17">
        <v>9.6163780600902901E-2</v>
      </c>
      <c r="D2559" s="17">
        <v>9.3377083092420696E-2</v>
      </c>
      <c r="E2559" s="17">
        <v>9.8921482106914996E-2</v>
      </c>
      <c r="F2559" s="17"/>
      <c r="G2559" s="17">
        <v>0.176203442947893</v>
      </c>
      <c r="H2559" s="17">
        <v>0.12669637034747999</v>
      </c>
      <c r="I2559" s="17">
        <v>0.113839603473019</v>
      </c>
      <c r="J2559" s="17">
        <v>7.6488655546857298E-2</v>
      </c>
      <c r="K2559" s="17">
        <v>5.0787078242716499E-2</v>
      </c>
      <c r="L2559" s="17">
        <v>5.03621667498204E-2</v>
      </c>
      <c r="M2559" s="17"/>
      <c r="N2559" s="17">
        <v>9.8647631415567996E-2</v>
      </c>
      <c r="O2559" s="17">
        <v>0.115864004088356</v>
      </c>
      <c r="P2559" s="17">
        <v>7.5771433308846003E-2</v>
      </c>
      <c r="Q2559" s="17">
        <v>9.2170321330598798E-2</v>
      </c>
      <c r="R2559" s="17"/>
      <c r="S2559" s="17">
        <v>0.12690201245548399</v>
      </c>
      <c r="T2559" s="17">
        <v>9.8119164231747796E-2</v>
      </c>
      <c r="U2559" s="17">
        <v>8.11923142320949E-2</v>
      </c>
      <c r="V2559" s="17">
        <v>6.1684843386536202E-2</v>
      </c>
      <c r="W2559" s="17">
        <v>0.103507460538298</v>
      </c>
      <c r="X2559" s="17">
        <v>0.11105423010037099</v>
      </c>
      <c r="Y2559" s="17">
        <v>6.2938540822718797E-2</v>
      </c>
      <c r="Z2559" s="17">
        <v>7.0569272482895296E-2</v>
      </c>
      <c r="AA2559" s="17">
        <v>0.110053098454009</v>
      </c>
      <c r="AB2559" s="17">
        <v>9.3600808203940303E-2</v>
      </c>
      <c r="AC2559" s="17">
        <v>6.6588741624994605E-2</v>
      </c>
      <c r="AD2559" s="17">
        <v>0.154039704234364</v>
      </c>
      <c r="AE2559" s="17"/>
      <c r="AF2559" s="17">
        <v>6.3086774077819804E-2</v>
      </c>
      <c r="AG2559" s="17">
        <v>0.100110771662517</v>
      </c>
      <c r="AH2559" s="17">
        <v>0.12565930704697101</v>
      </c>
      <c r="AI2559" s="17"/>
      <c r="AJ2559" s="17">
        <v>7.1037902232148203E-2</v>
      </c>
      <c r="AK2559" s="17">
        <v>0.115909498986261</v>
      </c>
      <c r="AL2559" s="17">
        <v>9.6861913301404798E-2</v>
      </c>
      <c r="AM2559" s="17">
        <v>4.4047719118729303E-2</v>
      </c>
      <c r="AN2559" s="17">
        <v>0.115722816283316</v>
      </c>
      <c r="AO2559" s="17"/>
      <c r="AP2559" s="17">
        <v>9.6413284467081403E-2</v>
      </c>
      <c r="AQ2559" s="17">
        <v>0.109634053342197</v>
      </c>
      <c r="AR2559" s="17">
        <v>0.103714075363862</v>
      </c>
      <c r="AS2559" s="17"/>
      <c r="AT2559" s="17">
        <v>7.0573597397255106E-2</v>
      </c>
      <c r="AU2559" s="17">
        <v>0.10871279130532401</v>
      </c>
      <c r="AV2559" s="17" t="s">
        <v>74</v>
      </c>
      <c r="AW2559" s="17">
        <v>9.3118720597356694E-2</v>
      </c>
      <c r="AX2559" s="17">
        <v>8.84065183985044E-2</v>
      </c>
      <c r="AY2559" s="17">
        <v>0.119855464903158</v>
      </c>
      <c r="AZ2559" s="17">
        <v>0.14206602376514499</v>
      </c>
    </row>
    <row r="2560" spans="2:52" x14ac:dyDescent="0.35">
      <c r="B2560" t="s">
        <v>470</v>
      </c>
      <c r="C2560" s="17">
        <v>9.5367289042877099E-2</v>
      </c>
      <c r="D2560" s="17">
        <v>0.106213149981104</v>
      </c>
      <c r="E2560" s="17">
        <v>8.3899164555488903E-2</v>
      </c>
      <c r="F2560" s="17"/>
      <c r="G2560" s="17">
        <v>0.16363548044711301</v>
      </c>
      <c r="H2560" s="17">
        <v>0.13191755805283401</v>
      </c>
      <c r="I2560" s="17">
        <v>9.9924285674306002E-2</v>
      </c>
      <c r="J2560" s="17">
        <v>7.3642872905036294E-2</v>
      </c>
      <c r="K2560" s="17">
        <v>7.3673688767735002E-2</v>
      </c>
      <c r="L2560" s="17">
        <v>4.8935883129161202E-2</v>
      </c>
      <c r="M2560" s="17"/>
      <c r="N2560" s="17">
        <v>0.109452910263584</v>
      </c>
      <c r="O2560" s="17">
        <v>0.121079674275892</v>
      </c>
      <c r="P2560" s="17">
        <v>7.1570452047172398E-2</v>
      </c>
      <c r="Q2560" s="17">
        <v>7.2509077213621403E-2</v>
      </c>
      <c r="R2560" s="17"/>
      <c r="S2560" s="17">
        <v>0.13411074783016499</v>
      </c>
      <c r="T2560" s="17">
        <v>9.1135321733792393E-2</v>
      </c>
      <c r="U2560" s="17">
        <v>8.1708621816475299E-2</v>
      </c>
      <c r="V2560" s="17">
        <v>9.4807606294148097E-2</v>
      </c>
      <c r="W2560" s="17">
        <v>7.8266097652413796E-2</v>
      </c>
      <c r="X2560" s="17">
        <v>0.11081191400519</v>
      </c>
      <c r="Y2560" s="17">
        <v>6.1753384144598002E-2</v>
      </c>
      <c r="Z2560" s="17">
        <v>5.8109416483375601E-2</v>
      </c>
      <c r="AA2560" s="17">
        <v>0.10570311177906599</v>
      </c>
      <c r="AB2560" s="17">
        <v>7.5526051171251996E-2</v>
      </c>
      <c r="AC2560" s="17">
        <v>0.106797719372275</v>
      </c>
      <c r="AD2560" s="17">
        <v>0.10632057257892399</v>
      </c>
      <c r="AE2560" s="17"/>
      <c r="AF2560" s="17">
        <v>6.3838089496381395E-2</v>
      </c>
      <c r="AG2560" s="17">
        <v>0.101105326254053</v>
      </c>
      <c r="AH2560" s="17">
        <v>0.117823109391888</v>
      </c>
      <c r="AI2560" s="17"/>
      <c r="AJ2560" s="17">
        <v>7.4456416742962106E-2</v>
      </c>
      <c r="AK2560" s="17">
        <v>0.107583696671617</v>
      </c>
      <c r="AL2560" s="17">
        <v>9.58997564373536E-2</v>
      </c>
      <c r="AM2560" s="17">
        <v>7.6024982065975605E-2</v>
      </c>
      <c r="AN2560" s="17">
        <v>9.3248283506587107E-2</v>
      </c>
      <c r="AO2560" s="17"/>
      <c r="AP2560" s="17">
        <v>6.6299154595794399E-2</v>
      </c>
      <c r="AQ2560" s="17">
        <v>0.113525773560586</v>
      </c>
      <c r="AR2560" s="17">
        <v>0.12819427886329199</v>
      </c>
      <c r="AS2560" s="17"/>
      <c r="AT2560" s="17">
        <v>6.8149964291491699E-2</v>
      </c>
      <c r="AU2560" s="17">
        <v>7.9151032269497698E-2</v>
      </c>
      <c r="AV2560" s="17" t="s">
        <v>74</v>
      </c>
      <c r="AW2560" s="17">
        <v>7.9744004635927596E-2</v>
      </c>
      <c r="AX2560" s="17">
        <v>9.7943160648132493E-2</v>
      </c>
      <c r="AY2560" s="17">
        <v>0.17224287973858399</v>
      </c>
      <c r="AZ2560" s="17">
        <v>9.1862004732999894E-2</v>
      </c>
    </row>
    <row r="2561" spans="2:52" x14ac:dyDescent="0.35">
      <c r="B2561" t="s">
        <v>682</v>
      </c>
      <c r="C2561" s="17">
        <v>9.4812223332029003E-2</v>
      </c>
      <c r="D2561" s="17">
        <v>0.109048486997278</v>
      </c>
      <c r="E2561" s="17">
        <v>8.0877414613593698E-2</v>
      </c>
      <c r="F2561" s="17"/>
      <c r="G2561" s="17">
        <v>0.14237154047770001</v>
      </c>
      <c r="H2561" s="17">
        <v>0.116429665931985</v>
      </c>
      <c r="I2561" s="17">
        <v>0.10888265819866</v>
      </c>
      <c r="J2561" s="17">
        <v>8.8543669073283898E-2</v>
      </c>
      <c r="K2561" s="17">
        <v>6.3015233142204793E-2</v>
      </c>
      <c r="L2561" s="17">
        <v>6.0731697644669402E-2</v>
      </c>
      <c r="M2561" s="17"/>
      <c r="N2561" s="17">
        <v>0.12684512861240399</v>
      </c>
      <c r="O2561" s="17">
        <v>9.7140880033304997E-2</v>
      </c>
      <c r="P2561" s="17">
        <v>8.9547428060535506E-2</v>
      </c>
      <c r="Q2561" s="17">
        <v>6.2742253781825005E-2</v>
      </c>
      <c r="R2561" s="17"/>
      <c r="S2561" s="17">
        <v>0.110122409941669</v>
      </c>
      <c r="T2561" s="17">
        <v>0.10121723288841</v>
      </c>
      <c r="U2561" s="17">
        <v>9.2069051187074299E-2</v>
      </c>
      <c r="V2561" s="17">
        <v>5.9299734422590303E-2</v>
      </c>
      <c r="W2561" s="17">
        <v>0.10785197439015</v>
      </c>
      <c r="X2561" s="17">
        <v>0.106847757683585</v>
      </c>
      <c r="Y2561" s="17">
        <v>7.2167549228150496E-2</v>
      </c>
      <c r="Z2561" s="17">
        <v>0.102413210798771</v>
      </c>
      <c r="AA2561" s="17">
        <v>7.5245342166607901E-2</v>
      </c>
      <c r="AB2561" s="17">
        <v>0.108514050443363</v>
      </c>
      <c r="AC2561" s="17">
        <v>7.2497339311331205E-2</v>
      </c>
      <c r="AD2561" s="17">
        <v>0.16048626803166699</v>
      </c>
      <c r="AE2561" s="17"/>
      <c r="AF2561" s="17">
        <v>8.4683089759819197E-2</v>
      </c>
      <c r="AG2561" s="17">
        <v>9.4752050204886196E-2</v>
      </c>
      <c r="AH2561" s="17">
        <v>0.112342870829663</v>
      </c>
      <c r="AI2561" s="17"/>
      <c r="AJ2561" s="17">
        <v>8.5364820271999306E-2</v>
      </c>
      <c r="AK2561" s="17">
        <v>9.81348102897599E-2</v>
      </c>
      <c r="AL2561" s="17">
        <v>9.2635808195167604E-2</v>
      </c>
      <c r="AM2561" s="17">
        <v>4.56458592509459E-2</v>
      </c>
      <c r="AN2561" s="17">
        <v>0.10446359493396799</v>
      </c>
      <c r="AO2561" s="17"/>
      <c r="AP2561" s="17">
        <v>8.4813221838841601E-2</v>
      </c>
      <c r="AQ2561" s="17">
        <v>9.7283981108986201E-2</v>
      </c>
      <c r="AR2561" s="17">
        <v>0.12347353743753101</v>
      </c>
      <c r="AS2561" s="17"/>
      <c r="AT2561" s="17">
        <v>9.21641276036156E-2</v>
      </c>
      <c r="AU2561" s="17">
        <v>0.129936975729884</v>
      </c>
      <c r="AV2561" s="17" t="s">
        <v>74</v>
      </c>
      <c r="AW2561" s="17">
        <v>5.1614701299449901E-2</v>
      </c>
      <c r="AX2561" s="17">
        <v>6.5078223592444306E-2</v>
      </c>
      <c r="AY2561" s="17">
        <v>8.31053698329242E-2</v>
      </c>
      <c r="AZ2561" s="17">
        <v>0.13364663318126199</v>
      </c>
    </row>
    <row r="2562" spans="2:52" x14ac:dyDescent="0.35">
      <c r="B2562" t="s">
        <v>472</v>
      </c>
      <c r="C2562" s="17">
        <v>9.1150368262930798E-2</v>
      </c>
      <c r="D2562" s="17">
        <v>9.3208992807879101E-2</v>
      </c>
      <c r="E2562" s="17">
        <v>8.8521636076353702E-2</v>
      </c>
      <c r="F2562" s="17"/>
      <c r="G2562" s="17">
        <v>0.15854048674591001</v>
      </c>
      <c r="H2562" s="17">
        <v>0.111712608900969</v>
      </c>
      <c r="I2562" s="17">
        <v>9.9308401011656902E-2</v>
      </c>
      <c r="J2562" s="17">
        <v>8.3281881993860898E-2</v>
      </c>
      <c r="K2562" s="17">
        <v>5.8738023676163501E-2</v>
      </c>
      <c r="L2562" s="17">
        <v>5.1300635311069598E-2</v>
      </c>
      <c r="M2562" s="17"/>
      <c r="N2562" s="17">
        <v>9.2223304411571394E-2</v>
      </c>
      <c r="O2562" s="17">
        <v>0.10317055374308801</v>
      </c>
      <c r="P2562" s="17">
        <v>8.3370944276428702E-2</v>
      </c>
      <c r="Q2562" s="17">
        <v>8.5508271358584395E-2</v>
      </c>
      <c r="R2562" s="17"/>
      <c r="S2562" s="17">
        <v>0.120181673342677</v>
      </c>
      <c r="T2562" s="17">
        <v>6.1898926451867703E-2</v>
      </c>
      <c r="U2562" s="17">
        <v>5.3659264876117399E-2</v>
      </c>
      <c r="V2562" s="17">
        <v>8.2530911704323501E-2</v>
      </c>
      <c r="W2562" s="17">
        <v>0.120338279638654</v>
      </c>
      <c r="X2562" s="17">
        <v>0.128577441997836</v>
      </c>
      <c r="Y2562" s="17">
        <v>8.8915917271203807E-2</v>
      </c>
      <c r="Z2562" s="17">
        <v>7.3857771209673004E-2</v>
      </c>
      <c r="AA2562" s="17">
        <v>9.6584344888251905E-2</v>
      </c>
      <c r="AB2562" s="17">
        <v>0.10504751616628601</v>
      </c>
      <c r="AC2562" s="17">
        <v>4.2798291263252297E-2</v>
      </c>
      <c r="AD2562" s="17">
        <v>7.5391704684142594E-2</v>
      </c>
      <c r="AE2562" s="17"/>
      <c r="AF2562" s="17">
        <v>7.3854880632149705E-2</v>
      </c>
      <c r="AG2562" s="17">
        <v>9.1458377347706801E-2</v>
      </c>
      <c r="AH2562" s="17">
        <v>9.4597140853741699E-2</v>
      </c>
      <c r="AI2562" s="17"/>
      <c r="AJ2562" s="17">
        <v>7.57856739254094E-2</v>
      </c>
      <c r="AK2562" s="17">
        <v>0.10638709336815901</v>
      </c>
      <c r="AL2562" s="17">
        <v>8.5262952762718502E-2</v>
      </c>
      <c r="AM2562" s="17">
        <v>0</v>
      </c>
      <c r="AN2562" s="17">
        <v>7.7501669717897098E-2</v>
      </c>
      <c r="AO2562" s="17"/>
      <c r="AP2562" s="17">
        <v>8.8224261436743903E-2</v>
      </c>
      <c r="AQ2562" s="17">
        <v>0.105523786647824</v>
      </c>
      <c r="AR2562" s="17">
        <v>0.10156046375585701</v>
      </c>
      <c r="AS2562" s="17"/>
      <c r="AT2562" s="17">
        <v>7.2934117790801903E-2</v>
      </c>
      <c r="AU2562" s="17">
        <v>0.10313000754929701</v>
      </c>
      <c r="AV2562" s="17" t="s">
        <v>74</v>
      </c>
      <c r="AW2562" s="17">
        <v>8.6075775561524098E-2</v>
      </c>
      <c r="AX2562" s="17">
        <v>0.102615902855275</v>
      </c>
      <c r="AY2562" s="17">
        <v>9.8152608442506298E-2</v>
      </c>
      <c r="AZ2562" s="17">
        <v>0.14513000622977201</v>
      </c>
    </row>
    <row r="2563" spans="2:52" x14ac:dyDescent="0.35">
      <c r="B2563" t="s">
        <v>683</v>
      </c>
      <c r="C2563" s="17">
        <v>8.92752399048235E-2</v>
      </c>
      <c r="D2563" s="17">
        <v>9.8091504492715906E-2</v>
      </c>
      <c r="E2563" s="17">
        <v>8.0665701671937498E-2</v>
      </c>
      <c r="F2563" s="17"/>
      <c r="G2563" s="17">
        <v>0.102625755674186</v>
      </c>
      <c r="H2563" s="17">
        <v>8.4532947861223506E-2</v>
      </c>
      <c r="I2563" s="17">
        <v>7.0525676795138395E-2</v>
      </c>
      <c r="J2563" s="17">
        <v>8.0889420816473004E-2</v>
      </c>
      <c r="K2563" s="17">
        <v>8.5759127745936595E-2</v>
      </c>
      <c r="L2563" s="17">
        <v>0.10863305725662201</v>
      </c>
      <c r="M2563" s="17"/>
      <c r="N2563" s="17">
        <v>0.10420095719867201</v>
      </c>
      <c r="O2563" s="17">
        <v>9.0825235764790194E-2</v>
      </c>
      <c r="P2563" s="17">
        <v>9.7352711728983701E-2</v>
      </c>
      <c r="Q2563" s="17">
        <v>6.5561951326955498E-2</v>
      </c>
      <c r="R2563" s="17"/>
      <c r="S2563" s="17">
        <v>6.6476086236617701E-2</v>
      </c>
      <c r="T2563" s="17">
        <v>7.3632365735619099E-2</v>
      </c>
      <c r="U2563" s="17">
        <v>7.1013863178496395E-2</v>
      </c>
      <c r="V2563" s="17">
        <v>9.0267282395960297E-2</v>
      </c>
      <c r="W2563" s="17">
        <v>8.8952487098971605E-2</v>
      </c>
      <c r="X2563" s="17">
        <v>0.115118262903825</v>
      </c>
      <c r="Y2563" s="17">
        <v>0.115820183289757</v>
      </c>
      <c r="Z2563" s="17">
        <v>0.105623167938563</v>
      </c>
      <c r="AA2563" s="17">
        <v>9.3943407329665204E-2</v>
      </c>
      <c r="AB2563" s="17">
        <v>9.5203998030550602E-2</v>
      </c>
      <c r="AC2563" s="17">
        <v>9.3348549138195E-2</v>
      </c>
      <c r="AD2563" s="17">
        <v>9.8115542684698298E-2</v>
      </c>
      <c r="AE2563" s="17"/>
      <c r="AF2563" s="17">
        <v>8.8468520097816999E-2</v>
      </c>
      <c r="AG2563" s="17">
        <v>9.1265839288558595E-2</v>
      </c>
      <c r="AH2563" s="17">
        <v>7.4062778493715106E-2</v>
      </c>
      <c r="AI2563" s="17"/>
      <c r="AJ2563" s="17">
        <v>0.105434804050705</v>
      </c>
      <c r="AK2563" s="17">
        <v>7.8421225128859198E-2</v>
      </c>
      <c r="AL2563" s="17">
        <v>9.5543762887156297E-2</v>
      </c>
      <c r="AM2563" s="17">
        <v>0.10984880014173901</v>
      </c>
      <c r="AN2563" s="17">
        <v>7.1035598595503596E-2</v>
      </c>
      <c r="AO2563" s="17"/>
      <c r="AP2563" s="17">
        <v>9.4638694118600597E-2</v>
      </c>
      <c r="AQ2563" s="17">
        <v>8.9477508827872601E-2</v>
      </c>
      <c r="AR2563" s="17">
        <v>7.6170785496672305E-2</v>
      </c>
      <c r="AS2563" s="17"/>
      <c r="AT2563" s="17">
        <v>0.115709960472535</v>
      </c>
      <c r="AU2563" s="17">
        <v>9.3518467604037397E-2</v>
      </c>
      <c r="AV2563" s="17" t="s">
        <v>74</v>
      </c>
      <c r="AW2563" s="17">
        <v>7.2262937541130404E-2</v>
      </c>
      <c r="AX2563" s="17">
        <v>6.1823606599674397E-2</v>
      </c>
      <c r="AY2563" s="17">
        <v>5.7081910246718201E-2</v>
      </c>
      <c r="AZ2563" s="17">
        <v>0.100320335668384</v>
      </c>
    </row>
    <row r="2564" spans="2:52" x14ac:dyDescent="0.35">
      <c r="B2564" t="s">
        <v>684</v>
      </c>
      <c r="C2564" s="17">
        <v>8.2309276388663699E-2</v>
      </c>
      <c r="D2564" s="17">
        <v>9.2761589447814402E-2</v>
      </c>
      <c r="E2564" s="17">
        <v>7.2052206264321295E-2</v>
      </c>
      <c r="F2564" s="17"/>
      <c r="G2564" s="17">
        <v>8.7091070882712604E-2</v>
      </c>
      <c r="H2564" s="17">
        <v>9.7176957602485098E-2</v>
      </c>
      <c r="I2564" s="17">
        <v>8.57615103633253E-2</v>
      </c>
      <c r="J2564" s="17">
        <v>6.1547257162942702E-2</v>
      </c>
      <c r="K2564" s="17">
        <v>9.8545422280508901E-2</v>
      </c>
      <c r="L2564" s="17">
        <v>7.0225872071814993E-2</v>
      </c>
      <c r="M2564" s="17"/>
      <c r="N2564" s="17">
        <v>8.8323366499145003E-2</v>
      </c>
      <c r="O2564" s="17">
        <v>7.7390357171414501E-2</v>
      </c>
      <c r="P2564" s="17">
        <v>8.9661940076004101E-2</v>
      </c>
      <c r="Q2564" s="17">
        <v>7.3700492797390896E-2</v>
      </c>
      <c r="R2564" s="17"/>
      <c r="S2564" s="17">
        <v>8.7502685146175596E-2</v>
      </c>
      <c r="T2564" s="17">
        <v>8.6540683014235995E-2</v>
      </c>
      <c r="U2564" s="17">
        <v>6.1189754864814497E-2</v>
      </c>
      <c r="V2564" s="17">
        <v>9.1215187523568095E-2</v>
      </c>
      <c r="W2564" s="17">
        <v>7.5641571692133994E-2</v>
      </c>
      <c r="X2564" s="17">
        <v>0.10833547528398201</v>
      </c>
      <c r="Y2564" s="17">
        <v>5.9235743499793603E-2</v>
      </c>
      <c r="Z2564" s="17">
        <v>8.3159057102656697E-2</v>
      </c>
      <c r="AA2564" s="17">
        <v>8.4428833853140803E-2</v>
      </c>
      <c r="AB2564" s="17">
        <v>8.1306120722076103E-2</v>
      </c>
      <c r="AC2564" s="17">
        <v>8.8985686220588195E-2</v>
      </c>
      <c r="AD2564" s="17">
        <v>5.1197156167274702E-2</v>
      </c>
      <c r="AE2564" s="17"/>
      <c r="AF2564" s="17">
        <v>8.5215216066356098E-2</v>
      </c>
      <c r="AG2564" s="17">
        <v>8.8721926884469796E-2</v>
      </c>
      <c r="AH2564" s="17">
        <v>6.4557935329947497E-2</v>
      </c>
      <c r="AI2564" s="17"/>
      <c r="AJ2564" s="17">
        <v>9.0172817915002298E-2</v>
      </c>
      <c r="AK2564" s="17">
        <v>8.7123979012488306E-2</v>
      </c>
      <c r="AL2564" s="17">
        <v>8.4652421302717107E-2</v>
      </c>
      <c r="AM2564" s="17">
        <v>8.09584994430399E-2</v>
      </c>
      <c r="AN2564" s="17">
        <v>5.6262384364533499E-2</v>
      </c>
      <c r="AO2564" s="17"/>
      <c r="AP2564" s="17">
        <v>0.10304723275849099</v>
      </c>
      <c r="AQ2564" s="17">
        <v>8.2793590726872299E-2</v>
      </c>
      <c r="AR2564" s="17">
        <v>8.2146640643181501E-2</v>
      </c>
      <c r="AS2564" s="17"/>
      <c r="AT2564" s="17">
        <v>9.7040328596798106E-2</v>
      </c>
      <c r="AU2564" s="17">
        <v>7.8367631729040099E-2</v>
      </c>
      <c r="AV2564" s="17" t="s">
        <v>74</v>
      </c>
      <c r="AW2564" s="17">
        <v>7.7527139613969606E-2</v>
      </c>
      <c r="AX2564" s="17">
        <v>7.5634251828241503E-2</v>
      </c>
      <c r="AY2564" s="17">
        <v>7.1980930789267594E-2</v>
      </c>
      <c r="AZ2564" s="17">
        <v>5.0489282465031898E-2</v>
      </c>
    </row>
    <row r="2565" spans="2:52" x14ac:dyDescent="0.35">
      <c r="B2565" t="s">
        <v>474</v>
      </c>
      <c r="C2565" s="17">
        <v>7.0903458590506396E-2</v>
      </c>
      <c r="D2565" s="17">
        <v>7.4503680523082594E-2</v>
      </c>
      <c r="E2565" s="17">
        <v>6.6395262479668593E-2</v>
      </c>
      <c r="F2565" s="17"/>
      <c r="G2565" s="17">
        <v>0.17767036591398</v>
      </c>
      <c r="H2565" s="17">
        <v>0.114542766061587</v>
      </c>
      <c r="I2565" s="17">
        <v>7.3011068184215502E-2</v>
      </c>
      <c r="J2565" s="17">
        <v>5.12940621873543E-2</v>
      </c>
      <c r="K2565" s="17">
        <v>2.29898518793278E-2</v>
      </c>
      <c r="L2565" s="17">
        <v>1.10569642937129E-2</v>
      </c>
      <c r="M2565" s="17"/>
      <c r="N2565" s="17">
        <v>7.9895349656925296E-2</v>
      </c>
      <c r="O2565" s="17">
        <v>7.4954253562775103E-2</v>
      </c>
      <c r="P2565" s="17">
        <v>7.3028497125498401E-2</v>
      </c>
      <c r="Q2565" s="17">
        <v>5.4963503339829002E-2</v>
      </c>
      <c r="R2565" s="17"/>
      <c r="S2565" s="17">
        <v>0.111114247056322</v>
      </c>
      <c r="T2565" s="17">
        <v>7.2065038706703499E-2</v>
      </c>
      <c r="U2565" s="17">
        <v>5.5360545076460897E-2</v>
      </c>
      <c r="V2565" s="17">
        <v>5.1375330672830601E-2</v>
      </c>
      <c r="W2565" s="17">
        <v>5.3013249459842697E-2</v>
      </c>
      <c r="X2565" s="17">
        <v>8.2510497283745599E-2</v>
      </c>
      <c r="Y2565" s="17">
        <v>5.5971647135197998E-2</v>
      </c>
      <c r="Z2565" s="17">
        <v>5.33574627846733E-2</v>
      </c>
      <c r="AA2565" s="17">
        <v>5.8621748893798099E-2</v>
      </c>
      <c r="AB2565" s="17">
        <v>7.2985166748494201E-2</v>
      </c>
      <c r="AC2565" s="17">
        <v>5.7654512265436601E-2</v>
      </c>
      <c r="AD2565" s="17">
        <v>0.10886062845451799</v>
      </c>
      <c r="AE2565" s="17"/>
      <c r="AF2565" s="17">
        <v>4.07418984975884E-2</v>
      </c>
      <c r="AG2565" s="17">
        <v>6.2140236547727802E-2</v>
      </c>
      <c r="AH2565" s="17">
        <v>9.6379494142175698E-2</v>
      </c>
      <c r="AI2565" s="17"/>
      <c r="AJ2565" s="17">
        <v>4.9800548115429499E-2</v>
      </c>
      <c r="AK2565" s="17">
        <v>8.2219550406547395E-2</v>
      </c>
      <c r="AL2565" s="17">
        <v>5.4259255020535302E-2</v>
      </c>
      <c r="AM2565" s="17">
        <v>0</v>
      </c>
      <c r="AN2565" s="17">
        <v>8.6090677018007197E-2</v>
      </c>
      <c r="AO2565" s="17"/>
      <c r="AP2565" s="17">
        <v>5.9656899977428797E-2</v>
      </c>
      <c r="AQ2565" s="17">
        <v>8.5007661523193598E-2</v>
      </c>
      <c r="AR2565" s="17">
        <v>5.9952095584879801E-2</v>
      </c>
      <c r="AS2565" s="17"/>
      <c r="AT2565" s="17">
        <v>4.2368994407293102E-2</v>
      </c>
      <c r="AU2565" s="17">
        <v>6.7143221503471004E-2</v>
      </c>
      <c r="AV2565" s="17" t="s">
        <v>74</v>
      </c>
      <c r="AW2565" s="17">
        <v>5.32805483128128E-2</v>
      </c>
      <c r="AX2565" s="17">
        <v>8.2601999893165107E-2</v>
      </c>
      <c r="AY2565" s="17">
        <v>0.11775171489203</v>
      </c>
      <c r="AZ2565" s="17">
        <v>9.2933114405782696E-2</v>
      </c>
    </row>
    <row r="2566" spans="2:52" x14ac:dyDescent="0.35">
      <c r="B2566" t="s">
        <v>467</v>
      </c>
      <c r="C2566" s="17">
        <v>5.53915797384536E-2</v>
      </c>
      <c r="D2566" s="17">
        <v>6.5012374477908905E-2</v>
      </c>
      <c r="E2566" s="17">
        <v>4.5821553591752898E-2</v>
      </c>
      <c r="F2566" s="17"/>
      <c r="G2566" s="17">
        <v>4.6537090468084297E-2</v>
      </c>
      <c r="H2566" s="17">
        <v>5.1380963387041498E-2</v>
      </c>
      <c r="I2566" s="17">
        <v>4.51183436068259E-2</v>
      </c>
      <c r="J2566" s="17">
        <v>6.0994068075957801E-2</v>
      </c>
      <c r="K2566" s="17">
        <v>6.2598865698732603E-2</v>
      </c>
      <c r="L2566" s="17">
        <v>6.3484432018215395E-2</v>
      </c>
      <c r="M2566" s="17"/>
      <c r="N2566" s="17">
        <v>6.4573823895455296E-2</v>
      </c>
      <c r="O2566" s="17">
        <v>3.66513813521476E-2</v>
      </c>
      <c r="P2566" s="17">
        <v>4.5994488880945102E-2</v>
      </c>
      <c r="Q2566" s="17">
        <v>7.3016546154814399E-2</v>
      </c>
      <c r="R2566" s="17"/>
      <c r="S2566" s="17">
        <v>6.8044367763406999E-2</v>
      </c>
      <c r="T2566" s="17">
        <v>5.6423481434531297E-2</v>
      </c>
      <c r="U2566" s="17">
        <v>4.6450369668650099E-2</v>
      </c>
      <c r="V2566" s="17">
        <v>5.4282081624961703E-2</v>
      </c>
      <c r="W2566" s="17">
        <v>7.424280789064E-2</v>
      </c>
      <c r="X2566" s="17">
        <v>5.3840796856390601E-2</v>
      </c>
      <c r="Y2566" s="17">
        <v>3.5502859646810103E-2</v>
      </c>
      <c r="Z2566" s="17">
        <v>6.3919867109728606E-2</v>
      </c>
      <c r="AA2566" s="17">
        <v>5.2932291371757798E-2</v>
      </c>
      <c r="AB2566" s="17">
        <v>4.3610846550198402E-2</v>
      </c>
      <c r="AC2566" s="17">
        <v>7.6772835305647102E-2</v>
      </c>
      <c r="AD2566" s="17">
        <v>3.0164341424018099E-2</v>
      </c>
      <c r="AE2566" s="17"/>
      <c r="AF2566" s="17">
        <v>5.9677072135776901E-2</v>
      </c>
      <c r="AG2566" s="17">
        <v>5.3920973510569098E-2</v>
      </c>
      <c r="AH2566" s="17">
        <v>5.90307535064203E-2</v>
      </c>
      <c r="AI2566" s="17"/>
      <c r="AJ2566" s="17">
        <v>6.5070668734589401E-2</v>
      </c>
      <c r="AK2566" s="17">
        <v>4.6323249093922499E-2</v>
      </c>
      <c r="AL2566" s="17">
        <v>4.4069015201207998E-2</v>
      </c>
      <c r="AM2566" s="17">
        <v>0.111367908305082</v>
      </c>
      <c r="AN2566" s="17">
        <v>6.3239926931050003E-2</v>
      </c>
      <c r="AO2566" s="17"/>
      <c r="AP2566" s="17">
        <v>7.7960120068460606E-2</v>
      </c>
      <c r="AQ2566" s="17">
        <v>4.7775179257450902E-2</v>
      </c>
      <c r="AR2566" s="17">
        <v>5.2183180130865897E-2</v>
      </c>
      <c r="AS2566" s="17"/>
      <c r="AT2566" s="17">
        <v>6.4713078727953899E-2</v>
      </c>
      <c r="AU2566" s="17">
        <v>3.3495337338102699E-2</v>
      </c>
      <c r="AV2566" s="17" t="s">
        <v>74</v>
      </c>
      <c r="AW2566" s="17">
        <v>9.0527939083040104E-2</v>
      </c>
      <c r="AX2566" s="17">
        <v>6.1900806390201901E-2</v>
      </c>
      <c r="AY2566" s="17">
        <v>4.7717800060336497E-2</v>
      </c>
      <c r="AZ2566" s="17">
        <v>6.2307704937740897E-2</v>
      </c>
    </row>
    <row r="2567" spans="2:52" x14ac:dyDescent="0.35">
      <c r="B2567" t="s">
        <v>399</v>
      </c>
      <c r="C2567" s="17">
        <v>4.8073912592156799E-2</v>
      </c>
      <c r="D2567" s="17">
        <v>3.3068713118674799E-2</v>
      </c>
      <c r="E2567" s="17">
        <v>6.29463862331857E-2</v>
      </c>
      <c r="F2567" s="17"/>
      <c r="G2567" s="17">
        <v>5.6931911079152998E-2</v>
      </c>
      <c r="H2567" s="17">
        <v>6.0886861765097902E-2</v>
      </c>
      <c r="I2567" s="17">
        <v>5.5483270964277201E-2</v>
      </c>
      <c r="J2567" s="17">
        <v>4.7651505028238797E-2</v>
      </c>
      <c r="K2567" s="17">
        <v>4.0081621199374397E-2</v>
      </c>
      <c r="L2567" s="17">
        <v>3.1499014034119401E-2</v>
      </c>
      <c r="M2567" s="17"/>
      <c r="N2567" s="17">
        <v>2.9521178320017102E-2</v>
      </c>
      <c r="O2567" s="17">
        <v>3.6996842162536403E-2</v>
      </c>
      <c r="P2567" s="17">
        <v>5.1101792240120798E-2</v>
      </c>
      <c r="Q2567" s="17">
        <v>7.7630763388109994E-2</v>
      </c>
      <c r="R2567" s="17"/>
      <c r="S2567" s="17">
        <v>5.8425757364880697E-2</v>
      </c>
      <c r="T2567" s="17">
        <v>6.4221788217114203E-2</v>
      </c>
      <c r="U2567" s="17">
        <v>4.2593185843583403E-2</v>
      </c>
      <c r="V2567" s="17">
        <v>5.4245918863175799E-2</v>
      </c>
      <c r="W2567" s="17">
        <v>4.4392800021691603E-2</v>
      </c>
      <c r="X2567" s="17">
        <v>3.2942377602909301E-2</v>
      </c>
      <c r="Y2567" s="17">
        <v>5.7590622823161297E-2</v>
      </c>
      <c r="Z2567" s="17">
        <v>3.9102175214664303E-2</v>
      </c>
      <c r="AA2567" s="17">
        <v>3.2074688508550997E-2</v>
      </c>
      <c r="AB2567" s="17">
        <v>4.3153308739223503E-2</v>
      </c>
      <c r="AC2567" s="17">
        <v>5.3997568781552999E-2</v>
      </c>
      <c r="AD2567" s="17">
        <v>3.00828343742904E-2</v>
      </c>
      <c r="AE2567" s="17"/>
      <c r="AF2567" s="17">
        <v>4.2303645192446601E-2</v>
      </c>
      <c r="AG2567" s="17">
        <v>3.7466722872087799E-2</v>
      </c>
      <c r="AH2567" s="17">
        <v>7.14667615179434E-2</v>
      </c>
      <c r="AI2567" s="17"/>
      <c r="AJ2567" s="17">
        <v>3.4303062141805202E-2</v>
      </c>
      <c r="AK2567" s="17">
        <v>4.8472701003824198E-2</v>
      </c>
      <c r="AL2567" s="17">
        <v>3.00302893601909E-2</v>
      </c>
      <c r="AM2567" s="17">
        <v>1.82643113907516E-2</v>
      </c>
      <c r="AN2567" s="17">
        <v>7.9247332624442599E-2</v>
      </c>
      <c r="AO2567" s="17"/>
      <c r="AP2567" s="17">
        <v>2.86546764159234E-2</v>
      </c>
      <c r="AQ2567" s="17">
        <v>4.5910203497549797E-2</v>
      </c>
      <c r="AR2567" s="17">
        <v>3.50727033653295E-2</v>
      </c>
      <c r="AS2567" s="17"/>
      <c r="AT2567" s="17">
        <v>3.1979649041924102E-2</v>
      </c>
      <c r="AU2567" s="17">
        <v>3.8935377245810997E-2</v>
      </c>
      <c r="AV2567" s="17" t="s">
        <v>74</v>
      </c>
      <c r="AW2567" s="17">
        <v>5.2440284490344699E-2</v>
      </c>
      <c r="AX2567" s="17">
        <v>8.0489160728413098E-2</v>
      </c>
      <c r="AY2567" s="17">
        <v>6.1519937696969902E-2</v>
      </c>
      <c r="AZ2567" s="17">
        <v>6.4920853185730598E-2</v>
      </c>
    </row>
    <row r="2568" spans="2:52" x14ac:dyDescent="0.35">
      <c r="B2568" t="s">
        <v>412</v>
      </c>
      <c r="C2568" s="17">
        <v>7.2880496130881198E-2</v>
      </c>
      <c r="D2568" s="17">
        <v>6.7982482440345396E-2</v>
      </c>
      <c r="E2568" s="17">
        <v>7.6951318200382701E-2</v>
      </c>
      <c r="F2568" s="17"/>
      <c r="G2568" s="17">
        <v>2.1712490270597799E-2</v>
      </c>
      <c r="H2568" s="17">
        <v>4.3841298421312097E-2</v>
      </c>
      <c r="I2568" s="17">
        <v>5.2651061631883503E-2</v>
      </c>
      <c r="J2568" s="17">
        <v>6.3291873475378305E-2</v>
      </c>
      <c r="K2568" s="17">
        <v>0.111339073004368</v>
      </c>
      <c r="L2568" s="17">
        <v>0.12873929558860001</v>
      </c>
      <c r="M2568" s="17"/>
      <c r="N2568" s="17">
        <v>7.4981056173950594E-2</v>
      </c>
      <c r="O2568" s="17">
        <v>7.3159920481269403E-2</v>
      </c>
      <c r="P2568" s="17">
        <v>6.7052979704690305E-2</v>
      </c>
      <c r="Q2568" s="17">
        <v>7.4382910969716207E-2</v>
      </c>
      <c r="R2568" s="17"/>
      <c r="S2568" s="17">
        <v>6.1620752441838497E-2</v>
      </c>
      <c r="T2568" s="17">
        <v>7.6203789233410493E-2</v>
      </c>
      <c r="U2568" s="17">
        <v>9.5616848930816095E-2</v>
      </c>
      <c r="V2568" s="17">
        <v>7.1909551989431095E-2</v>
      </c>
      <c r="W2568" s="17">
        <v>8.7852811623101906E-2</v>
      </c>
      <c r="X2568" s="17">
        <v>4.2901653417025003E-2</v>
      </c>
      <c r="Y2568" s="17">
        <v>8.9508293930011903E-2</v>
      </c>
      <c r="Z2568" s="17">
        <v>8.4633113025709694E-2</v>
      </c>
      <c r="AA2568" s="17">
        <v>6.7716829869731807E-2</v>
      </c>
      <c r="AB2568" s="17">
        <v>8.1503154622503599E-2</v>
      </c>
      <c r="AC2568" s="17">
        <v>7.3830027531524497E-2</v>
      </c>
      <c r="AD2568" s="17">
        <v>4.0012459729268202E-2</v>
      </c>
      <c r="AE2568" s="17"/>
      <c r="AF2568" s="17">
        <v>9.0625740926097695E-2</v>
      </c>
      <c r="AG2568" s="17">
        <v>7.4129371890841594E-2</v>
      </c>
      <c r="AH2568" s="17">
        <v>5.6659014595385297E-2</v>
      </c>
      <c r="AI2568" s="17"/>
      <c r="AJ2568" s="17">
        <v>8.4524452716020507E-2</v>
      </c>
      <c r="AK2568" s="17">
        <v>5.72770492538138E-2</v>
      </c>
      <c r="AL2568" s="17">
        <v>6.96428283717372E-2</v>
      </c>
      <c r="AM2568" s="17">
        <v>0.15246628811017901</v>
      </c>
      <c r="AN2568" s="17">
        <v>7.1034014027933398E-2</v>
      </c>
      <c r="AO2568" s="17"/>
      <c r="AP2568" s="17">
        <v>6.2583597954447304E-2</v>
      </c>
      <c r="AQ2568" s="17">
        <v>5.72012726290618E-2</v>
      </c>
      <c r="AR2568" s="17">
        <v>5.2854721192836802E-2</v>
      </c>
      <c r="AS2568" s="17"/>
      <c r="AT2568" s="17">
        <v>6.2245151797894402E-2</v>
      </c>
      <c r="AU2568" s="17">
        <v>3.4317570929490102E-2</v>
      </c>
      <c r="AV2568" s="17" t="s">
        <v>74</v>
      </c>
      <c r="AW2568" s="17">
        <v>0.110397110905202</v>
      </c>
      <c r="AX2568" s="17">
        <v>0.14764300879745701</v>
      </c>
      <c r="AY2568" s="17">
        <v>9.7067284193631698E-2</v>
      </c>
      <c r="AZ2568" s="17">
        <v>4.3644039531284602E-2</v>
      </c>
    </row>
    <row r="2569" spans="2:52" x14ac:dyDescent="0.35">
      <c r="C2569" s="17"/>
      <c r="D2569" s="17"/>
      <c r="E2569" s="17"/>
      <c r="F2569" s="17"/>
      <c r="G2569" s="17"/>
      <c r="H2569" s="17"/>
      <c r="I2569" s="17"/>
      <c r="J2569" s="17"/>
      <c r="K2569" s="17"/>
      <c r="L2569" s="17"/>
      <c r="M2569" s="17"/>
      <c r="N2569" s="17"/>
      <c r="O2569" s="17"/>
      <c r="P2569" s="17"/>
      <c r="Q2569" s="17"/>
      <c r="R2569" s="17"/>
      <c r="S2569" s="17"/>
      <c r="T2569" s="17"/>
      <c r="U2569" s="17"/>
      <c r="V2569" s="17"/>
      <c r="W2569" s="17"/>
      <c r="X2569" s="17"/>
      <c r="Y2569" s="17"/>
      <c r="Z2569" s="17"/>
      <c r="AA2569" s="17"/>
      <c r="AB2569" s="17"/>
      <c r="AC2569" s="17"/>
      <c r="AD2569" s="17"/>
      <c r="AE2569" s="17"/>
      <c r="AF2569" s="17"/>
      <c r="AG2569" s="17"/>
      <c r="AH2569" s="17"/>
      <c r="AI2569" s="17"/>
      <c r="AJ2569" s="17"/>
      <c r="AK2569" s="17"/>
      <c r="AL2569" s="17"/>
      <c r="AM2569" s="17"/>
      <c r="AN2569" s="17"/>
      <c r="AO2569" s="17"/>
      <c r="AP2569" s="17"/>
      <c r="AQ2569" s="17"/>
      <c r="AR2569" s="17"/>
      <c r="AS2569" s="17"/>
      <c r="AT2569" s="17"/>
      <c r="AU2569" s="17"/>
      <c r="AV2569" s="17"/>
      <c r="AW2569" s="17"/>
      <c r="AX2569" s="17"/>
      <c r="AY2569" s="17"/>
      <c r="AZ2569" s="17"/>
    </row>
    <row r="2570" spans="2:52" x14ac:dyDescent="0.35">
      <c r="B2570" s="6" t="s">
        <v>699</v>
      </c>
      <c r="C2570" s="17"/>
      <c r="D2570" s="17"/>
      <c r="E2570" s="17"/>
      <c r="F2570" s="17"/>
      <c r="G2570" s="17"/>
      <c r="H2570" s="17"/>
      <c r="I2570" s="17"/>
      <c r="J2570" s="17"/>
      <c r="K2570" s="17"/>
      <c r="L2570" s="17"/>
      <c r="M2570" s="17"/>
      <c r="N2570" s="17"/>
      <c r="O2570" s="17"/>
      <c r="P2570" s="17"/>
      <c r="Q2570" s="17"/>
      <c r="R2570" s="17"/>
      <c r="S2570" s="17"/>
      <c r="T2570" s="17"/>
      <c r="U2570" s="17"/>
      <c r="V2570" s="17"/>
      <c r="W2570" s="17"/>
      <c r="X2570" s="17"/>
      <c r="Y2570" s="17"/>
      <c r="Z2570" s="17"/>
      <c r="AA2570" s="17"/>
      <c r="AB2570" s="17"/>
      <c r="AC2570" s="17"/>
      <c r="AD2570" s="17"/>
      <c r="AE2570" s="17"/>
      <c r="AF2570" s="17"/>
      <c r="AG2570" s="17"/>
      <c r="AH2570" s="17"/>
      <c r="AI2570" s="17"/>
      <c r="AJ2570" s="17"/>
      <c r="AK2570" s="17"/>
      <c r="AL2570" s="17"/>
      <c r="AM2570" s="17"/>
      <c r="AN2570" s="17"/>
      <c r="AO2570" s="17"/>
      <c r="AP2570" s="17"/>
      <c r="AQ2570" s="17"/>
      <c r="AR2570" s="17"/>
      <c r="AS2570" s="17"/>
      <c r="AT2570" s="17"/>
      <c r="AU2570" s="17"/>
      <c r="AV2570" s="17"/>
      <c r="AW2570" s="17"/>
      <c r="AX2570" s="17"/>
      <c r="AY2570" s="17"/>
      <c r="AZ2570" s="17"/>
    </row>
    <row r="2571" spans="2:52" x14ac:dyDescent="0.35">
      <c r="B2571" s="24" t="s">
        <v>76</v>
      </c>
      <c r="C2571" s="17"/>
      <c r="D2571" s="17"/>
      <c r="E2571" s="17"/>
      <c r="F2571" s="17"/>
      <c r="G2571" s="17"/>
      <c r="H2571" s="17"/>
      <c r="I2571" s="17"/>
      <c r="J2571" s="17"/>
      <c r="K2571" s="17"/>
      <c r="L2571" s="17"/>
      <c r="M2571" s="17"/>
      <c r="N2571" s="17"/>
      <c r="O2571" s="17"/>
      <c r="P2571" s="17"/>
      <c r="Q2571" s="17"/>
      <c r="R2571" s="17"/>
      <c r="S2571" s="17"/>
      <c r="T2571" s="17"/>
      <c r="U2571" s="17"/>
      <c r="V2571" s="17"/>
      <c r="W2571" s="17"/>
      <c r="X2571" s="17"/>
      <c r="Y2571" s="17"/>
      <c r="Z2571" s="17"/>
      <c r="AA2571" s="17"/>
      <c r="AB2571" s="17"/>
      <c r="AC2571" s="17"/>
      <c r="AD2571" s="17"/>
      <c r="AE2571" s="17"/>
      <c r="AF2571" s="17"/>
      <c r="AG2571" s="17"/>
      <c r="AH2571" s="17"/>
      <c r="AI2571" s="17"/>
      <c r="AJ2571" s="17"/>
      <c r="AK2571" s="17"/>
      <c r="AL2571" s="17"/>
      <c r="AM2571" s="17"/>
      <c r="AN2571" s="17"/>
      <c r="AO2571" s="17"/>
      <c r="AP2571" s="17"/>
      <c r="AQ2571" s="17"/>
      <c r="AR2571" s="17"/>
      <c r="AS2571" s="17"/>
      <c r="AT2571" s="17"/>
      <c r="AU2571" s="17"/>
      <c r="AV2571" s="17"/>
      <c r="AW2571" s="17"/>
      <c r="AX2571" s="17"/>
      <c r="AY2571" s="17"/>
      <c r="AZ2571" s="17"/>
    </row>
    <row r="2572" spans="2:52" x14ac:dyDescent="0.35">
      <c r="B2572" t="s">
        <v>694</v>
      </c>
      <c r="C2572" s="17">
        <v>0.333229376358542</v>
      </c>
      <c r="D2572" s="17">
        <v>0.31010772981596002</v>
      </c>
      <c r="E2572" s="17">
        <v>0.35649446070924501</v>
      </c>
      <c r="F2572" s="17"/>
      <c r="G2572" s="17">
        <v>0.28437394670913801</v>
      </c>
      <c r="H2572" s="17">
        <v>0.35294482750331102</v>
      </c>
      <c r="I2572" s="17">
        <v>0.35817140670617698</v>
      </c>
      <c r="J2572" s="17">
        <v>0.31238765905569998</v>
      </c>
      <c r="K2572" s="17">
        <v>0.325699915028487</v>
      </c>
      <c r="L2572" s="17">
        <v>0.35125372916720998</v>
      </c>
      <c r="M2572" s="17"/>
      <c r="N2572" s="17">
        <v>0.35076908022026398</v>
      </c>
      <c r="O2572" s="17">
        <v>0.32220673217579399</v>
      </c>
      <c r="P2572" s="17">
        <v>0.336660776006938</v>
      </c>
      <c r="Q2572" s="17">
        <v>0.32505965346011301</v>
      </c>
      <c r="R2572" s="17"/>
      <c r="S2572" s="17">
        <v>0.36847510448582499</v>
      </c>
      <c r="T2572" s="17">
        <v>0.31275658894007102</v>
      </c>
      <c r="U2572" s="17">
        <v>0.30456599390220201</v>
      </c>
      <c r="V2572" s="17">
        <v>0.32466178422875602</v>
      </c>
      <c r="W2572" s="17">
        <v>0.37474265688247399</v>
      </c>
      <c r="X2572" s="17">
        <v>0.31252583964719299</v>
      </c>
      <c r="Y2572" s="17">
        <v>0.34607061791152199</v>
      </c>
      <c r="Z2572" s="17">
        <v>0.27805852268906101</v>
      </c>
      <c r="AA2572" s="17">
        <v>0.38149907431414298</v>
      </c>
      <c r="AB2572" s="17">
        <v>0.29117546315552301</v>
      </c>
      <c r="AC2572" s="17">
        <v>0.31637358718055703</v>
      </c>
      <c r="AD2572" s="17">
        <v>0.34154630397421198</v>
      </c>
      <c r="AE2572" s="17"/>
      <c r="AF2572" s="17">
        <v>0.33170719959438699</v>
      </c>
      <c r="AG2572" s="17">
        <v>0.34186796778977402</v>
      </c>
      <c r="AH2572" s="17">
        <v>0.324383844536699</v>
      </c>
      <c r="AI2572" s="17"/>
      <c r="AJ2572" s="17">
        <v>0.33618835824542498</v>
      </c>
      <c r="AK2572" s="17">
        <v>0.34266629505498197</v>
      </c>
      <c r="AL2572" s="17">
        <v>0.31633385947543302</v>
      </c>
      <c r="AM2572" s="17">
        <v>0.28828105509080598</v>
      </c>
      <c r="AN2572" s="17">
        <v>0.33207803310749101</v>
      </c>
      <c r="AO2572" s="17"/>
      <c r="AP2572" s="17">
        <v>0.33337494577573101</v>
      </c>
      <c r="AQ2572" s="17">
        <v>0.358582465397913</v>
      </c>
      <c r="AR2572" s="17">
        <v>0.350530783888436</v>
      </c>
      <c r="AS2572" s="17"/>
      <c r="AT2572" s="17">
        <v>0.35863233243586501</v>
      </c>
      <c r="AU2572" s="17">
        <v>0.29970893540549698</v>
      </c>
      <c r="AV2572" s="17" t="s">
        <v>74</v>
      </c>
      <c r="AW2572" s="17">
        <v>0.32478390104796701</v>
      </c>
      <c r="AX2572" s="17">
        <v>0.27352760778489998</v>
      </c>
      <c r="AY2572" s="17">
        <v>0.35462357620935903</v>
      </c>
      <c r="AZ2572" s="17">
        <v>0.35389622210635002</v>
      </c>
    </row>
    <row r="2573" spans="2:52" x14ac:dyDescent="0.35">
      <c r="B2573" t="s">
        <v>695</v>
      </c>
      <c r="C2573" s="17">
        <v>0.32166185048526302</v>
      </c>
      <c r="D2573" s="17">
        <v>0.33682673522511702</v>
      </c>
      <c r="E2573" s="17">
        <v>0.306513499230126</v>
      </c>
      <c r="F2573" s="17"/>
      <c r="G2573" s="17">
        <v>0.37394076276131</v>
      </c>
      <c r="H2573" s="17">
        <v>0.34296719227378097</v>
      </c>
      <c r="I2573" s="17">
        <v>0.33025119464738101</v>
      </c>
      <c r="J2573" s="17">
        <v>0.32030947713594798</v>
      </c>
      <c r="K2573" s="17">
        <v>0.290120233189958</v>
      </c>
      <c r="L2573" s="17">
        <v>0.285007936717109</v>
      </c>
      <c r="M2573" s="17"/>
      <c r="N2573" s="17">
        <v>0.34079363645091898</v>
      </c>
      <c r="O2573" s="17">
        <v>0.33092036535928798</v>
      </c>
      <c r="P2573" s="17">
        <v>0.32741865154109401</v>
      </c>
      <c r="Q2573" s="17">
        <v>0.286742224950853</v>
      </c>
      <c r="R2573" s="17"/>
      <c r="S2573" s="17">
        <v>0.31678815569834001</v>
      </c>
      <c r="T2573" s="17">
        <v>0.31559845607173898</v>
      </c>
      <c r="U2573" s="17">
        <v>0.30250839770889199</v>
      </c>
      <c r="V2573" s="17">
        <v>0.27460744288376898</v>
      </c>
      <c r="W2573" s="17">
        <v>0.313053132975533</v>
      </c>
      <c r="X2573" s="17">
        <v>0.34112672924290299</v>
      </c>
      <c r="Y2573" s="17">
        <v>0.29125068110651903</v>
      </c>
      <c r="Z2573" s="17">
        <v>0.37571325368497699</v>
      </c>
      <c r="AA2573" s="17">
        <v>0.32738870177516899</v>
      </c>
      <c r="AB2573" s="17">
        <v>0.32993902371406297</v>
      </c>
      <c r="AC2573" s="17">
        <v>0.36696910152275303</v>
      </c>
      <c r="AD2573" s="17">
        <v>0.41199233737637703</v>
      </c>
      <c r="AE2573" s="17"/>
      <c r="AF2573" s="17">
        <v>0.28933156833211399</v>
      </c>
      <c r="AG2573" s="17">
        <v>0.343952980473125</v>
      </c>
      <c r="AH2573" s="17">
        <v>0.31798020629520901</v>
      </c>
      <c r="AI2573" s="17"/>
      <c r="AJ2573" s="17">
        <v>0.30696277953534801</v>
      </c>
      <c r="AK2573" s="17">
        <v>0.33867036632640202</v>
      </c>
      <c r="AL2573" s="17">
        <v>0.339366732177731</v>
      </c>
      <c r="AM2573" s="17">
        <v>0.24487562588089501</v>
      </c>
      <c r="AN2573" s="17">
        <v>0.30370078140158202</v>
      </c>
      <c r="AO2573" s="17"/>
      <c r="AP2573" s="17">
        <v>0.33815412668528899</v>
      </c>
      <c r="AQ2573" s="17">
        <v>0.34028330594815498</v>
      </c>
      <c r="AR2573" s="17">
        <v>0.31812960576350002</v>
      </c>
      <c r="AS2573" s="17"/>
      <c r="AT2573" s="17">
        <v>0.30440472678757002</v>
      </c>
      <c r="AU2573" s="17">
        <v>0.335284020125731</v>
      </c>
      <c r="AV2573" s="17" t="s">
        <v>74</v>
      </c>
      <c r="AW2573" s="17">
        <v>0.31592400810182603</v>
      </c>
      <c r="AX2573" s="17">
        <v>0.29474676584235399</v>
      </c>
      <c r="AY2573" s="17">
        <v>0.34629213359905497</v>
      </c>
      <c r="AZ2573" s="17">
        <v>0.37057297910758802</v>
      </c>
    </row>
    <row r="2574" spans="2:52" x14ac:dyDescent="0.35">
      <c r="B2574" t="s">
        <v>696</v>
      </c>
      <c r="C2574" s="17">
        <v>0.195600884147895</v>
      </c>
      <c r="D2574" s="17">
        <v>0.20783334515191301</v>
      </c>
      <c r="E2574" s="17">
        <v>0.18402686988463299</v>
      </c>
      <c r="F2574" s="17"/>
      <c r="G2574" s="17">
        <v>0.217172692883491</v>
      </c>
      <c r="H2574" s="17">
        <v>0.19127949508638001</v>
      </c>
      <c r="I2574" s="17">
        <v>0.21044685098479601</v>
      </c>
      <c r="J2574" s="17">
        <v>0.201993031001033</v>
      </c>
      <c r="K2574" s="17">
        <v>0.19014189590424599</v>
      </c>
      <c r="L2574" s="17">
        <v>0.171258360081989</v>
      </c>
      <c r="M2574" s="17"/>
      <c r="N2574" s="17">
        <v>0.20408091617343699</v>
      </c>
      <c r="O2574" s="17">
        <v>0.19743873238190099</v>
      </c>
      <c r="P2574" s="17">
        <v>0.185546782762951</v>
      </c>
      <c r="Q2574" s="17">
        <v>0.19164448864785499</v>
      </c>
      <c r="R2574" s="17"/>
      <c r="S2574" s="17">
        <v>0.16918043412508699</v>
      </c>
      <c r="T2574" s="17">
        <v>0.21561483053411101</v>
      </c>
      <c r="U2574" s="17">
        <v>0.220766357155294</v>
      </c>
      <c r="V2574" s="17">
        <v>0.21491710797475699</v>
      </c>
      <c r="W2574" s="17">
        <v>0.16710791042325099</v>
      </c>
      <c r="X2574" s="17">
        <v>0.21788888327462499</v>
      </c>
      <c r="Y2574" s="17">
        <v>0.18945734277340601</v>
      </c>
      <c r="Z2574" s="17">
        <v>0.233350132118118</v>
      </c>
      <c r="AA2574" s="17">
        <v>0.15935960305357899</v>
      </c>
      <c r="AB2574" s="17">
        <v>0.211778844876993</v>
      </c>
      <c r="AC2574" s="17">
        <v>0.20602347057217599</v>
      </c>
      <c r="AD2574" s="17">
        <v>0.13982070810108399</v>
      </c>
      <c r="AE2574" s="17"/>
      <c r="AF2574" s="17">
        <v>0.19589810525622101</v>
      </c>
      <c r="AG2574" s="17">
        <v>0.19473266159040201</v>
      </c>
      <c r="AH2574" s="17">
        <v>0.20571648952944999</v>
      </c>
      <c r="AI2574" s="17"/>
      <c r="AJ2574" s="17">
        <v>0.193420465563233</v>
      </c>
      <c r="AK2574" s="17">
        <v>0.20311659598960299</v>
      </c>
      <c r="AL2574" s="17">
        <v>0.21054767388505599</v>
      </c>
      <c r="AM2574" s="17">
        <v>0.22835200846626399</v>
      </c>
      <c r="AN2574" s="17">
        <v>0.19026279980032701</v>
      </c>
      <c r="AO2574" s="17"/>
      <c r="AP2574" s="17">
        <v>0.18779562967697899</v>
      </c>
      <c r="AQ2574" s="17">
        <v>0.19157813645743299</v>
      </c>
      <c r="AR2574" s="17">
        <v>0.23487344965069001</v>
      </c>
      <c r="AS2574" s="17"/>
      <c r="AT2574" s="17">
        <v>0.17897967483900801</v>
      </c>
      <c r="AU2574" s="17">
        <v>0.22892951655965699</v>
      </c>
      <c r="AV2574" s="17" t="s">
        <v>74</v>
      </c>
      <c r="AW2574" s="17">
        <v>0.21168173781904601</v>
      </c>
      <c r="AX2574" s="17">
        <v>0.218816460322307</v>
      </c>
      <c r="AY2574" s="17">
        <v>0.17685687008312301</v>
      </c>
      <c r="AZ2574" s="17">
        <v>0.123976589424995</v>
      </c>
    </row>
    <row r="2575" spans="2:52" x14ac:dyDescent="0.35">
      <c r="B2575" t="s">
        <v>697</v>
      </c>
      <c r="C2575" s="17">
        <v>7.2025120533183204E-2</v>
      </c>
      <c r="D2575" s="17">
        <v>8.5670229989102301E-2</v>
      </c>
      <c r="E2575" s="17">
        <v>5.8069820112295098E-2</v>
      </c>
      <c r="F2575" s="17"/>
      <c r="G2575" s="17">
        <v>4.4378015257327402E-2</v>
      </c>
      <c r="H2575" s="17">
        <v>3.9729738962026397E-2</v>
      </c>
      <c r="I2575" s="17">
        <v>4.8101831375175201E-2</v>
      </c>
      <c r="J2575" s="17">
        <v>8.9760044825217197E-2</v>
      </c>
      <c r="K2575" s="17">
        <v>9.5737028567763005E-2</v>
      </c>
      <c r="L2575" s="17">
        <v>0.105705997387726</v>
      </c>
      <c r="M2575" s="17"/>
      <c r="N2575" s="17">
        <v>6.7362564888217305E-2</v>
      </c>
      <c r="O2575" s="17">
        <v>7.8739240451001405E-2</v>
      </c>
      <c r="P2575" s="17">
        <v>7.3140910056534503E-2</v>
      </c>
      <c r="Q2575" s="17">
        <v>6.9089947233966595E-2</v>
      </c>
      <c r="R2575" s="17"/>
      <c r="S2575" s="17">
        <v>5.6036898229189502E-2</v>
      </c>
      <c r="T2575" s="17">
        <v>7.8185888509800697E-2</v>
      </c>
      <c r="U2575" s="17">
        <v>7.4882232843391003E-2</v>
      </c>
      <c r="V2575" s="17">
        <v>7.77917949202971E-2</v>
      </c>
      <c r="W2575" s="17">
        <v>7.0244421421143594E-2</v>
      </c>
      <c r="X2575" s="17">
        <v>5.0376391378856002E-2</v>
      </c>
      <c r="Y2575" s="17">
        <v>0.10021028176522701</v>
      </c>
      <c r="Z2575" s="17">
        <v>6.1073512809240199E-2</v>
      </c>
      <c r="AA2575" s="17">
        <v>7.2455357860875605E-2</v>
      </c>
      <c r="AB2575" s="17">
        <v>8.8026432236939706E-2</v>
      </c>
      <c r="AC2575" s="17">
        <v>6.9849600310660301E-2</v>
      </c>
      <c r="AD2575" s="17">
        <v>5.7733100944998901E-2</v>
      </c>
      <c r="AE2575" s="17"/>
      <c r="AF2575" s="17">
        <v>0.105415456799341</v>
      </c>
      <c r="AG2575" s="17">
        <v>5.6369168594573797E-2</v>
      </c>
      <c r="AH2575" s="17">
        <v>5.8774273843699799E-2</v>
      </c>
      <c r="AI2575" s="17"/>
      <c r="AJ2575" s="17">
        <v>8.6376305615207705E-2</v>
      </c>
      <c r="AK2575" s="17">
        <v>5.5147400192671503E-2</v>
      </c>
      <c r="AL2575" s="17">
        <v>6.21300610205699E-2</v>
      </c>
      <c r="AM2575" s="17">
        <v>0.18434311620506799</v>
      </c>
      <c r="AN2575" s="17">
        <v>6.6626707321377598E-2</v>
      </c>
      <c r="AO2575" s="17"/>
      <c r="AP2575" s="17">
        <v>7.4079477862096496E-2</v>
      </c>
      <c r="AQ2575" s="17">
        <v>5.1952514512663799E-2</v>
      </c>
      <c r="AR2575" s="17">
        <v>5.71165619707312E-2</v>
      </c>
      <c r="AS2575" s="17"/>
      <c r="AT2575" s="17">
        <v>9.1979979056139E-2</v>
      </c>
      <c r="AU2575" s="17">
        <v>7.4677277189577201E-2</v>
      </c>
      <c r="AV2575" s="17" t="s">
        <v>74</v>
      </c>
      <c r="AW2575" s="17">
        <v>5.6443878220639003E-2</v>
      </c>
      <c r="AX2575" s="17">
        <v>7.6791993365256703E-2</v>
      </c>
      <c r="AY2575" s="17">
        <v>4.1412815729138797E-2</v>
      </c>
      <c r="AZ2575" s="17">
        <v>7.2157101149413899E-2</v>
      </c>
    </row>
    <row r="2576" spans="2:52" x14ac:dyDescent="0.35">
      <c r="B2576" t="s">
        <v>72</v>
      </c>
      <c r="C2576" s="17">
        <v>7.7482768475115996E-2</v>
      </c>
      <c r="D2576" s="17">
        <v>5.9561959817907802E-2</v>
      </c>
      <c r="E2576" s="17">
        <v>9.4895350063700895E-2</v>
      </c>
      <c r="F2576" s="17"/>
      <c r="G2576" s="17">
        <v>8.0134582388733694E-2</v>
      </c>
      <c r="H2576" s="17">
        <v>7.3078746174501802E-2</v>
      </c>
      <c r="I2576" s="17">
        <v>5.3028716286470698E-2</v>
      </c>
      <c r="J2576" s="17">
        <v>7.5549787982102698E-2</v>
      </c>
      <c r="K2576" s="17">
        <v>9.8300927309545399E-2</v>
      </c>
      <c r="L2576" s="17">
        <v>8.6773976645965797E-2</v>
      </c>
      <c r="M2576" s="17"/>
      <c r="N2576" s="17">
        <v>3.69938022671625E-2</v>
      </c>
      <c r="O2576" s="17">
        <v>7.0694929632016207E-2</v>
      </c>
      <c r="P2576" s="17">
        <v>7.7232879632482695E-2</v>
      </c>
      <c r="Q2576" s="17">
        <v>0.127463685707212</v>
      </c>
      <c r="R2576" s="17"/>
      <c r="S2576" s="17">
        <v>8.9519407461558398E-2</v>
      </c>
      <c r="T2576" s="17">
        <v>7.7844235944278597E-2</v>
      </c>
      <c r="U2576" s="17">
        <v>9.7277018390219905E-2</v>
      </c>
      <c r="V2576" s="17">
        <v>0.108021869992421</v>
      </c>
      <c r="W2576" s="17">
        <v>7.4851878297599705E-2</v>
      </c>
      <c r="X2576" s="17">
        <v>7.8082156456422996E-2</v>
      </c>
      <c r="Y2576" s="17">
        <v>7.3011076443326606E-2</v>
      </c>
      <c r="Z2576" s="17">
        <v>5.1804578698602999E-2</v>
      </c>
      <c r="AA2576" s="17">
        <v>5.9297262996233502E-2</v>
      </c>
      <c r="AB2576" s="17">
        <v>7.9080236016482106E-2</v>
      </c>
      <c r="AC2576" s="17">
        <v>4.0784240413853097E-2</v>
      </c>
      <c r="AD2576" s="17">
        <v>4.8907549603327299E-2</v>
      </c>
      <c r="AE2576" s="17"/>
      <c r="AF2576" s="17">
        <v>7.7647670017936696E-2</v>
      </c>
      <c r="AG2576" s="17">
        <v>6.3077221552125307E-2</v>
      </c>
      <c r="AH2576" s="17">
        <v>9.3145185794942506E-2</v>
      </c>
      <c r="AI2576" s="17"/>
      <c r="AJ2576" s="17">
        <v>7.7052091040786405E-2</v>
      </c>
      <c r="AK2576" s="17">
        <v>6.0399342436341097E-2</v>
      </c>
      <c r="AL2576" s="17">
        <v>7.1621673441209996E-2</v>
      </c>
      <c r="AM2576" s="17">
        <v>5.4148194356966897E-2</v>
      </c>
      <c r="AN2576" s="17">
        <v>0.107331678369222</v>
      </c>
      <c r="AO2576" s="17"/>
      <c r="AP2576" s="17">
        <v>6.6595819999904701E-2</v>
      </c>
      <c r="AQ2576" s="17">
        <v>5.7603577683835103E-2</v>
      </c>
      <c r="AR2576" s="17">
        <v>3.9349598726643502E-2</v>
      </c>
      <c r="AS2576" s="17"/>
      <c r="AT2576" s="17">
        <v>6.6003286881417197E-2</v>
      </c>
      <c r="AU2576" s="17">
        <v>6.1400250719537301E-2</v>
      </c>
      <c r="AV2576" s="17" t="s">
        <v>74</v>
      </c>
      <c r="AW2576" s="17">
        <v>9.1166474810522202E-2</v>
      </c>
      <c r="AX2576" s="17">
        <v>0.136117172685182</v>
      </c>
      <c r="AY2576" s="17">
        <v>8.0814604379324306E-2</v>
      </c>
      <c r="AZ2576" s="17">
        <v>7.9397108211653106E-2</v>
      </c>
    </row>
    <row r="2577" spans="2:52" x14ac:dyDescent="0.35">
      <c r="C2577" s="17"/>
      <c r="D2577" s="17"/>
      <c r="E2577" s="17"/>
      <c r="F2577" s="17"/>
      <c r="G2577" s="17"/>
      <c r="H2577" s="17"/>
      <c r="I2577" s="17"/>
      <c r="J2577" s="17"/>
      <c r="K2577" s="17"/>
      <c r="L2577" s="17"/>
      <c r="M2577" s="17"/>
      <c r="N2577" s="17"/>
      <c r="O2577" s="17"/>
      <c r="P2577" s="17"/>
      <c r="Q2577" s="17"/>
      <c r="R2577" s="17"/>
      <c r="S2577" s="17"/>
      <c r="T2577" s="17"/>
      <c r="U2577" s="17"/>
      <c r="V2577" s="17"/>
      <c r="W2577" s="17"/>
      <c r="X2577" s="17"/>
      <c r="Y2577" s="17"/>
      <c r="Z2577" s="17"/>
      <c r="AA2577" s="17"/>
      <c r="AB2577" s="17"/>
      <c r="AC2577" s="17"/>
      <c r="AD2577" s="17"/>
      <c r="AE2577" s="17"/>
      <c r="AF2577" s="17"/>
      <c r="AG2577" s="17"/>
      <c r="AH2577" s="17"/>
      <c r="AI2577" s="17"/>
      <c r="AJ2577" s="17"/>
      <c r="AK2577" s="17"/>
      <c r="AL2577" s="17"/>
      <c r="AM2577" s="17"/>
      <c r="AN2577" s="17"/>
      <c r="AO2577" s="17"/>
      <c r="AP2577" s="17"/>
      <c r="AQ2577" s="17"/>
      <c r="AR2577" s="17"/>
      <c r="AS2577" s="17"/>
      <c r="AT2577" s="17"/>
      <c r="AU2577" s="17"/>
      <c r="AV2577" s="17"/>
      <c r="AW2577" s="17"/>
      <c r="AX2577" s="17"/>
      <c r="AY2577" s="17"/>
      <c r="AZ2577" s="17"/>
    </row>
    <row r="2578" spans="2:52" x14ac:dyDescent="0.35">
      <c r="B2578" s="6" t="s">
        <v>700</v>
      </c>
      <c r="C2578" s="17"/>
      <c r="D2578" s="17"/>
      <c r="E2578" s="17"/>
      <c r="F2578" s="17"/>
      <c r="G2578" s="17"/>
      <c r="H2578" s="17"/>
      <c r="I2578" s="17"/>
      <c r="J2578" s="17"/>
      <c r="K2578" s="17"/>
      <c r="L2578" s="17"/>
      <c r="M2578" s="17"/>
      <c r="N2578" s="17"/>
      <c r="O2578" s="17"/>
      <c r="P2578" s="17"/>
      <c r="Q2578" s="17"/>
      <c r="R2578" s="17"/>
      <c r="S2578" s="17"/>
      <c r="T2578" s="17"/>
      <c r="U2578" s="17"/>
      <c r="V2578" s="17"/>
      <c r="W2578" s="17"/>
      <c r="X2578" s="17"/>
      <c r="Y2578" s="17"/>
      <c r="Z2578" s="17"/>
      <c r="AA2578" s="17"/>
      <c r="AB2578" s="17"/>
      <c r="AC2578" s="17"/>
      <c r="AD2578" s="17"/>
      <c r="AE2578" s="17"/>
      <c r="AF2578" s="17"/>
      <c r="AG2578" s="17"/>
      <c r="AH2578" s="17"/>
      <c r="AI2578" s="17"/>
      <c r="AJ2578" s="17"/>
      <c r="AK2578" s="17"/>
      <c r="AL2578" s="17"/>
      <c r="AM2578" s="17"/>
      <c r="AN2578" s="17"/>
      <c r="AO2578" s="17"/>
      <c r="AP2578" s="17"/>
      <c r="AQ2578" s="17"/>
      <c r="AR2578" s="17"/>
      <c r="AS2578" s="17"/>
      <c r="AT2578" s="17"/>
      <c r="AU2578" s="17"/>
      <c r="AV2578" s="17"/>
      <c r="AW2578" s="17"/>
      <c r="AX2578" s="17"/>
      <c r="AY2578" s="17"/>
      <c r="AZ2578" s="17"/>
    </row>
    <row r="2579" spans="2:52" x14ac:dyDescent="0.35">
      <c r="B2579" s="24" t="s">
        <v>76</v>
      </c>
      <c r="C2579" s="17"/>
      <c r="D2579" s="17"/>
      <c r="E2579" s="17"/>
      <c r="F2579" s="17"/>
      <c r="G2579" s="17"/>
      <c r="H2579" s="17"/>
      <c r="I2579" s="17"/>
      <c r="J2579" s="17"/>
      <c r="K2579" s="17"/>
      <c r="L2579" s="17"/>
      <c r="M2579" s="17"/>
      <c r="N2579" s="17"/>
      <c r="O2579" s="17"/>
      <c r="P2579" s="17"/>
      <c r="Q2579" s="17"/>
      <c r="R2579" s="17"/>
      <c r="S2579" s="17"/>
      <c r="T2579" s="17"/>
      <c r="U2579" s="17"/>
      <c r="V2579" s="17"/>
      <c r="W2579" s="17"/>
      <c r="X2579" s="17"/>
      <c r="Y2579" s="17"/>
      <c r="Z2579" s="17"/>
      <c r="AA2579" s="17"/>
      <c r="AB2579" s="17"/>
      <c r="AC2579" s="17"/>
      <c r="AD2579" s="17"/>
      <c r="AE2579" s="17"/>
      <c r="AF2579" s="17"/>
      <c r="AG2579" s="17"/>
      <c r="AH2579" s="17"/>
      <c r="AI2579" s="17"/>
      <c r="AJ2579" s="17"/>
      <c r="AK2579" s="17"/>
      <c r="AL2579" s="17"/>
      <c r="AM2579" s="17"/>
      <c r="AN2579" s="17"/>
      <c r="AO2579" s="17"/>
      <c r="AP2579" s="17"/>
      <c r="AQ2579" s="17"/>
      <c r="AR2579" s="17"/>
      <c r="AS2579" s="17"/>
      <c r="AT2579" s="17"/>
      <c r="AU2579" s="17"/>
      <c r="AV2579" s="17"/>
      <c r="AW2579" s="17"/>
      <c r="AX2579" s="17"/>
      <c r="AY2579" s="17"/>
      <c r="AZ2579" s="17"/>
    </row>
    <row r="2580" spans="2:52" x14ac:dyDescent="0.35">
      <c r="B2580" t="s">
        <v>694</v>
      </c>
      <c r="C2580" s="17">
        <v>0.39924793435661898</v>
      </c>
      <c r="D2580" s="17">
        <v>0.40056277529823198</v>
      </c>
      <c r="E2580" s="17">
        <v>0.39797772482432697</v>
      </c>
      <c r="F2580" s="17"/>
      <c r="G2580" s="17">
        <v>0.313507711400558</v>
      </c>
      <c r="H2580" s="17">
        <v>0.36812008266843999</v>
      </c>
      <c r="I2580" s="17">
        <v>0.39060607033441302</v>
      </c>
      <c r="J2580" s="17">
        <v>0.37896351327403699</v>
      </c>
      <c r="K2580" s="17">
        <v>0.41637041848117801</v>
      </c>
      <c r="L2580" s="17">
        <v>0.49321655403480702</v>
      </c>
      <c r="M2580" s="17"/>
      <c r="N2580" s="17">
        <v>0.430036550210808</v>
      </c>
      <c r="O2580" s="17">
        <v>0.38442778210886103</v>
      </c>
      <c r="P2580" s="17">
        <v>0.39829513884071799</v>
      </c>
      <c r="Q2580" s="17">
        <v>0.38262270880164001</v>
      </c>
      <c r="R2580" s="17"/>
      <c r="S2580" s="17">
        <v>0.38565347181821502</v>
      </c>
      <c r="T2580" s="17">
        <v>0.36495426835629802</v>
      </c>
      <c r="U2580" s="17">
        <v>0.40668579417216</v>
      </c>
      <c r="V2580" s="17">
        <v>0.38528117015582602</v>
      </c>
      <c r="W2580" s="17">
        <v>0.446686140031271</v>
      </c>
      <c r="X2580" s="17">
        <v>0.39632865168905601</v>
      </c>
      <c r="Y2580" s="17">
        <v>0.40857896262250698</v>
      </c>
      <c r="Z2580" s="17">
        <v>0.40212049660007498</v>
      </c>
      <c r="AA2580" s="17">
        <v>0.45048564603727898</v>
      </c>
      <c r="AB2580" s="17">
        <v>0.385086426212851</v>
      </c>
      <c r="AC2580" s="17">
        <v>0.39369275150111999</v>
      </c>
      <c r="AD2580" s="17">
        <v>0.36682746426533003</v>
      </c>
      <c r="AE2580" s="17"/>
      <c r="AF2580" s="17">
        <v>0.41289894789863602</v>
      </c>
      <c r="AG2580" s="17">
        <v>0.41648722173146902</v>
      </c>
      <c r="AH2580" s="17">
        <v>0.36108097257229299</v>
      </c>
      <c r="AI2580" s="17"/>
      <c r="AJ2580" s="17">
        <v>0.42868279244069901</v>
      </c>
      <c r="AK2580" s="17">
        <v>0.39896720193451601</v>
      </c>
      <c r="AL2580" s="17">
        <v>0.38781823968456403</v>
      </c>
      <c r="AM2580" s="17">
        <v>0.40226879099490298</v>
      </c>
      <c r="AN2580" s="17">
        <v>0.36622490843911598</v>
      </c>
      <c r="AO2580" s="17"/>
      <c r="AP2580" s="17">
        <v>0.39540657293124398</v>
      </c>
      <c r="AQ2580" s="17">
        <v>0.42556370789192999</v>
      </c>
      <c r="AR2580" s="17">
        <v>0.42924820479070602</v>
      </c>
      <c r="AS2580" s="17"/>
      <c r="AT2580" s="17">
        <v>0.44580739349314102</v>
      </c>
      <c r="AU2580" s="17">
        <v>0.35922830944018702</v>
      </c>
      <c r="AV2580" s="17" t="s">
        <v>74</v>
      </c>
      <c r="AW2580" s="17">
        <v>0.37540984219895901</v>
      </c>
      <c r="AX2580" s="17">
        <v>0.367310772271351</v>
      </c>
      <c r="AY2580" s="17">
        <v>0.39257007751587503</v>
      </c>
      <c r="AZ2580" s="17">
        <v>0.39542441347010299</v>
      </c>
    </row>
    <row r="2581" spans="2:52" x14ac:dyDescent="0.35">
      <c r="B2581" t="s">
        <v>695</v>
      </c>
      <c r="C2581" s="17">
        <v>0.28838021349059201</v>
      </c>
      <c r="D2581" s="17">
        <v>0.28538838656307702</v>
      </c>
      <c r="E2581" s="17">
        <v>0.29119994540654898</v>
      </c>
      <c r="F2581" s="17"/>
      <c r="G2581" s="17">
        <v>0.32311827408534</v>
      </c>
      <c r="H2581" s="17">
        <v>0.33318382198098501</v>
      </c>
      <c r="I2581" s="17">
        <v>0.34143212746809298</v>
      </c>
      <c r="J2581" s="17">
        <v>0.29116097082270698</v>
      </c>
      <c r="K2581" s="17">
        <v>0.24369884264562</v>
      </c>
      <c r="L2581" s="17">
        <v>0.21365865176746399</v>
      </c>
      <c r="M2581" s="17"/>
      <c r="N2581" s="17">
        <v>0.31089709719082698</v>
      </c>
      <c r="O2581" s="17">
        <v>0.29352906343726198</v>
      </c>
      <c r="P2581" s="17">
        <v>0.29416909689341902</v>
      </c>
      <c r="Q2581" s="17">
        <v>0.25314134376125302</v>
      </c>
      <c r="R2581" s="17"/>
      <c r="S2581" s="17">
        <v>0.293506561316002</v>
      </c>
      <c r="T2581" s="17">
        <v>0.30116290536256601</v>
      </c>
      <c r="U2581" s="17">
        <v>0.25464342468162399</v>
      </c>
      <c r="V2581" s="17">
        <v>0.277383778434941</v>
      </c>
      <c r="W2581" s="17">
        <v>0.29855554298611198</v>
      </c>
      <c r="X2581" s="17">
        <v>0.30551623446598902</v>
      </c>
      <c r="Y2581" s="17">
        <v>0.23671851736720601</v>
      </c>
      <c r="Z2581" s="17">
        <v>0.303462298968523</v>
      </c>
      <c r="AA2581" s="17">
        <v>0.27658134762483899</v>
      </c>
      <c r="AB2581" s="17">
        <v>0.30450197345229801</v>
      </c>
      <c r="AC2581" s="17">
        <v>0.32329661652355901</v>
      </c>
      <c r="AD2581" s="17">
        <v>0.31088380770597701</v>
      </c>
      <c r="AE2581" s="17"/>
      <c r="AF2581" s="17">
        <v>0.24544042414406</v>
      </c>
      <c r="AG2581" s="17">
        <v>0.31742732351849201</v>
      </c>
      <c r="AH2581" s="17">
        <v>0.29400449685809199</v>
      </c>
      <c r="AI2581" s="17"/>
      <c r="AJ2581" s="17">
        <v>0.25127837209380599</v>
      </c>
      <c r="AK2581" s="17">
        <v>0.31880588186338599</v>
      </c>
      <c r="AL2581" s="17">
        <v>0.32132211964266599</v>
      </c>
      <c r="AM2581" s="17">
        <v>0.171932447557062</v>
      </c>
      <c r="AN2581" s="17">
        <v>0.28899459416044299</v>
      </c>
      <c r="AO2581" s="17"/>
      <c r="AP2581" s="17">
        <v>0.29131255059512001</v>
      </c>
      <c r="AQ2581" s="17">
        <v>0.31766360998215998</v>
      </c>
      <c r="AR2581" s="17">
        <v>0.28876879808963901</v>
      </c>
      <c r="AS2581" s="17"/>
      <c r="AT2581" s="17">
        <v>0.25648862686150298</v>
      </c>
      <c r="AU2581" s="17">
        <v>0.32468746303507701</v>
      </c>
      <c r="AV2581" s="17" t="s">
        <v>74</v>
      </c>
      <c r="AW2581" s="17">
        <v>0.265456733674656</v>
      </c>
      <c r="AX2581" s="17">
        <v>0.27140965697182601</v>
      </c>
      <c r="AY2581" s="17">
        <v>0.31585820388909802</v>
      </c>
      <c r="AZ2581" s="17">
        <v>0.296745511236708</v>
      </c>
    </row>
    <row r="2582" spans="2:52" x14ac:dyDescent="0.35">
      <c r="B2582" t="s">
        <v>696</v>
      </c>
      <c r="C2582" s="17">
        <v>0.167935751035308</v>
      </c>
      <c r="D2582" s="17">
        <v>0.179821139516464</v>
      </c>
      <c r="E2582" s="17">
        <v>0.15716693937134499</v>
      </c>
      <c r="F2582" s="17"/>
      <c r="G2582" s="17">
        <v>0.224606833774046</v>
      </c>
      <c r="H2582" s="17">
        <v>0.174409536689071</v>
      </c>
      <c r="I2582" s="17">
        <v>0.157851720305971</v>
      </c>
      <c r="J2582" s="17">
        <v>0.17659840973576099</v>
      </c>
      <c r="K2582" s="17">
        <v>0.17165403778590699</v>
      </c>
      <c r="L2582" s="17">
        <v>0.123853956389869</v>
      </c>
      <c r="M2582" s="17"/>
      <c r="N2582" s="17">
        <v>0.16487233321424699</v>
      </c>
      <c r="O2582" s="17">
        <v>0.18171511588823799</v>
      </c>
      <c r="P2582" s="17">
        <v>0.15681110053107999</v>
      </c>
      <c r="Q2582" s="17">
        <v>0.16681993661560701</v>
      </c>
      <c r="R2582" s="17"/>
      <c r="S2582" s="17">
        <v>0.16402217611703901</v>
      </c>
      <c r="T2582" s="17">
        <v>0.17501330607580601</v>
      </c>
      <c r="U2582" s="17">
        <v>0.18080940301977</v>
      </c>
      <c r="V2582" s="17">
        <v>0.1665871488416</v>
      </c>
      <c r="W2582" s="17">
        <v>0.13662106516233799</v>
      </c>
      <c r="X2582" s="17">
        <v>0.18219485865437801</v>
      </c>
      <c r="Y2582" s="17">
        <v>0.19763832907881301</v>
      </c>
      <c r="Z2582" s="17">
        <v>0.165813583793538</v>
      </c>
      <c r="AA2582" s="17">
        <v>0.15569903912737701</v>
      </c>
      <c r="AB2582" s="17">
        <v>0.158596331201038</v>
      </c>
      <c r="AC2582" s="17">
        <v>0.14374103144332701</v>
      </c>
      <c r="AD2582" s="17">
        <v>0.192312493413903</v>
      </c>
      <c r="AE2582" s="17"/>
      <c r="AF2582" s="17">
        <v>0.16978800446744799</v>
      </c>
      <c r="AG2582" s="17">
        <v>0.152198960688357</v>
      </c>
      <c r="AH2582" s="17">
        <v>0.18380585001989999</v>
      </c>
      <c r="AI2582" s="17"/>
      <c r="AJ2582" s="17">
        <v>0.172397136085676</v>
      </c>
      <c r="AK2582" s="17">
        <v>0.154108957579878</v>
      </c>
      <c r="AL2582" s="17">
        <v>0.18220540432533999</v>
      </c>
      <c r="AM2582" s="17">
        <v>0.17858196497356299</v>
      </c>
      <c r="AN2582" s="17">
        <v>0.169401766146175</v>
      </c>
      <c r="AO2582" s="17"/>
      <c r="AP2582" s="17">
        <v>0.171860278838423</v>
      </c>
      <c r="AQ2582" s="17">
        <v>0.14816181379917001</v>
      </c>
      <c r="AR2582" s="17">
        <v>0.20436532063104401</v>
      </c>
      <c r="AS2582" s="17"/>
      <c r="AT2582" s="17">
        <v>0.161947055948644</v>
      </c>
      <c r="AU2582" s="17">
        <v>0.185709817743614</v>
      </c>
      <c r="AV2582" s="17" t="s">
        <v>74</v>
      </c>
      <c r="AW2582" s="17">
        <v>0.19493896031226199</v>
      </c>
      <c r="AX2582" s="17">
        <v>0.144755742608525</v>
      </c>
      <c r="AY2582" s="17">
        <v>0.15440946894704299</v>
      </c>
      <c r="AZ2582" s="17">
        <v>0.180860598039771</v>
      </c>
    </row>
    <row r="2583" spans="2:52" x14ac:dyDescent="0.35">
      <c r="B2583" t="s">
        <v>697</v>
      </c>
      <c r="C2583" s="17">
        <v>6.1032365160538303E-2</v>
      </c>
      <c r="D2583" s="17">
        <v>6.7247198909394998E-2</v>
      </c>
      <c r="E2583" s="17">
        <v>5.42707732390093E-2</v>
      </c>
      <c r="F2583" s="17"/>
      <c r="G2583" s="17">
        <v>6.1446142378460702E-2</v>
      </c>
      <c r="H2583" s="17">
        <v>4.6400237770458701E-2</v>
      </c>
      <c r="I2583" s="17">
        <v>4.7856536884054703E-2</v>
      </c>
      <c r="J2583" s="17">
        <v>7.1380871627643394E-2</v>
      </c>
      <c r="K2583" s="17">
        <v>5.9760642611280203E-2</v>
      </c>
      <c r="L2583" s="17">
        <v>7.5788885981296794E-2</v>
      </c>
      <c r="M2583" s="17"/>
      <c r="N2583" s="17">
        <v>5.5753248026134697E-2</v>
      </c>
      <c r="O2583" s="17">
        <v>6.4180261456831394E-2</v>
      </c>
      <c r="P2583" s="17">
        <v>6.3614153198551293E-2</v>
      </c>
      <c r="Q2583" s="17">
        <v>6.1984648577307302E-2</v>
      </c>
      <c r="R2583" s="17"/>
      <c r="S2583" s="17">
        <v>5.6335807629340803E-2</v>
      </c>
      <c r="T2583" s="17">
        <v>7.2372054868204305E-2</v>
      </c>
      <c r="U2583" s="17">
        <v>5.6115097475961703E-2</v>
      </c>
      <c r="V2583" s="17">
        <v>7.52390834321124E-2</v>
      </c>
      <c r="W2583" s="17">
        <v>5.36811343700258E-2</v>
      </c>
      <c r="X2583" s="17">
        <v>3.3591066426283997E-2</v>
      </c>
      <c r="Y2583" s="17">
        <v>7.8772577331908802E-2</v>
      </c>
      <c r="Z2583" s="17">
        <v>4.3878910387182897E-2</v>
      </c>
      <c r="AA2583" s="17">
        <v>5.1618514930604799E-2</v>
      </c>
      <c r="AB2583" s="17">
        <v>8.2099926499183698E-2</v>
      </c>
      <c r="AC2583" s="17">
        <v>5.66917254525513E-2</v>
      </c>
      <c r="AD2583" s="17">
        <v>5.7946428145139603E-2</v>
      </c>
      <c r="AE2583" s="17"/>
      <c r="AF2583" s="17">
        <v>8.0293597993775806E-2</v>
      </c>
      <c r="AG2583" s="17">
        <v>4.6124314581150003E-2</v>
      </c>
      <c r="AH2583" s="17">
        <v>6.0561640783011801E-2</v>
      </c>
      <c r="AI2583" s="17"/>
      <c r="AJ2583" s="17">
        <v>7.0686237065016005E-2</v>
      </c>
      <c r="AK2583" s="17">
        <v>4.95203480003766E-2</v>
      </c>
      <c r="AL2583" s="17">
        <v>3.49545741909131E-2</v>
      </c>
      <c r="AM2583" s="17">
        <v>0.14846245994330101</v>
      </c>
      <c r="AN2583" s="17">
        <v>6.2819659611654796E-2</v>
      </c>
      <c r="AO2583" s="17"/>
      <c r="AP2583" s="17">
        <v>6.8315551494811999E-2</v>
      </c>
      <c r="AQ2583" s="17">
        <v>4.4058082549783502E-2</v>
      </c>
      <c r="AR2583" s="17">
        <v>3.69738096903591E-2</v>
      </c>
      <c r="AS2583" s="17"/>
      <c r="AT2583" s="17">
        <v>6.7306202545790395E-2</v>
      </c>
      <c r="AU2583" s="17">
        <v>6.2347421755175603E-2</v>
      </c>
      <c r="AV2583" s="17" t="s">
        <v>74</v>
      </c>
      <c r="AW2583" s="17">
        <v>5.3654631924410202E-2</v>
      </c>
      <c r="AX2583" s="17">
        <v>7.1369916695722804E-2</v>
      </c>
      <c r="AY2583" s="17">
        <v>4.8862669015216097E-2</v>
      </c>
      <c r="AZ2583" s="17">
        <v>4.5068097187890101E-2</v>
      </c>
    </row>
    <row r="2584" spans="2:52" x14ac:dyDescent="0.35">
      <c r="B2584" t="s">
        <v>72</v>
      </c>
      <c r="C2584" s="17">
        <v>8.3403735956942796E-2</v>
      </c>
      <c r="D2584" s="17">
        <v>6.6980499712832695E-2</v>
      </c>
      <c r="E2584" s="17">
        <v>9.9384617158770505E-2</v>
      </c>
      <c r="F2584" s="17"/>
      <c r="G2584" s="17">
        <v>7.7321038361594693E-2</v>
      </c>
      <c r="H2584" s="17">
        <v>7.7886320891044303E-2</v>
      </c>
      <c r="I2584" s="17">
        <v>6.2253545007468103E-2</v>
      </c>
      <c r="J2584" s="17">
        <v>8.1896234539851301E-2</v>
      </c>
      <c r="K2584" s="17">
        <v>0.108516058476016</v>
      </c>
      <c r="L2584" s="17">
        <v>9.3481951826563103E-2</v>
      </c>
      <c r="M2584" s="17"/>
      <c r="N2584" s="17">
        <v>3.8440771357984703E-2</v>
      </c>
      <c r="O2584" s="17">
        <v>7.6147777108807602E-2</v>
      </c>
      <c r="P2584" s="17">
        <v>8.7110510536232102E-2</v>
      </c>
      <c r="Q2584" s="17">
        <v>0.135431362244193</v>
      </c>
      <c r="R2584" s="17"/>
      <c r="S2584" s="17">
        <v>0.100481983119404</v>
      </c>
      <c r="T2584" s="17">
        <v>8.6497465337126003E-2</v>
      </c>
      <c r="U2584" s="17">
        <v>0.10174628065048399</v>
      </c>
      <c r="V2584" s="17">
        <v>9.5508819135520395E-2</v>
      </c>
      <c r="W2584" s="17">
        <v>6.44561174502533E-2</v>
      </c>
      <c r="X2584" s="17">
        <v>8.2369188764293402E-2</v>
      </c>
      <c r="Y2584" s="17">
        <v>7.8291613599565296E-2</v>
      </c>
      <c r="Z2584" s="17">
        <v>8.4724710250680693E-2</v>
      </c>
      <c r="AA2584" s="17">
        <v>6.5615452279901301E-2</v>
      </c>
      <c r="AB2584" s="17">
        <v>6.9715342634629099E-2</v>
      </c>
      <c r="AC2584" s="17">
        <v>8.2577875079441906E-2</v>
      </c>
      <c r="AD2584" s="17">
        <v>7.2029806469650501E-2</v>
      </c>
      <c r="AE2584" s="17"/>
      <c r="AF2584" s="17">
        <v>9.1579025496080296E-2</v>
      </c>
      <c r="AG2584" s="17">
        <v>6.7762179480531898E-2</v>
      </c>
      <c r="AH2584" s="17">
        <v>0.100547039766703</v>
      </c>
      <c r="AI2584" s="17"/>
      <c r="AJ2584" s="17">
        <v>7.6955462314803297E-2</v>
      </c>
      <c r="AK2584" s="17">
        <v>7.8597610621844005E-2</v>
      </c>
      <c r="AL2584" s="17">
        <v>7.3699662156517298E-2</v>
      </c>
      <c r="AM2584" s="17">
        <v>9.8754336531170606E-2</v>
      </c>
      <c r="AN2584" s="17">
        <v>0.112559071642612</v>
      </c>
      <c r="AO2584" s="17"/>
      <c r="AP2584" s="17">
        <v>7.3105046140400906E-2</v>
      </c>
      <c r="AQ2584" s="17">
        <v>6.4552785776956306E-2</v>
      </c>
      <c r="AR2584" s="17">
        <v>4.0643866798252597E-2</v>
      </c>
      <c r="AS2584" s="17"/>
      <c r="AT2584" s="17">
        <v>6.8450721150921295E-2</v>
      </c>
      <c r="AU2584" s="17">
        <v>6.8026988025946297E-2</v>
      </c>
      <c r="AV2584" s="17" t="s">
        <v>74</v>
      </c>
      <c r="AW2584" s="17">
        <v>0.110539831889713</v>
      </c>
      <c r="AX2584" s="17">
        <v>0.145153911452575</v>
      </c>
      <c r="AY2584" s="17">
        <v>8.8299580632767702E-2</v>
      </c>
      <c r="AZ2584" s="17">
        <v>8.1901380065528606E-2</v>
      </c>
    </row>
    <row r="2585" spans="2:52" x14ac:dyDescent="0.35">
      <c r="C2585" s="17"/>
      <c r="D2585" s="17"/>
      <c r="E2585" s="17"/>
      <c r="F2585" s="17"/>
      <c r="G2585" s="17"/>
      <c r="H2585" s="17"/>
      <c r="I2585" s="17"/>
      <c r="J2585" s="17"/>
      <c r="K2585" s="17"/>
      <c r="L2585" s="17"/>
      <c r="M2585" s="17"/>
      <c r="N2585" s="17"/>
      <c r="O2585" s="17"/>
      <c r="P2585" s="17"/>
      <c r="Q2585" s="17"/>
      <c r="R2585" s="17"/>
      <c r="S2585" s="17"/>
      <c r="T2585" s="17"/>
      <c r="U2585" s="17"/>
      <c r="V2585" s="17"/>
      <c r="W2585" s="17"/>
      <c r="X2585" s="17"/>
      <c r="Y2585" s="17"/>
      <c r="Z2585" s="17"/>
      <c r="AA2585" s="17"/>
      <c r="AB2585" s="17"/>
      <c r="AC2585" s="17"/>
      <c r="AD2585" s="17"/>
      <c r="AE2585" s="17"/>
      <c r="AF2585" s="17"/>
      <c r="AG2585" s="17"/>
      <c r="AH2585" s="17"/>
      <c r="AI2585" s="17"/>
      <c r="AJ2585" s="17"/>
      <c r="AK2585" s="17"/>
      <c r="AL2585" s="17"/>
      <c r="AM2585" s="17"/>
      <c r="AN2585" s="17"/>
      <c r="AO2585" s="17"/>
      <c r="AP2585" s="17"/>
      <c r="AQ2585" s="17"/>
      <c r="AR2585" s="17"/>
      <c r="AS2585" s="17"/>
      <c r="AT2585" s="17"/>
      <c r="AU2585" s="17"/>
      <c r="AV2585" s="17"/>
      <c r="AW2585" s="17"/>
      <c r="AX2585" s="17"/>
      <c r="AY2585" s="17"/>
      <c r="AZ2585" s="17"/>
    </row>
    <row r="2586" spans="2:52" x14ac:dyDescent="0.35">
      <c r="B2586" s="6" t="s">
        <v>701</v>
      </c>
      <c r="C2586" s="17"/>
      <c r="D2586" s="17"/>
      <c r="E2586" s="17"/>
      <c r="F2586" s="17"/>
      <c r="G2586" s="17"/>
      <c r="H2586" s="17"/>
      <c r="I2586" s="17"/>
      <c r="J2586" s="17"/>
      <c r="K2586" s="17"/>
      <c r="L2586" s="17"/>
      <c r="M2586" s="17"/>
      <c r="N2586" s="17"/>
      <c r="O2586" s="17"/>
      <c r="P2586" s="17"/>
      <c r="Q2586" s="17"/>
      <c r="R2586" s="17"/>
      <c r="S2586" s="17"/>
      <c r="T2586" s="17"/>
      <c r="U2586" s="17"/>
      <c r="V2586" s="17"/>
      <c r="W2586" s="17"/>
      <c r="X2586" s="17"/>
      <c r="Y2586" s="17"/>
      <c r="Z2586" s="17"/>
      <c r="AA2586" s="17"/>
      <c r="AB2586" s="17"/>
      <c r="AC2586" s="17"/>
      <c r="AD2586" s="17"/>
      <c r="AE2586" s="17"/>
      <c r="AF2586" s="17"/>
      <c r="AG2586" s="17"/>
      <c r="AH2586" s="17"/>
      <c r="AI2586" s="17"/>
      <c r="AJ2586" s="17"/>
      <c r="AK2586" s="17"/>
      <c r="AL2586" s="17"/>
      <c r="AM2586" s="17"/>
      <c r="AN2586" s="17"/>
      <c r="AO2586" s="17"/>
      <c r="AP2586" s="17"/>
      <c r="AQ2586" s="17"/>
      <c r="AR2586" s="17"/>
      <c r="AS2586" s="17"/>
      <c r="AT2586" s="17"/>
      <c r="AU2586" s="17"/>
      <c r="AV2586" s="17"/>
      <c r="AW2586" s="17"/>
      <c r="AX2586" s="17"/>
      <c r="AY2586" s="17"/>
      <c r="AZ2586" s="17"/>
    </row>
    <row r="2587" spans="2:52" x14ac:dyDescent="0.35">
      <c r="B2587" s="24" t="s">
        <v>76</v>
      </c>
      <c r="C2587" s="17"/>
      <c r="D2587" s="17"/>
      <c r="E2587" s="17"/>
      <c r="F2587" s="17"/>
      <c r="G2587" s="17"/>
      <c r="H2587" s="17"/>
      <c r="I2587" s="17"/>
      <c r="J2587" s="17"/>
      <c r="K2587" s="17"/>
      <c r="L2587" s="17"/>
      <c r="M2587" s="17"/>
      <c r="N2587" s="17"/>
      <c r="O2587" s="17"/>
      <c r="P2587" s="17"/>
      <c r="Q2587" s="17"/>
      <c r="R2587" s="17"/>
      <c r="S2587" s="17"/>
      <c r="T2587" s="17"/>
      <c r="U2587" s="17"/>
      <c r="V2587" s="17"/>
      <c r="W2587" s="17"/>
      <c r="X2587" s="17"/>
      <c r="Y2587" s="17"/>
      <c r="Z2587" s="17"/>
      <c r="AA2587" s="17"/>
      <c r="AB2587" s="17"/>
      <c r="AC2587" s="17"/>
      <c r="AD2587" s="17"/>
      <c r="AE2587" s="17"/>
      <c r="AF2587" s="17"/>
      <c r="AG2587" s="17"/>
      <c r="AH2587" s="17"/>
      <c r="AI2587" s="17"/>
      <c r="AJ2587" s="17"/>
      <c r="AK2587" s="17"/>
      <c r="AL2587" s="17"/>
      <c r="AM2587" s="17"/>
      <c r="AN2587" s="17"/>
      <c r="AO2587" s="17"/>
      <c r="AP2587" s="17"/>
      <c r="AQ2587" s="17"/>
      <c r="AR2587" s="17"/>
      <c r="AS2587" s="17"/>
      <c r="AT2587" s="17"/>
      <c r="AU2587" s="17"/>
      <c r="AV2587" s="17"/>
      <c r="AW2587" s="17"/>
      <c r="AX2587" s="17"/>
      <c r="AY2587" s="17"/>
      <c r="AZ2587" s="17"/>
    </row>
    <row r="2588" spans="2:52" x14ac:dyDescent="0.35">
      <c r="B2588" t="s">
        <v>694</v>
      </c>
      <c r="C2588" s="17">
        <v>0.38797242627206702</v>
      </c>
      <c r="D2588" s="17">
        <v>0.384534367514553</v>
      </c>
      <c r="E2588" s="17">
        <v>0.39126940347875799</v>
      </c>
      <c r="F2588" s="17"/>
      <c r="G2588" s="17">
        <v>0.292651834525052</v>
      </c>
      <c r="H2588" s="17">
        <v>0.359192945255914</v>
      </c>
      <c r="I2588" s="17">
        <v>0.36910244889514399</v>
      </c>
      <c r="J2588" s="17">
        <v>0.39037338183854198</v>
      </c>
      <c r="K2588" s="17">
        <v>0.43011394453423601</v>
      </c>
      <c r="L2588" s="17">
        <v>0.45958081036445497</v>
      </c>
      <c r="M2588" s="17"/>
      <c r="N2588" s="17">
        <v>0.43398131428382902</v>
      </c>
      <c r="O2588" s="17">
        <v>0.36910084282670602</v>
      </c>
      <c r="P2588" s="17">
        <v>0.38881022934563703</v>
      </c>
      <c r="Q2588" s="17">
        <v>0.360319244477109</v>
      </c>
      <c r="R2588" s="17"/>
      <c r="S2588" s="17">
        <v>0.40303334333329</v>
      </c>
      <c r="T2588" s="17">
        <v>0.39918920072937297</v>
      </c>
      <c r="U2588" s="17">
        <v>0.39609230920413602</v>
      </c>
      <c r="V2588" s="17">
        <v>0.40563354679911401</v>
      </c>
      <c r="W2588" s="17">
        <v>0.38636011144156002</v>
      </c>
      <c r="X2588" s="17">
        <v>0.34849542743653</v>
      </c>
      <c r="Y2588" s="17">
        <v>0.412935325314084</v>
      </c>
      <c r="Z2588" s="17">
        <v>0.35254429779552798</v>
      </c>
      <c r="AA2588" s="17">
        <v>0.39396679814153002</v>
      </c>
      <c r="AB2588" s="17">
        <v>0.334211508443918</v>
      </c>
      <c r="AC2588" s="17">
        <v>0.42605313295244401</v>
      </c>
      <c r="AD2588" s="17">
        <v>0.37374308333765299</v>
      </c>
      <c r="AE2588" s="17"/>
      <c r="AF2588" s="17">
        <v>0.40746172567218703</v>
      </c>
      <c r="AG2588" s="17">
        <v>0.40820338705678799</v>
      </c>
      <c r="AH2588" s="17">
        <v>0.328166103473779</v>
      </c>
      <c r="AI2588" s="17"/>
      <c r="AJ2588" s="17">
        <v>0.40702667468678499</v>
      </c>
      <c r="AK2588" s="17">
        <v>0.37372559508219699</v>
      </c>
      <c r="AL2588" s="17">
        <v>0.41981146126263402</v>
      </c>
      <c r="AM2588" s="17">
        <v>0.36751290543916598</v>
      </c>
      <c r="AN2588" s="17">
        <v>0.37015909151015902</v>
      </c>
      <c r="AO2588" s="17"/>
      <c r="AP2588" s="17">
        <v>0.38158028698178198</v>
      </c>
      <c r="AQ2588" s="17">
        <v>0.40574209281671603</v>
      </c>
      <c r="AR2588" s="17">
        <v>0.40473732973298399</v>
      </c>
      <c r="AS2588" s="17"/>
      <c r="AT2588" s="17">
        <v>0.44299661274264501</v>
      </c>
      <c r="AU2588" s="17">
        <v>0.399391064631341</v>
      </c>
      <c r="AV2588" s="17" t="s">
        <v>74</v>
      </c>
      <c r="AW2588" s="17">
        <v>0.30321834818140297</v>
      </c>
      <c r="AX2588" s="17">
        <v>0.31597328536851998</v>
      </c>
      <c r="AY2588" s="17">
        <v>0.34915578803498898</v>
      </c>
      <c r="AZ2588" s="17">
        <v>0.369254733122312</v>
      </c>
    </row>
    <row r="2589" spans="2:52" x14ac:dyDescent="0.35">
      <c r="B2589" t="s">
        <v>695</v>
      </c>
      <c r="C2589" s="17">
        <v>0.30080308581159998</v>
      </c>
      <c r="D2589" s="17">
        <v>0.31530677407332203</v>
      </c>
      <c r="E2589" s="17">
        <v>0.28723427917303801</v>
      </c>
      <c r="F2589" s="17"/>
      <c r="G2589" s="17">
        <v>0.36856380343209</v>
      </c>
      <c r="H2589" s="17">
        <v>0.34021671347633498</v>
      </c>
      <c r="I2589" s="17">
        <v>0.34155605540015799</v>
      </c>
      <c r="J2589" s="17">
        <v>0.29495462686937501</v>
      </c>
      <c r="K2589" s="17">
        <v>0.22578198195757099</v>
      </c>
      <c r="L2589" s="17">
        <v>0.245851732889041</v>
      </c>
      <c r="M2589" s="17"/>
      <c r="N2589" s="17">
        <v>0.329050566389749</v>
      </c>
      <c r="O2589" s="17">
        <v>0.33208297300921402</v>
      </c>
      <c r="P2589" s="17">
        <v>0.29280044064284799</v>
      </c>
      <c r="Q2589" s="17">
        <v>0.24428906594675501</v>
      </c>
      <c r="R2589" s="17"/>
      <c r="S2589" s="17">
        <v>0.297618578789064</v>
      </c>
      <c r="T2589" s="17">
        <v>0.29194399665477699</v>
      </c>
      <c r="U2589" s="17">
        <v>0.29189928731576997</v>
      </c>
      <c r="V2589" s="17">
        <v>0.26834555114228598</v>
      </c>
      <c r="W2589" s="17">
        <v>0.32499931915923003</v>
      </c>
      <c r="X2589" s="17">
        <v>0.326596781049795</v>
      </c>
      <c r="Y2589" s="17">
        <v>0.25184278068461602</v>
      </c>
      <c r="Z2589" s="17">
        <v>0.32244015746145399</v>
      </c>
      <c r="AA2589" s="17">
        <v>0.30400283391838301</v>
      </c>
      <c r="AB2589" s="17">
        <v>0.34444878523817002</v>
      </c>
      <c r="AC2589" s="17">
        <v>0.29155619183500803</v>
      </c>
      <c r="AD2589" s="17">
        <v>0.315223349578441</v>
      </c>
      <c r="AE2589" s="17"/>
      <c r="AF2589" s="17">
        <v>0.25879649938582999</v>
      </c>
      <c r="AG2589" s="17">
        <v>0.32412306359348902</v>
      </c>
      <c r="AH2589" s="17">
        <v>0.30210919967412098</v>
      </c>
      <c r="AI2589" s="17"/>
      <c r="AJ2589" s="17">
        <v>0.286025215976979</v>
      </c>
      <c r="AK2589" s="17">
        <v>0.32529436525892103</v>
      </c>
      <c r="AL2589" s="17">
        <v>0.307157449072057</v>
      </c>
      <c r="AM2589" s="17">
        <v>0.30692068240123799</v>
      </c>
      <c r="AN2589" s="17">
        <v>0.26498559018159201</v>
      </c>
      <c r="AO2589" s="17"/>
      <c r="AP2589" s="17">
        <v>0.319205039280888</v>
      </c>
      <c r="AQ2589" s="17">
        <v>0.32406372172234299</v>
      </c>
      <c r="AR2589" s="17">
        <v>0.32645517933936802</v>
      </c>
      <c r="AS2589" s="17"/>
      <c r="AT2589" s="17">
        <v>0.28197450557522702</v>
      </c>
      <c r="AU2589" s="17">
        <v>0.31440795863572601</v>
      </c>
      <c r="AV2589" s="17" t="s">
        <v>74</v>
      </c>
      <c r="AW2589" s="17">
        <v>0.30176386121300802</v>
      </c>
      <c r="AX2589" s="17">
        <v>0.26824331662258399</v>
      </c>
      <c r="AY2589" s="17">
        <v>0.33701074072625398</v>
      </c>
      <c r="AZ2589" s="17">
        <v>0.28106967861485199</v>
      </c>
    </row>
    <row r="2590" spans="2:52" x14ac:dyDescent="0.35">
      <c r="B2590" t="s">
        <v>696</v>
      </c>
      <c r="C2590" s="17">
        <v>0.16598086360129599</v>
      </c>
      <c r="D2590" s="17">
        <v>0.16741022158625299</v>
      </c>
      <c r="E2590" s="17">
        <v>0.16540153028076399</v>
      </c>
      <c r="F2590" s="17"/>
      <c r="G2590" s="17">
        <v>0.21846402344268101</v>
      </c>
      <c r="H2590" s="17">
        <v>0.17261332670853999</v>
      </c>
      <c r="I2590" s="17">
        <v>0.19299921406841899</v>
      </c>
      <c r="J2590" s="17">
        <v>0.16461612426998801</v>
      </c>
      <c r="K2590" s="17">
        <v>0.14648026967300601</v>
      </c>
      <c r="L2590" s="17">
        <v>0.118089360851459</v>
      </c>
      <c r="M2590" s="17"/>
      <c r="N2590" s="17">
        <v>0.14125992105277899</v>
      </c>
      <c r="O2590" s="17">
        <v>0.16917842903213801</v>
      </c>
      <c r="P2590" s="17">
        <v>0.16871615686458799</v>
      </c>
      <c r="Q2590" s="17">
        <v>0.185385507614205</v>
      </c>
      <c r="R2590" s="17"/>
      <c r="S2590" s="17">
        <v>0.173217606480501</v>
      </c>
      <c r="T2590" s="17">
        <v>0.15468592838716499</v>
      </c>
      <c r="U2590" s="17">
        <v>0.156784282459732</v>
      </c>
      <c r="V2590" s="17">
        <v>0.16069502448605399</v>
      </c>
      <c r="W2590" s="17">
        <v>0.16903122603541099</v>
      </c>
      <c r="X2590" s="17">
        <v>0.16144797250667101</v>
      </c>
      <c r="Y2590" s="17">
        <v>0.17777982274882501</v>
      </c>
      <c r="Z2590" s="17">
        <v>0.198516621952809</v>
      </c>
      <c r="AA2590" s="17">
        <v>0.168471749006816</v>
      </c>
      <c r="AB2590" s="17">
        <v>0.16467333967870099</v>
      </c>
      <c r="AC2590" s="17">
        <v>0.13864300631023799</v>
      </c>
      <c r="AD2590" s="17">
        <v>0.19346943413824699</v>
      </c>
      <c r="AE2590" s="17"/>
      <c r="AF2590" s="17">
        <v>0.15980314557789499</v>
      </c>
      <c r="AG2590" s="17">
        <v>0.15314523572109301</v>
      </c>
      <c r="AH2590" s="17">
        <v>0.20364304461841001</v>
      </c>
      <c r="AI2590" s="17"/>
      <c r="AJ2590" s="17">
        <v>0.157326216422185</v>
      </c>
      <c r="AK2590" s="17">
        <v>0.16939716417916501</v>
      </c>
      <c r="AL2590" s="17">
        <v>0.17422891992672701</v>
      </c>
      <c r="AM2590" s="17">
        <v>0.113111251171049</v>
      </c>
      <c r="AN2590" s="17">
        <v>0.183876015190367</v>
      </c>
      <c r="AO2590" s="17"/>
      <c r="AP2590" s="17">
        <v>0.16880759504868401</v>
      </c>
      <c r="AQ2590" s="17">
        <v>0.16000126545608401</v>
      </c>
      <c r="AR2590" s="17">
        <v>0.191462356115119</v>
      </c>
      <c r="AS2590" s="17"/>
      <c r="AT2590" s="17">
        <v>0.13566069880485801</v>
      </c>
      <c r="AU2590" s="17">
        <v>0.187853653086271</v>
      </c>
      <c r="AV2590" s="17" t="s">
        <v>74</v>
      </c>
      <c r="AW2590" s="17">
        <v>0.18903942778823701</v>
      </c>
      <c r="AX2590" s="17">
        <v>0.18171876925604</v>
      </c>
      <c r="AY2590" s="17">
        <v>0.16639873075846801</v>
      </c>
      <c r="AZ2590" s="17">
        <v>0.20029575653699999</v>
      </c>
    </row>
    <row r="2591" spans="2:52" x14ac:dyDescent="0.35">
      <c r="B2591" t="s">
        <v>697</v>
      </c>
      <c r="C2591" s="17">
        <v>6.2879368289598794E-2</v>
      </c>
      <c r="D2591" s="17">
        <v>6.6447099185834302E-2</v>
      </c>
      <c r="E2591" s="17">
        <v>5.81064114823584E-2</v>
      </c>
      <c r="F2591" s="17"/>
      <c r="G2591" s="17">
        <v>6.12060539024952E-2</v>
      </c>
      <c r="H2591" s="17">
        <v>4.4247135372784699E-2</v>
      </c>
      <c r="I2591" s="17">
        <v>4.04019405123607E-2</v>
      </c>
      <c r="J2591" s="17">
        <v>6.7836956333937506E-2</v>
      </c>
      <c r="K2591" s="17">
        <v>7.7524855173449703E-2</v>
      </c>
      <c r="L2591" s="17">
        <v>8.3520165480836503E-2</v>
      </c>
      <c r="M2591" s="17"/>
      <c r="N2591" s="17">
        <v>5.5352602193489697E-2</v>
      </c>
      <c r="O2591" s="17">
        <v>5.8051335595167203E-2</v>
      </c>
      <c r="P2591" s="17">
        <v>6.8129212339938794E-2</v>
      </c>
      <c r="Q2591" s="17">
        <v>7.1298542687472502E-2</v>
      </c>
      <c r="R2591" s="17"/>
      <c r="S2591" s="17">
        <v>4.2317489660308003E-2</v>
      </c>
      <c r="T2591" s="17">
        <v>6.6932263364079994E-2</v>
      </c>
      <c r="U2591" s="17">
        <v>5.9598143612323601E-2</v>
      </c>
      <c r="V2591" s="17">
        <v>6.9613915553262296E-2</v>
      </c>
      <c r="W2591" s="17">
        <v>4.2204826018863002E-2</v>
      </c>
      <c r="X2591" s="17">
        <v>7.0916998878394796E-2</v>
      </c>
      <c r="Y2591" s="17">
        <v>7.0790844449873297E-2</v>
      </c>
      <c r="Z2591" s="17">
        <v>6.3322090838868306E-2</v>
      </c>
      <c r="AA2591" s="17">
        <v>5.5626250820431301E-2</v>
      </c>
      <c r="AB2591" s="17">
        <v>8.3181057965615507E-2</v>
      </c>
      <c r="AC2591" s="17">
        <v>8.6643916703797494E-2</v>
      </c>
      <c r="AD2591" s="17">
        <v>5.8356749249656802E-2</v>
      </c>
      <c r="AE2591" s="17"/>
      <c r="AF2591" s="17">
        <v>8.7326025618658501E-2</v>
      </c>
      <c r="AG2591" s="17">
        <v>4.6755773322843502E-2</v>
      </c>
      <c r="AH2591" s="17">
        <v>5.5639060826278702E-2</v>
      </c>
      <c r="AI2591" s="17"/>
      <c r="AJ2591" s="17">
        <v>7.0174377918260797E-2</v>
      </c>
      <c r="AK2591" s="17">
        <v>5.79781112015662E-2</v>
      </c>
      <c r="AL2591" s="17">
        <v>4.10435150606644E-2</v>
      </c>
      <c r="AM2591" s="17">
        <v>0.11267466035552701</v>
      </c>
      <c r="AN2591" s="17">
        <v>5.8514540009933801E-2</v>
      </c>
      <c r="AO2591" s="17"/>
      <c r="AP2591" s="17">
        <v>5.6350567675962797E-2</v>
      </c>
      <c r="AQ2591" s="17">
        <v>4.9182733146642198E-2</v>
      </c>
      <c r="AR2591" s="17">
        <v>4.9936991959252899E-2</v>
      </c>
      <c r="AS2591" s="17"/>
      <c r="AT2591" s="17">
        <v>7.0511843484388895E-2</v>
      </c>
      <c r="AU2591" s="17">
        <v>4.2809763991115697E-2</v>
      </c>
      <c r="AV2591" s="17" t="s">
        <v>74</v>
      </c>
      <c r="AW2591" s="17">
        <v>8.3123957202432597E-2</v>
      </c>
      <c r="AX2591" s="17">
        <v>8.1290613188146801E-2</v>
      </c>
      <c r="AY2591" s="17">
        <v>5.4304602072437799E-2</v>
      </c>
      <c r="AZ2591" s="17">
        <v>8.3243806297604001E-2</v>
      </c>
    </row>
    <row r="2592" spans="2:52" x14ac:dyDescent="0.35">
      <c r="B2592" t="s">
        <v>72</v>
      </c>
      <c r="C2592" s="17">
        <v>8.2364256025438301E-2</v>
      </c>
      <c r="D2592" s="17">
        <v>6.6301537640036795E-2</v>
      </c>
      <c r="E2592" s="17">
        <v>9.7988375585081902E-2</v>
      </c>
      <c r="F2592" s="17"/>
      <c r="G2592" s="17">
        <v>5.9114284697680999E-2</v>
      </c>
      <c r="H2592" s="17">
        <v>8.3729879186427006E-2</v>
      </c>
      <c r="I2592" s="17">
        <v>5.5940341123918602E-2</v>
      </c>
      <c r="J2592" s="17">
        <v>8.2218910688157398E-2</v>
      </c>
      <c r="K2592" s="17">
        <v>0.120098948661736</v>
      </c>
      <c r="L2592" s="17">
        <v>9.2957930414208398E-2</v>
      </c>
      <c r="M2592" s="17"/>
      <c r="N2592" s="17">
        <v>4.0355596080153003E-2</v>
      </c>
      <c r="O2592" s="17">
        <v>7.1586419536774498E-2</v>
      </c>
      <c r="P2592" s="17">
        <v>8.1543960806987698E-2</v>
      </c>
      <c r="Q2592" s="17">
        <v>0.138707639274459</v>
      </c>
      <c r="R2592" s="17"/>
      <c r="S2592" s="17">
        <v>8.3812981736836295E-2</v>
      </c>
      <c r="T2592" s="17">
        <v>8.7248610864604406E-2</v>
      </c>
      <c r="U2592" s="17">
        <v>9.5625977408038396E-2</v>
      </c>
      <c r="V2592" s="17">
        <v>9.5711962019284197E-2</v>
      </c>
      <c r="W2592" s="17">
        <v>7.7404517344936696E-2</v>
      </c>
      <c r="X2592" s="17">
        <v>9.2542820128608497E-2</v>
      </c>
      <c r="Y2592" s="17">
        <v>8.6651226802601899E-2</v>
      </c>
      <c r="Z2592" s="17">
        <v>6.3176831951341203E-2</v>
      </c>
      <c r="AA2592" s="17">
        <v>7.7932368112839795E-2</v>
      </c>
      <c r="AB2592" s="17">
        <v>7.3485308673595498E-2</v>
      </c>
      <c r="AC2592" s="17">
        <v>5.7103752198512797E-2</v>
      </c>
      <c r="AD2592" s="17">
        <v>5.9207383696002799E-2</v>
      </c>
      <c r="AE2592" s="17"/>
      <c r="AF2592" s="17">
        <v>8.6612603745428896E-2</v>
      </c>
      <c r="AG2592" s="17">
        <v>6.7772540305786402E-2</v>
      </c>
      <c r="AH2592" s="17">
        <v>0.11044259140741</v>
      </c>
      <c r="AI2592" s="17"/>
      <c r="AJ2592" s="17">
        <v>7.9447514995790003E-2</v>
      </c>
      <c r="AK2592" s="17">
        <v>7.3604764278150103E-2</v>
      </c>
      <c r="AL2592" s="17">
        <v>5.7758654677917499E-2</v>
      </c>
      <c r="AM2592" s="17">
        <v>9.9780500633020699E-2</v>
      </c>
      <c r="AN2592" s="17">
        <v>0.122464763107947</v>
      </c>
      <c r="AO2592" s="17"/>
      <c r="AP2592" s="17">
        <v>7.4056511012683804E-2</v>
      </c>
      <c r="AQ2592" s="17">
        <v>6.1010186858215E-2</v>
      </c>
      <c r="AR2592" s="17">
        <v>2.7408142853276099E-2</v>
      </c>
      <c r="AS2592" s="17"/>
      <c r="AT2592" s="17">
        <v>6.8856339392882202E-2</v>
      </c>
      <c r="AU2592" s="17">
        <v>5.5537559655546603E-2</v>
      </c>
      <c r="AV2592" s="17" t="s">
        <v>74</v>
      </c>
      <c r="AW2592" s="17">
        <v>0.12285440561492</v>
      </c>
      <c r="AX2592" s="17">
        <v>0.15277401556470899</v>
      </c>
      <c r="AY2592" s="17">
        <v>9.3130138407851601E-2</v>
      </c>
      <c r="AZ2592" s="17">
        <v>6.6136025428231798E-2</v>
      </c>
    </row>
    <row r="2593" spans="2:52" x14ac:dyDescent="0.35">
      <c r="C2593" s="17"/>
      <c r="D2593" s="17"/>
      <c r="E2593" s="17"/>
      <c r="F2593" s="17"/>
      <c r="G2593" s="17"/>
      <c r="H2593" s="17"/>
      <c r="I2593" s="17"/>
      <c r="J2593" s="17"/>
      <c r="K2593" s="17"/>
      <c r="L2593" s="17"/>
      <c r="M2593" s="17"/>
      <c r="N2593" s="17"/>
      <c r="O2593" s="17"/>
      <c r="P2593" s="17"/>
      <c r="Q2593" s="17"/>
      <c r="R2593" s="17"/>
      <c r="S2593" s="17"/>
      <c r="T2593" s="17"/>
      <c r="U2593" s="17"/>
      <c r="V2593" s="17"/>
      <c r="W2593" s="17"/>
      <c r="X2593" s="17"/>
      <c r="Y2593" s="17"/>
      <c r="Z2593" s="17"/>
      <c r="AA2593" s="17"/>
      <c r="AB2593" s="17"/>
      <c r="AC2593" s="17"/>
      <c r="AD2593" s="17"/>
      <c r="AE2593" s="17"/>
      <c r="AF2593" s="17"/>
      <c r="AG2593" s="17"/>
      <c r="AH2593" s="17"/>
      <c r="AI2593" s="17"/>
      <c r="AJ2593" s="17"/>
      <c r="AK2593" s="17"/>
      <c r="AL2593" s="17"/>
      <c r="AM2593" s="17"/>
      <c r="AN2593" s="17"/>
      <c r="AO2593" s="17"/>
      <c r="AP2593" s="17"/>
      <c r="AQ2593" s="17"/>
      <c r="AR2593" s="17"/>
      <c r="AS2593" s="17"/>
      <c r="AT2593" s="17"/>
      <c r="AU2593" s="17"/>
      <c r="AV2593" s="17"/>
      <c r="AW2593" s="17"/>
      <c r="AX2593" s="17"/>
      <c r="AY2593" s="17"/>
      <c r="AZ2593" s="17"/>
    </row>
    <row r="2594" spans="2:52" x14ac:dyDescent="0.35">
      <c r="B2594" s="6" t="s">
        <v>702</v>
      </c>
      <c r="C2594" s="17"/>
      <c r="D2594" s="17"/>
      <c r="E2594" s="17"/>
      <c r="F2594" s="17"/>
      <c r="G2594" s="17"/>
      <c r="H2594" s="17"/>
      <c r="I2594" s="17"/>
      <c r="J2594" s="17"/>
      <c r="K2594" s="17"/>
      <c r="L2594" s="17"/>
      <c r="M2594" s="17"/>
      <c r="N2594" s="17"/>
      <c r="O2594" s="17"/>
      <c r="P2594" s="17"/>
      <c r="Q2594" s="17"/>
      <c r="R2594" s="17"/>
      <c r="S2594" s="17"/>
      <c r="T2594" s="17"/>
      <c r="U2594" s="17"/>
      <c r="V2594" s="17"/>
      <c r="W2594" s="17"/>
      <c r="X2594" s="17"/>
      <c r="Y2594" s="17"/>
      <c r="Z2594" s="17"/>
      <c r="AA2594" s="17"/>
      <c r="AB2594" s="17"/>
      <c r="AC2594" s="17"/>
      <c r="AD2594" s="17"/>
      <c r="AE2594" s="17"/>
      <c r="AF2594" s="17"/>
      <c r="AG2594" s="17"/>
      <c r="AH2594" s="17"/>
      <c r="AI2594" s="17"/>
      <c r="AJ2594" s="17"/>
      <c r="AK2594" s="17"/>
      <c r="AL2594" s="17"/>
      <c r="AM2594" s="17"/>
      <c r="AN2594" s="17"/>
      <c r="AO2594" s="17"/>
      <c r="AP2594" s="17"/>
      <c r="AQ2594" s="17"/>
      <c r="AR2594" s="17"/>
      <c r="AS2594" s="17"/>
      <c r="AT2594" s="17"/>
      <c r="AU2594" s="17"/>
      <c r="AV2594" s="17"/>
      <c r="AW2594" s="17"/>
      <c r="AX2594" s="17"/>
      <c r="AY2594" s="17"/>
      <c r="AZ2594" s="17"/>
    </row>
    <row r="2595" spans="2:52" x14ac:dyDescent="0.35">
      <c r="B2595" s="24" t="s">
        <v>76</v>
      </c>
      <c r="C2595" s="17"/>
      <c r="D2595" s="17"/>
      <c r="E2595" s="17"/>
      <c r="F2595" s="17"/>
      <c r="G2595" s="17"/>
      <c r="H2595" s="17"/>
      <c r="I2595" s="17"/>
      <c r="J2595" s="17"/>
      <c r="K2595" s="17"/>
      <c r="L2595" s="17"/>
      <c r="M2595" s="17"/>
      <c r="N2595" s="17"/>
      <c r="O2595" s="17"/>
      <c r="P2595" s="17"/>
      <c r="Q2595" s="17"/>
      <c r="R2595" s="17"/>
      <c r="S2595" s="17"/>
      <c r="T2595" s="17"/>
      <c r="U2595" s="17"/>
      <c r="V2595" s="17"/>
      <c r="W2595" s="17"/>
      <c r="X2595" s="17"/>
      <c r="Y2595" s="17"/>
      <c r="Z2595" s="17"/>
      <c r="AA2595" s="17"/>
      <c r="AB2595" s="17"/>
      <c r="AC2595" s="17"/>
      <c r="AD2595" s="17"/>
      <c r="AE2595" s="17"/>
      <c r="AF2595" s="17"/>
      <c r="AG2595" s="17"/>
      <c r="AH2595" s="17"/>
      <c r="AI2595" s="17"/>
      <c r="AJ2595" s="17"/>
      <c r="AK2595" s="17"/>
      <c r="AL2595" s="17"/>
      <c r="AM2595" s="17"/>
      <c r="AN2595" s="17"/>
      <c r="AO2595" s="17"/>
      <c r="AP2595" s="17"/>
      <c r="AQ2595" s="17"/>
      <c r="AR2595" s="17"/>
      <c r="AS2595" s="17"/>
      <c r="AT2595" s="17"/>
      <c r="AU2595" s="17"/>
      <c r="AV2595" s="17"/>
      <c r="AW2595" s="17"/>
      <c r="AX2595" s="17"/>
      <c r="AY2595" s="17"/>
      <c r="AZ2595" s="17"/>
    </row>
    <row r="2596" spans="2:52" x14ac:dyDescent="0.35">
      <c r="B2596" t="s">
        <v>694</v>
      </c>
      <c r="C2596" s="17">
        <v>0.29283945153972701</v>
      </c>
      <c r="D2596" s="17">
        <v>0.28753495997975798</v>
      </c>
      <c r="E2596" s="17">
        <v>0.298526935129656</v>
      </c>
      <c r="F2596" s="17"/>
      <c r="G2596" s="17">
        <v>0.246802766606767</v>
      </c>
      <c r="H2596" s="17">
        <v>0.28563124250668898</v>
      </c>
      <c r="I2596" s="17">
        <v>0.29068350899441697</v>
      </c>
      <c r="J2596" s="17">
        <v>0.25899656358282203</v>
      </c>
      <c r="K2596" s="17">
        <v>0.32513111978160603</v>
      </c>
      <c r="L2596" s="17">
        <v>0.33669017834506398</v>
      </c>
      <c r="M2596" s="17"/>
      <c r="N2596" s="17">
        <v>0.34893799663398201</v>
      </c>
      <c r="O2596" s="17">
        <v>0.27699012544761198</v>
      </c>
      <c r="P2596" s="17">
        <v>0.27507027461641997</v>
      </c>
      <c r="Q2596" s="17">
        <v>0.26533504123729701</v>
      </c>
      <c r="R2596" s="17"/>
      <c r="S2596" s="17">
        <v>0.32703161982777201</v>
      </c>
      <c r="T2596" s="17">
        <v>0.27006686733407698</v>
      </c>
      <c r="U2596" s="17">
        <v>0.26334568998667002</v>
      </c>
      <c r="V2596" s="17">
        <v>0.25614029886294198</v>
      </c>
      <c r="W2596" s="17">
        <v>0.29566356524535398</v>
      </c>
      <c r="X2596" s="17">
        <v>0.32337332524484802</v>
      </c>
      <c r="Y2596" s="17">
        <v>0.31339465931453903</v>
      </c>
      <c r="Z2596" s="17">
        <v>0.28885147385744098</v>
      </c>
      <c r="AA2596" s="17">
        <v>0.32104299867952402</v>
      </c>
      <c r="AB2596" s="17">
        <v>0.239710074610445</v>
      </c>
      <c r="AC2596" s="17">
        <v>0.30575003008700302</v>
      </c>
      <c r="AD2596" s="17">
        <v>0.30744744270645702</v>
      </c>
      <c r="AE2596" s="17"/>
      <c r="AF2596" s="17">
        <v>0.283023906725615</v>
      </c>
      <c r="AG2596" s="17">
        <v>0.32240697750876801</v>
      </c>
      <c r="AH2596" s="17">
        <v>0.27338367254504797</v>
      </c>
      <c r="AI2596" s="17"/>
      <c r="AJ2596" s="17">
        <v>0.29765738419795401</v>
      </c>
      <c r="AK2596" s="17">
        <v>0.29607282600791601</v>
      </c>
      <c r="AL2596" s="17">
        <v>0.33112444466458801</v>
      </c>
      <c r="AM2596" s="17">
        <v>0.24926609814012499</v>
      </c>
      <c r="AN2596" s="17">
        <v>0.27049112006072101</v>
      </c>
      <c r="AO2596" s="17"/>
      <c r="AP2596" s="17">
        <v>0.29627059372147901</v>
      </c>
      <c r="AQ2596" s="17">
        <v>0.311719521092231</v>
      </c>
      <c r="AR2596" s="17">
        <v>0.33392227099328597</v>
      </c>
      <c r="AS2596" s="17"/>
      <c r="AT2596" s="17">
        <v>0.33456006713692799</v>
      </c>
      <c r="AU2596" s="17">
        <v>0.26557847697285297</v>
      </c>
      <c r="AV2596" s="17" t="s">
        <v>74</v>
      </c>
      <c r="AW2596" s="17">
        <v>0.286841669246376</v>
      </c>
      <c r="AX2596" s="17">
        <v>0.23643092509322999</v>
      </c>
      <c r="AY2596" s="17">
        <v>0.30508440476611298</v>
      </c>
      <c r="AZ2596" s="17">
        <v>0.19572111792626401</v>
      </c>
    </row>
    <row r="2597" spans="2:52" x14ac:dyDescent="0.35">
      <c r="B2597" t="s">
        <v>695</v>
      </c>
      <c r="C2597" s="17">
        <v>0.33326172900145001</v>
      </c>
      <c r="D2597" s="17">
        <v>0.340033593468482</v>
      </c>
      <c r="E2597" s="17">
        <v>0.326357092237471</v>
      </c>
      <c r="F2597" s="17"/>
      <c r="G2597" s="17">
        <v>0.38794208884949299</v>
      </c>
      <c r="H2597" s="17">
        <v>0.36322255024150502</v>
      </c>
      <c r="I2597" s="17">
        <v>0.354084340350931</v>
      </c>
      <c r="J2597" s="17">
        <v>0.343993515425351</v>
      </c>
      <c r="K2597" s="17">
        <v>0.26986372662198299</v>
      </c>
      <c r="L2597" s="17">
        <v>0.28961066201513502</v>
      </c>
      <c r="M2597" s="17"/>
      <c r="N2597" s="17">
        <v>0.33987082096982002</v>
      </c>
      <c r="O2597" s="17">
        <v>0.35077623429097199</v>
      </c>
      <c r="P2597" s="17">
        <v>0.35248501182955999</v>
      </c>
      <c r="Q2597" s="17">
        <v>0.29329610303952303</v>
      </c>
      <c r="R2597" s="17"/>
      <c r="S2597" s="17">
        <v>0.333363511041875</v>
      </c>
      <c r="T2597" s="17">
        <v>0.318937694196604</v>
      </c>
      <c r="U2597" s="17">
        <v>0.34684671346956297</v>
      </c>
      <c r="V2597" s="17">
        <v>0.33027248990001601</v>
      </c>
      <c r="W2597" s="17">
        <v>0.38216798397991503</v>
      </c>
      <c r="X2597" s="17">
        <v>0.304254203705001</v>
      </c>
      <c r="Y2597" s="17">
        <v>0.292994915144551</v>
      </c>
      <c r="Z2597" s="17">
        <v>0.31096503754514498</v>
      </c>
      <c r="AA2597" s="17">
        <v>0.309662336854163</v>
      </c>
      <c r="AB2597" s="17">
        <v>0.38087027204104401</v>
      </c>
      <c r="AC2597" s="17">
        <v>0.37133253478637601</v>
      </c>
      <c r="AD2597" s="17">
        <v>0.357785779943874</v>
      </c>
      <c r="AE2597" s="17"/>
      <c r="AF2597" s="17">
        <v>0.31832934223661702</v>
      </c>
      <c r="AG2597" s="17">
        <v>0.34345266509508299</v>
      </c>
      <c r="AH2597" s="17">
        <v>0.29281237691223799</v>
      </c>
      <c r="AI2597" s="17"/>
      <c r="AJ2597" s="17">
        <v>0.32697403946547798</v>
      </c>
      <c r="AK2597" s="17">
        <v>0.370502139827452</v>
      </c>
      <c r="AL2597" s="17">
        <v>0.320489301192037</v>
      </c>
      <c r="AM2597" s="17">
        <v>0.24351219752998199</v>
      </c>
      <c r="AN2597" s="17">
        <v>0.29719777956423699</v>
      </c>
      <c r="AO2597" s="17"/>
      <c r="AP2597" s="17">
        <v>0.350255216068796</v>
      </c>
      <c r="AQ2597" s="17">
        <v>0.37485814709586601</v>
      </c>
      <c r="AR2597" s="17">
        <v>0.36019724036963202</v>
      </c>
      <c r="AS2597" s="17"/>
      <c r="AT2597" s="17">
        <v>0.30233825012986099</v>
      </c>
      <c r="AU2597" s="17">
        <v>0.36899994720142498</v>
      </c>
      <c r="AV2597" s="17" t="s">
        <v>74</v>
      </c>
      <c r="AW2597" s="17">
        <v>0.31625166252593001</v>
      </c>
      <c r="AX2597" s="17">
        <v>0.29448294564317901</v>
      </c>
      <c r="AY2597" s="17">
        <v>0.35462001335030202</v>
      </c>
      <c r="AZ2597" s="17">
        <v>0.42754323157739399</v>
      </c>
    </row>
    <row r="2598" spans="2:52" x14ac:dyDescent="0.35">
      <c r="B2598" t="s">
        <v>696</v>
      </c>
      <c r="C2598" s="17">
        <v>0.20905546490624399</v>
      </c>
      <c r="D2598" s="17">
        <v>0.21407726375781699</v>
      </c>
      <c r="E2598" s="17">
        <v>0.20472584260152901</v>
      </c>
      <c r="F2598" s="17"/>
      <c r="G2598" s="17">
        <v>0.25527960220739698</v>
      </c>
      <c r="H2598" s="17">
        <v>0.21544469647353001</v>
      </c>
      <c r="I2598" s="17">
        <v>0.23114187007190901</v>
      </c>
      <c r="J2598" s="17">
        <v>0.20648237465374</v>
      </c>
      <c r="K2598" s="17">
        <v>0.201224482429537</v>
      </c>
      <c r="L2598" s="17">
        <v>0.16267615340188299</v>
      </c>
      <c r="M2598" s="17"/>
      <c r="N2598" s="17">
        <v>0.20002433941909201</v>
      </c>
      <c r="O2598" s="17">
        <v>0.214862583128451</v>
      </c>
      <c r="P2598" s="17">
        <v>0.19458899529965001</v>
      </c>
      <c r="Q2598" s="17">
        <v>0.221983482276459</v>
      </c>
      <c r="R2598" s="17"/>
      <c r="S2598" s="17">
        <v>0.185765280742614</v>
      </c>
      <c r="T2598" s="17">
        <v>0.23287485253453299</v>
      </c>
      <c r="U2598" s="17">
        <v>0.201133933540077</v>
      </c>
      <c r="V2598" s="17">
        <v>0.21904086553475799</v>
      </c>
      <c r="W2598" s="17">
        <v>0.187460291458732</v>
      </c>
      <c r="X2598" s="17">
        <v>0.22385463462636099</v>
      </c>
      <c r="Y2598" s="17">
        <v>0.22291429633055601</v>
      </c>
      <c r="Z2598" s="17">
        <v>0.24510323950115101</v>
      </c>
      <c r="AA2598" s="17">
        <v>0.212565970923381</v>
      </c>
      <c r="AB2598" s="17">
        <v>0.20780589750128001</v>
      </c>
      <c r="AC2598" s="17">
        <v>0.166376321755521</v>
      </c>
      <c r="AD2598" s="17">
        <v>0.188579910712277</v>
      </c>
      <c r="AE2598" s="17"/>
      <c r="AF2598" s="17">
        <v>0.18483475239899499</v>
      </c>
      <c r="AG2598" s="17">
        <v>0.20931274455328899</v>
      </c>
      <c r="AH2598" s="17">
        <v>0.25200601035652498</v>
      </c>
      <c r="AI2598" s="17"/>
      <c r="AJ2598" s="17">
        <v>0.19350605943493901</v>
      </c>
      <c r="AK2598" s="17">
        <v>0.20076220189564201</v>
      </c>
      <c r="AL2598" s="17">
        <v>0.226470422770404</v>
      </c>
      <c r="AM2598" s="17">
        <v>0.19482272043294799</v>
      </c>
      <c r="AN2598" s="17">
        <v>0.23754275178644699</v>
      </c>
      <c r="AO2598" s="17"/>
      <c r="AP2598" s="17">
        <v>0.20379992634828201</v>
      </c>
      <c r="AQ2598" s="17">
        <v>0.19381147112577299</v>
      </c>
      <c r="AR2598" s="17">
        <v>0.20482211974440301</v>
      </c>
      <c r="AS2598" s="17"/>
      <c r="AT2598" s="17">
        <v>0.191091544478458</v>
      </c>
      <c r="AU2598" s="17">
        <v>0.226773108988924</v>
      </c>
      <c r="AV2598" s="17" t="s">
        <v>74</v>
      </c>
      <c r="AW2598" s="17">
        <v>0.21803716599904899</v>
      </c>
      <c r="AX2598" s="17">
        <v>0.237014669061132</v>
      </c>
      <c r="AY2598" s="17">
        <v>0.19591644886217399</v>
      </c>
      <c r="AZ2598" s="17">
        <v>0.211416933577423</v>
      </c>
    </row>
    <row r="2599" spans="2:52" x14ac:dyDescent="0.35">
      <c r="B2599" t="s">
        <v>697</v>
      </c>
      <c r="C2599" s="17">
        <v>7.6659294925202598E-2</v>
      </c>
      <c r="D2599" s="17">
        <v>8.5798684451895896E-2</v>
      </c>
      <c r="E2599" s="17">
        <v>6.7579349621258E-2</v>
      </c>
      <c r="F2599" s="17"/>
      <c r="G2599" s="17">
        <v>4.1770050852382001E-2</v>
      </c>
      <c r="H2599" s="17">
        <v>5.6049352230052599E-2</v>
      </c>
      <c r="I2599" s="17">
        <v>5.5286117104216999E-2</v>
      </c>
      <c r="J2599" s="17">
        <v>0.100332866303595</v>
      </c>
      <c r="K2599" s="17">
        <v>8.8454566727422204E-2</v>
      </c>
      <c r="L2599" s="17">
        <v>0.106758724789913</v>
      </c>
      <c r="M2599" s="17"/>
      <c r="N2599" s="17">
        <v>6.7858208061108996E-2</v>
      </c>
      <c r="O2599" s="17">
        <v>7.9622166067008199E-2</v>
      </c>
      <c r="P2599" s="17">
        <v>7.9522409756585699E-2</v>
      </c>
      <c r="Q2599" s="17">
        <v>8.1568948178854503E-2</v>
      </c>
      <c r="R2599" s="17"/>
      <c r="S2599" s="17">
        <v>5.6057137702091399E-2</v>
      </c>
      <c r="T2599" s="17">
        <v>8.1824729580666306E-2</v>
      </c>
      <c r="U2599" s="17">
        <v>8.1063240486284799E-2</v>
      </c>
      <c r="V2599" s="17">
        <v>8.8527491796988697E-2</v>
      </c>
      <c r="W2599" s="17">
        <v>7.7160603780371498E-2</v>
      </c>
      <c r="X2599" s="17">
        <v>6.6705152366009796E-2</v>
      </c>
      <c r="Y2599" s="17">
        <v>8.9377820926384494E-2</v>
      </c>
      <c r="Z2599" s="17">
        <v>8.62315056980925E-2</v>
      </c>
      <c r="AA2599" s="17">
        <v>7.5189554428368804E-2</v>
      </c>
      <c r="AB2599" s="17">
        <v>8.3280931548971301E-2</v>
      </c>
      <c r="AC2599" s="17">
        <v>7.2766305164859796E-2</v>
      </c>
      <c r="AD2599" s="17">
        <v>7.72151561410412E-2</v>
      </c>
      <c r="AE2599" s="17"/>
      <c r="AF2599" s="17">
        <v>0.11663683397555399</v>
      </c>
      <c r="AG2599" s="17">
        <v>5.67942386598854E-2</v>
      </c>
      <c r="AH2599" s="17">
        <v>5.8139341704405899E-2</v>
      </c>
      <c r="AI2599" s="17"/>
      <c r="AJ2599" s="17">
        <v>9.1498822239139299E-2</v>
      </c>
      <c r="AK2599" s="17">
        <v>6.19455030937692E-2</v>
      </c>
      <c r="AL2599" s="17">
        <v>5.8149650853206801E-2</v>
      </c>
      <c r="AM2599" s="17">
        <v>0.205883448945161</v>
      </c>
      <c r="AN2599" s="17">
        <v>6.3715119158518393E-2</v>
      </c>
      <c r="AO2599" s="17"/>
      <c r="AP2599" s="17">
        <v>7.1645417698501607E-2</v>
      </c>
      <c r="AQ2599" s="17">
        <v>5.7040192815772897E-2</v>
      </c>
      <c r="AR2599" s="17">
        <v>5.4557815076185401E-2</v>
      </c>
      <c r="AS2599" s="17"/>
      <c r="AT2599" s="17">
        <v>9.4318586416139993E-2</v>
      </c>
      <c r="AU2599" s="17">
        <v>6.50230800561028E-2</v>
      </c>
      <c r="AV2599" s="17" t="s">
        <v>74</v>
      </c>
      <c r="AW2599" s="17">
        <v>5.9967230644789198E-2</v>
      </c>
      <c r="AX2599" s="17">
        <v>7.9148473338434194E-2</v>
      </c>
      <c r="AY2599" s="17">
        <v>6.3777830971126603E-2</v>
      </c>
      <c r="AZ2599" s="17">
        <v>8.1732818854778802E-2</v>
      </c>
    </row>
    <row r="2600" spans="2:52" x14ac:dyDescent="0.35">
      <c r="B2600" t="s">
        <v>72</v>
      </c>
      <c r="C2600" s="17">
        <v>8.8184059627375799E-2</v>
      </c>
      <c r="D2600" s="17">
        <v>7.2555498342046901E-2</v>
      </c>
      <c r="E2600" s="17">
        <v>0.102810780410086</v>
      </c>
      <c r="F2600" s="17"/>
      <c r="G2600" s="17">
        <v>6.8205491483960906E-2</v>
      </c>
      <c r="H2600" s="17">
        <v>7.9652158548223898E-2</v>
      </c>
      <c r="I2600" s="17">
        <v>6.8804163478525707E-2</v>
      </c>
      <c r="J2600" s="17">
        <v>9.0194680034492103E-2</v>
      </c>
      <c r="K2600" s="17">
        <v>0.115326104439451</v>
      </c>
      <c r="L2600" s="17">
        <v>0.10426428144800499</v>
      </c>
      <c r="M2600" s="17"/>
      <c r="N2600" s="17">
        <v>4.3308634915997499E-2</v>
      </c>
      <c r="O2600" s="17">
        <v>7.7748891065957101E-2</v>
      </c>
      <c r="P2600" s="17">
        <v>9.8333308497785293E-2</v>
      </c>
      <c r="Q2600" s="17">
        <v>0.137816425267866</v>
      </c>
      <c r="R2600" s="17"/>
      <c r="S2600" s="17">
        <v>9.7782450685647698E-2</v>
      </c>
      <c r="T2600" s="17">
        <v>9.6295856354119594E-2</v>
      </c>
      <c r="U2600" s="17">
        <v>0.107610422517405</v>
      </c>
      <c r="V2600" s="17">
        <v>0.106018853905295</v>
      </c>
      <c r="W2600" s="17">
        <v>5.7547555535627702E-2</v>
      </c>
      <c r="X2600" s="17">
        <v>8.1812684057780596E-2</v>
      </c>
      <c r="Y2600" s="17">
        <v>8.1318308283969798E-2</v>
      </c>
      <c r="Z2600" s="17">
        <v>6.8848743398170903E-2</v>
      </c>
      <c r="AA2600" s="17">
        <v>8.1539139114563799E-2</v>
      </c>
      <c r="AB2600" s="17">
        <v>8.8332824298260199E-2</v>
      </c>
      <c r="AC2600" s="17">
        <v>8.3774808206240101E-2</v>
      </c>
      <c r="AD2600" s="17">
        <v>6.8971710496350494E-2</v>
      </c>
      <c r="AE2600" s="17"/>
      <c r="AF2600" s="17">
        <v>9.7175164663218794E-2</v>
      </c>
      <c r="AG2600" s="17">
        <v>6.8033374182974601E-2</v>
      </c>
      <c r="AH2600" s="17">
        <v>0.123658598481783</v>
      </c>
      <c r="AI2600" s="17"/>
      <c r="AJ2600" s="17">
        <v>9.0363694662489794E-2</v>
      </c>
      <c r="AK2600" s="17">
        <v>7.0717329175221402E-2</v>
      </c>
      <c r="AL2600" s="17">
        <v>6.3766180519764099E-2</v>
      </c>
      <c r="AM2600" s="17">
        <v>0.10651553495178399</v>
      </c>
      <c r="AN2600" s="17">
        <v>0.131053229430076</v>
      </c>
      <c r="AO2600" s="17"/>
      <c r="AP2600" s="17">
        <v>7.8028846162942103E-2</v>
      </c>
      <c r="AQ2600" s="17">
        <v>6.2570667870356797E-2</v>
      </c>
      <c r="AR2600" s="17">
        <v>4.6500553816493498E-2</v>
      </c>
      <c r="AS2600" s="17"/>
      <c r="AT2600" s="17">
        <v>7.7691551838613607E-2</v>
      </c>
      <c r="AU2600" s="17">
        <v>7.3625386780694996E-2</v>
      </c>
      <c r="AV2600" s="17" t="s">
        <v>74</v>
      </c>
      <c r="AW2600" s="17">
        <v>0.118902271583856</v>
      </c>
      <c r="AX2600" s="17">
        <v>0.152922986864024</v>
      </c>
      <c r="AY2600" s="17">
        <v>8.0601302050284707E-2</v>
      </c>
      <c r="AZ2600" s="17">
        <v>8.3585898064139699E-2</v>
      </c>
    </row>
    <row r="2601" spans="2:52" x14ac:dyDescent="0.35">
      <c r="C2601" s="17"/>
      <c r="D2601" s="17"/>
      <c r="E2601" s="17"/>
      <c r="F2601" s="17"/>
      <c r="G2601" s="17"/>
      <c r="H2601" s="17"/>
      <c r="I2601" s="17"/>
      <c r="J2601" s="17"/>
      <c r="K2601" s="17"/>
      <c r="L2601" s="17"/>
      <c r="M2601" s="17"/>
      <c r="N2601" s="17"/>
      <c r="O2601" s="17"/>
      <c r="P2601" s="17"/>
      <c r="Q2601" s="17"/>
      <c r="R2601" s="17"/>
      <c r="S2601" s="17"/>
      <c r="T2601" s="17"/>
      <c r="U2601" s="17"/>
      <c r="V2601" s="17"/>
      <c r="W2601" s="17"/>
      <c r="X2601" s="17"/>
      <c r="Y2601" s="17"/>
      <c r="Z2601" s="17"/>
      <c r="AA2601" s="17"/>
      <c r="AB2601" s="17"/>
      <c r="AC2601" s="17"/>
      <c r="AD2601" s="17"/>
      <c r="AE2601" s="17"/>
      <c r="AF2601" s="17"/>
      <c r="AG2601" s="17"/>
      <c r="AH2601" s="17"/>
      <c r="AI2601" s="17"/>
      <c r="AJ2601" s="17"/>
      <c r="AK2601" s="17"/>
      <c r="AL2601" s="17"/>
      <c r="AM2601" s="17"/>
      <c r="AN2601" s="17"/>
      <c r="AO2601" s="17"/>
      <c r="AP2601" s="17"/>
      <c r="AQ2601" s="17"/>
      <c r="AR2601" s="17"/>
      <c r="AS2601" s="17"/>
      <c r="AT2601" s="17"/>
      <c r="AU2601" s="17"/>
      <c r="AV2601" s="17"/>
      <c r="AW2601" s="17"/>
      <c r="AX2601" s="17"/>
      <c r="AY2601" s="17"/>
      <c r="AZ2601" s="17"/>
    </row>
    <row r="2602" spans="2:52" x14ac:dyDescent="0.35">
      <c r="B2602" s="6" t="s">
        <v>703</v>
      </c>
      <c r="C2602" s="17"/>
      <c r="D2602" s="17"/>
      <c r="E2602" s="17"/>
      <c r="F2602" s="17"/>
      <c r="G2602" s="17"/>
      <c r="H2602" s="17"/>
      <c r="I2602" s="17"/>
      <c r="J2602" s="17"/>
      <c r="K2602" s="17"/>
      <c r="L2602" s="17"/>
      <c r="M2602" s="17"/>
      <c r="N2602" s="17"/>
      <c r="O2602" s="17"/>
      <c r="P2602" s="17"/>
      <c r="Q2602" s="17"/>
      <c r="R2602" s="17"/>
      <c r="S2602" s="17"/>
      <c r="T2602" s="17"/>
      <c r="U2602" s="17"/>
      <c r="V2602" s="17"/>
      <c r="W2602" s="17"/>
      <c r="X2602" s="17"/>
      <c r="Y2602" s="17"/>
      <c r="Z2602" s="17"/>
      <c r="AA2602" s="17"/>
      <c r="AB2602" s="17"/>
      <c r="AC2602" s="17"/>
      <c r="AD2602" s="17"/>
      <c r="AE2602" s="17"/>
      <c r="AF2602" s="17"/>
      <c r="AG2602" s="17"/>
      <c r="AH2602" s="17"/>
      <c r="AI2602" s="17"/>
      <c r="AJ2602" s="17"/>
      <c r="AK2602" s="17"/>
      <c r="AL2602" s="17"/>
      <c r="AM2602" s="17"/>
      <c r="AN2602" s="17"/>
      <c r="AO2602" s="17"/>
      <c r="AP2602" s="17"/>
      <c r="AQ2602" s="17"/>
      <c r="AR2602" s="17"/>
      <c r="AS2602" s="17"/>
      <c r="AT2602" s="17"/>
      <c r="AU2602" s="17"/>
      <c r="AV2602" s="17"/>
      <c r="AW2602" s="17"/>
      <c r="AX2602" s="17"/>
      <c r="AY2602" s="17"/>
      <c r="AZ2602" s="17"/>
    </row>
    <row r="2603" spans="2:52" x14ac:dyDescent="0.35">
      <c r="B2603" s="24" t="s">
        <v>76</v>
      </c>
      <c r="C2603" s="17"/>
      <c r="D2603" s="17"/>
      <c r="E2603" s="17"/>
      <c r="F2603" s="17"/>
      <c r="G2603" s="17"/>
      <c r="H2603" s="17"/>
      <c r="I2603" s="17"/>
      <c r="J2603" s="17"/>
      <c r="K2603" s="17"/>
      <c r="L2603" s="17"/>
      <c r="M2603" s="17"/>
      <c r="N2603" s="17"/>
      <c r="O2603" s="17"/>
      <c r="P2603" s="17"/>
      <c r="Q2603" s="17"/>
      <c r="R2603" s="17"/>
      <c r="S2603" s="17"/>
      <c r="T2603" s="17"/>
      <c r="U2603" s="17"/>
      <c r="V2603" s="17"/>
      <c r="W2603" s="17"/>
      <c r="X2603" s="17"/>
      <c r="Y2603" s="17"/>
      <c r="Z2603" s="17"/>
      <c r="AA2603" s="17"/>
      <c r="AB2603" s="17"/>
      <c r="AC2603" s="17"/>
      <c r="AD2603" s="17"/>
      <c r="AE2603" s="17"/>
      <c r="AF2603" s="17"/>
      <c r="AG2603" s="17"/>
      <c r="AH2603" s="17"/>
      <c r="AI2603" s="17"/>
      <c r="AJ2603" s="17"/>
      <c r="AK2603" s="17"/>
      <c r="AL2603" s="17"/>
      <c r="AM2603" s="17"/>
      <c r="AN2603" s="17"/>
      <c r="AO2603" s="17"/>
      <c r="AP2603" s="17"/>
      <c r="AQ2603" s="17"/>
      <c r="AR2603" s="17"/>
      <c r="AS2603" s="17"/>
      <c r="AT2603" s="17"/>
      <c r="AU2603" s="17"/>
      <c r="AV2603" s="17"/>
      <c r="AW2603" s="17"/>
      <c r="AX2603" s="17"/>
      <c r="AY2603" s="17"/>
      <c r="AZ2603" s="17"/>
    </row>
    <row r="2604" spans="2:52" x14ac:dyDescent="0.35">
      <c r="B2604" t="s">
        <v>694</v>
      </c>
      <c r="C2604" s="17">
        <v>0.27903953707686002</v>
      </c>
      <c r="D2604" s="17">
        <v>0.26350643651390998</v>
      </c>
      <c r="E2604" s="17">
        <v>0.29316686851700802</v>
      </c>
      <c r="F2604" s="17"/>
      <c r="G2604" s="17">
        <v>0.26407800592592201</v>
      </c>
      <c r="H2604" s="17">
        <v>0.30508641180342899</v>
      </c>
      <c r="I2604" s="17">
        <v>0.265928889667913</v>
      </c>
      <c r="J2604" s="17">
        <v>0.24944951283196501</v>
      </c>
      <c r="K2604" s="17">
        <v>0.28799133060510401</v>
      </c>
      <c r="L2604" s="17">
        <v>0.29641849965411099</v>
      </c>
      <c r="M2604" s="17"/>
      <c r="N2604" s="17">
        <v>0.308188178441065</v>
      </c>
      <c r="O2604" s="17">
        <v>0.26708447417118097</v>
      </c>
      <c r="P2604" s="17">
        <v>0.26588214755383799</v>
      </c>
      <c r="Q2604" s="17">
        <v>0.27318405234816601</v>
      </c>
      <c r="R2604" s="17"/>
      <c r="S2604" s="17">
        <v>0.31609775014567498</v>
      </c>
      <c r="T2604" s="17">
        <v>0.245694648987936</v>
      </c>
      <c r="U2604" s="17">
        <v>0.221268278854474</v>
      </c>
      <c r="V2604" s="17">
        <v>0.25619466691513099</v>
      </c>
      <c r="W2604" s="17">
        <v>0.33458810290012297</v>
      </c>
      <c r="X2604" s="17">
        <v>0.31918630003973397</v>
      </c>
      <c r="Y2604" s="17">
        <v>0.31315970390101699</v>
      </c>
      <c r="Z2604" s="17">
        <v>0.213878464695028</v>
      </c>
      <c r="AA2604" s="17">
        <v>0.29888591126651598</v>
      </c>
      <c r="AB2604" s="17">
        <v>0.24750326431758901</v>
      </c>
      <c r="AC2604" s="17">
        <v>0.28080214174335</v>
      </c>
      <c r="AD2604" s="17">
        <v>0.23775687519446201</v>
      </c>
      <c r="AE2604" s="17"/>
      <c r="AF2604" s="17">
        <v>0.26865348503896003</v>
      </c>
      <c r="AG2604" s="17">
        <v>0.294172191128306</v>
      </c>
      <c r="AH2604" s="17">
        <v>0.27990691864491402</v>
      </c>
      <c r="AI2604" s="17"/>
      <c r="AJ2604" s="17">
        <v>0.27749533670342602</v>
      </c>
      <c r="AK2604" s="17">
        <v>0.29376769226190502</v>
      </c>
      <c r="AL2604" s="17">
        <v>0.23807468364968601</v>
      </c>
      <c r="AM2604" s="17">
        <v>0.25203719462261598</v>
      </c>
      <c r="AN2604" s="17">
        <v>0.27123525009169003</v>
      </c>
      <c r="AO2604" s="17"/>
      <c r="AP2604" s="17">
        <v>0.27786890228398398</v>
      </c>
      <c r="AQ2604" s="17">
        <v>0.30928694007879998</v>
      </c>
      <c r="AR2604" s="17">
        <v>0.27321309625975498</v>
      </c>
      <c r="AS2604" s="17"/>
      <c r="AT2604" s="17">
        <v>0.30555150925408697</v>
      </c>
      <c r="AU2604" s="17">
        <v>0.25099054315633401</v>
      </c>
      <c r="AV2604" s="17" t="s">
        <v>74</v>
      </c>
      <c r="AW2604" s="17">
        <v>0.29828483894685298</v>
      </c>
      <c r="AX2604" s="17">
        <v>0.23446955058402699</v>
      </c>
      <c r="AY2604" s="17">
        <v>0.28366322213342599</v>
      </c>
      <c r="AZ2604" s="17">
        <v>0.27731177903786802</v>
      </c>
    </row>
    <row r="2605" spans="2:52" x14ac:dyDescent="0.35">
      <c r="B2605" t="s">
        <v>695</v>
      </c>
      <c r="C2605" s="17">
        <v>0.33347296089342798</v>
      </c>
      <c r="D2605" s="17">
        <v>0.35232045852892901</v>
      </c>
      <c r="E2605" s="17">
        <v>0.31626012738646703</v>
      </c>
      <c r="F2605" s="17"/>
      <c r="G2605" s="17">
        <v>0.35552170651683501</v>
      </c>
      <c r="H2605" s="17">
        <v>0.36153650220132599</v>
      </c>
      <c r="I2605" s="17">
        <v>0.38160557156008901</v>
      </c>
      <c r="J2605" s="17">
        <v>0.34321918891654701</v>
      </c>
      <c r="K2605" s="17">
        <v>0.26876196444690398</v>
      </c>
      <c r="L2605" s="17">
        <v>0.29248061230019501</v>
      </c>
      <c r="M2605" s="17"/>
      <c r="N2605" s="17">
        <v>0.36600998467354501</v>
      </c>
      <c r="O2605" s="17">
        <v>0.35565641868227699</v>
      </c>
      <c r="P2605" s="17">
        <v>0.32078287963869601</v>
      </c>
      <c r="Q2605" s="17">
        <v>0.28767795013856401</v>
      </c>
      <c r="R2605" s="17"/>
      <c r="S2605" s="17">
        <v>0.34068149948564802</v>
      </c>
      <c r="T2605" s="17">
        <v>0.33068201631316302</v>
      </c>
      <c r="U2605" s="17">
        <v>0.34448488513167203</v>
      </c>
      <c r="V2605" s="17">
        <v>0.31534434537255401</v>
      </c>
      <c r="W2605" s="17">
        <v>0.32743956281313003</v>
      </c>
      <c r="X2605" s="17">
        <v>0.26894585848059299</v>
      </c>
      <c r="Y2605" s="17">
        <v>0.29817200388333698</v>
      </c>
      <c r="Z2605" s="17">
        <v>0.39570861091405601</v>
      </c>
      <c r="AA2605" s="17">
        <v>0.31101629278207399</v>
      </c>
      <c r="AB2605" s="17">
        <v>0.40189784462789002</v>
      </c>
      <c r="AC2605" s="17">
        <v>0.35300103264870702</v>
      </c>
      <c r="AD2605" s="17">
        <v>0.40015554602659997</v>
      </c>
      <c r="AE2605" s="17"/>
      <c r="AF2605" s="17">
        <v>0.31974183296401099</v>
      </c>
      <c r="AG2605" s="17">
        <v>0.35245936627721303</v>
      </c>
      <c r="AH2605" s="17">
        <v>0.29918988480591602</v>
      </c>
      <c r="AI2605" s="17"/>
      <c r="AJ2605" s="17">
        <v>0.32514927620501599</v>
      </c>
      <c r="AK2605" s="17">
        <v>0.35652290944797399</v>
      </c>
      <c r="AL2605" s="17">
        <v>0.405453090970126</v>
      </c>
      <c r="AM2605" s="17">
        <v>0.264708581213354</v>
      </c>
      <c r="AN2605" s="17">
        <v>0.290778922221476</v>
      </c>
      <c r="AO2605" s="17"/>
      <c r="AP2605" s="17">
        <v>0.35205573205542701</v>
      </c>
      <c r="AQ2605" s="17">
        <v>0.353564923278817</v>
      </c>
      <c r="AR2605" s="17">
        <v>0.38806807456873399</v>
      </c>
      <c r="AS2605" s="17"/>
      <c r="AT2605" s="17">
        <v>0.31364570527031199</v>
      </c>
      <c r="AU2605" s="17">
        <v>0.384115828153063</v>
      </c>
      <c r="AV2605" s="17" t="s">
        <v>74</v>
      </c>
      <c r="AW2605" s="17">
        <v>0.28698868739745198</v>
      </c>
      <c r="AX2605" s="17">
        <v>0.27671960144972702</v>
      </c>
      <c r="AY2605" s="17">
        <v>0.35750820287610102</v>
      </c>
      <c r="AZ2605" s="17">
        <v>0.32841996472433099</v>
      </c>
    </row>
    <row r="2606" spans="2:52" x14ac:dyDescent="0.35">
      <c r="B2606" t="s">
        <v>696</v>
      </c>
      <c r="C2606" s="17">
        <v>0.20889168854594301</v>
      </c>
      <c r="D2606" s="17">
        <v>0.21811594283558</v>
      </c>
      <c r="E2606" s="17">
        <v>0.20091969133255599</v>
      </c>
      <c r="F2606" s="17"/>
      <c r="G2606" s="17">
        <v>0.25237691279939101</v>
      </c>
      <c r="H2606" s="17">
        <v>0.192775441242092</v>
      </c>
      <c r="I2606" s="17">
        <v>0.224508787683591</v>
      </c>
      <c r="J2606" s="17">
        <v>0.211353728560778</v>
      </c>
      <c r="K2606" s="17">
        <v>0.213132231464287</v>
      </c>
      <c r="L2606" s="17">
        <v>0.17567015648906301</v>
      </c>
      <c r="M2606" s="17"/>
      <c r="N2606" s="17">
        <v>0.20131805604605801</v>
      </c>
      <c r="O2606" s="17">
        <v>0.214358223564206</v>
      </c>
      <c r="P2606" s="17">
        <v>0.22164927422074099</v>
      </c>
      <c r="Q2606" s="17">
        <v>0.19792808192987499</v>
      </c>
      <c r="R2606" s="17"/>
      <c r="S2606" s="17">
        <v>0.17919206152713099</v>
      </c>
      <c r="T2606" s="17">
        <v>0.22862874643248099</v>
      </c>
      <c r="U2606" s="17">
        <v>0.22814427482382901</v>
      </c>
      <c r="V2606" s="17">
        <v>0.21344899451541699</v>
      </c>
      <c r="W2606" s="17">
        <v>0.195984356569079</v>
      </c>
      <c r="X2606" s="17">
        <v>0.26067768118630302</v>
      </c>
      <c r="Y2606" s="17">
        <v>0.18423825900461999</v>
      </c>
      <c r="Z2606" s="17">
        <v>0.222995406644035</v>
      </c>
      <c r="AA2606" s="17">
        <v>0.223613754406915</v>
      </c>
      <c r="AB2606" s="17">
        <v>0.17765234266926599</v>
      </c>
      <c r="AC2606" s="17">
        <v>0.19424082301534501</v>
      </c>
      <c r="AD2606" s="17">
        <v>0.182741555379796</v>
      </c>
      <c r="AE2606" s="17"/>
      <c r="AF2606" s="17">
        <v>0.19982339189599499</v>
      </c>
      <c r="AG2606" s="17">
        <v>0.19701598178879401</v>
      </c>
      <c r="AH2606" s="17">
        <v>0.239691099445793</v>
      </c>
      <c r="AI2606" s="17"/>
      <c r="AJ2606" s="17">
        <v>0.20423549567483401</v>
      </c>
      <c r="AK2606" s="17">
        <v>0.19989824711361201</v>
      </c>
      <c r="AL2606" s="17">
        <v>0.22457826397117001</v>
      </c>
      <c r="AM2606" s="17">
        <v>0.18774243595762</v>
      </c>
      <c r="AN2606" s="17">
        <v>0.22436637744996801</v>
      </c>
      <c r="AO2606" s="17"/>
      <c r="AP2606" s="17">
        <v>0.20174241189835401</v>
      </c>
      <c r="AQ2606" s="17">
        <v>0.20520922038296299</v>
      </c>
      <c r="AR2606" s="17">
        <v>0.23899622717090599</v>
      </c>
      <c r="AS2606" s="17"/>
      <c r="AT2606" s="17">
        <v>0.18730055600991899</v>
      </c>
      <c r="AU2606" s="17">
        <v>0.22831902550416799</v>
      </c>
      <c r="AV2606" s="17" t="s">
        <v>74</v>
      </c>
      <c r="AW2606" s="17">
        <v>0.209940382817425</v>
      </c>
      <c r="AX2606" s="17">
        <v>0.238595460993278</v>
      </c>
      <c r="AY2606" s="17">
        <v>0.199885219273711</v>
      </c>
      <c r="AZ2606" s="17">
        <v>0.21471797236479201</v>
      </c>
    </row>
    <row r="2607" spans="2:52" x14ac:dyDescent="0.35">
      <c r="B2607" t="s">
        <v>697</v>
      </c>
      <c r="C2607" s="17">
        <v>7.7921700396161003E-2</v>
      </c>
      <c r="D2607" s="17">
        <v>8.5465385243921096E-2</v>
      </c>
      <c r="E2607" s="17">
        <v>6.9801959754922899E-2</v>
      </c>
      <c r="F2607" s="17"/>
      <c r="G2607" s="17">
        <v>5.7097175837129401E-2</v>
      </c>
      <c r="H2607" s="17">
        <v>5.0435987679352402E-2</v>
      </c>
      <c r="I2607" s="17">
        <v>5.2781516471082403E-2</v>
      </c>
      <c r="J2607" s="17">
        <v>9.0324335597015207E-2</v>
      </c>
      <c r="K2607" s="17">
        <v>9.82963068982598E-2</v>
      </c>
      <c r="L2607" s="17">
        <v>0.110721592967123</v>
      </c>
      <c r="M2607" s="17"/>
      <c r="N2607" s="17">
        <v>7.0065298610866703E-2</v>
      </c>
      <c r="O2607" s="17">
        <v>8.2287574107218001E-2</v>
      </c>
      <c r="P2607" s="17">
        <v>8.8501220895303101E-2</v>
      </c>
      <c r="Q2607" s="17">
        <v>7.26306678633553E-2</v>
      </c>
      <c r="R2607" s="17"/>
      <c r="S2607" s="17">
        <v>5.5523791954445199E-2</v>
      </c>
      <c r="T2607" s="17">
        <v>8.5447449445503795E-2</v>
      </c>
      <c r="U2607" s="17">
        <v>8.7483100129042604E-2</v>
      </c>
      <c r="V2607" s="17">
        <v>9.4721942578305698E-2</v>
      </c>
      <c r="W2607" s="17">
        <v>6.9943332941302006E-2</v>
      </c>
      <c r="X2607" s="17">
        <v>7.1356194830833705E-2</v>
      </c>
      <c r="Y2607" s="17">
        <v>0.102982521285475</v>
      </c>
      <c r="Z2607" s="17">
        <v>5.7649438744457299E-2</v>
      </c>
      <c r="AA2607" s="17">
        <v>7.5256747037149102E-2</v>
      </c>
      <c r="AB2607" s="17">
        <v>7.0042827928748705E-2</v>
      </c>
      <c r="AC2607" s="17">
        <v>8.8611117528051203E-2</v>
      </c>
      <c r="AD2607" s="17">
        <v>8.8267542573234298E-2</v>
      </c>
      <c r="AE2607" s="17"/>
      <c r="AF2607" s="17">
        <v>0.111537838437043</v>
      </c>
      <c r="AG2607" s="17">
        <v>6.1494325132855299E-2</v>
      </c>
      <c r="AH2607" s="17">
        <v>5.9422734235501803E-2</v>
      </c>
      <c r="AI2607" s="17"/>
      <c r="AJ2607" s="17">
        <v>9.4342245194731E-2</v>
      </c>
      <c r="AK2607" s="17">
        <v>6.1395170896395297E-2</v>
      </c>
      <c r="AL2607" s="17">
        <v>4.3753000681803801E-2</v>
      </c>
      <c r="AM2607" s="17">
        <v>0.198043039581627</v>
      </c>
      <c r="AN2607" s="17">
        <v>7.6457641036237006E-2</v>
      </c>
      <c r="AO2607" s="17"/>
      <c r="AP2607" s="17">
        <v>8.1620411256225101E-2</v>
      </c>
      <c r="AQ2607" s="17">
        <v>5.3001884952958898E-2</v>
      </c>
      <c r="AR2607" s="17">
        <v>5.4767836728683503E-2</v>
      </c>
      <c r="AS2607" s="17"/>
      <c r="AT2607" s="17">
        <v>9.7738659645024303E-2</v>
      </c>
      <c r="AU2607" s="17">
        <v>6.0376656644783103E-2</v>
      </c>
      <c r="AV2607" s="17" t="s">
        <v>74</v>
      </c>
      <c r="AW2607" s="17">
        <v>9.9980769066350894E-2</v>
      </c>
      <c r="AX2607" s="17">
        <v>7.6872966494639899E-2</v>
      </c>
      <c r="AY2607" s="17">
        <v>5.6076201444904501E-2</v>
      </c>
      <c r="AZ2607" s="17">
        <v>7.9142991524142503E-2</v>
      </c>
    </row>
    <row r="2608" spans="2:52" x14ac:dyDescent="0.35">
      <c r="B2608" t="s">
        <v>72</v>
      </c>
      <c r="C2608" s="17">
        <v>0.100674113087609</v>
      </c>
      <c r="D2608" s="17">
        <v>8.0591776877659796E-2</v>
      </c>
      <c r="E2608" s="17">
        <v>0.11985135300904599</v>
      </c>
      <c r="F2608" s="17"/>
      <c r="G2608" s="17">
        <v>7.0926198920722994E-2</v>
      </c>
      <c r="H2608" s="17">
        <v>9.0165657073800407E-2</v>
      </c>
      <c r="I2608" s="17">
        <v>7.5175234617325504E-2</v>
      </c>
      <c r="J2608" s="17">
        <v>0.10565323409369499</v>
      </c>
      <c r="K2608" s="17">
        <v>0.13181816658544501</v>
      </c>
      <c r="L2608" s="17">
        <v>0.124709138589508</v>
      </c>
      <c r="M2608" s="17"/>
      <c r="N2608" s="17">
        <v>5.4418482228464599E-2</v>
      </c>
      <c r="O2608" s="17">
        <v>8.0613309475118203E-2</v>
      </c>
      <c r="P2608" s="17">
        <v>0.103184477691422</v>
      </c>
      <c r="Q2608" s="17">
        <v>0.16857924772003899</v>
      </c>
      <c r="R2608" s="17"/>
      <c r="S2608" s="17">
        <v>0.10850489688709999</v>
      </c>
      <c r="T2608" s="17">
        <v>0.109547138820916</v>
      </c>
      <c r="U2608" s="17">
        <v>0.11861946106098201</v>
      </c>
      <c r="V2608" s="17">
        <v>0.12029005061859201</v>
      </c>
      <c r="W2608" s="17">
        <v>7.2044644776365796E-2</v>
      </c>
      <c r="X2608" s="17">
        <v>7.98339654625351E-2</v>
      </c>
      <c r="Y2608" s="17">
        <v>0.101447511925551</v>
      </c>
      <c r="Z2608" s="17">
        <v>0.109768079002424</v>
      </c>
      <c r="AA2608" s="17">
        <v>9.1227294507345999E-2</v>
      </c>
      <c r="AB2608" s="17">
        <v>0.102903720456506</v>
      </c>
      <c r="AC2608" s="17">
        <v>8.3344885064547403E-2</v>
      </c>
      <c r="AD2608" s="17">
        <v>9.1078480825907707E-2</v>
      </c>
      <c r="AE2608" s="17"/>
      <c r="AF2608" s="17">
        <v>0.100243451663991</v>
      </c>
      <c r="AG2608" s="17">
        <v>9.4858135672832106E-2</v>
      </c>
      <c r="AH2608" s="17">
        <v>0.12178936286787601</v>
      </c>
      <c r="AI2608" s="17"/>
      <c r="AJ2608" s="17">
        <v>9.8777646221993795E-2</v>
      </c>
      <c r="AK2608" s="17">
        <v>8.8415980280113493E-2</v>
      </c>
      <c r="AL2608" s="17">
        <v>8.8140960727214501E-2</v>
      </c>
      <c r="AM2608" s="17">
        <v>9.7468748624782206E-2</v>
      </c>
      <c r="AN2608" s="17">
        <v>0.13716180920062801</v>
      </c>
      <c r="AO2608" s="17"/>
      <c r="AP2608" s="17">
        <v>8.6712542506010196E-2</v>
      </c>
      <c r="AQ2608" s="17">
        <v>7.8937031306460598E-2</v>
      </c>
      <c r="AR2608" s="17">
        <v>4.4954765271921403E-2</v>
      </c>
      <c r="AS2608" s="17"/>
      <c r="AT2608" s="17">
        <v>9.5763569820657202E-2</v>
      </c>
      <c r="AU2608" s="17">
        <v>7.6197946541652004E-2</v>
      </c>
      <c r="AV2608" s="17" t="s">
        <v>74</v>
      </c>
      <c r="AW2608" s="17">
        <v>0.10480532177191899</v>
      </c>
      <c r="AX2608" s="17">
        <v>0.17334242047832801</v>
      </c>
      <c r="AY2608" s="17">
        <v>0.102867154271857</v>
      </c>
      <c r="AZ2608" s="17">
        <v>0.100407292348866</v>
      </c>
    </row>
    <row r="2609" spans="2:52" x14ac:dyDescent="0.35">
      <c r="C2609" s="17"/>
      <c r="D2609" s="17"/>
      <c r="E2609" s="17"/>
      <c r="F2609" s="17"/>
      <c r="G2609" s="17"/>
      <c r="H2609" s="17"/>
      <c r="I2609" s="17"/>
      <c r="J2609" s="17"/>
      <c r="K2609" s="17"/>
      <c r="L2609" s="17"/>
      <c r="M2609" s="17"/>
      <c r="N2609" s="17"/>
      <c r="O2609" s="17"/>
      <c r="P2609" s="17"/>
      <c r="Q2609" s="17"/>
      <c r="R2609" s="17"/>
      <c r="S2609" s="17"/>
      <c r="T2609" s="17"/>
      <c r="U2609" s="17"/>
      <c r="V2609" s="17"/>
      <c r="W2609" s="17"/>
      <c r="X2609" s="17"/>
      <c r="Y2609" s="17"/>
      <c r="Z2609" s="17"/>
      <c r="AA2609" s="17"/>
      <c r="AB2609" s="17"/>
      <c r="AC2609" s="17"/>
      <c r="AD2609" s="17"/>
      <c r="AE2609" s="17"/>
      <c r="AF2609" s="17"/>
      <c r="AG2609" s="17"/>
      <c r="AH2609" s="17"/>
      <c r="AI2609" s="17"/>
      <c r="AJ2609" s="17"/>
      <c r="AK2609" s="17"/>
      <c r="AL2609" s="17"/>
      <c r="AM2609" s="17"/>
      <c r="AN2609" s="17"/>
      <c r="AO2609" s="17"/>
      <c r="AP2609" s="17"/>
      <c r="AQ2609" s="17"/>
      <c r="AR2609" s="17"/>
      <c r="AS2609" s="17"/>
      <c r="AT2609" s="17"/>
      <c r="AU2609" s="17"/>
      <c r="AV2609" s="17"/>
      <c r="AW2609" s="17"/>
      <c r="AX2609" s="17"/>
      <c r="AY2609" s="17"/>
      <c r="AZ2609" s="17"/>
    </row>
    <row r="2610" spans="2:52" x14ac:dyDescent="0.35">
      <c r="B2610" s="6" t="s">
        <v>704</v>
      </c>
      <c r="C2610" s="17"/>
      <c r="D2610" s="17"/>
      <c r="E2610" s="17"/>
      <c r="F2610" s="17"/>
      <c r="G2610" s="17"/>
      <c r="H2610" s="17"/>
      <c r="I2610" s="17"/>
      <c r="J2610" s="17"/>
      <c r="K2610" s="17"/>
      <c r="L2610" s="17"/>
      <c r="M2610" s="17"/>
      <c r="N2610" s="17"/>
      <c r="O2610" s="17"/>
      <c r="P2610" s="17"/>
      <c r="Q2610" s="17"/>
      <c r="R2610" s="17"/>
      <c r="S2610" s="17"/>
      <c r="T2610" s="17"/>
      <c r="U2610" s="17"/>
      <c r="V2610" s="17"/>
      <c r="W2610" s="17"/>
      <c r="X2610" s="17"/>
      <c r="Y2610" s="17"/>
      <c r="Z2610" s="17"/>
      <c r="AA2610" s="17"/>
      <c r="AB2610" s="17"/>
      <c r="AC2610" s="17"/>
      <c r="AD2610" s="17"/>
      <c r="AE2610" s="17"/>
      <c r="AF2610" s="17"/>
      <c r="AG2610" s="17"/>
      <c r="AH2610" s="17"/>
      <c r="AI2610" s="17"/>
      <c r="AJ2610" s="17"/>
      <c r="AK2610" s="17"/>
      <c r="AL2610" s="17"/>
      <c r="AM2610" s="17"/>
      <c r="AN2610" s="17"/>
      <c r="AO2610" s="17"/>
      <c r="AP2610" s="17"/>
      <c r="AQ2610" s="17"/>
      <c r="AR2610" s="17"/>
      <c r="AS2610" s="17"/>
      <c r="AT2610" s="17"/>
      <c r="AU2610" s="17"/>
      <c r="AV2610" s="17"/>
      <c r="AW2610" s="17"/>
      <c r="AX2610" s="17"/>
      <c r="AY2610" s="17"/>
      <c r="AZ2610" s="17"/>
    </row>
    <row r="2611" spans="2:52" x14ac:dyDescent="0.35">
      <c r="B2611" s="24" t="s">
        <v>76</v>
      </c>
      <c r="C2611" s="17"/>
      <c r="D2611" s="17"/>
      <c r="E2611" s="17"/>
      <c r="F2611" s="17"/>
      <c r="G2611" s="17"/>
      <c r="H2611" s="17"/>
      <c r="I2611" s="17"/>
      <c r="J2611" s="17"/>
      <c r="K2611" s="17"/>
      <c r="L2611" s="17"/>
      <c r="M2611" s="17"/>
      <c r="N2611" s="17"/>
      <c r="O2611" s="17"/>
      <c r="P2611" s="17"/>
      <c r="Q2611" s="17"/>
      <c r="R2611" s="17"/>
      <c r="S2611" s="17"/>
      <c r="T2611" s="17"/>
      <c r="U2611" s="17"/>
      <c r="V2611" s="17"/>
      <c r="W2611" s="17"/>
      <c r="X2611" s="17"/>
      <c r="Y2611" s="17"/>
      <c r="Z2611" s="17"/>
      <c r="AA2611" s="17"/>
      <c r="AB2611" s="17"/>
      <c r="AC2611" s="17"/>
      <c r="AD2611" s="17"/>
      <c r="AE2611" s="17"/>
      <c r="AF2611" s="17"/>
      <c r="AG2611" s="17"/>
      <c r="AH2611" s="17"/>
      <c r="AI2611" s="17"/>
      <c r="AJ2611" s="17"/>
      <c r="AK2611" s="17"/>
      <c r="AL2611" s="17"/>
      <c r="AM2611" s="17"/>
      <c r="AN2611" s="17"/>
      <c r="AO2611" s="17"/>
      <c r="AP2611" s="17"/>
      <c r="AQ2611" s="17"/>
      <c r="AR2611" s="17"/>
      <c r="AS2611" s="17"/>
      <c r="AT2611" s="17"/>
      <c r="AU2611" s="17"/>
      <c r="AV2611" s="17"/>
      <c r="AW2611" s="17"/>
      <c r="AX2611" s="17"/>
      <c r="AY2611" s="17"/>
      <c r="AZ2611" s="17"/>
    </row>
    <row r="2612" spans="2:52" x14ac:dyDescent="0.35">
      <c r="B2612" t="s">
        <v>694</v>
      </c>
      <c r="C2612" s="17">
        <v>0.30798653159703099</v>
      </c>
      <c r="D2612" s="17">
        <v>0.29313127944098599</v>
      </c>
      <c r="E2612" s="17">
        <v>0.32193883262461598</v>
      </c>
      <c r="F2612" s="17"/>
      <c r="G2612" s="17">
        <v>0.26123984930160399</v>
      </c>
      <c r="H2612" s="17">
        <v>0.29251368177666698</v>
      </c>
      <c r="I2612" s="17">
        <v>0.30121883714544501</v>
      </c>
      <c r="J2612" s="17">
        <v>0.27751976007795298</v>
      </c>
      <c r="K2612" s="17">
        <v>0.33531952048938302</v>
      </c>
      <c r="L2612" s="17">
        <v>0.36333563056604901</v>
      </c>
      <c r="M2612" s="17"/>
      <c r="N2612" s="17">
        <v>0.332127918969154</v>
      </c>
      <c r="O2612" s="17">
        <v>0.28934622930501103</v>
      </c>
      <c r="P2612" s="17">
        <v>0.30477374515841499</v>
      </c>
      <c r="Q2612" s="17">
        <v>0.30526838898640202</v>
      </c>
      <c r="R2612" s="17"/>
      <c r="S2612" s="17">
        <v>0.33353152246220202</v>
      </c>
      <c r="T2612" s="17">
        <v>0.27280345386157001</v>
      </c>
      <c r="U2612" s="17">
        <v>0.29442153746407701</v>
      </c>
      <c r="V2612" s="17">
        <v>0.32243860659172502</v>
      </c>
      <c r="W2612" s="17">
        <v>0.32358223335153002</v>
      </c>
      <c r="X2612" s="17">
        <v>0.314522436721486</v>
      </c>
      <c r="Y2612" s="17">
        <v>0.33886463747075002</v>
      </c>
      <c r="Z2612" s="17">
        <v>0.25024134140828103</v>
      </c>
      <c r="AA2612" s="17">
        <v>0.30377847522564999</v>
      </c>
      <c r="AB2612" s="17">
        <v>0.28887611345874697</v>
      </c>
      <c r="AC2612" s="17">
        <v>0.35064571684770002</v>
      </c>
      <c r="AD2612" s="17">
        <v>0.27467959676030501</v>
      </c>
      <c r="AE2612" s="17"/>
      <c r="AF2612" s="17">
        <v>0.32384472336843501</v>
      </c>
      <c r="AG2612" s="17">
        <v>0.30388591907972401</v>
      </c>
      <c r="AH2612" s="17">
        <v>0.31661420263723999</v>
      </c>
      <c r="AI2612" s="17"/>
      <c r="AJ2612" s="17">
        <v>0.32240856024742198</v>
      </c>
      <c r="AK2612" s="17">
        <v>0.313019707826585</v>
      </c>
      <c r="AL2612" s="17">
        <v>0.283211736109516</v>
      </c>
      <c r="AM2612" s="17">
        <v>0.25995859149274297</v>
      </c>
      <c r="AN2612" s="17">
        <v>0.30462348742807199</v>
      </c>
      <c r="AO2612" s="17"/>
      <c r="AP2612" s="17">
        <v>0.292467359074083</v>
      </c>
      <c r="AQ2612" s="17">
        <v>0.330129388166023</v>
      </c>
      <c r="AR2612" s="17">
        <v>0.33783458030737301</v>
      </c>
      <c r="AS2612" s="17"/>
      <c r="AT2612" s="17">
        <v>0.35064895727161799</v>
      </c>
      <c r="AU2612" s="17">
        <v>0.286450119627708</v>
      </c>
      <c r="AV2612" s="17" t="s">
        <v>74</v>
      </c>
      <c r="AW2612" s="17">
        <v>0.25967218154620197</v>
      </c>
      <c r="AX2612" s="17">
        <v>0.27473678640091598</v>
      </c>
      <c r="AY2612" s="17">
        <v>0.29474228816121101</v>
      </c>
      <c r="AZ2612" s="17">
        <v>0.29334008388022198</v>
      </c>
    </row>
    <row r="2613" spans="2:52" x14ac:dyDescent="0.35">
      <c r="B2613" t="s">
        <v>695</v>
      </c>
      <c r="C2613" s="17">
        <v>0.32228603332473799</v>
      </c>
      <c r="D2613" s="17">
        <v>0.33944520936179001</v>
      </c>
      <c r="E2613" s="17">
        <v>0.30623246942316201</v>
      </c>
      <c r="F2613" s="17"/>
      <c r="G2613" s="17">
        <v>0.36314633052226297</v>
      </c>
      <c r="H2613" s="17">
        <v>0.376126883341107</v>
      </c>
      <c r="I2613" s="17">
        <v>0.351040936688579</v>
      </c>
      <c r="J2613" s="17">
        <v>0.341477688185648</v>
      </c>
      <c r="K2613" s="17">
        <v>0.23364855489608</v>
      </c>
      <c r="L2613" s="17">
        <v>0.27202803262028102</v>
      </c>
      <c r="M2613" s="17"/>
      <c r="N2613" s="17">
        <v>0.36718631107199301</v>
      </c>
      <c r="O2613" s="17">
        <v>0.34117504977437402</v>
      </c>
      <c r="P2613" s="17">
        <v>0.31442750623003701</v>
      </c>
      <c r="Q2613" s="17">
        <v>0.26227686062331701</v>
      </c>
      <c r="R2613" s="17"/>
      <c r="S2613" s="17">
        <v>0.32281476695914002</v>
      </c>
      <c r="T2613" s="17">
        <v>0.32095761144025298</v>
      </c>
      <c r="U2613" s="17">
        <v>0.296153429085103</v>
      </c>
      <c r="V2613" s="17">
        <v>0.26574555542634598</v>
      </c>
      <c r="W2613" s="17">
        <v>0.34192146145850899</v>
      </c>
      <c r="X2613" s="17">
        <v>0.328555841522229</v>
      </c>
      <c r="Y2613" s="17">
        <v>0.28053756167765997</v>
      </c>
      <c r="Z2613" s="17">
        <v>0.394785648620264</v>
      </c>
      <c r="AA2613" s="17">
        <v>0.34423661944622502</v>
      </c>
      <c r="AB2613" s="17">
        <v>0.32192302795614902</v>
      </c>
      <c r="AC2613" s="17">
        <v>0.35222931559005999</v>
      </c>
      <c r="AD2613" s="17">
        <v>0.38531875789931602</v>
      </c>
      <c r="AE2613" s="17"/>
      <c r="AF2613" s="17">
        <v>0.293051023728499</v>
      </c>
      <c r="AG2613" s="17">
        <v>0.35908596735877402</v>
      </c>
      <c r="AH2613" s="17">
        <v>0.26558518232897899</v>
      </c>
      <c r="AI2613" s="17"/>
      <c r="AJ2613" s="17">
        <v>0.31590582266837602</v>
      </c>
      <c r="AK2613" s="17">
        <v>0.35723341208502701</v>
      </c>
      <c r="AL2613" s="17">
        <v>0.30367441182084098</v>
      </c>
      <c r="AM2613" s="17">
        <v>0.30565119743615499</v>
      </c>
      <c r="AN2613" s="17">
        <v>0.27997317382772602</v>
      </c>
      <c r="AO2613" s="17"/>
      <c r="AP2613" s="17">
        <v>0.34190193359333998</v>
      </c>
      <c r="AQ2613" s="17">
        <v>0.34575554017715898</v>
      </c>
      <c r="AR2613" s="17">
        <v>0.361587748998834</v>
      </c>
      <c r="AS2613" s="17"/>
      <c r="AT2613" s="17">
        <v>0.294282685449343</v>
      </c>
      <c r="AU2613" s="17">
        <v>0.34054914997047198</v>
      </c>
      <c r="AV2613" s="17" t="s">
        <v>74</v>
      </c>
      <c r="AW2613" s="17">
        <v>0.32222104527560202</v>
      </c>
      <c r="AX2613" s="17">
        <v>0.291333385346844</v>
      </c>
      <c r="AY2613" s="17">
        <v>0.36164076705077802</v>
      </c>
      <c r="AZ2613" s="17">
        <v>0.36487586808634298</v>
      </c>
    </row>
    <row r="2614" spans="2:52" x14ac:dyDescent="0.35">
      <c r="B2614" t="s">
        <v>696</v>
      </c>
      <c r="C2614" s="17">
        <v>0.20039125583119299</v>
      </c>
      <c r="D2614" s="17">
        <v>0.20601851456420001</v>
      </c>
      <c r="E2614" s="17">
        <v>0.19491462764870199</v>
      </c>
      <c r="F2614" s="17"/>
      <c r="G2614" s="17">
        <v>0.25993113944687601</v>
      </c>
      <c r="H2614" s="17">
        <v>0.18287857999730101</v>
      </c>
      <c r="I2614" s="17">
        <v>0.222484131786747</v>
      </c>
      <c r="J2614" s="17">
        <v>0.19336964554282701</v>
      </c>
      <c r="K2614" s="17">
        <v>0.21150807947042999</v>
      </c>
      <c r="L2614" s="17">
        <v>0.15549293011357099</v>
      </c>
      <c r="M2614" s="17"/>
      <c r="N2614" s="17">
        <v>0.20042259055957301</v>
      </c>
      <c r="O2614" s="17">
        <v>0.204125286061866</v>
      </c>
      <c r="P2614" s="17">
        <v>0.19795899602894201</v>
      </c>
      <c r="Q2614" s="17">
        <v>0.196995530075118</v>
      </c>
      <c r="R2614" s="17"/>
      <c r="S2614" s="17">
        <v>0.17481055138767901</v>
      </c>
      <c r="T2614" s="17">
        <v>0.223282891191351</v>
      </c>
      <c r="U2614" s="17">
        <v>0.21799760039014399</v>
      </c>
      <c r="V2614" s="17">
        <v>0.216128809231768</v>
      </c>
      <c r="W2614" s="17">
        <v>0.20060687697785001</v>
      </c>
      <c r="X2614" s="17">
        <v>0.21304282403886801</v>
      </c>
      <c r="Y2614" s="17">
        <v>0.183099460971864</v>
      </c>
      <c r="Z2614" s="17">
        <v>0.217636088419492</v>
      </c>
      <c r="AA2614" s="17">
        <v>0.19522060131188099</v>
      </c>
      <c r="AB2614" s="17">
        <v>0.200632475377578</v>
      </c>
      <c r="AC2614" s="17">
        <v>0.16307371192211301</v>
      </c>
      <c r="AD2614" s="17">
        <v>0.191401354095278</v>
      </c>
      <c r="AE2614" s="17"/>
      <c r="AF2614" s="17">
        <v>0.184733298138964</v>
      </c>
      <c r="AG2614" s="17">
        <v>0.19838135219149899</v>
      </c>
      <c r="AH2614" s="17">
        <v>0.21760345884423499</v>
      </c>
      <c r="AI2614" s="17"/>
      <c r="AJ2614" s="17">
        <v>0.188543518020891</v>
      </c>
      <c r="AK2614" s="17">
        <v>0.187685343483697</v>
      </c>
      <c r="AL2614" s="17">
        <v>0.27387347644462601</v>
      </c>
      <c r="AM2614" s="17">
        <v>0.128681605137103</v>
      </c>
      <c r="AN2614" s="17">
        <v>0.204907890760269</v>
      </c>
      <c r="AO2614" s="17"/>
      <c r="AP2614" s="17">
        <v>0.20332192767517601</v>
      </c>
      <c r="AQ2614" s="17">
        <v>0.193993492923213</v>
      </c>
      <c r="AR2614" s="17">
        <v>0.194692491422921</v>
      </c>
      <c r="AS2614" s="17"/>
      <c r="AT2614" s="17">
        <v>0.186268369674501</v>
      </c>
      <c r="AU2614" s="17">
        <v>0.231689423006154</v>
      </c>
      <c r="AV2614" s="17" t="s">
        <v>74</v>
      </c>
      <c r="AW2614" s="17">
        <v>0.20552502295589201</v>
      </c>
      <c r="AX2614" s="17">
        <v>0.20025063775049101</v>
      </c>
      <c r="AY2614" s="17">
        <v>0.18478897721345899</v>
      </c>
      <c r="AZ2614" s="17">
        <v>0.194210595326096</v>
      </c>
    </row>
    <row r="2615" spans="2:52" x14ac:dyDescent="0.35">
      <c r="B2615" t="s">
        <v>697</v>
      </c>
      <c r="C2615" s="17">
        <v>7.0026425726695707E-2</v>
      </c>
      <c r="D2615" s="17">
        <v>7.9281389696003193E-2</v>
      </c>
      <c r="E2615" s="17">
        <v>6.0801181504358599E-2</v>
      </c>
      <c r="F2615" s="17"/>
      <c r="G2615" s="17">
        <v>4.9312123970232401E-2</v>
      </c>
      <c r="H2615" s="17">
        <v>3.9689384196955502E-2</v>
      </c>
      <c r="I2615" s="17">
        <v>4.4419491129692901E-2</v>
      </c>
      <c r="J2615" s="17">
        <v>9.3205718500893903E-2</v>
      </c>
      <c r="K2615" s="17">
        <v>9.7922817212421798E-2</v>
      </c>
      <c r="L2615" s="17">
        <v>9.1690523662564097E-2</v>
      </c>
      <c r="M2615" s="17"/>
      <c r="N2615" s="17">
        <v>5.5941626561946199E-2</v>
      </c>
      <c r="O2615" s="17">
        <v>7.2448488163806807E-2</v>
      </c>
      <c r="P2615" s="17">
        <v>8.0583880721376094E-2</v>
      </c>
      <c r="Q2615" s="17">
        <v>7.3413354705799697E-2</v>
      </c>
      <c r="R2615" s="17"/>
      <c r="S2615" s="17">
        <v>5.2663221368600799E-2</v>
      </c>
      <c r="T2615" s="17">
        <v>7.5525325863288403E-2</v>
      </c>
      <c r="U2615" s="17">
        <v>7.8311775695647706E-2</v>
      </c>
      <c r="V2615" s="17">
        <v>9.1784968504054501E-2</v>
      </c>
      <c r="W2615" s="17">
        <v>5.5870268346472102E-2</v>
      </c>
      <c r="X2615" s="17">
        <v>2.94444827376787E-2</v>
      </c>
      <c r="Y2615" s="17">
        <v>0.106380197425157</v>
      </c>
      <c r="Z2615" s="17">
        <v>4.4206426970155303E-2</v>
      </c>
      <c r="AA2615" s="17">
        <v>6.3917283137565201E-2</v>
      </c>
      <c r="AB2615" s="17">
        <v>9.4694421318026203E-2</v>
      </c>
      <c r="AC2615" s="17">
        <v>7.0912630605877394E-2</v>
      </c>
      <c r="AD2615" s="17">
        <v>7.9268328832030402E-2</v>
      </c>
      <c r="AE2615" s="17"/>
      <c r="AF2615" s="17">
        <v>9.7038663512387893E-2</v>
      </c>
      <c r="AG2615" s="17">
        <v>5.1929618252199897E-2</v>
      </c>
      <c r="AH2615" s="17">
        <v>7.0787869375921603E-2</v>
      </c>
      <c r="AI2615" s="17"/>
      <c r="AJ2615" s="17">
        <v>8.2590484055925506E-2</v>
      </c>
      <c r="AK2615" s="17">
        <v>5.3980739411319201E-2</v>
      </c>
      <c r="AL2615" s="17">
        <v>5.4595796720259798E-2</v>
      </c>
      <c r="AM2615" s="17">
        <v>0.15728080252973101</v>
      </c>
      <c r="AN2615" s="17">
        <v>7.0341860156794597E-2</v>
      </c>
      <c r="AO2615" s="17"/>
      <c r="AP2615" s="17">
        <v>7.9534837990536705E-2</v>
      </c>
      <c r="AQ2615" s="17">
        <v>5.1508627978421401E-2</v>
      </c>
      <c r="AR2615" s="17">
        <v>5.6479200558358603E-2</v>
      </c>
      <c r="AS2615" s="17"/>
      <c r="AT2615" s="17">
        <v>8.6168080674720801E-2</v>
      </c>
      <c r="AU2615" s="17">
        <v>6.3213837277649704E-2</v>
      </c>
      <c r="AV2615" s="17" t="s">
        <v>74</v>
      </c>
      <c r="AW2615" s="17">
        <v>5.8907291339810902E-2</v>
      </c>
      <c r="AX2615" s="17">
        <v>8.2320884274675002E-2</v>
      </c>
      <c r="AY2615" s="17">
        <v>5.0994181320959703E-2</v>
      </c>
      <c r="AZ2615" s="17">
        <v>5.3020940301362597E-2</v>
      </c>
    </row>
    <row r="2616" spans="2:52" x14ac:dyDescent="0.35">
      <c r="B2616" t="s">
        <v>72</v>
      </c>
      <c r="C2616" s="17">
        <v>9.9309753520342603E-2</v>
      </c>
      <c r="D2616" s="17">
        <v>8.2123606937021407E-2</v>
      </c>
      <c r="E2616" s="17">
        <v>0.116112888799161</v>
      </c>
      <c r="F2616" s="17"/>
      <c r="G2616" s="17">
        <v>6.6370556759024105E-2</v>
      </c>
      <c r="H2616" s="17">
        <v>0.108791470687969</v>
      </c>
      <c r="I2616" s="17">
        <v>8.0836603249536204E-2</v>
      </c>
      <c r="J2616" s="17">
        <v>9.4427187692678397E-2</v>
      </c>
      <c r="K2616" s="17">
        <v>0.12160102793168601</v>
      </c>
      <c r="L2616" s="17">
        <v>0.117452883037535</v>
      </c>
      <c r="M2616" s="17"/>
      <c r="N2616" s="17">
        <v>4.4321552837334098E-2</v>
      </c>
      <c r="O2616" s="17">
        <v>9.2904946694942703E-2</v>
      </c>
      <c r="P2616" s="17">
        <v>0.10225587186123</v>
      </c>
      <c r="Q2616" s="17">
        <v>0.16204586560936299</v>
      </c>
      <c r="R2616" s="17"/>
      <c r="S2616" s="17">
        <v>0.116179937822378</v>
      </c>
      <c r="T2616" s="17">
        <v>0.107430717643538</v>
      </c>
      <c r="U2616" s="17">
        <v>0.113115657365029</v>
      </c>
      <c r="V2616" s="17">
        <v>0.103902060246106</v>
      </c>
      <c r="W2616" s="17">
        <v>7.8019159865639606E-2</v>
      </c>
      <c r="X2616" s="17">
        <v>0.114434414979738</v>
      </c>
      <c r="Y2616" s="17">
        <v>9.1118142454568493E-2</v>
      </c>
      <c r="Z2616" s="17">
        <v>9.3130494581807E-2</v>
      </c>
      <c r="AA2616" s="17">
        <v>9.2847020878679298E-2</v>
      </c>
      <c r="AB2616" s="17">
        <v>9.3873961889499299E-2</v>
      </c>
      <c r="AC2616" s="17">
        <v>6.3138625034250107E-2</v>
      </c>
      <c r="AD2616" s="17">
        <v>6.9331962413071394E-2</v>
      </c>
      <c r="AE2616" s="17"/>
      <c r="AF2616" s="17">
        <v>0.101332291251715</v>
      </c>
      <c r="AG2616" s="17">
        <v>8.6717143117802001E-2</v>
      </c>
      <c r="AH2616" s="17">
        <v>0.12940928681362501</v>
      </c>
      <c r="AI2616" s="17"/>
      <c r="AJ2616" s="17">
        <v>9.0551615007385705E-2</v>
      </c>
      <c r="AK2616" s="17">
        <v>8.8080797193372196E-2</v>
      </c>
      <c r="AL2616" s="17">
        <v>8.4644578904756199E-2</v>
      </c>
      <c r="AM2616" s="17">
        <v>0.14842780340426801</v>
      </c>
      <c r="AN2616" s="17">
        <v>0.14015358782713799</v>
      </c>
      <c r="AO2616" s="17"/>
      <c r="AP2616" s="17">
        <v>8.2773941666863998E-2</v>
      </c>
      <c r="AQ2616" s="17">
        <v>7.8612950755184E-2</v>
      </c>
      <c r="AR2616" s="17">
        <v>4.9405978712512698E-2</v>
      </c>
      <c r="AS2616" s="17"/>
      <c r="AT2616" s="17">
        <v>8.2631906929817006E-2</v>
      </c>
      <c r="AU2616" s="17">
        <v>7.8097470118016502E-2</v>
      </c>
      <c r="AV2616" s="17" t="s">
        <v>74</v>
      </c>
      <c r="AW2616" s="17">
        <v>0.15367445888249401</v>
      </c>
      <c r="AX2616" s="17">
        <v>0.151358306227073</v>
      </c>
      <c r="AY2616" s="17">
        <v>0.10783378625359299</v>
      </c>
      <c r="AZ2616" s="17">
        <v>9.4552512405976494E-2</v>
      </c>
    </row>
    <row r="2617" spans="2:52" x14ac:dyDescent="0.35">
      <c r="C2617" s="17"/>
      <c r="D2617" s="17"/>
      <c r="E2617" s="17"/>
      <c r="F2617" s="17"/>
      <c r="G2617" s="17"/>
      <c r="H2617" s="17"/>
      <c r="I2617" s="17"/>
      <c r="J2617" s="17"/>
      <c r="K2617" s="17"/>
      <c r="L2617" s="17"/>
      <c r="M2617" s="17"/>
      <c r="N2617" s="17"/>
      <c r="O2617" s="17"/>
      <c r="P2617" s="17"/>
      <c r="Q2617" s="17"/>
      <c r="R2617" s="17"/>
      <c r="S2617" s="17"/>
      <c r="T2617" s="17"/>
      <c r="U2617" s="17"/>
      <c r="V2617" s="17"/>
      <c r="W2617" s="17"/>
      <c r="X2617" s="17"/>
      <c r="Y2617" s="17"/>
      <c r="Z2617" s="17"/>
      <c r="AA2617" s="17"/>
      <c r="AB2617" s="17"/>
      <c r="AC2617" s="17"/>
      <c r="AD2617" s="17"/>
      <c r="AE2617" s="17"/>
      <c r="AF2617" s="17"/>
      <c r="AG2617" s="17"/>
      <c r="AH2617" s="17"/>
      <c r="AI2617" s="17"/>
      <c r="AJ2617" s="17"/>
      <c r="AK2617" s="17"/>
      <c r="AL2617" s="17"/>
      <c r="AM2617" s="17"/>
      <c r="AN2617" s="17"/>
      <c r="AO2617" s="17"/>
      <c r="AP2617" s="17"/>
      <c r="AQ2617" s="17"/>
      <c r="AR2617" s="17"/>
      <c r="AS2617" s="17"/>
      <c r="AT2617" s="17"/>
      <c r="AU2617" s="17"/>
      <c r="AV2617" s="17"/>
      <c r="AW2617" s="17"/>
      <c r="AX2617" s="17"/>
      <c r="AY2617" s="17"/>
      <c r="AZ2617" s="17"/>
    </row>
    <row r="2618" spans="2:52" x14ac:dyDescent="0.35">
      <c r="B2618" s="6" t="s">
        <v>705</v>
      </c>
      <c r="C2618" s="17"/>
      <c r="D2618" s="17"/>
      <c r="E2618" s="17"/>
      <c r="F2618" s="17"/>
      <c r="G2618" s="17"/>
      <c r="H2618" s="17"/>
      <c r="I2618" s="17"/>
      <c r="J2618" s="17"/>
      <c r="K2618" s="17"/>
      <c r="L2618" s="17"/>
      <c r="M2618" s="17"/>
      <c r="N2618" s="17"/>
      <c r="O2618" s="17"/>
      <c r="P2618" s="17"/>
      <c r="Q2618" s="17"/>
      <c r="R2618" s="17"/>
      <c r="S2618" s="17"/>
      <c r="T2618" s="17"/>
      <c r="U2618" s="17"/>
      <c r="V2618" s="17"/>
      <c r="W2618" s="17"/>
      <c r="X2618" s="17"/>
      <c r="Y2618" s="17"/>
      <c r="Z2618" s="17"/>
      <c r="AA2618" s="17"/>
      <c r="AB2618" s="17"/>
      <c r="AC2618" s="17"/>
      <c r="AD2618" s="17"/>
      <c r="AE2618" s="17"/>
      <c r="AF2618" s="17"/>
      <c r="AG2618" s="17"/>
      <c r="AH2618" s="17"/>
      <c r="AI2618" s="17"/>
      <c r="AJ2618" s="17"/>
      <c r="AK2618" s="17"/>
      <c r="AL2618" s="17"/>
      <c r="AM2618" s="17"/>
      <c r="AN2618" s="17"/>
      <c r="AO2618" s="17"/>
      <c r="AP2618" s="17"/>
      <c r="AQ2618" s="17"/>
      <c r="AR2618" s="17"/>
      <c r="AS2618" s="17"/>
      <c r="AT2618" s="17"/>
      <c r="AU2618" s="17"/>
      <c r="AV2618" s="17"/>
      <c r="AW2618" s="17"/>
      <c r="AX2618" s="17"/>
      <c r="AY2618" s="17"/>
      <c r="AZ2618" s="17"/>
    </row>
    <row r="2619" spans="2:52" x14ac:dyDescent="0.35">
      <c r="B2619" s="24" t="s">
        <v>76</v>
      </c>
      <c r="C2619" s="17"/>
      <c r="D2619" s="17"/>
      <c r="E2619" s="17"/>
      <c r="F2619" s="17"/>
      <c r="G2619" s="17"/>
      <c r="H2619" s="17"/>
      <c r="I2619" s="17"/>
      <c r="J2619" s="17"/>
      <c r="K2619" s="17"/>
      <c r="L2619" s="17"/>
      <c r="M2619" s="17"/>
      <c r="N2619" s="17"/>
      <c r="O2619" s="17"/>
      <c r="P2619" s="17"/>
      <c r="Q2619" s="17"/>
      <c r="R2619" s="17"/>
      <c r="S2619" s="17"/>
      <c r="T2619" s="17"/>
      <c r="U2619" s="17"/>
      <c r="V2619" s="17"/>
      <c r="W2619" s="17"/>
      <c r="X2619" s="17"/>
      <c r="Y2619" s="17"/>
      <c r="Z2619" s="17"/>
      <c r="AA2619" s="17"/>
      <c r="AB2619" s="17"/>
      <c r="AC2619" s="17"/>
      <c r="AD2619" s="17"/>
      <c r="AE2619" s="17"/>
      <c r="AF2619" s="17"/>
      <c r="AG2619" s="17"/>
      <c r="AH2619" s="17"/>
      <c r="AI2619" s="17"/>
      <c r="AJ2619" s="17"/>
      <c r="AK2619" s="17"/>
      <c r="AL2619" s="17"/>
      <c r="AM2619" s="17"/>
      <c r="AN2619" s="17"/>
      <c r="AO2619" s="17"/>
      <c r="AP2619" s="17"/>
      <c r="AQ2619" s="17"/>
      <c r="AR2619" s="17"/>
      <c r="AS2619" s="17"/>
      <c r="AT2619" s="17"/>
      <c r="AU2619" s="17"/>
      <c r="AV2619" s="17"/>
      <c r="AW2619" s="17"/>
      <c r="AX2619" s="17"/>
      <c r="AY2619" s="17"/>
      <c r="AZ2619" s="17"/>
    </row>
    <row r="2620" spans="2:52" x14ac:dyDescent="0.35">
      <c r="B2620" t="s">
        <v>694</v>
      </c>
      <c r="C2620" s="17">
        <v>0.29344259277516199</v>
      </c>
      <c r="D2620" s="17">
        <v>0.28274886176110198</v>
      </c>
      <c r="E2620" s="17">
        <v>0.303352832790868</v>
      </c>
      <c r="F2620" s="17"/>
      <c r="G2620" s="17">
        <v>0.213028691115451</v>
      </c>
      <c r="H2620" s="17">
        <v>0.252238841885283</v>
      </c>
      <c r="I2620" s="17">
        <v>0.27348717195903299</v>
      </c>
      <c r="J2620" s="17">
        <v>0.28093793114104199</v>
      </c>
      <c r="K2620" s="17">
        <v>0.33754208372268801</v>
      </c>
      <c r="L2620" s="17">
        <v>0.37688844929787801</v>
      </c>
      <c r="M2620" s="17"/>
      <c r="N2620" s="17">
        <v>0.329816956460592</v>
      </c>
      <c r="O2620" s="17">
        <v>0.27634631043381902</v>
      </c>
      <c r="P2620" s="17">
        <v>0.282736910785094</v>
      </c>
      <c r="Q2620" s="17">
        <v>0.28229216645446797</v>
      </c>
      <c r="R2620" s="17"/>
      <c r="S2620" s="17">
        <v>0.30870863968735002</v>
      </c>
      <c r="T2620" s="17">
        <v>0.26884305411623</v>
      </c>
      <c r="U2620" s="17">
        <v>0.28090702501502401</v>
      </c>
      <c r="V2620" s="17">
        <v>0.29741224388679399</v>
      </c>
      <c r="W2620" s="17">
        <v>0.35445247672328001</v>
      </c>
      <c r="X2620" s="17">
        <v>0.26805529665864197</v>
      </c>
      <c r="Y2620" s="17">
        <v>0.33637507912276099</v>
      </c>
      <c r="Z2620" s="17">
        <v>0.25578517277749702</v>
      </c>
      <c r="AA2620" s="17">
        <v>0.312972812964328</v>
      </c>
      <c r="AB2620" s="17">
        <v>0.25943468319899599</v>
      </c>
      <c r="AC2620" s="17">
        <v>0.29671827091434799</v>
      </c>
      <c r="AD2620" s="17">
        <v>0.24521362364340901</v>
      </c>
      <c r="AE2620" s="17"/>
      <c r="AF2620" s="17">
        <v>0.32236532158335601</v>
      </c>
      <c r="AG2620" s="17">
        <v>0.30256924187286699</v>
      </c>
      <c r="AH2620" s="17">
        <v>0.26398842903324499</v>
      </c>
      <c r="AI2620" s="17"/>
      <c r="AJ2620" s="17">
        <v>0.31488048364516302</v>
      </c>
      <c r="AK2620" s="17">
        <v>0.29179554768503302</v>
      </c>
      <c r="AL2620" s="17">
        <v>0.29056280573323401</v>
      </c>
      <c r="AM2620" s="17">
        <v>0.33647892032829202</v>
      </c>
      <c r="AN2620" s="17">
        <v>0.26134729891444403</v>
      </c>
      <c r="AO2620" s="17"/>
      <c r="AP2620" s="17">
        <v>0.299203410352121</v>
      </c>
      <c r="AQ2620" s="17">
        <v>0.29741260617294601</v>
      </c>
      <c r="AR2620" s="17">
        <v>0.31626955115939298</v>
      </c>
      <c r="AS2620" s="17"/>
      <c r="AT2620" s="17">
        <v>0.359440332546763</v>
      </c>
      <c r="AU2620" s="17">
        <v>0.247045832305129</v>
      </c>
      <c r="AV2620" s="17" t="s">
        <v>74</v>
      </c>
      <c r="AW2620" s="17">
        <v>0.281422287609155</v>
      </c>
      <c r="AX2620" s="17">
        <v>0.25357831885332199</v>
      </c>
      <c r="AY2620" s="17">
        <v>0.26246313513986202</v>
      </c>
      <c r="AZ2620" s="17">
        <v>0.249757016376084</v>
      </c>
    </row>
    <row r="2621" spans="2:52" x14ac:dyDescent="0.35">
      <c r="B2621" t="s">
        <v>695</v>
      </c>
      <c r="C2621" s="17">
        <v>0.32907351680233998</v>
      </c>
      <c r="D2621" s="17">
        <v>0.344030365388587</v>
      </c>
      <c r="E2621" s="17">
        <v>0.315201482464113</v>
      </c>
      <c r="F2621" s="17"/>
      <c r="G2621" s="17">
        <v>0.37471112883783397</v>
      </c>
      <c r="H2621" s="17">
        <v>0.38550226537688298</v>
      </c>
      <c r="I2621" s="17">
        <v>0.38042306032005702</v>
      </c>
      <c r="J2621" s="17">
        <v>0.326193591043766</v>
      </c>
      <c r="K2621" s="17">
        <v>0.25271226166538402</v>
      </c>
      <c r="L2621" s="17">
        <v>0.26486926365664198</v>
      </c>
      <c r="M2621" s="17"/>
      <c r="N2621" s="17">
        <v>0.382058079623809</v>
      </c>
      <c r="O2621" s="17">
        <v>0.33102243507669199</v>
      </c>
      <c r="P2621" s="17">
        <v>0.329738033399541</v>
      </c>
      <c r="Q2621" s="17">
        <v>0.27040709699147403</v>
      </c>
      <c r="R2621" s="17"/>
      <c r="S2621" s="17">
        <v>0.343195860185248</v>
      </c>
      <c r="T2621" s="17">
        <v>0.31652060568595503</v>
      </c>
      <c r="U2621" s="17">
        <v>0.32421825390321801</v>
      </c>
      <c r="V2621" s="17">
        <v>0.30619236457349402</v>
      </c>
      <c r="W2621" s="17">
        <v>0.31688554841378203</v>
      </c>
      <c r="X2621" s="17">
        <v>0.33144573833582303</v>
      </c>
      <c r="Y2621" s="17">
        <v>0.295771403308348</v>
      </c>
      <c r="Z2621" s="17">
        <v>0.348865103236982</v>
      </c>
      <c r="AA2621" s="17">
        <v>0.31346853439876898</v>
      </c>
      <c r="AB2621" s="17">
        <v>0.366437372751656</v>
      </c>
      <c r="AC2621" s="17">
        <v>0.37079158278496699</v>
      </c>
      <c r="AD2621" s="17">
        <v>0.35825247355819401</v>
      </c>
      <c r="AE2621" s="17"/>
      <c r="AF2621" s="17">
        <v>0.28122856507668798</v>
      </c>
      <c r="AG2621" s="17">
        <v>0.36534968874513402</v>
      </c>
      <c r="AH2621" s="17">
        <v>0.300752989003084</v>
      </c>
      <c r="AI2621" s="17"/>
      <c r="AJ2621" s="17">
        <v>0.31523803624562602</v>
      </c>
      <c r="AK2621" s="17">
        <v>0.36727862944022699</v>
      </c>
      <c r="AL2621" s="17">
        <v>0.35415427744398198</v>
      </c>
      <c r="AM2621" s="17">
        <v>0.15009897333918201</v>
      </c>
      <c r="AN2621" s="17">
        <v>0.31089143575079498</v>
      </c>
      <c r="AO2621" s="17"/>
      <c r="AP2621" s="17">
        <v>0.35364529721821097</v>
      </c>
      <c r="AQ2621" s="17">
        <v>0.36467321146474302</v>
      </c>
      <c r="AR2621" s="17">
        <v>0.36633210060756499</v>
      </c>
      <c r="AS2621" s="17"/>
      <c r="AT2621" s="17">
        <v>0.29596101814605402</v>
      </c>
      <c r="AU2621" s="17">
        <v>0.36912897865997102</v>
      </c>
      <c r="AV2621" s="17" t="s">
        <v>74</v>
      </c>
      <c r="AW2621" s="17">
        <v>0.25362666672594097</v>
      </c>
      <c r="AX2621" s="17">
        <v>0.25785566204388</v>
      </c>
      <c r="AY2621" s="17">
        <v>0.38914206847826399</v>
      </c>
      <c r="AZ2621" s="17">
        <v>0.39371973130648902</v>
      </c>
    </row>
    <row r="2622" spans="2:52" x14ac:dyDescent="0.35">
      <c r="B2622" t="s">
        <v>696</v>
      </c>
      <c r="C2622" s="17">
        <v>0.205113918813319</v>
      </c>
      <c r="D2622" s="17">
        <v>0.215709957988892</v>
      </c>
      <c r="E2622" s="17">
        <v>0.195785300686806</v>
      </c>
      <c r="F2622" s="17"/>
      <c r="G2622" s="17">
        <v>0.26242269421361097</v>
      </c>
      <c r="H2622" s="17">
        <v>0.21319474176883901</v>
      </c>
      <c r="I2622" s="17">
        <v>0.216509131034686</v>
      </c>
      <c r="J2622" s="17">
        <v>0.202055489074186</v>
      </c>
      <c r="K2622" s="17">
        <v>0.18318165476145901</v>
      </c>
      <c r="L2622" s="17">
        <v>0.16852694874986901</v>
      </c>
      <c r="M2622" s="17"/>
      <c r="N2622" s="17">
        <v>0.17435609334895399</v>
      </c>
      <c r="O2622" s="17">
        <v>0.234333501761149</v>
      </c>
      <c r="P2622" s="17">
        <v>0.19566171509984201</v>
      </c>
      <c r="Q2622" s="17">
        <v>0.21486769316721599</v>
      </c>
      <c r="R2622" s="17"/>
      <c r="S2622" s="17">
        <v>0.18741764115308801</v>
      </c>
      <c r="T2622" s="17">
        <v>0.23786037779115099</v>
      </c>
      <c r="U2622" s="17">
        <v>0.20127192588711901</v>
      </c>
      <c r="V2622" s="17">
        <v>0.19293456356528199</v>
      </c>
      <c r="W2622" s="17">
        <v>0.17475800404728301</v>
      </c>
      <c r="X2622" s="17">
        <v>0.24417167703859799</v>
      </c>
      <c r="Y2622" s="17">
        <v>0.179481728357968</v>
      </c>
      <c r="Z2622" s="17">
        <v>0.24244063383383299</v>
      </c>
      <c r="AA2622" s="17">
        <v>0.202061404973503</v>
      </c>
      <c r="AB2622" s="17">
        <v>0.20195240839258399</v>
      </c>
      <c r="AC2622" s="17">
        <v>0.18425092577212901</v>
      </c>
      <c r="AD2622" s="17">
        <v>0.21989714555609799</v>
      </c>
      <c r="AE2622" s="17"/>
      <c r="AF2622" s="17">
        <v>0.193950391268886</v>
      </c>
      <c r="AG2622" s="17">
        <v>0.19589992750085</v>
      </c>
      <c r="AH2622" s="17">
        <v>0.23141115177261301</v>
      </c>
      <c r="AI2622" s="17"/>
      <c r="AJ2622" s="17">
        <v>0.18855514774263901</v>
      </c>
      <c r="AK2622" s="17">
        <v>0.201148442791799</v>
      </c>
      <c r="AL2622" s="17">
        <v>0.22519801489250199</v>
      </c>
      <c r="AM2622" s="17">
        <v>0.16837565340282901</v>
      </c>
      <c r="AN2622" s="17">
        <v>0.21534229086361201</v>
      </c>
      <c r="AO2622" s="17"/>
      <c r="AP2622" s="17">
        <v>0.188983188187864</v>
      </c>
      <c r="AQ2622" s="17">
        <v>0.21005715345175399</v>
      </c>
      <c r="AR2622" s="17">
        <v>0.20055772975891201</v>
      </c>
      <c r="AS2622" s="17"/>
      <c r="AT2622" s="17">
        <v>0.18097259231103599</v>
      </c>
      <c r="AU2622" s="17">
        <v>0.22024104144995599</v>
      </c>
      <c r="AV2622" s="17" t="s">
        <v>74</v>
      </c>
      <c r="AW2622" s="17">
        <v>0.242640846731629</v>
      </c>
      <c r="AX2622" s="17">
        <v>0.23320009758846599</v>
      </c>
      <c r="AY2622" s="17">
        <v>0.20412090583631001</v>
      </c>
      <c r="AZ2622" s="17">
        <v>0.19346882920962899</v>
      </c>
    </row>
    <row r="2623" spans="2:52" x14ac:dyDescent="0.35">
      <c r="B2623" t="s">
        <v>697</v>
      </c>
      <c r="C2623" s="17">
        <v>7.1247221620498097E-2</v>
      </c>
      <c r="D2623" s="17">
        <v>7.8929764552721798E-2</v>
      </c>
      <c r="E2623" s="17">
        <v>6.3104139908707696E-2</v>
      </c>
      <c r="F2623" s="17"/>
      <c r="G2623" s="17">
        <v>5.8926082683514402E-2</v>
      </c>
      <c r="H2623" s="17">
        <v>4.5267315651076799E-2</v>
      </c>
      <c r="I2623" s="17">
        <v>5.8783412343197297E-2</v>
      </c>
      <c r="J2623" s="17">
        <v>9.0162045566370502E-2</v>
      </c>
      <c r="K2623" s="17">
        <v>9.2144483626036597E-2</v>
      </c>
      <c r="L2623" s="17">
        <v>8.1292402037716302E-2</v>
      </c>
      <c r="M2623" s="17"/>
      <c r="N2623" s="17">
        <v>5.7258350286475003E-2</v>
      </c>
      <c r="O2623" s="17">
        <v>7.57585684960837E-2</v>
      </c>
      <c r="P2623" s="17">
        <v>8.6064532790347897E-2</v>
      </c>
      <c r="Q2623" s="17">
        <v>6.8621311809810806E-2</v>
      </c>
      <c r="R2623" s="17"/>
      <c r="S2623" s="17">
        <v>5.0582989171867598E-2</v>
      </c>
      <c r="T2623" s="17">
        <v>7.9103081361708405E-2</v>
      </c>
      <c r="U2623" s="17">
        <v>6.9830999614658398E-2</v>
      </c>
      <c r="V2623" s="17">
        <v>8.15735230488778E-2</v>
      </c>
      <c r="W2623" s="17">
        <v>5.9946826979770197E-2</v>
      </c>
      <c r="X2623" s="17">
        <v>5.1778691916463802E-2</v>
      </c>
      <c r="Y2623" s="17">
        <v>8.8263462580635693E-2</v>
      </c>
      <c r="Z2623" s="17">
        <v>6.5656965819872001E-2</v>
      </c>
      <c r="AA2623" s="17">
        <v>7.2020068584418895E-2</v>
      </c>
      <c r="AB2623" s="17">
        <v>8.68149073712043E-2</v>
      </c>
      <c r="AC2623" s="17">
        <v>8.1544287645439598E-2</v>
      </c>
      <c r="AD2623" s="17">
        <v>8.6704993666427893E-2</v>
      </c>
      <c r="AE2623" s="17"/>
      <c r="AF2623" s="17">
        <v>0.101487173826036</v>
      </c>
      <c r="AG2623" s="17">
        <v>5.3033797463644602E-2</v>
      </c>
      <c r="AH2623" s="17">
        <v>6.0287846247819098E-2</v>
      </c>
      <c r="AI2623" s="17"/>
      <c r="AJ2623" s="17">
        <v>8.6081891080475606E-2</v>
      </c>
      <c r="AK2623" s="17">
        <v>5.5031063336284103E-2</v>
      </c>
      <c r="AL2623" s="17">
        <v>5.0472603432354497E-2</v>
      </c>
      <c r="AM2623" s="17">
        <v>0.229676699082458</v>
      </c>
      <c r="AN2623" s="17">
        <v>5.6759039999701298E-2</v>
      </c>
      <c r="AO2623" s="17"/>
      <c r="AP2623" s="17">
        <v>7.8480920753898398E-2</v>
      </c>
      <c r="AQ2623" s="17">
        <v>5.10282632077209E-2</v>
      </c>
      <c r="AR2623" s="17">
        <v>6.6253545460666599E-2</v>
      </c>
      <c r="AS2623" s="17"/>
      <c r="AT2623" s="17">
        <v>7.9795782185274999E-2</v>
      </c>
      <c r="AU2623" s="17">
        <v>7.3865490154426602E-2</v>
      </c>
      <c r="AV2623" s="17" t="s">
        <v>74</v>
      </c>
      <c r="AW2623" s="17">
        <v>8.4977139416363701E-2</v>
      </c>
      <c r="AX2623" s="17">
        <v>8.8386952778278696E-2</v>
      </c>
      <c r="AY2623" s="17">
        <v>4.25275317324674E-2</v>
      </c>
      <c r="AZ2623" s="17">
        <v>5.9158414143174798E-2</v>
      </c>
    </row>
    <row r="2624" spans="2:52" x14ac:dyDescent="0.35">
      <c r="B2624" t="s">
        <v>72</v>
      </c>
      <c r="C2624" s="17">
        <v>0.101122749988681</v>
      </c>
      <c r="D2624" s="17">
        <v>7.8581050308696901E-2</v>
      </c>
      <c r="E2624" s="17">
        <v>0.122556244149505</v>
      </c>
      <c r="F2624" s="17"/>
      <c r="G2624" s="17">
        <v>9.0911403149589495E-2</v>
      </c>
      <c r="H2624" s="17">
        <v>0.103796835317919</v>
      </c>
      <c r="I2624" s="17">
        <v>7.0797224343026793E-2</v>
      </c>
      <c r="J2624" s="17">
        <v>0.10065094317463601</v>
      </c>
      <c r="K2624" s="17">
        <v>0.13441951622443199</v>
      </c>
      <c r="L2624" s="17">
        <v>0.10842293625789499</v>
      </c>
      <c r="M2624" s="17"/>
      <c r="N2624" s="17">
        <v>5.6510520280170402E-2</v>
      </c>
      <c r="O2624" s="17">
        <v>8.2539184232256299E-2</v>
      </c>
      <c r="P2624" s="17">
        <v>0.105798807925175</v>
      </c>
      <c r="Q2624" s="17">
        <v>0.16381173157703</v>
      </c>
      <c r="R2624" s="17"/>
      <c r="S2624" s="17">
        <v>0.110094869802447</v>
      </c>
      <c r="T2624" s="17">
        <v>9.7672881044955695E-2</v>
      </c>
      <c r="U2624" s="17">
        <v>0.123771795579981</v>
      </c>
      <c r="V2624" s="17">
        <v>0.121887304925552</v>
      </c>
      <c r="W2624" s="17">
        <v>9.3957143835885104E-2</v>
      </c>
      <c r="X2624" s="17">
        <v>0.10454859605047299</v>
      </c>
      <c r="Y2624" s="17">
        <v>0.100108326630287</v>
      </c>
      <c r="Z2624" s="17">
        <v>8.7252124331815797E-2</v>
      </c>
      <c r="AA2624" s="17">
        <v>9.9477179078980904E-2</v>
      </c>
      <c r="AB2624" s="17">
        <v>8.5360628285559903E-2</v>
      </c>
      <c r="AC2624" s="17">
        <v>6.6694932883115801E-2</v>
      </c>
      <c r="AD2624" s="17">
        <v>8.9931763575870904E-2</v>
      </c>
      <c r="AE2624" s="17"/>
      <c r="AF2624" s="17">
        <v>0.100968548245034</v>
      </c>
      <c r="AG2624" s="17">
        <v>8.3147344417504196E-2</v>
      </c>
      <c r="AH2624" s="17">
        <v>0.14355958394323801</v>
      </c>
      <c r="AI2624" s="17"/>
      <c r="AJ2624" s="17">
        <v>9.5244441286096895E-2</v>
      </c>
      <c r="AK2624" s="17">
        <v>8.4746316746657696E-2</v>
      </c>
      <c r="AL2624" s="17">
        <v>7.9612298497926906E-2</v>
      </c>
      <c r="AM2624" s="17">
        <v>0.11536975384724001</v>
      </c>
      <c r="AN2624" s="17">
        <v>0.15565993447144699</v>
      </c>
      <c r="AO2624" s="17"/>
      <c r="AP2624" s="17">
        <v>7.9687183487904698E-2</v>
      </c>
      <c r="AQ2624" s="17">
        <v>7.6828765702836296E-2</v>
      </c>
      <c r="AR2624" s="17">
        <v>5.0587073013462998E-2</v>
      </c>
      <c r="AS2624" s="17"/>
      <c r="AT2624" s="17">
        <v>8.3830274810872005E-2</v>
      </c>
      <c r="AU2624" s="17">
        <v>8.9718657430517504E-2</v>
      </c>
      <c r="AV2624" s="17" t="s">
        <v>74</v>
      </c>
      <c r="AW2624" s="17">
        <v>0.13733305951690999</v>
      </c>
      <c r="AX2624" s="17">
        <v>0.166978968736054</v>
      </c>
      <c r="AY2624" s="17">
        <v>0.101746358813096</v>
      </c>
      <c r="AZ2624" s="17">
        <v>0.103896008964624</v>
      </c>
    </row>
    <row r="2625" spans="2:52" x14ac:dyDescent="0.35">
      <c r="C2625" s="17"/>
      <c r="D2625" s="17"/>
      <c r="E2625" s="17"/>
      <c r="F2625" s="17"/>
      <c r="G2625" s="17"/>
      <c r="H2625" s="17"/>
      <c r="I2625" s="17"/>
      <c r="J2625" s="17"/>
      <c r="K2625" s="17"/>
      <c r="L2625" s="17"/>
      <c r="M2625" s="17"/>
      <c r="N2625" s="17"/>
      <c r="O2625" s="17"/>
      <c r="P2625" s="17"/>
      <c r="Q2625" s="17"/>
      <c r="R2625" s="17"/>
      <c r="S2625" s="17"/>
      <c r="T2625" s="17"/>
      <c r="U2625" s="17"/>
      <c r="V2625" s="17"/>
      <c r="W2625" s="17"/>
      <c r="X2625" s="17"/>
      <c r="Y2625" s="17"/>
      <c r="Z2625" s="17"/>
      <c r="AA2625" s="17"/>
      <c r="AB2625" s="17"/>
      <c r="AC2625" s="17"/>
      <c r="AD2625" s="17"/>
      <c r="AE2625" s="17"/>
      <c r="AF2625" s="17"/>
      <c r="AG2625" s="17"/>
      <c r="AH2625" s="17"/>
      <c r="AI2625" s="17"/>
      <c r="AJ2625" s="17"/>
      <c r="AK2625" s="17"/>
      <c r="AL2625" s="17"/>
      <c r="AM2625" s="17"/>
      <c r="AN2625" s="17"/>
      <c r="AO2625" s="17"/>
      <c r="AP2625" s="17"/>
      <c r="AQ2625" s="17"/>
      <c r="AR2625" s="17"/>
      <c r="AS2625" s="17"/>
      <c r="AT2625" s="17"/>
      <c r="AU2625" s="17"/>
      <c r="AV2625" s="17"/>
      <c r="AW2625" s="17"/>
      <c r="AX2625" s="17"/>
      <c r="AY2625" s="17"/>
      <c r="AZ2625" s="17"/>
    </row>
    <row r="2626" spans="2:52" x14ac:dyDescent="0.35">
      <c r="B2626" s="6" t="s">
        <v>706</v>
      </c>
      <c r="C2626" s="17"/>
      <c r="D2626" s="17"/>
      <c r="E2626" s="17"/>
      <c r="F2626" s="17"/>
      <c r="G2626" s="17"/>
      <c r="H2626" s="17"/>
      <c r="I2626" s="17"/>
      <c r="J2626" s="17"/>
      <c r="K2626" s="17"/>
      <c r="L2626" s="17"/>
      <c r="M2626" s="17"/>
      <c r="N2626" s="17"/>
      <c r="O2626" s="17"/>
      <c r="P2626" s="17"/>
      <c r="Q2626" s="17"/>
      <c r="R2626" s="17"/>
      <c r="S2626" s="17"/>
      <c r="T2626" s="17"/>
      <c r="U2626" s="17"/>
      <c r="V2626" s="17"/>
      <c r="W2626" s="17"/>
      <c r="X2626" s="17"/>
      <c r="Y2626" s="17"/>
      <c r="Z2626" s="17"/>
      <c r="AA2626" s="17"/>
      <c r="AB2626" s="17"/>
      <c r="AC2626" s="17"/>
      <c r="AD2626" s="17"/>
      <c r="AE2626" s="17"/>
      <c r="AF2626" s="17"/>
      <c r="AG2626" s="17"/>
      <c r="AH2626" s="17"/>
      <c r="AI2626" s="17"/>
      <c r="AJ2626" s="17"/>
      <c r="AK2626" s="17"/>
      <c r="AL2626" s="17"/>
      <c r="AM2626" s="17"/>
      <c r="AN2626" s="17"/>
      <c r="AO2626" s="17"/>
      <c r="AP2626" s="17"/>
      <c r="AQ2626" s="17"/>
      <c r="AR2626" s="17"/>
      <c r="AS2626" s="17"/>
      <c r="AT2626" s="17"/>
      <c r="AU2626" s="17"/>
      <c r="AV2626" s="17"/>
      <c r="AW2626" s="17"/>
      <c r="AX2626" s="17"/>
      <c r="AY2626" s="17"/>
      <c r="AZ2626" s="17"/>
    </row>
    <row r="2627" spans="2:52" x14ac:dyDescent="0.35">
      <c r="B2627" s="24" t="s">
        <v>76</v>
      </c>
      <c r="C2627" s="17"/>
      <c r="D2627" s="17"/>
      <c r="E2627" s="17"/>
      <c r="F2627" s="17"/>
      <c r="G2627" s="17"/>
      <c r="H2627" s="17"/>
      <c r="I2627" s="17"/>
      <c r="J2627" s="17"/>
      <c r="K2627" s="17"/>
      <c r="L2627" s="17"/>
      <c r="M2627" s="17"/>
      <c r="N2627" s="17"/>
      <c r="O2627" s="17"/>
      <c r="P2627" s="17"/>
      <c r="Q2627" s="17"/>
      <c r="R2627" s="17"/>
      <c r="S2627" s="17"/>
      <c r="T2627" s="17"/>
      <c r="U2627" s="17"/>
      <c r="V2627" s="17"/>
      <c r="W2627" s="17"/>
      <c r="X2627" s="17"/>
      <c r="Y2627" s="17"/>
      <c r="Z2627" s="17"/>
      <c r="AA2627" s="17"/>
      <c r="AB2627" s="17"/>
      <c r="AC2627" s="17"/>
      <c r="AD2627" s="17"/>
      <c r="AE2627" s="17"/>
      <c r="AF2627" s="17"/>
      <c r="AG2627" s="17"/>
      <c r="AH2627" s="17"/>
      <c r="AI2627" s="17"/>
      <c r="AJ2627" s="17"/>
      <c r="AK2627" s="17"/>
      <c r="AL2627" s="17"/>
      <c r="AM2627" s="17"/>
      <c r="AN2627" s="17"/>
      <c r="AO2627" s="17"/>
      <c r="AP2627" s="17"/>
      <c r="AQ2627" s="17"/>
      <c r="AR2627" s="17"/>
      <c r="AS2627" s="17"/>
      <c r="AT2627" s="17"/>
      <c r="AU2627" s="17"/>
      <c r="AV2627" s="17"/>
      <c r="AW2627" s="17"/>
      <c r="AX2627" s="17"/>
      <c r="AY2627" s="17"/>
      <c r="AZ2627" s="17"/>
    </row>
    <row r="2628" spans="2:52" x14ac:dyDescent="0.35">
      <c r="B2628" t="s">
        <v>694</v>
      </c>
      <c r="C2628" s="17">
        <v>0.37665692193321798</v>
      </c>
      <c r="D2628" s="17">
        <v>0.34638625946569102</v>
      </c>
      <c r="E2628" s="17">
        <v>0.40563890487358001</v>
      </c>
      <c r="F2628" s="17"/>
      <c r="G2628" s="17">
        <v>0.30632329679225001</v>
      </c>
      <c r="H2628" s="17">
        <v>0.352405806153546</v>
      </c>
      <c r="I2628" s="17">
        <v>0.35385072944795298</v>
      </c>
      <c r="J2628" s="17">
        <v>0.34450645660500501</v>
      </c>
      <c r="K2628" s="17">
        <v>0.39152130596457402</v>
      </c>
      <c r="L2628" s="17">
        <v>0.47745599898260399</v>
      </c>
      <c r="M2628" s="17"/>
      <c r="N2628" s="17">
        <v>0.39072641249544199</v>
      </c>
      <c r="O2628" s="17">
        <v>0.35205178908784801</v>
      </c>
      <c r="P2628" s="17">
        <v>0.39315130115498298</v>
      </c>
      <c r="Q2628" s="17">
        <v>0.37160186529511202</v>
      </c>
      <c r="R2628" s="17"/>
      <c r="S2628" s="17">
        <v>0.40736147765283098</v>
      </c>
      <c r="T2628" s="17">
        <v>0.336455248963064</v>
      </c>
      <c r="U2628" s="17">
        <v>0.36758944560779799</v>
      </c>
      <c r="V2628" s="17">
        <v>0.37971648254842999</v>
      </c>
      <c r="W2628" s="17">
        <v>0.46625182281702399</v>
      </c>
      <c r="X2628" s="17">
        <v>0.357680632922315</v>
      </c>
      <c r="Y2628" s="17">
        <v>0.40172351211569701</v>
      </c>
      <c r="Z2628" s="17">
        <v>0.33570146331053202</v>
      </c>
      <c r="AA2628" s="17">
        <v>0.38751896364704802</v>
      </c>
      <c r="AB2628" s="17">
        <v>0.33830909180680302</v>
      </c>
      <c r="AC2628" s="17">
        <v>0.36972596857137802</v>
      </c>
      <c r="AD2628" s="17">
        <v>0.34529826737928498</v>
      </c>
      <c r="AE2628" s="17"/>
      <c r="AF2628" s="17">
        <v>0.398977950735106</v>
      </c>
      <c r="AG2628" s="17">
        <v>0.37992864887578298</v>
      </c>
      <c r="AH2628" s="17">
        <v>0.36936656342025598</v>
      </c>
      <c r="AI2628" s="17"/>
      <c r="AJ2628" s="17">
        <v>0.40379230267573701</v>
      </c>
      <c r="AK2628" s="17">
        <v>0.36589068657434898</v>
      </c>
      <c r="AL2628" s="17">
        <v>0.35146485836963298</v>
      </c>
      <c r="AM2628" s="17">
        <v>0.41446745907758598</v>
      </c>
      <c r="AN2628" s="17">
        <v>0.37487281303703901</v>
      </c>
      <c r="AO2628" s="17"/>
      <c r="AP2628" s="17">
        <v>0.38315616466577701</v>
      </c>
      <c r="AQ2628" s="17">
        <v>0.38780070362281999</v>
      </c>
      <c r="AR2628" s="17">
        <v>0.40878794833670701</v>
      </c>
      <c r="AS2628" s="17"/>
      <c r="AT2628" s="17">
        <v>0.43521596931446299</v>
      </c>
      <c r="AU2628" s="17">
        <v>0.32677254870370498</v>
      </c>
      <c r="AV2628" s="17" t="s">
        <v>74</v>
      </c>
      <c r="AW2628" s="17">
        <v>0.36344790900315599</v>
      </c>
      <c r="AX2628" s="17">
        <v>0.34585883145927399</v>
      </c>
      <c r="AY2628" s="17">
        <v>0.35982435915343097</v>
      </c>
      <c r="AZ2628" s="17">
        <v>0.371456350929316</v>
      </c>
    </row>
    <row r="2629" spans="2:52" x14ac:dyDescent="0.35">
      <c r="B2629" t="s">
        <v>695</v>
      </c>
      <c r="C2629" s="17">
        <v>0.29959293684879501</v>
      </c>
      <c r="D2629" s="17">
        <v>0.32080308061102503</v>
      </c>
      <c r="E2629" s="17">
        <v>0.279306697687912</v>
      </c>
      <c r="F2629" s="17"/>
      <c r="G2629" s="17">
        <v>0.334041031576434</v>
      </c>
      <c r="H2629" s="17">
        <v>0.33660260541689402</v>
      </c>
      <c r="I2629" s="17">
        <v>0.340251837649022</v>
      </c>
      <c r="J2629" s="17">
        <v>0.31343277147195903</v>
      </c>
      <c r="K2629" s="17">
        <v>0.25582323796450201</v>
      </c>
      <c r="L2629" s="17">
        <v>0.231878485783377</v>
      </c>
      <c r="M2629" s="17"/>
      <c r="N2629" s="17">
        <v>0.33991302686332597</v>
      </c>
      <c r="O2629" s="17">
        <v>0.32269526081382</v>
      </c>
      <c r="P2629" s="17">
        <v>0.28787063793398998</v>
      </c>
      <c r="Q2629" s="17">
        <v>0.24301766280355799</v>
      </c>
      <c r="R2629" s="17"/>
      <c r="S2629" s="17">
        <v>0.27867932926789901</v>
      </c>
      <c r="T2629" s="17">
        <v>0.308332108870432</v>
      </c>
      <c r="U2629" s="17">
        <v>0.29520320735712602</v>
      </c>
      <c r="V2629" s="17">
        <v>0.29427946614158501</v>
      </c>
      <c r="W2629" s="17">
        <v>0.25760280355207499</v>
      </c>
      <c r="X2629" s="17">
        <v>0.315420565533655</v>
      </c>
      <c r="Y2629" s="17">
        <v>0.24017861005000499</v>
      </c>
      <c r="Z2629" s="17">
        <v>0.33960761239672099</v>
      </c>
      <c r="AA2629" s="17">
        <v>0.30217132660191798</v>
      </c>
      <c r="AB2629" s="17">
        <v>0.33474230008490602</v>
      </c>
      <c r="AC2629" s="17">
        <v>0.35872143645600202</v>
      </c>
      <c r="AD2629" s="17">
        <v>0.32893041217155899</v>
      </c>
      <c r="AE2629" s="17"/>
      <c r="AF2629" s="17">
        <v>0.27562226396581102</v>
      </c>
      <c r="AG2629" s="17">
        <v>0.32013278936283401</v>
      </c>
      <c r="AH2629" s="17">
        <v>0.25904453383368098</v>
      </c>
      <c r="AI2629" s="17"/>
      <c r="AJ2629" s="17">
        <v>0.293566913837712</v>
      </c>
      <c r="AK2629" s="17">
        <v>0.31309040476463901</v>
      </c>
      <c r="AL2629" s="17">
        <v>0.33224969296986001</v>
      </c>
      <c r="AM2629" s="17">
        <v>0.14459443204361599</v>
      </c>
      <c r="AN2629" s="17">
        <v>0.25357058688474698</v>
      </c>
      <c r="AO2629" s="17"/>
      <c r="AP2629" s="17">
        <v>0.30545281642938699</v>
      </c>
      <c r="AQ2629" s="17">
        <v>0.31819911193793499</v>
      </c>
      <c r="AR2629" s="17">
        <v>0.29622374461306999</v>
      </c>
      <c r="AS2629" s="17"/>
      <c r="AT2629" s="17">
        <v>0.27652553352279202</v>
      </c>
      <c r="AU2629" s="17">
        <v>0.34746831286702301</v>
      </c>
      <c r="AV2629" s="17" t="s">
        <v>74</v>
      </c>
      <c r="AW2629" s="17">
        <v>0.23206147764916599</v>
      </c>
      <c r="AX2629" s="17">
        <v>0.24840873271741301</v>
      </c>
      <c r="AY2629" s="17">
        <v>0.32366434420948598</v>
      </c>
      <c r="AZ2629" s="17">
        <v>0.32817108775546899</v>
      </c>
    </row>
    <row r="2630" spans="2:52" x14ac:dyDescent="0.35">
      <c r="B2630" t="s">
        <v>696</v>
      </c>
      <c r="C2630" s="17">
        <v>0.17591107394716399</v>
      </c>
      <c r="D2630" s="17">
        <v>0.18898144117337401</v>
      </c>
      <c r="E2630" s="17">
        <v>0.16356794943275799</v>
      </c>
      <c r="F2630" s="17"/>
      <c r="G2630" s="17">
        <v>0.22374716561691901</v>
      </c>
      <c r="H2630" s="17">
        <v>0.181891822986533</v>
      </c>
      <c r="I2630" s="17">
        <v>0.200472972179187</v>
      </c>
      <c r="J2630" s="17">
        <v>0.19205239503083901</v>
      </c>
      <c r="K2630" s="17">
        <v>0.172094567647362</v>
      </c>
      <c r="L2630" s="17">
        <v>0.108957310980675</v>
      </c>
      <c r="M2630" s="17"/>
      <c r="N2630" s="17">
        <v>0.16610315486805299</v>
      </c>
      <c r="O2630" s="17">
        <v>0.17854807412998999</v>
      </c>
      <c r="P2630" s="17">
        <v>0.176192827435872</v>
      </c>
      <c r="Q2630" s="17">
        <v>0.183750630467305</v>
      </c>
      <c r="R2630" s="17"/>
      <c r="S2630" s="17">
        <v>0.166886215219337</v>
      </c>
      <c r="T2630" s="17">
        <v>0.20434083510942899</v>
      </c>
      <c r="U2630" s="17">
        <v>0.176804766430574</v>
      </c>
      <c r="V2630" s="17">
        <v>0.14700664705763899</v>
      </c>
      <c r="W2630" s="17">
        <v>0.144613619293645</v>
      </c>
      <c r="X2630" s="17">
        <v>0.19495020457242801</v>
      </c>
      <c r="Y2630" s="17">
        <v>0.193983518173201</v>
      </c>
      <c r="Z2630" s="17">
        <v>0.18976485967754</v>
      </c>
      <c r="AA2630" s="17">
        <v>0.18224729240133</v>
      </c>
      <c r="AB2630" s="17">
        <v>0.175474624106253</v>
      </c>
      <c r="AC2630" s="17">
        <v>0.14805981261722001</v>
      </c>
      <c r="AD2630" s="17">
        <v>0.15264592949379799</v>
      </c>
      <c r="AE2630" s="17"/>
      <c r="AF2630" s="17">
        <v>0.15344396647082001</v>
      </c>
      <c r="AG2630" s="17">
        <v>0.17922836619639301</v>
      </c>
      <c r="AH2630" s="17">
        <v>0.209564335597165</v>
      </c>
      <c r="AI2630" s="17"/>
      <c r="AJ2630" s="17">
        <v>0.151227516576281</v>
      </c>
      <c r="AK2630" s="17">
        <v>0.18646105362270901</v>
      </c>
      <c r="AL2630" s="17">
        <v>0.18904634123751199</v>
      </c>
      <c r="AM2630" s="17">
        <v>0.19962950393016099</v>
      </c>
      <c r="AN2630" s="17">
        <v>0.20409839060587201</v>
      </c>
      <c r="AO2630" s="17"/>
      <c r="AP2630" s="17">
        <v>0.17596968852821199</v>
      </c>
      <c r="AQ2630" s="17">
        <v>0.18162914205601499</v>
      </c>
      <c r="AR2630" s="17">
        <v>0.17261491164960199</v>
      </c>
      <c r="AS2630" s="17"/>
      <c r="AT2630" s="17">
        <v>0.14124064447378801</v>
      </c>
      <c r="AU2630" s="17">
        <v>0.19753991193859299</v>
      </c>
      <c r="AV2630" s="17" t="s">
        <v>74</v>
      </c>
      <c r="AW2630" s="17">
        <v>0.21708929128464799</v>
      </c>
      <c r="AX2630" s="17">
        <v>0.18965973098442099</v>
      </c>
      <c r="AY2630" s="17">
        <v>0.18793043724813099</v>
      </c>
      <c r="AZ2630" s="17">
        <v>0.164307447045625</v>
      </c>
    </row>
    <row r="2631" spans="2:52" x14ac:dyDescent="0.35">
      <c r="B2631" t="s">
        <v>697</v>
      </c>
      <c r="C2631" s="17">
        <v>6.3376268979779798E-2</v>
      </c>
      <c r="D2631" s="17">
        <v>6.8833988131962204E-2</v>
      </c>
      <c r="E2631" s="17">
        <v>5.7822303625779399E-2</v>
      </c>
      <c r="F2631" s="17"/>
      <c r="G2631" s="17">
        <v>5.4339255948585997E-2</v>
      </c>
      <c r="H2631" s="17">
        <v>4.4472991353852499E-2</v>
      </c>
      <c r="I2631" s="17">
        <v>4.4603670866071803E-2</v>
      </c>
      <c r="J2631" s="17">
        <v>7.3227034417686201E-2</v>
      </c>
      <c r="K2631" s="17">
        <v>7.9690002327324899E-2</v>
      </c>
      <c r="L2631" s="17">
        <v>8.1029915988648102E-2</v>
      </c>
      <c r="M2631" s="17"/>
      <c r="N2631" s="17">
        <v>5.6879857109534401E-2</v>
      </c>
      <c r="O2631" s="17">
        <v>6.6299299529971795E-2</v>
      </c>
      <c r="P2631" s="17">
        <v>6.13884833550866E-2</v>
      </c>
      <c r="Q2631" s="17">
        <v>6.9932668967972303E-2</v>
      </c>
      <c r="R2631" s="17"/>
      <c r="S2631" s="17">
        <v>4.2017978181623797E-2</v>
      </c>
      <c r="T2631" s="17">
        <v>6.2687368871097604E-2</v>
      </c>
      <c r="U2631" s="17">
        <v>6.5593260961147495E-2</v>
      </c>
      <c r="V2631" s="17">
        <v>7.1168980520380495E-2</v>
      </c>
      <c r="W2631" s="17">
        <v>6.2319211218266897E-2</v>
      </c>
      <c r="X2631" s="17">
        <v>4.9675544363621801E-2</v>
      </c>
      <c r="Y2631" s="17">
        <v>7.6830772866203406E-2</v>
      </c>
      <c r="Z2631" s="17">
        <v>6.2118576508690397E-2</v>
      </c>
      <c r="AA2631" s="17">
        <v>6.08922660970923E-2</v>
      </c>
      <c r="AB2631" s="17">
        <v>8.0787909962936902E-2</v>
      </c>
      <c r="AC2631" s="17">
        <v>6.26765980050321E-2</v>
      </c>
      <c r="AD2631" s="17">
        <v>0.104183608995849</v>
      </c>
      <c r="AE2631" s="17"/>
      <c r="AF2631" s="17">
        <v>8.5184234231637707E-2</v>
      </c>
      <c r="AG2631" s="17">
        <v>4.5776132271531399E-2</v>
      </c>
      <c r="AH2631" s="17">
        <v>5.68825715933306E-2</v>
      </c>
      <c r="AI2631" s="17"/>
      <c r="AJ2631" s="17">
        <v>7.2746988464168896E-2</v>
      </c>
      <c r="AK2631" s="17">
        <v>5.2066695101898999E-2</v>
      </c>
      <c r="AL2631" s="17">
        <v>5.8929295287136897E-2</v>
      </c>
      <c r="AM2631" s="17">
        <v>0.15637927527992199</v>
      </c>
      <c r="AN2631" s="17">
        <v>5.6301588569146403E-2</v>
      </c>
      <c r="AO2631" s="17"/>
      <c r="AP2631" s="17">
        <v>6.4017905931043201E-2</v>
      </c>
      <c r="AQ2631" s="17">
        <v>4.3986654844430699E-2</v>
      </c>
      <c r="AR2631" s="17">
        <v>7.2250067458671602E-2</v>
      </c>
      <c r="AS2631" s="17"/>
      <c r="AT2631" s="17">
        <v>7.4367684263744502E-2</v>
      </c>
      <c r="AU2631" s="17">
        <v>5.4262400307753998E-2</v>
      </c>
      <c r="AV2631" s="17" t="s">
        <v>74</v>
      </c>
      <c r="AW2631" s="17">
        <v>7.5158861899222398E-2</v>
      </c>
      <c r="AX2631" s="17">
        <v>8.1393296972687199E-2</v>
      </c>
      <c r="AY2631" s="17">
        <v>4.1584429202678901E-2</v>
      </c>
      <c r="AZ2631" s="17">
        <v>6.19206796918935E-2</v>
      </c>
    </row>
    <row r="2632" spans="2:52" x14ac:dyDescent="0.35">
      <c r="B2632" t="s">
        <v>72</v>
      </c>
      <c r="C2632" s="17">
        <v>8.4462798291043695E-2</v>
      </c>
      <c r="D2632" s="17">
        <v>7.49952306179483E-2</v>
      </c>
      <c r="E2632" s="17">
        <v>9.3664144379970699E-2</v>
      </c>
      <c r="F2632" s="17"/>
      <c r="G2632" s="17">
        <v>8.1549250065811305E-2</v>
      </c>
      <c r="H2632" s="17">
        <v>8.4626774089173906E-2</v>
      </c>
      <c r="I2632" s="17">
        <v>6.0820789857766101E-2</v>
      </c>
      <c r="J2632" s="17">
        <v>7.6781342474511405E-2</v>
      </c>
      <c r="K2632" s="17">
        <v>0.100870886096237</v>
      </c>
      <c r="L2632" s="17">
        <v>0.10067828826469501</v>
      </c>
      <c r="M2632" s="17"/>
      <c r="N2632" s="17">
        <v>4.6377548663644297E-2</v>
      </c>
      <c r="O2632" s="17">
        <v>8.0405576438370804E-2</v>
      </c>
      <c r="P2632" s="17">
        <v>8.1396750120068598E-2</v>
      </c>
      <c r="Q2632" s="17">
        <v>0.131697172466053</v>
      </c>
      <c r="R2632" s="17"/>
      <c r="S2632" s="17">
        <v>0.105054999678309</v>
      </c>
      <c r="T2632" s="17">
        <v>8.8184438185977501E-2</v>
      </c>
      <c r="U2632" s="17">
        <v>9.4809319643353901E-2</v>
      </c>
      <c r="V2632" s="17">
        <v>0.10782842373196599</v>
      </c>
      <c r="W2632" s="17">
        <v>6.9212543118988404E-2</v>
      </c>
      <c r="X2632" s="17">
        <v>8.2273052607979402E-2</v>
      </c>
      <c r="Y2632" s="17">
        <v>8.7283586794893994E-2</v>
      </c>
      <c r="Z2632" s="17">
        <v>7.2807488106515897E-2</v>
      </c>
      <c r="AA2632" s="17">
        <v>6.7170151252611998E-2</v>
      </c>
      <c r="AB2632" s="17">
        <v>7.0686074039101598E-2</v>
      </c>
      <c r="AC2632" s="17">
        <v>6.0816184350368098E-2</v>
      </c>
      <c r="AD2632" s="17">
        <v>6.8941781959508799E-2</v>
      </c>
      <c r="AE2632" s="17"/>
      <c r="AF2632" s="17">
        <v>8.6771584596626095E-2</v>
      </c>
      <c r="AG2632" s="17">
        <v>7.49340632934581E-2</v>
      </c>
      <c r="AH2632" s="17">
        <v>0.105141995555567</v>
      </c>
      <c r="AI2632" s="17"/>
      <c r="AJ2632" s="17">
        <v>7.8666278446102397E-2</v>
      </c>
      <c r="AK2632" s="17">
        <v>8.2491159936404504E-2</v>
      </c>
      <c r="AL2632" s="17">
        <v>6.8309812135857698E-2</v>
      </c>
      <c r="AM2632" s="17">
        <v>8.4929329668715206E-2</v>
      </c>
      <c r="AN2632" s="17">
        <v>0.111156620903195</v>
      </c>
      <c r="AO2632" s="17"/>
      <c r="AP2632" s="17">
        <v>7.1403424445580496E-2</v>
      </c>
      <c r="AQ2632" s="17">
        <v>6.8384387538798302E-2</v>
      </c>
      <c r="AR2632" s="17">
        <v>5.0123327941949299E-2</v>
      </c>
      <c r="AS2632" s="17"/>
      <c r="AT2632" s="17">
        <v>7.2650168425211104E-2</v>
      </c>
      <c r="AU2632" s="17">
        <v>7.39568261829254E-2</v>
      </c>
      <c r="AV2632" s="17" t="s">
        <v>74</v>
      </c>
      <c r="AW2632" s="17">
        <v>0.112242460163807</v>
      </c>
      <c r="AX2632" s="17">
        <v>0.134679407866205</v>
      </c>
      <c r="AY2632" s="17">
        <v>8.6996430186272705E-2</v>
      </c>
      <c r="AZ2632" s="17">
        <v>7.4144434577697094E-2</v>
      </c>
    </row>
    <row r="2633" spans="2:52" x14ac:dyDescent="0.35">
      <c r="C2633" s="17"/>
      <c r="D2633" s="17"/>
      <c r="E2633" s="17"/>
      <c r="F2633" s="17"/>
      <c r="G2633" s="17"/>
      <c r="H2633" s="17"/>
      <c r="I2633" s="17"/>
      <c r="J2633" s="17"/>
      <c r="K2633" s="17"/>
      <c r="L2633" s="17"/>
      <c r="M2633" s="17"/>
      <c r="N2633" s="17"/>
      <c r="O2633" s="17"/>
      <c r="P2633" s="17"/>
      <c r="Q2633" s="17"/>
      <c r="R2633" s="17"/>
      <c r="S2633" s="17"/>
      <c r="T2633" s="17"/>
      <c r="U2633" s="17"/>
      <c r="V2633" s="17"/>
      <c r="W2633" s="17"/>
      <c r="X2633" s="17"/>
      <c r="Y2633" s="17"/>
      <c r="Z2633" s="17"/>
      <c r="AA2633" s="17"/>
      <c r="AB2633" s="17"/>
      <c r="AC2633" s="17"/>
      <c r="AD2633" s="17"/>
      <c r="AE2633" s="17"/>
      <c r="AF2633" s="17"/>
      <c r="AG2633" s="17"/>
      <c r="AH2633" s="17"/>
      <c r="AI2633" s="17"/>
      <c r="AJ2633" s="17"/>
      <c r="AK2633" s="17"/>
      <c r="AL2633" s="17"/>
      <c r="AM2633" s="17"/>
      <c r="AN2633" s="17"/>
      <c r="AO2633" s="17"/>
      <c r="AP2633" s="17"/>
      <c r="AQ2633" s="17"/>
      <c r="AR2633" s="17"/>
      <c r="AS2633" s="17"/>
      <c r="AT2633" s="17"/>
      <c r="AU2633" s="17"/>
      <c r="AV2633" s="17"/>
      <c r="AW2633" s="17"/>
      <c r="AX2633" s="17"/>
      <c r="AY2633" s="17"/>
      <c r="AZ2633" s="17"/>
    </row>
    <row r="2634" spans="2:52" x14ac:dyDescent="0.35">
      <c r="B2634" s="6" t="s">
        <v>712</v>
      </c>
      <c r="C2634" s="17"/>
      <c r="D2634" s="17"/>
      <c r="E2634" s="17"/>
      <c r="F2634" s="17"/>
      <c r="G2634" s="17"/>
      <c r="H2634" s="17"/>
      <c r="I2634" s="17"/>
      <c r="J2634" s="17"/>
      <c r="K2634" s="17"/>
      <c r="L2634" s="17"/>
      <c r="M2634" s="17"/>
      <c r="N2634" s="17"/>
      <c r="O2634" s="17"/>
      <c r="P2634" s="17"/>
      <c r="Q2634" s="17"/>
      <c r="R2634" s="17"/>
      <c r="S2634" s="17"/>
      <c r="T2634" s="17"/>
      <c r="U2634" s="17"/>
      <c r="V2634" s="17"/>
      <c r="W2634" s="17"/>
      <c r="X2634" s="17"/>
      <c r="Y2634" s="17"/>
      <c r="Z2634" s="17"/>
      <c r="AA2634" s="17"/>
      <c r="AB2634" s="17"/>
      <c r="AC2634" s="17"/>
      <c r="AD2634" s="17"/>
      <c r="AE2634" s="17"/>
      <c r="AF2634" s="17"/>
      <c r="AG2634" s="17"/>
      <c r="AH2634" s="17"/>
      <c r="AI2634" s="17"/>
      <c r="AJ2634" s="17"/>
      <c r="AK2634" s="17"/>
      <c r="AL2634" s="17"/>
      <c r="AM2634" s="17"/>
      <c r="AN2634" s="17"/>
      <c r="AO2634" s="17"/>
      <c r="AP2634" s="17"/>
      <c r="AQ2634" s="17"/>
      <c r="AR2634" s="17"/>
      <c r="AS2634" s="17"/>
      <c r="AT2634" s="17"/>
      <c r="AU2634" s="17"/>
      <c r="AV2634" s="17"/>
      <c r="AW2634" s="17"/>
      <c r="AX2634" s="17"/>
      <c r="AY2634" s="17"/>
      <c r="AZ2634" s="17"/>
    </row>
    <row r="2635" spans="2:52" x14ac:dyDescent="0.35">
      <c r="B2635" s="24" t="s">
        <v>156</v>
      </c>
      <c r="C2635" s="17"/>
      <c r="D2635" s="17"/>
      <c r="E2635" s="17"/>
      <c r="F2635" s="17"/>
      <c r="G2635" s="17"/>
      <c r="H2635" s="17"/>
      <c r="I2635" s="17"/>
      <c r="J2635" s="17"/>
      <c r="K2635" s="17"/>
      <c r="L2635" s="17"/>
      <c r="M2635" s="17"/>
      <c r="N2635" s="17"/>
      <c r="O2635" s="17"/>
      <c r="P2635" s="17"/>
      <c r="Q2635" s="17"/>
      <c r="R2635" s="17"/>
      <c r="S2635" s="17"/>
      <c r="T2635" s="17"/>
      <c r="U2635" s="17"/>
      <c r="V2635" s="17"/>
      <c r="W2635" s="17"/>
      <c r="X2635" s="17"/>
      <c r="Y2635" s="17"/>
      <c r="Z2635" s="17"/>
      <c r="AA2635" s="17"/>
      <c r="AB2635" s="17"/>
      <c r="AC2635" s="17"/>
      <c r="AD2635" s="17"/>
      <c r="AE2635" s="17"/>
      <c r="AF2635" s="17"/>
      <c r="AG2635" s="17"/>
      <c r="AH2635" s="17"/>
      <c r="AI2635" s="17"/>
      <c r="AJ2635" s="17"/>
      <c r="AK2635" s="17"/>
      <c r="AL2635" s="17"/>
      <c r="AM2635" s="17"/>
      <c r="AN2635" s="17"/>
      <c r="AO2635" s="17"/>
      <c r="AP2635" s="17"/>
      <c r="AQ2635" s="17"/>
      <c r="AR2635" s="17"/>
      <c r="AS2635" s="17"/>
      <c r="AT2635" s="17"/>
      <c r="AU2635" s="17"/>
      <c r="AV2635" s="17"/>
      <c r="AW2635" s="17"/>
      <c r="AX2635" s="17"/>
      <c r="AY2635" s="17"/>
      <c r="AZ2635" s="17"/>
    </row>
    <row r="2636" spans="2:52" x14ac:dyDescent="0.35">
      <c r="B2636" t="s">
        <v>707</v>
      </c>
      <c r="C2636" s="17">
        <v>0.168396314458235</v>
      </c>
      <c r="D2636" s="17">
        <v>0.17641949716474001</v>
      </c>
      <c r="E2636" s="17">
        <v>0.16419753928709999</v>
      </c>
      <c r="F2636" s="17"/>
      <c r="G2636" s="17">
        <v>0.230943362116837</v>
      </c>
      <c r="H2636" s="17">
        <v>0.18884740175520801</v>
      </c>
      <c r="I2636" s="17">
        <v>0.19906424539978801</v>
      </c>
      <c r="J2636" s="17">
        <v>0.16628302325133301</v>
      </c>
      <c r="K2636" s="17">
        <v>0.108066106267144</v>
      </c>
      <c r="L2636" s="17">
        <v>0.12100559004764901</v>
      </c>
      <c r="M2636" s="17"/>
      <c r="N2636" s="17">
        <v>0.10821456309694</v>
      </c>
      <c r="O2636" s="17">
        <v>0.13480717638092601</v>
      </c>
      <c r="P2636" s="17">
        <v>0.230231550695847</v>
      </c>
      <c r="Q2636" s="17">
        <v>0.21791116414462899</v>
      </c>
      <c r="R2636" s="17"/>
      <c r="S2636" s="17">
        <v>0.185323187160259</v>
      </c>
      <c r="T2636" s="17">
        <v>0.10851642379892</v>
      </c>
      <c r="U2636" s="17">
        <v>0.114282948246898</v>
      </c>
      <c r="V2636" s="17">
        <v>0.11685960634723799</v>
      </c>
      <c r="W2636" s="17">
        <v>0.193904403093275</v>
      </c>
      <c r="X2636" s="17">
        <v>0.13267685068447399</v>
      </c>
      <c r="Y2636" s="17">
        <v>0.15438875550343101</v>
      </c>
      <c r="Z2636" s="17">
        <v>0.16053930825020801</v>
      </c>
      <c r="AA2636" s="17">
        <v>0.29033803856743501</v>
      </c>
      <c r="AB2636" s="17">
        <v>0.12182123809588601</v>
      </c>
      <c r="AC2636" s="17">
        <v>0.226515212574952</v>
      </c>
      <c r="AD2636" s="17">
        <v>0.305173958287772</v>
      </c>
      <c r="AE2636" s="17"/>
      <c r="AF2636" s="17">
        <v>0.13429272888902899</v>
      </c>
      <c r="AG2636" s="17">
        <v>0.168431014640886</v>
      </c>
      <c r="AH2636" s="17">
        <v>0.24341375968721499</v>
      </c>
      <c r="AI2636" s="17"/>
      <c r="AJ2636" s="17">
        <v>0.1066377180772</v>
      </c>
      <c r="AK2636" s="17">
        <v>0.20831657035864901</v>
      </c>
      <c r="AL2636" s="17">
        <v>0.10830310818038601</v>
      </c>
      <c r="AM2636" s="17">
        <v>0.29773902206008601</v>
      </c>
      <c r="AN2636" s="17">
        <v>0.24877678070084899</v>
      </c>
      <c r="AO2636" s="17"/>
      <c r="AP2636" s="17">
        <v>0.12567095494914099</v>
      </c>
      <c r="AQ2636" s="17">
        <v>0.19457026889133799</v>
      </c>
      <c r="AR2636" s="17">
        <v>0.165184102785985</v>
      </c>
      <c r="AS2636" s="17"/>
      <c r="AT2636" s="17">
        <v>0.10488802440754</v>
      </c>
      <c r="AU2636" s="17">
        <v>0.13983558294135401</v>
      </c>
      <c r="AV2636" s="17" t="s">
        <v>74</v>
      </c>
      <c r="AW2636" s="17">
        <v>0.29750692289369501</v>
      </c>
      <c r="AX2636" s="17">
        <v>0.23938848008262201</v>
      </c>
      <c r="AY2636" s="17">
        <v>0.23337428292861601</v>
      </c>
      <c r="AZ2636" s="17">
        <v>0.103983388202952</v>
      </c>
    </row>
    <row r="2637" spans="2:52" x14ac:dyDescent="0.35">
      <c r="B2637" t="s">
        <v>708</v>
      </c>
      <c r="C2637" s="17">
        <v>0.39492456557403799</v>
      </c>
      <c r="D2637" s="17">
        <v>0.380707927756753</v>
      </c>
      <c r="E2637" s="17">
        <v>0.40541000626123802</v>
      </c>
      <c r="F2637" s="17"/>
      <c r="G2637" s="17">
        <v>0.40453407316720202</v>
      </c>
      <c r="H2637" s="17">
        <v>0.43277089662983798</v>
      </c>
      <c r="I2637" s="17">
        <v>0.38864490588675099</v>
      </c>
      <c r="J2637" s="17">
        <v>0.373948888636712</v>
      </c>
      <c r="K2637" s="17">
        <v>0.39910652628309101</v>
      </c>
      <c r="L2637" s="17">
        <v>0.37203897432720101</v>
      </c>
      <c r="M2637" s="17"/>
      <c r="N2637" s="17">
        <v>0.45952706914468999</v>
      </c>
      <c r="O2637" s="17">
        <v>0.41939670652945499</v>
      </c>
      <c r="P2637" s="17">
        <v>0.336857148055353</v>
      </c>
      <c r="Q2637" s="17">
        <v>0.34461795532449002</v>
      </c>
      <c r="R2637" s="17"/>
      <c r="S2637" s="17">
        <v>0.39770387705397198</v>
      </c>
      <c r="T2637" s="17">
        <v>0.40248186230247801</v>
      </c>
      <c r="U2637" s="17">
        <v>0.42111569496381801</v>
      </c>
      <c r="V2637" s="17">
        <v>0.36243940941698</v>
      </c>
      <c r="W2637" s="17">
        <v>0.36368427587066998</v>
      </c>
      <c r="X2637" s="17">
        <v>0.47096677450371099</v>
      </c>
      <c r="Y2637" s="17">
        <v>0.39832842201247798</v>
      </c>
      <c r="Z2637" s="17">
        <v>0.39341047131611501</v>
      </c>
      <c r="AA2637" s="17">
        <v>0.36019278448122699</v>
      </c>
      <c r="AB2637" s="17">
        <v>0.43620148899148298</v>
      </c>
      <c r="AC2637" s="17">
        <v>0.427583454800334</v>
      </c>
      <c r="AD2637" s="17">
        <v>0.22753146920280001</v>
      </c>
      <c r="AE2637" s="17"/>
      <c r="AF2637" s="17">
        <v>0.36455096255036401</v>
      </c>
      <c r="AG2637" s="17">
        <v>0.42874872174098599</v>
      </c>
      <c r="AH2637" s="17">
        <v>0.31810318929868903</v>
      </c>
      <c r="AI2637" s="17"/>
      <c r="AJ2637" s="17">
        <v>0.368650238487231</v>
      </c>
      <c r="AK2637" s="17">
        <v>0.410211983296979</v>
      </c>
      <c r="AL2637" s="17">
        <v>0.44567821936117702</v>
      </c>
      <c r="AM2637" s="17">
        <v>0.117478121043757</v>
      </c>
      <c r="AN2637" s="17">
        <v>0.36321939820268301</v>
      </c>
      <c r="AO2637" s="17"/>
      <c r="AP2637" s="17">
        <v>0.32308397025860403</v>
      </c>
      <c r="AQ2637" s="17">
        <v>0.44233956209182501</v>
      </c>
      <c r="AR2637" s="17">
        <v>0.47971591648873102</v>
      </c>
      <c r="AS2637" s="17"/>
      <c r="AT2637" s="17">
        <v>0.36422156122476701</v>
      </c>
      <c r="AU2637" s="17">
        <v>0.44356598720964602</v>
      </c>
      <c r="AV2637" s="17" t="s">
        <v>74</v>
      </c>
      <c r="AW2637" s="17">
        <v>0.339749627660695</v>
      </c>
      <c r="AX2637" s="17">
        <v>0.42546035439672403</v>
      </c>
      <c r="AY2637" s="17">
        <v>0.381979152964808</v>
      </c>
      <c r="AZ2637" s="17">
        <v>0.48487525347864402</v>
      </c>
    </row>
    <row r="2638" spans="2:52" x14ac:dyDescent="0.35">
      <c r="B2638" t="s">
        <v>709</v>
      </c>
      <c r="C2638" s="17">
        <v>0.25753979357569501</v>
      </c>
      <c r="D2638" s="17">
        <v>0.26845326710776002</v>
      </c>
      <c r="E2638" s="17">
        <v>0.252310431085286</v>
      </c>
      <c r="F2638" s="17"/>
      <c r="G2638" s="17">
        <v>0.19542104757082901</v>
      </c>
      <c r="H2638" s="17">
        <v>0.24458343849419201</v>
      </c>
      <c r="I2638" s="17">
        <v>0.21910114763644001</v>
      </c>
      <c r="J2638" s="17">
        <v>0.27356679361390002</v>
      </c>
      <c r="K2638" s="17">
        <v>0.29941108726587201</v>
      </c>
      <c r="L2638" s="17">
        <v>0.306817842208915</v>
      </c>
      <c r="M2638" s="17"/>
      <c r="N2638" s="17">
        <v>0.28841540825241302</v>
      </c>
      <c r="O2638" s="17">
        <v>0.26933401853810202</v>
      </c>
      <c r="P2638" s="17">
        <v>0.25626599154945701</v>
      </c>
      <c r="Q2638" s="17">
        <v>0.21336595164474301</v>
      </c>
      <c r="R2638" s="17"/>
      <c r="S2638" s="17">
        <v>0.228489289084543</v>
      </c>
      <c r="T2638" s="17">
        <v>0.28115679543751598</v>
      </c>
      <c r="U2638" s="17">
        <v>0.36814946181732899</v>
      </c>
      <c r="V2638" s="17">
        <v>0.29873593737856702</v>
      </c>
      <c r="W2638" s="17">
        <v>0.35628027245692601</v>
      </c>
      <c r="X2638" s="17">
        <v>0.15996515113516699</v>
      </c>
      <c r="Y2638" s="17">
        <v>0.196097698169902</v>
      </c>
      <c r="Z2638" s="17">
        <v>0.26625355005121099</v>
      </c>
      <c r="AA2638" s="17">
        <v>0.19032091177190699</v>
      </c>
      <c r="AB2638" s="17">
        <v>0.33233403372488701</v>
      </c>
      <c r="AC2638" s="17">
        <v>0.19518258078178999</v>
      </c>
      <c r="AD2638" s="17">
        <v>0.15906565768181799</v>
      </c>
      <c r="AE2638" s="17"/>
      <c r="AF2638" s="17">
        <v>0.28657048108563199</v>
      </c>
      <c r="AG2638" s="17">
        <v>0.254368720294123</v>
      </c>
      <c r="AH2638" s="17">
        <v>0.217741769608751</v>
      </c>
      <c r="AI2638" s="17"/>
      <c r="AJ2638" s="17">
        <v>0.350959729358022</v>
      </c>
      <c r="AK2638" s="17">
        <v>0.21858167104867601</v>
      </c>
      <c r="AL2638" s="17">
        <v>0.35686017965206102</v>
      </c>
      <c r="AM2638" s="17">
        <v>0.15195382438569599</v>
      </c>
      <c r="AN2638" s="17">
        <v>0.14243384916701701</v>
      </c>
      <c r="AO2638" s="17"/>
      <c r="AP2638" s="17">
        <v>0.36522718173125401</v>
      </c>
      <c r="AQ2638" s="17">
        <v>0.238395103598912</v>
      </c>
      <c r="AR2638" s="17">
        <v>0.25782505983361098</v>
      </c>
      <c r="AS2638" s="17"/>
      <c r="AT2638" s="17">
        <v>0.31699463010894902</v>
      </c>
      <c r="AU2638" s="17">
        <v>0.30873784021564599</v>
      </c>
      <c r="AV2638" s="17" t="s">
        <v>74</v>
      </c>
      <c r="AW2638" s="17">
        <v>0.15803964770290099</v>
      </c>
      <c r="AX2638" s="17">
        <v>0.16598754161613999</v>
      </c>
      <c r="AY2638" s="17">
        <v>0.205140279244761</v>
      </c>
      <c r="AZ2638" s="17">
        <v>0.140221867759485</v>
      </c>
    </row>
    <row r="2639" spans="2:52" x14ac:dyDescent="0.35">
      <c r="B2639" t="s">
        <v>710</v>
      </c>
      <c r="C2639" s="17">
        <v>4.8603150990229597E-2</v>
      </c>
      <c r="D2639" s="17">
        <v>5.1531395051871903E-2</v>
      </c>
      <c r="E2639" s="17">
        <v>4.6853123669006E-2</v>
      </c>
      <c r="F2639" s="17"/>
      <c r="G2639" s="17">
        <v>5.0777504961886301E-2</v>
      </c>
      <c r="H2639" s="17">
        <v>5.3657591179894298E-2</v>
      </c>
      <c r="I2639" s="17">
        <v>6.1497359508048702E-2</v>
      </c>
      <c r="J2639" s="17">
        <v>4.1068104346566499E-2</v>
      </c>
      <c r="K2639" s="17">
        <v>4.3932999893294397E-2</v>
      </c>
      <c r="L2639" s="17">
        <v>3.9389832968423799E-2</v>
      </c>
      <c r="M2639" s="17"/>
      <c r="N2639" s="17">
        <v>5.2461814416682802E-2</v>
      </c>
      <c r="O2639" s="17">
        <v>5.1659802817134802E-2</v>
      </c>
      <c r="P2639" s="17">
        <v>3.86898351747113E-2</v>
      </c>
      <c r="Q2639" s="17">
        <v>4.9994302136767699E-2</v>
      </c>
      <c r="R2639" s="17"/>
      <c r="S2639" s="17">
        <v>5.24116190112748E-2</v>
      </c>
      <c r="T2639" s="17">
        <v>3.8715394232233302E-2</v>
      </c>
      <c r="U2639" s="17">
        <v>3.2583340803219299E-2</v>
      </c>
      <c r="V2639" s="17">
        <v>8.5513643256232397E-2</v>
      </c>
      <c r="W2639" s="17">
        <v>3.5967668487566301E-2</v>
      </c>
      <c r="X2639" s="17">
        <v>6.5328752816970106E-2</v>
      </c>
      <c r="Y2639" s="17">
        <v>2.7668773807367202E-2</v>
      </c>
      <c r="Z2639" s="17">
        <v>0.115546596914405</v>
      </c>
      <c r="AA2639" s="17">
        <v>2.5331224858280099E-2</v>
      </c>
      <c r="AB2639" s="17">
        <v>2.02094929446716E-2</v>
      </c>
      <c r="AC2639" s="17">
        <v>2.4818553723632401E-2</v>
      </c>
      <c r="AD2639" s="17">
        <v>8.7503443816739093E-2</v>
      </c>
      <c r="AE2639" s="17"/>
      <c r="AF2639" s="17">
        <v>4.5185766008049397E-2</v>
      </c>
      <c r="AG2639" s="17">
        <v>5.41014089102997E-2</v>
      </c>
      <c r="AH2639" s="17">
        <v>4.9043509471949902E-2</v>
      </c>
      <c r="AI2639" s="17"/>
      <c r="AJ2639" s="17">
        <v>4.8483393235551002E-2</v>
      </c>
      <c r="AK2639" s="17">
        <v>4.9569015147784501E-2</v>
      </c>
      <c r="AL2639" s="17">
        <v>1.7879113386379202E-2</v>
      </c>
      <c r="AM2639" s="17">
        <v>5.9217951153186198E-2</v>
      </c>
      <c r="AN2639" s="17">
        <v>6.4639241697185004E-2</v>
      </c>
      <c r="AO2639" s="17"/>
      <c r="AP2639" s="17">
        <v>8.2523319363626196E-2</v>
      </c>
      <c r="AQ2639" s="17">
        <v>3.7336193102889298E-2</v>
      </c>
      <c r="AR2639" s="17">
        <v>4.0719899664455099E-2</v>
      </c>
      <c r="AS2639" s="17"/>
      <c r="AT2639" s="17">
        <v>5.2606416474587997E-2</v>
      </c>
      <c r="AU2639" s="17">
        <v>4.5796516561370799E-2</v>
      </c>
      <c r="AV2639" s="17" t="s">
        <v>74</v>
      </c>
      <c r="AW2639" s="17">
        <v>4.7064308020670499E-2</v>
      </c>
      <c r="AX2639" s="17">
        <v>3.6400114825687002E-2</v>
      </c>
      <c r="AY2639" s="17">
        <v>4.8078928115880298E-2</v>
      </c>
      <c r="AZ2639" s="17">
        <v>7.8528139955776899E-2</v>
      </c>
    </row>
    <row r="2640" spans="2:52" x14ac:dyDescent="0.35">
      <c r="B2640" t="s">
        <v>711</v>
      </c>
      <c r="C2640" s="17">
        <v>4.5693060018760501E-2</v>
      </c>
      <c r="D2640" s="17">
        <v>6.0598871057463602E-2</v>
      </c>
      <c r="E2640" s="17">
        <v>2.7685810853826001E-2</v>
      </c>
      <c r="F2640" s="17"/>
      <c r="G2640" s="17">
        <v>2.5664949320366E-2</v>
      </c>
      <c r="H2640" s="17">
        <v>9.0129116538686001E-3</v>
      </c>
      <c r="I2640" s="17">
        <v>4.22154536343613E-2</v>
      </c>
      <c r="J2640" s="17">
        <v>7.3385354685299803E-2</v>
      </c>
      <c r="K2640" s="17">
        <v>6.6399781919395107E-2</v>
      </c>
      <c r="L2640" s="17">
        <v>5.7536951289198897E-2</v>
      </c>
      <c r="M2640" s="17"/>
      <c r="N2640" s="17">
        <v>6.8736238299407795E-2</v>
      </c>
      <c r="O2640" s="17">
        <v>3.0619874854917101E-2</v>
      </c>
      <c r="P2640" s="17">
        <v>4.7408196457480699E-2</v>
      </c>
      <c r="Q2640" s="17">
        <v>3.5415329973003597E-2</v>
      </c>
      <c r="R2640" s="17"/>
      <c r="S2640" s="17">
        <v>2.98628832205763E-2</v>
      </c>
      <c r="T2640" s="17">
        <v>4.7272006747942998E-2</v>
      </c>
      <c r="U2640" s="17">
        <v>3.3455909175861998E-2</v>
      </c>
      <c r="V2640" s="17">
        <v>8.0808982810135502E-2</v>
      </c>
      <c r="W2640" s="17">
        <v>1.66117332756212E-2</v>
      </c>
      <c r="X2640" s="17">
        <v>9.5458448034263094E-2</v>
      </c>
      <c r="Y2640" s="17">
        <v>7.3675675478163005E-2</v>
      </c>
      <c r="Z2640" s="17">
        <v>0</v>
      </c>
      <c r="AA2640" s="17">
        <v>0</v>
      </c>
      <c r="AB2640" s="17">
        <v>6.6432346705595904E-2</v>
      </c>
      <c r="AC2640" s="17">
        <v>3.06244108359283E-2</v>
      </c>
      <c r="AD2640" s="17">
        <v>8.9779400497145903E-2</v>
      </c>
      <c r="AE2640" s="17"/>
      <c r="AF2640" s="17">
        <v>6.6532472397046696E-2</v>
      </c>
      <c r="AG2640" s="17">
        <v>3.48820695633872E-2</v>
      </c>
      <c r="AH2640" s="17">
        <v>5.3161386731375701E-2</v>
      </c>
      <c r="AI2640" s="17"/>
      <c r="AJ2640" s="17">
        <v>6.0399430573693499E-2</v>
      </c>
      <c r="AK2640" s="17">
        <v>1.9963876001839499E-2</v>
      </c>
      <c r="AL2640" s="17">
        <v>3.8024169342283899E-2</v>
      </c>
      <c r="AM2640" s="17">
        <v>0.13264805551258399</v>
      </c>
      <c r="AN2640" s="17">
        <v>3.6686430923713403E-2</v>
      </c>
      <c r="AO2640" s="17"/>
      <c r="AP2640" s="17">
        <v>5.8203264337500997E-2</v>
      </c>
      <c r="AQ2640" s="17">
        <v>8.6826707656386098E-3</v>
      </c>
      <c r="AR2640" s="17">
        <v>3.95352038811774E-2</v>
      </c>
      <c r="AS2640" s="17"/>
      <c r="AT2640" s="17">
        <v>7.3387863131167505E-2</v>
      </c>
      <c r="AU2640" s="17">
        <v>1.9398763133463202E-2</v>
      </c>
      <c r="AV2640" s="17" t="s">
        <v>74</v>
      </c>
      <c r="AW2640" s="17">
        <v>1.7709279958805099E-2</v>
      </c>
      <c r="AX2640" s="17">
        <v>2.6682838221163199E-2</v>
      </c>
      <c r="AY2640" s="17">
        <v>2.90520495411557E-2</v>
      </c>
      <c r="AZ2640" s="17">
        <v>0.12289507441811701</v>
      </c>
    </row>
    <row r="2641" spans="2:52" x14ac:dyDescent="0.35">
      <c r="B2641" t="s">
        <v>72</v>
      </c>
      <c r="C2641" s="17">
        <v>8.4843115383042206E-2</v>
      </c>
      <c r="D2641" s="17">
        <v>6.2289041861411598E-2</v>
      </c>
      <c r="E2641" s="17">
        <v>0.103543088843544</v>
      </c>
      <c r="F2641" s="17"/>
      <c r="G2641" s="17">
        <v>9.2659062862879699E-2</v>
      </c>
      <c r="H2641" s="17">
        <v>7.1127760286998604E-2</v>
      </c>
      <c r="I2641" s="17">
        <v>8.9476887934611393E-2</v>
      </c>
      <c r="J2641" s="17">
        <v>7.1747835466187904E-2</v>
      </c>
      <c r="K2641" s="17">
        <v>8.3083498371203005E-2</v>
      </c>
      <c r="L2641" s="17">
        <v>0.103210809158613</v>
      </c>
      <c r="M2641" s="17"/>
      <c r="N2641" s="17">
        <v>2.26449067898651E-2</v>
      </c>
      <c r="O2641" s="17">
        <v>9.4182420879464601E-2</v>
      </c>
      <c r="P2641" s="17">
        <v>9.0547278067151904E-2</v>
      </c>
      <c r="Q2641" s="17">
        <v>0.13869529677636599</v>
      </c>
      <c r="R2641" s="17"/>
      <c r="S2641" s="17">
        <v>0.106209144469375</v>
      </c>
      <c r="T2641" s="17">
        <v>0.12185751748091</v>
      </c>
      <c r="U2641" s="17">
        <v>3.04126449928728E-2</v>
      </c>
      <c r="V2641" s="17">
        <v>5.5642420790846601E-2</v>
      </c>
      <c r="W2641" s="17">
        <v>3.3551646815941603E-2</v>
      </c>
      <c r="X2641" s="17">
        <v>7.5604022825414605E-2</v>
      </c>
      <c r="Y2641" s="17">
        <v>0.149840675028659</v>
      </c>
      <c r="Z2641" s="17">
        <v>6.4250073468061802E-2</v>
      </c>
      <c r="AA2641" s="17">
        <v>0.13381704032115099</v>
      </c>
      <c r="AB2641" s="17">
        <v>2.3001399537476801E-2</v>
      </c>
      <c r="AC2641" s="17">
        <v>9.5275787283363694E-2</v>
      </c>
      <c r="AD2641" s="17">
        <v>0.130946070513725</v>
      </c>
      <c r="AE2641" s="17"/>
      <c r="AF2641" s="17">
        <v>0.102867589069878</v>
      </c>
      <c r="AG2641" s="17">
        <v>5.94680648503189E-2</v>
      </c>
      <c r="AH2641" s="17">
        <v>0.11853638520202001</v>
      </c>
      <c r="AI2641" s="17"/>
      <c r="AJ2641" s="17">
        <v>6.4869490268302896E-2</v>
      </c>
      <c r="AK2641" s="17">
        <v>9.3356884146070795E-2</v>
      </c>
      <c r="AL2641" s="17">
        <v>3.3255210077713003E-2</v>
      </c>
      <c r="AM2641" s="17">
        <v>0.24096302584469101</v>
      </c>
      <c r="AN2641" s="17">
        <v>0.14424429930855301</v>
      </c>
      <c r="AO2641" s="17"/>
      <c r="AP2641" s="17">
        <v>4.5291309359874202E-2</v>
      </c>
      <c r="AQ2641" s="17">
        <v>7.8676201549397598E-2</v>
      </c>
      <c r="AR2641" s="17">
        <v>1.7019817346040099E-2</v>
      </c>
      <c r="AS2641" s="17"/>
      <c r="AT2641" s="17">
        <v>8.7901504652988599E-2</v>
      </c>
      <c r="AU2641" s="17">
        <v>4.2665309938519101E-2</v>
      </c>
      <c r="AV2641" s="17" t="s">
        <v>74</v>
      </c>
      <c r="AW2641" s="17">
        <v>0.139930213763234</v>
      </c>
      <c r="AX2641" s="17">
        <v>0.106080670857664</v>
      </c>
      <c r="AY2641" s="17">
        <v>0.102375307204779</v>
      </c>
      <c r="AZ2641" s="17">
        <v>6.9496276185025796E-2</v>
      </c>
    </row>
    <row r="2642" spans="2:52" x14ac:dyDescent="0.35">
      <c r="C2642" s="17"/>
      <c r="D2642" s="17"/>
      <c r="E2642" s="17"/>
      <c r="F2642" s="17"/>
      <c r="G2642" s="17"/>
      <c r="H2642" s="17"/>
      <c r="I2642" s="17"/>
      <c r="J2642" s="17"/>
      <c r="K2642" s="17"/>
      <c r="L2642" s="17"/>
      <c r="M2642" s="17"/>
      <c r="N2642" s="17"/>
      <c r="O2642" s="17"/>
      <c r="P2642" s="17"/>
      <c r="Q2642" s="17"/>
      <c r="R2642" s="17"/>
      <c r="S2642" s="17"/>
      <c r="T2642" s="17"/>
      <c r="U2642" s="17"/>
      <c r="V2642" s="17"/>
      <c r="W2642" s="17"/>
      <c r="X2642" s="17"/>
      <c r="Y2642" s="17"/>
      <c r="Z2642" s="17"/>
      <c r="AA2642" s="17"/>
      <c r="AB2642" s="17"/>
      <c r="AC2642" s="17"/>
      <c r="AD2642" s="17"/>
      <c r="AE2642" s="17"/>
      <c r="AF2642" s="17"/>
      <c r="AG2642" s="17"/>
      <c r="AH2642" s="17"/>
      <c r="AI2642" s="17"/>
      <c r="AJ2642" s="17"/>
      <c r="AK2642" s="17"/>
      <c r="AL2642" s="17"/>
      <c r="AM2642" s="17"/>
      <c r="AN2642" s="17"/>
      <c r="AO2642" s="17"/>
      <c r="AP2642" s="17"/>
      <c r="AQ2642" s="17"/>
      <c r="AR2642" s="17"/>
      <c r="AS2642" s="17"/>
      <c r="AT2642" s="17"/>
      <c r="AU2642" s="17"/>
      <c r="AV2642" s="17"/>
      <c r="AW2642" s="17"/>
      <c r="AX2642" s="17"/>
      <c r="AY2642" s="17"/>
      <c r="AZ2642" s="17"/>
    </row>
    <row r="2643" spans="2:52" x14ac:dyDescent="0.35">
      <c r="B2643" s="6" t="s">
        <v>713</v>
      </c>
      <c r="C2643" s="17"/>
      <c r="D2643" s="17"/>
      <c r="E2643" s="17"/>
      <c r="F2643" s="17"/>
      <c r="G2643" s="17"/>
      <c r="H2643" s="17"/>
      <c r="I2643" s="17"/>
      <c r="J2643" s="17"/>
      <c r="K2643" s="17"/>
      <c r="L2643" s="17"/>
      <c r="M2643" s="17"/>
      <c r="N2643" s="17"/>
      <c r="O2643" s="17"/>
      <c r="P2643" s="17"/>
      <c r="Q2643" s="17"/>
      <c r="R2643" s="17"/>
      <c r="S2643" s="17"/>
      <c r="T2643" s="17"/>
      <c r="U2643" s="17"/>
      <c r="V2643" s="17"/>
      <c r="W2643" s="17"/>
      <c r="X2643" s="17"/>
      <c r="Y2643" s="17"/>
      <c r="Z2643" s="17"/>
      <c r="AA2643" s="17"/>
      <c r="AB2643" s="17"/>
      <c r="AC2643" s="17"/>
      <c r="AD2643" s="17"/>
      <c r="AE2643" s="17"/>
      <c r="AF2643" s="17"/>
      <c r="AG2643" s="17"/>
      <c r="AH2643" s="17"/>
      <c r="AI2643" s="17"/>
      <c r="AJ2643" s="17"/>
      <c r="AK2643" s="17"/>
      <c r="AL2643" s="17"/>
      <c r="AM2643" s="17"/>
      <c r="AN2643" s="17"/>
      <c r="AO2643" s="17"/>
      <c r="AP2643" s="17"/>
      <c r="AQ2643" s="17"/>
      <c r="AR2643" s="17"/>
      <c r="AS2643" s="17"/>
      <c r="AT2643" s="17"/>
      <c r="AU2643" s="17"/>
      <c r="AV2643" s="17"/>
      <c r="AW2643" s="17"/>
      <c r="AX2643" s="17"/>
      <c r="AY2643" s="17"/>
      <c r="AZ2643" s="17"/>
    </row>
    <row r="2644" spans="2:52" x14ac:dyDescent="0.35">
      <c r="B2644" s="24" t="s">
        <v>156</v>
      </c>
      <c r="C2644" s="17"/>
      <c r="D2644" s="17"/>
      <c r="E2644" s="17"/>
      <c r="F2644" s="17"/>
      <c r="G2644" s="17"/>
      <c r="H2644" s="17"/>
      <c r="I2644" s="17"/>
      <c r="J2644" s="17"/>
      <c r="K2644" s="17"/>
      <c r="L2644" s="17"/>
      <c r="M2644" s="17"/>
      <c r="N2644" s="17"/>
      <c r="O2644" s="17"/>
      <c r="P2644" s="17"/>
      <c r="Q2644" s="17"/>
      <c r="R2644" s="17"/>
      <c r="S2644" s="17"/>
      <c r="T2644" s="17"/>
      <c r="U2644" s="17"/>
      <c r="V2644" s="17"/>
      <c r="W2644" s="17"/>
      <c r="X2644" s="17"/>
      <c r="Y2644" s="17"/>
      <c r="Z2644" s="17"/>
      <c r="AA2644" s="17"/>
      <c r="AB2644" s="17"/>
      <c r="AC2644" s="17"/>
      <c r="AD2644" s="17"/>
      <c r="AE2644" s="17"/>
      <c r="AF2644" s="17"/>
      <c r="AG2644" s="17"/>
      <c r="AH2644" s="17"/>
      <c r="AI2644" s="17"/>
      <c r="AJ2644" s="17"/>
      <c r="AK2644" s="17"/>
      <c r="AL2644" s="17"/>
      <c r="AM2644" s="17"/>
      <c r="AN2644" s="17"/>
      <c r="AO2644" s="17"/>
      <c r="AP2644" s="17"/>
      <c r="AQ2644" s="17"/>
      <c r="AR2644" s="17"/>
      <c r="AS2644" s="17"/>
      <c r="AT2644" s="17"/>
      <c r="AU2644" s="17"/>
      <c r="AV2644" s="17"/>
      <c r="AW2644" s="17"/>
      <c r="AX2644" s="17"/>
      <c r="AY2644" s="17"/>
      <c r="AZ2644" s="17"/>
    </row>
    <row r="2645" spans="2:52" x14ac:dyDescent="0.35">
      <c r="B2645" t="s">
        <v>707</v>
      </c>
      <c r="C2645" s="17">
        <v>0.15277673744227899</v>
      </c>
      <c r="D2645" s="17">
        <v>0.156275859305784</v>
      </c>
      <c r="E2645" s="17">
        <v>0.14958627517432199</v>
      </c>
      <c r="F2645" s="17"/>
      <c r="G2645" s="17">
        <v>0.22108241109159299</v>
      </c>
      <c r="H2645" s="17">
        <v>0.205609949882917</v>
      </c>
      <c r="I2645" s="17">
        <v>0.139247957336946</v>
      </c>
      <c r="J2645" s="17">
        <v>0.18315960728605199</v>
      </c>
      <c r="K2645" s="17">
        <v>0.11007698734721801</v>
      </c>
      <c r="L2645" s="17">
        <v>8.6025751927229097E-2</v>
      </c>
      <c r="M2645" s="17"/>
      <c r="N2645" s="17">
        <v>0.129572327219066</v>
      </c>
      <c r="O2645" s="17">
        <v>0.12391291502400199</v>
      </c>
      <c r="P2645" s="17">
        <v>0.19885129119410699</v>
      </c>
      <c r="Q2645" s="17">
        <v>0.16065153256767201</v>
      </c>
      <c r="R2645" s="17"/>
      <c r="S2645" s="17">
        <v>0.19247051546132099</v>
      </c>
      <c r="T2645" s="17">
        <v>8.0678392372077898E-2</v>
      </c>
      <c r="U2645" s="17">
        <v>0.21229140732167301</v>
      </c>
      <c r="V2645" s="17">
        <v>0.12928061715673</v>
      </c>
      <c r="W2645" s="17">
        <v>0.218483077043295</v>
      </c>
      <c r="X2645" s="17">
        <v>0.15966667089751699</v>
      </c>
      <c r="Y2645" s="17">
        <v>0.14427093060266299</v>
      </c>
      <c r="Z2645" s="17">
        <v>0.1323542716194</v>
      </c>
      <c r="AA2645" s="17">
        <v>0.21519731626329899</v>
      </c>
      <c r="AB2645" s="17">
        <v>0.16020413968487501</v>
      </c>
      <c r="AC2645" s="17">
        <v>3.1043227891800598E-2</v>
      </c>
      <c r="AD2645" s="17">
        <v>0</v>
      </c>
      <c r="AE2645" s="17"/>
      <c r="AF2645" s="17">
        <v>0.14787695457723099</v>
      </c>
      <c r="AG2645" s="17">
        <v>0.15088177553847101</v>
      </c>
      <c r="AH2645" s="17">
        <v>0.153599869316667</v>
      </c>
      <c r="AI2645" s="17"/>
      <c r="AJ2645" s="17">
        <v>0.136476277842463</v>
      </c>
      <c r="AK2645" s="17">
        <v>0.18450572441590901</v>
      </c>
      <c r="AL2645" s="17">
        <v>0.10756586105783</v>
      </c>
      <c r="AM2645" s="17">
        <v>0.28153621557401698</v>
      </c>
      <c r="AN2645" s="17">
        <v>0.13128033331001299</v>
      </c>
      <c r="AO2645" s="17"/>
      <c r="AP2645" s="17">
        <v>0.150395067184633</v>
      </c>
      <c r="AQ2645" s="17">
        <v>0.18862798277982001</v>
      </c>
      <c r="AR2645" s="17">
        <v>0.102859638476928</v>
      </c>
      <c r="AS2645" s="17"/>
      <c r="AT2645" s="17">
        <v>0.10386941806993701</v>
      </c>
      <c r="AU2645" s="17">
        <v>0.17103480821636599</v>
      </c>
      <c r="AV2645" s="17" t="s">
        <v>74</v>
      </c>
      <c r="AW2645" s="17">
        <v>0.225230986829979</v>
      </c>
      <c r="AX2645" s="17">
        <v>0.218463386806687</v>
      </c>
      <c r="AY2645" s="17">
        <v>0.16276601496575499</v>
      </c>
      <c r="AZ2645" s="17">
        <v>0.165174227432241</v>
      </c>
    </row>
    <row r="2646" spans="2:52" x14ac:dyDescent="0.35">
      <c r="B2646" t="s">
        <v>708</v>
      </c>
      <c r="C2646" s="17">
        <v>0.39870154360923699</v>
      </c>
      <c r="D2646" s="17">
        <v>0.43531474833046102</v>
      </c>
      <c r="E2646" s="17">
        <v>0.35834140820558402</v>
      </c>
      <c r="F2646" s="17"/>
      <c r="G2646" s="17">
        <v>0.38225438511342602</v>
      </c>
      <c r="H2646" s="17">
        <v>0.47313157660486799</v>
      </c>
      <c r="I2646" s="17">
        <v>0.49063176257096403</v>
      </c>
      <c r="J2646" s="17">
        <v>0.338024324679358</v>
      </c>
      <c r="K2646" s="17">
        <v>0.33336747653777898</v>
      </c>
      <c r="L2646" s="17">
        <v>0.375591315026992</v>
      </c>
      <c r="M2646" s="17"/>
      <c r="N2646" s="17">
        <v>0.41066703982195402</v>
      </c>
      <c r="O2646" s="17">
        <v>0.42901527481051299</v>
      </c>
      <c r="P2646" s="17">
        <v>0.35829606997874502</v>
      </c>
      <c r="Q2646" s="17">
        <v>0.40153819669520102</v>
      </c>
      <c r="R2646" s="17"/>
      <c r="S2646" s="17">
        <v>0.38494243055469302</v>
      </c>
      <c r="T2646" s="17">
        <v>0.378857135338944</v>
      </c>
      <c r="U2646" s="17">
        <v>0.23396147742305501</v>
      </c>
      <c r="V2646" s="17">
        <v>0.45313941889211801</v>
      </c>
      <c r="W2646" s="17">
        <v>0.185979525305697</v>
      </c>
      <c r="X2646" s="17">
        <v>0.44749609964443698</v>
      </c>
      <c r="Y2646" s="17">
        <v>0.52133762800626204</v>
      </c>
      <c r="Z2646" s="17">
        <v>0.36411307906548801</v>
      </c>
      <c r="AA2646" s="17">
        <v>0.39980886141247202</v>
      </c>
      <c r="AB2646" s="17">
        <v>0.38102911125222699</v>
      </c>
      <c r="AC2646" s="17">
        <v>0.667918494328677</v>
      </c>
      <c r="AD2646" s="17">
        <v>0.413489069700195</v>
      </c>
      <c r="AE2646" s="17"/>
      <c r="AF2646" s="17">
        <v>0.31009845510621298</v>
      </c>
      <c r="AG2646" s="17">
        <v>0.46191079602809199</v>
      </c>
      <c r="AH2646" s="17">
        <v>0.44707595665744598</v>
      </c>
      <c r="AI2646" s="17"/>
      <c r="AJ2646" s="17">
        <v>0.341104860886487</v>
      </c>
      <c r="AK2646" s="17">
        <v>0.46694340439443999</v>
      </c>
      <c r="AL2646" s="17">
        <v>0.45023413297563503</v>
      </c>
      <c r="AM2646" s="17">
        <v>0.42016898065395802</v>
      </c>
      <c r="AN2646" s="17">
        <v>0.402018198581648</v>
      </c>
      <c r="AO2646" s="17"/>
      <c r="AP2646" s="17">
        <v>0.36192143591651299</v>
      </c>
      <c r="AQ2646" s="17">
        <v>0.42203708584997401</v>
      </c>
      <c r="AR2646" s="17">
        <v>0.48638235245236699</v>
      </c>
      <c r="AS2646" s="17"/>
      <c r="AT2646" s="17">
        <v>0.382902972624456</v>
      </c>
      <c r="AU2646" s="17">
        <v>0.43359347586548103</v>
      </c>
      <c r="AV2646" s="17" t="s">
        <v>74</v>
      </c>
      <c r="AW2646" s="17">
        <v>0.32695144287390698</v>
      </c>
      <c r="AX2646" s="17">
        <v>0.42411762828562999</v>
      </c>
      <c r="AY2646" s="17">
        <v>0.42019758563738902</v>
      </c>
      <c r="AZ2646" s="17">
        <v>0.30258794591505001</v>
      </c>
    </row>
    <row r="2647" spans="2:52" x14ac:dyDescent="0.35">
      <c r="B2647" t="s">
        <v>709</v>
      </c>
      <c r="C2647" s="17">
        <v>0.29935973487804102</v>
      </c>
      <c r="D2647" s="17">
        <v>0.26463115129964299</v>
      </c>
      <c r="E2647" s="17">
        <v>0.336782983750534</v>
      </c>
      <c r="F2647" s="17"/>
      <c r="G2647" s="17">
        <v>0.27177500012361799</v>
      </c>
      <c r="H2647" s="17">
        <v>0.20594667890343099</v>
      </c>
      <c r="I2647" s="17">
        <v>0.24060318942515599</v>
      </c>
      <c r="J2647" s="17">
        <v>0.292024286788507</v>
      </c>
      <c r="K2647" s="17">
        <v>0.380566094552865</v>
      </c>
      <c r="L2647" s="17">
        <v>0.381002710557794</v>
      </c>
      <c r="M2647" s="17"/>
      <c r="N2647" s="17">
        <v>0.334755384604568</v>
      </c>
      <c r="O2647" s="17">
        <v>0.30832568223085799</v>
      </c>
      <c r="P2647" s="17">
        <v>0.25112840381782398</v>
      </c>
      <c r="Q2647" s="17">
        <v>0.29599192678368502</v>
      </c>
      <c r="R2647" s="17"/>
      <c r="S2647" s="17">
        <v>0.28011534724689402</v>
      </c>
      <c r="T2647" s="17">
        <v>0.40949587615160699</v>
      </c>
      <c r="U2647" s="17">
        <v>0.30167771342973299</v>
      </c>
      <c r="V2647" s="17">
        <v>0.289712676106887</v>
      </c>
      <c r="W2647" s="17">
        <v>0.40678431882316302</v>
      </c>
      <c r="X2647" s="17">
        <v>0.20821119363799301</v>
      </c>
      <c r="Y2647" s="17">
        <v>0.25813004377540999</v>
      </c>
      <c r="Z2647" s="17">
        <v>0.29430530458311699</v>
      </c>
      <c r="AA2647" s="17">
        <v>0.296440733791833</v>
      </c>
      <c r="AB2647" s="17">
        <v>0.25168952860438898</v>
      </c>
      <c r="AC2647" s="17">
        <v>0.21114997616355699</v>
      </c>
      <c r="AD2647" s="17">
        <v>0.425107281062783</v>
      </c>
      <c r="AE2647" s="17"/>
      <c r="AF2647" s="17">
        <v>0.33569488509197698</v>
      </c>
      <c r="AG2647" s="17">
        <v>0.29493193908016702</v>
      </c>
      <c r="AH2647" s="17">
        <v>0.24308993542721999</v>
      </c>
      <c r="AI2647" s="17"/>
      <c r="AJ2647" s="17">
        <v>0.34937779367314398</v>
      </c>
      <c r="AK2647" s="17">
        <v>0.22998150520566499</v>
      </c>
      <c r="AL2647" s="17">
        <v>0.35480415298307399</v>
      </c>
      <c r="AM2647" s="17">
        <v>0.298294803772025</v>
      </c>
      <c r="AN2647" s="17">
        <v>0.27934673766531298</v>
      </c>
      <c r="AO2647" s="17"/>
      <c r="AP2647" s="17">
        <v>0.35604428024266899</v>
      </c>
      <c r="AQ2647" s="17">
        <v>0.28453679484635302</v>
      </c>
      <c r="AR2647" s="17">
        <v>0.311498096949619</v>
      </c>
      <c r="AS2647" s="17"/>
      <c r="AT2647" s="17">
        <v>0.37306885568890202</v>
      </c>
      <c r="AU2647" s="17">
        <v>0.26445904502624801</v>
      </c>
      <c r="AV2647" s="17" t="s">
        <v>74</v>
      </c>
      <c r="AW2647" s="17">
        <v>0.33250271083428201</v>
      </c>
      <c r="AX2647" s="17">
        <v>0.17648837555139599</v>
      </c>
      <c r="AY2647" s="17">
        <v>0.242781889849503</v>
      </c>
      <c r="AZ2647" s="17">
        <v>0.26357945717870301</v>
      </c>
    </row>
    <row r="2648" spans="2:52" x14ac:dyDescent="0.35">
      <c r="B2648" t="s">
        <v>710</v>
      </c>
      <c r="C2648" s="17">
        <v>4.6164621764505698E-2</v>
      </c>
      <c r="D2648" s="17">
        <v>5.7825108263416497E-2</v>
      </c>
      <c r="E2648" s="17">
        <v>3.4064539768863603E-2</v>
      </c>
      <c r="F2648" s="17"/>
      <c r="G2648" s="17">
        <v>5.7679519307132998E-2</v>
      </c>
      <c r="H2648" s="17">
        <v>5.22070273496908E-2</v>
      </c>
      <c r="I2648" s="17">
        <v>4.5737395865639803E-2</v>
      </c>
      <c r="J2648" s="17">
        <v>3.9425221767103197E-2</v>
      </c>
      <c r="K2648" s="17">
        <v>2.9959039019065398E-2</v>
      </c>
      <c r="L2648" s="17">
        <v>5.04227474805546E-2</v>
      </c>
      <c r="M2648" s="17"/>
      <c r="N2648" s="17">
        <v>5.1525560767864097E-2</v>
      </c>
      <c r="O2648" s="17">
        <v>4.1698350963922201E-2</v>
      </c>
      <c r="P2648" s="17">
        <v>7.1646236820947007E-2</v>
      </c>
      <c r="Q2648" s="17">
        <v>1.8372010599989198E-2</v>
      </c>
      <c r="R2648" s="17"/>
      <c r="S2648" s="17">
        <v>7.1282770336964701E-2</v>
      </c>
      <c r="T2648" s="17">
        <v>5.0795193477334501E-2</v>
      </c>
      <c r="U2648" s="17">
        <v>3.4301771291160903E-2</v>
      </c>
      <c r="V2648" s="17">
        <v>1.28588787166166E-2</v>
      </c>
      <c r="W2648" s="17">
        <v>4.6098616145136898E-2</v>
      </c>
      <c r="X2648" s="17">
        <v>4.8844312848807199E-2</v>
      </c>
      <c r="Y2648" s="17">
        <v>0</v>
      </c>
      <c r="Z2648" s="17">
        <v>7.3495236658252597E-2</v>
      </c>
      <c r="AA2648" s="17">
        <v>5.4827233283128399E-2</v>
      </c>
      <c r="AB2648" s="17">
        <v>8.1887535886588397E-2</v>
      </c>
      <c r="AC2648" s="17">
        <v>2.76511936172847E-2</v>
      </c>
      <c r="AD2648" s="17">
        <v>0</v>
      </c>
      <c r="AE2648" s="17"/>
      <c r="AF2648" s="17">
        <v>5.6337020842748102E-2</v>
      </c>
      <c r="AG2648" s="17">
        <v>3.0306240772951801E-2</v>
      </c>
      <c r="AH2648" s="17">
        <v>5.96318592351456E-2</v>
      </c>
      <c r="AI2648" s="17"/>
      <c r="AJ2648" s="17">
        <v>5.0818373928744102E-2</v>
      </c>
      <c r="AK2648" s="17">
        <v>6.2039665422455197E-2</v>
      </c>
      <c r="AL2648" s="17">
        <v>1.9592798303537801E-2</v>
      </c>
      <c r="AM2648" s="17">
        <v>0</v>
      </c>
      <c r="AN2648" s="17">
        <v>3.6338763706354499E-2</v>
      </c>
      <c r="AO2648" s="17"/>
      <c r="AP2648" s="17">
        <v>3.05600497687799E-2</v>
      </c>
      <c r="AQ2648" s="17">
        <v>5.5580132444322097E-2</v>
      </c>
      <c r="AR2648" s="17">
        <v>1.91067245036005E-2</v>
      </c>
      <c r="AS2648" s="17"/>
      <c r="AT2648" s="17">
        <v>3.6073792023720602E-2</v>
      </c>
      <c r="AU2648" s="17">
        <v>3.8815865725126401E-2</v>
      </c>
      <c r="AV2648" s="17" t="s">
        <v>74</v>
      </c>
      <c r="AW2648" s="17">
        <v>5.0614311708968698E-2</v>
      </c>
      <c r="AX2648" s="17">
        <v>4.0055837366390103E-2</v>
      </c>
      <c r="AY2648" s="17">
        <v>6.7225328949090099E-2</v>
      </c>
      <c r="AZ2648" s="17">
        <v>8.2016683708479907E-2</v>
      </c>
    </row>
    <row r="2649" spans="2:52" x14ac:dyDescent="0.35">
      <c r="B2649" t="s">
        <v>711</v>
      </c>
      <c r="C2649" s="17">
        <v>2.8346403231597501E-2</v>
      </c>
      <c r="D2649" s="17">
        <v>2.82468520943914E-2</v>
      </c>
      <c r="E2649" s="17">
        <v>2.85408537007249E-2</v>
      </c>
      <c r="F2649" s="17"/>
      <c r="G2649" s="17">
        <v>1.06382025962526E-2</v>
      </c>
      <c r="H2649" s="17">
        <v>8.3699052451006103E-3</v>
      </c>
      <c r="I2649" s="17">
        <v>1.8222173060860401E-2</v>
      </c>
      <c r="J2649" s="17">
        <v>4.49222684801905E-2</v>
      </c>
      <c r="K2649" s="17">
        <v>7.7004261628632997E-2</v>
      </c>
      <c r="L2649" s="17">
        <v>1.7627369121047402E-2</v>
      </c>
      <c r="M2649" s="17"/>
      <c r="N2649" s="17">
        <v>1.69488477208375E-2</v>
      </c>
      <c r="O2649" s="17">
        <v>3.6197964530969101E-2</v>
      </c>
      <c r="P2649" s="17">
        <v>3.1823524717002498E-2</v>
      </c>
      <c r="Q2649" s="17">
        <v>2.8484457191390599E-2</v>
      </c>
      <c r="R2649" s="17"/>
      <c r="S2649" s="17">
        <v>9.6926130302787093E-3</v>
      </c>
      <c r="T2649" s="17">
        <v>9.5571636155748693E-3</v>
      </c>
      <c r="U2649" s="17">
        <v>7.2197682445558894E-2</v>
      </c>
      <c r="V2649" s="17">
        <v>3.68856797014624E-2</v>
      </c>
      <c r="W2649" s="17">
        <v>4.5167359500237203E-2</v>
      </c>
      <c r="X2649" s="17">
        <v>3.5885538301717097E-2</v>
      </c>
      <c r="Y2649" s="17">
        <v>4.47617842501127E-2</v>
      </c>
      <c r="Z2649" s="17">
        <v>6.5965985276782199E-2</v>
      </c>
      <c r="AA2649" s="17">
        <v>1.1951701845135001E-2</v>
      </c>
      <c r="AB2649" s="17">
        <v>1.5814313437259399E-2</v>
      </c>
      <c r="AC2649" s="17">
        <v>3.2076113744166398E-2</v>
      </c>
      <c r="AD2649" s="17">
        <v>0</v>
      </c>
      <c r="AE2649" s="17"/>
      <c r="AF2649" s="17">
        <v>5.9471783907008698E-2</v>
      </c>
      <c r="AG2649" s="17">
        <v>4.0442632579982801E-3</v>
      </c>
      <c r="AH2649" s="17">
        <v>9.7930140476801004E-3</v>
      </c>
      <c r="AI2649" s="17"/>
      <c r="AJ2649" s="17">
        <v>3.48255949863032E-2</v>
      </c>
      <c r="AK2649" s="17">
        <v>1.4195565856653901E-2</v>
      </c>
      <c r="AL2649" s="17">
        <v>2.15083914734811E-2</v>
      </c>
      <c r="AM2649" s="17">
        <v>0</v>
      </c>
      <c r="AN2649" s="17">
        <v>5.1842074616173503E-2</v>
      </c>
      <c r="AO2649" s="17"/>
      <c r="AP2649" s="17">
        <v>2.83033802240742E-2</v>
      </c>
      <c r="AQ2649" s="17">
        <v>1.0786826170043199E-2</v>
      </c>
      <c r="AR2649" s="17">
        <v>2.0974794107138199E-2</v>
      </c>
      <c r="AS2649" s="17"/>
      <c r="AT2649" s="17">
        <v>4.4420718854966901E-2</v>
      </c>
      <c r="AU2649" s="17">
        <v>1.18353708860253E-2</v>
      </c>
      <c r="AV2649" s="17" t="s">
        <v>74</v>
      </c>
      <c r="AW2649" s="17">
        <v>1.7007155197057498E-2</v>
      </c>
      <c r="AX2649" s="17">
        <v>3.8916795368894197E-2</v>
      </c>
      <c r="AY2649" s="17">
        <v>1.8927356601197199E-2</v>
      </c>
      <c r="AZ2649" s="17">
        <v>4.5364971860959898E-2</v>
      </c>
    </row>
    <row r="2650" spans="2:52" x14ac:dyDescent="0.35">
      <c r="B2650" t="s">
        <v>72</v>
      </c>
      <c r="C2650" s="17">
        <v>7.4650959074339301E-2</v>
      </c>
      <c r="D2650" s="17">
        <v>5.7706280706304097E-2</v>
      </c>
      <c r="E2650" s="17">
        <v>9.2683939399972395E-2</v>
      </c>
      <c r="F2650" s="17"/>
      <c r="G2650" s="17">
        <v>5.6570481767976001E-2</v>
      </c>
      <c r="H2650" s="17">
        <v>5.4734862013993101E-2</v>
      </c>
      <c r="I2650" s="17">
        <v>6.5557521740434194E-2</v>
      </c>
      <c r="J2650" s="17">
        <v>0.10244429099879</v>
      </c>
      <c r="K2650" s="17">
        <v>6.9026140914439496E-2</v>
      </c>
      <c r="L2650" s="17">
        <v>8.9330105886382793E-2</v>
      </c>
      <c r="M2650" s="17"/>
      <c r="N2650" s="17">
        <v>5.6530839865711197E-2</v>
      </c>
      <c r="O2650" s="17">
        <v>6.0849812439735598E-2</v>
      </c>
      <c r="P2650" s="17">
        <v>8.8254473471375494E-2</v>
      </c>
      <c r="Q2650" s="17">
        <v>9.4961876162062406E-2</v>
      </c>
      <c r="R2650" s="17"/>
      <c r="S2650" s="17">
        <v>6.1496323369848303E-2</v>
      </c>
      <c r="T2650" s="17">
        <v>7.0616239044462403E-2</v>
      </c>
      <c r="U2650" s="17">
        <v>0.14556994808881901</v>
      </c>
      <c r="V2650" s="17">
        <v>7.8122729426186102E-2</v>
      </c>
      <c r="W2650" s="17">
        <v>9.7487103182470794E-2</v>
      </c>
      <c r="X2650" s="17">
        <v>9.9896184669527793E-2</v>
      </c>
      <c r="Y2650" s="17">
        <v>3.1499613365552397E-2</v>
      </c>
      <c r="Z2650" s="17">
        <v>6.9766122796959804E-2</v>
      </c>
      <c r="AA2650" s="17">
        <v>2.1774153404132399E-2</v>
      </c>
      <c r="AB2650" s="17">
        <v>0.10937537113466</v>
      </c>
      <c r="AC2650" s="17">
        <v>3.0160994254514299E-2</v>
      </c>
      <c r="AD2650" s="17">
        <v>0.161403649237022</v>
      </c>
      <c r="AE2650" s="17"/>
      <c r="AF2650" s="17">
        <v>9.0520900474821295E-2</v>
      </c>
      <c r="AG2650" s="17">
        <v>5.7924985322320099E-2</v>
      </c>
      <c r="AH2650" s="17">
        <v>8.6809365315840603E-2</v>
      </c>
      <c r="AI2650" s="17"/>
      <c r="AJ2650" s="17">
        <v>8.7397098682858804E-2</v>
      </c>
      <c r="AK2650" s="17">
        <v>4.2334134704876701E-2</v>
      </c>
      <c r="AL2650" s="17">
        <v>4.6294663206443099E-2</v>
      </c>
      <c r="AM2650" s="17">
        <v>0</v>
      </c>
      <c r="AN2650" s="17">
        <v>9.9173892120498902E-2</v>
      </c>
      <c r="AO2650" s="17"/>
      <c r="AP2650" s="17">
        <v>7.2775786663330205E-2</v>
      </c>
      <c r="AQ2650" s="17">
        <v>3.8431177909488003E-2</v>
      </c>
      <c r="AR2650" s="17">
        <v>5.9178393510347101E-2</v>
      </c>
      <c r="AS2650" s="17"/>
      <c r="AT2650" s="17">
        <v>5.9664242738017001E-2</v>
      </c>
      <c r="AU2650" s="17">
        <v>8.0261434280753302E-2</v>
      </c>
      <c r="AV2650" s="17" t="s">
        <v>74</v>
      </c>
      <c r="AW2650" s="17">
        <v>4.76933925558055E-2</v>
      </c>
      <c r="AX2650" s="17">
        <v>0.101957976621003</v>
      </c>
      <c r="AY2650" s="17">
        <v>8.8101823997065398E-2</v>
      </c>
      <c r="AZ2650" s="17">
        <v>0.141276713904566</v>
      </c>
    </row>
    <row r="2651" spans="2:52" x14ac:dyDescent="0.35">
      <c r="C2651" s="17"/>
      <c r="D2651" s="17"/>
      <c r="E2651" s="17"/>
      <c r="F2651" s="17"/>
      <c r="G2651" s="17"/>
      <c r="H2651" s="17"/>
      <c r="I2651" s="17"/>
      <c r="J2651" s="17"/>
      <c r="K2651" s="17"/>
      <c r="L2651" s="17"/>
      <c r="M2651" s="17"/>
      <c r="N2651" s="17"/>
      <c r="O2651" s="17"/>
      <c r="P2651" s="17"/>
      <c r="Q2651" s="17"/>
      <c r="R2651" s="17"/>
      <c r="S2651" s="17"/>
      <c r="T2651" s="17"/>
      <c r="U2651" s="17"/>
      <c r="V2651" s="17"/>
      <c r="W2651" s="17"/>
      <c r="X2651" s="17"/>
      <c r="Y2651" s="17"/>
      <c r="Z2651" s="17"/>
      <c r="AA2651" s="17"/>
      <c r="AB2651" s="17"/>
      <c r="AC2651" s="17"/>
      <c r="AD2651" s="17"/>
      <c r="AE2651" s="17"/>
      <c r="AF2651" s="17"/>
      <c r="AG2651" s="17"/>
      <c r="AH2651" s="17"/>
      <c r="AI2651" s="17"/>
      <c r="AJ2651" s="17"/>
      <c r="AK2651" s="17"/>
      <c r="AL2651" s="17"/>
      <c r="AM2651" s="17"/>
      <c r="AN2651" s="17"/>
      <c r="AO2651" s="17"/>
      <c r="AP2651" s="17"/>
      <c r="AQ2651" s="17"/>
      <c r="AR2651" s="17"/>
      <c r="AS2651" s="17"/>
      <c r="AT2651" s="17"/>
      <c r="AU2651" s="17"/>
      <c r="AV2651" s="17"/>
      <c r="AW2651" s="17"/>
      <c r="AX2651" s="17"/>
      <c r="AY2651" s="17"/>
      <c r="AZ2651" s="17"/>
    </row>
    <row r="2652" spans="2:52" x14ac:dyDescent="0.35">
      <c r="B2652" s="6" t="s">
        <v>714</v>
      </c>
      <c r="C2652" s="17"/>
      <c r="D2652" s="17"/>
      <c r="E2652" s="17"/>
      <c r="F2652" s="17"/>
      <c r="G2652" s="17"/>
      <c r="H2652" s="17"/>
      <c r="I2652" s="17"/>
      <c r="J2652" s="17"/>
      <c r="K2652" s="17"/>
      <c r="L2652" s="17"/>
      <c r="M2652" s="17"/>
      <c r="N2652" s="17"/>
      <c r="O2652" s="17"/>
      <c r="P2652" s="17"/>
      <c r="Q2652" s="17"/>
      <c r="R2652" s="17"/>
      <c r="S2652" s="17"/>
      <c r="T2652" s="17"/>
      <c r="U2652" s="17"/>
      <c r="V2652" s="17"/>
      <c r="W2652" s="17"/>
      <c r="X2652" s="17"/>
      <c r="Y2652" s="17"/>
      <c r="Z2652" s="17"/>
      <c r="AA2652" s="17"/>
      <c r="AB2652" s="17"/>
      <c r="AC2652" s="17"/>
      <c r="AD2652" s="17"/>
      <c r="AE2652" s="17"/>
      <c r="AF2652" s="17"/>
      <c r="AG2652" s="17"/>
      <c r="AH2652" s="17"/>
      <c r="AI2652" s="17"/>
      <c r="AJ2652" s="17"/>
      <c r="AK2652" s="17"/>
      <c r="AL2652" s="17"/>
      <c r="AM2652" s="17"/>
      <c r="AN2652" s="17"/>
      <c r="AO2652" s="17"/>
      <c r="AP2652" s="17"/>
      <c r="AQ2652" s="17"/>
      <c r="AR2652" s="17"/>
      <c r="AS2652" s="17"/>
      <c r="AT2652" s="17"/>
      <c r="AU2652" s="17"/>
      <c r="AV2652" s="17"/>
      <c r="AW2652" s="17"/>
      <c r="AX2652" s="17"/>
      <c r="AY2652" s="17"/>
      <c r="AZ2652" s="17"/>
    </row>
    <row r="2653" spans="2:52" x14ac:dyDescent="0.35">
      <c r="B2653" s="24" t="s">
        <v>156</v>
      </c>
      <c r="C2653" s="17"/>
      <c r="D2653" s="17"/>
      <c r="E2653" s="17"/>
      <c r="F2653" s="17"/>
      <c r="G2653" s="17"/>
      <c r="H2653" s="17"/>
      <c r="I2653" s="17"/>
      <c r="J2653" s="17"/>
      <c r="K2653" s="17"/>
      <c r="L2653" s="17"/>
      <c r="M2653" s="17"/>
      <c r="N2653" s="17"/>
      <c r="O2653" s="17"/>
      <c r="P2653" s="17"/>
      <c r="Q2653" s="17"/>
      <c r="R2653" s="17"/>
      <c r="S2653" s="17"/>
      <c r="T2653" s="17"/>
      <c r="U2653" s="17"/>
      <c r="V2653" s="17"/>
      <c r="W2653" s="17"/>
      <c r="X2653" s="17"/>
      <c r="Y2653" s="17"/>
      <c r="Z2653" s="17"/>
      <c r="AA2653" s="17"/>
      <c r="AB2653" s="17"/>
      <c r="AC2653" s="17"/>
      <c r="AD2653" s="17"/>
      <c r="AE2653" s="17"/>
      <c r="AF2653" s="17"/>
      <c r="AG2653" s="17"/>
      <c r="AH2653" s="17"/>
      <c r="AI2653" s="17"/>
      <c r="AJ2653" s="17"/>
      <c r="AK2653" s="17"/>
      <c r="AL2653" s="17"/>
      <c r="AM2653" s="17"/>
      <c r="AN2653" s="17"/>
      <c r="AO2653" s="17"/>
      <c r="AP2653" s="17"/>
      <c r="AQ2653" s="17"/>
      <c r="AR2653" s="17"/>
      <c r="AS2653" s="17"/>
      <c r="AT2653" s="17"/>
      <c r="AU2653" s="17"/>
      <c r="AV2653" s="17"/>
      <c r="AW2653" s="17"/>
      <c r="AX2653" s="17"/>
      <c r="AY2653" s="17"/>
      <c r="AZ2653" s="17"/>
    </row>
    <row r="2654" spans="2:52" x14ac:dyDescent="0.35">
      <c r="B2654" t="s">
        <v>707</v>
      </c>
      <c r="C2654" s="17">
        <v>0.174713450978422</v>
      </c>
      <c r="D2654" s="17">
        <v>0.17657219801918</v>
      </c>
      <c r="E2654" s="17">
        <v>0.17270291403128599</v>
      </c>
      <c r="F2654" s="17"/>
      <c r="G2654" s="17">
        <v>0.209495108191361</v>
      </c>
      <c r="H2654" s="17">
        <v>0.286956143215645</v>
      </c>
      <c r="I2654" s="17">
        <v>0.15226771232038899</v>
      </c>
      <c r="J2654" s="17">
        <v>0.168358879475556</v>
      </c>
      <c r="K2654" s="17">
        <v>0.103392243890762</v>
      </c>
      <c r="L2654" s="17">
        <v>0.13212319528790401</v>
      </c>
      <c r="M2654" s="17"/>
      <c r="N2654" s="17">
        <v>0.18245010154660499</v>
      </c>
      <c r="O2654" s="17">
        <v>0.140803720785872</v>
      </c>
      <c r="P2654" s="17">
        <v>0.178877592228467</v>
      </c>
      <c r="Q2654" s="17">
        <v>0.19218249603791501</v>
      </c>
      <c r="R2654" s="17"/>
      <c r="S2654" s="17">
        <v>0.16713811582233001</v>
      </c>
      <c r="T2654" s="17">
        <v>0.112808835840938</v>
      </c>
      <c r="U2654" s="17">
        <v>0.256935716610045</v>
      </c>
      <c r="V2654" s="17">
        <v>0.16579024164744499</v>
      </c>
      <c r="W2654" s="17">
        <v>0.18202660206832999</v>
      </c>
      <c r="X2654" s="17">
        <v>0.19476376181093799</v>
      </c>
      <c r="Y2654" s="17">
        <v>0.14136302645358401</v>
      </c>
      <c r="Z2654" s="17">
        <v>0.12571305212762701</v>
      </c>
      <c r="AA2654" s="17">
        <v>0.21169163843650199</v>
      </c>
      <c r="AB2654" s="17">
        <v>0.21146969369893501</v>
      </c>
      <c r="AC2654" s="17">
        <v>0.180325972645279</v>
      </c>
      <c r="AD2654" s="17">
        <v>0.14228479983884801</v>
      </c>
      <c r="AE2654" s="17"/>
      <c r="AF2654" s="17">
        <v>0.14956323695616699</v>
      </c>
      <c r="AG2654" s="17">
        <v>0.16888646241336799</v>
      </c>
      <c r="AH2654" s="17">
        <v>0.244676990840269</v>
      </c>
      <c r="AI2654" s="17"/>
      <c r="AJ2654" s="17">
        <v>0.10222812915910499</v>
      </c>
      <c r="AK2654" s="17">
        <v>0.22494593843126201</v>
      </c>
      <c r="AL2654" s="17">
        <v>0.19828902232620299</v>
      </c>
      <c r="AM2654" s="17">
        <v>0.474047253115708</v>
      </c>
      <c r="AN2654" s="17">
        <v>0.24670332145721499</v>
      </c>
      <c r="AO2654" s="17"/>
      <c r="AP2654" s="17">
        <v>0.15378737076070401</v>
      </c>
      <c r="AQ2654" s="17">
        <v>0.205301619554006</v>
      </c>
      <c r="AR2654" s="17">
        <v>0.182236861464697</v>
      </c>
      <c r="AS2654" s="17"/>
      <c r="AT2654" s="17">
        <v>0.15925026454094099</v>
      </c>
      <c r="AU2654" s="17">
        <v>0.17389532640615399</v>
      </c>
      <c r="AV2654" s="17" t="s">
        <v>74</v>
      </c>
      <c r="AW2654" s="17">
        <v>0.20731181006774599</v>
      </c>
      <c r="AX2654" s="17">
        <v>0.19736577816603701</v>
      </c>
      <c r="AY2654" s="17">
        <v>0.196689173912448</v>
      </c>
      <c r="AZ2654" s="17">
        <v>0.10372446964575401</v>
      </c>
    </row>
    <row r="2655" spans="2:52" x14ac:dyDescent="0.35">
      <c r="B2655" t="s">
        <v>708</v>
      </c>
      <c r="C2655" s="17">
        <v>0.40543871711677298</v>
      </c>
      <c r="D2655" s="17">
        <v>0.40670036117972602</v>
      </c>
      <c r="E2655" s="17">
        <v>0.40407404406170899</v>
      </c>
      <c r="F2655" s="17"/>
      <c r="G2655" s="17">
        <v>0.41794174949468699</v>
      </c>
      <c r="H2655" s="17">
        <v>0.42106586244537803</v>
      </c>
      <c r="I2655" s="17">
        <v>0.40460574711212099</v>
      </c>
      <c r="J2655" s="17">
        <v>0.36312014584695501</v>
      </c>
      <c r="K2655" s="17">
        <v>0.450143886804455</v>
      </c>
      <c r="L2655" s="17">
        <v>0.38894193821668499</v>
      </c>
      <c r="M2655" s="17"/>
      <c r="N2655" s="17">
        <v>0.47469300585401902</v>
      </c>
      <c r="O2655" s="17">
        <v>0.43684784757131101</v>
      </c>
      <c r="P2655" s="17">
        <v>0.35410382639779098</v>
      </c>
      <c r="Q2655" s="17">
        <v>0.36246374924237801</v>
      </c>
      <c r="R2655" s="17"/>
      <c r="S2655" s="17">
        <v>0.45378258219731998</v>
      </c>
      <c r="T2655" s="17">
        <v>0.41173807926038403</v>
      </c>
      <c r="U2655" s="17">
        <v>0.35794455270742997</v>
      </c>
      <c r="V2655" s="17">
        <v>0.36897641343348597</v>
      </c>
      <c r="W2655" s="17">
        <v>0.39307710668152102</v>
      </c>
      <c r="X2655" s="17">
        <v>0.48154533468074501</v>
      </c>
      <c r="Y2655" s="17">
        <v>0.381435643407943</v>
      </c>
      <c r="Z2655" s="17">
        <v>0.412795407326913</v>
      </c>
      <c r="AA2655" s="17">
        <v>0.37193593113724199</v>
      </c>
      <c r="AB2655" s="17">
        <v>0.40416396870705401</v>
      </c>
      <c r="AC2655" s="17">
        <v>0.39304125243579202</v>
      </c>
      <c r="AD2655" s="17">
        <v>0.352525112393413</v>
      </c>
      <c r="AE2655" s="17"/>
      <c r="AF2655" s="17">
        <v>0.31127006855802197</v>
      </c>
      <c r="AG2655" s="17">
        <v>0.504362223692013</v>
      </c>
      <c r="AH2655" s="17">
        <v>0.38320813916148999</v>
      </c>
      <c r="AI2655" s="17"/>
      <c r="AJ2655" s="17">
        <v>0.37396790484286102</v>
      </c>
      <c r="AK2655" s="17">
        <v>0.49858282358337702</v>
      </c>
      <c r="AL2655" s="17">
        <v>0.43677726938197298</v>
      </c>
      <c r="AM2655" s="17">
        <v>0</v>
      </c>
      <c r="AN2655" s="17">
        <v>0.319317278267648</v>
      </c>
      <c r="AO2655" s="17"/>
      <c r="AP2655" s="17">
        <v>0.39950635546786101</v>
      </c>
      <c r="AQ2655" s="17">
        <v>0.51624129007936204</v>
      </c>
      <c r="AR2655" s="17">
        <v>0.49863760568452398</v>
      </c>
      <c r="AS2655" s="17"/>
      <c r="AT2655" s="17">
        <v>0.32579300355972102</v>
      </c>
      <c r="AU2655" s="17">
        <v>0.36335322036593498</v>
      </c>
      <c r="AV2655" s="17" t="s">
        <v>74</v>
      </c>
      <c r="AW2655" s="17">
        <v>0.40515375190521102</v>
      </c>
      <c r="AX2655" s="17">
        <v>0.38193273793957899</v>
      </c>
      <c r="AY2655" s="17">
        <v>0.55945241409134205</v>
      </c>
      <c r="AZ2655" s="17">
        <v>0.53847059921942797</v>
      </c>
    </row>
    <row r="2656" spans="2:52" x14ac:dyDescent="0.35">
      <c r="B2656" t="s">
        <v>709</v>
      </c>
      <c r="C2656" s="17">
        <v>0.25923492852477598</v>
      </c>
      <c r="D2656" s="17">
        <v>0.268653838208047</v>
      </c>
      <c r="E2656" s="17">
        <v>0.249046847250293</v>
      </c>
      <c r="F2656" s="17"/>
      <c r="G2656" s="17">
        <v>0.25354327639025798</v>
      </c>
      <c r="H2656" s="17">
        <v>0.175497181192135</v>
      </c>
      <c r="I2656" s="17">
        <v>0.29583624876132902</v>
      </c>
      <c r="J2656" s="17">
        <v>0.237753628655407</v>
      </c>
      <c r="K2656" s="17">
        <v>0.28057008952749402</v>
      </c>
      <c r="L2656" s="17">
        <v>0.31089910972344997</v>
      </c>
      <c r="M2656" s="17"/>
      <c r="N2656" s="17">
        <v>0.227571322027009</v>
      </c>
      <c r="O2656" s="17">
        <v>0.282225496494526</v>
      </c>
      <c r="P2656" s="17">
        <v>0.23989276378518001</v>
      </c>
      <c r="Q2656" s="17">
        <v>0.27643642146025699</v>
      </c>
      <c r="R2656" s="17"/>
      <c r="S2656" s="17">
        <v>0.20009735262566899</v>
      </c>
      <c r="T2656" s="17">
        <v>0.27759696117938598</v>
      </c>
      <c r="U2656" s="17">
        <v>0.27079877979273198</v>
      </c>
      <c r="V2656" s="17">
        <v>0.32086540503106198</v>
      </c>
      <c r="W2656" s="17">
        <v>0.30840637696669998</v>
      </c>
      <c r="X2656" s="17">
        <v>0.20970170490352</v>
      </c>
      <c r="Y2656" s="17">
        <v>0.22911572583293799</v>
      </c>
      <c r="Z2656" s="17">
        <v>0.20898653426094799</v>
      </c>
      <c r="AA2656" s="17">
        <v>0.22772462313219699</v>
      </c>
      <c r="AB2656" s="17">
        <v>0.27357593334519598</v>
      </c>
      <c r="AC2656" s="17">
        <v>0.32461827338229499</v>
      </c>
      <c r="AD2656" s="17">
        <v>0.43350091859122902</v>
      </c>
      <c r="AE2656" s="17"/>
      <c r="AF2656" s="17">
        <v>0.33422526975161998</v>
      </c>
      <c r="AG2656" s="17">
        <v>0.215107720652259</v>
      </c>
      <c r="AH2656" s="17">
        <v>0.15467716720750499</v>
      </c>
      <c r="AI2656" s="17"/>
      <c r="AJ2656" s="17">
        <v>0.34608295323801702</v>
      </c>
      <c r="AK2656" s="17">
        <v>0.163898746164479</v>
      </c>
      <c r="AL2656" s="17">
        <v>0.24657373796288901</v>
      </c>
      <c r="AM2656" s="17">
        <v>0.26163252317095598</v>
      </c>
      <c r="AN2656" s="17">
        <v>0.177825148063639</v>
      </c>
      <c r="AO2656" s="17"/>
      <c r="AP2656" s="17">
        <v>0.27601239306262798</v>
      </c>
      <c r="AQ2656" s="17">
        <v>0.190578560271945</v>
      </c>
      <c r="AR2656" s="17">
        <v>0.18866640676506799</v>
      </c>
      <c r="AS2656" s="17"/>
      <c r="AT2656" s="17">
        <v>0.35399702437138197</v>
      </c>
      <c r="AU2656" s="17">
        <v>0.256944137976027</v>
      </c>
      <c r="AV2656" s="17" t="s">
        <v>74</v>
      </c>
      <c r="AW2656" s="17">
        <v>0.25305852626383601</v>
      </c>
      <c r="AX2656" s="17">
        <v>0.25230267198756501</v>
      </c>
      <c r="AY2656" s="17">
        <v>0.106570162374255</v>
      </c>
      <c r="AZ2656" s="17">
        <v>0.27299947860131402</v>
      </c>
    </row>
    <row r="2657" spans="2:52" x14ac:dyDescent="0.35">
      <c r="B2657" t="s">
        <v>710</v>
      </c>
      <c r="C2657" s="17">
        <v>5.0314055264425603E-2</v>
      </c>
      <c r="D2657" s="17">
        <v>4.6590737755099303E-2</v>
      </c>
      <c r="E2657" s="17">
        <v>5.43414281421052E-2</v>
      </c>
      <c r="F2657" s="17"/>
      <c r="G2657" s="17">
        <v>4.5821446530991898E-2</v>
      </c>
      <c r="H2657" s="17">
        <v>3.6478658878647E-2</v>
      </c>
      <c r="I2657" s="17">
        <v>4.9033573216920999E-2</v>
      </c>
      <c r="J2657" s="17">
        <v>6.3380524315803197E-2</v>
      </c>
      <c r="K2657" s="17">
        <v>4.5431317914402698E-2</v>
      </c>
      <c r="L2657" s="17">
        <v>5.7945667823793498E-2</v>
      </c>
      <c r="M2657" s="17"/>
      <c r="N2657" s="17">
        <v>1.8706130556544701E-2</v>
      </c>
      <c r="O2657" s="17">
        <v>6.2739381943277703E-2</v>
      </c>
      <c r="P2657" s="17">
        <v>8.0909483734342799E-2</v>
      </c>
      <c r="Q2657" s="17">
        <v>4.3839094789039197E-2</v>
      </c>
      <c r="R2657" s="17"/>
      <c r="S2657" s="17">
        <v>5.5797672569412197E-2</v>
      </c>
      <c r="T2657" s="17">
        <v>7.7760066239620507E-2</v>
      </c>
      <c r="U2657" s="17">
        <v>2.3080460345083299E-2</v>
      </c>
      <c r="V2657" s="17">
        <v>4.1240491050188698E-2</v>
      </c>
      <c r="W2657" s="17">
        <v>1.8672770984491299E-2</v>
      </c>
      <c r="X2657" s="17">
        <v>3.3551193365188699E-2</v>
      </c>
      <c r="Y2657" s="17">
        <v>8.9568484212656493E-2</v>
      </c>
      <c r="Z2657" s="17">
        <v>7.9526927270730005E-2</v>
      </c>
      <c r="AA2657" s="17">
        <v>7.4933237631272895E-2</v>
      </c>
      <c r="AB2657" s="17">
        <v>2.9912729844306499E-2</v>
      </c>
      <c r="AC2657" s="17">
        <v>0</v>
      </c>
      <c r="AD2657" s="17">
        <v>0</v>
      </c>
      <c r="AE2657" s="17"/>
      <c r="AF2657" s="17">
        <v>5.7439162508782698E-2</v>
      </c>
      <c r="AG2657" s="17">
        <v>4.2162295549805801E-2</v>
      </c>
      <c r="AH2657" s="17">
        <v>6.9401990567022703E-2</v>
      </c>
      <c r="AI2657" s="17"/>
      <c r="AJ2657" s="17">
        <v>5.7750703081219303E-2</v>
      </c>
      <c r="AK2657" s="17">
        <v>4.4126457612798202E-2</v>
      </c>
      <c r="AL2657" s="17">
        <v>4.9636338654439602E-2</v>
      </c>
      <c r="AM2657" s="17">
        <v>0.13026718024070399</v>
      </c>
      <c r="AN2657" s="17">
        <v>7.8358186997449703E-2</v>
      </c>
      <c r="AO2657" s="17"/>
      <c r="AP2657" s="17">
        <v>6.2246033873104803E-2</v>
      </c>
      <c r="AQ2657" s="17">
        <v>2.7904145646203901E-2</v>
      </c>
      <c r="AR2657" s="17">
        <v>7.5959336276066394E-2</v>
      </c>
      <c r="AS2657" s="17"/>
      <c r="AT2657" s="17">
        <v>4.8126222158394502E-2</v>
      </c>
      <c r="AU2657" s="17">
        <v>5.7900797023587497E-2</v>
      </c>
      <c r="AV2657" s="17" t="s">
        <v>74</v>
      </c>
      <c r="AW2657" s="17">
        <v>7.6241150729546098E-2</v>
      </c>
      <c r="AX2657" s="17">
        <v>0</v>
      </c>
      <c r="AY2657" s="17">
        <v>6.8203440295514894E-2</v>
      </c>
      <c r="AZ2657" s="17">
        <v>0</v>
      </c>
    </row>
    <row r="2658" spans="2:52" x14ac:dyDescent="0.35">
      <c r="B2658" t="s">
        <v>711</v>
      </c>
      <c r="C2658" s="17">
        <v>2.7361275159820099E-2</v>
      </c>
      <c r="D2658" s="17">
        <v>3.5533042482295898E-2</v>
      </c>
      <c r="E2658" s="17">
        <v>1.85221809931767E-2</v>
      </c>
      <c r="F2658" s="17"/>
      <c r="G2658" s="17">
        <v>1.22932307553701E-2</v>
      </c>
      <c r="H2658" s="17">
        <v>2.1676133359331499E-2</v>
      </c>
      <c r="I2658" s="17">
        <v>9.1275501802206005E-3</v>
      </c>
      <c r="J2658" s="17">
        <v>3.2531528951642699E-2</v>
      </c>
      <c r="K2658" s="17">
        <v>1.7885027095896198E-2</v>
      </c>
      <c r="L2658" s="17">
        <v>5.9008254125643797E-2</v>
      </c>
      <c r="M2658" s="17"/>
      <c r="N2658" s="17">
        <v>1.9204060302077299E-2</v>
      </c>
      <c r="O2658" s="17">
        <v>1.6984951060275599E-2</v>
      </c>
      <c r="P2658" s="17">
        <v>3.17609681423901E-2</v>
      </c>
      <c r="Q2658" s="17">
        <v>4.14804600317146E-2</v>
      </c>
      <c r="R2658" s="17"/>
      <c r="S2658" s="17">
        <v>3.0768734212725898E-2</v>
      </c>
      <c r="T2658" s="17">
        <v>6.0999809255631102E-2</v>
      </c>
      <c r="U2658" s="17">
        <v>0</v>
      </c>
      <c r="V2658" s="17">
        <v>2.69637908075725E-2</v>
      </c>
      <c r="W2658" s="17">
        <v>5.9327851318284899E-2</v>
      </c>
      <c r="X2658" s="17">
        <v>1.54875203522625E-2</v>
      </c>
      <c r="Y2658" s="17">
        <v>3.41279965369998E-2</v>
      </c>
      <c r="Z2658" s="17">
        <v>3.9581235609544699E-2</v>
      </c>
      <c r="AA2658" s="17">
        <v>0</v>
      </c>
      <c r="AB2658" s="17">
        <v>2.1421478088878902E-2</v>
      </c>
      <c r="AC2658" s="17">
        <v>0</v>
      </c>
      <c r="AD2658" s="17">
        <v>0</v>
      </c>
      <c r="AE2658" s="17"/>
      <c r="AF2658" s="17">
        <v>4.4004529743206698E-2</v>
      </c>
      <c r="AG2658" s="17">
        <v>1.71503100732232E-2</v>
      </c>
      <c r="AH2658" s="17">
        <v>1.7793282419428701E-2</v>
      </c>
      <c r="AI2658" s="17"/>
      <c r="AJ2658" s="17">
        <v>4.3674457254508997E-2</v>
      </c>
      <c r="AK2658" s="17">
        <v>6.6092674788053698E-3</v>
      </c>
      <c r="AL2658" s="17">
        <v>2.1480903877178902E-2</v>
      </c>
      <c r="AM2658" s="17">
        <v>0</v>
      </c>
      <c r="AN2658" s="17">
        <v>2.5757699522643299E-2</v>
      </c>
      <c r="AO2658" s="17"/>
      <c r="AP2658" s="17">
        <v>4.9742627815904002E-2</v>
      </c>
      <c r="AQ2658" s="17">
        <v>4.1229313406952097E-3</v>
      </c>
      <c r="AR2658" s="17">
        <v>2.8315249217171198E-2</v>
      </c>
      <c r="AS2658" s="17"/>
      <c r="AT2658" s="17">
        <v>5.1969250478237701E-2</v>
      </c>
      <c r="AU2658" s="17">
        <v>1.9992491989029401E-2</v>
      </c>
      <c r="AV2658" s="17" t="s">
        <v>74</v>
      </c>
      <c r="AW2658" s="17">
        <v>1.7656353076431801E-2</v>
      </c>
      <c r="AX2658" s="17">
        <v>2.6059349915067899E-2</v>
      </c>
      <c r="AY2658" s="17">
        <v>0</v>
      </c>
      <c r="AZ2658" s="17">
        <v>0</v>
      </c>
    </row>
    <row r="2659" spans="2:52" x14ac:dyDescent="0.35">
      <c r="B2659" t="s">
        <v>72</v>
      </c>
      <c r="C2659" s="17">
        <v>8.2937572955783898E-2</v>
      </c>
      <c r="D2659" s="17">
        <v>6.5949822355651097E-2</v>
      </c>
      <c r="E2659" s="17">
        <v>0.10131258552142999</v>
      </c>
      <c r="F2659" s="17"/>
      <c r="G2659" s="17">
        <v>6.0905188637331999E-2</v>
      </c>
      <c r="H2659" s="17">
        <v>5.8326020908863699E-2</v>
      </c>
      <c r="I2659" s="17">
        <v>8.9129168409019494E-2</v>
      </c>
      <c r="J2659" s="17">
        <v>0.13485529275463701</v>
      </c>
      <c r="K2659" s="17">
        <v>0.10257743476699099</v>
      </c>
      <c r="L2659" s="17">
        <v>5.1081834822523799E-2</v>
      </c>
      <c r="M2659" s="17"/>
      <c r="N2659" s="17">
        <v>7.7375379713745598E-2</v>
      </c>
      <c r="O2659" s="17">
        <v>6.0398602144736697E-2</v>
      </c>
      <c r="P2659" s="17">
        <v>0.114455365711829</v>
      </c>
      <c r="Q2659" s="17">
        <v>8.3597778438696105E-2</v>
      </c>
      <c r="R2659" s="17"/>
      <c r="S2659" s="17">
        <v>9.2415542572543696E-2</v>
      </c>
      <c r="T2659" s="17">
        <v>5.9096248224040498E-2</v>
      </c>
      <c r="U2659" s="17">
        <v>9.1240490544709701E-2</v>
      </c>
      <c r="V2659" s="17">
        <v>7.6163658030246301E-2</v>
      </c>
      <c r="W2659" s="17">
        <v>3.8489291980673697E-2</v>
      </c>
      <c r="X2659" s="17">
        <v>6.4950484887346199E-2</v>
      </c>
      <c r="Y2659" s="17">
        <v>0.124389123555879</v>
      </c>
      <c r="Z2659" s="17">
        <v>0.13339684340423699</v>
      </c>
      <c r="AA2659" s="17">
        <v>0.11371456966278699</v>
      </c>
      <c r="AB2659" s="17">
        <v>5.9456196315629102E-2</v>
      </c>
      <c r="AC2659" s="17">
        <v>0.10201450153663399</v>
      </c>
      <c r="AD2659" s="17">
        <v>7.1689169176510095E-2</v>
      </c>
      <c r="AE2659" s="17"/>
      <c r="AF2659" s="17">
        <v>0.103497732482201</v>
      </c>
      <c r="AG2659" s="17">
        <v>5.2330987619331699E-2</v>
      </c>
      <c r="AH2659" s="17">
        <v>0.13024242980428399</v>
      </c>
      <c r="AI2659" s="17"/>
      <c r="AJ2659" s="17">
        <v>7.6295852424289198E-2</v>
      </c>
      <c r="AK2659" s="17">
        <v>6.1836766729278701E-2</v>
      </c>
      <c r="AL2659" s="17">
        <v>4.7242727797316801E-2</v>
      </c>
      <c r="AM2659" s="17">
        <v>0.134053043472633</v>
      </c>
      <c r="AN2659" s="17">
        <v>0.152038365691405</v>
      </c>
      <c r="AO2659" s="17"/>
      <c r="AP2659" s="17">
        <v>5.8705219019797403E-2</v>
      </c>
      <c r="AQ2659" s="17">
        <v>5.5851453107788399E-2</v>
      </c>
      <c r="AR2659" s="17">
        <v>2.6184540592473299E-2</v>
      </c>
      <c r="AS2659" s="17"/>
      <c r="AT2659" s="17">
        <v>6.0864234891322998E-2</v>
      </c>
      <c r="AU2659" s="17">
        <v>0.12791402623926701</v>
      </c>
      <c r="AV2659" s="17" t="s">
        <v>74</v>
      </c>
      <c r="AW2659" s="17">
        <v>4.0578407957229598E-2</v>
      </c>
      <c r="AX2659" s="17">
        <v>0.14233946199175099</v>
      </c>
      <c r="AY2659" s="17">
        <v>6.9084809326440094E-2</v>
      </c>
      <c r="AZ2659" s="17">
        <v>8.4805452533503495E-2</v>
      </c>
    </row>
    <row r="2660" spans="2:52" x14ac:dyDescent="0.35">
      <c r="C2660" s="17"/>
      <c r="D2660" s="17"/>
      <c r="E2660" s="17"/>
      <c r="F2660" s="17"/>
      <c r="G2660" s="17"/>
      <c r="H2660" s="17"/>
      <c r="I2660" s="17"/>
      <c r="J2660" s="17"/>
      <c r="K2660" s="17"/>
      <c r="L2660" s="17"/>
      <c r="M2660" s="17"/>
      <c r="N2660" s="17"/>
      <c r="O2660" s="17"/>
      <c r="P2660" s="17"/>
      <c r="Q2660" s="17"/>
      <c r="R2660" s="17"/>
      <c r="S2660" s="17"/>
      <c r="T2660" s="17"/>
      <c r="U2660" s="17"/>
      <c r="V2660" s="17"/>
      <c r="W2660" s="17"/>
      <c r="X2660" s="17"/>
      <c r="Y2660" s="17"/>
      <c r="Z2660" s="17"/>
      <c r="AA2660" s="17"/>
      <c r="AB2660" s="17"/>
      <c r="AC2660" s="17"/>
      <c r="AD2660" s="17"/>
      <c r="AE2660" s="17"/>
      <c r="AF2660" s="17"/>
      <c r="AG2660" s="17"/>
      <c r="AH2660" s="17"/>
      <c r="AI2660" s="17"/>
      <c r="AJ2660" s="17"/>
      <c r="AK2660" s="17"/>
      <c r="AL2660" s="17"/>
      <c r="AM2660" s="17"/>
      <c r="AN2660" s="17"/>
      <c r="AO2660" s="17"/>
      <c r="AP2660" s="17"/>
      <c r="AQ2660" s="17"/>
      <c r="AR2660" s="17"/>
      <c r="AS2660" s="17"/>
      <c r="AT2660" s="17"/>
      <c r="AU2660" s="17"/>
      <c r="AV2660" s="17"/>
      <c r="AW2660" s="17"/>
      <c r="AX2660" s="17"/>
      <c r="AY2660" s="17"/>
      <c r="AZ2660" s="17"/>
    </row>
    <row r="2661" spans="2:52" x14ac:dyDescent="0.35">
      <c r="B2661" s="6" t="s">
        <v>715</v>
      </c>
      <c r="C2661" s="17"/>
      <c r="D2661" s="17"/>
      <c r="E2661" s="17"/>
      <c r="F2661" s="17"/>
      <c r="G2661" s="17"/>
      <c r="H2661" s="17"/>
      <c r="I2661" s="17"/>
      <c r="J2661" s="17"/>
      <c r="K2661" s="17"/>
      <c r="L2661" s="17"/>
      <c r="M2661" s="17"/>
      <c r="N2661" s="17"/>
      <c r="O2661" s="17"/>
      <c r="P2661" s="17"/>
      <c r="Q2661" s="17"/>
      <c r="R2661" s="17"/>
      <c r="S2661" s="17"/>
      <c r="T2661" s="17"/>
      <c r="U2661" s="17"/>
      <c r="V2661" s="17"/>
      <c r="W2661" s="17"/>
      <c r="X2661" s="17"/>
      <c r="Y2661" s="17"/>
      <c r="Z2661" s="17"/>
      <c r="AA2661" s="17"/>
      <c r="AB2661" s="17"/>
      <c r="AC2661" s="17"/>
      <c r="AD2661" s="17"/>
      <c r="AE2661" s="17"/>
      <c r="AF2661" s="17"/>
      <c r="AG2661" s="17"/>
      <c r="AH2661" s="17"/>
      <c r="AI2661" s="17"/>
      <c r="AJ2661" s="17"/>
      <c r="AK2661" s="17"/>
      <c r="AL2661" s="17"/>
      <c r="AM2661" s="17"/>
      <c r="AN2661" s="17"/>
      <c r="AO2661" s="17"/>
      <c r="AP2661" s="17"/>
      <c r="AQ2661" s="17"/>
      <c r="AR2661" s="17"/>
      <c r="AS2661" s="17"/>
      <c r="AT2661" s="17"/>
      <c r="AU2661" s="17"/>
      <c r="AV2661" s="17"/>
      <c r="AW2661" s="17"/>
      <c r="AX2661" s="17"/>
      <c r="AY2661" s="17"/>
      <c r="AZ2661" s="17"/>
    </row>
    <row r="2662" spans="2:52" x14ac:dyDescent="0.35">
      <c r="B2662" s="24" t="s">
        <v>156</v>
      </c>
      <c r="C2662" s="17"/>
      <c r="D2662" s="17"/>
      <c r="E2662" s="17"/>
      <c r="F2662" s="17"/>
      <c r="G2662" s="17"/>
      <c r="H2662" s="17"/>
      <c r="I2662" s="17"/>
      <c r="J2662" s="17"/>
      <c r="K2662" s="17"/>
      <c r="L2662" s="17"/>
      <c r="M2662" s="17"/>
      <c r="N2662" s="17"/>
      <c r="O2662" s="17"/>
      <c r="P2662" s="17"/>
      <c r="Q2662" s="17"/>
      <c r="R2662" s="17"/>
      <c r="S2662" s="17"/>
      <c r="T2662" s="17"/>
      <c r="U2662" s="17"/>
      <c r="V2662" s="17"/>
      <c r="W2662" s="17"/>
      <c r="X2662" s="17"/>
      <c r="Y2662" s="17"/>
      <c r="Z2662" s="17"/>
      <c r="AA2662" s="17"/>
      <c r="AB2662" s="17"/>
      <c r="AC2662" s="17"/>
      <c r="AD2662" s="17"/>
      <c r="AE2662" s="17"/>
      <c r="AF2662" s="17"/>
      <c r="AG2662" s="17"/>
      <c r="AH2662" s="17"/>
      <c r="AI2662" s="17"/>
      <c r="AJ2662" s="17"/>
      <c r="AK2662" s="17"/>
      <c r="AL2662" s="17"/>
      <c r="AM2662" s="17"/>
      <c r="AN2662" s="17"/>
      <c r="AO2662" s="17"/>
      <c r="AP2662" s="17"/>
      <c r="AQ2662" s="17"/>
      <c r="AR2662" s="17"/>
      <c r="AS2662" s="17"/>
      <c r="AT2662" s="17"/>
      <c r="AU2662" s="17"/>
      <c r="AV2662" s="17"/>
      <c r="AW2662" s="17"/>
      <c r="AX2662" s="17"/>
      <c r="AY2662" s="17"/>
      <c r="AZ2662" s="17"/>
    </row>
    <row r="2663" spans="2:52" x14ac:dyDescent="0.35">
      <c r="B2663" t="s">
        <v>707</v>
      </c>
      <c r="C2663" s="17">
        <v>0.18002170163214601</v>
      </c>
      <c r="D2663" s="17">
        <v>0.157457415399574</v>
      </c>
      <c r="E2663" s="17">
        <v>0.20047273161321699</v>
      </c>
      <c r="F2663" s="17"/>
      <c r="G2663" s="17">
        <v>0.26912327566574601</v>
      </c>
      <c r="H2663" s="17">
        <v>0.16420919264438399</v>
      </c>
      <c r="I2663" s="17">
        <v>0.19414303974622699</v>
      </c>
      <c r="J2663" s="17">
        <v>0.14703988594215101</v>
      </c>
      <c r="K2663" s="17">
        <v>0.17588007956086699</v>
      </c>
      <c r="L2663" s="17">
        <v>0.15345521021512701</v>
      </c>
      <c r="M2663" s="17"/>
      <c r="N2663" s="17">
        <v>0.127682877948395</v>
      </c>
      <c r="O2663" s="17">
        <v>0.17538562208779601</v>
      </c>
      <c r="P2663" s="17">
        <v>0.206092273442052</v>
      </c>
      <c r="Q2663" s="17">
        <v>0.21657770463255299</v>
      </c>
      <c r="R2663" s="17"/>
      <c r="S2663" s="17">
        <v>0.23228026357975501</v>
      </c>
      <c r="T2663" s="17">
        <v>0.117720113193773</v>
      </c>
      <c r="U2663" s="17">
        <v>0.13424405369988501</v>
      </c>
      <c r="V2663" s="17">
        <v>0.142283692845528</v>
      </c>
      <c r="W2663" s="17">
        <v>0.14585468307490199</v>
      </c>
      <c r="X2663" s="17">
        <v>0.235289293109812</v>
      </c>
      <c r="Y2663" s="17">
        <v>0.188840802017788</v>
      </c>
      <c r="Z2663" s="17">
        <v>0.23772187923296001</v>
      </c>
      <c r="AA2663" s="17">
        <v>0.19012028598960401</v>
      </c>
      <c r="AB2663" s="17">
        <v>0.178874456213413</v>
      </c>
      <c r="AC2663" s="17">
        <v>0.18033083779187101</v>
      </c>
      <c r="AD2663" s="17">
        <v>0.246272313163683</v>
      </c>
      <c r="AE2663" s="17"/>
      <c r="AF2663" s="17">
        <v>0.139059693232988</v>
      </c>
      <c r="AG2663" s="17">
        <v>0.16854830458266401</v>
      </c>
      <c r="AH2663" s="17">
        <v>0.28723317926282499</v>
      </c>
      <c r="AI2663" s="17"/>
      <c r="AJ2663" s="17">
        <v>0.13575157343661901</v>
      </c>
      <c r="AK2663" s="17">
        <v>0.19534181004474699</v>
      </c>
      <c r="AL2663" s="17">
        <v>0.16950461380061799</v>
      </c>
      <c r="AM2663" s="17">
        <v>0.137935561198333</v>
      </c>
      <c r="AN2663" s="17">
        <v>0.24394941707948001</v>
      </c>
      <c r="AO2663" s="17"/>
      <c r="AP2663" s="17">
        <v>0.16441692438452199</v>
      </c>
      <c r="AQ2663" s="17">
        <v>0.191106510421888</v>
      </c>
      <c r="AR2663" s="17">
        <v>0.16083399121981401</v>
      </c>
      <c r="AS2663" s="17"/>
      <c r="AT2663" s="17">
        <v>0.12796592876735999</v>
      </c>
      <c r="AU2663" s="17">
        <v>0.18976043483823399</v>
      </c>
      <c r="AV2663" s="17" t="s">
        <v>74</v>
      </c>
      <c r="AW2663" s="17">
        <v>0.24529210052809999</v>
      </c>
      <c r="AX2663" s="17">
        <v>0.28320174988802399</v>
      </c>
      <c r="AY2663" s="17">
        <v>0.17872264278101499</v>
      </c>
      <c r="AZ2663" s="17">
        <v>0.233894668306314</v>
      </c>
    </row>
    <row r="2664" spans="2:52" x14ac:dyDescent="0.35">
      <c r="B2664" t="s">
        <v>708</v>
      </c>
      <c r="C2664" s="17">
        <v>0.43657774603530197</v>
      </c>
      <c r="D2664" s="17">
        <v>0.439420246500696</v>
      </c>
      <c r="E2664" s="17">
        <v>0.43400145970211901</v>
      </c>
      <c r="F2664" s="17"/>
      <c r="G2664" s="17">
        <v>0.42089966304844301</v>
      </c>
      <c r="H2664" s="17">
        <v>0.58461258082098699</v>
      </c>
      <c r="I2664" s="17">
        <v>0.44508877946112602</v>
      </c>
      <c r="J2664" s="17">
        <v>0.40322773224004299</v>
      </c>
      <c r="K2664" s="17">
        <v>0.40650680086293001</v>
      </c>
      <c r="L2664" s="17">
        <v>0.36357912657217401</v>
      </c>
      <c r="M2664" s="17"/>
      <c r="N2664" s="17">
        <v>0.42317256817897497</v>
      </c>
      <c r="O2664" s="17">
        <v>0.44367636950164002</v>
      </c>
      <c r="P2664" s="17">
        <v>0.421544724324804</v>
      </c>
      <c r="Q2664" s="17">
        <v>0.45724037811302398</v>
      </c>
      <c r="R2664" s="17"/>
      <c r="S2664" s="17">
        <v>0.35924647372384799</v>
      </c>
      <c r="T2664" s="17">
        <v>0.521511533317639</v>
      </c>
      <c r="U2664" s="17">
        <v>0.375708891841319</v>
      </c>
      <c r="V2664" s="17">
        <v>0.40002679046167999</v>
      </c>
      <c r="W2664" s="17">
        <v>0.39817257904431602</v>
      </c>
      <c r="X2664" s="17">
        <v>0.379398173886344</v>
      </c>
      <c r="Y2664" s="17">
        <v>0.54349445036529298</v>
      </c>
      <c r="Z2664" s="17">
        <v>0.32357900223188402</v>
      </c>
      <c r="AA2664" s="17">
        <v>0.50905527885330204</v>
      </c>
      <c r="AB2664" s="17">
        <v>0.419077595298956</v>
      </c>
      <c r="AC2664" s="17">
        <v>0.51369719814615</v>
      </c>
      <c r="AD2664" s="17">
        <v>0.43952178211191301</v>
      </c>
      <c r="AE2664" s="17"/>
      <c r="AF2664" s="17">
        <v>0.39106847262843503</v>
      </c>
      <c r="AG2664" s="17">
        <v>0.49856142387435098</v>
      </c>
      <c r="AH2664" s="17">
        <v>0.37399431894648799</v>
      </c>
      <c r="AI2664" s="17"/>
      <c r="AJ2664" s="17">
        <v>0.36444230219774598</v>
      </c>
      <c r="AK2664" s="17">
        <v>0.53404718828949405</v>
      </c>
      <c r="AL2664" s="17">
        <v>0.46014208783718802</v>
      </c>
      <c r="AM2664" s="17">
        <v>0.27183027314289898</v>
      </c>
      <c r="AN2664" s="17">
        <v>0.41020101059283598</v>
      </c>
      <c r="AO2664" s="17"/>
      <c r="AP2664" s="17">
        <v>0.41591931687741102</v>
      </c>
      <c r="AQ2664" s="17">
        <v>0.51882935196444002</v>
      </c>
      <c r="AR2664" s="17">
        <v>0.48275119948175399</v>
      </c>
      <c r="AS2664" s="17"/>
      <c r="AT2664" s="17">
        <v>0.41305770069949899</v>
      </c>
      <c r="AU2664" s="17">
        <v>0.38122667421766598</v>
      </c>
      <c r="AV2664" s="17" t="s">
        <v>74</v>
      </c>
      <c r="AW2664" s="17">
        <v>0.40278035577888799</v>
      </c>
      <c r="AX2664" s="17">
        <v>0.41706786898192</v>
      </c>
      <c r="AY2664" s="17">
        <v>0.59982822651844203</v>
      </c>
      <c r="AZ2664" s="17">
        <v>0.25014439814282202</v>
      </c>
    </row>
    <row r="2665" spans="2:52" x14ac:dyDescent="0.35">
      <c r="B2665" t="s">
        <v>709</v>
      </c>
      <c r="C2665" s="17">
        <v>0.27635232040025998</v>
      </c>
      <c r="D2665" s="17">
        <v>0.29160408144752897</v>
      </c>
      <c r="E2665" s="17">
        <v>0.26252896169850798</v>
      </c>
      <c r="F2665" s="17"/>
      <c r="G2665" s="17">
        <v>0.23926640121835099</v>
      </c>
      <c r="H2665" s="17">
        <v>0.214987090357532</v>
      </c>
      <c r="I2665" s="17">
        <v>0.22728702147010699</v>
      </c>
      <c r="J2665" s="17">
        <v>0.32270641201406303</v>
      </c>
      <c r="K2665" s="17">
        <v>0.31054853659614501</v>
      </c>
      <c r="L2665" s="17">
        <v>0.33209031540420803</v>
      </c>
      <c r="M2665" s="17"/>
      <c r="N2665" s="17">
        <v>0.35752881329105102</v>
      </c>
      <c r="O2665" s="17">
        <v>0.28047377884979802</v>
      </c>
      <c r="P2665" s="17">
        <v>0.23662626160545699</v>
      </c>
      <c r="Q2665" s="17">
        <v>0.217442869106488</v>
      </c>
      <c r="R2665" s="17"/>
      <c r="S2665" s="17">
        <v>0.33433406645466002</v>
      </c>
      <c r="T2665" s="17">
        <v>0.23138526723355399</v>
      </c>
      <c r="U2665" s="17">
        <v>0.34065353554757799</v>
      </c>
      <c r="V2665" s="17">
        <v>0.341027347303763</v>
      </c>
      <c r="W2665" s="17">
        <v>0.30081527321524498</v>
      </c>
      <c r="X2665" s="17">
        <v>0.26649145247426298</v>
      </c>
      <c r="Y2665" s="17">
        <v>0.20308121295665901</v>
      </c>
      <c r="Z2665" s="17">
        <v>0.33076529641888303</v>
      </c>
      <c r="AA2665" s="17">
        <v>0.25800339206262202</v>
      </c>
      <c r="AB2665" s="17">
        <v>0.29540861384303202</v>
      </c>
      <c r="AC2665" s="17">
        <v>0.121968542961432</v>
      </c>
      <c r="AD2665" s="17">
        <v>0.257747914738509</v>
      </c>
      <c r="AE2665" s="17"/>
      <c r="AF2665" s="17">
        <v>0.31638142255359297</v>
      </c>
      <c r="AG2665" s="17">
        <v>0.26366390785383598</v>
      </c>
      <c r="AH2665" s="17">
        <v>0.24658792955834399</v>
      </c>
      <c r="AI2665" s="17"/>
      <c r="AJ2665" s="17">
        <v>0.34522560864519602</v>
      </c>
      <c r="AK2665" s="17">
        <v>0.213963166423256</v>
      </c>
      <c r="AL2665" s="17">
        <v>0.303347844969312</v>
      </c>
      <c r="AM2665" s="17">
        <v>0.44716530505058499</v>
      </c>
      <c r="AN2665" s="17">
        <v>0.23701057829928501</v>
      </c>
      <c r="AO2665" s="17"/>
      <c r="AP2665" s="17">
        <v>0.29027506842949002</v>
      </c>
      <c r="AQ2665" s="17">
        <v>0.24360444102623299</v>
      </c>
      <c r="AR2665" s="17">
        <v>0.23189748275286201</v>
      </c>
      <c r="AS2665" s="17"/>
      <c r="AT2665" s="17">
        <v>0.31851106789356798</v>
      </c>
      <c r="AU2665" s="17">
        <v>0.311017970030387</v>
      </c>
      <c r="AV2665" s="17" t="s">
        <v>74</v>
      </c>
      <c r="AW2665" s="17">
        <v>0.27593303427296501</v>
      </c>
      <c r="AX2665" s="17">
        <v>0.25293330373421102</v>
      </c>
      <c r="AY2665" s="17">
        <v>0.16134804033241801</v>
      </c>
      <c r="AZ2665" s="17">
        <v>0.34512082250272602</v>
      </c>
    </row>
    <row r="2666" spans="2:52" x14ac:dyDescent="0.35">
      <c r="B2666" t="s">
        <v>710</v>
      </c>
      <c r="C2666" s="17">
        <v>3.8662439572377597E-2</v>
      </c>
      <c r="D2666" s="17">
        <v>4.8840992399473503E-2</v>
      </c>
      <c r="E2666" s="17">
        <v>2.9437158219122701E-2</v>
      </c>
      <c r="F2666" s="17"/>
      <c r="G2666" s="17">
        <v>1.0370685693348499E-2</v>
      </c>
      <c r="H2666" s="17">
        <v>1.8807493263630699E-2</v>
      </c>
      <c r="I2666" s="17">
        <v>4.4482564579640699E-2</v>
      </c>
      <c r="J2666" s="17">
        <v>5.6521741785644702E-2</v>
      </c>
      <c r="K2666" s="17">
        <v>4.6795039650349202E-2</v>
      </c>
      <c r="L2666" s="17">
        <v>4.9736121099060698E-2</v>
      </c>
      <c r="M2666" s="17"/>
      <c r="N2666" s="17">
        <v>3.3851999123477201E-2</v>
      </c>
      <c r="O2666" s="17">
        <v>5.6795993533886299E-2</v>
      </c>
      <c r="P2666" s="17">
        <v>4.9351273598552799E-2</v>
      </c>
      <c r="Q2666" s="17">
        <v>1.61177826959478E-2</v>
      </c>
      <c r="R2666" s="17"/>
      <c r="S2666" s="17">
        <v>5.4968264040885201E-2</v>
      </c>
      <c r="T2666" s="17">
        <v>4.4038611885912703E-2</v>
      </c>
      <c r="U2666" s="17">
        <v>5.7735704216391001E-2</v>
      </c>
      <c r="V2666" s="17">
        <v>6.6732294834131997E-2</v>
      </c>
      <c r="W2666" s="17">
        <v>0</v>
      </c>
      <c r="X2666" s="17">
        <v>5.0364669589231303E-2</v>
      </c>
      <c r="Y2666" s="17">
        <v>0</v>
      </c>
      <c r="Z2666" s="17">
        <v>3.8808144025570597E-2</v>
      </c>
      <c r="AA2666" s="17">
        <v>1.3229341697988299E-2</v>
      </c>
      <c r="AB2666" s="17">
        <v>6.4466355169440201E-2</v>
      </c>
      <c r="AC2666" s="17">
        <v>2.74120736080249E-2</v>
      </c>
      <c r="AD2666" s="17">
        <v>0</v>
      </c>
      <c r="AE2666" s="17"/>
      <c r="AF2666" s="17">
        <v>5.9978452524385099E-2</v>
      </c>
      <c r="AG2666" s="17">
        <v>3.39431153000814E-2</v>
      </c>
      <c r="AH2666" s="17">
        <v>1.02404652425805E-2</v>
      </c>
      <c r="AI2666" s="17"/>
      <c r="AJ2666" s="17">
        <v>5.7587742268679E-2</v>
      </c>
      <c r="AK2666" s="17">
        <v>2.2362772382517899E-2</v>
      </c>
      <c r="AL2666" s="17">
        <v>2.6364773202380801E-2</v>
      </c>
      <c r="AM2666" s="17">
        <v>0</v>
      </c>
      <c r="AN2666" s="17">
        <v>2.9426061750836001E-2</v>
      </c>
      <c r="AO2666" s="17"/>
      <c r="AP2666" s="17">
        <v>5.7577402091398798E-2</v>
      </c>
      <c r="AQ2666" s="17">
        <v>2.2580770644979199E-2</v>
      </c>
      <c r="AR2666" s="17">
        <v>4.27589468159126E-2</v>
      </c>
      <c r="AS2666" s="17"/>
      <c r="AT2666" s="17">
        <v>5.4298427821433702E-2</v>
      </c>
      <c r="AU2666" s="17">
        <v>4.3134749308681102E-2</v>
      </c>
      <c r="AV2666" s="17" t="s">
        <v>74</v>
      </c>
      <c r="AW2666" s="17">
        <v>1.83746481181629E-2</v>
      </c>
      <c r="AX2666" s="17">
        <v>1.4676781293253E-2</v>
      </c>
      <c r="AY2666" s="17">
        <v>2.2002867541104001E-2</v>
      </c>
      <c r="AZ2666" s="17">
        <v>5.6919342313412502E-2</v>
      </c>
    </row>
    <row r="2667" spans="2:52" x14ac:dyDescent="0.35">
      <c r="B2667" t="s">
        <v>711</v>
      </c>
      <c r="C2667" s="17">
        <v>1.88128845885457E-2</v>
      </c>
      <c r="D2667" s="17">
        <v>2.4735374209779799E-2</v>
      </c>
      <c r="E2667" s="17">
        <v>1.3445065214246101E-2</v>
      </c>
      <c r="F2667" s="17"/>
      <c r="G2667" s="17">
        <v>1.0197666118974E-2</v>
      </c>
      <c r="H2667" s="17">
        <v>0</v>
      </c>
      <c r="I2667" s="17">
        <v>2.9468253603177001E-2</v>
      </c>
      <c r="J2667" s="17">
        <v>2.4110979377871499E-2</v>
      </c>
      <c r="K2667" s="17">
        <v>1.0490173923639001E-2</v>
      </c>
      <c r="L2667" s="17">
        <v>3.1506918154029402E-2</v>
      </c>
      <c r="M2667" s="17"/>
      <c r="N2667" s="17">
        <v>2.3881382992775198E-2</v>
      </c>
      <c r="O2667" s="17">
        <v>4.5886954828933497E-3</v>
      </c>
      <c r="P2667" s="17">
        <v>3.4863948790658197E-2</v>
      </c>
      <c r="Q2667" s="17">
        <v>1.62234470323099E-2</v>
      </c>
      <c r="R2667" s="17"/>
      <c r="S2667" s="17">
        <v>9.4233887656335804E-3</v>
      </c>
      <c r="T2667" s="17">
        <v>2.8032689894028399E-2</v>
      </c>
      <c r="U2667" s="17">
        <v>1.8200683406945199E-2</v>
      </c>
      <c r="V2667" s="17">
        <v>0</v>
      </c>
      <c r="W2667" s="17">
        <v>6.5162541772840601E-2</v>
      </c>
      <c r="X2667" s="17">
        <v>1.6298188787695001E-2</v>
      </c>
      <c r="Y2667" s="17">
        <v>0</v>
      </c>
      <c r="Z2667" s="17">
        <v>0</v>
      </c>
      <c r="AA2667" s="17">
        <v>0</v>
      </c>
      <c r="AB2667" s="17">
        <v>1.9970977487484401E-2</v>
      </c>
      <c r="AC2667" s="17">
        <v>8.1303675852264001E-2</v>
      </c>
      <c r="AD2667" s="17">
        <v>0</v>
      </c>
      <c r="AE2667" s="17"/>
      <c r="AF2667" s="17">
        <v>3.4828833838055899E-2</v>
      </c>
      <c r="AG2667" s="17">
        <v>7.7815015470518601E-3</v>
      </c>
      <c r="AH2667" s="17">
        <v>2.0086449895523301E-2</v>
      </c>
      <c r="AI2667" s="17"/>
      <c r="AJ2667" s="17">
        <v>4.40930324804997E-2</v>
      </c>
      <c r="AK2667" s="17">
        <v>0</v>
      </c>
      <c r="AL2667" s="17">
        <v>0</v>
      </c>
      <c r="AM2667" s="17">
        <v>0</v>
      </c>
      <c r="AN2667" s="17">
        <v>1.9482548488885299E-2</v>
      </c>
      <c r="AO2667" s="17"/>
      <c r="AP2667" s="17">
        <v>2.0432249291857701E-2</v>
      </c>
      <c r="AQ2667" s="17">
        <v>0</v>
      </c>
      <c r="AR2667" s="17">
        <v>2.10078959170358E-2</v>
      </c>
      <c r="AS2667" s="17"/>
      <c r="AT2667" s="17">
        <v>3.09044469556807E-2</v>
      </c>
      <c r="AU2667" s="17">
        <v>1.9555501624747E-2</v>
      </c>
      <c r="AV2667" s="17" t="s">
        <v>74</v>
      </c>
      <c r="AW2667" s="17">
        <v>0</v>
      </c>
      <c r="AX2667" s="17">
        <v>0</v>
      </c>
      <c r="AY2667" s="17">
        <v>1.4512831446991699E-2</v>
      </c>
      <c r="AZ2667" s="17">
        <v>0</v>
      </c>
    </row>
    <row r="2668" spans="2:52" x14ac:dyDescent="0.35">
      <c r="B2668" t="s">
        <v>72</v>
      </c>
      <c r="C2668" s="17">
        <v>4.9572907771369398E-2</v>
      </c>
      <c r="D2668" s="17">
        <v>3.79418900429472E-2</v>
      </c>
      <c r="E2668" s="17">
        <v>6.01146235527871E-2</v>
      </c>
      <c r="F2668" s="17"/>
      <c r="G2668" s="17">
        <v>5.0142308255137602E-2</v>
      </c>
      <c r="H2668" s="17">
        <v>1.7383642913465398E-2</v>
      </c>
      <c r="I2668" s="17">
        <v>5.9530341139722297E-2</v>
      </c>
      <c r="J2668" s="17">
        <v>4.6393248640227203E-2</v>
      </c>
      <c r="K2668" s="17">
        <v>4.9779369406069203E-2</v>
      </c>
      <c r="L2668" s="17">
        <v>6.9632308555400396E-2</v>
      </c>
      <c r="M2668" s="17"/>
      <c r="N2668" s="17">
        <v>3.3882358465327098E-2</v>
      </c>
      <c r="O2668" s="17">
        <v>3.90795405439857E-2</v>
      </c>
      <c r="P2668" s="17">
        <v>5.1521518238476102E-2</v>
      </c>
      <c r="Q2668" s="17">
        <v>7.6397818419677604E-2</v>
      </c>
      <c r="R2668" s="17"/>
      <c r="S2668" s="17">
        <v>9.7475434352174897E-3</v>
      </c>
      <c r="T2668" s="17">
        <v>5.7311784475092699E-2</v>
      </c>
      <c r="U2668" s="17">
        <v>7.3457131287881894E-2</v>
      </c>
      <c r="V2668" s="17">
        <v>4.99298745548966E-2</v>
      </c>
      <c r="W2668" s="17">
        <v>8.9994922892697199E-2</v>
      </c>
      <c r="X2668" s="17">
        <v>5.2158222152654699E-2</v>
      </c>
      <c r="Y2668" s="17">
        <v>6.4583534660260095E-2</v>
      </c>
      <c r="Z2668" s="17">
        <v>6.91256780907019E-2</v>
      </c>
      <c r="AA2668" s="17">
        <v>2.9591701396483001E-2</v>
      </c>
      <c r="AB2668" s="17">
        <v>2.2202001987674198E-2</v>
      </c>
      <c r="AC2668" s="17">
        <v>7.5287671640257695E-2</v>
      </c>
      <c r="AD2668" s="17">
        <v>5.6457989985894998E-2</v>
      </c>
      <c r="AE2668" s="17"/>
      <c r="AF2668" s="17">
        <v>5.8683125222542397E-2</v>
      </c>
      <c r="AG2668" s="17">
        <v>2.7501746842015298E-2</v>
      </c>
      <c r="AH2668" s="17">
        <v>6.1857657094239203E-2</v>
      </c>
      <c r="AI2668" s="17"/>
      <c r="AJ2668" s="17">
        <v>5.2899740971260101E-2</v>
      </c>
      <c r="AK2668" s="17">
        <v>3.4285062859984998E-2</v>
      </c>
      <c r="AL2668" s="17">
        <v>4.0640680190501099E-2</v>
      </c>
      <c r="AM2668" s="17">
        <v>0.143068860608183</v>
      </c>
      <c r="AN2668" s="17">
        <v>5.9930383788678203E-2</v>
      </c>
      <c r="AO2668" s="17"/>
      <c r="AP2668" s="17">
        <v>5.1379038925319899E-2</v>
      </c>
      <c r="AQ2668" s="17">
        <v>2.3878925942459699E-2</v>
      </c>
      <c r="AR2668" s="17">
        <v>6.07504838126212E-2</v>
      </c>
      <c r="AS2668" s="17"/>
      <c r="AT2668" s="17">
        <v>5.5262427862458101E-2</v>
      </c>
      <c r="AU2668" s="17">
        <v>5.5304669980285097E-2</v>
      </c>
      <c r="AV2668" s="17" t="s">
        <v>74</v>
      </c>
      <c r="AW2668" s="17">
        <v>5.76198613018842E-2</v>
      </c>
      <c r="AX2668" s="17">
        <v>3.2120296102590901E-2</v>
      </c>
      <c r="AY2668" s="17">
        <v>2.3585391380029502E-2</v>
      </c>
      <c r="AZ2668" s="17">
        <v>0.113920768734724</v>
      </c>
    </row>
    <row r="2669" spans="2:52" x14ac:dyDescent="0.35">
      <c r="C2669" s="17"/>
      <c r="D2669" s="17"/>
      <c r="E2669" s="17"/>
      <c r="F2669" s="17"/>
      <c r="G2669" s="17"/>
      <c r="H2669" s="17"/>
      <c r="I2669" s="17"/>
      <c r="J2669" s="17"/>
      <c r="K2669" s="17"/>
      <c r="L2669" s="17"/>
      <c r="M2669" s="17"/>
      <c r="N2669" s="17"/>
      <c r="O2669" s="17"/>
      <c r="P2669" s="17"/>
      <c r="Q2669" s="17"/>
      <c r="R2669" s="17"/>
      <c r="S2669" s="17"/>
      <c r="T2669" s="17"/>
      <c r="U2669" s="17"/>
      <c r="V2669" s="17"/>
      <c r="W2669" s="17"/>
      <c r="X2669" s="17"/>
      <c r="Y2669" s="17"/>
      <c r="Z2669" s="17"/>
      <c r="AA2669" s="17"/>
      <c r="AB2669" s="17"/>
      <c r="AC2669" s="17"/>
      <c r="AD2669" s="17"/>
      <c r="AE2669" s="17"/>
      <c r="AF2669" s="17"/>
      <c r="AG2669" s="17"/>
      <c r="AH2669" s="17"/>
      <c r="AI2669" s="17"/>
      <c r="AJ2669" s="17"/>
      <c r="AK2669" s="17"/>
      <c r="AL2669" s="17"/>
      <c r="AM2669" s="17"/>
      <c r="AN2669" s="17"/>
      <c r="AO2669" s="17"/>
      <c r="AP2669" s="17"/>
      <c r="AQ2669" s="17"/>
      <c r="AR2669" s="17"/>
      <c r="AS2669" s="17"/>
      <c r="AT2669" s="17"/>
      <c r="AU2669" s="17"/>
      <c r="AV2669" s="17"/>
      <c r="AW2669" s="17"/>
      <c r="AX2669" s="17"/>
      <c r="AY2669" s="17"/>
      <c r="AZ2669" s="17"/>
    </row>
    <row r="2670" spans="2:52" x14ac:dyDescent="0.35">
      <c r="B2670" s="6" t="s">
        <v>716</v>
      </c>
      <c r="C2670" s="17"/>
      <c r="D2670" s="17"/>
      <c r="E2670" s="17"/>
      <c r="F2670" s="17"/>
      <c r="G2670" s="17"/>
      <c r="H2670" s="17"/>
      <c r="I2670" s="17"/>
      <c r="J2670" s="17"/>
      <c r="K2670" s="17"/>
      <c r="L2670" s="17"/>
      <c r="M2670" s="17"/>
      <c r="N2670" s="17"/>
      <c r="O2670" s="17"/>
      <c r="P2670" s="17"/>
      <c r="Q2670" s="17"/>
      <c r="R2670" s="17"/>
      <c r="S2670" s="17"/>
      <c r="T2670" s="17"/>
      <c r="U2670" s="17"/>
      <c r="V2670" s="17"/>
      <c r="W2670" s="17"/>
      <c r="X2670" s="17"/>
      <c r="Y2670" s="17"/>
      <c r="Z2670" s="17"/>
      <c r="AA2670" s="17"/>
      <c r="AB2670" s="17"/>
      <c r="AC2670" s="17"/>
      <c r="AD2670" s="17"/>
      <c r="AE2670" s="17"/>
      <c r="AF2670" s="17"/>
      <c r="AG2670" s="17"/>
      <c r="AH2670" s="17"/>
      <c r="AI2670" s="17"/>
      <c r="AJ2670" s="17"/>
      <c r="AK2670" s="17"/>
      <c r="AL2670" s="17"/>
      <c r="AM2670" s="17"/>
      <c r="AN2670" s="17"/>
      <c r="AO2670" s="17"/>
      <c r="AP2670" s="17"/>
      <c r="AQ2670" s="17"/>
      <c r="AR2670" s="17"/>
      <c r="AS2670" s="17"/>
      <c r="AT2670" s="17"/>
      <c r="AU2670" s="17"/>
      <c r="AV2670" s="17"/>
      <c r="AW2670" s="17"/>
      <c r="AX2670" s="17"/>
      <c r="AY2670" s="17"/>
      <c r="AZ2670" s="17"/>
    </row>
    <row r="2671" spans="2:52" x14ac:dyDescent="0.35">
      <c r="B2671" s="24" t="s">
        <v>156</v>
      </c>
      <c r="C2671" s="17"/>
      <c r="D2671" s="17"/>
      <c r="E2671" s="17"/>
      <c r="F2671" s="17"/>
      <c r="G2671" s="17"/>
      <c r="H2671" s="17"/>
      <c r="I2671" s="17"/>
      <c r="J2671" s="17"/>
      <c r="K2671" s="17"/>
      <c r="L2671" s="17"/>
      <c r="M2671" s="17"/>
      <c r="N2671" s="17"/>
      <c r="O2671" s="17"/>
      <c r="P2671" s="17"/>
      <c r="Q2671" s="17"/>
      <c r="R2671" s="17"/>
      <c r="S2671" s="17"/>
      <c r="T2671" s="17"/>
      <c r="U2671" s="17"/>
      <c r="V2671" s="17"/>
      <c r="W2671" s="17"/>
      <c r="X2671" s="17"/>
      <c r="Y2671" s="17"/>
      <c r="Z2671" s="17"/>
      <c r="AA2671" s="17"/>
      <c r="AB2671" s="17"/>
      <c r="AC2671" s="17"/>
      <c r="AD2671" s="17"/>
      <c r="AE2671" s="17"/>
      <c r="AF2671" s="17"/>
      <c r="AG2671" s="17"/>
      <c r="AH2671" s="17"/>
      <c r="AI2671" s="17"/>
      <c r="AJ2671" s="17"/>
      <c r="AK2671" s="17"/>
      <c r="AL2671" s="17"/>
      <c r="AM2671" s="17"/>
      <c r="AN2671" s="17"/>
      <c r="AO2671" s="17"/>
      <c r="AP2671" s="17"/>
      <c r="AQ2671" s="17"/>
      <c r="AR2671" s="17"/>
      <c r="AS2671" s="17"/>
      <c r="AT2671" s="17"/>
      <c r="AU2671" s="17"/>
      <c r="AV2671" s="17"/>
      <c r="AW2671" s="17"/>
      <c r="AX2671" s="17"/>
      <c r="AY2671" s="17"/>
      <c r="AZ2671" s="17"/>
    </row>
    <row r="2672" spans="2:52" x14ac:dyDescent="0.35">
      <c r="B2672" t="s">
        <v>707</v>
      </c>
      <c r="C2672" s="17">
        <v>0.17673820433616999</v>
      </c>
      <c r="D2672" s="17">
        <v>0.17388538394220701</v>
      </c>
      <c r="E2672" s="17">
        <v>0.18062371768701899</v>
      </c>
      <c r="F2672" s="17"/>
      <c r="G2672" s="17">
        <v>0.212724209675625</v>
      </c>
      <c r="H2672" s="17">
        <v>0.19928321535944701</v>
      </c>
      <c r="I2672" s="17">
        <v>0.21936022593551999</v>
      </c>
      <c r="J2672" s="17">
        <v>0.193006214872014</v>
      </c>
      <c r="K2672" s="17">
        <v>0.14064613940160001</v>
      </c>
      <c r="L2672" s="17">
        <v>0.108655623964832</v>
      </c>
      <c r="M2672" s="17"/>
      <c r="N2672" s="17">
        <v>0.18841527960819099</v>
      </c>
      <c r="O2672" s="17">
        <v>0.12573920045829301</v>
      </c>
      <c r="P2672" s="17">
        <v>0.17735955633228101</v>
      </c>
      <c r="Q2672" s="17">
        <v>0.20919290728158499</v>
      </c>
      <c r="R2672" s="17"/>
      <c r="S2672" s="17">
        <v>0.20851398891883</v>
      </c>
      <c r="T2672" s="17">
        <v>0.149746995310303</v>
      </c>
      <c r="U2672" s="17">
        <v>0.13817820845558601</v>
      </c>
      <c r="V2672" s="17">
        <v>0.14628866003659499</v>
      </c>
      <c r="W2672" s="17">
        <v>0.13294324425370199</v>
      </c>
      <c r="X2672" s="17">
        <v>0.17793257407646801</v>
      </c>
      <c r="Y2672" s="17">
        <v>0.23947181076740401</v>
      </c>
      <c r="Z2672" s="17">
        <v>0.24372513802722001</v>
      </c>
      <c r="AA2672" s="17">
        <v>0.18025538868047999</v>
      </c>
      <c r="AB2672" s="17">
        <v>0.18001218312924699</v>
      </c>
      <c r="AC2672" s="17">
        <v>0.12422511181368399</v>
      </c>
      <c r="AD2672" s="17">
        <v>0.18647226936786299</v>
      </c>
      <c r="AE2672" s="17"/>
      <c r="AF2672" s="17">
        <v>0.128514396598292</v>
      </c>
      <c r="AG2672" s="17">
        <v>0.19323774478741801</v>
      </c>
      <c r="AH2672" s="17">
        <v>0.285583166548386</v>
      </c>
      <c r="AI2672" s="17"/>
      <c r="AJ2672" s="17">
        <v>0.11313901397545501</v>
      </c>
      <c r="AK2672" s="17">
        <v>0.26296704056257197</v>
      </c>
      <c r="AL2672" s="17">
        <v>8.5965895792616501E-2</v>
      </c>
      <c r="AM2672" s="17">
        <v>0.17204734329670199</v>
      </c>
      <c r="AN2672" s="17">
        <v>0.232471794457834</v>
      </c>
      <c r="AO2672" s="17"/>
      <c r="AP2672" s="17">
        <v>0.10829419540051501</v>
      </c>
      <c r="AQ2672" s="17">
        <v>0.221318172290216</v>
      </c>
      <c r="AR2672" s="17">
        <v>0.177396196153154</v>
      </c>
      <c r="AS2672" s="17"/>
      <c r="AT2672" s="17">
        <v>0.10709623631659</v>
      </c>
      <c r="AU2672" s="17">
        <v>0.16769728980207699</v>
      </c>
      <c r="AV2672" s="17" t="s">
        <v>74</v>
      </c>
      <c r="AW2672" s="17">
        <v>0.273278736987979</v>
      </c>
      <c r="AX2672" s="17">
        <v>0.19129058620241701</v>
      </c>
      <c r="AY2672" s="17">
        <v>0.26900551680145701</v>
      </c>
      <c r="AZ2672" s="17">
        <v>4.4718959694448703E-2</v>
      </c>
    </row>
    <row r="2673" spans="2:52" x14ac:dyDescent="0.35">
      <c r="B2673" t="s">
        <v>708</v>
      </c>
      <c r="C2673" s="17">
        <v>0.41959418547117699</v>
      </c>
      <c r="D2673" s="17">
        <v>0.42900199727652299</v>
      </c>
      <c r="E2673" s="17">
        <v>0.40937766315964103</v>
      </c>
      <c r="F2673" s="17"/>
      <c r="G2673" s="17">
        <v>0.44666740260606902</v>
      </c>
      <c r="H2673" s="17">
        <v>0.445766087748171</v>
      </c>
      <c r="I2673" s="17">
        <v>0.41620041623028498</v>
      </c>
      <c r="J2673" s="17">
        <v>0.44086484513018198</v>
      </c>
      <c r="K2673" s="17">
        <v>0.42590241945232798</v>
      </c>
      <c r="L2673" s="17">
        <v>0.35898014215984803</v>
      </c>
      <c r="M2673" s="17"/>
      <c r="N2673" s="17">
        <v>0.41058311295810901</v>
      </c>
      <c r="O2673" s="17">
        <v>0.45891008662883498</v>
      </c>
      <c r="P2673" s="17">
        <v>0.37826545506772502</v>
      </c>
      <c r="Q2673" s="17">
        <v>0.42689774311327899</v>
      </c>
      <c r="R2673" s="17"/>
      <c r="S2673" s="17">
        <v>0.42268206609151499</v>
      </c>
      <c r="T2673" s="17">
        <v>0.43004704441330299</v>
      </c>
      <c r="U2673" s="17">
        <v>0.36547725998481401</v>
      </c>
      <c r="V2673" s="17">
        <v>0.33374037181090699</v>
      </c>
      <c r="W2673" s="17">
        <v>0.43749168701285601</v>
      </c>
      <c r="X2673" s="17">
        <v>0.42915423612703102</v>
      </c>
      <c r="Y2673" s="17">
        <v>0.344422927307795</v>
      </c>
      <c r="Z2673" s="17">
        <v>0.48508102705022799</v>
      </c>
      <c r="AA2673" s="17">
        <v>0.483424887704342</v>
      </c>
      <c r="AB2673" s="17">
        <v>0.46229842066318599</v>
      </c>
      <c r="AC2673" s="17">
        <v>0.378265352755846</v>
      </c>
      <c r="AD2673" s="17">
        <v>0.42807741941590899</v>
      </c>
      <c r="AE2673" s="17"/>
      <c r="AF2673" s="17">
        <v>0.39721214319286302</v>
      </c>
      <c r="AG2673" s="17">
        <v>0.42618179644811099</v>
      </c>
      <c r="AH2673" s="17">
        <v>0.38500662616743397</v>
      </c>
      <c r="AI2673" s="17"/>
      <c r="AJ2673" s="17">
        <v>0.36299581751495003</v>
      </c>
      <c r="AK2673" s="17">
        <v>0.42685395993136399</v>
      </c>
      <c r="AL2673" s="17">
        <v>0.46665665160124298</v>
      </c>
      <c r="AM2673" s="17">
        <v>0.52843334299460898</v>
      </c>
      <c r="AN2673" s="17">
        <v>0.42500519260030101</v>
      </c>
      <c r="AO2673" s="17"/>
      <c r="AP2673" s="17">
        <v>0.31580752863404199</v>
      </c>
      <c r="AQ2673" s="17">
        <v>0.45831091797600998</v>
      </c>
      <c r="AR2673" s="17">
        <v>0.43630750471124902</v>
      </c>
      <c r="AS2673" s="17"/>
      <c r="AT2673" s="17">
        <v>0.39727755093976402</v>
      </c>
      <c r="AU2673" s="17">
        <v>0.396316474929441</v>
      </c>
      <c r="AV2673" s="17" t="s">
        <v>74</v>
      </c>
      <c r="AW2673" s="17">
        <v>0.40555928224191301</v>
      </c>
      <c r="AX2673" s="17">
        <v>0.41888007503504499</v>
      </c>
      <c r="AY2673" s="17">
        <v>0.45962879632043901</v>
      </c>
      <c r="AZ2673" s="17">
        <v>0.56344430773076504</v>
      </c>
    </row>
    <row r="2674" spans="2:52" x14ac:dyDescent="0.35">
      <c r="B2674" t="s">
        <v>709</v>
      </c>
      <c r="C2674" s="17">
        <v>0.28238286264592299</v>
      </c>
      <c r="D2674" s="17">
        <v>0.282131512526059</v>
      </c>
      <c r="E2674" s="17">
        <v>0.28164992756528801</v>
      </c>
      <c r="F2674" s="17"/>
      <c r="G2674" s="17">
        <v>0.242099745261211</v>
      </c>
      <c r="H2674" s="17">
        <v>0.27493824919801801</v>
      </c>
      <c r="I2674" s="17">
        <v>0.22777442867838299</v>
      </c>
      <c r="J2674" s="17">
        <v>0.238776249123622</v>
      </c>
      <c r="K2674" s="17">
        <v>0.29644671815770401</v>
      </c>
      <c r="L2674" s="17">
        <v>0.38920547737605399</v>
      </c>
      <c r="M2674" s="17"/>
      <c r="N2674" s="17">
        <v>0.31669388472062399</v>
      </c>
      <c r="O2674" s="17">
        <v>0.28941852814021202</v>
      </c>
      <c r="P2674" s="17">
        <v>0.28547441536988</v>
      </c>
      <c r="Q2674" s="17">
        <v>0.24069117312786301</v>
      </c>
      <c r="R2674" s="17"/>
      <c r="S2674" s="17">
        <v>0.26860879228272799</v>
      </c>
      <c r="T2674" s="17">
        <v>0.27656078270967099</v>
      </c>
      <c r="U2674" s="17">
        <v>0.349176825230126</v>
      </c>
      <c r="V2674" s="17">
        <v>0.428077748793948</v>
      </c>
      <c r="W2674" s="17">
        <v>0.26031947281640999</v>
      </c>
      <c r="X2674" s="17">
        <v>0.26814535276999601</v>
      </c>
      <c r="Y2674" s="17">
        <v>0.27772861659765502</v>
      </c>
      <c r="Z2674" s="17">
        <v>0.154000792833108</v>
      </c>
      <c r="AA2674" s="17">
        <v>0.21941315907834399</v>
      </c>
      <c r="AB2674" s="17">
        <v>0.26192130395508001</v>
      </c>
      <c r="AC2674" s="17">
        <v>0.35071615078243301</v>
      </c>
      <c r="AD2674" s="17">
        <v>0.34290258723661998</v>
      </c>
      <c r="AE2674" s="17"/>
      <c r="AF2674" s="17">
        <v>0.32354372578282498</v>
      </c>
      <c r="AG2674" s="17">
        <v>0.294447633387667</v>
      </c>
      <c r="AH2674" s="17">
        <v>0.177538685417619</v>
      </c>
      <c r="AI2674" s="17"/>
      <c r="AJ2674" s="17">
        <v>0.36026314232434697</v>
      </c>
      <c r="AK2674" s="17">
        <v>0.22208580572158901</v>
      </c>
      <c r="AL2674" s="17">
        <v>0.35223444749072003</v>
      </c>
      <c r="AM2674" s="17">
        <v>0.29951931370868901</v>
      </c>
      <c r="AN2674" s="17">
        <v>0.228059161128041</v>
      </c>
      <c r="AO2674" s="17"/>
      <c r="AP2674" s="17">
        <v>0.39556563684561202</v>
      </c>
      <c r="AQ2674" s="17">
        <v>0.242657202578485</v>
      </c>
      <c r="AR2674" s="17">
        <v>0.245250150345655</v>
      </c>
      <c r="AS2674" s="17"/>
      <c r="AT2674" s="17">
        <v>0.34201460362741098</v>
      </c>
      <c r="AU2674" s="17">
        <v>0.31219718724443102</v>
      </c>
      <c r="AV2674" s="17" t="s">
        <v>74</v>
      </c>
      <c r="AW2674" s="17">
        <v>0.18439019833123901</v>
      </c>
      <c r="AX2674" s="17">
        <v>0.25349805078925502</v>
      </c>
      <c r="AY2674" s="17">
        <v>0.216550775864674</v>
      </c>
      <c r="AZ2674" s="17">
        <v>0.291779270078173</v>
      </c>
    </row>
    <row r="2675" spans="2:52" x14ac:dyDescent="0.35">
      <c r="B2675" t="s">
        <v>710</v>
      </c>
      <c r="C2675" s="17">
        <v>4.3589991592273003E-2</v>
      </c>
      <c r="D2675" s="17">
        <v>4.4974384412967E-2</v>
      </c>
      <c r="E2675" s="17">
        <v>4.2435493268105098E-2</v>
      </c>
      <c r="F2675" s="17"/>
      <c r="G2675" s="17">
        <v>1.09289214651565E-2</v>
      </c>
      <c r="H2675" s="17">
        <v>1.6642681897504601E-2</v>
      </c>
      <c r="I2675" s="17">
        <v>5.3903030730504703E-2</v>
      </c>
      <c r="J2675" s="17">
        <v>5.16215679279926E-2</v>
      </c>
      <c r="K2675" s="17">
        <v>5.45054993477102E-2</v>
      </c>
      <c r="L2675" s="17">
        <v>6.7250440126297897E-2</v>
      </c>
      <c r="M2675" s="17"/>
      <c r="N2675" s="17">
        <v>3.77838537939581E-2</v>
      </c>
      <c r="O2675" s="17">
        <v>5.46940530498898E-2</v>
      </c>
      <c r="P2675" s="17">
        <v>5.2004453130712502E-2</v>
      </c>
      <c r="Q2675" s="17">
        <v>3.34641636286407E-2</v>
      </c>
      <c r="R2675" s="17"/>
      <c r="S2675" s="17">
        <v>3.2266478993039499E-2</v>
      </c>
      <c r="T2675" s="17">
        <v>4.6090981889574403E-2</v>
      </c>
      <c r="U2675" s="17">
        <v>5.9388763622335701E-2</v>
      </c>
      <c r="V2675" s="17">
        <v>3.5468805038174699E-2</v>
      </c>
      <c r="W2675" s="17">
        <v>5.5694050354409698E-2</v>
      </c>
      <c r="X2675" s="17">
        <v>4.2672397766024002E-2</v>
      </c>
      <c r="Y2675" s="17">
        <v>4.5848840351522001E-2</v>
      </c>
      <c r="Z2675" s="17">
        <v>2.8947744941445499E-2</v>
      </c>
      <c r="AA2675" s="17">
        <v>3.50339450647403E-2</v>
      </c>
      <c r="AB2675" s="17">
        <v>3.7767500309994699E-2</v>
      </c>
      <c r="AC2675" s="17">
        <v>0.11802678599498199</v>
      </c>
      <c r="AD2675" s="17">
        <v>0</v>
      </c>
      <c r="AE2675" s="17"/>
      <c r="AF2675" s="17">
        <v>8.5175902498016404E-2</v>
      </c>
      <c r="AG2675" s="17">
        <v>2.88530512916844E-2</v>
      </c>
      <c r="AH2675" s="17">
        <v>1.87462346844781E-2</v>
      </c>
      <c r="AI2675" s="17"/>
      <c r="AJ2675" s="17">
        <v>7.7348305750565199E-2</v>
      </c>
      <c r="AK2675" s="17">
        <v>4.1335249786804598E-2</v>
      </c>
      <c r="AL2675" s="17">
        <v>3.0144930188817701E-2</v>
      </c>
      <c r="AM2675" s="17">
        <v>0</v>
      </c>
      <c r="AN2675" s="17">
        <v>0</v>
      </c>
      <c r="AO2675" s="17"/>
      <c r="AP2675" s="17">
        <v>8.7421795409947906E-2</v>
      </c>
      <c r="AQ2675" s="17">
        <v>3.0374004109439998E-2</v>
      </c>
      <c r="AR2675" s="17">
        <v>6.8499023424868993E-2</v>
      </c>
      <c r="AS2675" s="17"/>
      <c r="AT2675" s="17">
        <v>6.3983216488372005E-2</v>
      </c>
      <c r="AU2675" s="17">
        <v>4.4701042190293798E-2</v>
      </c>
      <c r="AV2675" s="17" t="s">
        <v>74</v>
      </c>
      <c r="AW2675" s="17">
        <v>3.1021704805191799E-2</v>
      </c>
      <c r="AX2675" s="17">
        <v>1.62083081918802E-2</v>
      </c>
      <c r="AY2675" s="17">
        <v>3.3836426994320101E-2</v>
      </c>
      <c r="AZ2675" s="17">
        <v>0</v>
      </c>
    </row>
    <row r="2676" spans="2:52" x14ac:dyDescent="0.35">
      <c r="B2676" t="s">
        <v>711</v>
      </c>
      <c r="C2676" s="17">
        <v>1.5323656781756701E-2</v>
      </c>
      <c r="D2676" s="17">
        <v>1.6826460254755701E-2</v>
      </c>
      <c r="E2676" s="17">
        <v>1.38895992924846E-2</v>
      </c>
      <c r="F2676" s="17"/>
      <c r="G2676" s="17">
        <v>0</v>
      </c>
      <c r="H2676" s="17">
        <v>0</v>
      </c>
      <c r="I2676" s="17">
        <v>0</v>
      </c>
      <c r="J2676" s="17">
        <v>2.64234325798074E-2</v>
      </c>
      <c r="K2676" s="17">
        <v>2.75665455114033E-2</v>
      </c>
      <c r="L2676" s="17">
        <v>3.44401161217298E-2</v>
      </c>
      <c r="M2676" s="17"/>
      <c r="N2676" s="17">
        <v>5.2892106753134899E-3</v>
      </c>
      <c r="O2676" s="17">
        <v>1.16370951313363E-2</v>
      </c>
      <c r="P2676" s="17">
        <v>2.67137161623421E-2</v>
      </c>
      <c r="Q2676" s="17">
        <v>2.0849344169389401E-2</v>
      </c>
      <c r="R2676" s="17"/>
      <c r="S2676" s="17">
        <v>1.9082904440093699E-2</v>
      </c>
      <c r="T2676" s="17">
        <v>1.1021619479550399E-2</v>
      </c>
      <c r="U2676" s="17">
        <v>2.08024097099734E-2</v>
      </c>
      <c r="V2676" s="17">
        <v>0</v>
      </c>
      <c r="W2676" s="17">
        <v>0</v>
      </c>
      <c r="X2676" s="17">
        <v>1.5682364774791499E-2</v>
      </c>
      <c r="Y2676" s="17">
        <v>2.8716206474866501E-2</v>
      </c>
      <c r="Z2676" s="17">
        <v>2.98590149667948E-2</v>
      </c>
      <c r="AA2676" s="17">
        <v>0</v>
      </c>
      <c r="AB2676" s="17">
        <v>1.6515638368459502E-2</v>
      </c>
      <c r="AC2676" s="17">
        <v>2.87665986530556E-2</v>
      </c>
      <c r="AD2676" s="17">
        <v>4.25477239796078E-2</v>
      </c>
      <c r="AE2676" s="17"/>
      <c r="AF2676" s="17">
        <v>1.97682710493404E-2</v>
      </c>
      <c r="AG2676" s="17">
        <v>1.08726214279583E-2</v>
      </c>
      <c r="AH2676" s="17">
        <v>2.6754117585730999E-2</v>
      </c>
      <c r="AI2676" s="17"/>
      <c r="AJ2676" s="17">
        <v>2.55283806808069E-2</v>
      </c>
      <c r="AK2676" s="17">
        <v>9.3809730393672498E-3</v>
      </c>
      <c r="AL2676" s="17">
        <v>1.6340714714296298E-2</v>
      </c>
      <c r="AM2676" s="17">
        <v>0</v>
      </c>
      <c r="AN2676" s="17">
        <v>9.4466769140432606E-3</v>
      </c>
      <c r="AO2676" s="17"/>
      <c r="AP2676" s="17">
        <v>2.4399307323593401E-2</v>
      </c>
      <c r="AQ2676" s="17">
        <v>7.12690123917458E-3</v>
      </c>
      <c r="AR2676" s="17">
        <v>0</v>
      </c>
      <c r="AS2676" s="17"/>
      <c r="AT2676" s="17">
        <v>2.8271996241343501E-2</v>
      </c>
      <c r="AU2676" s="17">
        <v>5.5070323807542201E-3</v>
      </c>
      <c r="AV2676" s="17" t="s">
        <v>74</v>
      </c>
      <c r="AW2676" s="17">
        <v>1.50542470857781E-2</v>
      </c>
      <c r="AX2676" s="17">
        <v>3.3223796146378402E-2</v>
      </c>
      <c r="AY2676" s="17">
        <v>0</v>
      </c>
      <c r="AZ2676" s="17">
        <v>0</v>
      </c>
    </row>
    <row r="2677" spans="2:52" x14ac:dyDescent="0.35">
      <c r="B2677" t="s">
        <v>72</v>
      </c>
      <c r="C2677" s="17">
        <v>6.2371099172701103E-2</v>
      </c>
      <c r="D2677" s="17">
        <v>5.3180261587488897E-2</v>
      </c>
      <c r="E2677" s="17">
        <v>7.2023599027462706E-2</v>
      </c>
      <c r="F2677" s="17"/>
      <c r="G2677" s="17">
        <v>8.7579720991937907E-2</v>
      </c>
      <c r="H2677" s="17">
        <v>6.3369765796859601E-2</v>
      </c>
      <c r="I2677" s="17">
        <v>8.2761898425308303E-2</v>
      </c>
      <c r="J2677" s="17">
        <v>4.9307690366382502E-2</v>
      </c>
      <c r="K2677" s="17">
        <v>5.4932678129254502E-2</v>
      </c>
      <c r="L2677" s="17">
        <v>4.1468200251237999E-2</v>
      </c>
      <c r="M2677" s="17"/>
      <c r="N2677" s="17">
        <v>4.1234658243805102E-2</v>
      </c>
      <c r="O2677" s="17">
        <v>5.9601036591433398E-2</v>
      </c>
      <c r="P2677" s="17">
        <v>8.0182403937059096E-2</v>
      </c>
      <c r="Q2677" s="17">
        <v>6.8904668679243303E-2</v>
      </c>
      <c r="R2677" s="17"/>
      <c r="S2677" s="17">
        <v>4.8845769273793298E-2</v>
      </c>
      <c r="T2677" s="17">
        <v>8.6532576197598104E-2</v>
      </c>
      <c r="U2677" s="17">
        <v>6.6976532997164995E-2</v>
      </c>
      <c r="V2677" s="17">
        <v>5.6424414320375302E-2</v>
      </c>
      <c r="W2677" s="17">
        <v>0.11355154556262199</v>
      </c>
      <c r="X2677" s="17">
        <v>6.6413074485689394E-2</v>
      </c>
      <c r="Y2677" s="17">
        <v>6.38115985007571E-2</v>
      </c>
      <c r="Z2677" s="17">
        <v>5.8386282181204403E-2</v>
      </c>
      <c r="AA2677" s="17">
        <v>8.1872619472094801E-2</v>
      </c>
      <c r="AB2677" s="17">
        <v>4.1484953574033097E-2</v>
      </c>
      <c r="AC2677" s="17">
        <v>0</v>
      </c>
      <c r="AD2677" s="17">
        <v>0</v>
      </c>
      <c r="AE2677" s="17"/>
      <c r="AF2677" s="17">
        <v>4.5785560878663603E-2</v>
      </c>
      <c r="AG2677" s="17">
        <v>4.6407152657160902E-2</v>
      </c>
      <c r="AH2677" s="17">
        <v>0.106371169596352</v>
      </c>
      <c r="AI2677" s="17"/>
      <c r="AJ2677" s="17">
        <v>6.0725339753875798E-2</v>
      </c>
      <c r="AK2677" s="17">
        <v>3.7376970958303703E-2</v>
      </c>
      <c r="AL2677" s="17">
        <v>4.8657360212306197E-2</v>
      </c>
      <c r="AM2677" s="17">
        <v>0</v>
      </c>
      <c r="AN2677" s="17">
        <v>0.105017174899781</v>
      </c>
      <c r="AO2677" s="17"/>
      <c r="AP2677" s="17">
        <v>6.8511536386289595E-2</v>
      </c>
      <c r="AQ2677" s="17">
        <v>4.0212801806673401E-2</v>
      </c>
      <c r="AR2677" s="17">
        <v>7.2547125365072407E-2</v>
      </c>
      <c r="AS2677" s="17"/>
      <c r="AT2677" s="17">
        <v>6.13563963865199E-2</v>
      </c>
      <c r="AU2677" s="17">
        <v>7.3580973453003101E-2</v>
      </c>
      <c r="AV2677" s="17" t="s">
        <v>74</v>
      </c>
      <c r="AW2677" s="17">
        <v>9.06958305478993E-2</v>
      </c>
      <c r="AX2677" s="17">
        <v>8.6899183635024593E-2</v>
      </c>
      <c r="AY2677" s="17">
        <v>2.09784840191099E-2</v>
      </c>
      <c r="AZ2677" s="17">
        <v>0.100057462496614</v>
      </c>
    </row>
    <row r="2678" spans="2:52" x14ac:dyDescent="0.35">
      <c r="C2678" s="17"/>
      <c r="D2678" s="17"/>
      <c r="E2678" s="17"/>
      <c r="F2678" s="17"/>
      <c r="G2678" s="17"/>
      <c r="H2678" s="17"/>
      <c r="I2678" s="17"/>
      <c r="J2678" s="17"/>
      <c r="K2678" s="17"/>
      <c r="L2678" s="17"/>
      <c r="M2678" s="17"/>
      <c r="N2678" s="17"/>
      <c r="O2678" s="17"/>
      <c r="P2678" s="17"/>
      <c r="Q2678" s="17"/>
      <c r="R2678" s="17"/>
      <c r="S2678" s="17"/>
      <c r="T2678" s="17"/>
      <c r="U2678" s="17"/>
      <c r="V2678" s="17"/>
      <c r="W2678" s="17"/>
      <c r="X2678" s="17"/>
      <c r="Y2678" s="17"/>
      <c r="Z2678" s="17"/>
      <c r="AA2678" s="17"/>
      <c r="AB2678" s="17"/>
      <c r="AC2678" s="17"/>
      <c r="AD2678" s="17"/>
      <c r="AE2678" s="17"/>
      <c r="AF2678" s="17"/>
      <c r="AG2678" s="17"/>
      <c r="AH2678" s="17"/>
      <c r="AI2678" s="17"/>
      <c r="AJ2678" s="17"/>
      <c r="AK2678" s="17"/>
      <c r="AL2678" s="17"/>
      <c r="AM2678" s="17"/>
      <c r="AN2678" s="17"/>
      <c r="AO2678" s="17"/>
      <c r="AP2678" s="17"/>
      <c r="AQ2678" s="17"/>
      <c r="AR2678" s="17"/>
      <c r="AS2678" s="17"/>
      <c r="AT2678" s="17"/>
      <c r="AU2678" s="17"/>
      <c r="AV2678" s="17"/>
      <c r="AW2678" s="17"/>
      <c r="AX2678" s="17"/>
      <c r="AY2678" s="17"/>
      <c r="AZ2678" s="17"/>
    </row>
    <row r="2679" spans="2:52" x14ac:dyDescent="0.35">
      <c r="B2679" s="6" t="s">
        <v>717</v>
      </c>
      <c r="C2679" s="17"/>
      <c r="D2679" s="17"/>
      <c r="E2679" s="17"/>
      <c r="F2679" s="17"/>
      <c r="G2679" s="17"/>
      <c r="H2679" s="17"/>
      <c r="I2679" s="17"/>
      <c r="J2679" s="17"/>
      <c r="K2679" s="17"/>
      <c r="L2679" s="17"/>
      <c r="M2679" s="17"/>
      <c r="N2679" s="17"/>
      <c r="O2679" s="17"/>
      <c r="P2679" s="17"/>
      <c r="Q2679" s="17"/>
      <c r="R2679" s="17"/>
      <c r="S2679" s="17"/>
      <c r="T2679" s="17"/>
      <c r="U2679" s="17"/>
      <c r="V2679" s="17"/>
      <c r="W2679" s="17"/>
      <c r="X2679" s="17"/>
      <c r="Y2679" s="17"/>
      <c r="Z2679" s="17"/>
      <c r="AA2679" s="17"/>
      <c r="AB2679" s="17"/>
      <c r="AC2679" s="17"/>
      <c r="AD2679" s="17"/>
      <c r="AE2679" s="17"/>
      <c r="AF2679" s="17"/>
      <c r="AG2679" s="17"/>
      <c r="AH2679" s="17"/>
      <c r="AI2679" s="17"/>
      <c r="AJ2679" s="17"/>
      <c r="AK2679" s="17"/>
      <c r="AL2679" s="17"/>
      <c r="AM2679" s="17"/>
      <c r="AN2679" s="17"/>
      <c r="AO2679" s="17"/>
      <c r="AP2679" s="17"/>
      <c r="AQ2679" s="17"/>
      <c r="AR2679" s="17"/>
      <c r="AS2679" s="17"/>
      <c r="AT2679" s="17"/>
      <c r="AU2679" s="17"/>
      <c r="AV2679" s="17"/>
      <c r="AW2679" s="17"/>
      <c r="AX2679" s="17"/>
      <c r="AY2679" s="17"/>
      <c r="AZ2679" s="17"/>
    </row>
    <row r="2680" spans="2:52" x14ac:dyDescent="0.35">
      <c r="B2680" s="24" t="s">
        <v>156</v>
      </c>
      <c r="C2680" s="17"/>
      <c r="D2680" s="17"/>
      <c r="E2680" s="17"/>
      <c r="F2680" s="17"/>
      <c r="G2680" s="17"/>
      <c r="H2680" s="17"/>
      <c r="I2680" s="17"/>
      <c r="J2680" s="17"/>
      <c r="K2680" s="17"/>
      <c r="L2680" s="17"/>
      <c r="M2680" s="17"/>
      <c r="N2680" s="17"/>
      <c r="O2680" s="17"/>
      <c r="P2680" s="17"/>
      <c r="Q2680" s="17"/>
      <c r="R2680" s="17"/>
      <c r="S2680" s="17"/>
      <c r="T2680" s="17"/>
      <c r="U2680" s="17"/>
      <c r="V2680" s="17"/>
      <c r="W2680" s="17"/>
      <c r="X2680" s="17"/>
      <c r="Y2680" s="17"/>
      <c r="Z2680" s="17"/>
      <c r="AA2680" s="17"/>
      <c r="AB2680" s="17"/>
      <c r="AC2680" s="17"/>
      <c r="AD2680" s="17"/>
      <c r="AE2680" s="17"/>
      <c r="AF2680" s="17"/>
      <c r="AG2680" s="17"/>
      <c r="AH2680" s="17"/>
      <c r="AI2680" s="17"/>
      <c r="AJ2680" s="17"/>
      <c r="AK2680" s="17"/>
      <c r="AL2680" s="17"/>
      <c r="AM2680" s="17"/>
      <c r="AN2680" s="17"/>
      <c r="AO2680" s="17"/>
      <c r="AP2680" s="17"/>
      <c r="AQ2680" s="17"/>
      <c r="AR2680" s="17"/>
      <c r="AS2680" s="17"/>
      <c r="AT2680" s="17"/>
      <c r="AU2680" s="17"/>
      <c r="AV2680" s="17"/>
      <c r="AW2680" s="17"/>
      <c r="AX2680" s="17"/>
      <c r="AY2680" s="17"/>
      <c r="AZ2680" s="17"/>
    </row>
    <row r="2681" spans="2:52" x14ac:dyDescent="0.35">
      <c r="B2681" t="s">
        <v>707</v>
      </c>
      <c r="C2681" s="17">
        <v>9.9417703458153803E-2</v>
      </c>
      <c r="D2681" s="17">
        <v>0.10775218933114</v>
      </c>
      <c r="E2681" s="17">
        <v>9.1816898544922407E-2</v>
      </c>
      <c r="F2681" s="17"/>
      <c r="G2681" s="17">
        <v>9.6899692877110602E-2</v>
      </c>
      <c r="H2681" s="17">
        <v>9.7571797668339705E-2</v>
      </c>
      <c r="I2681" s="17">
        <v>0.116105347483973</v>
      </c>
      <c r="J2681" s="17">
        <v>7.3484360835463294E-2</v>
      </c>
      <c r="K2681" s="17">
        <v>9.5925284217691503E-2</v>
      </c>
      <c r="L2681" s="17">
        <v>0.10817110303663199</v>
      </c>
      <c r="M2681" s="17"/>
      <c r="N2681" s="17">
        <v>0.11301477981729401</v>
      </c>
      <c r="O2681" s="17">
        <v>7.0766309541423794E-2</v>
      </c>
      <c r="P2681" s="17">
        <v>0.104980306151525</v>
      </c>
      <c r="Q2681" s="17">
        <v>0.112799295491798</v>
      </c>
      <c r="R2681" s="17"/>
      <c r="S2681" s="17">
        <v>0.139901947678711</v>
      </c>
      <c r="T2681" s="17">
        <v>3.3813035205922798E-2</v>
      </c>
      <c r="U2681" s="17">
        <v>0.13038534791999801</v>
      </c>
      <c r="V2681" s="17">
        <v>9.6046059383530794E-2</v>
      </c>
      <c r="W2681" s="17">
        <v>0.13816577340074501</v>
      </c>
      <c r="X2681" s="17">
        <v>0.12665311381546901</v>
      </c>
      <c r="Y2681" s="17">
        <v>5.1368721153909502E-2</v>
      </c>
      <c r="Z2681" s="17">
        <v>0.23592656114218299</v>
      </c>
      <c r="AA2681" s="17">
        <v>6.6099467687435701E-2</v>
      </c>
      <c r="AB2681" s="17">
        <v>0.106510089924458</v>
      </c>
      <c r="AC2681" s="17">
        <v>4.70564933819142E-2</v>
      </c>
      <c r="AD2681" s="17">
        <v>0.13791216067776599</v>
      </c>
      <c r="AE2681" s="17"/>
      <c r="AF2681" s="17">
        <v>8.1595107787985705E-2</v>
      </c>
      <c r="AG2681" s="17">
        <v>0.11008592695578701</v>
      </c>
      <c r="AH2681" s="17">
        <v>0.118633247642909</v>
      </c>
      <c r="AI2681" s="17"/>
      <c r="AJ2681" s="17">
        <v>7.5908429828427798E-2</v>
      </c>
      <c r="AK2681" s="17">
        <v>0.122349965035936</v>
      </c>
      <c r="AL2681" s="17">
        <v>4.78778645484432E-2</v>
      </c>
      <c r="AM2681" s="17">
        <v>9.2986122755999795E-2</v>
      </c>
      <c r="AN2681" s="17">
        <v>0.16001266949100501</v>
      </c>
      <c r="AO2681" s="17"/>
      <c r="AP2681" s="17">
        <v>5.3744104089438402E-2</v>
      </c>
      <c r="AQ2681" s="17">
        <v>0.13906298064203099</v>
      </c>
      <c r="AR2681" s="17">
        <v>4.9108582006878197E-2</v>
      </c>
      <c r="AS2681" s="17"/>
      <c r="AT2681" s="17">
        <v>9.7052732717529094E-2</v>
      </c>
      <c r="AU2681" s="17">
        <v>3.8093033922144699E-2</v>
      </c>
      <c r="AV2681" s="17" t="s">
        <v>74</v>
      </c>
      <c r="AW2681" s="17">
        <v>0.101482812051179</v>
      </c>
      <c r="AX2681" s="17">
        <v>0.159105849654117</v>
      </c>
      <c r="AY2681" s="17">
        <v>0.171649676615064</v>
      </c>
      <c r="AZ2681" s="17">
        <v>4.7789252144000899E-2</v>
      </c>
    </row>
    <row r="2682" spans="2:52" x14ac:dyDescent="0.35">
      <c r="B2682" t="s">
        <v>708</v>
      </c>
      <c r="C2682" s="17">
        <v>0.39383819349412602</v>
      </c>
      <c r="D2682" s="17">
        <v>0.39926925522562001</v>
      </c>
      <c r="E2682" s="17">
        <v>0.38702425889988601</v>
      </c>
      <c r="F2682" s="17"/>
      <c r="G2682" s="17">
        <v>0.41251326407675698</v>
      </c>
      <c r="H2682" s="17">
        <v>0.46665036501322898</v>
      </c>
      <c r="I2682" s="17">
        <v>0.39723800253929198</v>
      </c>
      <c r="J2682" s="17">
        <v>0.39543026183961599</v>
      </c>
      <c r="K2682" s="17">
        <v>0.40108398485943503</v>
      </c>
      <c r="L2682" s="17">
        <v>0.328132715751215</v>
      </c>
      <c r="M2682" s="17"/>
      <c r="N2682" s="17">
        <v>0.41863525796290502</v>
      </c>
      <c r="O2682" s="17">
        <v>0.37211627321900398</v>
      </c>
      <c r="P2682" s="17">
        <v>0.437087218047717</v>
      </c>
      <c r="Q2682" s="17">
        <v>0.34351780115749903</v>
      </c>
      <c r="R2682" s="17"/>
      <c r="S2682" s="17">
        <v>0.43972318438165597</v>
      </c>
      <c r="T2682" s="17">
        <v>0.42577924905992298</v>
      </c>
      <c r="U2682" s="17">
        <v>0.347900495028582</v>
      </c>
      <c r="V2682" s="17">
        <v>0.323594349243708</v>
      </c>
      <c r="W2682" s="17">
        <v>0.338894837405395</v>
      </c>
      <c r="X2682" s="17">
        <v>0.33599930299036701</v>
      </c>
      <c r="Y2682" s="17">
        <v>0.44127030445082599</v>
      </c>
      <c r="Z2682" s="17">
        <v>0.38617834348743002</v>
      </c>
      <c r="AA2682" s="17">
        <v>0.49368232989612998</v>
      </c>
      <c r="AB2682" s="17">
        <v>0.38407032090144899</v>
      </c>
      <c r="AC2682" s="17">
        <v>0.35220094649530198</v>
      </c>
      <c r="AD2682" s="17">
        <v>0.287668902299827</v>
      </c>
      <c r="AE2682" s="17"/>
      <c r="AF2682" s="17">
        <v>0.33182202130170402</v>
      </c>
      <c r="AG2682" s="17">
        <v>0.44194968428661302</v>
      </c>
      <c r="AH2682" s="17">
        <v>0.39170798670970097</v>
      </c>
      <c r="AI2682" s="17"/>
      <c r="AJ2682" s="17">
        <v>0.32733302768938599</v>
      </c>
      <c r="AK2682" s="17">
        <v>0.45211869373470598</v>
      </c>
      <c r="AL2682" s="17">
        <v>0.387229349563673</v>
      </c>
      <c r="AM2682" s="17">
        <v>0.18828316970567399</v>
      </c>
      <c r="AN2682" s="17">
        <v>0.35293247190114702</v>
      </c>
      <c r="AO2682" s="17"/>
      <c r="AP2682" s="17">
        <v>0.35600482718736098</v>
      </c>
      <c r="AQ2682" s="17">
        <v>0.43764070811546402</v>
      </c>
      <c r="AR2682" s="17">
        <v>0.49463585041341301</v>
      </c>
      <c r="AS2682" s="17"/>
      <c r="AT2682" s="17">
        <v>0.34052925909187598</v>
      </c>
      <c r="AU2682" s="17">
        <v>0.42549191413739601</v>
      </c>
      <c r="AV2682" s="17" t="s">
        <v>74</v>
      </c>
      <c r="AW2682" s="17">
        <v>0.41227577373074398</v>
      </c>
      <c r="AX2682" s="17">
        <v>0.37866634502376401</v>
      </c>
      <c r="AY2682" s="17">
        <v>0.45403100631958099</v>
      </c>
      <c r="AZ2682" s="17">
        <v>0.610517505798022</v>
      </c>
    </row>
    <row r="2683" spans="2:52" x14ac:dyDescent="0.35">
      <c r="B2683" t="s">
        <v>709</v>
      </c>
      <c r="C2683" s="17">
        <v>0.33067476732749701</v>
      </c>
      <c r="D2683" s="17">
        <v>0.337396646040801</v>
      </c>
      <c r="E2683" s="17">
        <v>0.32523939135878099</v>
      </c>
      <c r="F2683" s="17"/>
      <c r="G2683" s="17">
        <v>0.31359716878202598</v>
      </c>
      <c r="H2683" s="17">
        <v>0.31890741161460301</v>
      </c>
      <c r="I2683" s="17">
        <v>0.28925536339923502</v>
      </c>
      <c r="J2683" s="17">
        <v>0.36447967423536698</v>
      </c>
      <c r="K2683" s="17">
        <v>0.364785079358593</v>
      </c>
      <c r="L2683" s="17">
        <v>0.33976561820560502</v>
      </c>
      <c r="M2683" s="17"/>
      <c r="N2683" s="17">
        <v>0.34821335727312802</v>
      </c>
      <c r="O2683" s="17">
        <v>0.365553772039452</v>
      </c>
      <c r="P2683" s="17">
        <v>0.30427301894374698</v>
      </c>
      <c r="Q2683" s="17">
        <v>0.29291799698943</v>
      </c>
      <c r="R2683" s="17"/>
      <c r="S2683" s="17">
        <v>0.26077024482195799</v>
      </c>
      <c r="T2683" s="17">
        <v>0.36864277515347099</v>
      </c>
      <c r="U2683" s="17">
        <v>0.33173794289367298</v>
      </c>
      <c r="V2683" s="17">
        <v>0.33641612187287101</v>
      </c>
      <c r="W2683" s="17">
        <v>0.34274787087504799</v>
      </c>
      <c r="X2683" s="17">
        <v>0.36387228132657001</v>
      </c>
      <c r="Y2683" s="17">
        <v>0.410726774123926</v>
      </c>
      <c r="Z2683" s="17">
        <v>0.169786000469306</v>
      </c>
      <c r="AA2683" s="17">
        <v>0.24642936131697399</v>
      </c>
      <c r="AB2683" s="17">
        <v>0.34390983779756301</v>
      </c>
      <c r="AC2683" s="17">
        <v>0.420550039368769</v>
      </c>
      <c r="AD2683" s="17">
        <v>0.39290336012024801</v>
      </c>
      <c r="AE2683" s="17"/>
      <c r="AF2683" s="17">
        <v>0.37713576558512601</v>
      </c>
      <c r="AG2683" s="17">
        <v>0.30625866200131202</v>
      </c>
      <c r="AH2683" s="17">
        <v>0.31677993918328201</v>
      </c>
      <c r="AI2683" s="17"/>
      <c r="AJ2683" s="17">
        <v>0.36458502266378301</v>
      </c>
      <c r="AK2683" s="17">
        <v>0.28754371419035601</v>
      </c>
      <c r="AL2683" s="17">
        <v>0.43183544621430803</v>
      </c>
      <c r="AM2683" s="17">
        <v>0.50099315155920598</v>
      </c>
      <c r="AN2683" s="17">
        <v>0.31042233824354698</v>
      </c>
      <c r="AO2683" s="17"/>
      <c r="AP2683" s="17">
        <v>0.39745616479125301</v>
      </c>
      <c r="AQ2683" s="17">
        <v>0.26196867612658198</v>
      </c>
      <c r="AR2683" s="17">
        <v>0.33307889129573898</v>
      </c>
      <c r="AS2683" s="17"/>
      <c r="AT2683" s="17">
        <v>0.36839650179104899</v>
      </c>
      <c r="AU2683" s="17">
        <v>0.37646385555416201</v>
      </c>
      <c r="AV2683" s="17" t="s">
        <v>74</v>
      </c>
      <c r="AW2683" s="17">
        <v>0.344030806565714</v>
      </c>
      <c r="AX2683" s="17">
        <v>0.18995231474730601</v>
      </c>
      <c r="AY2683" s="17">
        <v>0.279297754965324</v>
      </c>
      <c r="AZ2683" s="17">
        <v>0.13777973847149499</v>
      </c>
    </row>
    <row r="2684" spans="2:52" x14ac:dyDescent="0.35">
      <c r="B2684" t="s">
        <v>710</v>
      </c>
      <c r="C2684" s="17">
        <v>6.2660237341353897E-2</v>
      </c>
      <c r="D2684" s="17">
        <v>5.9817536918894902E-2</v>
      </c>
      <c r="E2684" s="17">
        <v>6.5520545223569301E-2</v>
      </c>
      <c r="F2684" s="17"/>
      <c r="G2684" s="17">
        <v>9.4898718054034298E-2</v>
      </c>
      <c r="H2684" s="17">
        <v>4.5205940235848403E-2</v>
      </c>
      <c r="I2684" s="17">
        <v>5.6619380920787103E-2</v>
      </c>
      <c r="J2684" s="17">
        <v>8.0727092906475298E-2</v>
      </c>
      <c r="K2684" s="17">
        <v>3.1634923729927898E-2</v>
      </c>
      <c r="L2684" s="17">
        <v>6.4196914425428395E-2</v>
      </c>
      <c r="M2684" s="17"/>
      <c r="N2684" s="17">
        <v>5.2815589898769499E-2</v>
      </c>
      <c r="O2684" s="17">
        <v>6.7966758764404001E-2</v>
      </c>
      <c r="P2684" s="17">
        <v>4.67022163075545E-2</v>
      </c>
      <c r="Q2684" s="17">
        <v>8.4334607980782794E-2</v>
      </c>
      <c r="R2684" s="17"/>
      <c r="S2684" s="17">
        <v>7.4972364644311298E-2</v>
      </c>
      <c r="T2684" s="17">
        <v>4.5953247525022702E-2</v>
      </c>
      <c r="U2684" s="17">
        <v>3.6110483076733403E-2</v>
      </c>
      <c r="V2684" s="17">
        <v>9.1924748206933707E-2</v>
      </c>
      <c r="W2684" s="17">
        <v>6.4377759855423405E-2</v>
      </c>
      <c r="X2684" s="17">
        <v>3.3529225753224201E-2</v>
      </c>
      <c r="Y2684" s="17">
        <v>3.2705603479466099E-2</v>
      </c>
      <c r="Z2684" s="17">
        <v>0.128363738401615</v>
      </c>
      <c r="AA2684" s="17">
        <v>5.06429105388468E-2</v>
      </c>
      <c r="AB2684" s="17">
        <v>8.7594212843639802E-2</v>
      </c>
      <c r="AC2684" s="17">
        <v>7.6889399789827603E-2</v>
      </c>
      <c r="AD2684" s="17">
        <v>8.8724702275475201E-2</v>
      </c>
      <c r="AE2684" s="17"/>
      <c r="AF2684" s="17">
        <v>6.0885094127242398E-2</v>
      </c>
      <c r="AG2684" s="17">
        <v>7.0160822877527798E-2</v>
      </c>
      <c r="AH2684" s="17">
        <v>5.1022514566213102E-2</v>
      </c>
      <c r="AI2684" s="17"/>
      <c r="AJ2684" s="17">
        <v>6.7439288147563295E-2</v>
      </c>
      <c r="AK2684" s="17">
        <v>5.6431380655215302E-2</v>
      </c>
      <c r="AL2684" s="17">
        <v>9.0865199096283905E-2</v>
      </c>
      <c r="AM2684" s="17">
        <v>0.122120502874798</v>
      </c>
      <c r="AN2684" s="17">
        <v>5.8523678548866302E-2</v>
      </c>
      <c r="AO2684" s="17"/>
      <c r="AP2684" s="17">
        <v>6.7710045525784898E-2</v>
      </c>
      <c r="AQ2684" s="17">
        <v>5.01488937782694E-2</v>
      </c>
      <c r="AR2684" s="17">
        <v>0.12317667628397</v>
      </c>
      <c r="AS2684" s="17"/>
      <c r="AT2684" s="17">
        <v>6.0487701448312503E-2</v>
      </c>
      <c r="AU2684" s="17">
        <v>7.4223232731860295E-2</v>
      </c>
      <c r="AV2684" s="17" t="s">
        <v>74</v>
      </c>
      <c r="AW2684" s="17">
        <v>5.1840045933635601E-2</v>
      </c>
      <c r="AX2684" s="17">
        <v>0.107458739318643</v>
      </c>
      <c r="AY2684" s="17">
        <v>3.9763992351643601E-2</v>
      </c>
      <c r="AZ2684" s="17">
        <v>0</v>
      </c>
    </row>
    <row r="2685" spans="2:52" x14ac:dyDescent="0.35">
      <c r="B2685" t="s">
        <v>711</v>
      </c>
      <c r="C2685" s="17">
        <v>4.77224038877853E-2</v>
      </c>
      <c r="D2685" s="17">
        <v>5.20005200126019E-2</v>
      </c>
      <c r="E2685" s="17">
        <v>4.3811710376528597E-2</v>
      </c>
      <c r="F2685" s="17"/>
      <c r="G2685" s="17">
        <v>4.0877978775735298E-2</v>
      </c>
      <c r="H2685" s="17">
        <v>1.35336067848549E-2</v>
      </c>
      <c r="I2685" s="17">
        <v>6.5897354891476301E-2</v>
      </c>
      <c r="J2685" s="17">
        <v>3.4175701701203598E-2</v>
      </c>
      <c r="K2685" s="17">
        <v>5.13738990791247E-2</v>
      </c>
      <c r="L2685" s="17">
        <v>6.6323681804340104E-2</v>
      </c>
      <c r="M2685" s="17"/>
      <c r="N2685" s="17">
        <v>2.1081640109024202E-2</v>
      </c>
      <c r="O2685" s="17">
        <v>7.4672586251965406E-2</v>
      </c>
      <c r="P2685" s="17">
        <v>4.74660553503094E-2</v>
      </c>
      <c r="Q2685" s="17">
        <v>5.0441628470545299E-2</v>
      </c>
      <c r="R2685" s="17"/>
      <c r="S2685" s="17">
        <v>2.05328072473926E-2</v>
      </c>
      <c r="T2685" s="17">
        <v>7.7327499154943996E-2</v>
      </c>
      <c r="U2685" s="17">
        <v>1.76641868185838E-2</v>
      </c>
      <c r="V2685" s="17">
        <v>5.9723843818433701E-2</v>
      </c>
      <c r="W2685" s="17">
        <v>5.93545092199112E-2</v>
      </c>
      <c r="X2685" s="17">
        <v>4.66048075919437E-2</v>
      </c>
      <c r="Y2685" s="17">
        <v>4.7677770012343502E-2</v>
      </c>
      <c r="Z2685" s="17">
        <v>3.88789330466012E-2</v>
      </c>
      <c r="AA2685" s="17">
        <v>6.16778381212068E-2</v>
      </c>
      <c r="AB2685" s="17">
        <v>3.2968774072939203E-2</v>
      </c>
      <c r="AC2685" s="17">
        <v>7.8805298419920997E-2</v>
      </c>
      <c r="AD2685" s="17">
        <v>0</v>
      </c>
      <c r="AE2685" s="17"/>
      <c r="AF2685" s="17">
        <v>8.1622473747975405E-2</v>
      </c>
      <c r="AG2685" s="17">
        <v>2.1364116580662899E-2</v>
      </c>
      <c r="AH2685" s="17">
        <v>4.02367300057246E-2</v>
      </c>
      <c r="AI2685" s="17"/>
      <c r="AJ2685" s="17">
        <v>9.2297347075400299E-2</v>
      </c>
      <c r="AK2685" s="17">
        <v>2.79619454502411E-2</v>
      </c>
      <c r="AL2685" s="17">
        <v>0</v>
      </c>
      <c r="AM2685" s="17">
        <v>0</v>
      </c>
      <c r="AN2685" s="17">
        <v>5.0202461735460897E-2</v>
      </c>
      <c r="AO2685" s="17"/>
      <c r="AP2685" s="17">
        <v>5.4324713403478601E-2</v>
      </c>
      <c r="AQ2685" s="17">
        <v>4.13632797127595E-2</v>
      </c>
      <c r="AR2685" s="17">
        <v>0</v>
      </c>
      <c r="AS2685" s="17"/>
      <c r="AT2685" s="17">
        <v>6.4272309197977204E-2</v>
      </c>
      <c r="AU2685" s="17">
        <v>2.9390807630579802E-2</v>
      </c>
      <c r="AV2685" s="17" t="s">
        <v>74</v>
      </c>
      <c r="AW2685" s="17">
        <v>5.54667501761699E-2</v>
      </c>
      <c r="AX2685" s="17">
        <v>3.0576093671764299E-2</v>
      </c>
      <c r="AY2685" s="17">
        <v>3.1105564284951901E-2</v>
      </c>
      <c r="AZ2685" s="17">
        <v>0.124776194054927</v>
      </c>
    </row>
    <row r="2686" spans="2:52" x14ac:dyDescent="0.35">
      <c r="B2686" t="s">
        <v>72</v>
      </c>
      <c r="C2686" s="17">
        <v>6.5686694491084704E-2</v>
      </c>
      <c r="D2686" s="17">
        <v>4.3763852470941701E-2</v>
      </c>
      <c r="E2686" s="17">
        <v>8.65871955963122E-2</v>
      </c>
      <c r="F2686" s="17"/>
      <c r="G2686" s="17">
        <v>4.1213177434336397E-2</v>
      </c>
      <c r="H2686" s="17">
        <v>5.8130878683125303E-2</v>
      </c>
      <c r="I2686" s="17">
        <v>7.4884550765237201E-2</v>
      </c>
      <c r="J2686" s="17">
        <v>5.1702908481874602E-2</v>
      </c>
      <c r="K2686" s="17">
        <v>5.5196828755228002E-2</v>
      </c>
      <c r="L2686" s="17">
        <v>9.3409966776778194E-2</v>
      </c>
      <c r="M2686" s="17"/>
      <c r="N2686" s="17">
        <v>4.6239374938878898E-2</v>
      </c>
      <c r="O2686" s="17">
        <v>4.8924300183750401E-2</v>
      </c>
      <c r="P2686" s="17">
        <v>5.9491185199148401E-2</v>
      </c>
      <c r="Q2686" s="17">
        <v>0.115988669909944</v>
      </c>
      <c r="R2686" s="17"/>
      <c r="S2686" s="17">
        <v>6.4099451225971299E-2</v>
      </c>
      <c r="T2686" s="17">
        <v>4.8484193900717003E-2</v>
      </c>
      <c r="U2686" s="17">
        <v>0.13620154426243</v>
      </c>
      <c r="V2686" s="17">
        <v>9.2294877474522294E-2</v>
      </c>
      <c r="W2686" s="17">
        <v>5.6459249243478199E-2</v>
      </c>
      <c r="X2686" s="17">
        <v>9.3341268522425996E-2</v>
      </c>
      <c r="Y2686" s="17">
        <v>1.62508267795291E-2</v>
      </c>
      <c r="Z2686" s="17">
        <v>4.08664234528648E-2</v>
      </c>
      <c r="AA2686" s="17">
        <v>8.1468092439406697E-2</v>
      </c>
      <c r="AB2686" s="17">
        <v>4.4946764459951001E-2</v>
      </c>
      <c r="AC2686" s="17">
        <v>2.4497822544265701E-2</v>
      </c>
      <c r="AD2686" s="17">
        <v>9.2790874626683506E-2</v>
      </c>
      <c r="AE2686" s="17"/>
      <c r="AF2686" s="17">
        <v>6.6939537449966099E-2</v>
      </c>
      <c r="AG2686" s="17">
        <v>5.01807872980971E-2</v>
      </c>
      <c r="AH2686" s="17">
        <v>8.1619581892170806E-2</v>
      </c>
      <c r="AI2686" s="17"/>
      <c r="AJ2686" s="17">
        <v>7.2436884595438802E-2</v>
      </c>
      <c r="AK2686" s="17">
        <v>5.3594300933545801E-2</v>
      </c>
      <c r="AL2686" s="17">
        <v>4.2192140577291801E-2</v>
      </c>
      <c r="AM2686" s="17">
        <v>9.5617053104322003E-2</v>
      </c>
      <c r="AN2686" s="17">
        <v>6.7906380079973599E-2</v>
      </c>
      <c r="AO2686" s="17"/>
      <c r="AP2686" s="17">
        <v>7.0760145002684405E-2</v>
      </c>
      <c r="AQ2686" s="17">
        <v>6.9815461624894007E-2</v>
      </c>
      <c r="AR2686" s="17">
        <v>0</v>
      </c>
      <c r="AS2686" s="17"/>
      <c r="AT2686" s="17">
        <v>6.9261495753256602E-2</v>
      </c>
      <c r="AU2686" s="17">
        <v>5.6337156023857499E-2</v>
      </c>
      <c r="AV2686" s="17" t="s">
        <v>74</v>
      </c>
      <c r="AW2686" s="17">
        <v>3.4903811542556701E-2</v>
      </c>
      <c r="AX2686" s="17">
        <v>0.13424065758440501</v>
      </c>
      <c r="AY2686" s="17">
        <v>2.4152005463435901E-2</v>
      </c>
      <c r="AZ2686" s="17">
        <v>7.9137309531555303E-2</v>
      </c>
    </row>
    <row r="2687" spans="2:52" x14ac:dyDescent="0.35">
      <c r="C2687" s="17"/>
      <c r="D2687" s="17"/>
      <c r="E2687" s="17"/>
      <c r="F2687" s="17"/>
      <c r="G2687" s="17"/>
      <c r="H2687" s="17"/>
      <c r="I2687" s="17"/>
      <c r="J2687" s="17"/>
      <c r="K2687" s="17"/>
      <c r="L2687" s="17"/>
      <c r="M2687" s="17"/>
      <c r="N2687" s="17"/>
      <c r="O2687" s="17"/>
      <c r="P2687" s="17"/>
      <c r="Q2687" s="17"/>
      <c r="R2687" s="17"/>
      <c r="S2687" s="17"/>
      <c r="T2687" s="17"/>
      <c r="U2687" s="17"/>
      <c r="V2687" s="17"/>
      <c r="W2687" s="17"/>
      <c r="X2687" s="17"/>
      <c r="Y2687" s="17"/>
      <c r="Z2687" s="17"/>
      <c r="AA2687" s="17"/>
      <c r="AB2687" s="17"/>
      <c r="AC2687" s="17"/>
      <c r="AD2687" s="17"/>
      <c r="AE2687" s="17"/>
      <c r="AF2687" s="17"/>
      <c r="AG2687" s="17"/>
      <c r="AH2687" s="17"/>
      <c r="AI2687" s="17"/>
      <c r="AJ2687" s="17"/>
      <c r="AK2687" s="17"/>
      <c r="AL2687" s="17"/>
      <c r="AM2687" s="17"/>
      <c r="AN2687" s="17"/>
      <c r="AO2687" s="17"/>
      <c r="AP2687" s="17"/>
      <c r="AQ2687" s="17"/>
      <c r="AR2687" s="17"/>
      <c r="AS2687" s="17"/>
      <c r="AT2687" s="17"/>
      <c r="AU2687" s="17"/>
      <c r="AV2687" s="17"/>
      <c r="AW2687" s="17"/>
      <c r="AX2687" s="17"/>
      <c r="AY2687" s="17"/>
      <c r="AZ2687" s="17"/>
    </row>
    <row r="2688" spans="2:52" x14ac:dyDescent="0.35">
      <c r="B2688" s="6" t="s">
        <v>721</v>
      </c>
      <c r="C2688" s="17"/>
      <c r="D2688" s="17"/>
      <c r="E2688" s="17"/>
      <c r="F2688" s="17"/>
      <c r="G2688" s="17"/>
      <c r="H2688" s="17"/>
      <c r="I2688" s="17"/>
      <c r="J2688" s="17"/>
      <c r="K2688" s="17"/>
      <c r="L2688" s="17"/>
      <c r="M2688" s="17"/>
      <c r="N2688" s="17"/>
      <c r="O2688" s="17"/>
      <c r="P2688" s="17"/>
      <c r="Q2688" s="17"/>
      <c r="R2688" s="17"/>
      <c r="S2688" s="17"/>
      <c r="T2688" s="17"/>
      <c r="U2688" s="17"/>
      <c r="V2688" s="17"/>
      <c r="W2688" s="17"/>
      <c r="X2688" s="17"/>
      <c r="Y2688" s="17"/>
      <c r="Z2688" s="17"/>
      <c r="AA2688" s="17"/>
      <c r="AB2688" s="17"/>
      <c r="AC2688" s="17"/>
      <c r="AD2688" s="17"/>
      <c r="AE2688" s="17"/>
      <c r="AF2688" s="17"/>
      <c r="AG2688" s="17"/>
      <c r="AH2688" s="17"/>
      <c r="AI2688" s="17"/>
      <c r="AJ2688" s="17"/>
      <c r="AK2688" s="17"/>
      <c r="AL2688" s="17"/>
      <c r="AM2688" s="17"/>
      <c r="AN2688" s="17"/>
      <c r="AO2688" s="17"/>
      <c r="AP2688" s="17"/>
      <c r="AQ2688" s="17"/>
      <c r="AR2688" s="17"/>
      <c r="AS2688" s="17"/>
      <c r="AT2688" s="17"/>
      <c r="AU2688" s="17"/>
      <c r="AV2688" s="17"/>
      <c r="AW2688" s="17"/>
      <c r="AX2688" s="17"/>
      <c r="AY2688" s="17"/>
      <c r="AZ2688" s="17"/>
    </row>
    <row r="2689" spans="2:52" x14ac:dyDescent="0.35">
      <c r="B2689" s="24" t="s">
        <v>76</v>
      </c>
      <c r="C2689" s="17"/>
      <c r="D2689" s="17"/>
      <c r="E2689" s="17"/>
      <c r="F2689" s="17"/>
      <c r="G2689" s="17"/>
      <c r="H2689" s="17"/>
      <c r="I2689" s="17"/>
      <c r="J2689" s="17"/>
      <c r="K2689" s="17"/>
      <c r="L2689" s="17"/>
      <c r="M2689" s="17"/>
      <c r="N2689" s="17"/>
      <c r="O2689" s="17"/>
      <c r="P2689" s="17"/>
      <c r="Q2689" s="17"/>
      <c r="R2689" s="17"/>
      <c r="S2689" s="17"/>
      <c r="T2689" s="17"/>
      <c r="U2689" s="17"/>
      <c r="V2689" s="17"/>
      <c r="W2689" s="17"/>
      <c r="X2689" s="17"/>
      <c r="Y2689" s="17"/>
      <c r="Z2689" s="17"/>
      <c r="AA2689" s="17"/>
      <c r="AB2689" s="17"/>
      <c r="AC2689" s="17"/>
      <c r="AD2689" s="17"/>
      <c r="AE2689" s="17"/>
      <c r="AF2689" s="17"/>
      <c r="AG2689" s="17"/>
      <c r="AH2689" s="17"/>
      <c r="AI2689" s="17"/>
      <c r="AJ2689" s="17"/>
      <c r="AK2689" s="17"/>
      <c r="AL2689" s="17"/>
      <c r="AM2689" s="17"/>
      <c r="AN2689" s="17"/>
      <c r="AO2689" s="17"/>
      <c r="AP2689" s="17"/>
      <c r="AQ2689" s="17"/>
      <c r="AR2689" s="17"/>
      <c r="AS2689" s="17"/>
      <c r="AT2689" s="17"/>
      <c r="AU2689" s="17"/>
      <c r="AV2689" s="17"/>
      <c r="AW2689" s="17"/>
      <c r="AX2689" s="17"/>
      <c r="AY2689" s="17"/>
      <c r="AZ2689" s="17"/>
    </row>
    <row r="2690" spans="2:52" x14ac:dyDescent="0.35">
      <c r="B2690" t="s">
        <v>227</v>
      </c>
      <c r="C2690" s="17">
        <v>0.34480830021388997</v>
      </c>
      <c r="D2690" s="17">
        <v>0.33258108732388802</v>
      </c>
      <c r="E2690" s="17">
        <v>0.35594528669150299</v>
      </c>
      <c r="F2690" s="17"/>
      <c r="G2690" s="17">
        <v>0.338817093342413</v>
      </c>
      <c r="H2690" s="17">
        <v>0.37866943507782502</v>
      </c>
      <c r="I2690" s="17">
        <v>0.34429691903139698</v>
      </c>
      <c r="J2690" s="17">
        <v>0.36016292913803899</v>
      </c>
      <c r="K2690" s="17">
        <v>0.339571505525467</v>
      </c>
      <c r="L2690" s="17">
        <v>0.31281409728676002</v>
      </c>
      <c r="M2690" s="17"/>
      <c r="N2690" s="17">
        <v>0.331343837274161</v>
      </c>
      <c r="O2690" s="17">
        <v>0.32136279519892702</v>
      </c>
      <c r="P2690" s="17">
        <v>0.35579993478385902</v>
      </c>
      <c r="Q2690" s="17">
        <v>0.37259405351814001</v>
      </c>
      <c r="R2690" s="17"/>
      <c r="S2690" s="17">
        <v>0.361401495132263</v>
      </c>
      <c r="T2690" s="17">
        <v>0.29531092580336199</v>
      </c>
      <c r="U2690" s="17">
        <v>0.31244001944296301</v>
      </c>
      <c r="V2690" s="17">
        <v>0.33820180221234702</v>
      </c>
      <c r="W2690" s="17">
        <v>0.30576760505947198</v>
      </c>
      <c r="X2690" s="17">
        <v>0.29984299689423799</v>
      </c>
      <c r="Y2690" s="17">
        <v>0.394999640035888</v>
      </c>
      <c r="Z2690" s="17">
        <v>0.31640789256354601</v>
      </c>
      <c r="AA2690" s="17">
        <v>0.35847454965216102</v>
      </c>
      <c r="AB2690" s="17">
        <v>0.377620422926702</v>
      </c>
      <c r="AC2690" s="17">
        <v>0.46279003428836901</v>
      </c>
      <c r="AD2690" s="17">
        <v>0.37332336765388602</v>
      </c>
      <c r="AE2690" s="17"/>
      <c r="AF2690" s="17">
        <v>0.31598023768250799</v>
      </c>
      <c r="AG2690" s="17">
        <v>0.368661104520773</v>
      </c>
      <c r="AH2690" s="17">
        <v>0.35492069528854098</v>
      </c>
      <c r="AI2690" s="17"/>
      <c r="AJ2690" s="17">
        <v>0.263272571073912</v>
      </c>
      <c r="AK2690" s="17">
        <v>0.41895399436973702</v>
      </c>
      <c r="AL2690" s="17">
        <v>0.290190921655405</v>
      </c>
      <c r="AM2690" s="17">
        <v>0.48061890382878603</v>
      </c>
      <c r="AN2690" s="17">
        <v>0.38789891811108401</v>
      </c>
      <c r="AO2690" s="17"/>
      <c r="AP2690" s="17">
        <v>0.21488030662711899</v>
      </c>
      <c r="AQ2690" s="17">
        <v>0.42412649545249997</v>
      </c>
      <c r="AR2690" s="17">
        <v>0.34461078030785403</v>
      </c>
      <c r="AS2690" s="17"/>
      <c r="AT2690" s="17">
        <v>0.288450476636118</v>
      </c>
      <c r="AU2690" s="17">
        <v>0.32758150427876298</v>
      </c>
      <c r="AV2690" s="17" t="s">
        <v>74</v>
      </c>
      <c r="AW2690" s="17">
        <v>0.41979212207107203</v>
      </c>
      <c r="AX2690" s="17">
        <v>0.40739798454390802</v>
      </c>
      <c r="AY2690" s="17">
        <v>0.39915890806161403</v>
      </c>
      <c r="AZ2690" s="17">
        <v>0.417725023910196</v>
      </c>
    </row>
    <row r="2691" spans="2:52" x14ac:dyDescent="0.35">
      <c r="B2691" t="s">
        <v>228</v>
      </c>
      <c r="C2691" s="17">
        <v>0.34417015997434802</v>
      </c>
      <c r="D2691" s="17">
        <v>0.358575624027554</v>
      </c>
      <c r="E2691" s="17">
        <v>0.331342717032793</v>
      </c>
      <c r="F2691" s="17"/>
      <c r="G2691" s="17">
        <v>0.346627843272587</v>
      </c>
      <c r="H2691" s="17">
        <v>0.36026765855492698</v>
      </c>
      <c r="I2691" s="17">
        <v>0.37172459318138401</v>
      </c>
      <c r="J2691" s="17">
        <v>0.37330256393287198</v>
      </c>
      <c r="K2691" s="17">
        <v>0.32393456710875301</v>
      </c>
      <c r="L2691" s="17">
        <v>0.29710005742437301</v>
      </c>
      <c r="M2691" s="17"/>
      <c r="N2691" s="17">
        <v>0.350753044939419</v>
      </c>
      <c r="O2691" s="17">
        <v>0.381115694373521</v>
      </c>
      <c r="P2691" s="17">
        <v>0.32132887896143297</v>
      </c>
      <c r="Q2691" s="17">
        <v>0.32014704119234699</v>
      </c>
      <c r="R2691" s="17"/>
      <c r="S2691" s="17">
        <v>0.31735556283326399</v>
      </c>
      <c r="T2691" s="17">
        <v>0.36191009120162798</v>
      </c>
      <c r="U2691" s="17">
        <v>0.35884994120255698</v>
      </c>
      <c r="V2691" s="17">
        <v>0.309787099631471</v>
      </c>
      <c r="W2691" s="17">
        <v>0.38636832062246501</v>
      </c>
      <c r="X2691" s="17">
        <v>0.35425629062146802</v>
      </c>
      <c r="Y2691" s="17">
        <v>0.30912663897182802</v>
      </c>
      <c r="Z2691" s="17">
        <v>0.40909382140124601</v>
      </c>
      <c r="AA2691" s="17">
        <v>0.38757221421600202</v>
      </c>
      <c r="AB2691" s="17">
        <v>0.32061713758488097</v>
      </c>
      <c r="AC2691" s="17">
        <v>0.280616979994112</v>
      </c>
      <c r="AD2691" s="17">
        <v>0.35180409129539097</v>
      </c>
      <c r="AE2691" s="17"/>
      <c r="AF2691" s="17">
        <v>0.31133475992998899</v>
      </c>
      <c r="AG2691" s="17">
        <v>0.37503914744681499</v>
      </c>
      <c r="AH2691" s="17">
        <v>0.326046286665436</v>
      </c>
      <c r="AI2691" s="17"/>
      <c r="AJ2691" s="17">
        <v>0.32232655014373002</v>
      </c>
      <c r="AK2691" s="17">
        <v>0.37002090673729099</v>
      </c>
      <c r="AL2691" s="17">
        <v>0.42697830536512599</v>
      </c>
      <c r="AM2691" s="17">
        <v>0.17690058378092</v>
      </c>
      <c r="AN2691" s="17">
        <v>0.30559348409456799</v>
      </c>
      <c r="AO2691" s="17"/>
      <c r="AP2691" s="17">
        <v>0.37193550878617399</v>
      </c>
      <c r="AQ2691" s="17">
        <v>0.37728143072063702</v>
      </c>
      <c r="AR2691" s="17">
        <v>0.35150086317825202</v>
      </c>
      <c r="AS2691" s="17"/>
      <c r="AT2691" s="17">
        <v>0.336831886858736</v>
      </c>
      <c r="AU2691" s="17">
        <v>0.38281712085886299</v>
      </c>
      <c r="AV2691" s="17" t="s">
        <v>74</v>
      </c>
      <c r="AW2691" s="17">
        <v>0.30378120022421801</v>
      </c>
      <c r="AX2691" s="17">
        <v>0.28356372685829401</v>
      </c>
      <c r="AY2691" s="17">
        <v>0.36328095604378502</v>
      </c>
      <c r="AZ2691" s="17">
        <v>0.27592535189749301</v>
      </c>
    </row>
    <row r="2692" spans="2:52" x14ac:dyDescent="0.35">
      <c r="B2692" t="s">
        <v>229</v>
      </c>
      <c r="C2692" s="17">
        <v>0.187019244838219</v>
      </c>
      <c r="D2692" s="17">
        <v>0.182522248530989</v>
      </c>
      <c r="E2692" s="17">
        <v>0.19181002967923799</v>
      </c>
      <c r="F2692" s="17"/>
      <c r="G2692" s="17">
        <v>0.20041322119134899</v>
      </c>
      <c r="H2692" s="17">
        <v>0.181228544946789</v>
      </c>
      <c r="I2692" s="17">
        <v>0.181908001523609</v>
      </c>
      <c r="J2692" s="17">
        <v>0.15708950683734199</v>
      </c>
      <c r="K2692" s="17">
        <v>0.19628807305739299</v>
      </c>
      <c r="L2692" s="17">
        <v>0.20501230932984399</v>
      </c>
      <c r="M2692" s="17"/>
      <c r="N2692" s="17">
        <v>0.19474254857812401</v>
      </c>
      <c r="O2692" s="17">
        <v>0.179045102713138</v>
      </c>
      <c r="P2692" s="17">
        <v>0.190556782767352</v>
      </c>
      <c r="Q2692" s="17">
        <v>0.184267411911506</v>
      </c>
      <c r="R2692" s="17"/>
      <c r="S2692" s="17">
        <v>0.18950732279471499</v>
      </c>
      <c r="T2692" s="17">
        <v>0.20566713323121999</v>
      </c>
      <c r="U2692" s="17">
        <v>0.17125381333834599</v>
      </c>
      <c r="V2692" s="17">
        <v>0.21819235880677501</v>
      </c>
      <c r="W2692" s="17">
        <v>0.19329214005179701</v>
      </c>
      <c r="X2692" s="17">
        <v>0.21118469523496</v>
      </c>
      <c r="Y2692" s="17">
        <v>0.179317594433372</v>
      </c>
      <c r="Z2692" s="17">
        <v>0.17660574154248601</v>
      </c>
      <c r="AA2692" s="17">
        <v>0.149309689957038</v>
      </c>
      <c r="AB2692" s="17">
        <v>0.18966190923273599</v>
      </c>
      <c r="AC2692" s="17">
        <v>0.15479339760282701</v>
      </c>
      <c r="AD2692" s="17">
        <v>0.17422998975449699</v>
      </c>
      <c r="AE2692" s="17"/>
      <c r="AF2692" s="17">
        <v>0.209005882498534</v>
      </c>
      <c r="AG2692" s="17">
        <v>0.16565041054285601</v>
      </c>
      <c r="AH2692" s="17">
        <v>0.20019043124260799</v>
      </c>
      <c r="AI2692" s="17"/>
      <c r="AJ2692" s="17">
        <v>0.225042324974813</v>
      </c>
      <c r="AK2692" s="17">
        <v>0.14533861365742801</v>
      </c>
      <c r="AL2692" s="17">
        <v>0.17062112206789401</v>
      </c>
      <c r="AM2692" s="17">
        <v>0.17101338825933399</v>
      </c>
      <c r="AN2692" s="17">
        <v>0.19486154334321301</v>
      </c>
      <c r="AO2692" s="17"/>
      <c r="AP2692" s="17">
        <v>0.23138990119451899</v>
      </c>
      <c r="AQ2692" s="17">
        <v>0.13362623804656501</v>
      </c>
      <c r="AR2692" s="17">
        <v>0.197296090675396</v>
      </c>
      <c r="AS2692" s="17"/>
      <c r="AT2692" s="17">
        <v>0.211841527554294</v>
      </c>
      <c r="AU2692" s="17">
        <v>0.17063258866595599</v>
      </c>
      <c r="AV2692" s="17" t="s">
        <v>74</v>
      </c>
      <c r="AW2692" s="17">
        <v>0.16795694476300799</v>
      </c>
      <c r="AX2692" s="17">
        <v>0.181901205473329</v>
      </c>
      <c r="AY2692" s="17">
        <v>0.168860157256676</v>
      </c>
      <c r="AZ2692" s="17">
        <v>0.198612762077682</v>
      </c>
    </row>
    <row r="2693" spans="2:52" x14ac:dyDescent="0.35">
      <c r="B2693" t="s">
        <v>230</v>
      </c>
      <c r="C2693" s="17">
        <v>6.5037893118066695E-2</v>
      </c>
      <c r="D2693" s="17">
        <v>7.0728474834820504E-2</v>
      </c>
      <c r="E2693" s="17">
        <v>5.93488554237247E-2</v>
      </c>
      <c r="F2693" s="17"/>
      <c r="G2693" s="17">
        <v>5.5350976608820698E-2</v>
      </c>
      <c r="H2693" s="17">
        <v>4.2436344925679999E-2</v>
      </c>
      <c r="I2693" s="17">
        <v>5.80113635809235E-2</v>
      </c>
      <c r="J2693" s="17">
        <v>5.0857349390713201E-2</v>
      </c>
      <c r="K2693" s="17">
        <v>7.2431703694724306E-2</v>
      </c>
      <c r="L2693" s="17">
        <v>0.10200472418217001</v>
      </c>
      <c r="M2693" s="17"/>
      <c r="N2693" s="17">
        <v>7.0148862895476199E-2</v>
      </c>
      <c r="O2693" s="17">
        <v>7.4419325406067993E-2</v>
      </c>
      <c r="P2693" s="17">
        <v>5.49385305259436E-2</v>
      </c>
      <c r="Q2693" s="17">
        <v>5.94781845061194E-2</v>
      </c>
      <c r="R2693" s="17"/>
      <c r="S2693" s="17">
        <v>6.1749464286127202E-2</v>
      </c>
      <c r="T2693" s="17">
        <v>7.0932027651815902E-2</v>
      </c>
      <c r="U2693" s="17">
        <v>9.2245891689125406E-2</v>
      </c>
      <c r="V2693" s="17">
        <v>6.4229926873378806E-2</v>
      </c>
      <c r="W2693" s="17">
        <v>5.2101345428324897E-2</v>
      </c>
      <c r="X2693" s="17">
        <v>8.6139644529293999E-2</v>
      </c>
      <c r="Y2693" s="17">
        <v>7.1148419894407094E-2</v>
      </c>
      <c r="Z2693" s="17">
        <v>5.64042658979289E-2</v>
      </c>
      <c r="AA2693" s="17">
        <v>5.1842168956855603E-2</v>
      </c>
      <c r="AB2693" s="17">
        <v>6.8688907602514504E-2</v>
      </c>
      <c r="AC2693" s="17">
        <v>4.9765210421789899E-2</v>
      </c>
      <c r="AD2693" s="17">
        <v>9.6491595947702201E-3</v>
      </c>
      <c r="AE2693" s="17"/>
      <c r="AF2693" s="17">
        <v>9.1146392095635603E-2</v>
      </c>
      <c r="AG2693" s="17">
        <v>5.01162752558722E-2</v>
      </c>
      <c r="AH2693" s="17">
        <v>5.1212105040080197E-2</v>
      </c>
      <c r="AI2693" s="17"/>
      <c r="AJ2693" s="17">
        <v>0.109949772736016</v>
      </c>
      <c r="AK2693" s="17">
        <v>3.3304253763792403E-2</v>
      </c>
      <c r="AL2693" s="17">
        <v>8.1525044620083198E-2</v>
      </c>
      <c r="AM2693" s="17">
        <v>8.6892633020882903E-2</v>
      </c>
      <c r="AN2693" s="17">
        <v>4.2646886807979102E-2</v>
      </c>
      <c r="AO2693" s="17"/>
      <c r="AP2693" s="17">
        <v>0.11064458758695001</v>
      </c>
      <c r="AQ2693" s="17">
        <v>3.2038997353966502E-2</v>
      </c>
      <c r="AR2693" s="17">
        <v>7.4610384705257299E-2</v>
      </c>
      <c r="AS2693" s="17"/>
      <c r="AT2693" s="17">
        <v>8.9640726598188905E-2</v>
      </c>
      <c r="AU2693" s="17">
        <v>6.1920818538043203E-2</v>
      </c>
      <c r="AV2693" s="17" t="s">
        <v>74</v>
      </c>
      <c r="AW2693" s="17">
        <v>5.8827214099224499E-2</v>
      </c>
      <c r="AX2693" s="17">
        <v>5.9480924022251802E-2</v>
      </c>
      <c r="AY2693" s="17">
        <v>3.5752362287341001E-2</v>
      </c>
      <c r="AZ2693" s="17">
        <v>3.1145816867067799E-2</v>
      </c>
    </row>
    <row r="2694" spans="2:52" x14ac:dyDescent="0.35">
      <c r="B2694" t="s">
        <v>231</v>
      </c>
      <c r="C2694" s="17">
        <v>2.60440174709432E-2</v>
      </c>
      <c r="D2694" s="17">
        <v>3.1809483564583699E-2</v>
      </c>
      <c r="E2694" s="17">
        <v>2.0006581811661199E-2</v>
      </c>
      <c r="F2694" s="17"/>
      <c r="G2694" s="17">
        <v>1.5930669707175601E-2</v>
      </c>
      <c r="H2694" s="17">
        <v>1.5511033894969E-2</v>
      </c>
      <c r="I2694" s="17">
        <v>1.3640885461919799E-2</v>
      </c>
      <c r="J2694" s="17">
        <v>2.5543862022798298E-2</v>
      </c>
      <c r="K2694" s="17">
        <v>3.6042056393558897E-2</v>
      </c>
      <c r="L2694" s="17">
        <v>4.5057677760930101E-2</v>
      </c>
      <c r="M2694" s="17"/>
      <c r="N2694" s="17">
        <v>2.9685576498430701E-2</v>
      </c>
      <c r="O2694" s="17">
        <v>1.5791568610506901E-2</v>
      </c>
      <c r="P2694" s="17">
        <v>4.3895347242383399E-2</v>
      </c>
      <c r="Q2694" s="17">
        <v>1.6475565318334599E-2</v>
      </c>
      <c r="R2694" s="17"/>
      <c r="S2694" s="17">
        <v>2.64124624312847E-2</v>
      </c>
      <c r="T2694" s="17">
        <v>2.8661839336232901E-2</v>
      </c>
      <c r="U2694" s="17">
        <v>2.7163532778154802E-2</v>
      </c>
      <c r="V2694" s="17">
        <v>3.1809146304270099E-2</v>
      </c>
      <c r="W2694" s="17">
        <v>2.5468012921203501E-2</v>
      </c>
      <c r="X2694" s="17">
        <v>1.6904841505794799E-2</v>
      </c>
      <c r="Y2694" s="17">
        <v>1.8380110031960099E-2</v>
      </c>
      <c r="Z2694" s="17">
        <v>3.5907579530130303E-2</v>
      </c>
      <c r="AA2694" s="17">
        <v>2.1026017331870601E-2</v>
      </c>
      <c r="AB2694" s="17">
        <v>2.2365582311413001E-2</v>
      </c>
      <c r="AC2694" s="17">
        <v>4.1871396600300002E-2</v>
      </c>
      <c r="AD2694" s="17">
        <v>3.1908355083348598E-2</v>
      </c>
      <c r="AE2694" s="17"/>
      <c r="AF2694" s="17">
        <v>4.5101114452538102E-2</v>
      </c>
      <c r="AG2694" s="17">
        <v>1.28358646279365E-2</v>
      </c>
      <c r="AH2694" s="17">
        <v>2.3834283501299701E-2</v>
      </c>
      <c r="AI2694" s="17"/>
      <c r="AJ2694" s="17">
        <v>4.8836777027558502E-2</v>
      </c>
      <c r="AK2694" s="17">
        <v>1.15507078556047E-2</v>
      </c>
      <c r="AL2694" s="17">
        <v>1.0253849647880901E-2</v>
      </c>
      <c r="AM2694" s="17">
        <v>4.8621557446777798E-2</v>
      </c>
      <c r="AN2694" s="17">
        <v>1.7933889326919101E-2</v>
      </c>
      <c r="AO2694" s="17"/>
      <c r="AP2694" s="17">
        <v>5.0957734882008603E-2</v>
      </c>
      <c r="AQ2694" s="17">
        <v>9.2088550290503196E-3</v>
      </c>
      <c r="AR2694" s="17">
        <v>1.77417083394323E-2</v>
      </c>
      <c r="AS2694" s="17"/>
      <c r="AT2694" s="17">
        <v>4.1748152783864102E-2</v>
      </c>
      <c r="AU2694" s="17">
        <v>2.4788311061325501E-2</v>
      </c>
      <c r="AV2694" s="17" t="s">
        <v>74</v>
      </c>
      <c r="AW2694" s="17">
        <v>2.02920739068072E-2</v>
      </c>
      <c r="AX2694" s="17">
        <v>1.5644766453846101E-2</v>
      </c>
      <c r="AY2694" s="17">
        <v>7.2210660452123E-3</v>
      </c>
      <c r="AZ2694" s="17">
        <v>3.1740568878221402E-2</v>
      </c>
    </row>
    <row r="2695" spans="2:52" x14ac:dyDescent="0.35">
      <c r="B2695" t="s">
        <v>72</v>
      </c>
      <c r="C2695" s="17">
        <v>3.2920384384532701E-2</v>
      </c>
      <c r="D2695" s="17">
        <v>2.3783081718164401E-2</v>
      </c>
      <c r="E2695" s="17">
        <v>4.1546529361080102E-2</v>
      </c>
      <c r="F2695" s="17"/>
      <c r="G2695" s="17">
        <v>4.2860195877654002E-2</v>
      </c>
      <c r="H2695" s="17">
        <v>2.1886982599810499E-2</v>
      </c>
      <c r="I2695" s="17">
        <v>3.0418237220766801E-2</v>
      </c>
      <c r="J2695" s="17">
        <v>3.3043788678235299E-2</v>
      </c>
      <c r="K2695" s="17">
        <v>3.1732094220104E-2</v>
      </c>
      <c r="L2695" s="17">
        <v>3.8011134015922897E-2</v>
      </c>
      <c r="M2695" s="17"/>
      <c r="N2695" s="17">
        <v>2.33261298143888E-2</v>
      </c>
      <c r="O2695" s="17">
        <v>2.8265513697839102E-2</v>
      </c>
      <c r="P2695" s="17">
        <v>3.3480525719028598E-2</v>
      </c>
      <c r="Q2695" s="17">
        <v>4.7037743553552301E-2</v>
      </c>
      <c r="R2695" s="17"/>
      <c r="S2695" s="17">
        <v>4.35736925223454E-2</v>
      </c>
      <c r="T2695" s="17">
        <v>3.7517982775741102E-2</v>
      </c>
      <c r="U2695" s="17">
        <v>3.80468015488543E-2</v>
      </c>
      <c r="V2695" s="17">
        <v>3.7779666171758597E-2</v>
      </c>
      <c r="W2695" s="17">
        <v>3.7002575916737598E-2</v>
      </c>
      <c r="X2695" s="17">
        <v>3.1671531214245201E-2</v>
      </c>
      <c r="Y2695" s="17">
        <v>2.70275966325456E-2</v>
      </c>
      <c r="Z2695" s="17">
        <v>5.5806990646619899E-3</v>
      </c>
      <c r="AA2695" s="17">
        <v>3.1775359886073599E-2</v>
      </c>
      <c r="AB2695" s="17">
        <v>2.10460403417537E-2</v>
      </c>
      <c r="AC2695" s="17">
        <v>1.01629810926019E-2</v>
      </c>
      <c r="AD2695" s="17">
        <v>5.9085036618106601E-2</v>
      </c>
      <c r="AE2695" s="17"/>
      <c r="AF2695" s="17">
        <v>2.7431613340795798E-2</v>
      </c>
      <c r="AG2695" s="17">
        <v>2.7697197605747799E-2</v>
      </c>
      <c r="AH2695" s="17">
        <v>4.3796198262035298E-2</v>
      </c>
      <c r="AI2695" s="17"/>
      <c r="AJ2695" s="17">
        <v>3.0572004043970001E-2</v>
      </c>
      <c r="AK2695" s="17">
        <v>2.0831523616146999E-2</v>
      </c>
      <c r="AL2695" s="17">
        <v>2.0430756643610899E-2</v>
      </c>
      <c r="AM2695" s="17">
        <v>3.5952933663299699E-2</v>
      </c>
      <c r="AN2695" s="17">
        <v>5.1065278316236397E-2</v>
      </c>
      <c r="AO2695" s="17"/>
      <c r="AP2695" s="17">
        <v>2.0191960923229699E-2</v>
      </c>
      <c r="AQ2695" s="17">
        <v>2.3717983397280099E-2</v>
      </c>
      <c r="AR2695" s="17">
        <v>1.4240172793808801E-2</v>
      </c>
      <c r="AS2695" s="17"/>
      <c r="AT2695" s="17">
        <v>3.1487229568799097E-2</v>
      </c>
      <c r="AU2695" s="17">
        <v>3.2259656597048998E-2</v>
      </c>
      <c r="AV2695" s="17" t="s">
        <v>74</v>
      </c>
      <c r="AW2695" s="17">
        <v>2.93504449356706E-2</v>
      </c>
      <c r="AX2695" s="17">
        <v>5.20113926483705E-2</v>
      </c>
      <c r="AY2695" s="17">
        <v>2.57265503053721E-2</v>
      </c>
      <c r="AZ2695" s="17">
        <v>4.4850476369339802E-2</v>
      </c>
    </row>
    <row r="2696" spans="2:52" x14ac:dyDescent="0.35">
      <c r="B2696" t="s">
        <v>232</v>
      </c>
      <c r="C2696" s="17">
        <v>0.68897846018823805</v>
      </c>
      <c r="D2696" s="17">
        <v>0.69115671135144197</v>
      </c>
      <c r="E2696" s="17">
        <v>0.68728800372429599</v>
      </c>
      <c r="F2696" s="17"/>
      <c r="G2696" s="17">
        <v>0.68544493661499994</v>
      </c>
      <c r="H2696" s="17">
        <v>0.73893709363275195</v>
      </c>
      <c r="I2696" s="17">
        <v>0.71602151221278099</v>
      </c>
      <c r="J2696" s="17">
        <v>0.73346549307091102</v>
      </c>
      <c r="K2696" s="17">
        <v>0.66350607263421901</v>
      </c>
      <c r="L2696" s="17">
        <v>0.60991415471113297</v>
      </c>
      <c r="M2696" s="17"/>
      <c r="N2696" s="17">
        <v>0.68209688221358</v>
      </c>
      <c r="O2696" s="17">
        <v>0.70247848957244796</v>
      </c>
      <c r="P2696" s="17">
        <v>0.67712881374529299</v>
      </c>
      <c r="Q2696" s="17">
        <v>0.69274109471048795</v>
      </c>
      <c r="R2696" s="17"/>
      <c r="S2696" s="17">
        <v>0.67875705796552699</v>
      </c>
      <c r="T2696" s="17">
        <v>0.65722101700499003</v>
      </c>
      <c r="U2696" s="17">
        <v>0.67128996064551905</v>
      </c>
      <c r="V2696" s="17">
        <v>0.64798890184381797</v>
      </c>
      <c r="W2696" s="17">
        <v>0.69213592568193705</v>
      </c>
      <c r="X2696" s="17">
        <v>0.65409928751570601</v>
      </c>
      <c r="Y2696" s="17">
        <v>0.70412627900771596</v>
      </c>
      <c r="Z2696" s="17">
        <v>0.72550171396479302</v>
      </c>
      <c r="AA2696" s="17">
        <v>0.74604676386816204</v>
      </c>
      <c r="AB2696" s="17">
        <v>0.69823756051158303</v>
      </c>
      <c r="AC2696" s="17">
        <v>0.74340701428248102</v>
      </c>
      <c r="AD2696" s="17">
        <v>0.72512745894927799</v>
      </c>
      <c r="AE2696" s="17"/>
      <c r="AF2696" s="17">
        <v>0.62731499761249698</v>
      </c>
      <c r="AG2696" s="17">
        <v>0.74370025196758804</v>
      </c>
      <c r="AH2696" s="17">
        <v>0.68096698195397698</v>
      </c>
      <c r="AI2696" s="17"/>
      <c r="AJ2696" s="17">
        <v>0.58559912121764202</v>
      </c>
      <c r="AK2696" s="17">
        <v>0.78897490110702795</v>
      </c>
      <c r="AL2696" s="17">
        <v>0.71716922702053099</v>
      </c>
      <c r="AM2696" s="17">
        <v>0.65751948760970602</v>
      </c>
      <c r="AN2696" s="17">
        <v>0.693492402205652</v>
      </c>
      <c r="AO2696" s="17"/>
      <c r="AP2696" s="17">
        <v>0.58681581541329297</v>
      </c>
      <c r="AQ2696" s="17">
        <v>0.80140792617313805</v>
      </c>
      <c r="AR2696" s="17">
        <v>0.69611164348610599</v>
      </c>
      <c r="AS2696" s="17"/>
      <c r="AT2696" s="17">
        <v>0.625282363494854</v>
      </c>
      <c r="AU2696" s="17">
        <v>0.71039862513762597</v>
      </c>
      <c r="AV2696" s="17" t="s">
        <v>74</v>
      </c>
      <c r="AW2696" s="17">
        <v>0.72357332229528903</v>
      </c>
      <c r="AX2696" s="17">
        <v>0.69096171140220297</v>
      </c>
      <c r="AY2696" s="17">
        <v>0.76243986410539899</v>
      </c>
      <c r="AZ2696" s="17">
        <v>0.69365037580768896</v>
      </c>
    </row>
    <row r="2697" spans="2:52" x14ac:dyDescent="0.35">
      <c r="B2697" t="s">
        <v>233</v>
      </c>
      <c r="C2697" s="17">
        <v>9.1081910589009898E-2</v>
      </c>
      <c r="D2697" s="17">
        <v>0.10253795839940399</v>
      </c>
      <c r="E2697" s="17">
        <v>7.9355437235386003E-2</v>
      </c>
      <c r="F2697" s="17"/>
      <c r="G2697" s="17">
        <v>7.1281646315996303E-2</v>
      </c>
      <c r="H2697" s="17">
        <v>5.7947378820649001E-2</v>
      </c>
      <c r="I2697" s="17">
        <v>7.16522490428433E-2</v>
      </c>
      <c r="J2697" s="17">
        <v>7.6401211413511402E-2</v>
      </c>
      <c r="K2697" s="17">
        <v>0.10847376008828299</v>
      </c>
      <c r="L2697" s="17">
        <v>0.1470624019431</v>
      </c>
      <c r="M2697" s="17"/>
      <c r="N2697" s="17">
        <v>9.9834439393906904E-2</v>
      </c>
      <c r="O2697" s="17">
        <v>9.0210894016574894E-2</v>
      </c>
      <c r="P2697" s="17">
        <v>9.8833877768327097E-2</v>
      </c>
      <c r="Q2697" s="17">
        <v>7.5953749824454006E-2</v>
      </c>
      <c r="R2697" s="17"/>
      <c r="S2697" s="17">
        <v>8.8161926717411895E-2</v>
      </c>
      <c r="T2697" s="17">
        <v>9.9593866988048799E-2</v>
      </c>
      <c r="U2697" s="17">
        <v>0.11940942446728001</v>
      </c>
      <c r="V2697" s="17">
        <v>9.6039073177648898E-2</v>
      </c>
      <c r="W2697" s="17">
        <v>7.7569358349528494E-2</v>
      </c>
      <c r="X2697" s="17">
        <v>0.10304448603508901</v>
      </c>
      <c r="Y2697" s="17">
        <v>8.9528529926367201E-2</v>
      </c>
      <c r="Z2697" s="17">
        <v>9.2311845428059106E-2</v>
      </c>
      <c r="AA2697" s="17">
        <v>7.2868186288726197E-2</v>
      </c>
      <c r="AB2697" s="17">
        <v>9.1054489913927603E-2</v>
      </c>
      <c r="AC2697" s="17">
        <v>9.1636607022089894E-2</v>
      </c>
      <c r="AD2697" s="17">
        <v>4.1557514678118801E-2</v>
      </c>
      <c r="AE2697" s="17"/>
      <c r="AF2697" s="17">
        <v>0.136247506548174</v>
      </c>
      <c r="AG2697" s="17">
        <v>6.2952139883808794E-2</v>
      </c>
      <c r="AH2697" s="17">
        <v>7.5046388541379905E-2</v>
      </c>
      <c r="AI2697" s="17"/>
      <c r="AJ2697" s="17">
        <v>0.15878654976357401</v>
      </c>
      <c r="AK2697" s="17">
        <v>4.4854961619397102E-2</v>
      </c>
      <c r="AL2697" s="17">
        <v>9.1778894267964095E-2</v>
      </c>
      <c r="AM2697" s="17">
        <v>0.135514190467661</v>
      </c>
      <c r="AN2697" s="17">
        <v>6.05807761348982E-2</v>
      </c>
      <c r="AO2697" s="17"/>
      <c r="AP2697" s="17">
        <v>0.161602322468959</v>
      </c>
      <c r="AQ2697" s="17">
        <v>4.1247852383016897E-2</v>
      </c>
      <c r="AR2697" s="17">
        <v>9.2352093044689595E-2</v>
      </c>
      <c r="AS2697" s="17"/>
      <c r="AT2697" s="17">
        <v>0.13138887938205299</v>
      </c>
      <c r="AU2697" s="17">
        <v>8.67091295993688E-2</v>
      </c>
      <c r="AV2697" s="17" t="s">
        <v>74</v>
      </c>
      <c r="AW2697" s="17">
        <v>7.9119288006031699E-2</v>
      </c>
      <c r="AX2697" s="17">
        <v>7.5125690476097906E-2</v>
      </c>
      <c r="AY2697" s="17">
        <v>4.2973428332553298E-2</v>
      </c>
      <c r="AZ2697" s="17">
        <v>6.2886385745289194E-2</v>
      </c>
    </row>
    <row r="2698" spans="2:52" x14ac:dyDescent="0.35">
      <c r="B2698" t="s">
        <v>86</v>
      </c>
      <c r="C2698" s="17">
        <v>0.597896549599228</v>
      </c>
      <c r="D2698" s="17">
        <v>0.58861875295203803</v>
      </c>
      <c r="E2698" s="17">
        <v>0.60793256648891003</v>
      </c>
      <c r="F2698" s="17"/>
      <c r="G2698" s="17">
        <v>0.61416329029900396</v>
      </c>
      <c r="H2698" s="17">
        <v>0.68098971481210302</v>
      </c>
      <c r="I2698" s="17">
        <v>0.64436926316993703</v>
      </c>
      <c r="J2698" s="17">
        <v>0.65706428165740005</v>
      </c>
      <c r="K2698" s="17">
        <v>0.55503231254593599</v>
      </c>
      <c r="L2698" s="17">
        <v>0.46285175276803298</v>
      </c>
      <c r="M2698" s="17"/>
      <c r="N2698" s="17">
        <v>0.58226244281967299</v>
      </c>
      <c r="O2698" s="17">
        <v>0.61226759555587296</v>
      </c>
      <c r="P2698" s="17">
        <v>0.57829493597696602</v>
      </c>
      <c r="Q2698" s="17">
        <v>0.61678734488603304</v>
      </c>
      <c r="R2698" s="17"/>
      <c r="S2698" s="17">
        <v>0.59059513124811502</v>
      </c>
      <c r="T2698" s="17">
        <v>0.55762715001694096</v>
      </c>
      <c r="U2698" s="17">
        <v>0.55188053617823896</v>
      </c>
      <c r="V2698" s="17">
        <v>0.55194982866616904</v>
      </c>
      <c r="W2698" s="17">
        <v>0.614566567332408</v>
      </c>
      <c r="X2698" s="17">
        <v>0.55105480148061703</v>
      </c>
      <c r="Y2698" s="17">
        <v>0.61459774908134801</v>
      </c>
      <c r="Z2698" s="17">
        <v>0.63318986853673298</v>
      </c>
      <c r="AA2698" s="17">
        <v>0.673178577579436</v>
      </c>
      <c r="AB2698" s="17">
        <v>0.60718307059765497</v>
      </c>
      <c r="AC2698" s="17">
        <v>0.65177040726039104</v>
      </c>
      <c r="AD2698" s="17">
        <v>0.68356994427115902</v>
      </c>
      <c r="AE2698" s="17"/>
      <c r="AF2698" s="17">
        <v>0.49106749106432301</v>
      </c>
      <c r="AG2698" s="17">
        <v>0.68074811208377894</v>
      </c>
      <c r="AH2698" s="17">
        <v>0.60592059341259696</v>
      </c>
      <c r="AI2698" s="17"/>
      <c r="AJ2698" s="17">
        <v>0.42681257145406798</v>
      </c>
      <c r="AK2698" s="17">
        <v>0.744119939487631</v>
      </c>
      <c r="AL2698" s="17">
        <v>0.62539033275256695</v>
      </c>
      <c r="AM2698" s="17">
        <v>0.52200529714204502</v>
      </c>
      <c r="AN2698" s="17">
        <v>0.63291162607075402</v>
      </c>
      <c r="AO2698" s="17"/>
      <c r="AP2698" s="17">
        <v>0.42521349294433403</v>
      </c>
      <c r="AQ2698" s="17">
        <v>0.76016007379012096</v>
      </c>
      <c r="AR2698" s="17">
        <v>0.60375955044141605</v>
      </c>
      <c r="AS2698" s="17"/>
      <c r="AT2698" s="17">
        <v>0.49389348411280098</v>
      </c>
      <c r="AU2698" s="17">
        <v>0.62368949553825703</v>
      </c>
      <c r="AV2698" s="17" t="s">
        <v>74</v>
      </c>
      <c r="AW2698" s="17">
        <v>0.64445403428925796</v>
      </c>
      <c r="AX2698" s="17">
        <v>0.61583602092610501</v>
      </c>
      <c r="AY2698" s="17">
        <v>0.71946643577284597</v>
      </c>
      <c r="AZ2698" s="17">
        <v>0.63076399006240003</v>
      </c>
    </row>
    <row r="2699" spans="2:52" x14ac:dyDescent="0.35">
      <c r="C2699" s="17"/>
      <c r="D2699" s="17"/>
      <c r="E2699" s="17"/>
      <c r="F2699" s="17"/>
      <c r="G2699" s="17"/>
      <c r="H2699" s="17"/>
      <c r="I2699" s="17"/>
      <c r="J2699" s="17"/>
      <c r="K2699" s="17"/>
      <c r="L2699" s="17"/>
      <c r="M2699" s="17"/>
      <c r="N2699" s="17"/>
      <c r="O2699" s="17"/>
      <c r="P2699" s="17"/>
      <c r="Q2699" s="17"/>
      <c r="R2699" s="17"/>
      <c r="S2699" s="17"/>
      <c r="T2699" s="17"/>
      <c r="U2699" s="17"/>
      <c r="V2699" s="17"/>
      <c r="W2699" s="17"/>
      <c r="X2699" s="17"/>
      <c r="Y2699" s="17"/>
      <c r="Z2699" s="17"/>
      <c r="AA2699" s="17"/>
      <c r="AB2699" s="17"/>
      <c r="AC2699" s="17"/>
      <c r="AD2699" s="17"/>
      <c r="AE2699" s="17"/>
      <c r="AF2699" s="17"/>
      <c r="AG2699" s="17"/>
      <c r="AH2699" s="17"/>
      <c r="AI2699" s="17"/>
      <c r="AJ2699" s="17"/>
      <c r="AK2699" s="17"/>
      <c r="AL2699" s="17"/>
      <c r="AM2699" s="17"/>
      <c r="AN2699" s="17"/>
      <c r="AO2699" s="17"/>
      <c r="AP2699" s="17"/>
      <c r="AQ2699" s="17"/>
      <c r="AR2699" s="17"/>
      <c r="AS2699" s="17"/>
      <c r="AT2699" s="17"/>
      <c r="AU2699" s="17"/>
      <c r="AV2699" s="17"/>
      <c r="AW2699" s="17"/>
      <c r="AX2699" s="17"/>
      <c r="AY2699" s="17"/>
      <c r="AZ2699" s="17"/>
    </row>
    <row r="2700" spans="2:52" x14ac:dyDescent="0.35">
      <c r="B2700" s="6" t="s">
        <v>722</v>
      </c>
      <c r="C2700" s="17"/>
      <c r="D2700" s="17"/>
      <c r="E2700" s="17"/>
      <c r="F2700" s="17"/>
      <c r="G2700" s="17"/>
      <c r="H2700" s="17"/>
      <c r="I2700" s="17"/>
      <c r="J2700" s="17"/>
      <c r="K2700" s="17"/>
      <c r="L2700" s="17"/>
      <c r="M2700" s="17"/>
      <c r="N2700" s="17"/>
      <c r="O2700" s="17"/>
      <c r="P2700" s="17"/>
      <c r="Q2700" s="17"/>
      <c r="R2700" s="17"/>
      <c r="S2700" s="17"/>
      <c r="T2700" s="17"/>
      <c r="U2700" s="17"/>
      <c r="V2700" s="17"/>
      <c r="W2700" s="17"/>
      <c r="X2700" s="17"/>
      <c r="Y2700" s="17"/>
      <c r="Z2700" s="17"/>
      <c r="AA2700" s="17"/>
      <c r="AB2700" s="17"/>
      <c r="AC2700" s="17"/>
      <c r="AD2700" s="17"/>
      <c r="AE2700" s="17"/>
      <c r="AF2700" s="17"/>
      <c r="AG2700" s="17"/>
      <c r="AH2700" s="17"/>
      <c r="AI2700" s="17"/>
      <c r="AJ2700" s="17"/>
      <c r="AK2700" s="17"/>
      <c r="AL2700" s="17"/>
      <c r="AM2700" s="17"/>
      <c r="AN2700" s="17"/>
      <c r="AO2700" s="17"/>
      <c r="AP2700" s="17"/>
      <c r="AQ2700" s="17"/>
      <c r="AR2700" s="17"/>
      <c r="AS2700" s="17"/>
      <c r="AT2700" s="17"/>
      <c r="AU2700" s="17"/>
      <c r="AV2700" s="17"/>
      <c r="AW2700" s="17"/>
      <c r="AX2700" s="17"/>
      <c r="AY2700" s="17"/>
      <c r="AZ2700" s="17"/>
    </row>
    <row r="2701" spans="2:52" x14ac:dyDescent="0.35">
      <c r="B2701" s="24" t="s">
        <v>76</v>
      </c>
      <c r="C2701" s="17"/>
      <c r="D2701" s="17"/>
      <c r="E2701" s="17"/>
      <c r="F2701" s="17"/>
      <c r="G2701" s="17"/>
      <c r="H2701" s="17"/>
      <c r="I2701" s="17"/>
      <c r="J2701" s="17"/>
      <c r="K2701" s="17"/>
      <c r="L2701" s="17"/>
      <c r="M2701" s="17"/>
      <c r="N2701" s="17"/>
      <c r="O2701" s="17"/>
      <c r="P2701" s="17"/>
      <c r="Q2701" s="17"/>
      <c r="R2701" s="17"/>
      <c r="S2701" s="17"/>
      <c r="T2701" s="17"/>
      <c r="U2701" s="17"/>
      <c r="V2701" s="17"/>
      <c r="W2701" s="17"/>
      <c r="X2701" s="17"/>
      <c r="Y2701" s="17"/>
      <c r="Z2701" s="17"/>
      <c r="AA2701" s="17"/>
      <c r="AB2701" s="17"/>
      <c r="AC2701" s="17"/>
      <c r="AD2701" s="17"/>
      <c r="AE2701" s="17"/>
      <c r="AF2701" s="17"/>
      <c r="AG2701" s="17"/>
      <c r="AH2701" s="17"/>
      <c r="AI2701" s="17"/>
      <c r="AJ2701" s="17"/>
      <c r="AK2701" s="17"/>
      <c r="AL2701" s="17"/>
      <c r="AM2701" s="17"/>
      <c r="AN2701" s="17"/>
      <c r="AO2701" s="17"/>
      <c r="AP2701" s="17"/>
      <c r="AQ2701" s="17"/>
      <c r="AR2701" s="17"/>
      <c r="AS2701" s="17"/>
      <c r="AT2701" s="17"/>
      <c r="AU2701" s="17"/>
      <c r="AV2701" s="17"/>
      <c r="AW2701" s="17"/>
      <c r="AX2701" s="17"/>
      <c r="AY2701" s="17"/>
      <c r="AZ2701" s="17"/>
    </row>
    <row r="2702" spans="2:52" x14ac:dyDescent="0.35">
      <c r="B2702" t="s">
        <v>227</v>
      </c>
      <c r="C2702" s="17">
        <v>0.34184720514470202</v>
      </c>
      <c r="D2702" s="17">
        <v>0.34907752127021602</v>
      </c>
      <c r="E2702" s="17">
        <v>0.33449744481786298</v>
      </c>
      <c r="F2702" s="17"/>
      <c r="G2702" s="17">
        <v>0.33152850855108701</v>
      </c>
      <c r="H2702" s="17">
        <v>0.35277770932056202</v>
      </c>
      <c r="I2702" s="17">
        <v>0.33584550490536302</v>
      </c>
      <c r="J2702" s="17">
        <v>0.35861109062531399</v>
      </c>
      <c r="K2702" s="17">
        <v>0.36587654088116101</v>
      </c>
      <c r="L2702" s="17">
        <v>0.31504234484576199</v>
      </c>
      <c r="M2702" s="17"/>
      <c r="N2702" s="17">
        <v>0.32510203099375201</v>
      </c>
      <c r="O2702" s="17">
        <v>0.33462724649890002</v>
      </c>
      <c r="P2702" s="17">
        <v>0.35027359332930003</v>
      </c>
      <c r="Q2702" s="17">
        <v>0.35949058906883202</v>
      </c>
      <c r="R2702" s="17"/>
      <c r="S2702" s="17">
        <v>0.35578039182654098</v>
      </c>
      <c r="T2702" s="17">
        <v>0.30550965837543198</v>
      </c>
      <c r="U2702" s="17">
        <v>0.31928260852336499</v>
      </c>
      <c r="V2702" s="17">
        <v>0.348779118622769</v>
      </c>
      <c r="W2702" s="17">
        <v>0.29722622290657602</v>
      </c>
      <c r="X2702" s="17">
        <v>0.28324609930212002</v>
      </c>
      <c r="Y2702" s="17">
        <v>0.35724455443617997</v>
      </c>
      <c r="Z2702" s="17">
        <v>0.37573935540648601</v>
      </c>
      <c r="AA2702" s="17">
        <v>0.37526600091781798</v>
      </c>
      <c r="AB2702" s="17">
        <v>0.36779837773808399</v>
      </c>
      <c r="AC2702" s="17">
        <v>0.42589700026740201</v>
      </c>
      <c r="AD2702" s="17">
        <v>0.327452813589444</v>
      </c>
      <c r="AE2702" s="17"/>
      <c r="AF2702" s="17">
        <v>0.29665691471303202</v>
      </c>
      <c r="AG2702" s="17">
        <v>0.39267700769073799</v>
      </c>
      <c r="AH2702" s="17">
        <v>0.31724816091088198</v>
      </c>
      <c r="AI2702" s="17"/>
      <c r="AJ2702" s="17">
        <v>0.22583380830042299</v>
      </c>
      <c r="AK2702" s="17">
        <v>0.440528490128063</v>
      </c>
      <c r="AL2702" s="17">
        <v>0.31280349020542098</v>
      </c>
      <c r="AM2702" s="17">
        <v>0.46294179401539398</v>
      </c>
      <c r="AN2702" s="17">
        <v>0.35938549420011701</v>
      </c>
      <c r="AO2702" s="17"/>
      <c r="AP2702" s="17">
        <v>0.15620796605481899</v>
      </c>
      <c r="AQ2702" s="17">
        <v>0.442897274344974</v>
      </c>
      <c r="AR2702" s="17">
        <v>0.30041154322025299</v>
      </c>
      <c r="AS2702" s="17"/>
      <c r="AT2702" s="17">
        <v>0.29423888747712501</v>
      </c>
      <c r="AU2702" s="17">
        <v>0.32532904056242801</v>
      </c>
      <c r="AV2702" s="17" t="s">
        <v>74</v>
      </c>
      <c r="AW2702" s="17">
        <v>0.41518332535506902</v>
      </c>
      <c r="AX2702" s="17">
        <v>0.37982892541426899</v>
      </c>
      <c r="AY2702" s="17">
        <v>0.39246371926408402</v>
      </c>
      <c r="AZ2702" s="17">
        <v>0.40785583465544101</v>
      </c>
    </row>
    <row r="2703" spans="2:52" x14ac:dyDescent="0.35">
      <c r="B2703" t="s">
        <v>228</v>
      </c>
      <c r="C2703" s="17">
        <v>0.30583524996922001</v>
      </c>
      <c r="D2703" s="17">
        <v>0.30258438294134499</v>
      </c>
      <c r="E2703" s="17">
        <v>0.30959583711940802</v>
      </c>
      <c r="F2703" s="17"/>
      <c r="G2703" s="17">
        <v>0.33358540854218599</v>
      </c>
      <c r="H2703" s="17">
        <v>0.33980546276371598</v>
      </c>
      <c r="I2703" s="17">
        <v>0.34031452116906302</v>
      </c>
      <c r="J2703" s="17">
        <v>0.31604677480135401</v>
      </c>
      <c r="K2703" s="17">
        <v>0.25857468437535303</v>
      </c>
      <c r="L2703" s="17">
        <v>0.25530487447641498</v>
      </c>
      <c r="M2703" s="17"/>
      <c r="N2703" s="17">
        <v>0.32408597573167802</v>
      </c>
      <c r="O2703" s="17">
        <v>0.314219356551593</v>
      </c>
      <c r="P2703" s="17">
        <v>0.28534489522956102</v>
      </c>
      <c r="Q2703" s="17">
        <v>0.29434344419228797</v>
      </c>
      <c r="R2703" s="17"/>
      <c r="S2703" s="17">
        <v>0.28989444319558599</v>
      </c>
      <c r="T2703" s="17">
        <v>0.321889927884775</v>
      </c>
      <c r="U2703" s="17">
        <v>0.301206124414924</v>
      </c>
      <c r="V2703" s="17">
        <v>0.26843572471735899</v>
      </c>
      <c r="W2703" s="17">
        <v>0.34480764311224599</v>
      </c>
      <c r="X2703" s="17">
        <v>0.32417775430704798</v>
      </c>
      <c r="Y2703" s="17">
        <v>0.30179732446749302</v>
      </c>
      <c r="Z2703" s="17">
        <v>0.29913683067774199</v>
      </c>
      <c r="AA2703" s="17">
        <v>0.31602517059412599</v>
      </c>
      <c r="AB2703" s="17">
        <v>0.28680204190575098</v>
      </c>
      <c r="AC2703" s="17">
        <v>0.29360862625163497</v>
      </c>
      <c r="AD2703" s="17">
        <v>0.34875985313990499</v>
      </c>
      <c r="AE2703" s="17"/>
      <c r="AF2703" s="17">
        <v>0.28255752422125902</v>
      </c>
      <c r="AG2703" s="17">
        <v>0.31712425377619002</v>
      </c>
      <c r="AH2703" s="17">
        <v>0.30671334511833098</v>
      </c>
      <c r="AI2703" s="17"/>
      <c r="AJ2703" s="17">
        <v>0.28100672630576701</v>
      </c>
      <c r="AK2703" s="17">
        <v>0.32193243050221998</v>
      </c>
      <c r="AL2703" s="17">
        <v>0.40692400820443703</v>
      </c>
      <c r="AM2703" s="17">
        <v>0.17423727783496801</v>
      </c>
      <c r="AN2703" s="17">
        <v>0.29478227991462003</v>
      </c>
      <c r="AO2703" s="17"/>
      <c r="AP2703" s="17">
        <v>0.300248246455037</v>
      </c>
      <c r="AQ2703" s="17">
        <v>0.32864239188632899</v>
      </c>
      <c r="AR2703" s="17">
        <v>0.38777420653126599</v>
      </c>
      <c r="AS2703" s="17"/>
      <c r="AT2703" s="17">
        <v>0.28644066396238699</v>
      </c>
      <c r="AU2703" s="17">
        <v>0.35024038697479598</v>
      </c>
      <c r="AV2703" s="17" t="s">
        <v>74</v>
      </c>
      <c r="AW2703" s="17">
        <v>0.26900209693614702</v>
      </c>
      <c r="AX2703" s="17">
        <v>0.31285668964591601</v>
      </c>
      <c r="AY2703" s="17">
        <v>0.307272999845839</v>
      </c>
      <c r="AZ2703" s="17">
        <v>0.27270471706298299</v>
      </c>
    </row>
    <row r="2704" spans="2:52" x14ac:dyDescent="0.35">
      <c r="B2704" t="s">
        <v>229</v>
      </c>
      <c r="C2704" s="17">
        <v>0.208932643587701</v>
      </c>
      <c r="D2704" s="17">
        <v>0.202943472099579</v>
      </c>
      <c r="E2704" s="17">
        <v>0.215286519636532</v>
      </c>
      <c r="F2704" s="17"/>
      <c r="G2704" s="17">
        <v>0.21148851210911701</v>
      </c>
      <c r="H2704" s="17">
        <v>0.19237466686962301</v>
      </c>
      <c r="I2704" s="17">
        <v>0.20903027814491101</v>
      </c>
      <c r="J2704" s="17">
        <v>0.179241071498601</v>
      </c>
      <c r="K2704" s="17">
        <v>0.209778671742369</v>
      </c>
      <c r="L2704" s="17">
        <v>0.24404714505736799</v>
      </c>
      <c r="M2704" s="17"/>
      <c r="N2704" s="17">
        <v>0.214712888045716</v>
      </c>
      <c r="O2704" s="17">
        <v>0.216242525606061</v>
      </c>
      <c r="P2704" s="17">
        <v>0.213926497022281</v>
      </c>
      <c r="Q2704" s="17">
        <v>0.191484984002568</v>
      </c>
      <c r="R2704" s="17"/>
      <c r="S2704" s="17">
        <v>0.209276954008739</v>
      </c>
      <c r="T2704" s="17">
        <v>0.225973747352508</v>
      </c>
      <c r="U2704" s="17">
        <v>0.23020490500252799</v>
      </c>
      <c r="V2704" s="17">
        <v>0.23126617405244801</v>
      </c>
      <c r="W2704" s="17">
        <v>0.23238996279441401</v>
      </c>
      <c r="X2704" s="17">
        <v>0.24485424608702</v>
      </c>
      <c r="Y2704" s="17">
        <v>0.163890254197333</v>
      </c>
      <c r="Z2704" s="17">
        <v>0.20702901842690699</v>
      </c>
      <c r="AA2704" s="17">
        <v>0.18927475127938301</v>
      </c>
      <c r="AB2704" s="17">
        <v>0.192310739844642</v>
      </c>
      <c r="AC2704" s="17">
        <v>0.159766841558769</v>
      </c>
      <c r="AD2704" s="17">
        <v>0.17357164359148</v>
      </c>
      <c r="AE2704" s="17"/>
      <c r="AF2704" s="17">
        <v>0.23842688295987899</v>
      </c>
      <c r="AG2704" s="17">
        <v>0.17884925119254599</v>
      </c>
      <c r="AH2704" s="17">
        <v>0.232446368075197</v>
      </c>
      <c r="AI2704" s="17"/>
      <c r="AJ2704" s="17">
        <v>0.27788768698967797</v>
      </c>
      <c r="AK2704" s="17">
        <v>0.16424449173559699</v>
      </c>
      <c r="AL2704" s="17">
        <v>0.160661038814262</v>
      </c>
      <c r="AM2704" s="17">
        <v>0.24824992295317799</v>
      </c>
      <c r="AN2704" s="17">
        <v>0.21192010164421099</v>
      </c>
      <c r="AO2704" s="17"/>
      <c r="AP2704" s="17">
        <v>0.325075161144119</v>
      </c>
      <c r="AQ2704" s="17">
        <v>0.15136744233023</v>
      </c>
      <c r="AR2704" s="17">
        <v>0.19474536881448001</v>
      </c>
      <c r="AS2704" s="17"/>
      <c r="AT2704" s="17">
        <v>0.248011737499163</v>
      </c>
      <c r="AU2704" s="17">
        <v>0.17126920781869401</v>
      </c>
      <c r="AV2704" s="17" t="s">
        <v>74</v>
      </c>
      <c r="AW2704" s="17">
        <v>0.185541386116578</v>
      </c>
      <c r="AX2704" s="17">
        <v>0.19014018271344499</v>
      </c>
      <c r="AY2704" s="17">
        <v>0.19756979268328501</v>
      </c>
      <c r="AZ2704" s="17">
        <v>0.21437141019681</v>
      </c>
    </row>
    <row r="2705" spans="2:52" x14ac:dyDescent="0.35">
      <c r="B2705" t="s">
        <v>230</v>
      </c>
      <c r="C2705" s="17">
        <v>6.2757767484169696E-2</v>
      </c>
      <c r="D2705" s="17">
        <v>7.0813648911743104E-2</v>
      </c>
      <c r="E2705" s="17">
        <v>5.5207972531281797E-2</v>
      </c>
      <c r="F2705" s="17"/>
      <c r="G2705" s="17">
        <v>5.8287511947334197E-2</v>
      </c>
      <c r="H2705" s="17">
        <v>6.2370850107974399E-2</v>
      </c>
      <c r="I2705" s="17">
        <v>4.6808272449030901E-2</v>
      </c>
      <c r="J2705" s="17">
        <v>5.3142492433882201E-2</v>
      </c>
      <c r="K2705" s="17">
        <v>7.5158978336765603E-2</v>
      </c>
      <c r="L2705" s="17">
        <v>7.8454922811842895E-2</v>
      </c>
      <c r="M2705" s="17"/>
      <c r="N2705" s="17">
        <v>7.2029687853370605E-2</v>
      </c>
      <c r="O2705" s="17">
        <v>6.7777454268446696E-2</v>
      </c>
      <c r="P2705" s="17">
        <v>5.8500407749213099E-2</v>
      </c>
      <c r="Q2705" s="17">
        <v>5.2064360724342E-2</v>
      </c>
      <c r="R2705" s="17"/>
      <c r="S2705" s="17">
        <v>6.9781727327331206E-2</v>
      </c>
      <c r="T2705" s="17">
        <v>5.6859117097847398E-2</v>
      </c>
      <c r="U2705" s="17">
        <v>7.3812645250258699E-2</v>
      </c>
      <c r="V2705" s="17">
        <v>6.3927673470417001E-2</v>
      </c>
      <c r="W2705" s="17">
        <v>6.1959650400429098E-2</v>
      </c>
      <c r="X2705" s="17">
        <v>6.0351995117231903E-2</v>
      </c>
      <c r="Y2705" s="17">
        <v>7.7021301872946799E-2</v>
      </c>
      <c r="Z2705" s="17">
        <v>6.5894877010469005E-2</v>
      </c>
      <c r="AA2705" s="17">
        <v>5.0245841284525097E-2</v>
      </c>
      <c r="AB2705" s="17">
        <v>7.8025585944366302E-2</v>
      </c>
      <c r="AC2705" s="17">
        <v>4.53383927147838E-2</v>
      </c>
      <c r="AD2705" s="17">
        <v>1.8516512061899901E-2</v>
      </c>
      <c r="AE2705" s="17"/>
      <c r="AF2705" s="17">
        <v>8.6174720575652397E-2</v>
      </c>
      <c r="AG2705" s="17">
        <v>4.9201716586705899E-2</v>
      </c>
      <c r="AH2705" s="17">
        <v>4.6986177550590397E-2</v>
      </c>
      <c r="AI2705" s="17"/>
      <c r="AJ2705" s="17">
        <v>0.102088469566462</v>
      </c>
      <c r="AK2705" s="17">
        <v>3.95562557930789E-2</v>
      </c>
      <c r="AL2705" s="17">
        <v>6.2850859748238105E-2</v>
      </c>
      <c r="AM2705" s="17">
        <v>5.8815409586748302E-2</v>
      </c>
      <c r="AN2705" s="17">
        <v>4.05210127151239E-2</v>
      </c>
      <c r="AO2705" s="17"/>
      <c r="AP2705" s="17">
        <v>0.120170731014843</v>
      </c>
      <c r="AQ2705" s="17">
        <v>3.4741133776765902E-2</v>
      </c>
      <c r="AR2705" s="17">
        <v>5.1775525651861401E-2</v>
      </c>
      <c r="AS2705" s="17"/>
      <c r="AT2705" s="17">
        <v>7.5921664120808696E-2</v>
      </c>
      <c r="AU2705" s="17">
        <v>6.1604425240466498E-2</v>
      </c>
      <c r="AV2705" s="17" t="s">
        <v>74</v>
      </c>
      <c r="AW2705" s="17">
        <v>6.8111253219062806E-2</v>
      </c>
      <c r="AX2705" s="17">
        <v>4.83231518337656E-2</v>
      </c>
      <c r="AY2705" s="17">
        <v>5.0957019714369903E-2</v>
      </c>
      <c r="AZ2705" s="17">
        <v>1.48839689736673E-2</v>
      </c>
    </row>
    <row r="2706" spans="2:52" x14ac:dyDescent="0.35">
      <c r="B2706" t="s">
        <v>231</v>
      </c>
      <c r="C2706" s="17">
        <v>2.6371083872585299E-2</v>
      </c>
      <c r="D2706" s="17">
        <v>3.1286577424099599E-2</v>
      </c>
      <c r="E2706" s="17">
        <v>2.1103374844140599E-2</v>
      </c>
      <c r="F2706" s="17"/>
      <c r="G2706" s="17">
        <v>1.1366307682337901E-2</v>
      </c>
      <c r="H2706" s="17">
        <v>1.67382522977759E-2</v>
      </c>
      <c r="I2706" s="17">
        <v>2.1719776401771501E-2</v>
      </c>
      <c r="J2706" s="17">
        <v>3.16106652562076E-2</v>
      </c>
      <c r="K2706" s="17">
        <v>3.4940170341407298E-2</v>
      </c>
      <c r="L2706" s="17">
        <v>3.79150235160527E-2</v>
      </c>
      <c r="M2706" s="17"/>
      <c r="N2706" s="17">
        <v>2.4585349947318199E-2</v>
      </c>
      <c r="O2706" s="17">
        <v>1.6454709181211499E-2</v>
      </c>
      <c r="P2706" s="17">
        <v>3.9465595911515397E-2</v>
      </c>
      <c r="Q2706" s="17">
        <v>2.74384681663811E-2</v>
      </c>
      <c r="R2706" s="17"/>
      <c r="S2706" s="17">
        <v>9.7405478738051797E-3</v>
      </c>
      <c r="T2706" s="17">
        <v>4.1827308200429097E-2</v>
      </c>
      <c r="U2706" s="17">
        <v>2.58090854970583E-2</v>
      </c>
      <c r="V2706" s="17">
        <v>2.9677409042349601E-2</v>
      </c>
      <c r="W2706" s="17">
        <v>1.9888814059747E-2</v>
      </c>
      <c r="X2706" s="17">
        <v>4.0355432722299502E-2</v>
      </c>
      <c r="Y2706" s="17">
        <v>1.8151937457138299E-2</v>
      </c>
      <c r="Z2706" s="17">
        <v>2.9264117266398701E-2</v>
      </c>
      <c r="AA2706" s="17">
        <v>1.84381469089583E-2</v>
      </c>
      <c r="AB2706" s="17">
        <v>2.6988418605718299E-2</v>
      </c>
      <c r="AC2706" s="17">
        <v>4.0261264980792799E-2</v>
      </c>
      <c r="AD2706" s="17">
        <v>2.3859898226013601E-2</v>
      </c>
      <c r="AE2706" s="17"/>
      <c r="AF2706" s="17">
        <v>4.0542198273151003E-2</v>
      </c>
      <c r="AG2706" s="17">
        <v>1.84026270526731E-2</v>
      </c>
      <c r="AH2706" s="17">
        <v>2.3405995781494101E-2</v>
      </c>
      <c r="AI2706" s="17"/>
      <c r="AJ2706" s="17">
        <v>5.1588023204586497E-2</v>
      </c>
      <c r="AK2706" s="17">
        <v>7.4515663192648704E-3</v>
      </c>
      <c r="AL2706" s="17">
        <v>1.25916017450026E-2</v>
      </c>
      <c r="AM2706" s="17">
        <v>0</v>
      </c>
      <c r="AN2706" s="17">
        <v>1.7647557535510498E-2</v>
      </c>
      <c r="AO2706" s="17"/>
      <c r="AP2706" s="17">
        <v>5.0712531320045301E-2</v>
      </c>
      <c r="AQ2706" s="17">
        <v>9.6763023535254792E-3</v>
      </c>
      <c r="AR2706" s="17">
        <v>2.9407888353006499E-2</v>
      </c>
      <c r="AS2706" s="17"/>
      <c r="AT2706" s="17">
        <v>3.8169465661611099E-2</v>
      </c>
      <c r="AU2706" s="17">
        <v>2.9137586205205901E-2</v>
      </c>
      <c r="AV2706" s="17" t="s">
        <v>74</v>
      </c>
      <c r="AW2706" s="17">
        <v>1.6291584114292199E-2</v>
      </c>
      <c r="AX2706" s="17">
        <v>1.15761179411841E-2</v>
      </c>
      <c r="AY2706" s="17">
        <v>1.34084971187472E-2</v>
      </c>
      <c r="AZ2706" s="17">
        <v>2.4876085618891201E-2</v>
      </c>
    </row>
    <row r="2707" spans="2:52" x14ac:dyDescent="0.35">
      <c r="B2707" t="s">
        <v>72</v>
      </c>
      <c r="C2707" s="17">
        <v>5.4256049941622503E-2</v>
      </c>
      <c r="D2707" s="17">
        <v>4.3294397353016899E-2</v>
      </c>
      <c r="E2707" s="17">
        <v>6.4308851050774801E-2</v>
      </c>
      <c r="F2707" s="17"/>
      <c r="G2707" s="17">
        <v>5.3743751167937497E-2</v>
      </c>
      <c r="H2707" s="17">
        <v>3.5933058640348403E-2</v>
      </c>
      <c r="I2707" s="17">
        <v>4.6281646929860198E-2</v>
      </c>
      <c r="J2707" s="17">
        <v>6.13479053846415E-2</v>
      </c>
      <c r="K2707" s="17">
        <v>5.5670954322943902E-2</v>
      </c>
      <c r="L2707" s="17">
        <v>6.9235689292559702E-2</v>
      </c>
      <c r="M2707" s="17"/>
      <c r="N2707" s="17">
        <v>3.9484067428165501E-2</v>
      </c>
      <c r="O2707" s="17">
        <v>5.0678707893787603E-2</v>
      </c>
      <c r="P2707" s="17">
        <v>5.2489010758129701E-2</v>
      </c>
      <c r="Q2707" s="17">
        <v>7.5178153845589998E-2</v>
      </c>
      <c r="R2707" s="17"/>
      <c r="S2707" s="17">
        <v>6.5525935767996799E-2</v>
      </c>
      <c r="T2707" s="17">
        <v>4.7940241089007997E-2</v>
      </c>
      <c r="U2707" s="17">
        <v>4.9684631311865603E-2</v>
      </c>
      <c r="V2707" s="17">
        <v>5.7913900094656599E-2</v>
      </c>
      <c r="W2707" s="17">
        <v>4.3727706726587399E-2</v>
      </c>
      <c r="X2707" s="17">
        <v>4.7014472464280997E-2</v>
      </c>
      <c r="Y2707" s="17">
        <v>8.1894627568908598E-2</v>
      </c>
      <c r="Z2707" s="17">
        <v>2.2935801211997099E-2</v>
      </c>
      <c r="AA2707" s="17">
        <v>5.0750089015188397E-2</v>
      </c>
      <c r="AB2707" s="17">
        <v>4.8074835961438397E-2</v>
      </c>
      <c r="AC2707" s="17">
        <v>3.5127874226617298E-2</v>
      </c>
      <c r="AD2707" s="17">
        <v>0.107839279391257</v>
      </c>
      <c r="AE2707" s="17"/>
      <c r="AF2707" s="17">
        <v>5.56417592570266E-2</v>
      </c>
      <c r="AG2707" s="17">
        <v>4.3745143701147501E-2</v>
      </c>
      <c r="AH2707" s="17">
        <v>7.3199952563505297E-2</v>
      </c>
      <c r="AI2707" s="17"/>
      <c r="AJ2707" s="17">
        <v>6.1595285633082801E-2</v>
      </c>
      <c r="AK2707" s="17">
        <v>2.6286765521776001E-2</v>
      </c>
      <c r="AL2707" s="17">
        <v>4.4169001282639703E-2</v>
      </c>
      <c r="AM2707" s="17">
        <v>5.5755595609710898E-2</v>
      </c>
      <c r="AN2707" s="17">
        <v>7.5743553990417906E-2</v>
      </c>
      <c r="AO2707" s="17"/>
      <c r="AP2707" s="17">
        <v>4.7585364011136097E-2</v>
      </c>
      <c r="AQ2707" s="17">
        <v>3.2675455308175297E-2</v>
      </c>
      <c r="AR2707" s="17">
        <v>3.5885467429133198E-2</v>
      </c>
      <c r="AS2707" s="17"/>
      <c r="AT2707" s="17">
        <v>5.7217581278905201E-2</v>
      </c>
      <c r="AU2707" s="17">
        <v>6.2419353198409397E-2</v>
      </c>
      <c r="AV2707" s="17" t="s">
        <v>74</v>
      </c>
      <c r="AW2707" s="17">
        <v>4.5870354258851699E-2</v>
      </c>
      <c r="AX2707" s="17">
        <v>5.7274932451419798E-2</v>
      </c>
      <c r="AY2707" s="17">
        <v>3.83279713736751E-2</v>
      </c>
      <c r="AZ2707" s="17">
        <v>6.5307983492206595E-2</v>
      </c>
    </row>
    <row r="2708" spans="2:52" x14ac:dyDescent="0.35">
      <c r="B2708" t="s">
        <v>232</v>
      </c>
      <c r="C2708" s="17">
        <v>0.64768245511392197</v>
      </c>
      <c r="D2708" s="17">
        <v>0.651661904211561</v>
      </c>
      <c r="E2708" s="17">
        <v>0.644093281937271</v>
      </c>
      <c r="F2708" s="17"/>
      <c r="G2708" s="17">
        <v>0.66511391709327405</v>
      </c>
      <c r="H2708" s="17">
        <v>0.692583172084278</v>
      </c>
      <c r="I2708" s="17">
        <v>0.67616002607442705</v>
      </c>
      <c r="J2708" s="17">
        <v>0.67465786542666795</v>
      </c>
      <c r="K2708" s="17">
        <v>0.62445122525651398</v>
      </c>
      <c r="L2708" s="17">
        <v>0.57034721932217702</v>
      </c>
      <c r="M2708" s="17"/>
      <c r="N2708" s="17">
        <v>0.64918800672542998</v>
      </c>
      <c r="O2708" s="17">
        <v>0.64884660305049302</v>
      </c>
      <c r="P2708" s="17">
        <v>0.63561848855886105</v>
      </c>
      <c r="Q2708" s="17">
        <v>0.653834033261119</v>
      </c>
      <c r="R2708" s="17"/>
      <c r="S2708" s="17">
        <v>0.64567483502212697</v>
      </c>
      <c r="T2708" s="17">
        <v>0.62739958626020798</v>
      </c>
      <c r="U2708" s="17">
        <v>0.62048873293828899</v>
      </c>
      <c r="V2708" s="17">
        <v>0.61721484334012899</v>
      </c>
      <c r="W2708" s="17">
        <v>0.64203386601882295</v>
      </c>
      <c r="X2708" s="17">
        <v>0.60742385360916795</v>
      </c>
      <c r="Y2708" s="17">
        <v>0.65904187890367405</v>
      </c>
      <c r="Z2708" s="17">
        <v>0.67487618608422795</v>
      </c>
      <c r="AA2708" s="17">
        <v>0.69129117151194497</v>
      </c>
      <c r="AB2708" s="17">
        <v>0.65460041964383497</v>
      </c>
      <c r="AC2708" s="17">
        <v>0.71950562651903704</v>
      </c>
      <c r="AD2708" s="17">
        <v>0.67621266672934899</v>
      </c>
      <c r="AE2708" s="17"/>
      <c r="AF2708" s="17">
        <v>0.57921443893429103</v>
      </c>
      <c r="AG2708" s="17">
        <v>0.70980126146692801</v>
      </c>
      <c r="AH2708" s="17">
        <v>0.62396150602921296</v>
      </c>
      <c r="AI2708" s="17"/>
      <c r="AJ2708" s="17">
        <v>0.50684053460619005</v>
      </c>
      <c r="AK2708" s="17">
        <v>0.76246092063028303</v>
      </c>
      <c r="AL2708" s="17">
        <v>0.71972749840985795</v>
      </c>
      <c r="AM2708" s="17">
        <v>0.63717907185036304</v>
      </c>
      <c r="AN2708" s="17">
        <v>0.65416777411473703</v>
      </c>
      <c r="AO2708" s="17"/>
      <c r="AP2708" s="17">
        <v>0.45645621250985602</v>
      </c>
      <c r="AQ2708" s="17">
        <v>0.77153966623130299</v>
      </c>
      <c r="AR2708" s="17">
        <v>0.68818574975151903</v>
      </c>
      <c r="AS2708" s="17"/>
      <c r="AT2708" s="17">
        <v>0.580679551439512</v>
      </c>
      <c r="AU2708" s="17">
        <v>0.67556942753722504</v>
      </c>
      <c r="AV2708" s="17" t="s">
        <v>74</v>
      </c>
      <c r="AW2708" s="17">
        <v>0.68418542229121604</v>
      </c>
      <c r="AX2708" s="17">
        <v>0.692685615060185</v>
      </c>
      <c r="AY2708" s="17">
        <v>0.69973671910992297</v>
      </c>
      <c r="AZ2708" s="17">
        <v>0.680560551718425</v>
      </c>
    </row>
    <row r="2709" spans="2:52" x14ac:dyDescent="0.35">
      <c r="B2709" t="s">
        <v>233</v>
      </c>
      <c r="C2709" s="17">
        <v>8.9128851356754996E-2</v>
      </c>
      <c r="D2709" s="17">
        <v>0.10210022633584299</v>
      </c>
      <c r="E2709" s="17">
        <v>7.6311347375422403E-2</v>
      </c>
      <c r="F2709" s="17"/>
      <c r="G2709" s="17">
        <v>6.9653819629672098E-2</v>
      </c>
      <c r="H2709" s="17">
        <v>7.9109102405750406E-2</v>
      </c>
      <c r="I2709" s="17">
        <v>6.8528048850802395E-2</v>
      </c>
      <c r="J2709" s="17">
        <v>8.47531576900898E-2</v>
      </c>
      <c r="K2709" s="17">
        <v>0.110099148678173</v>
      </c>
      <c r="L2709" s="17">
        <v>0.116369946327896</v>
      </c>
      <c r="M2709" s="17"/>
      <c r="N2709" s="17">
        <v>9.6615037800688794E-2</v>
      </c>
      <c r="O2709" s="17">
        <v>8.4232163449658198E-2</v>
      </c>
      <c r="P2709" s="17">
        <v>9.7966003660728496E-2</v>
      </c>
      <c r="Q2709" s="17">
        <v>7.9502828890723104E-2</v>
      </c>
      <c r="R2709" s="17"/>
      <c r="S2709" s="17">
        <v>7.9522275201136403E-2</v>
      </c>
      <c r="T2709" s="17">
        <v>9.8686425298276606E-2</v>
      </c>
      <c r="U2709" s="17">
        <v>9.9621730747316894E-2</v>
      </c>
      <c r="V2709" s="17">
        <v>9.3605082512766599E-2</v>
      </c>
      <c r="W2709" s="17">
        <v>8.1848464460176101E-2</v>
      </c>
      <c r="X2709" s="17">
        <v>0.100707427839531</v>
      </c>
      <c r="Y2709" s="17">
        <v>9.5173239330085105E-2</v>
      </c>
      <c r="Z2709" s="17">
        <v>9.5158994276867803E-2</v>
      </c>
      <c r="AA2709" s="17">
        <v>6.8683988193483397E-2</v>
      </c>
      <c r="AB2709" s="17">
        <v>0.105014004550085</v>
      </c>
      <c r="AC2709" s="17">
        <v>8.5599657695576495E-2</v>
      </c>
      <c r="AD2709" s="17">
        <v>4.2376410287913502E-2</v>
      </c>
      <c r="AE2709" s="17"/>
      <c r="AF2709" s="17">
        <v>0.12671691884880301</v>
      </c>
      <c r="AG2709" s="17">
        <v>6.7604343639379005E-2</v>
      </c>
      <c r="AH2709" s="17">
        <v>7.0392173332084404E-2</v>
      </c>
      <c r="AI2709" s="17"/>
      <c r="AJ2709" s="17">
        <v>0.153676492771049</v>
      </c>
      <c r="AK2709" s="17">
        <v>4.7007822112343799E-2</v>
      </c>
      <c r="AL2709" s="17">
        <v>7.5442461493240701E-2</v>
      </c>
      <c r="AM2709" s="17">
        <v>5.8815409586748302E-2</v>
      </c>
      <c r="AN2709" s="17">
        <v>5.8168570250634502E-2</v>
      </c>
      <c r="AO2709" s="17"/>
      <c r="AP2709" s="17">
        <v>0.17088326233488901</v>
      </c>
      <c r="AQ2709" s="17">
        <v>4.44174361302914E-2</v>
      </c>
      <c r="AR2709" s="17">
        <v>8.1183414004867893E-2</v>
      </c>
      <c r="AS2709" s="17"/>
      <c r="AT2709" s="17">
        <v>0.11409112978242</v>
      </c>
      <c r="AU2709" s="17">
        <v>9.0742011445672399E-2</v>
      </c>
      <c r="AV2709" s="17" t="s">
        <v>74</v>
      </c>
      <c r="AW2709" s="17">
        <v>8.4402837333355102E-2</v>
      </c>
      <c r="AX2709" s="17">
        <v>5.98992697749497E-2</v>
      </c>
      <c r="AY2709" s="17">
        <v>6.4365516833117101E-2</v>
      </c>
      <c r="AZ2709" s="17">
        <v>3.9760054592558401E-2</v>
      </c>
    </row>
    <row r="2710" spans="2:52" x14ac:dyDescent="0.35">
      <c r="B2710" t="s">
        <v>86</v>
      </c>
      <c r="C2710" s="17">
        <v>0.55855360375716701</v>
      </c>
      <c r="D2710" s="17">
        <v>0.54956167787571797</v>
      </c>
      <c r="E2710" s="17">
        <v>0.567781934561849</v>
      </c>
      <c r="F2710" s="17"/>
      <c r="G2710" s="17">
        <v>0.59546009746360196</v>
      </c>
      <c r="H2710" s="17">
        <v>0.61347406967852702</v>
      </c>
      <c r="I2710" s="17">
        <v>0.60763197722362405</v>
      </c>
      <c r="J2710" s="17">
        <v>0.58990470773657799</v>
      </c>
      <c r="K2710" s="17">
        <v>0.51435207657834103</v>
      </c>
      <c r="L2710" s="17">
        <v>0.45397727299428098</v>
      </c>
      <c r="M2710" s="17"/>
      <c r="N2710" s="17">
        <v>0.55257296892474095</v>
      </c>
      <c r="O2710" s="17">
        <v>0.56461443960083502</v>
      </c>
      <c r="P2710" s="17">
        <v>0.537652484898132</v>
      </c>
      <c r="Q2710" s="17">
        <v>0.57433120437039598</v>
      </c>
      <c r="R2710" s="17"/>
      <c r="S2710" s="17">
        <v>0.566152559820991</v>
      </c>
      <c r="T2710" s="17">
        <v>0.52871316096193099</v>
      </c>
      <c r="U2710" s="17">
        <v>0.52086700219097204</v>
      </c>
      <c r="V2710" s="17">
        <v>0.52360976082736199</v>
      </c>
      <c r="W2710" s="17">
        <v>0.56018540155864605</v>
      </c>
      <c r="X2710" s="17">
        <v>0.50671642576963605</v>
      </c>
      <c r="Y2710" s="17">
        <v>0.56386863957358901</v>
      </c>
      <c r="Z2710" s="17">
        <v>0.57971719180736003</v>
      </c>
      <c r="AA2710" s="17">
        <v>0.62260718331846099</v>
      </c>
      <c r="AB2710" s="17">
        <v>0.54958641509374995</v>
      </c>
      <c r="AC2710" s="17">
        <v>0.63390596882345995</v>
      </c>
      <c r="AD2710" s="17">
        <v>0.63383625644143604</v>
      </c>
      <c r="AE2710" s="17"/>
      <c r="AF2710" s="17">
        <v>0.45249752008548799</v>
      </c>
      <c r="AG2710" s="17">
        <v>0.64219691782754895</v>
      </c>
      <c r="AH2710" s="17">
        <v>0.55356933269712805</v>
      </c>
      <c r="AI2710" s="17"/>
      <c r="AJ2710" s="17">
        <v>0.353164041835142</v>
      </c>
      <c r="AK2710" s="17">
        <v>0.71545309851793903</v>
      </c>
      <c r="AL2710" s="17">
        <v>0.64428503691661698</v>
      </c>
      <c r="AM2710" s="17">
        <v>0.57836366226361402</v>
      </c>
      <c r="AN2710" s="17">
        <v>0.59599920386410199</v>
      </c>
      <c r="AO2710" s="17"/>
      <c r="AP2710" s="17">
        <v>0.28557295017496798</v>
      </c>
      <c r="AQ2710" s="17">
        <v>0.72712223010101196</v>
      </c>
      <c r="AR2710" s="17">
        <v>0.60700233574665097</v>
      </c>
      <c r="AS2710" s="17"/>
      <c r="AT2710" s="17">
        <v>0.46658842165709202</v>
      </c>
      <c r="AU2710" s="17">
        <v>0.58482741609155198</v>
      </c>
      <c r="AV2710" s="17" t="s">
        <v>74</v>
      </c>
      <c r="AW2710" s="17">
        <v>0.59978258495786096</v>
      </c>
      <c r="AX2710" s="17">
        <v>0.63278634528523603</v>
      </c>
      <c r="AY2710" s="17">
        <v>0.63537120227680599</v>
      </c>
      <c r="AZ2710" s="17">
        <v>0.64080049712586595</v>
      </c>
    </row>
    <row r="2711" spans="2:52" x14ac:dyDescent="0.35">
      <c r="C2711" s="17"/>
      <c r="D2711" s="17"/>
      <c r="E2711" s="17"/>
      <c r="F2711" s="17"/>
      <c r="G2711" s="17"/>
      <c r="H2711" s="17"/>
      <c r="I2711" s="17"/>
      <c r="J2711" s="17"/>
      <c r="K2711" s="17"/>
      <c r="L2711" s="17"/>
      <c r="M2711" s="17"/>
      <c r="N2711" s="17"/>
      <c r="O2711" s="17"/>
      <c r="P2711" s="17"/>
      <c r="Q2711" s="17"/>
      <c r="R2711" s="17"/>
      <c r="S2711" s="17"/>
      <c r="T2711" s="17"/>
      <c r="U2711" s="17"/>
      <c r="V2711" s="17"/>
      <c r="W2711" s="17"/>
      <c r="X2711" s="17"/>
      <c r="Y2711" s="17"/>
      <c r="Z2711" s="17"/>
      <c r="AA2711" s="17"/>
      <c r="AB2711" s="17"/>
      <c r="AC2711" s="17"/>
      <c r="AD2711" s="17"/>
      <c r="AE2711" s="17"/>
      <c r="AF2711" s="17"/>
      <c r="AG2711" s="17"/>
      <c r="AH2711" s="17"/>
      <c r="AI2711" s="17"/>
      <c r="AJ2711" s="17"/>
      <c r="AK2711" s="17"/>
      <c r="AL2711" s="17"/>
      <c r="AM2711" s="17"/>
      <c r="AN2711" s="17"/>
      <c r="AO2711" s="17"/>
      <c r="AP2711" s="17"/>
      <c r="AQ2711" s="17"/>
      <c r="AR2711" s="17"/>
      <c r="AS2711" s="17"/>
      <c r="AT2711" s="17"/>
      <c r="AU2711" s="17"/>
      <c r="AV2711" s="17"/>
      <c r="AW2711" s="17"/>
      <c r="AX2711" s="17"/>
      <c r="AY2711" s="17"/>
      <c r="AZ2711" s="17"/>
    </row>
    <row r="2712" spans="2:52" x14ac:dyDescent="0.35">
      <c r="B2712" s="6" t="s">
        <v>728</v>
      </c>
      <c r="C2712" s="17"/>
      <c r="D2712" s="17"/>
      <c r="E2712" s="17"/>
      <c r="F2712" s="17"/>
      <c r="G2712" s="17"/>
      <c r="H2712" s="17"/>
      <c r="I2712" s="17"/>
      <c r="J2712" s="17"/>
      <c r="K2712" s="17"/>
      <c r="L2712" s="17"/>
      <c r="M2712" s="17"/>
      <c r="N2712" s="17"/>
      <c r="O2712" s="17"/>
      <c r="P2712" s="17"/>
      <c r="Q2712" s="17"/>
      <c r="R2712" s="17"/>
      <c r="S2712" s="17"/>
      <c r="T2712" s="17"/>
      <c r="U2712" s="17"/>
      <c r="V2712" s="17"/>
      <c r="W2712" s="17"/>
      <c r="X2712" s="17"/>
      <c r="Y2712" s="17"/>
      <c r="Z2712" s="17"/>
      <c r="AA2712" s="17"/>
      <c r="AB2712" s="17"/>
      <c r="AC2712" s="17"/>
      <c r="AD2712" s="17"/>
      <c r="AE2712" s="17"/>
      <c r="AF2712" s="17"/>
      <c r="AG2712" s="17"/>
      <c r="AH2712" s="17"/>
      <c r="AI2712" s="17"/>
      <c r="AJ2712" s="17"/>
      <c r="AK2712" s="17"/>
      <c r="AL2712" s="17"/>
      <c r="AM2712" s="17"/>
      <c r="AN2712" s="17"/>
      <c r="AO2712" s="17"/>
      <c r="AP2712" s="17"/>
      <c r="AQ2712" s="17"/>
      <c r="AR2712" s="17"/>
      <c r="AS2712" s="17"/>
      <c r="AT2712" s="17"/>
      <c r="AU2712" s="17"/>
      <c r="AV2712" s="17"/>
      <c r="AW2712" s="17"/>
      <c r="AX2712" s="17"/>
      <c r="AY2712" s="17"/>
      <c r="AZ2712" s="17"/>
    </row>
    <row r="2713" spans="2:52" x14ac:dyDescent="0.35">
      <c r="B2713" s="24" t="s">
        <v>76</v>
      </c>
      <c r="C2713" s="17"/>
      <c r="D2713" s="17"/>
      <c r="E2713" s="17"/>
      <c r="F2713" s="17"/>
      <c r="G2713" s="17"/>
      <c r="H2713" s="17"/>
      <c r="I2713" s="17"/>
      <c r="J2713" s="17"/>
      <c r="K2713" s="17"/>
      <c r="L2713" s="17"/>
      <c r="M2713" s="17"/>
      <c r="N2713" s="17"/>
      <c r="O2713" s="17"/>
      <c r="P2713" s="17"/>
      <c r="Q2713" s="17"/>
      <c r="R2713" s="17"/>
      <c r="S2713" s="17"/>
      <c r="T2713" s="17"/>
      <c r="U2713" s="17"/>
      <c r="V2713" s="17"/>
      <c r="W2713" s="17"/>
      <c r="X2713" s="17"/>
      <c r="Y2713" s="17"/>
      <c r="Z2713" s="17"/>
      <c r="AA2713" s="17"/>
      <c r="AB2713" s="17"/>
      <c r="AC2713" s="17"/>
      <c r="AD2713" s="17"/>
      <c r="AE2713" s="17"/>
      <c r="AF2713" s="17"/>
      <c r="AG2713" s="17"/>
      <c r="AH2713" s="17"/>
      <c r="AI2713" s="17"/>
      <c r="AJ2713" s="17"/>
      <c r="AK2713" s="17"/>
      <c r="AL2713" s="17"/>
      <c r="AM2713" s="17"/>
      <c r="AN2713" s="17"/>
      <c r="AO2713" s="17"/>
      <c r="AP2713" s="17"/>
      <c r="AQ2713" s="17"/>
      <c r="AR2713" s="17"/>
      <c r="AS2713" s="17"/>
      <c r="AT2713" s="17"/>
      <c r="AU2713" s="17"/>
      <c r="AV2713" s="17"/>
      <c r="AW2713" s="17"/>
      <c r="AX2713" s="17"/>
      <c r="AY2713" s="17"/>
      <c r="AZ2713" s="17"/>
    </row>
    <row r="2714" spans="2:52" x14ac:dyDescent="0.35">
      <c r="B2714" t="s">
        <v>723</v>
      </c>
      <c r="C2714" s="17">
        <v>0.54362147054387899</v>
      </c>
      <c r="D2714" s="17">
        <v>0.53525770844127896</v>
      </c>
      <c r="E2714" s="17">
        <v>0.55210280004126999</v>
      </c>
      <c r="F2714" s="17"/>
      <c r="G2714" s="17">
        <v>0.51173703064548703</v>
      </c>
      <c r="H2714" s="17">
        <v>0.56886731957239201</v>
      </c>
      <c r="I2714" s="17">
        <v>0.55668780119384198</v>
      </c>
      <c r="J2714" s="17">
        <v>0.56231383827584003</v>
      </c>
      <c r="K2714" s="17">
        <v>0.55182295262482794</v>
      </c>
      <c r="L2714" s="17">
        <v>0.51304539791265802</v>
      </c>
      <c r="M2714" s="17"/>
      <c r="N2714" s="17">
        <v>0.54877559638686402</v>
      </c>
      <c r="O2714" s="17">
        <v>0.55682780788608199</v>
      </c>
      <c r="P2714" s="17">
        <v>0.53187592915539905</v>
      </c>
      <c r="Q2714" s="17">
        <v>0.534606219187581</v>
      </c>
      <c r="R2714" s="17"/>
      <c r="S2714" s="17">
        <v>0.49660101458005701</v>
      </c>
      <c r="T2714" s="17">
        <v>0.51932857520176101</v>
      </c>
      <c r="U2714" s="17">
        <v>0.571878773712855</v>
      </c>
      <c r="V2714" s="17">
        <v>0.48821862820273498</v>
      </c>
      <c r="W2714" s="17">
        <v>0.595580963273588</v>
      </c>
      <c r="X2714" s="17">
        <v>0.54185697985019399</v>
      </c>
      <c r="Y2714" s="17">
        <v>0.54795667298704798</v>
      </c>
      <c r="Z2714" s="17">
        <v>0.53611090233858005</v>
      </c>
      <c r="AA2714" s="17">
        <v>0.563381483021691</v>
      </c>
      <c r="AB2714" s="17">
        <v>0.61496779016135195</v>
      </c>
      <c r="AC2714" s="17">
        <v>0.57580453951811394</v>
      </c>
      <c r="AD2714" s="17">
        <v>0.50138895903021397</v>
      </c>
      <c r="AE2714" s="17"/>
      <c r="AF2714" s="17">
        <v>0.52999981653436701</v>
      </c>
      <c r="AG2714" s="17">
        <v>0.56434509372379005</v>
      </c>
      <c r="AH2714" s="17">
        <v>0.53903137785459798</v>
      </c>
      <c r="AI2714" s="17"/>
      <c r="AJ2714" s="17">
        <v>0.51700812727823597</v>
      </c>
      <c r="AK2714" s="17">
        <v>0.58655160270609097</v>
      </c>
      <c r="AL2714" s="17">
        <v>0.51495498135967399</v>
      </c>
      <c r="AM2714" s="17">
        <v>0.51400992542352697</v>
      </c>
      <c r="AN2714" s="17">
        <v>0.55238639030343994</v>
      </c>
      <c r="AO2714" s="17"/>
      <c r="AP2714" s="17">
        <v>0.49549887508892898</v>
      </c>
      <c r="AQ2714" s="17">
        <v>0.59978130896360604</v>
      </c>
      <c r="AR2714" s="17">
        <v>0.51602954595725303</v>
      </c>
      <c r="AS2714" s="17"/>
      <c r="AT2714" s="17">
        <v>0.50719500327905498</v>
      </c>
      <c r="AU2714" s="17">
        <v>0.55005205028989301</v>
      </c>
      <c r="AV2714" s="17" t="s">
        <v>74</v>
      </c>
      <c r="AW2714" s="17">
        <v>0.59098640001040503</v>
      </c>
      <c r="AX2714" s="17">
        <v>0.55454864227065503</v>
      </c>
      <c r="AY2714" s="17">
        <v>0.58448814227436596</v>
      </c>
      <c r="AZ2714" s="17">
        <v>0.52059764259994401</v>
      </c>
    </row>
    <row r="2715" spans="2:52" x14ac:dyDescent="0.35">
      <c r="B2715" t="s">
        <v>724</v>
      </c>
      <c r="C2715" s="17">
        <v>0.52728858169627402</v>
      </c>
      <c r="D2715" s="17">
        <v>0.536790107414027</v>
      </c>
      <c r="E2715" s="17">
        <v>0.51714709957237204</v>
      </c>
      <c r="F2715" s="17"/>
      <c r="G2715" s="17">
        <v>0.498073980605996</v>
      </c>
      <c r="H2715" s="17">
        <v>0.50588609585287903</v>
      </c>
      <c r="I2715" s="17">
        <v>0.54288763405033202</v>
      </c>
      <c r="J2715" s="17">
        <v>0.52242973726272601</v>
      </c>
      <c r="K2715" s="17">
        <v>0.556679488770639</v>
      </c>
      <c r="L2715" s="17">
        <v>0.53559228431608197</v>
      </c>
      <c r="M2715" s="17"/>
      <c r="N2715" s="17">
        <v>0.56108108060530104</v>
      </c>
      <c r="O2715" s="17">
        <v>0.54547179867417495</v>
      </c>
      <c r="P2715" s="17">
        <v>0.48598904033413198</v>
      </c>
      <c r="Q2715" s="17">
        <v>0.50813591948121295</v>
      </c>
      <c r="R2715" s="17"/>
      <c r="S2715" s="17">
        <v>0.51041430751184103</v>
      </c>
      <c r="T2715" s="17">
        <v>0.51544989356144899</v>
      </c>
      <c r="U2715" s="17">
        <v>0.55843229542384698</v>
      </c>
      <c r="V2715" s="17">
        <v>0.51023754571332802</v>
      </c>
      <c r="W2715" s="17">
        <v>0.51646961350643705</v>
      </c>
      <c r="X2715" s="17">
        <v>0.51957296991561597</v>
      </c>
      <c r="Y2715" s="17">
        <v>0.52212847945211904</v>
      </c>
      <c r="Z2715" s="17">
        <v>0.53566597302695096</v>
      </c>
      <c r="AA2715" s="17">
        <v>0.54631830726362596</v>
      </c>
      <c r="AB2715" s="17">
        <v>0.53444533189092402</v>
      </c>
      <c r="AC2715" s="17">
        <v>0.53840525781144899</v>
      </c>
      <c r="AD2715" s="17">
        <v>0.56672094050259503</v>
      </c>
      <c r="AE2715" s="17"/>
      <c r="AF2715" s="17">
        <v>0.47492093093191801</v>
      </c>
      <c r="AG2715" s="17">
        <v>0.58611567205585502</v>
      </c>
      <c r="AH2715" s="17">
        <v>0.52158525738512695</v>
      </c>
      <c r="AI2715" s="17"/>
      <c r="AJ2715" s="17">
        <v>0.46636606104345901</v>
      </c>
      <c r="AK2715" s="17">
        <v>0.56296757582497403</v>
      </c>
      <c r="AL2715" s="17">
        <v>0.63331519332141595</v>
      </c>
      <c r="AM2715" s="17">
        <v>0.44678747062532198</v>
      </c>
      <c r="AN2715" s="17">
        <v>0.55244186182468802</v>
      </c>
      <c r="AO2715" s="17"/>
      <c r="AP2715" s="17">
        <v>0.47039723464879502</v>
      </c>
      <c r="AQ2715" s="17">
        <v>0.58541917565729296</v>
      </c>
      <c r="AR2715" s="17">
        <v>0.54831320436464404</v>
      </c>
      <c r="AS2715" s="17"/>
      <c r="AT2715" s="17">
        <v>0.52185744295635095</v>
      </c>
      <c r="AU2715" s="17">
        <v>0.53060433973510601</v>
      </c>
      <c r="AV2715" s="17" t="s">
        <v>74</v>
      </c>
      <c r="AW2715" s="17">
        <v>0.48013222359267399</v>
      </c>
      <c r="AX2715" s="17">
        <v>0.51146486421056303</v>
      </c>
      <c r="AY2715" s="17">
        <v>0.55761220622240704</v>
      </c>
      <c r="AZ2715" s="17">
        <v>0.54201220365134295</v>
      </c>
    </row>
    <row r="2716" spans="2:52" x14ac:dyDescent="0.35">
      <c r="B2716" t="s">
        <v>725</v>
      </c>
      <c r="C2716" s="17">
        <v>0.31055535889823499</v>
      </c>
      <c r="D2716" s="17">
        <v>0.31077851436133103</v>
      </c>
      <c r="E2716" s="17">
        <v>0.31095156739660501</v>
      </c>
      <c r="F2716" s="17"/>
      <c r="G2716" s="17">
        <v>0.36697359260068602</v>
      </c>
      <c r="H2716" s="17">
        <v>0.37681470767289799</v>
      </c>
      <c r="I2716" s="17">
        <v>0.32504006890999898</v>
      </c>
      <c r="J2716" s="17">
        <v>0.285714513363718</v>
      </c>
      <c r="K2716" s="17">
        <v>0.27688265065883999</v>
      </c>
      <c r="L2716" s="17">
        <v>0.25036314688078198</v>
      </c>
      <c r="M2716" s="17"/>
      <c r="N2716" s="17">
        <v>0.29612617552684301</v>
      </c>
      <c r="O2716" s="17">
        <v>0.32085431731953301</v>
      </c>
      <c r="P2716" s="17">
        <v>0.29376979498474098</v>
      </c>
      <c r="Q2716" s="17">
        <v>0.32907430746597499</v>
      </c>
      <c r="R2716" s="17"/>
      <c r="S2716" s="17">
        <v>0.33498088649322899</v>
      </c>
      <c r="T2716" s="17">
        <v>0.28613628525766399</v>
      </c>
      <c r="U2716" s="17">
        <v>0.32472914271350101</v>
      </c>
      <c r="V2716" s="17">
        <v>0.308585767169687</v>
      </c>
      <c r="W2716" s="17">
        <v>0.32212273512806699</v>
      </c>
      <c r="X2716" s="17">
        <v>0.29267046356231802</v>
      </c>
      <c r="Y2716" s="17">
        <v>0.29790549685255402</v>
      </c>
      <c r="Z2716" s="17">
        <v>0.29886611130810098</v>
      </c>
      <c r="AA2716" s="17">
        <v>0.320641722696003</v>
      </c>
      <c r="AB2716" s="17">
        <v>0.30730048434884499</v>
      </c>
      <c r="AC2716" s="17">
        <v>0.31456661561867999</v>
      </c>
      <c r="AD2716" s="17">
        <v>0.31269791716265899</v>
      </c>
      <c r="AE2716" s="17"/>
      <c r="AF2716" s="17">
        <v>0.27178307782217498</v>
      </c>
      <c r="AG2716" s="17">
        <v>0.32929595415581298</v>
      </c>
      <c r="AH2716" s="17">
        <v>0.32352431823019501</v>
      </c>
      <c r="AI2716" s="17"/>
      <c r="AJ2716" s="17">
        <v>0.264566804988632</v>
      </c>
      <c r="AK2716" s="17">
        <v>0.36842655019189202</v>
      </c>
      <c r="AL2716" s="17">
        <v>0.25620842703401697</v>
      </c>
      <c r="AM2716" s="17">
        <v>0.28857482165773501</v>
      </c>
      <c r="AN2716" s="17">
        <v>0.32290614846465499</v>
      </c>
      <c r="AO2716" s="17"/>
      <c r="AP2716" s="17">
        <v>0.26583618864109299</v>
      </c>
      <c r="AQ2716" s="17">
        <v>0.35675610845662298</v>
      </c>
      <c r="AR2716" s="17">
        <v>0.28206196972597097</v>
      </c>
      <c r="AS2716" s="17"/>
      <c r="AT2716" s="17">
        <v>0.261801392836296</v>
      </c>
      <c r="AU2716" s="17">
        <v>0.310391670353799</v>
      </c>
      <c r="AV2716" s="17" t="s">
        <v>74</v>
      </c>
      <c r="AW2716" s="17">
        <v>0.34566802273237301</v>
      </c>
      <c r="AX2716" s="17">
        <v>0.34329663408470201</v>
      </c>
      <c r="AY2716" s="17">
        <v>0.353893859966672</v>
      </c>
      <c r="AZ2716" s="17">
        <v>0.40281390121537203</v>
      </c>
    </row>
    <row r="2717" spans="2:52" x14ac:dyDescent="0.35">
      <c r="B2717" t="s">
        <v>726</v>
      </c>
      <c r="C2717" s="17">
        <v>0.26760161330989302</v>
      </c>
      <c r="D2717" s="17">
        <v>0.289536874279613</v>
      </c>
      <c r="E2717" s="17">
        <v>0.24563909097921899</v>
      </c>
      <c r="F2717" s="17"/>
      <c r="G2717" s="17">
        <v>0.39233928671817297</v>
      </c>
      <c r="H2717" s="17">
        <v>0.361470178459045</v>
      </c>
      <c r="I2717" s="17">
        <v>0.318656713600105</v>
      </c>
      <c r="J2717" s="17">
        <v>0.25919452436350798</v>
      </c>
      <c r="K2717" s="17">
        <v>0.18782963674549499</v>
      </c>
      <c r="L2717" s="17">
        <v>0.127670322747794</v>
      </c>
      <c r="M2717" s="17"/>
      <c r="N2717" s="17">
        <v>0.26997917665778998</v>
      </c>
      <c r="O2717" s="17">
        <v>0.2808206172264</v>
      </c>
      <c r="P2717" s="17">
        <v>0.23422405301343599</v>
      </c>
      <c r="Q2717" s="17">
        <v>0.27900521212993001</v>
      </c>
      <c r="R2717" s="17"/>
      <c r="S2717" s="17">
        <v>0.33108662212973999</v>
      </c>
      <c r="T2717" s="17">
        <v>0.228765490957447</v>
      </c>
      <c r="U2717" s="17">
        <v>0.27754829544521198</v>
      </c>
      <c r="V2717" s="17">
        <v>0.210273930103379</v>
      </c>
      <c r="W2717" s="17">
        <v>0.196055460913615</v>
      </c>
      <c r="X2717" s="17">
        <v>0.28480570235136798</v>
      </c>
      <c r="Y2717" s="17">
        <v>0.23463161453502199</v>
      </c>
      <c r="Z2717" s="17">
        <v>0.228269486405279</v>
      </c>
      <c r="AA2717" s="17">
        <v>0.29079688817756899</v>
      </c>
      <c r="AB2717" s="17">
        <v>0.28660054921491401</v>
      </c>
      <c r="AC2717" s="17">
        <v>0.31983785885374399</v>
      </c>
      <c r="AD2717" s="17">
        <v>0.31133793504326801</v>
      </c>
      <c r="AE2717" s="17"/>
      <c r="AF2717" s="17">
        <v>0.19551826715451801</v>
      </c>
      <c r="AG2717" s="17">
        <v>0.28827161253922801</v>
      </c>
      <c r="AH2717" s="17">
        <v>0.318929784215709</v>
      </c>
      <c r="AI2717" s="17"/>
      <c r="AJ2717" s="17">
        <v>0.15556530129522</v>
      </c>
      <c r="AK2717" s="17">
        <v>0.35690166242614302</v>
      </c>
      <c r="AL2717" s="17">
        <v>0.20950796637850999</v>
      </c>
      <c r="AM2717" s="17">
        <v>0.33225680431480897</v>
      </c>
      <c r="AN2717" s="17">
        <v>0.344747457879582</v>
      </c>
      <c r="AO2717" s="17"/>
      <c r="AP2717" s="17">
        <v>0.18108266108836801</v>
      </c>
      <c r="AQ2717" s="17">
        <v>0.33445924245082997</v>
      </c>
      <c r="AR2717" s="17">
        <v>0.26128946902563499</v>
      </c>
      <c r="AS2717" s="17"/>
      <c r="AT2717" s="17">
        <v>0.180324416643937</v>
      </c>
      <c r="AU2717" s="17">
        <v>0.264003516797296</v>
      </c>
      <c r="AV2717" s="17" t="s">
        <v>74</v>
      </c>
      <c r="AW2717" s="17">
        <v>0.32965789498173298</v>
      </c>
      <c r="AX2717" s="17">
        <v>0.30714231330873398</v>
      </c>
      <c r="AY2717" s="17">
        <v>0.35800038227907</v>
      </c>
      <c r="AZ2717" s="17">
        <v>0.40986174709397399</v>
      </c>
    </row>
    <row r="2718" spans="2:52" x14ac:dyDescent="0.35">
      <c r="B2718" t="s">
        <v>72</v>
      </c>
      <c r="C2718" s="17">
        <v>8.5291960305363096E-2</v>
      </c>
      <c r="D2718" s="17">
        <v>7.0249208675504798E-2</v>
      </c>
      <c r="E2718" s="17">
        <v>9.9935552385994095E-2</v>
      </c>
      <c r="F2718" s="17"/>
      <c r="G2718" s="17">
        <v>7.7320724106152594E-2</v>
      </c>
      <c r="H2718" s="17">
        <v>7.6576904061165907E-2</v>
      </c>
      <c r="I2718" s="17">
        <v>7.9320565457730099E-2</v>
      </c>
      <c r="J2718" s="17">
        <v>8.9689553102469594E-2</v>
      </c>
      <c r="K2718" s="17">
        <v>0.101218822427254</v>
      </c>
      <c r="L2718" s="17">
        <v>8.8264953599053106E-2</v>
      </c>
      <c r="M2718" s="17"/>
      <c r="N2718" s="17">
        <v>5.73937089565415E-2</v>
      </c>
      <c r="O2718" s="17">
        <v>6.3482257767598596E-2</v>
      </c>
      <c r="P2718" s="17">
        <v>0.10543263155436999</v>
      </c>
      <c r="Q2718" s="17">
        <v>0.11956763540331</v>
      </c>
      <c r="R2718" s="17"/>
      <c r="S2718" s="17">
        <v>8.82578415878362E-2</v>
      </c>
      <c r="T2718" s="17">
        <v>0.108919396732283</v>
      </c>
      <c r="U2718" s="17">
        <v>6.8295407831524005E-2</v>
      </c>
      <c r="V2718" s="17">
        <v>0.10339619690915899</v>
      </c>
      <c r="W2718" s="17">
        <v>7.6843212738141195E-2</v>
      </c>
      <c r="X2718" s="17">
        <v>7.6514323253152203E-2</v>
      </c>
      <c r="Y2718" s="17">
        <v>7.9323365244305E-2</v>
      </c>
      <c r="Z2718" s="17">
        <v>6.5090981250508495E-2</v>
      </c>
      <c r="AA2718" s="17">
        <v>9.4575867488022394E-2</v>
      </c>
      <c r="AB2718" s="17">
        <v>7.2923542867999805E-2</v>
      </c>
      <c r="AC2718" s="17">
        <v>5.6029275452282701E-2</v>
      </c>
      <c r="AD2718" s="17">
        <v>0.10073461651195401</v>
      </c>
      <c r="AE2718" s="17"/>
      <c r="AF2718" s="17">
        <v>8.4752565615511602E-2</v>
      </c>
      <c r="AG2718" s="17">
        <v>6.4983953401936703E-2</v>
      </c>
      <c r="AH2718" s="17">
        <v>0.12510242519067899</v>
      </c>
      <c r="AI2718" s="17"/>
      <c r="AJ2718" s="17">
        <v>8.2097775589015903E-2</v>
      </c>
      <c r="AK2718" s="17">
        <v>6.3233361617575201E-2</v>
      </c>
      <c r="AL2718" s="17">
        <v>5.4333366756592803E-2</v>
      </c>
      <c r="AM2718" s="17">
        <v>9.7403342884699401E-2</v>
      </c>
      <c r="AN2718" s="17">
        <v>0.13328327800907899</v>
      </c>
      <c r="AO2718" s="17"/>
      <c r="AP2718" s="17">
        <v>7.4958274934826499E-2</v>
      </c>
      <c r="AQ2718" s="17">
        <v>5.8165953522347102E-2</v>
      </c>
      <c r="AR2718" s="17">
        <v>5.90261759640048E-2</v>
      </c>
      <c r="AS2718" s="17"/>
      <c r="AT2718" s="17">
        <v>8.9349542418597702E-2</v>
      </c>
      <c r="AU2718" s="17">
        <v>7.1243373529845902E-2</v>
      </c>
      <c r="AV2718" s="17" t="s">
        <v>74</v>
      </c>
      <c r="AW2718" s="17">
        <v>9.4759372314481699E-2</v>
      </c>
      <c r="AX2718" s="17">
        <v>0.11687785707410001</v>
      </c>
      <c r="AY2718" s="17">
        <v>7.2115937978802197E-2</v>
      </c>
      <c r="AZ2718" s="17">
        <v>0.10074301075002701</v>
      </c>
    </row>
    <row r="2719" spans="2:52" x14ac:dyDescent="0.35">
      <c r="B2719" t="s">
        <v>187</v>
      </c>
      <c r="C2719" s="17">
        <v>5.2129838248916503E-2</v>
      </c>
      <c r="D2719" s="17">
        <v>5.6392848092243798E-2</v>
      </c>
      <c r="E2719" s="17">
        <v>4.7769916890867202E-2</v>
      </c>
      <c r="F2719" s="17"/>
      <c r="G2719" s="17">
        <v>6.2342778890081101E-2</v>
      </c>
      <c r="H2719" s="17">
        <v>3.6973053055802597E-2</v>
      </c>
      <c r="I2719" s="17">
        <v>3.14197548084649E-2</v>
      </c>
      <c r="J2719" s="17">
        <v>5.3349259757416397E-2</v>
      </c>
      <c r="K2719" s="17">
        <v>5.5780278383979497E-2</v>
      </c>
      <c r="L2719" s="17">
        <v>7.1031602772390706E-2</v>
      </c>
      <c r="M2719" s="17"/>
      <c r="N2719" s="17">
        <v>5.4347147395215997E-2</v>
      </c>
      <c r="O2719" s="17">
        <v>6.1316613445360803E-2</v>
      </c>
      <c r="P2719" s="17">
        <v>5.5368190994549898E-2</v>
      </c>
      <c r="Q2719" s="17">
        <v>3.7993695371567202E-2</v>
      </c>
      <c r="R2719" s="17"/>
      <c r="S2719" s="17">
        <v>5.2612789358612598E-2</v>
      </c>
      <c r="T2719" s="17">
        <v>4.58591632196928E-2</v>
      </c>
      <c r="U2719" s="17">
        <v>4.3337142701894198E-2</v>
      </c>
      <c r="V2719" s="17">
        <v>4.8669295421509898E-2</v>
      </c>
      <c r="W2719" s="17">
        <v>5.3284655820595203E-2</v>
      </c>
      <c r="X2719" s="17">
        <v>5.0353708978797103E-2</v>
      </c>
      <c r="Y2719" s="17">
        <v>7.7164250322787301E-2</v>
      </c>
      <c r="Z2719" s="17">
        <v>4.61036379705939E-2</v>
      </c>
      <c r="AA2719" s="17">
        <v>5.0708152380632199E-2</v>
      </c>
      <c r="AB2719" s="17">
        <v>4.9479907453645201E-2</v>
      </c>
      <c r="AC2719" s="17">
        <v>6.86483215561738E-2</v>
      </c>
      <c r="AD2719" s="17">
        <v>4.0531602297807202E-2</v>
      </c>
      <c r="AE2719" s="17"/>
      <c r="AF2719" s="17">
        <v>7.2972259911797094E-2</v>
      </c>
      <c r="AG2719" s="17">
        <v>4.37489902438159E-2</v>
      </c>
      <c r="AH2719" s="17">
        <v>2.9864064489034101E-2</v>
      </c>
      <c r="AI2719" s="17"/>
      <c r="AJ2719" s="17">
        <v>6.6360783317877495E-2</v>
      </c>
      <c r="AK2719" s="17">
        <v>4.7045753681170602E-2</v>
      </c>
      <c r="AL2719" s="17">
        <v>5.91800091431516E-2</v>
      </c>
      <c r="AM2719" s="17">
        <v>0.110486685215357</v>
      </c>
      <c r="AN2719" s="17">
        <v>2.4946492456876499E-2</v>
      </c>
      <c r="AO2719" s="17"/>
      <c r="AP2719" s="17">
        <v>6.55925329302771E-2</v>
      </c>
      <c r="AQ2719" s="17">
        <v>3.9502415720778401E-2</v>
      </c>
      <c r="AR2719" s="17">
        <v>5.4013117552401103E-2</v>
      </c>
      <c r="AS2719" s="17"/>
      <c r="AT2719" s="17">
        <v>6.0911980071276003E-2</v>
      </c>
      <c r="AU2719" s="17">
        <v>6.2640600892435602E-2</v>
      </c>
      <c r="AV2719" s="17" t="s">
        <v>74</v>
      </c>
      <c r="AW2719" s="17">
        <v>3.8454989703447101E-2</v>
      </c>
      <c r="AX2719" s="17">
        <v>3.6837334136175001E-2</v>
      </c>
      <c r="AY2719" s="17">
        <v>4.0509698069346699E-2</v>
      </c>
      <c r="AZ2719" s="17">
        <v>2.97448546026245E-2</v>
      </c>
    </row>
    <row r="2720" spans="2:52" x14ac:dyDescent="0.35">
      <c r="B2720" t="s">
        <v>727</v>
      </c>
      <c r="C2720" s="17">
        <v>4.1500091784676903E-2</v>
      </c>
      <c r="D2720" s="17">
        <v>4.8166902923830697E-2</v>
      </c>
      <c r="E2720" s="17">
        <v>3.4659344457640899E-2</v>
      </c>
      <c r="F2720" s="17"/>
      <c r="G2720" s="17">
        <v>3.1278461356257801E-2</v>
      </c>
      <c r="H2720" s="17">
        <v>2.2381491979790499E-2</v>
      </c>
      <c r="I2720" s="17">
        <v>4.73809613176654E-2</v>
      </c>
      <c r="J2720" s="17">
        <v>3.4522662674976001E-2</v>
      </c>
      <c r="K2720" s="17">
        <v>4.3694230626376097E-2</v>
      </c>
      <c r="L2720" s="17">
        <v>6.3174659569310398E-2</v>
      </c>
      <c r="M2720" s="17"/>
      <c r="N2720" s="17">
        <v>5.0675289271370202E-2</v>
      </c>
      <c r="O2720" s="17">
        <v>3.9541709957928002E-2</v>
      </c>
      <c r="P2720" s="17">
        <v>4.0239228637080501E-2</v>
      </c>
      <c r="Q2720" s="17">
        <v>3.5261113426343998E-2</v>
      </c>
      <c r="R2720" s="17"/>
      <c r="S2720" s="17">
        <v>4.1916273203156697E-2</v>
      </c>
      <c r="T2720" s="17">
        <v>4.4275815640307303E-2</v>
      </c>
      <c r="U2720" s="17">
        <v>4.7620734957428801E-2</v>
      </c>
      <c r="V2720" s="17">
        <v>7.3913581261269096E-2</v>
      </c>
      <c r="W2720" s="17">
        <v>3.9220942133527899E-2</v>
      </c>
      <c r="X2720" s="17">
        <v>5.5920863632898103E-2</v>
      </c>
      <c r="Y2720" s="17">
        <v>2.5964725280874699E-2</v>
      </c>
      <c r="Z2720" s="17">
        <v>7.3590377565466603E-2</v>
      </c>
      <c r="AA2720" s="17">
        <v>2.6765720513550601E-2</v>
      </c>
      <c r="AB2720" s="17">
        <v>1.22928717528159E-2</v>
      </c>
      <c r="AC2720" s="17">
        <v>2.6627670215997001E-2</v>
      </c>
      <c r="AD2720" s="17">
        <v>4.12472670901338E-2</v>
      </c>
      <c r="AE2720" s="17"/>
      <c r="AF2720" s="17">
        <v>6.0317140124521003E-2</v>
      </c>
      <c r="AG2720" s="17">
        <v>3.03945717787895E-2</v>
      </c>
      <c r="AH2720" s="17">
        <v>2.8244022691249E-2</v>
      </c>
      <c r="AI2720" s="17"/>
      <c r="AJ2720" s="17">
        <v>7.3391908752489299E-2</v>
      </c>
      <c r="AK2720" s="17">
        <v>2.03561182923277E-2</v>
      </c>
      <c r="AL2720" s="17">
        <v>1.8546650904622201E-2</v>
      </c>
      <c r="AM2720" s="17">
        <v>3.9603409775763397E-2</v>
      </c>
      <c r="AN2720" s="17">
        <v>2.45839488410361E-2</v>
      </c>
      <c r="AO2720" s="17"/>
      <c r="AP2720" s="17">
        <v>7.2865892000584104E-2</v>
      </c>
      <c r="AQ2720" s="17">
        <v>2.1991450952232199E-2</v>
      </c>
      <c r="AR2720" s="17">
        <v>4.37494736513004E-2</v>
      </c>
      <c r="AS2720" s="17"/>
      <c r="AT2720" s="17">
        <v>6.6450271274533207E-2</v>
      </c>
      <c r="AU2720" s="17">
        <v>3.1027289176033E-2</v>
      </c>
      <c r="AV2720" s="17" t="s">
        <v>74</v>
      </c>
      <c r="AW2720" s="17">
        <v>3.2234648015494402E-2</v>
      </c>
      <c r="AX2720" s="17">
        <v>2.18879936015395E-2</v>
      </c>
      <c r="AY2720" s="17">
        <v>2.5034355100038999E-2</v>
      </c>
      <c r="AZ2720" s="17">
        <v>3.7333329918138897E-2</v>
      </c>
    </row>
    <row r="2721" spans="2:52" x14ac:dyDescent="0.35">
      <c r="C2721" s="17"/>
      <c r="D2721" s="17"/>
      <c r="E2721" s="17"/>
      <c r="F2721" s="17"/>
      <c r="G2721" s="17"/>
      <c r="H2721" s="17"/>
      <c r="I2721" s="17"/>
      <c r="J2721" s="17"/>
      <c r="K2721" s="17"/>
      <c r="L2721" s="17"/>
      <c r="M2721" s="17"/>
      <c r="N2721" s="17"/>
      <c r="O2721" s="17"/>
      <c r="P2721" s="17"/>
      <c r="Q2721" s="17"/>
      <c r="R2721" s="17"/>
      <c r="S2721" s="17"/>
      <c r="T2721" s="17"/>
      <c r="U2721" s="17"/>
      <c r="V2721" s="17"/>
      <c r="W2721" s="17"/>
      <c r="X2721" s="17"/>
      <c r="Y2721" s="17"/>
      <c r="Z2721" s="17"/>
      <c r="AA2721" s="17"/>
      <c r="AB2721" s="17"/>
      <c r="AC2721" s="17"/>
      <c r="AD2721" s="17"/>
      <c r="AE2721" s="17"/>
      <c r="AF2721" s="17"/>
      <c r="AG2721" s="17"/>
      <c r="AH2721" s="17"/>
      <c r="AI2721" s="17"/>
      <c r="AJ2721" s="17"/>
      <c r="AK2721" s="17"/>
      <c r="AL2721" s="17"/>
      <c r="AM2721" s="17"/>
      <c r="AN2721" s="17"/>
      <c r="AO2721" s="17"/>
      <c r="AP2721" s="17"/>
      <c r="AQ2721" s="17"/>
      <c r="AR2721" s="17"/>
      <c r="AS2721" s="17"/>
      <c r="AT2721" s="17"/>
      <c r="AU2721" s="17"/>
      <c r="AV2721" s="17"/>
      <c r="AW2721" s="17"/>
      <c r="AX2721" s="17"/>
      <c r="AY2721" s="17"/>
      <c r="AZ2721" s="17"/>
    </row>
    <row r="2722" spans="2:52" x14ac:dyDescent="0.35">
      <c r="B2722" s="6" t="s">
        <v>733</v>
      </c>
      <c r="C2722" s="17"/>
      <c r="D2722" s="17"/>
      <c r="E2722" s="17"/>
      <c r="F2722" s="17"/>
      <c r="G2722" s="17"/>
      <c r="H2722" s="17"/>
      <c r="I2722" s="17"/>
      <c r="J2722" s="17"/>
      <c r="K2722" s="17"/>
      <c r="L2722" s="17"/>
      <c r="M2722" s="17"/>
      <c r="N2722" s="17"/>
      <c r="O2722" s="17"/>
      <c r="P2722" s="17"/>
      <c r="Q2722" s="17"/>
      <c r="R2722" s="17"/>
      <c r="S2722" s="17"/>
      <c r="T2722" s="17"/>
      <c r="U2722" s="17"/>
      <c r="V2722" s="17"/>
      <c r="W2722" s="17"/>
      <c r="X2722" s="17"/>
      <c r="Y2722" s="17"/>
      <c r="Z2722" s="17"/>
      <c r="AA2722" s="17"/>
      <c r="AB2722" s="17"/>
      <c r="AC2722" s="17"/>
      <c r="AD2722" s="17"/>
      <c r="AE2722" s="17"/>
      <c r="AF2722" s="17"/>
      <c r="AG2722" s="17"/>
      <c r="AH2722" s="17"/>
      <c r="AI2722" s="17"/>
      <c r="AJ2722" s="17"/>
      <c r="AK2722" s="17"/>
      <c r="AL2722" s="17"/>
      <c r="AM2722" s="17"/>
      <c r="AN2722" s="17"/>
      <c r="AO2722" s="17"/>
      <c r="AP2722" s="17"/>
      <c r="AQ2722" s="17"/>
      <c r="AR2722" s="17"/>
      <c r="AS2722" s="17"/>
      <c r="AT2722" s="17"/>
      <c r="AU2722" s="17"/>
      <c r="AV2722" s="17"/>
      <c r="AW2722" s="17"/>
      <c r="AX2722" s="17"/>
      <c r="AY2722" s="17"/>
      <c r="AZ2722" s="17"/>
    </row>
    <row r="2723" spans="2:52" x14ac:dyDescent="0.35">
      <c r="B2723" s="24" t="s">
        <v>156</v>
      </c>
      <c r="C2723" s="17"/>
      <c r="D2723" s="17"/>
      <c r="E2723" s="17"/>
      <c r="F2723" s="17"/>
      <c r="G2723" s="17"/>
      <c r="H2723" s="17"/>
      <c r="I2723" s="17"/>
      <c r="J2723" s="17"/>
      <c r="K2723" s="17"/>
      <c r="L2723" s="17"/>
      <c r="M2723" s="17"/>
      <c r="N2723" s="17"/>
      <c r="O2723" s="17"/>
      <c r="P2723" s="17"/>
      <c r="Q2723" s="17"/>
      <c r="R2723" s="17"/>
      <c r="S2723" s="17"/>
      <c r="T2723" s="17"/>
      <c r="U2723" s="17"/>
      <c r="V2723" s="17"/>
      <c r="W2723" s="17"/>
      <c r="X2723" s="17"/>
      <c r="Y2723" s="17"/>
      <c r="Z2723" s="17"/>
      <c r="AA2723" s="17"/>
      <c r="AB2723" s="17"/>
      <c r="AC2723" s="17"/>
      <c r="AD2723" s="17"/>
      <c r="AE2723" s="17"/>
      <c r="AF2723" s="17"/>
      <c r="AG2723" s="17"/>
      <c r="AH2723" s="17"/>
      <c r="AI2723" s="17"/>
      <c r="AJ2723" s="17"/>
      <c r="AK2723" s="17"/>
      <c r="AL2723" s="17"/>
      <c r="AM2723" s="17"/>
      <c r="AN2723" s="17"/>
      <c r="AO2723" s="17"/>
      <c r="AP2723" s="17"/>
      <c r="AQ2723" s="17"/>
      <c r="AR2723" s="17"/>
      <c r="AS2723" s="17"/>
      <c r="AT2723" s="17"/>
      <c r="AU2723" s="17"/>
      <c r="AV2723" s="17"/>
      <c r="AW2723" s="17"/>
      <c r="AX2723" s="17"/>
      <c r="AY2723" s="17"/>
      <c r="AZ2723" s="17"/>
    </row>
    <row r="2724" spans="2:52" x14ac:dyDescent="0.35">
      <c r="B2724" t="s">
        <v>227</v>
      </c>
      <c r="C2724" s="17">
        <v>0.25751447413719403</v>
      </c>
      <c r="D2724" s="17">
        <v>0.27811003347364399</v>
      </c>
      <c r="E2724" s="17">
        <v>0.23669082214512899</v>
      </c>
      <c r="F2724" s="17"/>
      <c r="G2724" s="17">
        <v>0.26791084776396201</v>
      </c>
      <c r="H2724" s="17">
        <v>0.28152655393689802</v>
      </c>
      <c r="I2724" s="17">
        <v>0.30263003840012898</v>
      </c>
      <c r="J2724" s="17">
        <v>0.26210764286816701</v>
      </c>
      <c r="K2724" s="17">
        <v>0.267120409727436</v>
      </c>
      <c r="L2724" s="17">
        <v>0.185324578181254</v>
      </c>
      <c r="M2724" s="17"/>
      <c r="N2724" s="17">
        <v>0.27095717940247999</v>
      </c>
      <c r="O2724" s="17">
        <v>0.22157042100000199</v>
      </c>
      <c r="P2724" s="17">
        <v>0.29453332827172402</v>
      </c>
      <c r="Q2724" s="17">
        <v>0.25217660680894599</v>
      </c>
      <c r="R2724" s="17"/>
      <c r="S2724" s="17">
        <v>0.31918579009061698</v>
      </c>
      <c r="T2724" s="17">
        <v>0.23318533198913</v>
      </c>
      <c r="U2724" s="17">
        <v>0.23395366031154799</v>
      </c>
      <c r="V2724" s="17">
        <v>0.220962147493828</v>
      </c>
      <c r="W2724" s="17">
        <v>0.30112748858659499</v>
      </c>
      <c r="X2724" s="17">
        <v>0.250851145765146</v>
      </c>
      <c r="Y2724" s="17">
        <v>0.18643242752463199</v>
      </c>
      <c r="Z2724" s="17">
        <v>0.24416700225541699</v>
      </c>
      <c r="AA2724" s="17">
        <v>0.33873243348866799</v>
      </c>
      <c r="AB2724" s="17">
        <v>0.23583465503562301</v>
      </c>
      <c r="AC2724" s="17">
        <v>0.19722195749141599</v>
      </c>
      <c r="AD2724" s="17">
        <v>0.23012708040143401</v>
      </c>
      <c r="AE2724" s="17"/>
      <c r="AF2724" s="17">
        <v>0.23540194424461799</v>
      </c>
      <c r="AG2724" s="17">
        <v>0.28332467296744901</v>
      </c>
      <c r="AH2724" s="17">
        <v>0.25465091498139403</v>
      </c>
      <c r="AI2724" s="17"/>
      <c r="AJ2724" s="17">
        <v>0.22651233985635699</v>
      </c>
      <c r="AK2724" s="17">
        <v>0.301343321951764</v>
      </c>
      <c r="AL2724" s="17">
        <v>0.22541147957695801</v>
      </c>
      <c r="AM2724" s="17">
        <v>0.24317373545584101</v>
      </c>
      <c r="AN2724" s="17">
        <v>0.27652048337760798</v>
      </c>
      <c r="AO2724" s="17"/>
      <c r="AP2724" s="17">
        <v>0.223055408482148</v>
      </c>
      <c r="AQ2724" s="17">
        <v>0.31405822244925702</v>
      </c>
      <c r="AR2724" s="17">
        <v>0.236837453468729</v>
      </c>
      <c r="AS2724" s="17"/>
      <c r="AT2724" s="17">
        <v>0.20696811518626801</v>
      </c>
      <c r="AU2724" s="17">
        <v>0.25385734107068397</v>
      </c>
      <c r="AV2724" s="17" t="s">
        <v>74</v>
      </c>
      <c r="AW2724" s="17">
        <v>0.24714881226719199</v>
      </c>
      <c r="AX2724" s="17">
        <v>0.293750309853341</v>
      </c>
      <c r="AY2724" s="17">
        <v>0.31756273072151298</v>
      </c>
      <c r="AZ2724" s="17">
        <v>0.37442730194822699</v>
      </c>
    </row>
    <row r="2725" spans="2:52" x14ac:dyDescent="0.35">
      <c r="B2725" t="s">
        <v>228</v>
      </c>
      <c r="C2725" s="17">
        <v>0.34133787232546797</v>
      </c>
      <c r="D2725" s="17">
        <v>0.341529793073372</v>
      </c>
      <c r="E2725" s="17">
        <v>0.34050752894420599</v>
      </c>
      <c r="F2725" s="17"/>
      <c r="G2725" s="17">
        <v>0.38882141999745301</v>
      </c>
      <c r="H2725" s="17">
        <v>0.429881702682402</v>
      </c>
      <c r="I2725" s="17">
        <v>0.35350342786998201</v>
      </c>
      <c r="J2725" s="17">
        <v>0.353029904071475</v>
      </c>
      <c r="K2725" s="17">
        <v>0.284542848609324</v>
      </c>
      <c r="L2725" s="17">
        <v>0.25634520403328698</v>
      </c>
      <c r="M2725" s="17"/>
      <c r="N2725" s="17">
        <v>0.39591728227619599</v>
      </c>
      <c r="O2725" s="17">
        <v>0.36142070189796199</v>
      </c>
      <c r="P2725" s="17">
        <v>0.31087128785406298</v>
      </c>
      <c r="Q2725" s="17">
        <v>0.28404721643042702</v>
      </c>
      <c r="R2725" s="17"/>
      <c r="S2725" s="17">
        <v>0.32666531611712801</v>
      </c>
      <c r="T2725" s="17">
        <v>0.33554617809493698</v>
      </c>
      <c r="U2725" s="17">
        <v>0.34651883608497802</v>
      </c>
      <c r="V2725" s="17">
        <v>0.31659508688624899</v>
      </c>
      <c r="W2725" s="17">
        <v>0.331086615477867</v>
      </c>
      <c r="X2725" s="17">
        <v>0.43401747142494401</v>
      </c>
      <c r="Y2725" s="17">
        <v>0.33946575767978299</v>
      </c>
      <c r="Z2725" s="17">
        <v>0.34307502140485902</v>
      </c>
      <c r="AA2725" s="17">
        <v>0.32288321337610398</v>
      </c>
      <c r="AB2725" s="17">
        <v>0.325912597847689</v>
      </c>
      <c r="AC2725" s="17">
        <v>0.39673533753143198</v>
      </c>
      <c r="AD2725" s="17">
        <v>0.29333244064387598</v>
      </c>
      <c r="AE2725" s="17"/>
      <c r="AF2725" s="17">
        <v>0.288065609712778</v>
      </c>
      <c r="AG2725" s="17">
        <v>0.36522107517394697</v>
      </c>
      <c r="AH2725" s="17">
        <v>0.375234345080314</v>
      </c>
      <c r="AI2725" s="17"/>
      <c r="AJ2725" s="17">
        <v>0.31112079150553801</v>
      </c>
      <c r="AK2725" s="17">
        <v>0.34253089130743503</v>
      </c>
      <c r="AL2725" s="17">
        <v>0.45896505278169097</v>
      </c>
      <c r="AM2725" s="17">
        <v>0.27772159546220998</v>
      </c>
      <c r="AN2725" s="17">
        <v>0.31673610804616298</v>
      </c>
      <c r="AO2725" s="17"/>
      <c r="AP2725" s="17">
        <v>0.32510056652415598</v>
      </c>
      <c r="AQ2725" s="17">
        <v>0.36413821097506299</v>
      </c>
      <c r="AR2725" s="17">
        <v>0.46126052749540603</v>
      </c>
      <c r="AS2725" s="17"/>
      <c r="AT2725" s="17">
        <v>0.30262023062584498</v>
      </c>
      <c r="AU2725" s="17">
        <v>0.40714749325335098</v>
      </c>
      <c r="AV2725" s="17" t="s">
        <v>74</v>
      </c>
      <c r="AW2725" s="17">
        <v>0.3503015183264</v>
      </c>
      <c r="AX2725" s="17">
        <v>0.26662427633457098</v>
      </c>
      <c r="AY2725" s="17">
        <v>0.34677915681453098</v>
      </c>
      <c r="AZ2725" s="17">
        <v>0.40136627130463698</v>
      </c>
    </row>
    <row r="2726" spans="2:52" x14ac:dyDescent="0.35">
      <c r="B2726" t="s">
        <v>229</v>
      </c>
      <c r="C2726" s="17">
        <v>0.21228227350295201</v>
      </c>
      <c r="D2726" s="17">
        <v>0.20602133729364799</v>
      </c>
      <c r="E2726" s="17">
        <v>0.218512035902651</v>
      </c>
      <c r="F2726" s="17"/>
      <c r="G2726" s="17">
        <v>0.211281567669411</v>
      </c>
      <c r="H2726" s="17">
        <v>0.16161905274110899</v>
      </c>
      <c r="I2726" s="17">
        <v>0.18588371264541401</v>
      </c>
      <c r="J2726" s="17">
        <v>0.18615030411108899</v>
      </c>
      <c r="K2726" s="17">
        <v>0.20251349417342199</v>
      </c>
      <c r="L2726" s="17">
        <v>0.300280407878668</v>
      </c>
      <c r="M2726" s="17"/>
      <c r="N2726" s="17">
        <v>0.19615442721843401</v>
      </c>
      <c r="O2726" s="17">
        <v>0.22484810490349</v>
      </c>
      <c r="P2726" s="17">
        <v>0.205397155018373</v>
      </c>
      <c r="Q2726" s="17">
        <v>0.22465187265751599</v>
      </c>
      <c r="R2726" s="17"/>
      <c r="S2726" s="17">
        <v>0.221202681880903</v>
      </c>
      <c r="T2726" s="17">
        <v>0.22481499648901901</v>
      </c>
      <c r="U2726" s="17">
        <v>0.20095044209187299</v>
      </c>
      <c r="V2726" s="17">
        <v>0.229123190327058</v>
      </c>
      <c r="W2726" s="17">
        <v>0.20225042915611399</v>
      </c>
      <c r="X2726" s="17">
        <v>0.16946579676363899</v>
      </c>
      <c r="Y2726" s="17">
        <v>0.23407093470160301</v>
      </c>
      <c r="Z2726" s="17">
        <v>0.25552037967422497</v>
      </c>
      <c r="AA2726" s="17">
        <v>0.16070273143025901</v>
      </c>
      <c r="AB2726" s="17">
        <v>0.22522779449213501</v>
      </c>
      <c r="AC2726" s="17">
        <v>0.26836761960558098</v>
      </c>
      <c r="AD2726" s="17">
        <v>0.16623348311528899</v>
      </c>
      <c r="AE2726" s="17"/>
      <c r="AF2726" s="17">
        <v>0.230510127727139</v>
      </c>
      <c r="AG2726" s="17">
        <v>0.20115628751167899</v>
      </c>
      <c r="AH2726" s="17">
        <v>0.17863148932526801</v>
      </c>
      <c r="AI2726" s="17"/>
      <c r="AJ2726" s="17">
        <v>0.228897437998173</v>
      </c>
      <c r="AK2726" s="17">
        <v>0.219300649285046</v>
      </c>
      <c r="AL2726" s="17">
        <v>0.193356778501654</v>
      </c>
      <c r="AM2726" s="17">
        <v>0.14321109044637101</v>
      </c>
      <c r="AN2726" s="17">
        <v>0.229509039387368</v>
      </c>
      <c r="AO2726" s="17"/>
      <c r="AP2726" s="17">
        <v>0.23947984040819101</v>
      </c>
      <c r="AQ2726" s="17">
        <v>0.18950514783544101</v>
      </c>
      <c r="AR2726" s="17">
        <v>0.18799643728474</v>
      </c>
      <c r="AS2726" s="17"/>
      <c r="AT2726" s="17">
        <v>0.26702542126923901</v>
      </c>
      <c r="AU2726" s="17">
        <v>0.16338474134130601</v>
      </c>
      <c r="AV2726" s="17" t="s">
        <v>74</v>
      </c>
      <c r="AW2726" s="17">
        <v>0.21773925022218801</v>
      </c>
      <c r="AX2726" s="17">
        <v>0.22158452289997099</v>
      </c>
      <c r="AY2726" s="17">
        <v>0.183075193593219</v>
      </c>
      <c r="AZ2726" s="17">
        <v>0.135842181185967</v>
      </c>
    </row>
    <row r="2727" spans="2:52" x14ac:dyDescent="0.35">
      <c r="B2727" t="s">
        <v>230</v>
      </c>
      <c r="C2727" s="17">
        <v>4.7074374671450703E-2</v>
      </c>
      <c r="D2727" s="17">
        <v>4.6685897318706003E-2</v>
      </c>
      <c r="E2727" s="17">
        <v>4.76465158453004E-2</v>
      </c>
      <c r="F2727" s="17"/>
      <c r="G2727" s="17">
        <v>3.3540469283044702E-2</v>
      </c>
      <c r="H2727" s="17">
        <v>4.47003177080144E-2</v>
      </c>
      <c r="I2727" s="17">
        <v>3.7676630901471997E-2</v>
      </c>
      <c r="J2727" s="17">
        <v>3.2172848640737703E-2</v>
      </c>
      <c r="K2727" s="17">
        <v>5.7425371592182001E-2</v>
      </c>
      <c r="L2727" s="17">
        <v>7.0565729980748101E-2</v>
      </c>
      <c r="M2727" s="17"/>
      <c r="N2727" s="17">
        <v>3.9962310519869697E-2</v>
      </c>
      <c r="O2727" s="17">
        <v>5.2138739641451097E-2</v>
      </c>
      <c r="P2727" s="17">
        <v>3.5105753411393499E-2</v>
      </c>
      <c r="Q2727" s="17">
        <v>6.01945726032889E-2</v>
      </c>
      <c r="R2727" s="17"/>
      <c r="S2727" s="17">
        <v>5.2966855659968497E-2</v>
      </c>
      <c r="T2727" s="17">
        <v>4.7289226769213502E-2</v>
      </c>
      <c r="U2727" s="17">
        <v>3.49251973910168E-2</v>
      </c>
      <c r="V2727" s="17">
        <v>5.79298632730803E-2</v>
      </c>
      <c r="W2727" s="17">
        <v>6.0198742741709103E-2</v>
      </c>
      <c r="X2727" s="17">
        <v>4.7225602309975502E-2</v>
      </c>
      <c r="Y2727" s="17">
        <v>4.1602459021645097E-2</v>
      </c>
      <c r="Z2727" s="17">
        <v>2.9670176379949599E-2</v>
      </c>
      <c r="AA2727" s="17">
        <v>4.67721073643367E-2</v>
      </c>
      <c r="AB2727" s="17">
        <v>4.4918577448512097E-2</v>
      </c>
      <c r="AC2727" s="17">
        <v>2.7691668170696002E-2</v>
      </c>
      <c r="AD2727" s="17">
        <v>6.6729999729793599E-2</v>
      </c>
      <c r="AE2727" s="17"/>
      <c r="AF2727" s="17">
        <v>6.1109643474875998E-2</v>
      </c>
      <c r="AG2727" s="17">
        <v>4.3442112937396103E-2</v>
      </c>
      <c r="AH2727" s="17">
        <v>3.6991512666240803E-2</v>
      </c>
      <c r="AI2727" s="17"/>
      <c r="AJ2727" s="17">
        <v>7.1694885541940395E-2</v>
      </c>
      <c r="AK2727" s="17">
        <v>3.8338444000142101E-2</v>
      </c>
      <c r="AL2727" s="17">
        <v>1.79745208647972E-2</v>
      </c>
      <c r="AM2727" s="17">
        <v>0.112068723879944</v>
      </c>
      <c r="AN2727" s="17">
        <v>2.9332545721812899E-2</v>
      </c>
      <c r="AO2727" s="17"/>
      <c r="AP2727" s="17">
        <v>8.8302245184898404E-2</v>
      </c>
      <c r="AQ2727" s="17">
        <v>2.8012837957300901E-2</v>
      </c>
      <c r="AR2727" s="17">
        <v>2.6010750291639601E-2</v>
      </c>
      <c r="AS2727" s="17"/>
      <c r="AT2727" s="17">
        <v>6.2191954253585799E-2</v>
      </c>
      <c r="AU2727" s="17">
        <v>3.4939899420301901E-2</v>
      </c>
      <c r="AV2727" s="17" t="s">
        <v>74</v>
      </c>
      <c r="AW2727" s="17">
        <v>4.7030634044885E-2</v>
      </c>
      <c r="AX2727" s="17">
        <v>5.3946567707939597E-2</v>
      </c>
      <c r="AY2727" s="17">
        <v>3.8527118031324498E-2</v>
      </c>
      <c r="AZ2727" s="17">
        <v>1.8327739886644798E-2</v>
      </c>
    </row>
    <row r="2728" spans="2:52" x14ac:dyDescent="0.35">
      <c r="B2728" t="s">
        <v>231</v>
      </c>
      <c r="C2728" s="17">
        <v>6.1725207456916398E-2</v>
      </c>
      <c r="D2728" s="17">
        <v>6.6578000602805304E-2</v>
      </c>
      <c r="E2728" s="17">
        <v>5.7046741899339101E-2</v>
      </c>
      <c r="F2728" s="17"/>
      <c r="G2728" s="17">
        <v>1.7855131085475501E-2</v>
      </c>
      <c r="H2728" s="17">
        <v>8.17003464598208E-3</v>
      </c>
      <c r="I2728" s="17">
        <v>5.9892892048847297E-2</v>
      </c>
      <c r="J2728" s="17">
        <v>8.1797919505677996E-2</v>
      </c>
      <c r="K2728" s="17">
        <v>8.1744039350504005E-2</v>
      </c>
      <c r="L2728" s="17">
        <v>0.10721967343911</v>
      </c>
      <c r="M2728" s="17"/>
      <c r="N2728" s="17">
        <v>4.9703909492338098E-2</v>
      </c>
      <c r="O2728" s="17">
        <v>6.7583631499523594E-2</v>
      </c>
      <c r="P2728" s="17">
        <v>6.9001983081080104E-2</v>
      </c>
      <c r="Q2728" s="17">
        <v>6.2105754562700503E-2</v>
      </c>
      <c r="R2728" s="17"/>
      <c r="S2728" s="17">
        <v>2.0304435388015501E-2</v>
      </c>
      <c r="T2728" s="17">
        <v>4.7695700639221301E-2</v>
      </c>
      <c r="U2728" s="17">
        <v>8.56008786856607E-2</v>
      </c>
      <c r="V2728" s="17">
        <v>8.3382251234612098E-2</v>
      </c>
      <c r="W2728" s="17">
        <v>4.3788876477500301E-2</v>
      </c>
      <c r="X2728" s="17">
        <v>4.0803497367866801E-2</v>
      </c>
      <c r="Y2728" s="17">
        <v>0.113327233153536</v>
      </c>
      <c r="Z2728" s="17">
        <v>7.8055097160856096E-2</v>
      </c>
      <c r="AA2728" s="17">
        <v>7.8371300019568199E-2</v>
      </c>
      <c r="AB2728" s="17">
        <v>5.2554122947557E-2</v>
      </c>
      <c r="AC2728" s="17">
        <v>5.8225631105153303E-2</v>
      </c>
      <c r="AD2728" s="17">
        <v>0.107423656573836</v>
      </c>
      <c r="AE2728" s="17"/>
      <c r="AF2728" s="17">
        <v>0.111140464661935</v>
      </c>
      <c r="AG2728" s="17">
        <v>3.3159487567308403E-2</v>
      </c>
      <c r="AH2728" s="17">
        <v>4.5200347992957399E-2</v>
      </c>
      <c r="AI2728" s="17"/>
      <c r="AJ2728" s="17">
        <v>8.8788190464894806E-2</v>
      </c>
      <c r="AK2728" s="17">
        <v>4.2875045008379402E-2</v>
      </c>
      <c r="AL2728" s="17">
        <v>2.6276452678279098E-2</v>
      </c>
      <c r="AM2728" s="17">
        <v>0.22382485475563399</v>
      </c>
      <c r="AN2728" s="17">
        <v>3.9708957023985303E-2</v>
      </c>
      <c r="AO2728" s="17"/>
      <c r="AP2728" s="17">
        <v>7.0330210727012094E-2</v>
      </c>
      <c r="AQ2728" s="17">
        <v>3.5882360442371697E-2</v>
      </c>
      <c r="AR2728" s="17">
        <v>4.6279132205861898E-2</v>
      </c>
      <c r="AS2728" s="17"/>
      <c r="AT2728" s="17">
        <v>9.1828419480850701E-2</v>
      </c>
      <c r="AU2728" s="17">
        <v>6.5188661329273895E-2</v>
      </c>
      <c r="AV2728" s="17" t="s">
        <v>74</v>
      </c>
      <c r="AW2728" s="17">
        <v>4.1863531770479703E-2</v>
      </c>
      <c r="AX2728" s="17">
        <v>5.13355587907958E-2</v>
      </c>
      <c r="AY2728" s="17">
        <v>2.1254710986605401E-2</v>
      </c>
      <c r="AZ2728" s="17">
        <v>2.7329534102607699E-2</v>
      </c>
    </row>
    <row r="2729" spans="2:52" x14ac:dyDescent="0.35">
      <c r="B2729" t="s">
        <v>72</v>
      </c>
      <c r="C2729" s="17">
        <v>8.0065797906017797E-2</v>
      </c>
      <c r="D2729" s="17">
        <v>6.1074938237825303E-2</v>
      </c>
      <c r="E2729" s="17">
        <v>9.9596355263373598E-2</v>
      </c>
      <c r="F2729" s="17"/>
      <c r="G2729" s="17">
        <v>8.0590564200654094E-2</v>
      </c>
      <c r="H2729" s="17">
        <v>7.4102338285594593E-2</v>
      </c>
      <c r="I2729" s="17">
        <v>6.0413298134155399E-2</v>
      </c>
      <c r="J2729" s="17">
        <v>8.4741380802853206E-2</v>
      </c>
      <c r="K2729" s="17">
        <v>0.10665383654713199</v>
      </c>
      <c r="L2729" s="17">
        <v>8.0264406486933296E-2</v>
      </c>
      <c r="M2729" s="17"/>
      <c r="N2729" s="17">
        <v>4.73048910906822E-2</v>
      </c>
      <c r="O2729" s="17">
        <v>7.2438401057571294E-2</v>
      </c>
      <c r="P2729" s="17">
        <v>8.5090492363366396E-2</v>
      </c>
      <c r="Q2729" s="17">
        <v>0.116823976937121</v>
      </c>
      <c r="R2729" s="17"/>
      <c r="S2729" s="17">
        <v>5.9674920863368099E-2</v>
      </c>
      <c r="T2729" s="17">
        <v>0.11146856601848</v>
      </c>
      <c r="U2729" s="17">
        <v>9.8050985434924201E-2</v>
      </c>
      <c r="V2729" s="17">
        <v>9.2007460785172704E-2</v>
      </c>
      <c r="W2729" s="17">
        <v>6.1547847560214898E-2</v>
      </c>
      <c r="X2729" s="17">
        <v>5.7636486368429003E-2</v>
      </c>
      <c r="Y2729" s="17">
        <v>8.5101187918799906E-2</v>
      </c>
      <c r="Z2729" s="17">
        <v>4.9512323124691997E-2</v>
      </c>
      <c r="AA2729" s="17">
        <v>5.2538214321064799E-2</v>
      </c>
      <c r="AB2729" s="17">
        <v>0.115552252228484</v>
      </c>
      <c r="AC2729" s="17">
        <v>5.1757786095721597E-2</v>
      </c>
      <c r="AD2729" s="17">
        <v>0.13615333953577199</v>
      </c>
      <c r="AE2729" s="17"/>
      <c r="AF2729" s="17">
        <v>7.3772210178653E-2</v>
      </c>
      <c r="AG2729" s="17">
        <v>7.3696363842220905E-2</v>
      </c>
      <c r="AH2729" s="17">
        <v>0.10929138995382599</v>
      </c>
      <c r="AI2729" s="17"/>
      <c r="AJ2729" s="17">
        <v>7.2986354633096398E-2</v>
      </c>
      <c r="AK2729" s="17">
        <v>5.5611648447233999E-2</v>
      </c>
      <c r="AL2729" s="17">
        <v>7.8015715596620294E-2</v>
      </c>
      <c r="AM2729" s="17">
        <v>0</v>
      </c>
      <c r="AN2729" s="17">
        <v>0.108192866443063</v>
      </c>
      <c r="AO2729" s="17"/>
      <c r="AP2729" s="17">
        <v>5.3731728673594201E-2</v>
      </c>
      <c r="AQ2729" s="17">
        <v>6.8403220340567103E-2</v>
      </c>
      <c r="AR2729" s="17">
        <v>4.1615699253623302E-2</v>
      </c>
      <c r="AS2729" s="17"/>
      <c r="AT2729" s="17">
        <v>6.93658591842123E-2</v>
      </c>
      <c r="AU2729" s="17">
        <v>7.5481863585083103E-2</v>
      </c>
      <c r="AV2729" s="17" t="s">
        <v>74</v>
      </c>
      <c r="AW2729" s="17">
        <v>9.5916253368854898E-2</v>
      </c>
      <c r="AX2729" s="17">
        <v>0.11275876441338201</v>
      </c>
      <c r="AY2729" s="17">
        <v>9.2801089852806606E-2</v>
      </c>
      <c r="AZ2729" s="17">
        <v>4.2706971571916302E-2</v>
      </c>
    </row>
    <row r="2730" spans="2:52" x14ac:dyDescent="0.35">
      <c r="B2730" t="s">
        <v>232</v>
      </c>
      <c r="C2730" s="17">
        <v>0.59885234646266305</v>
      </c>
      <c r="D2730" s="17">
        <v>0.61963982654701599</v>
      </c>
      <c r="E2730" s="17">
        <v>0.57719835108933504</v>
      </c>
      <c r="F2730" s="17"/>
      <c r="G2730" s="17">
        <v>0.65673226776141402</v>
      </c>
      <c r="H2730" s="17">
        <v>0.71140825661929996</v>
      </c>
      <c r="I2730" s="17">
        <v>0.65613346627011104</v>
      </c>
      <c r="J2730" s="17">
        <v>0.61513754693964195</v>
      </c>
      <c r="K2730" s="17">
        <v>0.55166325833676</v>
      </c>
      <c r="L2730" s="17">
        <v>0.44166978221454101</v>
      </c>
      <c r="M2730" s="17"/>
      <c r="N2730" s="17">
        <v>0.66687446167867603</v>
      </c>
      <c r="O2730" s="17">
        <v>0.58299112289796395</v>
      </c>
      <c r="P2730" s="17">
        <v>0.605404616125787</v>
      </c>
      <c r="Q2730" s="17">
        <v>0.53622382323937301</v>
      </c>
      <c r="R2730" s="17"/>
      <c r="S2730" s="17">
        <v>0.645851106207745</v>
      </c>
      <c r="T2730" s="17">
        <v>0.56873151008406697</v>
      </c>
      <c r="U2730" s="17">
        <v>0.58047249639652598</v>
      </c>
      <c r="V2730" s="17">
        <v>0.53755723438007696</v>
      </c>
      <c r="W2730" s="17">
        <v>0.63221410406446199</v>
      </c>
      <c r="X2730" s="17">
        <v>0.68486861719008996</v>
      </c>
      <c r="Y2730" s="17">
        <v>0.525898185204415</v>
      </c>
      <c r="Z2730" s="17">
        <v>0.587242023660277</v>
      </c>
      <c r="AA2730" s="17">
        <v>0.66161564686477203</v>
      </c>
      <c r="AB2730" s="17">
        <v>0.56174725288331195</v>
      </c>
      <c r="AC2730" s="17">
        <v>0.593957295022848</v>
      </c>
      <c r="AD2730" s="17">
        <v>0.52345952104531002</v>
      </c>
      <c r="AE2730" s="17"/>
      <c r="AF2730" s="17">
        <v>0.52346755395739697</v>
      </c>
      <c r="AG2730" s="17">
        <v>0.64854574814139598</v>
      </c>
      <c r="AH2730" s="17">
        <v>0.62988526006170797</v>
      </c>
      <c r="AI2730" s="17"/>
      <c r="AJ2730" s="17">
        <v>0.53763313136189494</v>
      </c>
      <c r="AK2730" s="17">
        <v>0.64387421325919902</v>
      </c>
      <c r="AL2730" s="17">
        <v>0.68437653235864904</v>
      </c>
      <c r="AM2730" s="17">
        <v>0.52089533091805096</v>
      </c>
      <c r="AN2730" s="17">
        <v>0.59325659142377096</v>
      </c>
      <c r="AO2730" s="17"/>
      <c r="AP2730" s="17">
        <v>0.54815597500630397</v>
      </c>
      <c r="AQ2730" s="17">
        <v>0.67819643342432001</v>
      </c>
      <c r="AR2730" s="17">
        <v>0.698097980964135</v>
      </c>
      <c r="AS2730" s="17"/>
      <c r="AT2730" s="17">
        <v>0.50958834581211199</v>
      </c>
      <c r="AU2730" s="17">
        <v>0.66100483432403501</v>
      </c>
      <c r="AV2730" s="17" t="s">
        <v>74</v>
      </c>
      <c r="AW2730" s="17">
        <v>0.59745033059359198</v>
      </c>
      <c r="AX2730" s="17">
        <v>0.56037458618791203</v>
      </c>
      <c r="AY2730" s="17">
        <v>0.66434188753604395</v>
      </c>
      <c r="AZ2730" s="17">
        <v>0.77579357325286402</v>
      </c>
    </row>
    <row r="2731" spans="2:52" x14ac:dyDescent="0.35">
      <c r="B2731" t="s">
        <v>233</v>
      </c>
      <c r="C2731" s="17">
        <v>0.108799582128367</v>
      </c>
      <c r="D2731" s="17">
        <v>0.11326389792151099</v>
      </c>
      <c r="E2731" s="17">
        <v>0.104693257744639</v>
      </c>
      <c r="F2731" s="17"/>
      <c r="G2731" s="17">
        <v>5.13956003685202E-2</v>
      </c>
      <c r="H2731" s="17">
        <v>5.2870352353996397E-2</v>
      </c>
      <c r="I2731" s="17">
        <v>9.7569522950319301E-2</v>
      </c>
      <c r="J2731" s="17">
        <v>0.113970768146416</v>
      </c>
      <c r="K2731" s="17">
        <v>0.13916941094268601</v>
      </c>
      <c r="L2731" s="17">
        <v>0.17778540341985799</v>
      </c>
      <c r="M2731" s="17"/>
      <c r="N2731" s="17">
        <v>8.9666220012207906E-2</v>
      </c>
      <c r="O2731" s="17">
        <v>0.119722371140975</v>
      </c>
      <c r="P2731" s="17">
        <v>0.104107736492474</v>
      </c>
      <c r="Q2731" s="17">
        <v>0.122300327165989</v>
      </c>
      <c r="R2731" s="17"/>
      <c r="S2731" s="17">
        <v>7.3271291047983897E-2</v>
      </c>
      <c r="T2731" s="17">
        <v>9.4984927408434797E-2</v>
      </c>
      <c r="U2731" s="17">
        <v>0.12052607607667699</v>
      </c>
      <c r="V2731" s="17">
        <v>0.14131211450769199</v>
      </c>
      <c r="W2731" s="17">
        <v>0.103987619219209</v>
      </c>
      <c r="X2731" s="17">
        <v>8.8029099677842296E-2</v>
      </c>
      <c r="Y2731" s="17">
        <v>0.15492969217518099</v>
      </c>
      <c r="Z2731" s="17">
        <v>0.10772527354080599</v>
      </c>
      <c r="AA2731" s="17">
        <v>0.125143407383905</v>
      </c>
      <c r="AB2731" s="17">
        <v>9.7472700396069104E-2</v>
      </c>
      <c r="AC2731" s="17">
        <v>8.5917299275849193E-2</v>
      </c>
      <c r="AD2731" s="17">
        <v>0.174153656303629</v>
      </c>
      <c r="AE2731" s="17"/>
      <c r="AF2731" s="17">
        <v>0.17225010813681099</v>
      </c>
      <c r="AG2731" s="17">
        <v>7.6601600504704506E-2</v>
      </c>
      <c r="AH2731" s="17">
        <v>8.2191860659198201E-2</v>
      </c>
      <c r="AI2731" s="17"/>
      <c r="AJ2731" s="17">
        <v>0.16048307600683501</v>
      </c>
      <c r="AK2731" s="17">
        <v>8.1213489008521503E-2</v>
      </c>
      <c r="AL2731" s="17">
        <v>4.4250973543076201E-2</v>
      </c>
      <c r="AM2731" s="17">
        <v>0.33589357863557801</v>
      </c>
      <c r="AN2731" s="17">
        <v>6.9041502745798095E-2</v>
      </c>
      <c r="AO2731" s="17"/>
      <c r="AP2731" s="17">
        <v>0.15863245591191</v>
      </c>
      <c r="AQ2731" s="17">
        <v>6.3895198399672504E-2</v>
      </c>
      <c r="AR2731" s="17">
        <v>7.2289882497501498E-2</v>
      </c>
      <c r="AS2731" s="17"/>
      <c r="AT2731" s="17">
        <v>0.154020373734436</v>
      </c>
      <c r="AU2731" s="17">
        <v>0.100128560749576</v>
      </c>
      <c r="AV2731" s="17" t="s">
        <v>74</v>
      </c>
      <c r="AW2731" s="17">
        <v>8.8894165815364704E-2</v>
      </c>
      <c r="AX2731" s="17">
        <v>0.105282126498735</v>
      </c>
      <c r="AY2731" s="17">
        <v>5.9781829017929902E-2</v>
      </c>
      <c r="AZ2731" s="17">
        <v>4.56572739892524E-2</v>
      </c>
    </row>
    <row r="2732" spans="2:52" x14ac:dyDescent="0.35">
      <c r="B2732" t="s">
        <v>86</v>
      </c>
      <c r="C2732" s="17">
        <v>0.49005276433429601</v>
      </c>
      <c r="D2732" s="17">
        <v>0.50637592862550396</v>
      </c>
      <c r="E2732" s="17">
        <v>0.47250509334469598</v>
      </c>
      <c r="F2732" s="17"/>
      <c r="G2732" s="17">
        <v>0.60533666739289405</v>
      </c>
      <c r="H2732" s="17">
        <v>0.65853790426530401</v>
      </c>
      <c r="I2732" s="17">
        <v>0.55856394331979198</v>
      </c>
      <c r="J2732" s="17">
        <v>0.50116677879322602</v>
      </c>
      <c r="K2732" s="17">
        <v>0.41249384739407402</v>
      </c>
      <c r="L2732" s="17">
        <v>0.26388437879468202</v>
      </c>
      <c r="M2732" s="17"/>
      <c r="N2732" s="17">
        <v>0.577208241666468</v>
      </c>
      <c r="O2732" s="17">
        <v>0.46326875175698901</v>
      </c>
      <c r="P2732" s="17">
        <v>0.50129687963331304</v>
      </c>
      <c r="Q2732" s="17">
        <v>0.41392349607338302</v>
      </c>
      <c r="R2732" s="17"/>
      <c r="S2732" s="17">
        <v>0.57257981515976097</v>
      </c>
      <c r="T2732" s="17">
        <v>0.47374658267563202</v>
      </c>
      <c r="U2732" s="17">
        <v>0.459946420319848</v>
      </c>
      <c r="V2732" s="17">
        <v>0.39624511987238498</v>
      </c>
      <c r="W2732" s="17">
        <v>0.52822648484525203</v>
      </c>
      <c r="X2732" s="17">
        <v>0.59683951751224795</v>
      </c>
      <c r="Y2732" s="17">
        <v>0.37096849302923401</v>
      </c>
      <c r="Z2732" s="17">
        <v>0.47951675011947098</v>
      </c>
      <c r="AA2732" s="17">
        <v>0.53647223948086697</v>
      </c>
      <c r="AB2732" s="17">
        <v>0.46427455248724198</v>
      </c>
      <c r="AC2732" s="17">
        <v>0.50803999574699898</v>
      </c>
      <c r="AD2732" s="17">
        <v>0.34930586474168102</v>
      </c>
      <c r="AE2732" s="17"/>
      <c r="AF2732" s="17">
        <v>0.35121744582058501</v>
      </c>
      <c r="AG2732" s="17">
        <v>0.57194414763669099</v>
      </c>
      <c r="AH2732" s="17">
        <v>0.54769339940250905</v>
      </c>
      <c r="AI2732" s="17"/>
      <c r="AJ2732" s="17">
        <v>0.37715005535506002</v>
      </c>
      <c r="AK2732" s="17">
        <v>0.56266072425067704</v>
      </c>
      <c r="AL2732" s="17">
        <v>0.64012555881557298</v>
      </c>
      <c r="AM2732" s="17">
        <v>0.18500175228247301</v>
      </c>
      <c r="AN2732" s="17">
        <v>0.52421508867797295</v>
      </c>
      <c r="AO2732" s="17"/>
      <c r="AP2732" s="17">
        <v>0.38952351909439298</v>
      </c>
      <c r="AQ2732" s="17">
        <v>0.61430123502464695</v>
      </c>
      <c r="AR2732" s="17">
        <v>0.62580809846663399</v>
      </c>
      <c r="AS2732" s="17"/>
      <c r="AT2732" s="17">
        <v>0.35556797207767599</v>
      </c>
      <c r="AU2732" s="17">
        <v>0.56087627357445902</v>
      </c>
      <c r="AV2732" s="17" t="s">
        <v>74</v>
      </c>
      <c r="AW2732" s="17">
        <v>0.50855616477822696</v>
      </c>
      <c r="AX2732" s="17">
        <v>0.455092459689177</v>
      </c>
      <c r="AY2732" s="17">
        <v>0.60456005851811401</v>
      </c>
      <c r="AZ2732" s="17">
        <v>0.73013629926361201</v>
      </c>
    </row>
    <row r="2733" spans="2:52" x14ac:dyDescent="0.35">
      <c r="C2733" s="17"/>
      <c r="D2733" s="17"/>
      <c r="E2733" s="17"/>
      <c r="F2733" s="17"/>
      <c r="G2733" s="17"/>
      <c r="H2733" s="17"/>
      <c r="I2733" s="17"/>
      <c r="J2733" s="17"/>
      <c r="K2733" s="17"/>
      <c r="L2733" s="17"/>
      <c r="M2733" s="17"/>
      <c r="N2733" s="17"/>
      <c r="O2733" s="17"/>
      <c r="P2733" s="17"/>
      <c r="Q2733" s="17"/>
      <c r="R2733" s="17"/>
      <c r="S2733" s="17"/>
      <c r="T2733" s="17"/>
      <c r="U2733" s="17"/>
      <c r="V2733" s="17"/>
      <c r="W2733" s="17"/>
      <c r="X2733" s="17"/>
      <c r="Y2733" s="17"/>
      <c r="Z2733" s="17"/>
      <c r="AA2733" s="17"/>
      <c r="AB2733" s="17"/>
      <c r="AC2733" s="17"/>
      <c r="AD2733" s="17"/>
      <c r="AE2733" s="17"/>
      <c r="AF2733" s="17"/>
      <c r="AG2733" s="17"/>
      <c r="AH2733" s="17"/>
      <c r="AI2733" s="17"/>
      <c r="AJ2733" s="17"/>
      <c r="AK2733" s="17"/>
      <c r="AL2733" s="17"/>
      <c r="AM2733" s="17"/>
      <c r="AN2733" s="17"/>
      <c r="AO2733" s="17"/>
      <c r="AP2733" s="17"/>
      <c r="AQ2733" s="17"/>
      <c r="AR2733" s="17"/>
      <c r="AS2733" s="17"/>
      <c r="AT2733" s="17"/>
      <c r="AU2733" s="17"/>
      <c r="AV2733" s="17"/>
      <c r="AW2733" s="17"/>
      <c r="AX2733" s="17"/>
      <c r="AY2733" s="17"/>
      <c r="AZ2733" s="17"/>
    </row>
    <row r="2734" spans="2:52" x14ac:dyDescent="0.35">
      <c r="B2734" s="6" t="s">
        <v>734</v>
      </c>
      <c r="C2734" s="17"/>
      <c r="D2734" s="17"/>
      <c r="E2734" s="17"/>
      <c r="F2734" s="17"/>
      <c r="G2734" s="17"/>
      <c r="H2734" s="17"/>
      <c r="I2734" s="17"/>
      <c r="J2734" s="17"/>
      <c r="K2734" s="17"/>
      <c r="L2734" s="17"/>
      <c r="M2734" s="17"/>
      <c r="N2734" s="17"/>
      <c r="O2734" s="17"/>
      <c r="P2734" s="17"/>
      <c r="Q2734" s="17"/>
      <c r="R2734" s="17"/>
      <c r="S2734" s="17"/>
      <c r="T2734" s="17"/>
      <c r="U2734" s="17"/>
      <c r="V2734" s="17"/>
      <c r="W2734" s="17"/>
      <c r="X2734" s="17"/>
      <c r="Y2734" s="17"/>
      <c r="Z2734" s="17"/>
      <c r="AA2734" s="17"/>
      <c r="AB2734" s="17"/>
      <c r="AC2734" s="17"/>
      <c r="AD2734" s="17"/>
      <c r="AE2734" s="17"/>
      <c r="AF2734" s="17"/>
      <c r="AG2734" s="17"/>
      <c r="AH2734" s="17"/>
      <c r="AI2734" s="17"/>
      <c r="AJ2734" s="17"/>
      <c r="AK2734" s="17"/>
      <c r="AL2734" s="17"/>
      <c r="AM2734" s="17"/>
      <c r="AN2734" s="17"/>
      <c r="AO2734" s="17"/>
      <c r="AP2734" s="17"/>
      <c r="AQ2734" s="17"/>
      <c r="AR2734" s="17"/>
      <c r="AS2734" s="17"/>
      <c r="AT2734" s="17"/>
      <c r="AU2734" s="17"/>
      <c r="AV2734" s="17"/>
      <c r="AW2734" s="17"/>
      <c r="AX2734" s="17"/>
      <c r="AY2734" s="17"/>
      <c r="AZ2734" s="17"/>
    </row>
    <row r="2735" spans="2:52" x14ac:dyDescent="0.35">
      <c r="B2735" s="24" t="s">
        <v>156</v>
      </c>
      <c r="C2735" s="17"/>
      <c r="D2735" s="17"/>
      <c r="E2735" s="17"/>
      <c r="F2735" s="17"/>
      <c r="G2735" s="17"/>
      <c r="H2735" s="17"/>
      <c r="I2735" s="17"/>
      <c r="J2735" s="17"/>
      <c r="K2735" s="17"/>
      <c r="L2735" s="17"/>
      <c r="M2735" s="17"/>
      <c r="N2735" s="17"/>
      <c r="O2735" s="17"/>
      <c r="P2735" s="17"/>
      <c r="Q2735" s="17"/>
      <c r="R2735" s="17"/>
      <c r="S2735" s="17"/>
      <c r="T2735" s="17"/>
      <c r="U2735" s="17"/>
      <c r="V2735" s="17"/>
      <c r="W2735" s="17"/>
      <c r="X2735" s="17"/>
      <c r="Y2735" s="17"/>
      <c r="Z2735" s="17"/>
      <c r="AA2735" s="17"/>
      <c r="AB2735" s="17"/>
      <c r="AC2735" s="17"/>
      <c r="AD2735" s="17"/>
      <c r="AE2735" s="17"/>
      <c r="AF2735" s="17"/>
      <c r="AG2735" s="17"/>
      <c r="AH2735" s="17"/>
      <c r="AI2735" s="17"/>
      <c r="AJ2735" s="17"/>
      <c r="AK2735" s="17"/>
      <c r="AL2735" s="17"/>
      <c r="AM2735" s="17"/>
      <c r="AN2735" s="17"/>
      <c r="AO2735" s="17"/>
      <c r="AP2735" s="17"/>
      <c r="AQ2735" s="17"/>
      <c r="AR2735" s="17"/>
      <c r="AS2735" s="17"/>
      <c r="AT2735" s="17"/>
      <c r="AU2735" s="17"/>
      <c r="AV2735" s="17"/>
      <c r="AW2735" s="17"/>
      <c r="AX2735" s="17"/>
      <c r="AY2735" s="17"/>
      <c r="AZ2735" s="17"/>
    </row>
    <row r="2736" spans="2:52" x14ac:dyDescent="0.35">
      <c r="B2736" t="s">
        <v>227</v>
      </c>
      <c r="C2736" s="17">
        <v>0.262356571446485</v>
      </c>
      <c r="D2736" s="17">
        <v>0.30586335556865601</v>
      </c>
      <c r="E2736" s="17">
        <v>0.218355964091793</v>
      </c>
      <c r="F2736" s="17"/>
      <c r="G2736" s="17">
        <v>0.284321055261817</v>
      </c>
      <c r="H2736" s="17">
        <v>0.28747364703407102</v>
      </c>
      <c r="I2736" s="17">
        <v>0.27695359340098202</v>
      </c>
      <c r="J2736" s="17">
        <v>0.264123600000291</v>
      </c>
      <c r="K2736" s="17">
        <v>0.28296110583036499</v>
      </c>
      <c r="L2736" s="17">
        <v>0.20164977846773599</v>
      </c>
      <c r="M2736" s="17"/>
      <c r="N2736" s="17">
        <v>0.29206194569835697</v>
      </c>
      <c r="O2736" s="17">
        <v>0.24213921879316899</v>
      </c>
      <c r="P2736" s="17">
        <v>0.28751866721779601</v>
      </c>
      <c r="Q2736" s="17">
        <v>0.23109640397752401</v>
      </c>
      <c r="R2736" s="17"/>
      <c r="S2736" s="17">
        <v>0.30548227651418403</v>
      </c>
      <c r="T2736" s="17">
        <v>0.22598315495162599</v>
      </c>
      <c r="U2736" s="17">
        <v>0.230477929836893</v>
      </c>
      <c r="V2736" s="17">
        <v>0.25710685381304799</v>
      </c>
      <c r="W2736" s="17">
        <v>0.30649787874518902</v>
      </c>
      <c r="X2736" s="17">
        <v>0.27256561485771302</v>
      </c>
      <c r="Y2736" s="17">
        <v>0.163425062914766</v>
      </c>
      <c r="Z2736" s="17">
        <v>0.18070851118411299</v>
      </c>
      <c r="AA2736" s="17">
        <v>0.378548201299158</v>
      </c>
      <c r="AB2736" s="17">
        <v>0.26321193666512899</v>
      </c>
      <c r="AC2736" s="17">
        <v>0.212816662087353</v>
      </c>
      <c r="AD2736" s="17">
        <v>0.22230558402210099</v>
      </c>
      <c r="AE2736" s="17"/>
      <c r="AF2736" s="17">
        <v>0.238935051468258</v>
      </c>
      <c r="AG2736" s="17">
        <v>0.28343058454909298</v>
      </c>
      <c r="AH2736" s="17">
        <v>0.26051098438825598</v>
      </c>
      <c r="AI2736" s="17"/>
      <c r="AJ2736" s="17">
        <v>0.22127633736052699</v>
      </c>
      <c r="AK2736" s="17">
        <v>0.29871291913204301</v>
      </c>
      <c r="AL2736" s="17">
        <v>0.27607738536634302</v>
      </c>
      <c r="AM2736" s="17">
        <v>0.22613094641012099</v>
      </c>
      <c r="AN2736" s="17">
        <v>0.26791779044230202</v>
      </c>
      <c r="AO2736" s="17"/>
      <c r="AP2736" s="17">
        <v>0.212809383980405</v>
      </c>
      <c r="AQ2736" s="17">
        <v>0.31791303088493</v>
      </c>
      <c r="AR2736" s="17">
        <v>0.30124247128876502</v>
      </c>
      <c r="AS2736" s="17"/>
      <c r="AT2736" s="17">
        <v>0.22190447213713799</v>
      </c>
      <c r="AU2736" s="17">
        <v>0.24968920186596699</v>
      </c>
      <c r="AV2736" s="17" t="s">
        <v>74</v>
      </c>
      <c r="AW2736" s="17">
        <v>0.29667295015033601</v>
      </c>
      <c r="AX2736" s="17">
        <v>0.29602472843116101</v>
      </c>
      <c r="AY2736" s="17">
        <v>0.31206669986546598</v>
      </c>
      <c r="AZ2736" s="17">
        <v>0.352556527195658</v>
      </c>
    </row>
    <row r="2737" spans="2:52" x14ac:dyDescent="0.35">
      <c r="B2737" t="s">
        <v>228</v>
      </c>
      <c r="C2737" s="17">
        <v>0.33978439031097202</v>
      </c>
      <c r="D2737" s="17">
        <v>0.31677250841256899</v>
      </c>
      <c r="E2737" s="17">
        <v>0.36243970266696501</v>
      </c>
      <c r="F2737" s="17"/>
      <c r="G2737" s="17">
        <v>0.39592883083819103</v>
      </c>
      <c r="H2737" s="17">
        <v>0.40117270300670799</v>
      </c>
      <c r="I2737" s="17">
        <v>0.38737425777344198</v>
      </c>
      <c r="J2737" s="17">
        <v>0.31732307845393098</v>
      </c>
      <c r="K2737" s="17">
        <v>0.28161715776026303</v>
      </c>
      <c r="L2737" s="17">
        <v>0.26819015296016901</v>
      </c>
      <c r="M2737" s="17"/>
      <c r="N2737" s="17">
        <v>0.35871423173315498</v>
      </c>
      <c r="O2737" s="17">
        <v>0.34849109432228598</v>
      </c>
      <c r="P2737" s="17">
        <v>0.33516441431600902</v>
      </c>
      <c r="Q2737" s="17">
        <v>0.31318903662417302</v>
      </c>
      <c r="R2737" s="17"/>
      <c r="S2737" s="17">
        <v>0.334468374781839</v>
      </c>
      <c r="T2737" s="17">
        <v>0.377781623320462</v>
      </c>
      <c r="U2737" s="17">
        <v>0.32901592906807697</v>
      </c>
      <c r="V2737" s="17">
        <v>0.29868592796929699</v>
      </c>
      <c r="W2737" s="17">
        <v>0.354800400598836</v>
      </c>
      <c r="X2737" s="17">
        <v>0.38891793656830698</v>
      </c>
      <c r="Y2737" s="17">
        <v>0.31039895015595498</v>
      </c>
      <c r="Z2737" s="17">
        <v>0.34145079264551798</v>
      </c>
      <c r="AA2737" s="17">
        <v>0.27096480236232001</v>
      </c>
      <c r="AB2737" s="17">
        <v>0.39433177460538399</v>
      </c>
      <c r="AC2737" s="17">
        <v>0.339690443095295</v>
      </c>
      <c r="AD2737" s="17">
        <v>0.35555193536929203</v>
      </c>
      <c r="AE2737" s="17"/>
      <c r="AF2737" s="17">
        <v>0.27351105072242698</v>
      </c>
      <c r="AG2737" s="17">
        <v>0.36544005616160002</v>
      </c>
      <c r="AH2737" s="17">
        <v>0.39103025875522501</v>
      </c>
      <c r="AI2737" s="17"/>
      <c r="AJ2737" s="17">
        <v>0.31967209225787302</v>
      </c>
      <c r="AK2737" s="17">
        <v>0.33149454098415698</v>
      </c>
      <c r="AL2737" s="17">
        <v>0.40480722815771603</v>
      </c>
      <c r="AM2737" s="17">
        <v>0.111472656369204</v>
      </c>
      <c r="AN2737" s="17">
        <v>0.34927709288814401</v>
      </c>
      <c r="AO2737" s="17"/>
      <c r="AP2737" s="17">
        <v>0.31399513894894299</v>
      </c>
      <c r="AQ2737" s="17">
        <v>0.357429713851942</v>
      </c>
      <c r="AR2737" s="17">
        <v>0.41001720056802599</v>
      </c>
      <c r="AS2737" s="17"/>
      <c r="AT2737" s="17">
        <v>0.306792171956423</v>
      </c>
      <c r="AU2737" s="17">
        <v>0.39952615586853102</v>
      </c>
      <c r="AV2737" s="17" t="s">
        <v>74</v>
      </c>
      <c r="AW2737" s="17">
        <v>0.28458636905765899</v>
      </c>
      <c r="AX2737" s="17">
        <v>0.26637675499809799</v>
      </c>
      <c r="AY2737" s="17">
        <v>0.361983096027164</v>
      </c>
      <c r="AZ2737" s="17">
        <v>0.418567019656783</v>
      </c>
    </row>
    <row r="2738" spans="2:52" x14ac:dyDescent="0.35">
      <c r="B2738" t="s">
        <v>229</v>
      </c>
      <c r="C2738" s="17">
        <v>0.21151472474268301</v>
      </c>
      <c r="D2738" s="17">
        <v>0.200473406037528</v>
      </c>
      <c r="E2738" s="17">
        <v>0.222581236051306</v>
      </c>
      <c r="F2738" s="17"/>
      <c r="G2738" s="17">
        <v>0.17126618505615099</v>
      </c>
      <c r="H2738" s="17">
        <v>0.20451635940247601</v>
      </c>
      <c r="I2738" s="17">
        <v>0.19793748671571601</v>
      </c>
      <c r="J2738" s="17">
        <v>0.21589668811909701</v>
      </c>
      <c r="K2738" s="17">
        <v>0.18459503410272499</v>
      </c>
      <c r="L2738" s="17">
        <v>0.26874889028679599</v>
      </c>
      <c r="M2738" s="17"/>
      <c r="N2738" s="17">
        <v>0.199279821993843</v>
      </c>
      <c r="O2738" s="17">
        <v>0.22646281041177199</v>
      </c>
      <c r="P2738" s="17">
        <v>0.17248551607013099</v>
      </c>
      <c r="Q2738" s="17">
        <v>0.24547976537987401</v>
      </c>
      <c r="R2738" s="17"/>
      <c r="S2738" s="17">
        <v>0.20668510097232201</v>
      </c>
      <c r="T2738" s="17">
        <v>0.20031487182399399</v>
      </c>
      <c r="U2738" s="17">
        <v>0.190322190349072</v>
      </c>
      <c r="V2738" s="17">
        <v>0.20907022110068399</v>
      </c>
      <c r="W2738" s="17">
        <v>0.222552854720861</v>
      </c>
      <c r="X2738" s="17">
        <v>0.21223429009613601</v>
      </c>
      <c r="Y2738" s="17">
        <v>0.310476178648534</v>
      </c>
      <c r="Z2738" s="17">
        <v>0.275804583794036</v>
      </c>
      <c r="AA2738" s="17">
        <v>0.17459932434982101</v>
      </c>
      <c r="AB2738" s="17">
        <v>0.156950843958409</v>
      </c>
      <c r="AC2738" s="17">
        <v>0.27454195980739199</v>
      </c>
      <c r="AD2738" s="17">
        <v>0.156046375800446</v>
      </c>
      <c r="AE2738" s="17"/>
      <c r="AF2738" s="17">
        <v>0.23483330361589699</v>
      </c>
      <c r="AG2738" s="17">
        <v>0.214380641925427</v>
      </c>
      <c r="AH2738" s="17">
        <v>0.176841467852693</v>
      </c>
      <c r="AI2738" s="17"/>
      <c r="AJ2738" s="17">
        <v>0.23091760188041399</v>
      </c>
      <c r="AK2738" s="17">
        <v>0.233067608649003</v>
      </c>
      <c r="AL2738" s="17">
        <v>0.17671777393103799</v>
      </c>
      <c r="AM2738" s="17">
        <v>0.281282833882459</v>
      </c>
      <c r="AN2738" s="17">
        <v>0.21533152626913599</v>
      </c>
      <c r="AO2738" s="17"/>
      <c r="AP2738" s="17">
        <v>0.25596617428428098</v>
      </c>
      <c r="AQ2738" s="17">
        <v>0.19257965917970199</v>
      </c>
      <c r="AR2738" s="17">
        <v>0.201558648214612</v>
      </c>
      <c r="AS2738" s="17"/>
      <c r="AT2738" s="17">
        <v>0.248621449274252</v>
      </c>
      <c r="AU2738" s="17">
        <v>0.1952391395633</v>
      </c>
      <c r="AV2738" s="17" t="s">
        <v>74</v>
      </c>
      <c r="AW2738" s="17">
        <v>0.20843620573389901</v>
      </c>
      <c r="AX2738" s="17">
        <v>0.25345774456895298</v>
      </c>
      <c r="AY2738" s="17">
        <v>0.163214845677086</v>
      </c>
      <c r="AZ2738" s="17">
        <v>0.112183565319164</v>
      </c>
    </row>
    <row r="2739" spans="2:52" x14ac:dyDescent="0.35">
      <c r="B2739" t="s">
        <v>230</v>
      </c>
      <c r="C2739" s="17">
        <v>4.7424689606138097E-2</v>
      </c>
      <c r="D2739" s="17">
        <v>4.9882668907739999E-2</v>
      </c>
      <c r="E2739" s="17">
        <v>4.5116405558073801E-2</v>
      </c>
      <c r="F2739" s="17"/>
      <c r="G2739" s="17">
        <v>5.0391321662080102E-2</v>
      </c>
      <c r="H2739" s="17">
        <v>3.3961682955393202E-2</v>
      </c>
      <c r="I2739" s="17">
        <v>3.82931641853268E-2</v>
      </c>
      <c r="J2739" s="17">
        <v>2.9172438199915302E-2</v>
      </c>
      <c r="K2739" s="17">
        <v>4.9686523032604998E-2</v>
      </c>
      <c r="L2739" s="17">
        <v>7.5893453037943107E-2</v>
      </c>
      <c r="M2739" s="17"/>
      <c r="N2739" s="17">
        <v>4.4525964513008602E-2</v>
      </c>
      <c r="O2739" s="17">
        <v>5.2177868327170099E-2</v>
      </c>
      <c r="P2739" s="17">
        <v>5.0457366672522201E-2</v>
      </c>
      <c r="Q2739" s="17">
        <v>4.4073956603130099E-2</v>
      </c>
      <c r="R2739" s="17"/>
      <c r="S2739" s="17">
        <v>3.7851285115265601E-2</v>
      </c>
      <c r="T2739" s="17">
        <v>3.5422872479101697E-2</v>
      </c>
      <c r="U2739" s="17">
        <v>6.65547281817193E-2</v>
      </c>
      <c r="V2739" s="17">
        <v>8.2091621957915903E-2</v>
      </c>
      <c r="W2739" s="17">
        <v>2.5060626606478498E-2</v>
      </c>
      <c r="X2739" s="17">
        <v>4.1630586959336899E-2</v>
      </c>
      <c r="Y2739" s="17">
        <v>3.6483164058646898E-2</v>
      </c>
      <c r="Z2739" s="17">
        <v>6.2722071811195504E-2</v>
      </c>
      <c r="AA2739" s="17">
        <v>4.2499730218772999E-2</v>
      </c>
      <c r="AB2739" s="17">
        <v>4.5127761645452603E-2</v>
      </c>
      <c r="AC2739" s="17">
        <v>4.34020354657303E-2</v>
      </c>
      <c r="AD2739" s="17">
        <v>9.2472329567048803E-2</v>
      </c>
      <c r="AE2739" s="17"/>
      <c r="AF2739" s="17">
        <v>6.1118259422877401E-2</v>
      </c>
      <c r="AG2739" s="17">
        <v>4.2295695633780002E-2</v>
      </c>
      <c r="AH2739" s="17">
        <v>3.0935983525656401E-2</v>
      </c>
      <c r="AI2739" s="17"/>
      <c r="AJ2739" s="17">
        <v>7.3122391698525802E-2</v>
      </c>
      <c r="AK2739" s="17">
        <v>3.3172439976295397E-2</v>
      </c>
      <c r="AL2739" s="17">
        <v>2.7299600351128699E-2</v>
      </c>
      <c r="AM2739" s="17">
        <v>0.121836749788372</v>
      </c>
      <c r="AN2739" s="17">
        <v>2.9343553351994001E-2</v>
      </c>
      <c r="AO2739" s="17"/>
      <c r="AP2739" s="17">
        <v>9.4165930677667695E-2</v>
      </c>
      <c r="AQ2739" s="17">
        <v>3.2120988474093198E-2</v>
      </c>
      <c r="AR2739" s="17">
        <v>1.34311216827693E-2</v>
      </c>
      <c r="AS2739" s="17"/>
      <c r="AT2739" s="17">
        <v>6.3233706329526906E-2</v>
      </c>
      <c r="AU2739" s="17">
        <v>3.024423298652E-2</v>
      </c>
      <c r="AV2739" s="17" t="s">
        <v>74</v>
      </c>
      <c r="AW2739" s="17">
        <v>4.3078351920040697E-2</v>
      </c>
      <c r="AX2739" s="17">
        <v>2.7666559486869899E-2</v>
      </c>
      <c r="AY2739" s="17">
        <v>4.9100243610405603E-2</v>
      </c>
      <c r="AZ2739" s="17">
        <v>3.00349146826084E-2</v>
      </c>
    </row>
    <row r="2740" spans="2:52" x14ac:dyDescent="0.35">
      <c r="B2740" t="s">
        <v>231</v>
      </c>
      <c r="C2740" s="17">
        <v>5.8489692563102297E-2</v>
      </c>
      <c r="D2740" s="17">
        <v>6.6566642248247099E-2</v>
      </c>
      <c r="E2740" s="17">
        <v>5.0534794583483901E-2</v>
      </c>
      <c r="F2740" s="17"/>
      <c r="G2740" s="17">
        <v>1.75700421142614E-2</v>
      </c>
      <c r="H2740" s="17">
        <v>1.55589506534092E-2</v>
      </c>
      <c r="I2740" s="17">
        <v>4.0843841572300199E-2</v>
      </c>
      <c r="J2740" s="17">
        <v>8.1522923730419902E-2</v>
      </c>
      <c r="K2740" s="17">
        <v>8.1396203286962898E-2</v>
      </c>
      <c r="L2740" s="17">
        <v>0.102478661386932</v>
      </c>
      <c r="M2740" s="17"/>
      <c r="N2740" s="17">
        <v>4.9180123788786799E-2</v>
      </c>
      <c r="O2740" s="17">
        <v>6.2335878971764902E-2</v>
      </c>
      <c r="P2740" s="17">
        <v>7.5752896062767805E-2</v>
      </c>
      <c r="Q2740" s="17">
        <v>4.9826344624463198E-2</v>
      </c>
      <c r="R2740" s="17"/>
      <c r="S2740" s="17">
        <v>3.0017586797302102E-2</v>
      </c>
      <c r="T2740" s="17">
        <v>5.3484706482477197E-2</v>
      </c>
      <c r="U2740" s="17">
        <v>6.8051285678597903E-2</v>
      </c>
      <c r="V2740" s="17">
        <v>6.8459304760313103E-2</v>
      </c>
      <c r="W2740" s="17">
        <v>3.6401467572326901E-2</v>
      </c>
      <c r="X2740" s="17">
        <v>2.32323957386605E-2</v>
      </c>
      <c r="Y2740" s="17">
        <v>0.105471718243257</v>
      </c>
      <c r="Z2740" s="17">
        <v>8.1332338199593901E-2</v>
      </c>
      <c r="AA2740" s="17">
        <v>6.9823576101950197E-2</v>
      </c>
      <c r="AB2740" s="17">
        <v>5.8593045630295E-2</v>
      </c>
      <c r="AC2740" s="17">
        <v>7.5332060720340099E-2</v>
      </c>
      <c r="AD2740" s="17">
        <v>8.5637050364846798E-2</v>
      </c>
      <c r="AE2740" s="17"/>
      <c r="AF2740" s="17">
        <v>0.108782162456733</v>
      </c>
      <c r="AG2740" s="17">
        <v>3.0322021777932098E-2</v>
      </c>
      <c r="AH2740" s="17">
        <v>3.3350922386335601E-2</v>
      </c>
      <c r="AI2740" s="17"/>
      <c r="AJ2740" s="17">
        <v>8.3505876966805906E-2</v>
      </c>
      <c r="AK2740" s="17">
        <v>3.8504440503513898E-2</v>
      </c>
      <c r="AL2740" s="17">
        <v>2.63525131919147E-2</v>
      </c>
      <c r="AM2740" s="17">
        <v>0.259276813549845</v>
      </c>
      <c r="AN2740" s="17">
        <v>4.1762515633868499E-2</v>
      </c>
      <c r="AO2740" s="17"/>
      <c r="AP2740" s="17">
        <v>6.7313205169305695E-2</v>
      </c>
      <c r="AQ2740" s="17">
        <v>3.4148455412263599E-2</v>
      </c>
      <c r="AR2740" s="17">
        <v>1.8810401644124598E-2</v>
      </c>
      <c r="AS2740" s="17"/>
      <c r="AT2740" s="17">
        <v>9.3097584608639997E-2</v>
      </c>
      <c r="AU2740" s="17">
        <v>4.6862247539317302E-2</v>
      </c>
      <c r="AV2740" s="17" t="s">
        <v>74</v>
      </c>
      <c r="AW2740" s="17">
        <v>6.3552609693215203E-2</v>
      </c>
      <c r="AX2740" s="17">
        <v>4.0716427141886898E-2</v>
      </c>
      <c r="AY2740" s="17">
        <v>2.18531124267601E-2</v>
      </c>
      <c r="AZ2740" s="17">
        <v>4.1235491269057199E-2</v>
      </c>
    </row>
    <row r="2741" spans="2:52" x14ac:dyDescent="0.35">
      <c r="B2741" t="s">
        <v>72</v>
      </c>
      <c r="C2741" s="17">
        <v>8.04299313306195E-2</v>
      </c>
      <c r="D2741" s="17">
        <v>6.0441418825260801E-2</v>
      </c>
      <c r="E2741" s="17">
        <v>0.100971897048378</v>
      </c>
      <c r="F2741" s="17"/>
      <c r="G2741" s="17">
        <v>8.0522565067499302E-2</v>
      </c>
      <c r="H2741" s="17">
        <v>5.73166569479431E-2</v>
      </c>
      <c r="I2741" s="17">
        <v>5.8597656352232998E-2</v>
      </c>
      <c r="J2741" s="17">
        <v>9.1961271496345295E-2</v>
      </c>
      <c r="K2741" s="17">
        <v>0.11974397598707801</v>
      </c>
      <c r="L2741" s="17">
        <v>8.3039063860423201E-2</v>
      </c>
      <c r="M2741" s="17"/>
      <c r="N2741" s="17">
        <v>5.62379122728505E-2</v>
      </c>
      <c r="O2741" s="17">
        <v>6.8393129173837497E-2</v>
      </c>
      <c r="P2741" s="17">
        <v>7.8621139660774303E-2</v>
      </c>
      <c r="Q2741" s="17">
        <v>0.11633449279083601</v>
      </c>
      <c r="R2741" s="17"/>
      <c r="S2741" s="17">
        <v>8.5495375819087296E-2</v>
      </c>
      <c r="T2741" s="17">
        <v>0.10701277094233901</v>
      </c>
      <c r="U2741" s="17">
        <v>0.115577936885641</v>
      </c>
      <c r="V2741" s="17">
        <v>8.4586070398742594E-2</v>
      </c>
      <c r="W2741" s="17">
        <v>5.46867717563089E-2</v>
      </c>
      <c r="X2741" s="17">
        <v>6.1419175779846402E-2</v>
      </c>
      <c r="Y2741" s="17">
        <v>7.3744925978841899E-2</v>
      </c>
      <c r="Z2741" s="17">
        <v>5.79817023655428E-2</v>
      </c>
      <c r="AA2741" s="17">
        <v>6.3564365667978101E-2</v>
      </c>
      <c r="AB2741" s="17">
        <v>8.1784637495330298E-2</v>
      </c>
      <c r="AC2741" s="17">
        <v>5.42168388238893E-2</v>
      </c>
      <c r="AD2741" s="17">
        <v>8.7986724876264896E-2</v>
      </c>
      <c r="AE2741" s="17"/>
      <c r="AF2741" s="17">
        <v>8.2820172313807394E-2</v>
      </c>
      <c r="AG2741" s="17">
        <v>6.4130999952168699E-2</v>
      </c>
      <c r="AH2741" s="17">
        <v>0.107330383091834</v>
      </c>
      <c r="AI2741" s="17"/>
      <c r="AJ2741" s="17">
        <v>7.1505699835853295E-2</v>
      </c>
      <c r="AK2741" s="17">
        <v>6.5048050754987305E-2</v>
      </c>
      <c r="AL2741" s="17">
        <v>8.8745499001859199E-2</v>
      </c>
      <c r="AM2741" s="17">
        <v>0</v>
      </c>
      <c r="AN2741" s="17">
        <v>9.6367521414555998E-2</v>
      </c>
      <c r="AO2741" s="17"/>
      <c r="AP2741" s="17">
        <v>5.5750166939398202E-2</v>
      </c>
      <c r="AQ2741" s="17">
        <v>6.5808152197069494E-2</v>
      </c>
      <c r="AR2741" s="17">
        <v>5.4940156601702698E-2</v>
      </c>
      <c r="AS2741" s="17"/>
      <c r="AT2741" s="17">
        <v>6.6350615694019996E-2</v>
      </c>
      <c r="AU2741" s="17">
        <v>7.8439022176365003E-2</v>
      </c>
      <c r="AV2741" s="17" t="s">
        <v>74</v>
      </c>
      <c r="AW2741" s="17">
        <v>0.10367351344485</v>
      </c>
      <c r="AX2741" s="17">
        <v>0.115757785373031</v>
      </c>
      <c r="AY2741" s="17">
        <v>9.1782002393118303E-2</v>
      </c>
      <c r="AZ2741" s="17">
        <v>4.5422481876728801E-2</v>
      </c>
    </row>
    <row r="2742" spans="2:52" x14ac:dyDescent="0.35">
      <c r="B2742" t="s">
        <v>232</v>
      </c>
      <c r="C2742" s="17">
        <v>0.60214096175745702</v>
      </c>
      <c r="D2742" s="17">
        <v>0.62263586398122395</v>
      </c>
      <c r="E2742" s="17">
        <v>0.58079566675875804</v>
      </c>
      <c r="F2742" s="17"/>
      <c r="G2742" s="17">
        <v>0.68024988610000803</v>
      </c>
      <c r="H2742" s="17">
        <v>0.68864635004077801</v>
      </c>
      <c r="I2742" s="17">
        <v>0.66432785117442394</v>
      </c>
      <c r="J2742" s="17">
        <v>0.58144667845422204</v>
      </c>
      <c r="K2742" s="17">
        <v>0.56457826359062901</v>
      </c>
      <c r="L2742" s="17">
        <v>0.46983993142790498</v>
      </c>
      <c r="M2742" s="17"/>
      <c r="N2742" s="17">
        <v>0.65077617743151195</v>
      </c>
      <c r="O2742" s="17">
        <v>0.590630313115455</v>
      </c>
      <c r="P2742" s="17">
        <v>0.62268308153380403</v>
      </c>
      <c r="Q2742" s="17">
        <v>0.54428544060169703</v>
      </c>
      <c r="R2742" s="17"/>
      <c r="S2742" s="17">
        <v>0.63995065129602302</v>
      </c>
      <c r="T2742" s="17">
        <v>0.60376477827208797</v>
      </c>
      <c r="U2742" s="17">
        <v>0.55949385890496905</v>
      </c>
      <c r="V2742" s="17">
        <v>0.55579278178234504</v>
      </c>
      <c r="W2742" s="17">
        <v>0.66129827934402496</v>
      </c>
      <c r="X2742" s="17">
        <v>0.66148355142602</v>
      </c>
      <c r="Y2742" s="17">
        <v>0.47382401307072097</v>
      </c>
      <c r="Z2742" s="17">
        <v>0.52215930382963105</v>
      </c>
      <c r="AA2742" s="17">
        <v>0.64951300366147802</v>
      </c>
      <c r="AB2742" s="17">
        <v>0.65754371127051303</v>
      </c>
      <c r="AC2742" s="17">
        <v>0.55250710518264801</v>
      </c>
      <c r="AD2742" s="17">
        <v>0.57785751939139296</v>
      </c>
      <c r="AE2742" s="17"/>
      <c r="AF2742" s="17">
        <v>0.51244610219068498</v>
      </c>
      <c r="AG2742" s="17">
        <v>0.648870640710693</v>
      </c>
      <c r="AH2742" s="17">
        <v>0.65154124314348105</v>
      </c>
      <c r="AI2742" s="17"/>
      <c r="AJ2742" s="17">
        <v>0.54094842961840095</v>
      </c>
      <c r="AK2742" s="17">
        <v>0.63020746011619999</v>
      </c>
      <c r="AL2742" s="17">
        <v>0.68088461352405905</v>
      </c>
      <c r="AM2742" s="17">
        <v>0.337603602779325</v>
      </c>
      <c r="AN2742" s="17">
        <v>0.61719488333044603</v>
      </c>
      <c r="AO2742" s="17"/>
      <c r="AP2742" s="17">
        <v>0.52680452292934798</v>
      </c>
      <c r="AQ2742" s="17">
        <v>0.67534274473687195</v>
      </c>
      <c r="AR2742" s="17">
        <v>0.71125967185679095</v>
      </c>
      <c r="AS2742" s="17"/>
      <c r="AT2742" s="17">
        <v>0.52869664409356099</v>
      </c>
      <c r="AU2742" s="17">
        <v>0.64921535773449801</v>
      </c>
      <c r="AV2742" s="17" t="s">
        <v>74</v>
      </c>
      <c r="AW2742" s="17">
        <v>0.58125931920799501</v>
      </c>
      <c r="AX2742" s="17">
        <v>0.562401483429259</v>
      </c>
      <c r="AY2742" s="17">
        <v>0.67404979589263003</v>
      </c>
      <c r="AZ2742" s="17">
        <v>0.771123546852442</v>
      </c>
    </row>
    <row r="2743" spans="2:52" x14ac:dyDescent="0.35">
      <c r="B2743" t="s">
        <v>233</v>
      </c>
      <c r="C2743" s="17">
        <v>0.10591438216924</v>
      </c>
      <c r="D2743" s="17">
        <v>0.116449311155987</v>
      </c>
      <c r="E2743" s="17">
        <v>9.5651200141557702E-2</v>
      </c>
      <c r="F2743" s="17"/>
      <c r="G2743" s="17">
        <v>6.7961363776341502E-2</v>
      </c>
      <c r="H2743" s="17">
        <v>4.9520633608802399E-2</v>
      </c>
      <c r="I2743" s="17">
        <v>7.9137005757626902E-2</v>
      </c>
      <c r="J2743" s="17">
        <v>0.110695361930335</v>
      </c>
      <c r="K2743" s="17">
        <v>0.13108272631956799</v>
      </c>
      <c r="L2743" s="17">
        <v>0.17837211442487499</v>
      </c>
      <c r="M2743" s="17"/>
      <c r="N2743" s="17">
        <v>9.3706088301795401E-2</v>
      </c>
      <c r="O2743" s="17">
        <v>0.114513747298935</v>
      </c>
      <c r="P2743" s="17">
        <v>0.12621026273529001</v>
      </c>
      <c r="Q2743" s="17">
        <v>9.3900301227593394E-2</v>
      </c>
      <c r="R2743" s="17"/>
      <c r="S2743" s="17">
        <v>6.7868871912567699E-2</v>
      </c>
      <c r="T2743" s="17">
        <v>8.8907578961578901E-2</v>
      </c>
      <c r="U2743" s="17">
        <v>0.13460601386031701</v>
      </c>
      <c r="V2743" s="17">
        <v>0.15055092671822901</v>
      </c>
      <c r="W2743" s="17">
        <v>6.1462094178805403E-2</v>
      </c>
      <c r="X2743" s="17">
        <v>6.4862982697997396E-2</v>
      </c>
      <c r="Y2743" s="17">
        <v>0.14195488230190401</v>
      </c>
      <c r="Z2743" s="17">
        <v>0.144054410010789</v>
      </c>
      <c r="AA2743" s="17">
        <v>0.112323306320723</v>
      </c>
      <c r="AB2743" s="17">
        <v>0.10372080727574801</v>
      </c>
      <c r="AC2743" s="17">
        <v>0.11873409618607</v>
      </c>
      <c r="AD2743" s="17">
        <v>0.17810937993189599</v>
      </c>
      <c r="AE2743" s="17"/>
      <c r="AF2743" s="17">
        <v>0.16990042187960999</v>
      </c>
      <c r="AG2743" s="17">
        <v>7.2617717411712093E-2</v>
      </c>
      <c r="AH2743" s="17">
        <v>6.4286905911992001E-2</v>
      </c>
      <c r="AI2743" s="17"/>
      <c r="AJ2743" s="17">
        <v>0.156628268665332</v>
      </c>
      <c r="AK2743" s="17">
        <v>7.1676880479809205E-2</v>
      </c>
      <c r="AL2743" s="17">
        <v>5.36521135430435E-2</v>
      </c>
      <c r="AM2743" s="17">
        <v>0.381113563338216</v>
      </c>
      <c r="AN2743" s="17">
        <v>7.1106068985862497E-2</v>
      </c>
      <c r="AO2743" s="17"/>
      <c r="AP2743" s="17">
        <v>0.16147913584697299</v>
      </c>
      <c r="AQ2743" s="17">
        <v>6.6269443886356805E-2</v>
      </c>
      <c r="AR2743" s="17">
        <v>3.2241523326893902E-2</v>
      </c>
      <c r="AS2743" s="17"/>
      <c r="AT2743" s="17">
        <v>0.156331290938167</v>
      </c>
      <c r="AU2743" s="17">
        <v>7.7106480525837198E-2</v>
      </c>
      <c r="AV2743" s="17" t="s">
        <v>74</v>
      </c>
      <c r="AW2743" s="17">
        <v>0.106630961613256</v>
      </c>
      <c r="AX2743" s="17">
        <v>6.83829866287569E-2</v>
      </c>
      <c r="AY2743" s="17">
        <v>7.0953356037165793E-2</v>
      </c>
      <c r="AZ2743" s="17">
        <v>7.1270405951665505E-2</v>
      </c>
    </row>
    <row r="2744" spans="2:52" x14ac:dyDescent="0.35">
      <c r="B2744" t="s">
        <v>86</v>
      </c>
      <c r="C2744" s="17">
        <v>0.49622657958821698</v>
      </c>
      <c r="D2744" s="17">
        <v>0.50618655282523695</v>
      </c>
      <c r="E2744" s="17">
        <v>0.48514446661720101</v>
      </c>
      <c r="F2744" s="17"/>
      <c r="G2744" s="17">
        <v>0.61228852232366704</v>
      </c>
      <c r="H2744" s="17">
        <v>0.63912571643197602</v>
      </c>
      <c r="I2744" s="17">
        <v>0.585190845416797</v>
      </c>
      <c r="J2744" s="17">
        <v>0.47075131652388702</v>
      </c>
      <c r="K2744" s="17">
        <v>0.43349553727106099</v>
      </c>
      <c r="L2744" s="17">
        <v>0.29146781700302998</v>
      </c>
      <c r="M2744" s="17"/>
      <c r="N2744" s="17">
        <v>0.55707008912971601</v>
      </c>
      <c r="O2744" s="17">
        <v>0.47611656581652001</v>
      </c>
      <c r="P2744" s="17">
        <v>0.49647281879851402</v>
      </c>
      <c r="Q2744" s="17">
        <v>0.45038513937410402</v>
      </c>
      <c r="R2744" s="17"/>
      <c r="S2744" s="17">
        <v>0.57208177938345495</v>
      </c>
      <c r="T2744" s="17">
        <v>0.514857199310509</v>
      </c>
      <c r="U2744" s="17">
        <v>0.42488784504465199</v>
      </c>
      <c r="V2744" s="17">
        <v>0.40524185506411597</v>
      </c>
      <c r="W2744" s="17">
        <v>0.59983618516521897</v>
      </c>
      <c r="X2744" s="17">
        <v>0.59662056872802305</v>
      </c>
      <c r="Y2744" s="17">
        <v>0.33186913076881702</v>
      </c>
      <c r="Z2744" s="17">
        <v>0.37810489381884199</v>
      </c>
      <c r="AA2744" s="17">
        <v>0.53718969734075395</v>
      </c>
      <c r="AB2744" s="17">
        <v>0.55382290399476597</v>
      </c>
      <c r="AC2744" s="17">
        <v>0.433773008996578</v>
      </c>
      <c r="AD2744" s="17">
        <v>0.399748139459498</v>
      </c>
      <c r="AE2744" s="17"/>
      <c r="AF2744" s="17">
        <v>0.34254568031107502</v>
      </c>
      <c r="AG2744" s="17">
        <v>0.57625292329898004</v>
      </c>
      <c r="AH2744" s="17">
        <v>0.58725433723148901</v>
      </c>
      <c r="AI2744" s="17"/>
      <c r="AJ2744" s="17">
        <v>0.38432016095306898</v>
      </c>
      <c r="AK2744" s="17">
        <v>0.55853057963639097</v>
      </c>
      <c r="AL2744" s="17">
        <v>0.62723249998101605</v>
      </c>
      <c r="AM2744" s="17">
        <v>-4.35099605588916E-2</v>
      </c>
      <c r="AN2744" s="17">
        <v>0.54608881434458301</v>
      </c>
      <c r="AO2744" s="17"/>
      <c r="AP2744" s="17">
        <v>0.365325387082374</v>
      </c>
      <c r="AQ2744" s="17">
        <v>0.60907330085051503</v>
      </c>
      <c r="AR2744" s="17">
        <v>0.67901814852989795</v>
      </c>
      <c r="AS2744" s="17"/>
      <c r="AT2744" s="17">
        <v>0.37236535315539399</v>
      </c>
      <c r="AU2744" s="17">
        <v>0.57210887720866099</v>
      </c>
      <c r="AV2744" s="17" t="s">
        <v>74</v>
      </c>
      <c r="AW2744" s="17">
        <v>0.47462835759473898</v>
      </c>
      <c r="AX2744" s="17">
        <v>0.49401849680050203</v>
      </c>
      <c r="AY2744" s="17">
        <v>0.60309643985546402</v>
      </c>
      <c r="AZ2744" s="17">
        <v>0.69985314090077599</v>
      </c>
    </row>
    <row r="2745" spans="2:52" x14ac:dyDescent="0.35">
      <c r="C2745" s="17"/>
      <c r="D2745" s="17"/>
      <c r="E2745" s="17"/>
      <c r="F2745" s="17"/>
      <c r="G2745" s="17"/>
      <c r="H2745" s="17"/>
      <c r="I2745" s="17"/>
      <c r="J2745" s="17"/>
      <c r="K2745" s="17"/>
      <c r="L2745" s="17"/>
      <c r="M2745" s="17"/>
      <c r="N2745" s="17"/>
      <c r="O2745" s="17"/>
      <c r="P2745" s="17"/>
      <c r="Q2745" s="17"/>
      <c r="R2745" s="17"/>
      <c r="S2745" s="17"/>
      <c r="T2745" s="17"/>
      <c r="U2745" s="17"/>
      <c r="V2745" s="17"/>
      <c r="W2745" s="17"/>
      <c r="X2745" s="17"/>
      <c r="Y2745" s="17"/>
      <c r="Z2745" s="17"/>
      <c r="AA2745" s="17"/>
      <c r="AB2745" s="17"/>
      <c r="AC2745" s="17"/>
      <c r="AD2745" s="17"/>
      <c r="AE2745" s="17"/>
      <c r="AF2745" s="17"/>
      <c r="AG2745" s="17"/>
      <c r="AH2745" s="17"/>
      <c r="AI2745" s="17"/>
      <c r="AJ2745" s="17"/>
      <c r="AK2745" s="17"/>
      <c r="AL2745" s="17"/>
      <c r="AM2745" s="17"/>
      <c r="AN2745" s="17"/>
      <c r="AO2745" s="17"/>
      <c r="AP2745" s="17"/>
      <c r="AQ2745" s="17"/>
      <c r="AR2745" s="17"/>
      <c r="AS2745" s="17"/>
      <c r="AT2745" s="17"/>
      <c r="AU2745" s="17"/>
      <c r="AV2745" s="17"/>
      <c r="AW2745" s="17"/>
      <c r="AX2745" s="17"/>
      <c r="AY2745" s="17"/>
      <c r="AZ2745" s="17"/>
    </row>
    <row r="2746" spans="2:52" x14ac:dyDescent="0.35">
      <c r="B2746" s="6" t="s">
        <v>735</v>
      </c>
      <c r="C2746" s="17"/>
      <c r="D2746" s="17"/>
      <c r="E2746" s="17"/>
      <c r="F2746" s="17"/>
      <c r="G2746" s="17"/>
      <c r="H2746" s="17"/>
      <c r="I2746" s="17"/>
      <c r="J2746" s="17"/>
      <c r="K2746" s="17"/>
      <c r="L2746" s="17"/>
      <c r="M2746" s="17"/>
      <c r="N2746" s="17"/>
      <c r="O2746" s="17"/>
      <c r="P2746" s="17"/>
      <c r="Q2746" s="17"/>
      <c r="R2746" s="17"/>
      <c r="S2746" s="17"/>
      <c r="T2746" s="17"/>
      <c r="U2746" s="17"/>
      <c r="V2746" s="17"/>
      <c r="W2746" s="17"/>
      <c r="X2746" s="17"/>
      <c r="Y2746" s="17"/>
      <c r="Z2746" s="17"/>
      <c r="AA2746" s="17"/>
      <c r="AB2746" s="17"/>
      <c r="AC2746" s="17"/>
      <c r="AD2746" s="17"/>
      <c r="AE2746" s="17"/>
      <c r="AF2746" s="17"/>
      <c r="AG2746" s="17"/>
      <c r="AH2746" s="17"/>
      <c r="AI2746" s="17"/>
      <c r="AJ2746" s="17"/>
      <c r="AK2746" s="17"/>
      <c r="AL2746" s="17"/>
      <c r="AM2746" s="17"/>
      <c r="AN2746" s="17"/>
      <c r="AO2746" s="17"/>
      <c r="AP2746" s="17"/>
      <c r="AQ2746" s="17"/>
      <c r="AR2746" s="17"/>
      <c r="AS2746" s="17"/>
      <c r="AT2746" s="17"/>
      <c r="AU2746" s="17"/>
      <c r="AV2746" s="17"/>
      <c r="AW2746" s="17"/>
      <c r="AX2746" s="17"/>
      <c r="AY2746" s="17"/>
      <c r="AZ2746" s="17"/>
    </row>
    <row r="2747" spans="2:52" x14ac:dyDescent="0.35">
      <c r="B2747" s="24" t="s">
        <v>156</v>
      </c>
      <c r="C2747" s="17"/>
      <c r="D2747" s="17"/>
      <c r="E2747" s="17"/>
      <c r="F2747" s="17"/>
      <c r="G2747" s="17"/>
      <c r="H2747" s="17"/>
      <c r="I2747" s="17"/>
      <c r="J2747" s="17"/>
      <c r="K2747" s="17"/>
      <c r="L2747" s="17"/>
      <c r="M2747" s="17"/>
      <c r="N2747" s="17"/>
      <c r="O2747" s="17"/>
      <c r="P2747" s="17"/>
      <c r="Q2747" s="17"/>
      <c r="R2747" s="17"/>
      <c r="S2747" s="17"/>
      <c r="T2747" s="17"/>
      <c r="U2747" s="17"/>
      <c r="V2747" s="17"/>
      <c r="W2747" s="17"/>
      <c r="X2747" s="17"/>
      <c r="Y2747" s="17"/>
      <c r="Z2747" s="17"/>
      <c r="AA2747" s="17"/>
      <c r="AB2747" s="17"/>
      <c r="AC2747" s="17"/>
      <c r="AD2747" s="17"/>
      <c r="AE2747" s="17"/>
      <c r="AF2747" s="17"/>
      <c r="AG2747" s="17"/>
      <c r="AH2747" s="17"/>
      <c r="AI2747" s="17"/>
      <c r="AJ2747" s="17"/>
      <c r="AK2747" s="17"/>
      <c r="AL2747" s="17"/>
      <c r="AM2747" s="17"/>
      <c r="AN2747" s="17"/>
      <c r="AO2747" s="17"/>
      <c r="AP2747" s="17"/>
      <c r="AQ2747" s="17"/>
      <c r="AR2747" s="17"/>
      <c r="AS2747" s="17"/>
      <c r="AT2747" s="17"/>
      <c r="AU2747" s="17"/>
      <c r="AV2747" s="17"/>
      <c r="AW2747" s="17"/>
      <c r="AX2747" s="17"/>
      <c r="AY2747" s="17"/>
      <c r="AZ2747" s="17"/>
    </row>
    <row r="2748" spans="2:52" x14ac:dyDescent="0.35">
      <c r="B2748" t="s">
        <v>227</v>
      </c>
      <c r="C2748" s="17">
        <v>0.40832954904519397</v>
      </c>
      <c r="D2748" s="17">
        <v>0.43000380721937798</v>
      </c>
      <c r="E2748" s="17">
        <v>0.38593741311937102</v>
      </c>
      <c r="F2748" s="17"/>
      <c r="G2748" s="17">
        <v>0.30202171060414301</v>
      </c>
      <c r="H2748" s="17">
        <v>0.38138808231786597</v>
      </c>
      <c r="I2748" s="17">
        <v>0.41921756672128802</v>
      </c>
      <c r="J2748" s="17">
        <v>0.44431682355316299</v>
      </c>
      <c r="K2748" s="17">
        <v>0.49249702777557097</v>
      </c>
      <c r="L2748" s="17">
        <v>0.41245109474361202</v>
      </c>
      <c r="M2748" s="17"/>
      <c r="N2748" s="17">
        <v>0.40919464182318099</v>
      </c>
      <c r="O2748" s="17">
        <v>0.37185140790530802</v>
      </c>
      <c r="P2748" s="17">
        <v>0.44192988237061798</v>
      </c>
      <c r="Q2748" s="17">
        <v>0.41524206880512099</v>
      </c>
      <c r="R2748" s="17"/>
      <c r="S2748" s="17">
        <v>0.36388873755081402</v>
      </c>
      <c r="T2748" s="17">
        <v>0.41535524733184298</v>
      </c>
      <c r="U2748" s="17">
        <v>0.390316181401969</v>
      </c>
      <c r="V2748" s="17">
        <v>0.359079799523572</v>
      </c>
      <c r="W2748" s="17">
        <v>0.47242744217341898</v>
      </c>
      <c r="X2748" s="17">
        <v>0.44659036128347401</v>
      </c>
      <c r="Y2748" s="17">
        <v>0.375691715716376</v>
      </c>
      <c r="Z2748" s="17">
        <v>0.39340400184518498</v>
      </c>
      <c r="AA2748" s="17">
        <v>0.45919080895356801</v>
      </c>
      <c r="AB2748" s="17">
        <v>0.42616625955008303</v>
      </c>
      <c r="AC2748" s="17">
        <v>0.45956311859444299</v>
      </c>
      <c r="AD2748" s="17">
        <v>0.33330377044360698</v>
      </c>
      <c r="AE2748" s="17"/>
      <c r="AF2748" s="17">
        <v>0.452166983041485</v>
      </c>
      <c r="AG2748" s="17">
        <v>0.39263973503333499</v>
      </c>
      <c r="AH2748" s="17">
        <v>0.397088484153232</v>
      </c>
      <c r="AI2748" s="17"/>
      <c r="AJ2748" s="17">
        <v>0.401877996786701</v>
      </c>
      <c r="AK2748" s="17">
        <v>0.42054050207210297</v>
      </c>
      <c r="AL2748" s="17">
        <v>0.33947160604092902</v>
      </c>
      <c r="AM2748" s="17">
        <v>0.61954338739911397</v>
      </c>
      <c r="AN2748" s="17">
        <v>0.43338083059655003</v>
      </c>
      <c r="AO2748" s="17"/>
      <c r="AP2748" s="17">
        <v>0.31090634091971903</v>
      </c>
      <c r="AQ2748" s="17">
        <v>0.45333838648163799</v>
      </c>
      <c r="AR2748" s="17">
        <v>0.38752112981064901</v>
      </c>
      <c r="AS2748" s="17"/>
      <c r="AT2748" s="17">
        <v>0.39165718369708702</v>
      </c>
      <c r="AU2748" s="17">
        <v>0.40829377547170898</v>
      </c>
      <c r="AV2748" s="17" t="s">
        <v>74</v>
      </c>
      <c r="AW2748" s="17">
        <v>0.44752782516670903</v>
      </c>
      <c r="AX2748" s="17">
        <v>0.41775139092336899</v>
      </c>
      <c r="AY2748" s="17">
        <v>0.42827344241951798</v>
      </c>
      <c r="AZ2748" s="17">
        <v>0.36077897967531802</v>
      </c>
    </row>
    <row r="2749" spans="2:52" x14ac:dyDescent="0.35">
      <c r="B2749" t="s">
        <v>228</v>
      </c>
      <c r="C2749" s="17">
        <v>0.35917430858294302</v>
      </c>
      <c r="D2749" s="17">
        <v>0.33952331492169702</v>
      </c>
      <c r="E2749" s="17">
        <v>0.37955010896668001</v>
      </c>
      <c r="F2749" s="17"/>
      <c r="G2749" s="17">
        <v>0.389146921180968</v>
      </c>
      <c r="H2749" s="17">
        <v>0.38997019571011399</v>
      </c>
      <c r="I2749" s="17">
        <v>0.35324694739073498</v>
      </c>
      <c r="J2749" s="17">
        <v>0.341158021753595</v>
      </c>
      <c r="K2749" s="17">
        <v>0.295127639448792</v>
      </c>
      <c r="L2749" s="17">
        <v>0.373257130676659</v>
      </c>
      <c r="M2749" s="17"/>
      <c r="N2749" s="17">
        <v>0.39090774226050301</v>
      </c>
      <c r="O2749" s="17">
        <v>0.36324141162976098</v>
      </c>
      <c r="P2749" s="17">
        <v>0.35877401433299899</v>
      </c>
      <c r="Q2749" s="17">
        <v>0.32306506132193102</v>
      </c>
      <c r="R2749" s="17"/>
      <c r="S2749" s="17">
        <v>0.34111143953544498</v>
      </c>
      <c r="T2749" s="17">
        <v>0.33443465300403402</v>
      </c>
      <c r="U2749" s="17">
        <v>0.40695738585668301</v>
      </c>
      <c r="V2749" s="17">
        <v>0.37647715874825599</v>
      </c>
      <c r="W2749" s="17">
        <v>0.34447155258442003</v>
      </c>
      <c r="X2749" s="17">
        <v>0.33229440146060302</v>
      </c>
      <c r="Y2749" s="17">
        <v>0.37456915674763502</v>
      </c>
      <c r="Z2749" s="17">
        <v>0.35796603221901302</v>
      </c>
      <c r="AA2749" s="17">
        <v>0.365164153364536</v>
      </c>
      <c r="AB2749" s="17">
        <v>0.40051299436739102</v>
      </c>
      <c r="AC2749" s="17">
        <v>0.32267628876967602</v>
      </c>
      <c r="AD2749" s="17">
        <v>0.36394677204271098</v>
      </c>
      <c r="AE2749" s="17"/>
      <c r="AF2749" s="17">
        <v>0.32867746290681299</v>
      </c>
      <c r="AG2749" s="17">
        <v>0.39111194009601102</v>
      </c>
      <c r="AH2749" s="17">
        <v>0.32477864496166797</v>
      </c>
      <c r="AI2749" s="17"/>
      <c r="AJ2749" s="17">
        <v>0.34388786772885599</v>
      </c>
      <c r="AK2749" s="17">
        <v>0.37913276496528098</v>
      </c>
      <c r="AL2749" s="17">
        <v>0.42092090842679902</v>
      </c>
      <c r="AM2749" s="17">
        <v>0.20776467819071801</v>
      </c>
      <c r="AN2749" s="17">
        <v>0.31987300262680302</v>
      </c>
      <c r="AO2749" s="17"/>
      <c r="AP2749" s="17">
        <v>0.39371470610120501</v>
      </c>
      <c r="AQ2749" s="17">
        <v>0.38613433435274103</v>
      </c>
      <c r="AR2749" s="17">
        <v>0.37170351638898702</v>
      </c>
      <c r="AS2749" s="17"/>
      <c r="AT2749" s="17">
        <v>0.37235097842738202</v>
      </c>
      <c r="AU2749" s="17">
        <v>0.35037258116997499</v>
      </c>
      <c r="AV2749" s="17" t="s">
        <v>74</v>
      </c>
      <c r="AW2749" s="17">
        <v>0.279389112207381</v>
      </c>
      <c r="AX2749" s="17">
        <v>0.31640736455220098</v>
      </c>
      <c r="AY2749" s="17">
        <v>0.39122437875306798</v>
      </c>
      <c r="AZ2749" s="17">
        <v>0.40696877712809698</v>
      </c>
    </row>
    <row r="2750" spans="2:52" x14ac:dyDescent="0.35">
      <c r="B2750" t="s">
        <v>229</v>
      </c>
      <c r="C2750" s="17">
        <v>0.14730777384437499</v>
      </c>
      <c r="D2750" s="17">
        <v>0.14386032702038901</v>
      </c>
      <c r="E2750" s="17">
        <v>0.15135762883113199</v>
      </c>
      <c r="F2750" s="17"/>
      <c r="G2750" s="17">
        <v>0.158942237566606</v>
      </c>
      <c r="H2750" s="17">
        <v>0.15282417285007499</v>
      </c>
      <c r="I2750" s="17">
        <v>0.142977914239729</v>
      </c>
      <c r="J2750" s="17">
        <v>0.138682201303019</v>
      </c>
      <c r="K2750" s="17">
        <v>0.14882631532517299</v>
      </c>
      <c r="L2750" s="17">
        <v>0.14424195956859101</v>
      </c>
      <c r="M2750" s="17"/>
      <c r="N2750" s="17">
        <v>0.12943735815358601</v>
      </c>
      <c r="O2750" s="17">
        <v>0.18192339026481999</v>
      </c>
      <c r="P2750" s="17">
        <v>0.11582729781885601</v>
      </c>
      <c r="Q2750" s="17">
        <v>0.15905888756094899</v>
      </c>
      <c r="R2750" s="17"/>
      <c r="S2750" s="17">
        <v>0.165098680403097</v>
      </c>
      <c r="T2750" s="17">
        <v>0.160193189143709</v>
      </c>
      <c r="U2750" s="17">
        <v>0.16003764518277599</v>
      </c>
      <c r="V2750" s="17">
        <v>0.14822197060693501</v>
      </c>
      <c r="W2750" s="17">
        <v>0.13990313361381401</v>
      </c>
      <c r="X2750" s="17">
        <v>0.12696512970232399</v>
      </c>
      <c r="Y2750" s="17">
        <v>0.14055425617214101</v>
      </c>
      <c r="Z2750" s="17">
        <v>0.16154414953339</v>
      </c>
      <c r="AA2750" s="17">
        <v>0.12625975458557001</v>
      </c>
      <c r="AB2750" s="17">
        <v>0.13091210120185301</v>
      </c>
      <c r="AC2750" s="17">
        <v>0.118656051637664</v>
      </c>
      <c r="AD2750" s="17">
        <v>0.20799789911511299</v>
      </c>
      <c r="AE2750" s="17"/>
      <c r="AF2750" s="17">
        <v>0.12961497425913199</v>
      </c>
      <c r="AG2750" s="17">
        <v>0.15522672343065599</v>
      </c>
      <c r="AH2750" s="17">
        <v>0.164298973659079</v>
      </c>
      <c r="AI2750" s="17"/>
      <c r="AJ2750" s="17">
        <v>0.16660375133372901</v>
      </c>
      <c r="AK2750" s="17">
        <v>0.13008467560152401</v>
      </c>
      <c r="AL2750" s="17">
        <v>0.14531364821196599</v>
      </c>
      <c r="AM2750" s="17">
        <v>8.6174006357589802E-2</v>
      </c>
      <c r="AN2750" s="17">
        <v>0.15302199603380201</v>
      </c>
      <c r="AO2750" s="17"/>
      <c r="AP2750" s="17">
        <v>0.209880259528927</v>
      </c>
      <c r="AQ2750" s="17">
        <v>9.2883890769137598E-2</v>
      </c>
      <c r="AR2750" s="17">
        <v>0.173000077520472</v>
      </c>
      <c r="AS2750" s="17"/>
      <c r="AT2750" s="17">
        <v>0.15762583656707499</v>
      </c>
      <c r="AU2750" s="17">
        <v>0.15961454915124201</v>
      </c>
      <c r="AV2750" s="17" t="s">
        <v>74</v>
      </c>
      <c r="AW2750" s="17">
        <v>0.14552752796521801</v>
      </c>
      <c r="AX2750" s="17">
        <v>0.139925366531956</v>
      </c>
      <c r="AY2750" s="17">
        <v>0.12469717438085801</v>
      </c>
      <c r="AZ2750" s="17">
        <v>0.11720731300107499</v>
      </c>
    </row>
    <row r="2751" spans="2:52" x14ac:dyDescent="0.35">
      <c r="B2751" t="s">
        <v>230</v>
      </c>
      <c r="C2751" s="17">
        <v>3.3457198487241303E-2</v>
      </c>
      <c r="D2751" s="17">
        <v>3.6340978128714403E-2</v>
      </c>
      <c r="E2751" s="17">
        <v>2.9749442489691899E-2</v>
      </c>
      <c r="F2751" s="17"/>
      <c r="G2751" s="17">
        <v>5.9047551997925003E-2</v>
      </c>
      <c r="H2751" s="17">
        <v>3.78975731861372E-2</v>
      </c>
      <c r="I2751" s="17">
        <v>3.2258831594662099E-2</v>
      </c>
      <c r="J2751" s="17">
        <v>2.2659773772332002E-2</v>
      </c>
      <c r="K2751" s="17">
        <v>3.0225929013618001E-2</v>
      </c>
      <c r="L2751" s="17">
        <v>2.3887164276367199E-2</v>
      </c>
      <c r="M2751" s="17"/>
      <c r="N2751" s="17">
        <v>3.3344249000819601E-2</v>
      </c>
      <c r="O2751" s="17">
        <v>4.0224259475544401E-2</v>
      </c>
      <c r="P2751" s="17">
        <v>2.3041408629807501E-2</v>
      </c>
      <c r="Q2751" s="17">
        <v>3.3906538815214701E-2</v>
      </c>
      <c r="R2751" s="17"/>
      <c r="S2751" s="17">
        <v>5.82181892980526E-2</v>
      </c>
      <c r="T2751" s="17">
        <v>4.9713166726345598E-2</v>
      </c>
      <c r="U2751" s="17">
        <v>1.1609854397462101E-2</v>
      </c>
      <c r="V2751" s="17">
        <v>3.7177736313756697E-2</v>
      </c>
      <c r="W2751" s="17">
        <v>2.1948891621355601E-2</v>
      </c>
      <c r="X2751" s="17">
        <v>3.7851778925951499E-2</v>
      </c>
      <c r="Y2751" s="17">
        <v>4.0292692600153501E-2</v>
      </c>
      <c r="Z2751" s="17">
        <v>3.8359501438745003E-2</v>
      </c>
      <c r="AA2751" s="17">
        <v>4.2950645339331897E-3</v>
      </c>
      <c r="AB2751" s="17">
        <v>1.77091145103433E-2</v>
      </c>
      <c r="AC2751" s="17">
        <v>3.4140073751590901E-2</v>
      </c>
      <c r="AD2751" s="17">
        <v>2.2355114589160001E-2</v>
      </c>
      <c r="AE2751" s="17"/>
      <c r="AF2751" s="17">
        <v>3.8226790849528097E-2</v>
      </c>
      <c r="AG2751" s="17">
        <v>2.9129893530971999E-2</v>
      </c>
      <c r="AH2751" s="17">
        <v>3.3626354330231499E-2</v>
      </c>
      <c r="AI2751" s="17"/>
      <c r="AJ2751" s="17">
        <v>3.4196370017535303E-2</v>
      </c>
      <c r="AK2751" s="17">
        <v>3.5739153145514402E-2</v>
      </c>
      <c r="AL2751" s="17">
        <v>5.4197563300511897E-2</v>
      </c>
      <c r="AM2751" s="17">
        <v>3.47998499218376E-2</v>
      </c>
      <c r="AN2751" s="17">
        <v>2.2055976163437001E-2</v>
      </c>
      <c r="AO2751" s="17"/>
      <c r="AP2751" s="17">
        <v>4.11501672957603E-2</v>
      </c>
      <c r="AQ2751" s="17">
        <v>2.65189613774559E-2</v>
      </c>
      <c r="AR2751" s="17">
        <v>5.42440065759568E-2</v>
      </c>
      <c r="AS2751" s="17"/>
      <c r="AT2751" s="17">
        <v>3.1385398467346198E-2</v>
      </c>
      <c r="AU2751" s="17">
        <v>3.37864235534426E-2</v>
      </c>
      <c r="AV2751" s="17" t="s">
        <v>74</v>
      </c>
      <c r="AW2751" s="17">
        <v>5.8062882476280803E-2</v>
      </c>
      <c r="AX2751" s="17">
        <v>3.5908615239944798E-2</v>
      </c>
      <c r="AY2751" s="17">
        <v>2.2084866974580401E-2</v>
      </c>
      <c r="AZ2751" s="17">
        <v>4.1678608113530101E-2</v>
      </c>
    </row>
    <row r="2752" spans="2:52" x14ac:dyDescent="0.35">
      <c r="B2752" t="s">
        <v>231</v>
      </c>
      <c r="C2752" s="17">
        <v>1.38985796921099E-2</v>
      </c>
      <c r="D2752" s="17">
        <v>1.5057069853977799E-2</v>
      </c>
      <c r="E2752" s="17">
        <v>1.2778526714599499E-2</v>
      </c>
      <c r="F2752" s="17"/>
      <c r="G2752" s="17">
        <v>2.82001667973775E-2</v>
      </c>
      <c r="H2752" s="17">
        <v>4.1612095937426001E-3</v>
      </c>
      <c r="I2752" s="17">
        <v>1.24552230864453E-2</v>
      </c>
      <c r="J2752" s="17">
        <v>1.1057614716428601E-2</v>
      </c>
      <c r="K2752" s="17">
        <v>6.8866779733472803E-3</v>
      </c>
      <c r="L2752" s="17">
        <v>1.96297401625758E-2</v>
      </c>
      <c r="M2752" s="17"/>
      <c r="N2752" s="17">
        <v>1.6988618974489E-2</v>
      </c>
      <c r="O2752" s="17">
        <v>1.0241258396614101E-2</v>
      </c>
      <c r="P2752" s="17">
        <v>1.9221040962145601E-2</v>
      </c>
      <c r="Q2752" s="17">
        <v>1.03731346338461E-2</v>
      </c>
      <c r="R2752" s="17"/>
      <c r="S2752" s="17">
        <v>1.5809834779493898E-2</v>
      </c>
      <c r="T2752" s="17">
        <v>6.4712872153756202E-3</v>
      </c>
      <c r="U2752" s="17">
        <v>5.8681776485908204E-3</v>
      </c>
      <c r="V2752" s="17">
        <v>2.3910937091444099E-2</v>
      </c>
      <c r="W2752" s="17">
        <v>0</v>
      </c>
      <c r="X2752" s="17">
        <v>1.1377490837268E-2</v>
      </c>
      <c r="Y2752" s="17">
        <v>1.8454158107864299E-2</v>
      </c>
      <c r="Z2752" s="17">
        <v>2.0239243702708399E-2</v>
      </c>
      <c r="AA2752" s="17">
        <v>1.2788510917642999E-2</v>
      </c>
      <c r="AB2752" s="17">
        <v>5.69286749419413E-3</v>
      </c>
      <c r="AC2752" s="17">
        <v>3.2090403234731502E-2</v>
      </c>
      <c r="AD2752" s="17">
        <v>4.6677516284282301E-2</v>
      </c>
      <c r="AE2752" s="17"/>
      <c r="AF2752" s="17">
        <v>2.4822899330469599E-2</v>
      </c>
      <c r="AG2752" s="17">
        <v>3.6686669391251402E-3</v>
      </c>
      <c r="AH2752" s="17">
        <v>1.17539870581109E-2</v>
      </c>
      <c r="AI2752" s="17"/>
      <c r="AJ2752" s="17">
        <v>2.2119272180595201E-2</v>
      </c>
      <c r="AK2752" s="17">
        <v>8.3374172462128103E-3</v>
      </c>
      <c r="AL2752" s="17">
        <v>0</v>
      </c>
      <c r="AM2752" s="17">
        <v>5.17180781307406E-2</v>
      </c>
      <c r="AN2752" s="17">
        <v>1.4563088314166301E-2</v>
      </c>
      <c r="AO2752" s="17"/>
      <c r="AP2752" s="17">
        <v>2.22960179688226E-2</v>
      </c>
      <c r="AQ2752" s="17">
        <v>8.3888152461089396E-3</v>
      </c>
      <c r="AR2752" s="17">
        <v>0</v>
      </c>
      <c r="AS2752" s="17"/>
      <c r="AT2752" s="17">
        <v>1.8172107444042001E-2</v>
      </c>
      <c r="AU2752" s="17">
        <v>8.4558889111077604E-3</v>
      </c>
      <c r="AV2752" s="17" t="s">
        <v>74</v>
      </c>
      <c r="AW2752" s="17">
        <v>1.33142927812347E-2</v>
      </c>
      <c r="AX2752" s="17">
        <v>1.9709945573256601E-2</v>
      </c>
      <c r="AY2752" s="17">
        <v>5.1902967596975701E-3</v>
      </c>
      <c r="AZ2752" s="17">
        <v>3.0055821335103899E-2</v>
      </c>
    </row>
    <row r="2753" spans="2:52" x14ac:dyDescent="0.35">
      <c r="B2753" t="s">
        <v>72</v>
      </c>
      <c r="C2753" s="17">
        <v>3.7832590348136901E-2</v>
      </c>
      <c r="D2753" s="17">
        <v>3.5214502855844099E-2</v>
      </c>
      <c r="E2753" s="17">
        <v>4.0626879878525701E-2</v>
      </c>
      <c r="F2753" s="17"/>
      <c r="G2753" s="17">
        <v>6.2641411852981096E-2</v>
      </c>
      <c r="H2753" s="17">
        <v>3.3758766342064699E-2</v>
      </c>
      <c r="I2753" s="17">
        <v>3.9843516967140197E-2</v>
      </c>
      <c r="J2753" s="17">
        <v>4.21255649014627E-2</v>
      </c>
      <c r="K2753" s="17">
        <v>2.6436410463498601E-2</v>
      </c>
      <c r="L2753" s="17">
        <v>2.6532910572194899E-2</v>
      </c>
      <c r="M2753" s="17"/>
      <c r="N2753" s="17">
        <v>2.0127389787421401E-2</v>
      </c>
      <c r="O2753" s="17">
        <v>3.2518272327952999E-2</v>
      </c>
      <c r="P2753" s="17">
        <v>4.1206355885573698E-2</v>
      </c>
      <c r="Q2753" s="17">
        <v>5.8354308862937798E-2</v>
      </c>
      <c r="R2753" s="17"/>
      <c r="S2753" s="17">
        <v>5.5873118433098001E-2</v>
      </c>
      <c r="T2753" s="17">
        <v>3.3832456578692403E-2</v>
      </c>
      <c r="U2753" s="17">
        <v>2.5210755512519001E-2</v>
      </c>
      <c r="V2753" s="17">
        <v>5.5132397716036598E-2</v>
      </c>
      <c r="W2753" s="17">
        <v>2.1248980006991599E-2</v>
      </c>
      <c r="X2753" s="17">
        <v>4.4920837790379198E-2</v>
      </c>
      <c r="Y2753" s="17">
        <v>5.0438020655830099E-2</v>
      </c>
      <c r="Z2753" s="17">
        <v>2.8487071260958199E-2</v>
      </c>
      <c r="AA2753" s="17">
        <v>3.2301707644750002E-2</v>
      </c>
      <c r="AB2753" s="17">
        <v>1.90066628761358E-2</v>
      </c>
      <c r="AC2753" s="17">
        <v>3.2874064011894799E-2</v>
      </c>
      <c r="AD2753" s="17">
        <v>2.5718927525126299E-2</v>
      </c>
      <c r="AE2753" s="17"/>
      <c r="AF2753" s="17">
        <v>2.64908896125726E-2</v>
      </c>
      <c r="AG2753" s="17">
        <v>2.82230409699009E-2</v>
      </c>
      <c r="AH2753" s="17">
        <v>6.8453555837678107E-2</v>
      </c>
      <c r="AI2753" s="17"/>
      <c r="AJ2753" s="17">
        <v>3.1314741952583103E-2</v>
      </c>
      <c r="AK2753" s="17">
        <v>2.6165486969365499E-2</v>
      </c>
      <c r="AL2753" s="17">
        <v>4.0096274019793501E-2</v>
      </c>
      <c r="AM2753" s="17">
        <v>0</v>
      </c>
      <c r="AN2753" s="17">
        <v>5.7105106265242199E-2</v>
      </c>
      <c r="AO2753" s="17"/>
      <c r="AP2753" s="17">
        <v>2.2052508185566401E-2</v>
      </c>
      <c r="AQ2753" s="17">
        <v>3.2735611772918803E-2</v>
      </c>
      <c r="AR2753" s="17">
        <v>1.3531269703934199E-2</v>
      </c>
      <c r="AS2753" s="17"/>
      <c r="AT2753" s="17">
        <v>2.8808495397067799E-2</v>
      </c>
      <c r="AU2753" s="17">
        <v>3.9476781742523802E-2</v>
      </c>
      <c r="AV2753" s="17" t="s">
        <v>74</v>
      </c>
      <c r="AW2753" s="17">
        <v>5.6178359403175303E-2</v>
      </c>
      <c r="AX2753" s="17">
        <v>7.0297317179272498E-2</v>
      </c>
      <c r="AY2753" s="17">
        <v>2.8529840712278098E-2</v>
      </c>
      <c r="AZ2753" s="17">
        <v>4.3310500746875299E-2</v>
      </c>
    </row>
    <row r="2754" spans="2:52" x14ac:dyDescent="0.35">
      <c r="B2754" t="s">
        <v>232</v>
      </c>
      <c r="C2754" s="17">
        <v>0.767503857628137</v>
      </c>
      <c r="D2754" s="17">
        <v>0.76952712214107399</v>
      </c>
      <c r="E2754" s="17">
        <v>0.76548752208605098</v>
      </c>
      <c r="F2754" s="17"/>
      <c r="G2754" s="17">
        <v>0.69116863178511001</v>
      </c>
      <c r="H2754" s="17">
        <v>0.77135827802797996</v>
      </c>
      <c r="I2754" s="17">
        <v>0.77246451411202299</v>
      </c>
      <c r="J2754" s="17">
        <v>0.78547484530675804</v>
      </c>
      <c r="K2754" s="17">
        <v>0.78762466722436297</v>
      </c>
      <c r="L2754" s="17">
        <v>0.78570822542027097</v>
      </c>
      <c r="M2754" s="17"/>
      <c r="N2754" s="17">
        <v>0.80010238408368395</v>
      </c>
      <c r="O2754" s="17">
        <v>0.735092819535068</v>
      </c>
      <c r="P2754" s="17">
        <v>0.80070389670361697</v>
      </c>
      <c r="Q2754" s="17">
        <v>0.73830713012705196</v>
      </c>
      <c r="R2754" s="17"/>
      <c r="S2754" s="17">
        <v>0.70500017708625895</v>
      </c>
      <c r="T2754" s="17">
        <v>0.749789900335877</v>
      </c>
      <c r="U2754" s="17">
        <v>0.79727356725865295</v>
      </c>
      <c r="V2754" s="17">
        <v>0.73555695827182799</v>
      </c>
      <c r="W2754" s="17">
        <v>0.816898994757839</v>
      </c>
      <c r="X2754" s="17">
        <v>0.77888476274407703</v>
      </c>
      <c r="Y2754" s="17">
        <v>0.75026087246401096</v>
      </c>
      <c r="Z2754" s="17">
        <v>0.751370034064198</v>
      </c>
      <c r="AA2754" s="17">
        <v>0.82435496231810401</v>
      </c>
      <c r="AB2754" s="17">
        <v>0.82667925391747399</v>
      </c>
      <c r="AC2754" s="17">
        <v>0.78223940736411901</v>
      </c>
      <c r="AD2754" s="17">
        <v>0.69725054248631901</v>
      </c>
      <c r="AE2754" s="17"/>
      <c r="AF2754" s="17">
        <v>0.78084444594829805</v>
      </c>
      <c r="AG2754" s="17">
        <v>0.78375167512934596</v>
      </c>
      <c r="AH2754" s="17">
        <v>0.72186712911490103</v>
      </c>
      <c r="AI2754" s="17"/>
      <c r="AJ2754" s="17">
        <v>0.74576586451555704</v>
      </c>
      <c r="AK2754" s="17">
        <v>0.79967326703738395</v>
      </c>
      <c r="AL2754" s="17">
        <v>0.76039251446772904</v>
      </c>
      <c r="AM2754" s="17">
        <v>0.82730806558983205</v>
      </c>
      <c r="AN2754" s="17">
        <v>0.75325383322335304</v>
      </c>
      <c r="AO2754" s="17"/>
      <c r="AP2754" s="17">
        <v>0.70462104702092399</v>
      </c>
      <c r="AQ2754" s="17">
        <v>0.83947272083437896</v>
      </c>
      <c r="AR2754" s="17">
        <v>0.75922464619963703</v>
      </c>
      <c r="AS2754" s="17"/>
      <c r="AT2754" s="17">
        <v>0.76400816212446898</v>
      </c>
      <c r="AU2754" s="17">
        <v>0.75866635664168403</v>
      </c>
      <c r="AV2754" s="17" t="s">
        <v>74</v>
      </c>
      <c r="AW2754" s="17">
        <v>0.72691693737409102</v>
      </c>
      <c r="AX2754" s="17">
        <v>0.73415875547556997</v>
      </c>
      <c r="AY2754" s="17">
        <v>0.81949782117258596</v>
      </c>
      <c r="AZ2754" s="17">
        <v>0.767747756803415</v>
      </c>
    </row>
    <row r="2755" spans="2:52" x14ac:dyDescent="0.35">
      <c r="B2755" t="s">
        <v>233</v>
      </c>
      <c r="C2755" s="17">
        <v>4.7355778179351098E-2</v>
      </c>
      <c r="D2755" s="17">
        <v>5.1398047982692201E-2</v>
      </c>
      <c r="E2755" s="17">
        <v>4.2527969204291402E-2</v>
      </c>
      <c r="F2755" s="17"/>
      <c r="G2755" s="17">
        <v>8.7247718795302506E-2</v>
      </c>
      <c r="H2755" s="17">
        <v>4.2058782779879803E-2</v>
      </c>
      <c r="I2755" s="17">
        <v>4.4714054681107403E-2</v>
      </c>
      <c r="J2755" s="17">
        <v>3.3717388488760498E-2</v>
      </c>
      <c r="K2755" s="17">
        <v>3.7112606986965301E-2</v>
      </c>
      <c r="L2755" s="17">
        <v>4.3516904438943002E-2</v>
      </c>
      <c r="M2755" s="17"/>
      <c r="N2755" s="17">
        <v>5.0332867975308497E-2</v>
      </c>
      <c r="O2755" s="17">
        <v>5.04655178721585E-2</v>
      </c>
      <c r="P2755" s="17">
        <v>4.2262449591953098E-2</v>
      </c>
      <c r="Q2755" s="17">
        <v>4.4279673449060697E-2</v>
      </c>
      <c r="R2755" s="17"/>
      <c r="S2755" s="17">
        <v>7.4028024077546495E-2</v>
      </c>
      <c r="T2755" s="17">
        <v>5.61844539417213E-2</v>
      </c>
      <c r="U2755" s="17">
        <v>1.7478032046052899E-2</v>
      </c>
      <c r="V2755" s="17">
        <v>6.10886734052008E-2</v>
      </c>
      <c r="W2755" s="17">
        <v>2.1948891621355601E-2</v>
      </c>
      <c r="X2755" s="17">
        <v>4.9229269763219501E-2</v>
      </c>
      <c r="Y2755" s="17">
        <v>5.8746850708017703E-2</v>
      </c>
      <c r="Z2755" s="17">
        <v>5.8598745141453398E-2</v>
      </c>
      <c r="AA2755" s="17">
        <v>1.70835754515762E-2</v>
      </c>
      <c r="AB2755" s="17">
        <v>2.34019820045374E-2</v>
      </c>
      <c r="AC2755" s="17">
        <v>6.6230476986322298E-2</v>
      </c>
      <c r="AD2755" s="17">
        <v>6.9032630873442302E-2</v>
      </c>
      <c r="AE2755" s="17"/>
      <c r="AF2755" s="17">
        <v>6.3049690179997606E-2</v>
      </c>
      <c r="AG2755" s="17">
        <v>3.2798560470097098E-2</v>
      </c>
      <c r="AH2755" s="17">
        <v>4.5380341388342398E-2</v>
      </c>
      <c r="AI2755" s="17"/>
      <c r="AJ2755" s="17">
        <v>5.6315642198130497E-2</v>
      </c>
      <c r="AK2755" s="17">
        <v>4.4076570391727202E-2</v>
      </c>
      <c r="AL2755" s="17">
        <v>5.4197563300511897E-2</v>
      </c>
      <c r="AM2755" s="17">
        <v>8.65179280525782E-2</v>
      </c>
      <c r="AN2755" s="17">
        <v>3.6619064477603297E-2</v>
      </c>
      <c r="AO2755" s="17"/>
      <c r="AP2755" s="17">
        <v>6.3446185264582899E-2</v>
      </c>
      <c r="AQ2755" s="17">
        <v>3.4907776623564903E-2</v>
      </c>
      <c r="AR2755" s="17">
        <v>5.42440065759568E-2</v>
      </c>
      <c r="AS2755" s="17"/>
      <c r="AT2755" s="17">
        <v>4.95575059113883E-2</v>
      </c>
      <c r="AU2755" s="17">
        <v>4.2242312464550298E-2</v>
      </c>
      <c r="AV2755" s="17" t="s">
        <v>74</v>
      </c>
      <c r="AW2755" s="17">
        <v>7.1377175257515399E-2</v>
      </c>
      <c r="AX2755" s="17">
        <v>5.5618560813201399E-2</v>
      </c>
      <c r="AY2755" s="17">
        <v>2.72751637342779E-2</v>
      </c>
      <c r="AZ2755" s="17">
        <v>7.1734429448633993E-2</v>
      </c>
    </row>
    <row r="2756" spans="2:52" x14ac:dyDescent="0.35">
      <c r="B2756" t="s">
        <v>86</v>
      </c>
      <c r="C2756" s="17">
        <v>0.720148079448786</v>
      </c>
      <c r="D2756" s="17">
        <v>0.71812907415838201</v>
      </c>
      <c r="E2756" s="17">
        <v>0.72295955288175995</v>
      </c>
      <c r="F2756" s="17"/>
      <c r="G2756" s="17">
        <v>0.60392091298980799</v>
      </c>
      <c r="H2756" s="17">
        <v>0.7292994952481</v>
      </c>
      <c r="I2756" s="17">
        <v>0.72775045943091599</v>
      </c>
      <c r="J2756" s="17">
        <v>0.75175745681799699</v>
      </c>
      <c r="K2756" s="17">
        <v>0.75051206023739803</v>
      </c>
      <c r="L2756" s="17">
        <v>0.74219132098132801</v>
      </c>
      <c r="M2756" s="17"/>
      <c r="N2756" s="17">
        <v>0.74976951610837494</v>
      </c>
      <c r="O2756" s="17">
        <v>0.68462730166290997</v>
      </c>
      <c r="P2756" s="17">
        <v>0.75844144711166395</v>
      </c>
      <c r="Q2756" s="17">
        <v>0.69402745667799104</v>
      </c>
      <c r="R2756" s="17"/>
      <c r="S2756" s="17">
        <v>0.63097215300871201</v>
      </c>
      <c r="T2756" s="17">
        <v>0.693605446394156</v>
      </c>
      <c r="U2756" s="17">
        <v>0.77979553521260003</v>
      </c>
      <c r="V2756" s="17">
        <v>0.67446828486662702</v>
      </c>
      <c r="W2756" s="17">
        <v>0.79495010313648395</v>
      </c>
      <c r="X2756" s="17">
        <v>0.72965549298085797</v>
      </c>
      <c r="Y2756" s="17">
        <v>0.69151402175599297</v>
      </c>
      <c r="Z2756" s="17">
        <v>0.69277128892274498</v>
      </c>
      <c r="AA2756" s="17">
        <v>0.807271386866528</v>
      </c>
      <c r="AB2756" s="17">
        <v>0.80327727191293596</v>
      </c>
      <c r="AC2756" s="17">
        <v>0.716008930377796</v>
      </c>
      <c r="AD2756" s="17">
        <v>0.62821791161287599</v>
      </c>
      <c r="AE2756" s="17"/>
      <c r="AF2756" s="17">
        <v>0.71779475576829999</v>
      </c>
      <c r="AG2756" s="17">
        <v>0.75095311465924897</v>
      </c>
      <c r="AH2756" s="17">
        <v>0.67648678772655801</v>
      </c>
      <c r="AI2756" s="17"/>
      <c r="AJ2756" s="17">
        <v>0.68945022231742703</v>
      </c>
      <c r="AK2756" s="17">
        <v>0.75559669664565599</v>
      </c>
      <c r="AL2756" s="17">
        <v>0.70619495116721698</v>
      </c>
      <c r="AM2756" s="17">
        <v>0.74079013753725398</v>
      </c>
      <c r="AN2756" s="17">
        <v>0.71663476874574905</v>
      </c>
      <c r="AO2756" s="17"/>
      <c r="AP2756" s="17">
        <v>0.64117486175634097</v>
      </c>
      <c r="AQ2756" s="17">
        <v>0.80456494421081404</v>
      </c>
      <c r="AR2756" s="17">
        <v>0.70498063962367996</v>
      </c>
      <c r="AS2756" s="17"/>
      <c r="AT2756" s="17">
        <v>0.71445065621308101</v>
      </c>
      <c r="AU2756" s="17">
        <v>0.71642404417713301</v>
      </c>
      <c r="AV2756" s="17" t="s">
        <v>74</v>
      </c>
      <c r="AW2756" s="17">
        <v>0.65553976211657505</v>
      </c>
      <c r="AX2756" s="17">
        <v>0.67854019466236903</v>
      </c>
      <c r="AY2756" s="17">
        <v>0.792222657438308</v>
      </c>
      <c r="AZ2756" s="17">
        <v>0.69601332735478105</v>
      </c>
    </row>
    <row r="2757" spans="2:52" x14ac:dyDescent="0.35">
      <c r="C2757" s="17"/>
      <c r="D2757" s="17"/>
      <c r="E2757" s="17"/>
      <c r="F2757" s="17"/>
      <c r="G2757" s="17"/>
      <c r="H2757" s="17"/>
      <c r="I2757" s="17"/>
      <c r="J2757" s="17"/>
      <c r="K2757" s="17"/>
      <c r="L2757" s="17"/>
      <c r="M2757" s="17"/>
      <c r="N2757" s="17"/>
      <c r="O2757" s="17"/>
      <c r="P2757" s="17"/>
      <c r="Q2757" s="17"/>
      <c r="R2757" s="17"/>
      <c r="S2757" s="17"/>
      <c r="T2757" s="17"/>
      <c r="U2757" s="17"/>
      <c r="V2757" s="17"/>
      <c r="W2757" s="17"/>
      <c r="X2757" s="17"/>
      <c r="Y2757" s="17"/>
      <c r="Z2757" s="17"/>
      <c r="AA2757" s="17"/>
      <c r="AB2757" s="17"/>
      <c r="AC2757" s="17"/>
      <c r="AD2757" s="17"/>
      <c r="AE2757" s="17"/>
      <c r="AF2757" s="17"/>
      <c r="AG2757" s="17"/>
      <c r="AH2757" s="17"/>
      <c r="AI2757" s="17"/>
      <c r="AJ2757" s="17"/>
      <c r="AK2757" s="17"/>
      <c r="AL2757" s="17"/>
      <c r="AM2757" s="17"/>
      <c r="AN2757" s="17"/>
      <c r="AO2757" s="17"/>
      <c r="AP2757" s="17"/>
      <c r="AQ2757" s="17"/>
      <c r="AR2757" s="17"/>
      <c r="AS2757" s="17"/>
      <c r="AT2757" s="17"/>
      <c r="AU2757" s="17"/>
      <c r="AV2757" s="17"/>
      <c r="AW2757" s="17"/>
      <c r="AX2757" s="17"/>
      <c r="AY2757" s="17"/>
      <c r="AZ2757" s="17"/>
    </row>
    <row r="2758" spans="2:52" x14ac:dyDescent="0.35">
      <c r="B2758" s="6" t="s">
        <v>736</v>
      </c>
      <c r="C2758" s="17"/>
      <c r="D2758" s="17"/>
      <c r="E2758" s="17"/>
      <c r="F2758" s="17"/>
      <c r="G2758" s="17"/>
      <c r="H2758" s="17"/>
      <c r="I2758" s="17"/>
      <c r="J2758" s="17"/>
      <c r="K2758" s="17"/>
      <c r="L2758" s="17"/>
      <c r="M2758" s="17"/>
      <c r="N2758" s="17"/>
      <c r="O2758" s="17"/>
      <c r="P2758" s="17"/>
      <c r="Q2758" s="17"/>
      <c r="R2758" s="17"/>
      <c r="S2758" s="17"/>
      <c r="T2758" s="17"/>
      <c r="U2758" s="17"/>
      <c r="V2758" s="17"/>
      <c r="W2758" s="17"/>
      <c r="X2758" s="17"/>
      <c r="Y2758" s="17"/>
      <c r="Z2758" s="17"/>
      <c r="AA2758" s="17"/>
      <c r="AB2758" s="17"/>
      <c r="AC2758" s="17"/>
      <c r="AD2758" s="17"/>
      <c r="AE2758" s="17"/>
      <c r="AF2758" s="17"/>
      <c r="AG2758" s="17"/>
      <c r="AH2758" s="17"/>
      <c r="AI2758" s="17"/>
      <c r="AJ2758" s="17"/>
      <c r="AK2758" s="17"/>
      <c r="AL2758" s="17"/>
      <c r="AM2758" s="17"/>
      <c r="AN2758" s="17"/>
      <c r="AO2758" s="17"/>
      <c r="AP2758" s="17"/>
      <c r="AQ2758" s="17"/>
      <c r="AR2758" s="17"/>
      <c r="AS2758" s="17"/>
      <c r="AT2758" s="17"/>
      <c r="AU2758" s="17"/>
      <c r="AV2758" s="17"/>
      <c r="AW2758" s="17"/>
      <c r="AX2758" s="17"/>
      <c r="AY2758" s="17"/>
      <c r="AZ2758" s="17"/>
    </row>
    <row r="2759" spans="2:52" x14ac:dyDescent="0.35">
      <c r="B2759" s="24" t="s">
        <v>156</v>
      </c>
      <c r="C2759" s="17"/>
      <c r="D2759" s="17"/>
      <c r="E2759" s="17"/>
      <c r="F2759" s="17"/>
      <c r="G2759" s="17"/>
      <c r="H2759" s="17"/>
      <c r="I2759" s="17"/>
      <c r="J2759" s="17"/>
      <c r="K2759" s="17"/>
      <c r="L2759" s="17"/>
      <c r="M2759" s="17"/>
      <c r="N2759" s="17"/>
      <c r="O2759" s="17"/>
      <c r="P2759" s="17"/>
      <c r="Q2759" s="17"/>
      <c r="R2759" s="17"/>
      <c r="S2759" s="17"/>
      <c r="T2759" s="17"/>
      <c r="U2759" s="17"/>
      <c r="V2759" s="17"/>
      <c r="W2759" s="17"/>
      <c r="X2759" s="17"/>
      <c r="Y2759" s="17"/>
      <c r="Z2759" s="17"/>
      <c r="AA2759" s="17"/>
      <c r="AB2759" s="17"/>
      <c r="AC2759" s="17"/>
      <c r="AD2759" s="17"/>
      <c r="AE2759" s="17"/>
      <c r="AF2759" s="17"/>
      <c r="AG2759" s="17"/>
      <c r="AH2759" s="17"/>
      <c r="AI2759" s="17"/>
      <c r="AJ2759" s="17"/>
      <c r="AK2759" s="17"/>
      <c r="AL2759" s="17"/>
      <c r="AM2759" s="17"/>
      <c r="AN2759" s="17"/>
      <c r="AO2759" s="17"/>
      <c r="AP2759" s="17"/>
      <c r="AQ2759" s="17"/>
      <c r="AR2759" s="17"/>
      <c r="AS2759" s="17"/>
      <c r="AT2759" s="17"/>
      <c r="AU2759" s="17"/>
      <c r="AV2759" s="17"/>
      <c r="AW2759" s="17"/>
      <c r="AX2759" s="17"/>
      <c r="AY2759" s="17"/>
      <c r="AZ2759" s="17"/>
    </row>
    <row r="2760" spans="2:52" x14ac:dyDescent="0.35">
      <c r="B2760" t="s">
        <v>227</v>
      </c>
      <c r="C2760" s="17">
        <v>0.409050661027408</v>
      </c>
      <c r="D2760" s="17">
        <v>0.42461288656456397</v>
      </c>
      <c r="E2760" s="17">
        <v>0.39296946998609</v>
      </c>
      <c r="F2760" s="17"/>
      <c r="G2760" s="17">
        <v>0.36133221783370001</v>
      </c>
      <c r="H2760" s="17">
        <v>0.44926922855540502</v>
      </c>
      <c r="I2760" s="17">
        <v>0.37467704222421999</v>
      </c>
      <c r="J2760" s="17">
        <v>0.42691161476858402</v>
      </c>
      <c r="K2760" s="17">
        <v>0.40451045546969899</v>
      </c>
      <c r="L2760" s="17">
        <v>0.42200624091557798</v>
      </c>
      <c r="M2760" s="17"/>
      <c r="N2760" s="17">
        <v>0.39675760152519302</v>
      </c>
      <c r="O2760" s="17">
        <v>0.38534059500686701</v>
      </c>
      <c r="P2760" s="17">
        <v>0.42793007699801999</v>
      </c>
      <c r="Q2760" s="17">
        <v>0.43081206403584799</v>
      </c>
      <c r="R2760" s="17"/>
      <c r="S2760" s="17">
        <v>0.42694684959843299</v>
      </c>
      <c r="T2760" s="17">
        <v>0.31773838863522802</v>
      </c>
      <c r="U2760" s="17">
        <v>0.37534011212892499</v>
      </c>
      <c r="V2760" s="17">
        <v>0.41988334633077401</v>
      </c>
      <c r="W2760" s="17">
        <v>0.39847826722511898</v>
      </c>
      <c r="X2760" s="17">
        <v>0.386690346606267</v>
      </c>
      <c r="Y2760" s="17">
        <v>0.44396623670787699</v>
      </c>
      <c r="Z2760" s="17">
        <v>0.43460377654580401</v>
      </c>
      <c r="AA2760" s="17">
        <v>0.46236940461434101</v>
      </c>
      <c r="AB2760" s="17">
        <v>0.41208588052313899</v>
      </c>
      <c r="AC2760" s="17">
        <v>0.45735594177727601</v>
      </c>
      <c r="AD2760" s="17">
        <v>0.44186258742282097</v>
      </c>
      <c r="AE2760" s="17"/>
      <c r="AF2760" s="17">
        <v>0.39689214338956802</v>
      </c>
      <c r="AG2760" s="17">
        <v>0.42549770357481997</v>
      </c>
      <c r="AH2760" s="17">
        <v>0.41434818560588299</v>
      </c>
      <c r="AI2760" s="17"/>
      <c r="AJ2760" s="17">
        <v>0.37533489701605299</v>
      </c>
      <c r="AK2760" s="17">
        <v>0.44209927463231102</v>
      </c>
      <c r="AL2760" s="17">
        <v>0.38609934365315102</v>
      </c>
      <c r="AM2760" s="17">
        <v>0.48730466583201099</v>
      </c>
      <c r="AN2760" s="17">
        <v>0.42056407494961001</v>
      </c>
      <c r="AO2760" s="17"/>
      <c r="AP2760" s="17">
        <v>0.32859730934030101</v>
      </c>
      <c r="AQ2760" s="17">
        <v>0.43888443994561199</v>
      </c>
      <c r="AR2760" s="17">
        <v>0.41710193768463499</v>
      </c>
      <c r="AS2760" s="17"/>
      <c r="AT2760" s="17">
        <v>0.414661586201928</v>
      </c>
      <c r="AU2760" s="17">
        <v>0.35978708638649898</v>
      </c>
      <c r="AV2760" s="17" t="s">
        <v>74</v>
      </c>
      <c r="AW2760" s="17">
        <v>0.442440685425248</v>
      </c>
      <c r="AX2760" s="17">
        <v>0.39459059278372599</v>
      </c>
      <c r="AY2760" s="17">
        <v>0.44970224299463901</v>
      </c>
      <c r="AZ2760" s="17">
        <v>0.419009172195902</v>
      </c>
    </row>
    <row r="2761" spans="2:52" x14ac:dyDescent="0.35">
      <c r="B2761" t="s">
        <v>228</v>
      </c>
      <c r="C2761" s="17">
        <v>0.36707917903547699</v>
      </c>
      <c r="D2761" s="17">
        <v>0.36285605830540502</v>
      </c>
      <c r="E2761" s="17">
        <v>0.37234526647786198</v>
      </c>
      <c r="F2761" s="17"/>
      <c r="G2761" s="17">
        <v>0.35899943595796902</v>
      </c>
      <c r="H2761" s="17">
        <v>0.33857978819395101</v>
      </c>
      <c r="I2761" s="17">
        <v>0.418876971678596</v>
      </c>
      <c r="J2761" s="17">
        <v>0.33271700590119802</v>
      </c>
      <c r="K2761" s="17">
        <v>0.36386812026120702</v>
      </c>
      <c r="L2761" s="17">
        <v>0.38624785814176699</v>
      </c>
      <c r="M2761" s="17"/>
      <c r="N2761" s="17">
        <v>0.41278747754561501</v>
      </c>
      <c r="O2761" s="17">
        <v>0.37504753759827603</v>
      </c>
      <c r="P2761" s="17">
        <v>0.32875372067449399</v>
      </c>
      <c r="Q2761" s="17">
        <v>0.34430620131032202</v>
      </c>
      <c r="R2761" s="17"/>
      <c r="S2761" s="17">
        <v>0.33854863378019301</v>
      </c>
      <c r="T2761" s="17">
        <v>0.42652664032610799</v>
      </c>
      <c r="U2761" s="17">
        <v>0.40107416116827299</v>
      </c>
      <c r="V2761" s="17">
        <v>0.34651530366965599</v>
      </c>
      <c r="W2761" s="17">
        <v>0.38302492459055898</v>
      </c>
      <c r="X2761" s="17">
        <v>0.38079315351714599</v>
      </c>
      <c r="Y2761" s="17">
        <v>0.37183252349914098</v>
      </c>
      <c r="Z2761" s="17">
        <v>0.40531537088416802</v>
      </c>
      <c r="AA2761" s="17">
        <v>0.335624092174723</v>
      </c>
      <c r="AB2761" s="17">
        <v>0.339219454707955</v>
      </c>
      <c r="AC2761" s="17">
        <v>0.31955705905182402</v>
      </c>
      <c r="AD2761" s="17">
        <v>0.367873584307497</v>
      </c>
      <c r="AE2761" s="17"/>
      <c r="AF2761" s="17">
        <v>0.376386313317909</v>
      </c>
      <c r="AG2761" s="17">
        <v>0.38137622826880802</v>
      </c>
      <c r="AH2761" s="17">
        <v>0.30389701704392202</v>
      </c>
      <c r="AI2761" s="17"/>
      <c r="AJ2761" s="17">
        <v>0.3736892824252</v>
      </c>
      <c r="AK2761" s="17">
        <v>0.34988940680955899</v>
      </c>
      <c r="AL2761" s="17">
        <v>0.37652203300727699</v>
      </c>
      <c r="AM2761" s="17">
        <v>0.28574847043783003</v>
      </c>
      <c r="AN2761" s="17">
        <v>0.35265888686973801</v>
      </c>
      <c r="AO2761" s="17"/>
      <c r="AP2761" s="17">
        <v>0.40376084374179499</v>
      </c>
      <c r="AQ2761" s="17">
        <v>0.37585044362353398</v>
      </c>
      <c r="AR2761" s="17">
        <v>0.32347309173907501</v>
      </c>
      <c r="AS2761" s="17"/>
      <c r="AT2761" s="17">
        <v>0.36850930908249502</v>
      </c>
      <c r="AU2761" s="17">
        <v>0.395822269979692</v>
      </c>
      <c r="AV2761" s="17" t="s">
        <v>74</v>
      </c>
      <c r="AW2761" s="17">
        <v>0.33594301603050097</v>
      </c>
      <c r="AX2761" s="17">
        <v>0.375462418727111</v>
      </c>
      <c r="AY2761" s="17">
        <v>0.35471082209453397</v>
      </c>
      <c r="AZ2761" s="17">
        <v>0.302217341981595</v>
      </c>
    </row>
    <row r="2762" spans="2:52" x14ac:dyDescent="0.35">
      <c r="B2762" t="s">
        <v>229</v>
      </c>
      <c r="C2762" s="17">
        <v>0.15705957175281701</v>
      </c>
      <c r="D2762" s="17">
        <v>0.15335381082189301</v>
      </c>
      <c r="E2762" s="17">
        <v>0.16148122435943299</v>
      </c>
      <c r="F2762" s="17"/>
      <c r="G2762" s="17">
        <v>0.17396048335361999</v>
      </c>
      <c r="H2762" s="17">
        <v>0.161107802269567</v>
      </c>
      <c r="I2762" s="17">
        <v>0.14807496404359499</v>
      </c>
      <c r="J2762" s="17">
        <v>0.151645929421304</v>
      </c>
      <c r="K2762" s="17">
        <v>0.171421851586021</v>
      </c>
      <c r="L2762" s="17">
        <v>0.14436095426732401</v>
      </c>
      <c r="M2762" s="17"/>
      <c r="N2762" s="17">
        <v>0.14215766047232101</v>
      </c>
      <c r="O2762" s="17">
        <v>0.171469943317582</v>
      </c>
      <c r="P2762" s="17">
        <v>0.159237528510072</v>
      </c>
      <c r="Q2762" s="17">
        <v>0.15519144606885599</v>
      </c>
      <c r="R2762" s="17"/>
      <c r="S2762" s="17">
        <v>0.16921703257069401</v>
      </c>
      <c r="T2762" s="17">
        <v>0.184600227186487</v>
      </c>
      <c r="U2762" s="17">
        <v>0.16807014315324301</v>
      </c>
      <c r="V2762" s="17">
        <v>0.13635946536263199</v>
      </c>
      <c r="W2762" s="17">
        <v>0.13191857902044099</v>
      </c>
      <c r="X2762" s="17">
        <v>0.146151814508511</v>
      </c>
      <c r="Y2762" s="17">
        <v>0.123585237059191</v>
      </c>
      <c r="Z2762" s="17">
        <v>0.108974275006749</v>
      </c>
      <c r="AA2762" s="17">
        <v>0.165050694584506</v>
      </c>
      <c r="AB2762" s="17">
        <v>0.18602589983449799</v>
      </c>
      <c r="AC2762" s="17">
        <v>0.172879004109633</v>
      </c>
      <c r="AD2762" s="17">
        <v>0.116608683682304</v>
      </c>
      <c r="AE2762" s="17"/>
      <c r="AF2762" s="17">
        <v>0.16457318654907399</v>
      </c>
      <c r="AG2762" s="17">
        <v>0.14834873024567</v>
      </c>
      <c r="AH2762" s="17">
        <v>0.17157622343044199</v>
      </c>
      <c r="AI2762" s="17"/>
      <c r="AJ2762" s="17">
        <v>0.181463944366274</v>
      </c>
      <c r="AK2762" s="17">
        <v>0.16380334331197099</v>
      </c>
      <c r="AL2762" s="17">
        <v>0.12562287833414401</v>
      </c>
      <c r="AM2762" s="17">
        <v>7.2578076798479899E-2</v>
      </c>
      <c r="AN2762" s="17">
        <v>0.13460041092279501</v>
      </c>
      <c r="AO2762" s="17"/>
      <c r="AP2762" s="17">
        <v>0.19740673877109299</v>
      </c>
      <c r="AQ2762" s="17">
        <v>0.147360685190809</v>
      </c>
      <c r="AR2762" s="17">
        <v>0.169924767125682</v>
      </c>
      <c r="AS2762" s="17"/>
      <c r="AT2762" s="17">
        <v>0.167310232818424</v>
      </c>
      <c r="AU2762" s="17">
        <v>0.16167082007653399</v>
      </c>
      <c r="AV2762" s="17" t="s">
        <v>74</v>
      </c>
      <c r="AW2762" s="17">
        <v>0.15342438582152801</v>
      </c>
      <c r="AX2762" s="17">
        <v>0.14614887933406201</v>
      </c>
      <c r="AY2762" s="17">
        <v>0.13981884762710201</v>
      </c>
      <c r="AZ2762" s="17">
        <v>0.123497114577934</v>
      </c>
    </row>
    <row r="2763" spans="2:52" x14ac:dyDescent="0.35">
      <c r="B2763" t="s">
        <v>230</v>
      </c>
      <c r="C2763" s="17">
        <v>2.7924902026281902E-2</v>
      </c>
      <c r="D2763" s="17">
        <v>3.5336022378892301E-2</v>
      </c>
      <c r="E2763" s="17">
        <v>2.1125736183974099E-2</v>
      </c>
      <c r="F2763" s="17"/>
      <c r="G2763" s="17">
        <v>5.2457369662423398E-2</v>
      </c>
      <c r="H2763" s="17">
        <v>2.8694336540407799E-2</v>
      </c>
      <c r="I2763" s="17">
        <v>2.8400655390788999E-2</v>
      </c>
      <c r="J2763" s="17">
        <v>2.08260160966127E-2</v>
      </c>
      <c r="K2763" s="17">
        <v>2.03567974607844E-2</v>
      </c>
      <c r="L2763" s="17">
        <v>2.2504677875883401E-2</v>
      </c>
      <c r="M2763" s="17"/>
      <c r="N2763" s="17">
        <v>2.12447927195622E-2</v>
      </c>
      <c r="O2763" s="17">
        <v>3.53768551787281E-2</v>
      </c>
      <c r="P2763" s="17">
        <v>4.10670754197471E-2</v>
      </c>
      <c r="Q2763" s="17">
        <v>1.5280043154846899E-2</v>
      </c>
      <c r="R2763" s="17"/>
      <c r="S2763" s="17">
        <v>2.4135932355344E-2</v>
      </c>
      <c r="T2763" s="17">
        <v>2.9164198561961899E-2</v>
      </c>
      <c r="U2763" s="17">
        <v>1.8646495370870299E-2</v>
      </c>
      <c r="V2763" s="17">
        <v>5.4831983926244103E-2</v>
      </c>
      <c r="W2763" s="17">
        <v>2.4289791468827499E-2</v>
      </c>
      <c r="X2763" s="17">
        <v>4.01978696083349E-2</v>
      </c>
      <c r="Y2763" s="17">
        <v>2.2476470870119E-2</v>
      </c>
      <c r="Z2763" s="17">
        <v>3.8132093677795201E-2</v>
      </c>
      <c r="AA2763" s="17">
        <v>1.17632504745205E-2</v>
      </c>
      <c r="AB2763" s="17">
        <v>3.8736308149029001E-2</v>
      </c>
      <c r="AC2763" s="17">
        <v>2.2563346291738499E-2</v>
      </c>
      <c r="AD2763" s="17">
        <v>0</v>
      </c>
      <c r="AE2763" s="17"/>
      <c r="AF2763" s="17">
        <v>1.86565884817728E-2</v>
      </c>
      <c r="AG2763" s="17">
        <v>1.9964232913598199E-2</v>
      </c>
      <c r="AH2763" s="17">
        <v>5.5045964074858601E-2</v>
      </c>
      <c r="AI2763" s="17"/>
      <c r="AJ2763" s="17">
        <v>3.0125612069255601E-2</v>
      </c>
      <c r="AK2763" s="17">
        <v>1.8694496739539799E-2</v>
      </c>
      <c r="AL2763" s="17">
        <v>5.9746000995797098E-2</v>
      </c>
      <c r="AM2763" s="17">
        <v>0</v>
      </c>
      <c r="AN2763" s="17">
        <v>3.2892757778894603E-2</v>
      </c>
      <c r="AO2763" s="17"/>
      <c r="AP2763" s="17">
        <v>3.4713115309483698E-2</v>
      </c>
      <c r="AQ2763" s="17">
        <v>1.5799446790221099E-2</v>
      </c>
      <c r="AR2763" s="17">
        <v>3.7018056275277197E-2</v>
      </c>
      <c r="AS2763" s="17"/>
      <c r="AT2763" s="17">
        <v>1.9905131148655698E-2</v>
      </c>
      <c r="AU2763" s="17">
        <v>3.3804515882296403E-2</v>
      </c>
      <c r="AV2763" s="17" t="s">
        <v>74</v>
      </c>
      <c r="AW2763" s="17">
        <v>3.4976908661441299E-2</v>
      </c>
      <c r="AX2763" s="17">
        <v>3.4150463947898502E-2</v>
      </c>
      <c r="AY2763" s="17">
        <v>3.02422586719466E-2</v>
      </c>
      <c r="AZ2763" s="17">
        <v>3.2352765110279402E-2</v>
      </c>
    </row>
    <row r="2764" spans="2:52" x14ac:dyDescent="0.35">
      <c r="B2764" t="s">
        <v>231</v>
      </c>
      <c r="C2764" s="17">
        <v>1.51609420000644E-2</v>
      </c>
      <c r="D2764" s="17">
        <v>1.2016342009078401E-2</v>
      </c>
      <c r="E2764" s="17">
        <v>1.7026621396451402E-2</v>
      </c>
      <c r="F2764" s="17"/>
      <c r="G2764" s="17">
        <v>3.5339367950009602E-2</v>
      </c>
      <c r="H2764" s="17">
        <v>8.0295948770158707E-3</v>
      </c>
      <c r="I2764" s="17">
        <v>9.52710971771502E-3</v>
      </c>
      <c r="J2764" s="17">
        <v>2.08398296342556E-2</v>
      </c>
      <c r="K2764" s="17">
        <v>1.2974434853708401E-2</v>
      </c>
      <c r="L2764" s="17">
        <v>9.2374935285337995E-3</v>
      </c>
      <c r="M2764" s="17"/>
      <c r="N2764" s="17">
        <v>1.1758862294393799E-2</v>
      </c>
      <c r="O2764" s="17">
        <v>1.66477387491634E-2</v>
      </c>
      <c r="P2764" s="17">
        <v>1.9035558285582899E-2</v>
      </c>
      <c r="Q2764" s="17">
        <v>1.37604033722354E-2</v>
      </c>
      <c r="R2764" s="17"/>
      <c r="S2764" s="17">
        <v>1.42320463716414E-2</v>
      </c>
      <c r="T2764" s="17">
        <v>1.14186180308977E-2</v>
      </c>
      <c r="U2764" s="17">
        <v>1.15050176681317E-2</v>
      </c>
      <c r="V2764" s="17">
        <v>1.5658782488559099E-2</v>
      </c>
      <c r="W2764" s="17">
        <v>3.6656659519995402E-2</v>
      </c>
      <c r="X2764" s="17">
        <v>1.6310915276624999E-2</v>
      </c>
      <c r="Y2764" s="17">
        <v>1.0490057790402201E-2</v>
      </c>
      <c r="Z2764" s="17">
        <v>1.29744838854837E-2</v>
      </c>
      <c r="AA2764" s="17">
        <v>8.52734971723456E-3</v>
      </c>
      <c r="AB2764" s="17">
        <v>1.2713280694160899E-2</v>
      </c>
      <c r="AC2764" s="17">
        <v>0</v>
      </c>
      <c r="AD2764" s="17">
        <v>5.5436149875967802E-2</v>
      </c>
      <c r="AE2764" s="17"/>
      <c r="AF2764" s="17">
        <v>1.7536219660286099E-2</v>
      </c>
      <c r="AG2764" s="17">
        <v>7.6114838255851597E-3</v>
      </c>
      <c r="AH2764" s="17">
        <v>2.0074729296309601E-2</v>
      </c>
      <c r="AI2764" s="17"/>
      <c r="AJ2764" s="17">
        <v>1.2923678994972401E-2</v>
      </c>
      <c r="AK2764" s="17">
        <v>1.2324546632262999E-2</v>
      </c>
      <c r="AL2764" s="17">
        <v>1.56224397061473E-2</v>
      </c>
      <c r="AM2764" s="17">
        <v>7.9466646708773195E-2</v>
      </c>
      <c r="AN2764" s="17">
        <v>1.88990776021635E-2</v>
      </c>
      <c r="AO2764" s="17"/>
      <c r="AP2764" s="17">
        <v>1.8199200649337201E-2</v>
      </c>
      <c r="AQ2764" s="17">
        <v>9.4988864148636797E-3</v>
      </c>
      <c r="AR2764" s="17">
        <v>1.6282984484156399E-2</v>
      </c>
      <c r="AS2764" s="17"/>
      <c r="AT2764" s="17">
        <v>1.18557010301847E-2</v>
      </c>
      <c r="AU2764" s="17">
        <v>1.9115412237839802E-2</v>
      </c>
      <c r="AV2764" s="17" t="s">
        <v>74</v>
      </c>
      <c r="AW2764" s="17">
        <v>2.18168633065089E-2</v>
      </c>
      <c r="AX2764" s="17">
        <v>1.17766411268909E-2</v>
      </c>
      <c r="AY2764" s="17">
        <v>8.5180805202574802E-3</v>
      </c>
      <c r="AZ2764" s="17">
        <v>4.9499865007746099E-2</v>
      </c>
    </row>
    <row r="2765" spans="2:52" x14ac:dyDescent="0.35">
      <c r="B2765" t="s">
        <v>72</v>
      </c>
      <c r="C2765" s="17">
        <v>2.37247441579513E-2</v>
      </c>
      <c r="D2765" s="17">
        <v>1.1824879920167401E-2</v>
      </c>
      <c r="E2765" s="17">
        <v>3.5051681596189099E-2</v>
      </c>
      <c r="F2765" s="17"/>
      <c r="G2765" s="17">
        <v>1.7911125242278499E-2</v>
      </c>
      <c r="H2765" s="17">
        <v>1.43192495636521E-2</v>
      </c>
      <c r="I2765" s="17">
        <v>2.0443256945084899E-2</v>
      </c>
      <c r="J2765" s="17">
        <v>4.7059604178046097E-2</v>
      </c>
      <c r="K2765" s="17">
        <v>2.6868340368580299E-2</v>
      </c>
      <c r="L2765" s="17">
        <v>1.56427752709144E-2</v>
      </c>
      <c r="M2765" s="17"/>
      <c r="N2765" s="17">
        <v>1.52936054429151E-2</v>
      </c>
      <c r="O2765" s="17">
        <v>1.6117330149383699E-2</v>
      </c>
      <c r="P2765" s="17">
        <v>2.3976040112084099E-2</v>
      </c>
      <c r="Q2765" s="17">
        <v>4.0649842057892301E-2</v>
      </c>
      <c r="R2765" s="17"/>
      <c r="S2765" s="17">
        <v>2.69195053236943E-2</v>
      </c>
      <c r="T2765" s="17">
        <v>3.05519272593168E-2</v>
      </c>
      <c r="U2765" s="17">
        <v>2.53640705105567E-2</v>
      </c>
      <c r="V2765" s="17">
        <v>2.6751118222135599E-2</v>
      </c>
      <c r="W2765" s="17">
        <v>2.5631778175057601E-2</v>
      </c>
      <c r="X2765" s="17">
        <v>2.98559004831154E-2</v>
      </c>
      <c r="Y2765" s="17">
        <v>2.7649474073269901E-2</v>
      </c>
      <c r="Z2765" s="17">
        <v>0</v>
      </c>
      <c r="AA2765" s="17">
        <v>1.6665208434674499E-2</v>
      </c>
      <c r="AB2765" s="17">
        <v>1.12191760912181E-2</v>
      </c>
      <c r="AC2765" s="17">
        <v>2.7644648769528098E-2</v>
      </c>
      <c r="AD2765" s="17">
        <v>1.8218994711410499E-2</v>
      </c>
      <c r="AE2765" s="17"/>
      <c r="AF2765" s="17">
        <v>2.5955548601389801E-2</v>
      </c>
      <c r="AG2765" s="17">
        <v>1.72016211715189E-2</v>
      </c>
      <c r="AH2765" s="17">
        <v>3.5057880548585101E-2</v>
      </c>
      <c r="AI2765" s="17"/>
      <c r="AJ2765" s="17">
        <v>2.6462585128245099E-2</v>
      </c>
      <c r="AK2765" s="17">
        <v>1.3188931874356101E-2</v>
      </c>
      <c r="AL2765" s="17">
        <v>3.6387304303483699E-2</v>
      </c>
      <c r="AM2765" s="17">
        <v>7.4902140222906102E-2</v>
      </c>
      <c r="AN2765" s="17">
        <v>4.0384791876799102E-2</v>
      </c>
      <c r="AO2765" s="17"/>
      <c r="AP2765" s="17">
        <v>1.7322792187990401E-2</v>
      </c>
      <c r="AQ2765" s="17">
        <v>1.2606098034960199E-2</v>
      </c>
      <c r="AR2765" s="17">
        <v>3.6199162691174597E-2</v>
      </c>
      <c r="AS2765" s="17"/>
      <c r="AT2765" s="17">
        <v>1.7758039718312399E-2</v>
      </c>
      <c r="AU2765" s="17">
        <v>2.9799895437138801E-2</v>
      </c>
      <c r="AV2765" s="17" t="s">
        <v>74</v>
      </c>
      <c r="AW2765" s="17">
        <v>1.13981407547724E-2</v>
      </c>
      <c r="AX2765" s="17">
        <v>3.7871004080312E-2</v>
      </c>
      <c r="AY2765" s="17">
        <v>1.70077480915206E-2</v>
      </c>
      <c r="AZ2765" s="17">
        <v>7.3423741126543998E-2</v>
      </c>
    </row>
    <row r="2766" spans="2:52" x14ac:dyDescent="0.35">
      <c r="B2766" t="s">
        <v>232</v>
      </c>
      <c r="C2766" s="17">
        <v>0.77612984006288499</v>
      </c>
      <c r="D2766" s="17">
        <v>0.78746894486996899</v>
      </c>
      <c r="E2766" s="17">
        <v>0.76531473646395298</v>
      </c>
      <c r="F2766" s="17"/>
      <c r="G2766" s="17">
        <v>0.72033165379166897</v>
      </c>
      <c r="H2766" s="17">
        <v>0.78784901674935703</v>
      </c>
      <c r="I2766" s="17">
        <v>0.79355401390281599</v>
      </c>
      <c r="J2766" s="17">
        <v>0.75962862066978099</v>
      </c>
      <c r="K2766" s="17">
        <v>0.76837857573090595</v>
      </c>
      <c r="L2766" s="17">
        <v>0.80825409905734502</v>
      </c>
      <c r="M2766" s="17"/>
      <c r="N2766" s="17">
        <v>0.80954507907080797</v>
      </c>
      <c r="O2766" s="17">
        <v>0.76038813260514304</v>
      </c>
      <c r="P2766" s="17">
        <v>0.75668379767251404</v>
      </c>
      <c r="Q2766" s="17">
        <v>0.77511826534616901</v>
      </c>
      <c r="R2766" s="17"/>
      <c r="S2766" s="17">
        <v>0.76549548337862605</v>
      </c>
      <c r="T2766" s="17">
        <v>0.74426502896133695</v>
      </c>
      <c r="U2766" s="17">
        <v>0.77641427329719903</v>
      </c>
      <c r="V2766" s="17">
        <v>0.76639865000042895</v>
      </c>
      <c r="W2766" s="17">
        <v>0.78150319181567796</v>
      </c>
      <c r="X2766" s="17">
        <v>0.76748350012341404</v>
      </c>
      <c r="Y2766" s="17">
        <v>0.81579876020701803</v>
      </c>
      <c r="Z2766" s="17">
        <v>0.83991914742997198</v>
      </c>
      <c r="AA2766" s="17">
        <v>0.79799349678906395</v>
      </c>
      <c r="AB2766" s="17">
        <v>0.751305335231093</v>
      </c>
      <c r="AC2766" s="17">
        <v>0.77691300082909998</v>
      </c>
      <c r="AD2766" s="17">
        <v>0.80973617173031798</v>
      </c>
      <c r="AE2766" s="17"/>
      <c r="AF2766" s="17">
        <v>0.77327845670747697</v>
      </c>
      <c r="AG2766" s="17">
        <v>0.80687393184362799</v>
      </c>
      <c r="AH2766" s="17">
        <v>0.71824520264980396</v>
      </c>
      <c r="AI2766" s="17"/>
      <c r="AJ2766" s="17">
        <v>0.74902417944125299</v>
      </c>
      <c r="AK2766" s="17">
        <v>0.79198868144186996</v>
      </c>
      <c r="AL2766" s="17">
        <v>0.76262137666042795</v>
      </c>
      <c r="AM2766" s="17">
        <v>0.77305313626984096</v>
      </c>
      <c r="AN2766" s="17">
        <v>0.77322296181934802</v>
      </c>
      <c r="AO2766" s="17"/>
      <c r="AP2766" s="17">
        <v>0.73235815308209595</v>
      </c>
      <c r="AQ2766" s="17">
        <v>0.81473488356914603</v>
      </c>
      <c r="AR2766" s="17">
        <v>0.74057502942371001</v>
      </c>
      <c r="AS2766" s="17"/>
      <c r="AT2766" s="17">
        <v>0.78317089528442296</v>
      </c>
      <c r="AU2766" s="17">
        <v>0.75560935636619098</v>
      </c>
      <c r="AV2766" s="17" t="s">
        <v>74</v>
      </c>
      <c r="AW2766" s="17">
        <v>0.77838370145574898</v>
      </c>
      <c r="AX2766" s="17">
        <v>0.77005301151083605</v>
      </c>
      <c r="AY2766" s="17">
        <v>0.80441306508917299</v>
      </c>
      <c r="AZ2766" s="17">
        <v>0.72122651417749695</v>
      </c>
    </row>
    <row r="2767" spans="2:52" x14ac:dyDescent="0.35">
      <c r="B2767" t="s">
        <v>233</v>
      </c>
      <c r="C2767" s="17">
        <v>4.3085844026346402E-2</v>
      </c>
      <c r="D2767" s="17">
        <v>4.7352364387970698E-2</v>
      </c>
      <c r="E2767" s="17">
        <v>3.8152357580425497E-2</v>
      </c>
      <c r="F2767" s="17"/>
      <c r="G2767" s="17">
        <v>8.7796737612433007E-2</v>
      </c>
      <c r="H2767" s="17">
        <v>3.6723931417423701E-2</v>
      </c>
      <c r="I2767" s="17">
        <v>3.7927765108504E-2</v>
      </c>
      <c r="J2767" s="17">
        <v>4.1665845730868303E-2</v>
      </c>
      <c r="K2767" s="17">
        <v>3.3331232314492899E-2</v>
      </c>
      <c r="L2767" s="17">
        <v>3.1742171404417201E-2</v>
      </c>
      <c r="M2767" s="17"/>
      <c r="N2767" s="17">
        <v>3.3003655013956003E-2</v>
      </c>
      <c r="O2767" s="17">
        <v>5.2024593927891501E-2</v>
      </c>
      <c r="P2767" s="17">
        <v>6.0102633705329998E-2</v>
      </c>
      <c r="Q2767" s="17">
        <v>2.9040446527082198E-2</v>
      </c>
      <c r="R2767" s="17"/>
      <c r="S2767" s="17">
        <v>3.8367978726985497E-2</v>
      </c>
      <c r="T2767" s="17">
        <v>4.0582816592859498E-2</v>
      </c>
      <c r="U2767" s="17">
        <v>3.0151513039002101E-2</v>
      </c>
      <c r="V2767" s="17">
        <v>7.0490766414803105E-2</v>
      </c>
      <c r="W2767" s="17">
        <v>6.0946450988822898E-2</v>
      </c>
      <c r="X2767" s="17">
        <v>5.6508784884959903E-2</v>
      </c>
      <c r="Y2767" s="17">
        <v>3.2966528660521202E-2</v>
      </c>
      <c r="Z2767" s="17">
        <v>5.1106577563278903E-2</v>
      </c>
      <c r="AA2767" s="17">
        <v>2.0290600191755E-2</v>
      </c>
      <c r="AB2767" s="17">
        <v>5.1449588843189897E-2</v>
      </c>
      <c r="AC2767" s="17">
        <v>2.2563346291738499E-2</v>
      </c>
      <c r="AD2767" s="17">
        <v>5.5436149875967802E-2</v>
      </c>
      <c r="AE2767" s="17"/>
      <c r="AF2767" s="17">
        <v>3.6192808142058802E-2</v>
      </c>
      <c r="AG2767" s="17">
        <v>2.7575716739183399E-2</v>
      </c>
      <c r="AH2767" s="17">
        <v>7.5120693371168196E-2</v>
      </c>
      <c r="AI2767" s="17"/>
      <c r="AJ2767" s="17">
        <v>4.3049291064228001E-2</v>
      </c>
      <c r="AK2767" s="17">
        <v>3.10190433718028E-2</v>
      </c>
      <c r="AL2767" s="17">
        <v>7.5368440701944497E-2</v>
      </c>
      <c r="AM2767" s="17">
        <v>7.9466646708773195E-2</v>
      </c>
      <c r="AN2767" s="17">
        <v>5.1791835381058103E-2</v>
      </c>
      <c r="AO2767" s="17"/>
      <c r="AP2767" s="17">
        <v>5.2912315958821003E-2</v>
      </c>
      <c r="AQ2767" s="17">
        <v>2.5298333205084799E-2</v>
      </c>
      <c r="AR2767" s="17">
        <v>5.33010407594336E-2</v>
      </c>
      <c r="AS2767" s="17"/>
      <c r="AT2767" s="17">
        <v>3.1760832178840397E-2</v>
      </c>
      <c r="AU2767" s="17">
        <v>5.2919928120136198E-2</v>
      </c>
      <c r="AV2767" s="17" t="s">
        <v>74</v>
      </c>
      <c r="AW2767" s="17">
        <v>5.6793771967950199E-2</v>
      </c>
      <c r="AX2767" s="17">
        <v>4.5927105074789303E-2</v>
      </c>
      <c r="AY2767" s="17">
        <v>3.8760339192204098E-2</v>
      </c>
      <c r="AZ2767" s="17">
        <v>8.1852630118025502E-2</v>
      </c>
    </row>
    <row r="2768" spans="2:52" x14ac:dyDescent="0.35">
      <c r="B2768" t="s">
        <v>86</v>
      </c>
      <c r="C2768" s="17">
        <v>0.73304399603653903</v>
      </c>
      <c r="D2768" s="17">
        <v>0.74011658048199802</v>
      </c>
      <c r="E2768" s="17">
        <v>0.72716237888352697</v>
      </c>
      <c r="F2768" s="17"/>
      <c r="G2768" s="17">
        <v>0.63253491617923596</v>
      </c>
      <c r="H2768" s="17">
        <v>0.75112508533193301</v>
      </c>
      <c r="I2768" s="17">
        <v>0.75562624879431195</v>
      </c>
      <c r="J2768" s="17">
        <v>0.71796277493891303</v>
      </c>
      <c r="K2768" s="17">
        <v>0.73504734341641298</v>
      </c>
      <c r="L2768" s="17">
        <v>0.77651192765292798</v>
      </c>
      <c r="M2768" s="17"/>
      <c r="N2768" s="17">
        <v>0.776541424056852</v>
      </c>
      <c r="O2768" s="17">
        <v>0.70836353867725099</v>
      </c>
      <c r="P2768" s="17">
        <v>0.69658116396718395</v>
      </c>
      <c r="Q2768" s="17">
        <v>0.74607781881908697</v>
      </c>
      <c r="R2768" s="17"/>
      <c r="S2768" s="17">
        <v>0.727127504651641</v>
      </c>
      <c r="T2768" s="17">
        <v>0.70368221236847694</v>
      </c>
      <c r="U2768" s="17">
        <v>0.74626276025819605</v>
      </c>
      <c r="V2768" s="17">
        <v>0.69590788358562605</v>
      </c>
      <c r="W2768" s="17">
        <v>0.72055674082685495</v>
      </c>
      <c r="X2768" s="17">
        <v>0.71097471523845401</v>
      </c>
      <c r="Y2768" s="17">
        <v>0.78283223154649695</v>
      </c>
      <c r="Z2768" s="17">
        <v>0.78881256986669301</v>
      </c>
      <c r="AA2768" s="17">
        <v>0.77770289659730896</v>
      </c>
      <c r="AB2768" s="17">
        <v>0.69985574638790304</v>
      </c>
      <c r="AC2768" s="17">
        <v>0.75434965453736202</v>
      </c>
      <c r="AD2768" s="17">
        <v>0.75430002185434997</v>
      </c>
      <c r="AE2768" s="17"/>
      <c r="AF2768" s="17">
        <v>0.73708564856541803</v>
      </c>
      <c r="AG2768" s="17">
        <v>0.77929821510444497</v>
      </c>
      <c r="AH2768" s="17">
        <v>0.64312450927863596</v>
      </c>
      <c r="AI2768" s="17"/>
      <c r="AJ2768" s="17">
        <v>0.70597488837702504</v>
      </c>
      <c r="AK2768" s="17">
        <v>0.76096963807006701</v>
      </c>
      <c r="AL2768" s="17">
        <v>0.68725293595848302</v>
      </c>
      <c r="AM2768" s="17">
        <v>0.69358648956106805</v>
      </c>
      <c r="AN2768" s="17">
        <v>0.72143112643828999</v>
      </c>
      <c r="AO2768" s="17"/>
      <c r="AP2768" s="17">
        <v>0.679445837123275</v>
      </c>
      <c r="AQ2768" s="17">
        <v>0.78943655036406102</v>
      </c>
      <c r="AR2768" s="17">
        <v>0.68727398866427603</v>
      </c>
      <c r="AS2768" s="17"/>
      <c r="AT2768" s="17">
        <v>0.751410063105583</v>
      </c>
      <c r="AU2768" s="17">
        <v>0.70268942824605396</v>
      </c>
      <c r="AV2768" s="17" t="s">
        <v>74</v>
      </c>
      <c r="AW2768" s="17">
        <v>0.72158992948779899</v>
      </c>
      <c r="AX2768" s="17">
        <v>0.72412590643604702</v>
      </c>
      <c r="AY2768" s="17">
        <v>0.76565272589696898</v>
      </c>
      <c r="AZ2768" s="17">
        <v>0.63937388405947104</v>
      </c>
    </row>
    <row r="2769" spans="2:52" x14ac:dyDescent="0.35">
      <c r="C2769" s="17"/>
      <c r="D2769" s="17"/>
      <c r="E2769" s="17"/>
      <c r="F2769" s="17"/>
      <c r="G2769" s="17"/>
      <c r="H2769" s="17"/>
      <c r="I2769" s="17"/>
      <c r="J2769" s="17"/>
      <c r="K2769" s="17"/>
      <c r="L2769" s="17"/>
      <c r="M2769" s="17"/>
      <c r="N2769" s="17"/>
      <c r="O2769" s="17"/>
      <c r="P2769" s="17"/>
      <c r="Q2769" s="17"/>
      <c r="R2769" s="17"/>
      <c r="S2769" s="17"/>
      <c r="T2769" s="17"/>
      <c r="U2769" s="17"/>
      <c r="V2769" s="17"/>
      <c r="W2769" s="17"/>
      <c r="X2769" s="17"/>
      <c r="Y2769" s="17"/>
      <c r="Z2769" s="17"/>
      <c r="AA2769" s="17"/>
      <c r="AB2769" s="17"/>
      <c r="AC2769" s="17"/>
      <c r="AD2769" s="17"/>
      <c r="AE2769" s="17"/>
      <c r="AF2769" s="17"/>
      <c r="AG2769" s="17"/>
      <c r="AH2769" s="17"/>
      <c r="AI2769" s="17"/>
      <c r="AJ2769" s="17"/>
      <c r="AK2769" s="17"/>
      <c r="AL2769" s="17"/>
      <c r="AM2769" s="17"/>
      <c r="AN2769" s="17"/>
      <c r="AO2769" s="17"/>
      <c r="AP2769" s="17"/>
      <c r="AQ2769" s="17"/>
      <c r="AR2769" s="17"/>
      <c r="AS2769" s="17"/>
      <c r="AT2769" s="17"/>
      <c r="AU2769" s="17"/>
      <c r="AV2769" s="17"/>
      <c r="AW2769" s="17"/>
      <c r="AX2769" s="17"/>
      <c r="AY2769" s="17"/>
      <c r="AZ2769" s="17"/>
    </row>
    <row r="2770" spans="2:52" x14ac:dyDescent="0.35">
      <c r="B2770" s="6" t="s">
        <v>737</v>
      </c>
      <c r="C2770" s="17"/>
      <c r="D2770" s="17"/>
      <c r="E2770" s="17"/>
      <c r="F2770" s="17"/>
      <c r="G2770" s="17"/>
      <c r="H2770" s="17"/>
      <c r="I2770" s="17"/>
      <c r="J2770" s="17"/>
      <c r="K2770" s="17"/>
      <c r="L2770" s="17"/>
      <c r="M2770" s="17"/>
      <c r="N2770" s="17"/>
      <c r="O2770" s="17"/>
      <c r="P2770" s="17"/>
      <c r="Q2770" s="17"/>
      <c r="R2770" s="17"/>
      <c r="S2770" s="17"/>
      <c r="T2770" s="17"/>
      <c r="U2770" s="17"/>
      <c r="V2770" s="17"/>
      <c r="W2770" s="17"/>
      <c r="X2770" s="17"/>
      <c r="Y2770" s="17"/>
      <c r="Z2770" s="17"/>
      <c r="AA2770" s="17"/>
      <c r="AB2770" s="17"/>
      <c r="AC2770" s="17"/>
      <c r="AD2770" s="17"/>
      <c r="AE2770" s="17"/>
      <c r="AF2770" s="17"/>
      <c r="AG2770" s="17"/>
      <c r="AH2770" s="17"/>
      <c r="AI2770" s="17"/>
      <c r="AJ2770" s="17"/>
      <c r="AK2770" s="17"/>
      <c r="AL2770" s="17"/>
      <c r="AM2770" s="17"/>
      <c r="AN2770" s="17"/>
      <c r="AO2770" s="17"/>
      <c r="AP2770" s="17"/>
      <c r="AQ2770" s="17"/>
      <c r="AR2770" s="17"/>
      <c r="AS2770" s="17"/>
      <c r="AT2770" s="17"/>
      <c r="AU2770" s="17"/>
      <c r="AV2770" s="17"/>
      <c r="AW2770" s="17"/>
      <c r="AX2770" s="17"/>
      <c r="AY2770" s="17"/>
      <c r="AZ2770" s="17"/>
    </row>
    <row r="2771" spans="2:52" x14ac:dyDescent="0.35">
      <c r="B2771" s="24" t="s">
        <v>156</v>
      </c>
      <c r="C2771" s="17"/>
      <c r="D2771" s="17"/>
      <c r="E2771" s="17"/>
      <c r="F2771" s="17"/>
      <c r="G2771" s="17"/>
      <c r="H2771" s="17"/>
      <c r="I2771" s="17"/>
      <c r="J2771" s="17"/>
      <c r="K2771" s="17"/>
      <c r="L2771" s="17"/>
      <c r="M2771" s="17"/>
      <c r="N2771" s="17"/>
      <c r="O2771" s="17"/>
      <c r="P2771" s="17"/>
      <c r="Q2771" s="17"/>
      <c r="R2771" s="17"/>
      <c r="S2771" s="17"/>
      <c r="T2771" s="17"/>
      <c r="U2771" s="17"/>
      <c r="V2771" s="17"/>
      <c r="W2771" s="17"/>
      <c r="X2771" s="17"/>
      <c r="Y2771" s="17"/>
      <c r="Z2771" s="17"/>
      <c r="AA2771" s="17"/>
      <c r="AB2771" s="17"/>
      <c r="AC2771" s="17"/>
      <c r="AD2771" s="17"/>
      <c r="AE2771" s="17"/>
      <c r="AF2771" s="17"/>
      <c r="AG2771" s="17"/>
      <c r="AH2771" s="17"/>
      <c r="AI2771" s="17"/>
      <c r="AJ2771" s="17"/>
      <c r="AK2771" s="17"/>
      <c r="AL2771" s="17"/>
      <c r="AM2771" s="17"/>
      <c r="AN2771" s="17"/>
      <c r="AO2771" s="17"/>
      <c r="AP2771" s="17"/>
      <c r="AQ2771" s="17"/>
      <c r="AR2771" s="17"/>
      <c r="AS2771" s="17"/>
      <c r="AT2771" s="17"/>
      <c r="AU2771" s="17"/>
      <c r="AV2771" s="17"/>
      <c r="AW2771" s="17"/>
      <c r="AX2771" s="17"/>
      <c r="AY2771" s="17"/>
      <c r="AZ2771" s="17"/>
    </row>
    <row r="2772" spans="2:52" x14ac:dyDescent="0.35">
      <c r="B2772" t="s">
        <v>227</v>
      </c>
      <c r="C2772" s="17">
        <v>0.26655440393610902</v>
      </c>
      <c r="D2772" s="17">
        <v>0.28070975691079197</v>
      </c>
      <c r="E2772" s="17">
        <v>0.25082468865917001</v>
      </c>
      <c r="F2772" s="17"/>
      <c r="G2772" s="17">
        <v>0.31757253410247899</v>
      </c>
      <c r="H2772" s="17">
        <v>0.34572290755309698</v>
      </c>
      <c r="I2772" s="17">
        <v>0.30688798719726801</v>
      </c>
      <c r="J2772" s="17">
        <v>0.259306307138152</v>
      </c>
      <c r="K2772" s="17">
        <v>0.193379127892786</v>
      </c>
      <c r="L2772" s="17">
        <v>0.19329295140547001</v>
      </c>
      <c r="M2772" s="17"/>
      <c r="N2772" s="17">
        <v>0.29728608408853402</v>
      </c>
      <c r="O2772" s="17">
        <v>0.25034043655581101</v>
      </c>
      <c r="P2772" s="17">
        <v>0.26239201096818199</v>
      </c>
      <c r="Q2772" s="17">
        <v>0.25249673152507401</v>
      </c>
      <c r="R2772" s="17"/>
      <c r="S2772" s="17">
        <v>0.292697758260059</v>
      </c>
      <c r="T2772" s="17">
        <v>0.207047391480182</v>
      </c>
      <c r="U2772" s="17">
        <v>0.25541859540919198</v>
      </c>
      <c r="V2772" s="17">
        <v>0.22075597869577501</v>
      </c>
      <c r="W2772" s="17">
        <v>0.2402866718436</v>
      </c>
      <c r="X2772" s="17">
        <v>0.28180323894676401</v>
      </c>
      <c r="Y2772" s="17">
        <v>0.28704415555302698</v>
      </c>
      <c r="Z2772" s="17">
        <v>0.204914107986643</v>
      </c>
      <c r="AA2772" s="17">
        <v>0.30099697255785801</v>
      </c>
      <c r="AB2772" s="17">
        <v>0.288786002507884</v>
      </c>
      <c r="AC2772" s="17">
        <v>0.28597289320820601</v>
      </c>
      <c r="AD2772" s="17">
        <v>0.338824868158908</v>
      </c>
      <c r="AE2772" s="17"/>
      <c r="AF2772" s="17">
        <v>0.22757352910502199</v>
      </c>
      <c r="AG2772" s="17">
        <v>0.28311513363317498</v>
      </c>
      <c r="AH2772" s="17">
        <v>0.268481832642325</v>
      </c>
      <c r="AI2772" s="17"/>
      <c r="AJ2772" s="17">
        <v>0.230707664721928</v>
      </c>
      <c r="AK2772" s="17">
        <v>0.289569234728416</v>
      </c>
      <c r="AL2772" s="17">
        <v>0.192093671832024</v>
      </c>
      <c r="AM2772" s="17">
        <v>0.248943977825521</v>
      </c>
      <c r="AN2772" s="17">
        <v>0.27051599354762002</v>
      </c>
      <c r="AO2772" s="17"/>
      <c r="AP2772" s="17">
        <v>0.23390613081568701</v>
      </c>
      <c r="AQ2772" s="17">
        <v>0.30522121485071002</v>
      </c>
      <c r="AR2772" s="17">
        <v>0.27153533368031801</v>
      </c>
      <c r="AS2772" s="17"/>
      <c r="AT2772" s="17">
        <v>0.23674913435655501</v>
      </c>
      <c r="AU2772" s="17">
        <v>0.26074637108898502</v>
      </c>
      <c r="AV2772" s="17" t="s">
        <v>74</v>
      </c>
      <c r="AW2772" s="17">
        <v>0.25580364999454303</v>
      </c>
      <c r="AX2772" s="17">
        <v>0.30240970332183098</v>
      </c>
      <c r="AY2772" s="17">
        <v>0.31188857277135501</v>
      </c>
      <c r="AZ2772" s="17">
        <v>0.31044683554036401</v>
      </c>
    </row>
    <row r="2773" spans="2:52" x14ac:dyDescent="0.35">
      <c r="B2773" t="s">
        <v>228</v>
      </c>
      <c r="C2773" s="17">
        <v>0.329787977029322</v>
      </c>
      <c r="D2773" s="17">
        <v>0.33504942893454398</v>
      </c>
      <c r="E2773" s="17">
        <v>0.32681304916093601</v>
      </c>
      <c r="F2773" s="17"/>
      <c r="G2773" s="17">
        <v>0.359727119631786</v>
      </c>
      <c r="H2773" s="17">
        <v>0.37573723854900298</v>
      </c>
      <c r="I2773" s="17">
        <v>0.35299876861208701</v>
      </c>
      <c r="J2773" s="17">
        <v>0.328307943225912</v>
      </c>
      <c r="K2773" s="17">
        <v>0.27439558957356502</v>
      </c>
      <c r="L2773" s="17">
        <v>0.294099244624973</v>
      </c>
      <c r="M2773" s="17"/>
      <c r="N2773" s="17">
        <v>0.32937662682048702</v>
      </c>
      <c r="O2773" s="17">
        <v>0.36177911193852502</v>
      </c>
      <c r="P2773" s="17">
        <v>0.35230913237366102</v>
      </c>
      <c r="Q2773" s="17">
        <v>0.27737497274187201</v>
      </c>
      <c r="R2773" s="17"/>
      <c r="S2773" s="17">
        <v>0.347759087305062</v>
      </c>
      <c r="T2773" s="17">
        <v>0.36011375046715499</v>
      </c>
      <c r="U2773" s="17">
        <v>0.31032266662625102</v>
      </c>
      <c r="V2773" s="17">
        <v>0.32893707905506597</v>
      </c>
      <c r="W2773" s="17">
        <v>0.35402809652039302</v>
      </c>
      <c r="X2773" s="17">
        <v>0.34996547435700798</v>
      </c>
      <c r="Y2773" s="17">
        <v>0.27871732037524599</v>
      </c>
      <c r="Z2773" s="17">
        <v>0.366491416506731</v>
      </c>
      <c r="AA2773" s="17">
        <v>0.31243541427411298</v>
      </c>
      <c r="AB2773" s="17">
        <v>0.269027482660541</v>
      </c>
      <c r="AC2773" s="17">
        <v>0.33484489153963498</v>
      </c>
      <c r="AD2773" s="17">
        <v>0.39298837083645699</v>
      </c>
      <c r="AE2773" s="17"/>
      <c r="AF2773" s="17">
        <v>0.29709925333064602</v>
      </c>
      <c r="AG2773" s="17">
        <v>0.36571982802667202</v>
      </c>
      <c r="AH2773" s="17">
        <v>0.30848667020606402</v>
      </c>
      <c r="AI2773" s="17"/>
      <c r="AJ2773" s="17">
        <v>0.29765740915896</v>
      </c>
      <c r="AK2773" s="17">
        <v>0.3727048715306</v>
      </c>
      <c r="AL2773" s="17">
        <v>0.41407665699295398</v>
      </c>
      <c r="AM2773" s="17">
        <v>0.16855709087026899</v>
      </c>
      <c r="AN2773" s="17">
        <v>0.30638938124549497</v>
      </c>
      <c r="AO2773" s="17"/>
      <c r="AP2773" s="17">
        <v>0.30491840681886401</v>
      </c>
      <c r="AQ2773" s="17">
        <v>0.35307765772593502</v>
      </c>
      <c r="AR2773" s="17">
        <v>0.39982336289508003</v>
      </c>
      <c r="AS2773" s="17"/>
      <c r="AT2773" s="17">
        <v>0.30881717010219001</v>
      </c>
      <c r="AU2773" s="17">
        <v>0.37312616417769401</v>
      </c>
      <c r="AV2773" s="17" t="s">
        <v>74</v>
      </c>
      <c r="AW2773" s="17">
        <v>0.35163089966469901</v>
      </c>
      <c r="AX2773" s="17">
        <v>0.27524325445243297</v>
      </c>
      <c r="AY2773" s="17">
        <v>0.34737855277889401</v>
      </c>
      <c r="AZ2773" s="17">
        <v>0.251503495995685</v>
      </c>
    </row>
    <row r="2774" spans="2:52" x14ac:dyDescent="0.35">
      <c r="B2774" t="s">
        <v>229</v>
      </c>
      <c r="C2774" s="17">
        <v>0.21903527427008199</v>
      </c>
      <c r="D2774" s="17">
        <v>0.218763116791996</v>
      </c>
      <c r="E2774" s="17">
        <v>0.22059985345084901</v>
      </c>
      <c r="F2774" s="17"/>
      <c r="G2774" s="17">
        <v>0.21486547148357801</v>
      </c>
      <c r="H2774" s="17">
        <v>0.176782477365865</v>
      </c>
      <c r="I2774" s="17">
        <v>0.20455197104605999</v>
      </c>
      <c r="J2774" s="17">
        <v>0.19471487619910899</v>
      </c>
      <c r="K2774" s="17">
        <v>0.27844437709896402</v>
      </c>
      <c r="L2774" s="17">
        <v>0.247237179140439</v>
      </c>
      <c r="M2774" s="17"/>
      <c r="N2774" s="17">
        <v>0.21342236501054701</v>
      </c>
      <c r="O2774" s="17">
        <v>0.21610860706261001</v>
      </c>
      <c r="P2774" s="17">
        <v>0.20068052025076899</v>
      </c>
      <c r="Q2774" s="17">
        <v>0.24637596330432701</v>
      </c>
      <c r="R2774" s="17"/>
      <c r="S2774" s="17">
        <v>0.215667414574849</v>
      </c>
      <c r="T2774" s="17">
        <v>0.24051209622637801</v>
      </c>
      <c r="U2774" s="17">
        <v>0.22337891838322099</v>
      </c>
      <c r="V2774" s="17">
        <v>0.20034544967505499</v>
      </c>
      <c r="W2774" s="17">
        <v>0.21618527341022001</v>
      </c>
      <c r="X2774" s="17">
        <v>0.17078410043100101</v>
      </c>
      <c r="Y2774" s="17">
        <v>0.234621679107403</v>
      </c>
      <c r="Z2774" s="17">
        <v>0.27871603339209</v>
      </c>
      <c r="AA2774" s="17">
        <v>0.23906331211207199</v>
      </c>
      <c r="AB2774" s="17">
        <v>0.24301585032174799</v>
      </c>
      <c r="AC2774" s="17">
        <v>0.20754016743321699</v>
      </c>
      <c r="AD2774" s="17">
        <v>0.124584962799499</v>
      </c>
      <c r="AE2774" s="17"/>
      <c r="AF2774" s="17">
        <v>0.22545300543577401</v>
      </c>
      <c r="AG2774" s="17">
        <v>0.20885346871865601</v>
      </c>
      <c r="AH2774" s="17">
        <v>0.239653556136664</v>
      </c>
      <c r="AI2774" s="17"/>
      <c r="AJ2774" s="17">
        <v>0.23680054157755101</v>
      </c>
      <c r="AK2774" s="17">
        <v>0.20620277033626899</v>
      </c>
      <c r="AL2774" s="17">
        <v>0.188765338418803</v>
      </c>
      <c r="AM2774" s="17">
        <v>0.23735841392734999</v>
      </c>
      <c r="AN2774" s="17">
        <v>0.224595408877304</v>
      </c>
      <c r="AO2774" s="17"/>
      <c r="AP2774" s="17">
        <v>0.23216388812448099</v>
      </c>
      <c r="AQ2774" s="17">
        <v>0.21277583783743201</v>
      </c>
      <c r="AR2774" s="17">
        <v>0.20184819994303899</v>
      </c>
      <c r="AS2774" s="17"/>
      <c r="AT2774" s="17">
        <v>0.230886127808032</v>
      </c>
      <c r="AU2774" s="17">
        <v>0.202633343080936</v>
      </c>
      <c r="AV2774" s="17" t="s">
        <v>74</v>
      </c>
      <c r="AW2774" s="17">
        <v>0.25101927796385598</v>
      </c>
      <c r="AX2774" s="17">
        <v>0.210317008951838</v>
      </c>
      <c r="AY2774" s="17">
        <v>0.204741991292132</v>
      </c>
      <c r="AZ2774" s="17">
        <v>0.186444829174363</v>
      </c>
    </row>
    <row r="2775" spans="2:52" x14ac:dyDescent="0.35">
      <c r="B2775" t="s">
        <v>230</v>
      </c>
      <c r="C2775" s="17">
        <v>5.86088406340372E-2</v>
      </c>
      <c r="D2775" s="17">
        <v>5.8858668693150297E-2</v>
      </c>
      <c r="E2775" s="17">
        <v>5.87242130068805E-2</v>
      </c>
      <c r="F2775" s="17"/>
      <c r="G2775" s="17">
        <v>5.60650515613439E-2</v>
      </c>
      <c r="H2775" s="17">
        <v>4.4497640997480499E-2</v>
      </c>
      <c r="I2775" s="17">
        <v>4.78817379053596E-2</v>
      </c>
      <c r="J2775" s="17">
        <v>6.3716012627519705E-2</v>
      </c>
      <c r="K2775" s="17">
        <v>6.9838558005775001E-2</v>
      </c>
      <c r="L2775" s="17">
        <v>6.8278645407704994E-2</v>
      </c>
      <c r="M2775" s="17"/>
      <c r="N2775" s="17">
        <v>5.1515690856749403E-2</v>
      </c>
      <c r="O2775" s="17">
        <v>6.0847471006161502E-2</v>
      </c>
      <c r="P2775" s="17">
        <v>5.2185623922839798E-2</v>
      </c>
      <c r="Q2775" s="17">
        <v>7.0350348267833596E-2</v>
      </c>
      <c r="R2775" s="17"/>
      <c r="S2775" s="17">
        <v>3.6053425881316797E-2</v>
      </c>
      <c r="T2775" s="17">
        <v>5.8257919877469297E-2</v>
      </c>
      <c r="U2775" s="17">
        <v>4.5534937912799299E-2</v>
      </c>
      <c r="V2775" s="17">
        <v>8.0650398260592102E-2</v>
      </c>
      <c r="W2775" s="17">
        <v>8.4585477036126094E-2</v>
      </c>
      <c r="X2775" s="17">
        <v>9.1434739789443206E-2</v>
      </c>
      <c r="Y2775" s="17">
        <v>4.53714469275492E-2</v>
      </c>
      <c r="Z2775" s="17">
        <v>2.5112736472155998E-2</v>
      </c>
      <c r="AA2775" s="17">
        <v>3.8456968721528297E-2</v>
      </c>
      <c r="AB2775" s="17">
        <v>8.6821785171974697E-2</v>
      </c>
      <c r="AC2775" s="17">
        <v>6.3103569140264604E-2</v>
      </c>
      <c r="AD2775" s="17">
        <v>1.77405924966723E-2</v>
      </c>
      <c r="AE2775" s="17"/>
      <c r="AF2775" s="17">
        <v>7.7190360120763093E-2</v>
      </c>
      <c r="AG2775" s="17">
        <v>3.8817175479522702E-2</v>
      </c>
      <c r="AH2775" s="17">
        <v>7.2715633997003398E-2</v>
      </c>
      <c r="AI2775" s="17"/>
      <c r="AJ2775" s="17">
        <v>6.3832890224561095E-2</v>
      </c>
      <c r="AK2775" s="17">
        <v>4.7529056212876598E-2</v>
      </c>
      <c r="AL2775" s="17">
        <v>9.1058867890284695E-2</v>
      </c>
      <c r="AM2775" s="17">
        <v>7.3701621487833893E-2</v>
      </c>
      <c r="AN2775" s="17">
        <v>6.9468107707674503E-2</v>
      </c>
      <c r="AO2775" s="17"/>
      <c r="AP2775" s="17">
        <v>4.8617938025051197E-2</v>
      </c>
      <c r="AQ2775" s="17">
        <v>5.1244452257762703E-2</v>
      </c>
      <c r="AR2775" s="17">
        <v>4.8323483071667797E-2</v>
      </c>
      <c r="AS2775" s="17"/>
      <c r="AT2775" s="17">
        <v>6.2838572677456697E-2</v>
      </c>
      <c r="AU2775" s="17">
        <v>5.9627712271935099E-2</v>
      </c>
      <c r="AV2775" s="17" t="s">
        <v>74</v>
      </c>
      <c r="AW2775" s="17">
        <v>4.7834125792223799E-2</v>
      </c>
      <c r="AX2775" s="17">
        <v>6.4804772826637297E-2</v>
      </c>
      <c r="AY2775" s="17">
        <v>4.9011847563226997E-2</v>
      </c>
      <c r="AZ2775" s="17">
        <v>5.81237585487029E-2</v>
      </c>
    </row>
    <row r="2776" spans="2:52" x14ac:dyDescent="0.35">
      <c r="B2776" t="s">
        <v>231</v>
      </c>
      <c r="C2776" s="17">
        <v>6.4471185928501096E-2</v>
      </c>
      <c r="D2776" s="17">
        <v>6.3286053350090701E-2</v>
      </c>
      <c r="E2776" s="17">
        <v>6.4012432552461196E-2</v>
      </c>
      <c r="F2776" s="17"/>
      <c r="G2776" s="17">
        <v>1.1634310469180301E-2</v>
      </c>
      <c r="H2776" s="17">
        <v>1.9733149204119799E-2</v>
      </c>
      <c r="I2776" s="17">
        <v>3.5044644962080797E-2</v>
      </c>
      <c r="J2776" s="17">
        <v>7.1416895039606895E-2</v>
      </c>
      <c r="K2776" s="17">
        <v>9.95159869372816E-2</v>
      </c>
      <c r="L2776" s="17">
        <v>0.12885635970392301</v>
      </c>
      <c r="M2776" s="17"/>
      <c r="N2776" s="17">
        <v>5.6410989247558503E-2</v>
      </c>
      <c r="O2776" s="17">
        <v>5.1379477418703301E-2</v>
      </c>
      <c r="P2776" s="17">
        <v>7.3411250697634906E-2</v>
      </c>
      <c r="Q2776" s="17">
        <v>7.8622735816903502E-2</v>
      </c>
      <c r="R2776" s="17"/>
      <c r="S2776" s="17">
        <v>4.86699232799176E-2</v>
      </c>
      <c r="T2776" s="17">
        <v>7.76187670452929E-2</v>
      </c>
      <c r="U2776" s="17">
        <v>7.3889310366293801E-2</v>
      </c>
      <c r="V2776" s="17">
        <v>9.91552773572075E-2</v>
      </c>
      <c r="W2776" s="17">
        <v>5.5352580969256202E-2</v>
      </c>
      <c r="X2776" s="17">
        <v>4.9922708165388401E-2</v>
      </c>
      <c r="Y2776" s="17">
        <v>7.6898792459012502E-2</v>
      </c>
      <c r="Z2776" s="17">
        <v>9.67571956111207E-2</v>
      </c>
      <c r="AA2776" s="17">
        <v>4.99570164666382E-2</v>
      </c>
      <c r="AB2776" s="17">
        <v>6.8276248625804101E-2</v>
      </c>
      <c r="AC2776" s="17">
        <v>4.6545980589629797E-2</v>
      </c>
      <c r="AD2776" s="17">
        <v>3.5961264746753797E-2</v>
      </c>
      <c r="AE2776" s="17"/>
      <c r="AF2776" s="17">
        <v>0.114220931139121</v>
      </c>
      <c r="AG2776" s="17">
        <v>3.6432432388764001E-2</v>
      </c>
      <c r="AH2776" s="17">
        <v>5.0940084309766397E-2</v>
      </c>
      <c r="AI2776" s="17"/>
      <c r="AJ2776" s="17">
        <v>0.109189101871897</v>
      </c>
      <c r="AK2776" s="17">
        <v>2.9608388930628102E-2</v>
      </c>
      <c r="AL2776" s="17">
        <v>4.1491699908444098E-2</v>
      </c>
      <c r="AM2776" s="17">
        <v>0.197283029888522</v>
      </c>
      <c r="AN2776" s="17">
        <v>6.1753724397463398E-2</v>
      </c>
      <c r="AO2776" s="17"/>
      <c r="AP2776" s="17">
        <v>0.121630814771473</v>
      </c>
      <c r="AQ2776" s="17">
        <v>2.5357546063927601E-2</v>
      </c>
      <c r="AR2776" s="17">
        <v>1.4730948407916101E-2</v>
      </c>
      <c r="AS2776" s="17"/>
      <c r="AT2776" s="17">
        <v>0.101883604495868</v>
      </c>
      <c r="AU2776" s="17">
        <v>4.8517168564895297E-2</v>
      </c>
      <c r="AV2776" s="17" t="s">
        <v>74</v>
      </c>
      <c r="AW2776" s="17">
        <v>2.9858384564972099E-2</v>
      </c>
      <c r="AX2776" s="17">
        <v>7.1483594983069304E-2</v>
      </c>
      <c r="AY2776" s="17">
        <v>2.7151455294308999E-2</v>
      </c>
      <c r="AZ2776" s="17">
        <v>8.7785995949900802E-2</v>
      </c>
    </row>
    <row r="2777" spans="2:52" x14ac:dyDescent="0.35">
      <c r="B2777" t="s">
        <v>72</v>
      </c>
      <c r="C2777" s="17">
        <v>6.1542318201948699E-2</v>
      </c>
      <c r="D2777" s="17">
        <v>4.3332975319427203E-2</v>
      </c>
      <c r="E2777" s="17">
        <v>7.9025763169702806E-2</v>
      </c>
      <c r="F2777" s="17"/>
      <c r="G2777" s="17">
        <v>4.0135512751632303E-2</v>
      </c>
      <c r="H2777" s="17">
        <v>3.7526586330434E-2</v>
      </c>
      <c r="I2777" s="17">
        <v>5.2634890277144901E-2</v>
      </c>
      <c r="J2777" s="17">
        <v>8.2537965769700503E-2</v>
      </c>
      <c r="K2777" s="17">
        <v>8.4426360491628702E-2</v>
      </c>
      <c r="L2777" s="17">
        <v>6.8235619717490606E-2</v>
      </c>
      <c r="M2777" s="17"/>
      <c r="N2777" s="17">
        <v>5.1988243976123102E-2</v>
      </c>
      <c r="O2777" s="17">
        <v>5.9544896018189797E-2</v>
      </c>
      <c r="P2777" s="17">
        <v>5.9021461786912401E-2</v>
      </c>
      <c r="Q2777" s="17">
        <v>7.4779248343989704E-2</v>
      </c>
      <c r="R2777" s="17"/>
      <c r="S2777" s="17">
        <v>5.9152390698796201E-2</v>
      </c>
      <c r="T2777" s="17">
        <v>5.6450074903522503E-2</v>
      </c>
      <c r="U2777" s="17">
        <v>9.1455571302243494E-2</v>
      </c>
      <c r="V2777" s="17">
        <v>7.0155816956305295E-2</v>
      </c>
      <c r="W2777" s="17">
        <v>4.9561900220405297E-2</v>
      </c>
      <c r="X2777" s="17">
        <v>5.6089738310395203E-2</v>
      </c>
      <c r="Y2777" s="17">
        <v>7.7346605577762101E-2</v>
      </c>
      <c r="Z2777" s="17">
        <v>2.80085100312591E-2</v>
      </c>
      <c r="AA2777" s="17">
        <v>5.9090315867790302E-2</v>
      </c>
      <c r="AB2777" s="17">
        <v>4.4072630712047901E-2</v>
      </c>
      <c r="AC2777" s="17">
        <v>6.1992498089048401E-2</v>
      </c>
      <c r="AD2777" s="17">
        <v>8.9899940961709904E-2</v>
      </c>
      <c r="AE2777" s="17"/>
      <c r="AF2777" s="17">
        <v>5.8462920868673003E-2</v>
      </c>
      <c r="AG2777" s="17">
        <v>6.7061961753209706E-2</v>
      </c>
      <c r="AH2777" s="17">
        <v>5.9722222708177099E-2</v>
      </c>
      <c r="AI2777" s="17"/>
      <c r="AJ2777" s="17">
        <v>6.1812392445101803E-2</v>
      </c>
      <c r="AK2777" s="17">
        <v>5.4385678261209901E-2</v>
      </c>
      <c r="AL2777" s="17">
        <v>7.2513764957489804E-2</v>
      </c>
      <c r="AM2777" s="17">
        <v>7.4155866000505596E-2</v>
      </c>
      <c r="AN2777" s="17">
        <v>6.7277384224443001E-2</v>
      </c>
      <c r="AO2777" s="17"/>
      <c r="AP2777" s="17">
        <v>5.8762821444444502E-2</v>
      </c>
      <c r="AQ2777" s="17">
        <v>5.2323291264232401E-2</v>
      </c>
      <c r="AR2777" s="17">
        <v>6.3738672001978205E-2</v>
      </c>
      <c r="AS2777" s="17"/>
      <c r="AT2777" s="17">
        <v>5.88253905598983E-2</v>
      </c>
      <c r="AU2777" s="17">
        <v>5.5349240815555402E-2</v>
      </c>
      <c r="AV2777" s="17" t="s">
        <v>74</v>
      </c>
      <c r="AW2777" s="17">
        <v>6.3853662019705507E-2</v>
      </c>
      <c r="AX2777" s="17">
        <v>7.5741665464192004E-2</v>
      </c>
      <c r="AY2777" s="17">
        <v>5.9827580300082499E-2</v>
      </c>
      <c r="AZ2777" s="17">
        <v>0.10569508479098499</v>
      </c>
    </row>
    <row r="2778" spans="2:52" x14ac:dyDescent="0.35">
      <c r="B2778" t="s">
        <v>232</v>
      </c>
      <c r="C2778" s="17">
        <v>0.59634238096543102</v>
      </c>
      <c r="D2778" s="17">
        <v>0.61575918584533595</v>
      </c>
      <c r="E2778" s="17">
        <v>0.57763773782010597</v>
      </c>
      <c r="F2778" s="17"/>
      <c r="G2778" s="17">
        <v>0.67729965373426604</v>
      </c>
      <c r="H2778" s="17">
        <v>0.72146014610209996</v>
      </c>
      <c r="I2778" s="17">
        <v>0.65988675580935496</v>
      </c>
      <c r="J2778" s="17">
        <v>0.58761425036406401</v>
      </c>
      <c r="K2778" s="17">
        <v>0.46777471746635002</v>
      </c>
      <c r="L2778" s="17">
        <v>0.48739219603044298</v>
      </c>
      <c r="M2778" s="17"/>
      <c r="N2778" s="17">
        <v>0.62666271090902204</v>
      </c>
      <c r="O2778" s="17">
        <v>0.61211954849433603</v>
      </c>
      <c r="P2778" s="17">
        <v>0.614701143341844</v>
      </c>
      <c r="Q2778" s="17">
        <v>0.52987170426694596</v>
      </c>
      <c r="R2778" s="17"/>
      <c r="S2778" s="17">
        <v>0.64045684556512095</v>
      </c>
      <c r="T2778" s="17">
        <v>0.56716114194733702</v>
      </c>
      <c r="U2778" s="17">
        <v>0.56574126203544295</v>
      </c>
      <c r="V2778" s="17">
        <v>0.54969305775084099</v>
      </c>
      <c r="W2778" s="17">
        <v>0.594314768363993</v>
      </c>
      <c r="X2778" s="17">
        <v>0.63176871330377204</v>
      </c>
      <c r="Y2778" s="17">
        <v>0.56576147592827297</v>
      </c>
      <c r="Z2778" s="17">
        <v>0.57140552449337401</v>
      </c>
      <c r="AA2778" s="17">
        <v>0.61343238683197099</v>
      </c>
      <c r="AB2778" s="17">
        <v>0.55781348516842499</v>
      </c>
      <c r="AC2778" s="17">
        <v>0.62081778474784</v>
      </c>
      <c r="AD2778" s="17">
        <v>0.73181323899536499</v>
      </c>
      <c r="AE2778" s="17"/>
      <c r="AF2778" s="17">
        <v>0.52467278243566795</v>
      </c>
      <c r="AG2778" s="17">
        <v>0.648834961659847</v>
      </c>
      <c r="AH2778" s="17">
        <v>0.57696850284838896</v>
      </c>
      <c r="AI2778" s="17"/>
      <c r="AJ2778" s="17">
        <v>0.52836507388088805</v>
      </c>
      <c r="AK2778" s="17">
        <v>0.66227410625901595</v>
      </c>
      <c r="AL2778" s="17">
        <v>0.60617032882497801</v>
      </c>
      <c r="AM2778" s="17">
        <v>0.41750106869579001</v>
      </c>
      <c r="AN2778" s="17">
        <v>0.57690537479311499</v>
      </c>
      <c r="AO2778" s="17"/>
      <c r="AP2778" s="17">
        <v>0.53882453763454996</v>
      </c>
      <c r="AQ2778" s="17">
        <v>0.65829887257664499</v>
      </c>
      <c r="AR2778" s="17">
        <v>0.67135869657539904</v>
      </c>
      <c r="AS2778" s="17"/>
      <c r="AT2778" s="17">
        <v>0.54556630445874499</v>
      </c>
      <c r="AU2778" s="17">
        <v>0.63387253526667897</v>
      </c>
      <c r="AV2778" s="17" t="s">
        <v>74</v>
      </c>
      <c r="AW2778" s="17">
        <v>0.60743454965924304</v>
      </c>
      <c r="AX2778" s="17">
        <v>0.57765295777426395</v>
      </c>
      <c r="AY2778" s="17">
        <v>0.65926712555024902</v>
      </c>
      <c r="AZ2778" s="17">
        <v>0.56195033153604901</v>
      </c>
    </row>
    <row r="2779" spans="2:52" x14ac:dyDescent="0.35">
      <c r="B2779" t="s">
        <v>233</v>
      </c>
      <c r="C2779" s="17">
        <v>0.123080026562538</v>
      </c>
      <c r="D2779" s="17">
        <v>0.12214472204324101</v>
      </c>
      <c r="E2779" s="17">
        <v>0.12273664555934199</v>
      </c>
      <c r="F2779" s="17"/>
      <c r="G2779" s="17">
        <v>6.7699362030524096E-2</v>
      </c>
      <c r="H2779" s="17">
        <v>6.4230790201600302E-2</v>
      </c>
      <c r="I2779" s="17">
        <v>8.2926382867440293E-2</v>
      </c>
      <c r="J2779" s="17">
        <v>0.13513290766712699</v>
      </c>
      <c r="K2779" s="17">
        <v>0.16935454494305699</v>
      </c>
      <c r="L2779" s="17">
        <v>0.19713500511162799</v>
      </c>
      <c r="M2779" s="17"/>
      <c r="N2779" s="17">
        <v>0.107926680104308</v>
      </c>
      <c r="O2779" s="17">
        <v>0.112226948424865</v>
      </c>
      <c r="P2779" s="17">
        <v>0.125596874620475</v>
      </c>
      <c r="Q2779" s="17">
        <v>0.148973084084737</v>
      </c>
      <c r="R2779" s="17"/>
      <c r="S2779" s="17">
        <v>8.4723349161234404E-2</v>
      </c>
      <c r="T2779" s="17">
        <v>0.135876686922762</v>
      </c>
      <c r="U2779" s="17">
        <v>0.119424248279093</v>
      </c>
      <c r="V2779" s="17">
        <v>0.1798056756178</v>
      </c>
      <c r="W2779" s="17">
        <v>0.139938058005382</v>
      </c>
      <c r="X2779" s="17">
        <v>0.14135744795483199</v>
      </c>
      <c r="Y2779" s="17">
        <v>0.12227023938656199</v>
      </c>
      <c r="Z2779" s="17">
        <v>0.121869932083277</v>
      </c>
      <c r="AA2779" s="17">
        <v>8.8413985188166594E-2</v>
      </c>
      <c r="AB2779" s="17">
        <v>0.15509803379777901</v>
      </c>
      <c r="AC2779" s="17">
        <v>0.10964954972989401</v>
      </c>
      <c r="AD2779" s="17">
        <v>5.3701857243426097E-2</v>
      </c>
      <c r="AE2779" s="17"/>
      <c r="AF2779" s="17">
        <v>0.19141129125988501</v>
      </c>
      <c r="AG2779" s="17">
        <v>7.5249607868286703E-2</v>
      </c>
      <c r="AH2779" s="17">
        <v>0.12365571830677</v>
      </c>
      <c r="AI2779" s="17"/>
      <c r="AJ2779" s="17">
        <v>0.17302199209645899</v>
      </c>
      <c r="AK2779" s="17">
        <v>7.7137445143504596E-2</v>
      </c>
      <c r="AL2779" s="17">
        <v>0.13255056779872901</v>
      </c>
      <c r="AM2779" s="17">
        <v>0.27098465137635502</v>
      </c>
      <c r="AN2779" s="17">
        <v>0.13122183210513799</v>
      </c>
      <c r="AO2779" s="17"/>
      <c r="AP2779" s="17">
        <v>0.17024875279652499</v>
      </c>
      <c r="AQ2779" s="17">
        <v>7.6601998321690401E-2</v>
      </c>
      <c r="AR2779" s="17">
        <v>6.3054431479583894E-2</v>
      </c>
      <c r="AS2779" s="17"/>
      <c r="AT2779" s="17">
        <v>0.16472217717332499</v>
      </c>
      <c r="AU2779" s="17">
        <v>0.10814488083683001</v>
      </c>
      <c r="AV2779" s="17" t="s">
        <v>74</v>
      </c>
      <c r="AW2779" s="17">
        <v>7.7692510357195793E-2</v>
      </c>
      <c r="AX2779" s="17">
        <v>0.13628836780970699</v>
      </c>
      <c r="AY2779" s="17">
        <v>7.6163302857536003E-2</v>
      </c>
      <c r="AZ2779" s="17">
        <v>0.14590975449860399</v>
      </c>
    </row>
    <row r="2780" spans="2:52" x14ac:dyDescent="0.35">
      <c r="B2780" t="s">
        <v>86</v>
      </c>
      <c r="C2780" s="17">
        <v>0.47326235440289299</v>
      </c>
      <c r="D2780" s="17">
        <v>0.493614463802095</v>
      </c>
      <c r="E2780" s="17">
        <v>0.45490109226076503</v>
      </c>
      <c r="F2780" s="17"/>
      <c r="G2780" s="17">
        <v>0.60960029170374197</v>
      </c>
      <c r="H2780" s="17">
        <v>0.65722935590050002</v>
      </c>
      <c r="I2780" s="17">
        <v>0.57696037294191505</v>
      </c>
      <c r="J2780" s="17">
        <v>0.45248134269693702</v>
      </c>
      <c r="K2780" s="17">
        <v>0.298420172523294</v>
      </c>
      <c r="L2780" s="17">
        <v>0.29025719091881602</v>
      </c>
      <c r="M2780" s="17"/>
      <c r="N2780" s="17">
        <v>0.51873603080471398</v>
      </c>
      <c r="O2780" s="17">
        <v>0.499892600069471</v>
      </c>
      <c r="P2780" s="17">
        <v>0.48910426872136897</v>
      </c>
      <c r="Q2780" s="17">
        <v>0.38089862018220899</v>
      </c>
      <c r="R2780" s="17"/>
      <c r="S2780" s="17">
        <v>0.55573349640388603</v>
      </c>
      <c r="T2780" s="17">
        <v>0.43128445502457502</v>
      </c>
      <c r="U2780" s="17">
        <v>0.44631701375634902</v>
      </c>
      <c r="V2780" s="17">
        <v>0.36988738213304101</v>
      </c>
      <c r="W2780" s="17">
        <v>0.45437671035861099</v>
      </c>
      <c r="X2780" s="17">
        <v>0.49041126534894097</v>
      </c>
      <c r="Y2780" s="17">
        <v>0.44349123654171102</v>
      </c>
      <c r="Z2780" s="17">
        <v>0.449535592410097</v>
      </c>
      <c r="AA2780" s="17">
        <v>0.52501840164380398</v>
      </c>
      <c r="AB2780" s="17">
        <v>0.40271545137064602</v>
      </c>
      <c r="AC2780" s="17">
        <v>0.51116823501794595</v>
      </c>
      <c r="AD2780" s="17">
        <v>0.67811138175193897</v>
      </c>
      <c r="AE2780" s="17"/>
      <c r="AF2780" s="17">
        <v>0.33326149117578402</v>
      </c>
      <c r="AG2780" s="17">
        <v>0.57358535379155995</v>
      </c>
      <c r="AH2780" s="17">
        <v>0.453312784541619</v>
      </c>
      <c r="AI2780" s="17"/>
      <c r="AJ2780" s="17">
        <v>0.35534308178443003</v>
      </c>
      <c r="AK2780" s="17">
        <v>0.58513666111551099</v>
      </c>
      <c r="AL2780" s="17">
        <v>0.47361976102624997</v>
      </c>
      <c r="AM2780" s="17">
        <v>0.14651641731943399</v>
      </c>
      <c r="AN2780" s="17">
        <v>0.445683542687977</v>
      </c>
      <c r="AO2780" s="17"/>
      <c r="AP2780" s="17">
        <v>0.368575784838026</v>
      </c>
      <c r="AQ2780" s="17">
        <v>0.58169687425495498</v>
      </c>
      <c r="AR2780" s="17">
        <v>0.60830426509581503</v>
      </c>
      <c r="AS2780" s="17"/>
      <c r="AT2780" s="17">
        <v>0.380844127285421</v>
      </c>
      <c r="AU2780" s="17">
        <v>0.52572765442984803</v>
      </c>
      <c r="AV2780" s="17" t="s">
        <v>74</v>
      </c>
      <c r="AW2780" s="17">
        <v>0.529742039302047</v>
      </c>
      <c r="AX2780" s="17">
        <v>0.44136458996455702</v>
      </c>
      <c r="AY2780" s="17">
        <v>0.58310382269271299</v>
      </c>
      <c r="AZ2780" s="17">
        <v>0.41604057703744501</v>
      </c>
    </row>
    <row r="2781" spans="2:52" x14ac:dyDescent="0.35">
      <c r="C2781" s="17"/>
      <c r="D2781" s="17"/>
      <c r="E2781" s="17"/>
      <c r="F2781" s="17"/>
      <c r="G2781" s="17"/>
      <c r="H2781" s="17"/>
      <c r="I2781" s="17"/>
      <c r="J2781" s="17"/>
      <c r="K2781" s="17"/>
      <c r="L2781" s="17"/>
      <c r="M2781" s="17"/>
      <c r="N2781" s="17"/>
      <c r="O2781" s="17"/>
      <c r="P2781" s="17"/>
      <c r="Q2781" s="17"/>
      <c r="R2781" s="17"/>
      <c r="S2781" s="17"/>
      <c r="T2781" s="17"/>
      <c r="U2781" s="17"/>
      <c r="V2781" s="17"/>
      <c r="W2781" s="17"/>
      <c r="X2781" s="17"/>
      <c r="Y2781" s="17"/>
      <c r="Z2781" s="17"/>
      <c r="AA2781" s="17"/>
      <c r="AB2781" s="17"/>
      <c r="AC2781" s="17"/>
      <c r="AD2781" s="17"/>
      <c r="AE2781" s="17"/>
      <c r="AF2781" s="17"/>
      <c r="AG2781" s="17"/>
      <c r="AH2781" s="17"/>
      <c r="AI2781" s="17"/>
      <c r="AJ2781" s="17"/>
      <c r="AK2781" s="17"/>
      <c r="AL2781" s="17"/>
      <c r="AM2781" s="17"/>
      <c r="AN2781" s="17"/>
      <c r="AO2781" s="17"/>
      <c r="AP2781" s="17"/>
      <c r="AQ2781" s="17"/>
      <c r="AR2781" s="17"/>
      <c r="AS2781" s="17"/>
      <c r="AT2781" s="17"/>
      <c r="AU2781" s="17"/>
      <c r="AV2781" s="17"/>
      <c r="AW2781" s="17"/>
      <c r="AX2781" s="17"/>
      <c r="AY2781" s="17"/>
      <c r="AZ2781" s="17"/>
    </row>
    <row r="2782" spans="2:52" x14ac:dyDescent="0.35">
      <c r="B2782" s="6" t="s">
        <v>738</v>
      </c>
      <c r="C2782" s="17"/>
      <c r="D2782" s="17"/>
      <c r="E2782" s="17"/>
      <c r="F2782" s="17"/>
      <c r="G2782" s="17"/>
      <c r="H2782" s="17"/>
      <c r="I2782" s="17"/>
      <c r="J2782" s="17"/>
      <c r="K2782" s="17"/>
      <c r="L2782" s="17"/>
      <c r="M2782" s="17"/>
      <c r="N2782" s="17"/>
      <c r="O2782" s="17"/>
      <c r="P2782" s="17"/>
      <c r="Q2782" s="17"/>
      <c r="R2782" s="17"/>
      <c r="S2782" s="17"/>
      <c r="T2782" s="17"/>
      <c r="U2782" s="17"/>
      <c r="V2782" s="17"/>
      <c r="W2782" s="17"/>
      <c r="X2782" s="17"/>
      <c r="Y2782" s="17"/>
      <c r="Z2782" s="17"/>
      <c r="AA2782" s="17"/>
      <c r="AB2782" s="17"/>
      <c r="AC2782" s="17"/>
      <c r="AD2782" s="17"/>
      <c r="AE2782" s="17"/>
      <c r="AF2782" s="17"/>
      <c r="AG2782" s="17"/>
      <c r="AH2782" s="17"/>
      <c r="AI2782" s="17"/>
      <c r="AJ2782" s="17"/>
      <c r="AK2782" s="17"/>
      <c r="AL2782" s="17"/>
      <c r="AM2782" s="17"/>
      <c r="AN2782" s="17"/>
      <c r="AO2782" s="17"/>
      <c r="AP2782" s="17"/>
      <c r="AQ2782" s="17"/>
      <c r="AR2782" s="17"/>
      <c r="AS2782" s="17"/>
      <c r="AT2782" s="17"/>
      <c r="AU2782" s="17"/>
      <c r="AV2782" s="17"/>
      <c r="AW2782" s="17"/>
      <c r="AX2782" s="17"/>
      <c r="AY2782" s="17"/>
      <c r="AZ2782" s="17"/>
    </row>
    <row r="2783" spans="2:52" x14ac:dyDescent="0.35">
      <c r="B2783" s="24" t="s">
        <v>156</v>
      </c>
      <c r="C2783" s="17"/>
      <c r="D2783" s="17"/>
      <c r="E2783" s="17"/>
      <c r="F2783" s="17"/>
      <c r="G2783" s="17"/>
      <c r="H2783" s="17"/>
      <c r="I2783" s="17"/>
      <c r="J2783" s="17"/>
      <c r="K2783" s="17"/>
      <c r="L2783" s="17"/>
      <c r="M2783" s="17"/>
      <c r="N2783" s="17"/>
      <c r="O2783" s="17"/>
      <c r="P2783" s="17"/>
      <c r="Q2783" s="17"/>
      <c r="R2783" s="17"/>
      <c r="S2783" s="17"/>
      <c r="T2783" s="17"/>
      <c r="U2783" s="17"/>
      <c r="V2783" s="17"/>
      <c r="W2783" s="17"/>
      <c r="X2783" s="17"/>
      <c r="Y2783" s="17"/>
      <c r="Z2783" s="17"/>
      <c r="AA2783" s="17"/>
      <c r="AB2783" s="17"/>
      <c r="AC2783" s="17"/>
      <c r="AD2783" s="17"/>
      <c r="AE2783" s="17"/>
      <c r="AF2783" s="17"/>
      <c r="AG2783" s="17"/>
      <c r="AH2783" s="17"/>
      <c r="AI2783" s="17"/>
      <c r="AJ2783" s="17"/>
      <c r="AK2783" s="17"/>
      <c r="AL2783" s="17"/>
      <c r="AM2783" s="17"/>
      <c r="AN2783" s="17"/>
      <c r="AO2783" s="17"/>
      <c r="AP2783" s="17"/>
      <c r="AQ2783" s="17"/>
      <c r="AR2783" s="17"/>
      <c r="AS2783" s="17"/>
      <c r="AT2783" s="17"/>
      <c r="AU2783" s="17"/>
      <c r="AV2783" s="17"/>
      <c r="AW2783" s="17"/>
      <c r="AX2783" s="17"/>
      <c r="AY2783" s="17"/>
      <c r="AZ2783" s="17"/>
    </row>
    <row r="2784" spans="2:52" x14ac:dyDescent="0.35">
      <c r="B2784" t="s">
        <v>227</v>
      </c>
      <c r="C2784" s="17">
        <v>0.27237881185319501</v>
      </c>
      <c r="D2784" s="17">
        <v>0.287261668450213</v>
      </c>
      <c r="E2784" s="17">
        <v>0.25718073732701102</v>
      </c>
      <c r="F2784" s="17"/>
      <c r="G2784" s="17">
        <v>0.326955605989038</v>
      </c>
      <c r="H2784" s="17">
        <v>0.35743622043029</v>
      </c>
      <c r="I2784" s="17">
        <v>0.30178660682577302</v>
      </c>
      <c r="J2784" s="17">
        <v>0.23424714643307201</v>
      </c>
      <c r="K2784" s="17">
        <v>0.21358629145046401</v>
      </c>
      <c r="L2784" s="17">
        <v>0.217047569798093</v>
      </c>
      <c r="M2784" s="17"/>
      <c r="N2784" s="17">
        <v>0.28814237906830398</v>
      </c>
      <c r="O2784" s="17">
        <v>0.288741195030222</v>
      </c>
      <c r="P2784" s="17">
        <v>0.24942312501428901</v>
      </c>
      <c r="Q2784" s="17">
        <v>0.25884277960459501</v>
      </c>
      <c r="R2784" s="17"/>
      <c r="S2784" s="17">
        <v>0.334659253866471</v>
      </c>
      <c r="T2784" s="17">
        <v>0.21047971132287099</v>
      </c>
      <c r="U2784" s="17">
        <v>0.27498671624695098</v>
      </c>
      <c r="V2784" s="17">
        <v>0.22680579100947801</v>
      </c>
      <c r="W2784" s="17">
        <v>0.27108056548561998</v>
      </c>
      <c r="X2784" s="17">
        <v>0.249333218571575</v>
      </c>
      <c r="Y2784" s="17">
        <v>0.29411745904410302</v>
      </c>
      <c r="Z2784" s="17">
        <v>0.221799219992867</v>
      </c>
      <c r="AA2784" s="17">
        <v>0.31407870116398101</v>
      </c>
      <c r="AB2784" s="17">
        <v>0.24841433752154601</v>
      </c>
      <c r="AC2784" s="17">
        <v>0.26102809591463499</v>
      </c>
      <c r="AD2784" s="17">
        <v>0.37206091647130601</v>
      </c>
      <c r="AE2784" s="17"/>
      <c r="AF2784" s="17">
        <v>0.229665203502398</v>
      </c>
      <c r="AG2784" s="17">
        <v>0.287782020187132</v>
      </c>
      <c r="AH2784" s="17">
        <v>0.28015576671954401</v>
      </c>
      <c r="AI2784" s="17"/>
      <c r="AJ2784" s="17">
        <v>0.233736446229629</v>
      </c>
      <c r="AK2784" s="17">
        <v>0.29992314300740902</v>
      </c>
      <c r="AL2784" s="17">
        <v>0.21526095334447801</v>
      </c>
      <c r="AM2784" s="17">
        <v>0.26748442032257502</v>
      </c>
      <c r="AN2784" s="17">
        <v>0.27949336133840003</v>
      </c>
      <c r="AO2784" s="17"/>
      <c r="AP2784" s="17">
        <v>0.23767462323503</v>
      </c>
      <c r="AQ2784" s="17">
        <v>0.30311285446809999</v>
      </c>
      <c r="AR2784" s="17">
        <v>0.28314501097308697</v>
      </c>
      <c r="AS2784" s="17"/>
      <c r="AT2784" s="17">
        <v>0.25511810861436801</v>
      </c>
      <c r="AU2784" s="17">
        <v>0.26258474322259701</v>
      </c>
      <c r="AV2784" s="17" t="s">
        <v>74</v>
      </c>
      <c r="AW2784" s="17">
        <v>0.26702245793169399</v>
      </c>
      <c r="AX2784" s="17">
        <v>0.30128887857411801</v>
      </c>
      <c r="AY2784" s="17">
        <v>0.30688947763129398</v>
      </c>
      <c r="AZ2784" s="17">
        <v>0.28695654392937903</v>
      </c>
    </row>
    <row r="2785" spans="2:52" x14ac:dyDescent="0.35">
      <c r="B2785" t="s">
        <v>228</v>
      </c>
      <c r="C2785" s="17">
        <v>0.30533996808528102</v>
      </c>
      <c r="D2785" s="17">
        <v>0.31068545420726001</v>
      </c>
      <c r="E2785" s="17">
        <v>0.30213997260999897</v>
      </c>
      <c r="F2785" s="17"/>
      <c r="G2785" s="17">
        <v>0.31458482275014099</v>
      </c>
      <c r="H2785" s="17">
        <v>0.328833978296107</v>
      </c>
      <c r="I2785" s="17">
        <v>0.351001672538512</v>
      </c>
      <c r="J2785" s="17">
        <v>0.337799594383697</v>
      </c>
      <c r="K2785" s="17">
        <v>0.25809807966509402</v>
      </c>
      <c r="L2785" s="17">
        <v>0.24864323902167601</v>
      </c>
      <c r="M2785" s="17"/>
      <c r="N2785" s="17">
        <v>0.33149569413116597</v>
      </c>
      <c r="O2785" s="17">
        <v>0.30276895393057601</v>
      </c>
      <c r="P2785" s="17">
        <v>0.34181368310084898</v>
      </c>
      <c r="Q2785" s="17">
        <v>0.24624988492254901</v>
      </c>
      <c r="R2785" s="17"/>
      <c r="S2785" s="17">
        <v>0.30554182067809199</v>
      </c>
      <c r="T2785" s="17">
        <v>0.29118637460358499</v>
      </c>
      <c r="U2785" s="17">
        <v>0.30322077202646402</v>
      </c>
      <c r="V2785" s="17">
        <v>0.28246770670385302</v>
      </c>
      <c r="W2785" s="17">
        <v>0.35012838527097701</v>
      </c>
      <c r="X2785" s="17">
        <v>0.32572847417564599</v>
      </c>
      <c r="Y2785" s="17">
        <v>0.26923826733030898</v>
      </c>
      <c r="Z2785" s="17">
        <v>0.35939679200984898</v>
      </c>
      <c r="AA2785" s="17">
        <v>0.28689133733981698</v>
      </c>
      <c r="AB2785" s="17">
        <v>0.33073480011135098</v>
      </c>
      <c r="AC2785" s="17">
        <v>0.26973392378161498</v>
      </c>
      <c r="AD2785" s="17">
        <v>0.34057183624632198</v>
      </c>
      <c r="AE2785" s="17"/>
      <c r="AF2785" s="17">
        <v>0.27770619645438499</v>
      </c>
      <c r="AG2785" s="17">
        <v>0.33783072610577403</v>
      </c>
      <c r="AH2785" s="17">
        <v>0.27033686692247799</v>
      </c>
      <c r="AI2785" s="17"/>
      <c r="AJ2785" s="17">
        <v>0.27439351699499698</v>
      </c>
      <c r="AK2785" s="17">
        <v>0.357443325330633</v>
      </c>
      <c r="AL2785" s="17">
        <v>0.35870705399549102</v>
      </c>
      <c r="AM2785" s="17">
        <v>0.116338187659052</v>
      </c>
      <c r="AN2785" s="17">
        <v>0.27079740177531603</v>
      </c>
      <c r="AO2785" s="17"/>
      <c r="AP2785" s="17">
        <v>0.28843767573668</v>
      </c>
      <c r="AQ2785" s="17">
        <v>0.34783760115107198</v>
      </c>
      <c r="AR2785" s="17">
        <v>0.33824397677465701</v>
      </c>
      <c r="AS2785" s="17"/>
      <c r="AT2785" s="17">
        <v>0.27951571614973603</v>
      </c>
      <c r="AU2785" s="17">
        <v>0.35633546110972197</v>
      </c>
      <c r="AV2785" s="17" t="s">
        <v>74</v>
      </c>
      <c r="AW2785" s="17">
        <v>0.23635712065689299</v>
      </c>
      <c r="AX2785" s="17">
        <v>0.25507952851367999</v>
      </c>
      <c r="AY2785" s="17">
        <v>0.33821710592777798</v>
      </c>
      <c r="AZ2785" s="17">
        <v>0.32704571538282601</v>
      </c>
    </row>
    <row r="2786" spans="2:52" x14ac:dyDescent="0.35">
      <c r="B2786" t="s">
        <v>229</v>
      </c>
      <c r="C2786" s="17">
        <v>0.232700594647579</v>
      </c>
      <c r="D2786" s="17">
        <v>0.23197279058953299</v>
      </c>
      <c r="E2786" s="17">
        <v>0.234775107291635</v>
      </c>
      <c r="F2786" s="17"/>
      <c r="G2786" s="17">
        <v>0.21092434096677601</v>
      </c>
      <c r="H2786" s="17">
        <v>0.191987118696334</v>
      </c>
      <c r="I2786" s="17">
        <v>0.206688884338912</v>
      </c>
      <c r="J2786" s="17">
        <v>0.206899602324287</v>
      </c>
      <c r="K2786" s="17">
        <v>0.28026141898815499</v>
      </c>
      <c r="L2786" s="17">
        <v>0.29009144809052501</v>
      </c>
      <c r="M2786" s="17"/>
      <c r="N2786" s="17">
        <v>0.22183114391471601</v>
      </c>
      <c r="O2786" s="17">
        <v>0.22713765400838301</v>
      </c>
      <c r="P2786" s="17">
        <v>0.20130691510535201</v>
      </c>
      <c r="Q2786" s="17">
        <v>0.27895208829587897</v>
      </c>
      <c r="R2786" s="17"/>
      <c r="S2786" s="17">
        <v>0.217635450167424</v>
      </c>
      <c r="T2786" s="17">
        <v>0.30841431103150302</v>
      </c>
      <c r="U2786" s="17">
        <v>0.17007462636899201</v>
      </c>
      <c r="V2786" s="17">
        <v>0.24484863364537601</v>
      </c>
      <c r="W2786" s="17">
        <v>0.19424564104106101</v>
      </c>
      <c r="X2786" s="17">
        <v>0.224106278246406</v>
      </c>
      <c r="Y2786" s="17">
        <v>0.23737808391816601</v>
      </c>
      <c r="Z2786" s="17">
        <v>0.22869615948577901</v>
      </c>
      <c r="AA2786" s="17">
        <v>0.252770750998002</v>
      </c>
      <c r="AB2786" s="17">
        <v>0.203975544476098</v>
      </c>
      <c r="AC2786" s="17">
        <v>0.30246345577032502</v>
      </c>
      <c r="AD2786" s="17">
        <v>0.14364065246463001</v>
      </c>
      <c r="AE2786" s="17"/>
      <c r="AF2786" s="17">
        <v>0.24352160942383999</v>
      </c>
      <c r="AG2786" s="17">
        <v>0.223433015267479</v>
      </c>
      <c r="AH2786" s="17">
        <v>0.24796635164467501</v>
      </c>
      <c r="AI2786" s="17"/>
      <c r="AJ2786" s="17">
        <v>0.25355636590618802</v>
      </c>
      <c r="AK2786" s="17">
        <v>0.213927404296267</v>
      </c>
      <c r="AL2786" s="17">
        <v>0.21159103837938001</v>
      </c>
      <c r="AM2786" s="17">
        <v>0.15148488603711499</v>
      </c>
      <c r="AN2786" s="17">
        <v>0.24404298818356199</v>
      </c>
      <c r="AO2786" s="17"/>
      <c r="AP2786" s="17">
        <v>0.226560315291228</v>
      </c>
      <c r="AQ2786" s="17">
        <v>0.217046971857351</v>
      </c>
      <c r="AR2786" s="17">
        <v>0.23078169312430899</v>
      </c>
      <c r="AS2786" s="17"/>
      <c r="AT2786" s="17">
        <v>0.25689377361761301</v>
      </c>
      <c r="AU2786" s="17">
        <v>0.19609583541276199</v>
      </c>
      <c r="AV2786" s="17" t="s">
        <v>74</v>
      </c>
      <c r="AW2786" s="17">
        <v>0.29601541099921702</v>
      </c>
      <c r="AX2786" s="17">
        <v>0.26432247243607099</v>
      </c>
      <c r="AY2786" s="17">
        <v>0.198401349900343</v>
      </c>
      <c r="AZ2786" s="17">
        <v>0.15273878853935999</v>
      </c>
    </row>
    <row r="2787" spans="2:52" x14ac:dyDescent="0.35">
      <c r="B2787" t="s">
        <v>230</v>
      </c>
      <c r="C2787" s="17">
        <v>5.7498322529945897E-2</v>
      </c>
      <c r="D2787" s="17">
        <v>5.9750931376909899E-2</v>
      </c>
      <c r="E2787" s="17">
        <v>5.4543912126674199E-2</v>
      </c>
      <c r="F2787" s="17"/>
      <c r="G2787" s="17">
        <v>8.1138762614217805E-2</v>
      </c>
      <c r="H2787" s="17">
        <v>3.6235910224005803E-2</v>
      </c>
      <c r="I2787" s="17">
        <v>4.6736947905096797E-2</v>
      </c>
      <c r="J2787" s="17">
        <v>5.5753516591384E-2</v>
      </c>
      <c r="K2787" s="17">
        <v>5.9852331041350001E-2</v>
      </c>
      <c r="L2787" s="17">
        <v>6.8427103844965295E-2</v>
      </c>
      <c r="M2787" s="17"/>
      <c r="N2787" s="17">
        <v>6.0896385683037499E-2</v>
      </c>
      <c r="O2787" s="17">
        <v>5.8900175247291998E-2</v>
      </c>
      <c r="P2787" s="17">
        <v>5.47861771153587E-2</v>
      </c>
      <c r="Q2787" s="17">
        <v>5.5124737022155E-2</v>
      </c>
      <c r="R2787" s="17"/>
      <c r="S2787" s="17">
        <v>3.2726788692025603E-2</v>
      </c>
      <c r="T2787" s="17">
        <v>3.8370015091685597E-2</v>
      </c>
      <c r="U2787" s="17">
        <v>7.8853556644909395E-2</v>
      </c>
      <c r="V2787" s="17">
        <v>7.5722850995047095E-2</v>
      </c>
      <c r="W2787" s="17">
        <v>8.7637837920929496E-2</v>
      </c>
      <c r="X2787" s="17">
        <v>9.4929564905459105E-2</v>
      </c>
      <c r="Y2787" s="17">
        <v>5.0568405419047502E-2</v>
      </c>
      <c r="Z2787" s="17">
        <v>5.2588855914609003E-2</v>
      </c>
      <c r="AA2787" s="17">
        <v>4.1377438927930998E-2</v>
      </c>
      <c r="AB2787" s="17">
        <v>8.9964531684117902E-2</v>
      </c>
      <c r="AC2787" s="17">
        <v>1.8033216627736898E-2</v>
      </c>
      <c r="AD2787" s="17">
        <v>0</v>
      </c>
      <c r="AE2787" s="17"/>
      <c r="AF2787" s="17">
        <v>6.3660114865533399E-2</v>
      </c>
      <c r="AG2787" s="17">
        <v>4.6392369818565898E-2</v>
      </c>
      <c r="AH2787" s="17">
        <v>7.8391722140178796E-2</v>
      </c>
      <c r="AI2787" s="17"/>
      <c r="AJ2787" s="17">
        <v>6.24932684873621E-2</v>
      </c>
      <c r="AK2787" s="17">
        <v>4.4432700387400298E-2</v>
      </c>
      <c r="AL2787" s="17">
        <v>9.7365370733235104E-2</v>
      </c>
      <c r="AM2787" s="17">
        <v>8.2539988174684595E-2</v>
      </c>
      <c r="AN2787" s="17">
        <v>5.9888110041142098E-2</v>
      </c>
      <c r="AO2787" s="17"/>
      <c r="AP2787" s="17">
        <v>6.4633557040466499E-2</v>
      </c>
      <c r="AQ2787" s="17">
        <v>5.4077044093139397E-2</v>
      </c>
      <c r="AR2787" s="17">
        <v>5.5590403499482299E-2</v>
      </c>
      <c r="AS2787" s="17"/>
      <c r="AT2787" s="17">
        <v>5.5970657609610203E-2</v>
      </c>
      <c r="AU2787" s="17">
        <v>8.0083495066214802E-2</v>
      </c>
      <c r="AV2787" s="17" t="s">
        <v>74</v>
      </c>
      <c r="AW2787" s="17">
        <v>8.11568374014877E-2</v>
      </c>
      <c r="AX2787" s="17">
        <v>2.0958557932025501E-2</v>
      </c>
      <c r="AY2787" s="17">
        <v>4.5982218445294598E-2</v>
      </c>
      <c r="AZ2787" s="17">
        <v>3.2513827178092002E-2</v>
      </c>
    </row>
    <row r="2788" spans="2:52" x14ac:dyDescent="0.35">
      <c r="B2788" t="s">
        <v>231</v>
      </c>
      <c r="C2788" s="17">
        <v>5.7950963418981899E-2</v>
      </c>
      <c r="D2788" s="17">
        <v>6.0290580096561602E-2</v>
      </c>
      <c r="E2788" s="17">
        <v>5.4140191950094202E-2</v>
      </c>
      <c r="F2788" s="17"/>
      <c r="G2788" s="17">
        <v>1.5182041674517499E-2</v>
      </c>
      <c r="H2788" s="17">
        <v>2.3300010729468201E-2</v>
      </c>
      <c r="I2788" s="17">
        <v>4.0581662658870699E-2</v>
      </c>
      <c r="J2788" s="17">
        <v>6.6413675052207702E-2</v>
      </c>
      <c r="K2788" s="17">
        <v>7.9838193209262304E-2</v>
      </c>
      <c r="L2788" s="17">
        <v>0.105739552908323</v>
      </c>
      <c r="M2788" s="17"/>
      <c r="N2788" s="17">
        <v>4.8924303373874899E-2</v>
      </c>
      <c r="O2788" s="17">
        <v>4.8150380500200901E-2</v>
      </c>
      <c r="P2788" s="17">
        <v>6.5854579205375199E-2</v>
      </c>
      <c r="Q2788" s="17">
        <v>7.07169738529424E-2</v>
      </c>
      <c r="R2788" s="17"/>
      <c r="S2788" s="17">
        <v>4.7616833766645897E-2</v>
      </c>
      <c r="T2788" s="17">
        <v>6.3984375075314695E-2</v>
      </c>
      <c r="U2788" s="17">
        <v>6.1452661575333099E-2</v>
      </c>
      <c r="V2788" s="17">
        <v>8.9855668615936898E-2</v>
      </c>
      <c r="W2788" s="17">
        <v>6.5412555975195699E-2</v>
      </c>
      <c r="X2788" s="17">
        <v>3.4461824621659302E-2</v>
      </c>
      <c r="Y2788" s="17">
        <v>5.4973235289757297E-2</v>
      </c>
      <c r="Z2788" s="17">
        <v>0.11079353901772</v>
      </c>
      <c r="AA2788" s="17">
        <v>4.1546133159986398E-2</v>
      </c>
      <c r="AB2788" s="17">
        <v>7.1520619504198496E-2</v>
      </c>
      <c r="AC2788" s="17">
        <v>6.4631713438341898E-2</v>
      </c>
      <c r="AD2788" s="17">
        <v>0</v>
      </c>
      <c r="AE2788" s="17"/>
      <c r="AF2788" s="17">
        <v>0.105584121004635</v>
      </c>
      <c r="AG2788" s="17">
        <v>3.1531387037890803E-2</v>
      </c>
      <c r="AH2788" s="17">
        <v>4.1968749461452098E-2</v>
      </c>
      <c r="AI2788" s="17"/>
      <c r="AJ2788" s="17">
        <v>9.6813174950962602E-2</v>
      </c>
      <c r="AK2788" s="17">
        <v>2.4576714371647899E-2</v>
      </c>
      <c r="AL2788" s="17">
        <v>4.1540252350249503E-2</v>
      </c>
      <c r="AM2788" s="17">
        <v>0.271182165691015</v>
      </c>
      <c r="AN2788" s="17">
        <v>6.06777213243802E-2</v>
      </c>
      <c r="AO2788" s="17"/>
      <c r="AP2788" s="17">
        <v>0.111699974170636</v>
      </c>
      <c r="AQ2788" s="17">
        <v>1.8173747522407101E-2</v>
      </c>
      <c r="AR2788" s="17">
        <v>2.1655198978750501E-2</v>
      </c>
      <c r="AS2788" s="17"/>
      <c r="AT2788" s="17">
        <v>8.6738213252045504E-2</v>
      </c>
      <c r="AU2788" s="17">
        <v>3.9450009859993702E-2</v>
      </c>
      <c r="AV2788" s="17" t="s">
        <v>74</v>
      </c>
      <c r="AW2788" s="17">
        <v>4.4291763060677503E-2</v>
      </c>
      <c r="AX2788" s="17">
        <v>6.4579440168093596E-2</v>
      </c>
      <c r="AY2788" s="17">
        <v>3.0744207634135601E-2</v>
      </c>
      <c r="AZ2788" s="17">
        <v>5.9606396427939197E-2</v>
      </c>
    </row>
    <row r="2789" spans="2:52" x14ac:dyDescent="0.35">
      <c r="B2789" t="s">
        <v>72</v>
      </c>
      <c r="C2789" s="17">
        <v>7.4131339465018001E-2</v>
      </c>
      <c r="D2789" s="17">
        <v>5.0038575279522497E-2</v>
      </c>
      <c r="E2789" s="17">
        <v>9.7220078694586501E-2</v>
      </c>
      <c r="F2789" s="17"/>
      <c r="G2789" s="17">
        <v>5.1214426005309899E-2</v>
      </c>
      <c r="H2789" s="17">
        <v>6.2206761623793898E-2</v>
      </c>
      <c r="I2789" s="17">
        <v>5.3204225732835397E-2</v>
      </c>
      <c r="J2789" s="17">
        <v>9.8886465215352395E-2</v>
      </c>
      <c r="K2789" s="17">
        <v>0.108363685645674</v>
      </c>
      <c r="L2789" s="17">
        <v>7.0051086336418197E-2</v>
      </c>
      <c r="M2789" s="17"/>
      <c r="N2789" s="17">
        <v>4.8710093828901298E-2</v>
      </c>
      <c r="O2789" s="17">
        <v>7.4301641283326003E-2</v>
      </c>
      <c r="P2789" s="17">
        <v>8.6815520458776593E-2</v>
      </c>
      <c r="Q2789" s="17">
        <v>9.0113536301878794E-2</v>
      </c>
      <c r="R2789" s="17"/>
      <c r="S2789" s="17">
        <v>6.1819852829342298E-2</v>
      </c>
      <c r="T2789" s="17">
        <v>8.7565212875039905E-2</v>
      </c>
      <c r="U2789" s="17">
        <v>0.11141166713735</v>
      </c>
      <c r="V2789" s="17">
        <v>8.0299349030309899E-2</v>
      </c>
      <c r="W2789" s="17">
        <v>3.1495014306217303E-2</v>
      </c>
      <c r="X2789" s="17">
        <v>7.1440639479255094E-2</v>
      </c>
      <c r="Y2789" s="17">
        <v>9.3724548998617402E-2</v>
      </c>
      <c r="Z2789" s="17">
        <v>2.6725433579176401E-2</v>
      </c>
      <c r="AA2789" s="17">
        <v>6.3335638410282405E-2</v>
      </c>
      <c r="AB2789" s="17">
        <v>5.5390166702688301E-2</v>
      </c>
      <c r="AC2789" s="17">
        <v>8.4109594467345894E-2</v>
      </c>
      <c r="AD2789" s="17">
        <v>0.143726594817742</v>
      </c>
      <c r="AE2789" s="17"/>
      <c r="AF2789" s="17">
        <v>7.9862754749209605E-2</v>
      </c>
      <c r="AG2789" s="17">
        <v>7.3030481583158197E-2</v>
      </c>
      <c r="AH2789" s="17">
        <v>8.1180543111672096E-2</v>
      </c>
      <c r="AI2789" s="17"/>
      <c r="AJ2789" s="17">
        <v>7.9007227430860805E-2</v>
      </c>
      <c r="AK2789" s="17">
        <v>5.9696712606642402E-2</v>
      </c>
      <c r="AL2789" s="17">
        <v>7.55353311971661E-2</v>
      </c>
      <c r="AM2789" s="17">
        <v>0.110970352115558</v>
      </c>
      <c r="AN2789" s="17">
        <v>8.5100417337199294E-2</v>
      </c>
      <c r="AO2789" s="17"/>
      <c r="AP2789" s="17">
        <v>7.0993854525959105E-2</v>
      </c>
      <c r="AQ2789" s="17">
        <v>5.9751780907929902E-2</v>
      </c>
      <c r="AR2789" s="17">
        <v>7.0583716649715494E-2</v>
      </c>
      <c r="AS2789" s="17"/>
      <c r="AT2789" s="17">
        <v>6.5763530756627706E-2</v>
      </c>
      <c r="AU2789" s="17">
        <v>6.5450455328710994E-2</v>
      </c>
      <c r="AV2789" s="17" t="s">
        <v>74</v>
      </c>
      <c r="AW2789" s="17">
        <v>7.5156409950030395E-2</v>
      </c>
      <c r="AX2789" s="17">
        <v>9.3771122376011498E-2</v>
      </c>
      <c r="AY2789" s="17">
        <v>7.9765640461154599E-2</v>
      </c>
      <c r="AZ2789" s="17">
        <v>0.141138728542404</v>
      </c>
    </row>
    <row r="2790" spans="2:52" x14ac:dyDescent="0.35">
      <c r="B2790" t="s">
        <v>232</v>
      </c>
      <c r="C2790" s="17">
        <v>0.57771877993847598</v>
      </c>
      <c r="D2790" s="17">
        <v>0.59794712265747296</v>
      </c>
      <c r="E2790" s="17">
        <v>0.55932070993701</v>
      </c>
      <c r="F2790" s="17"/>
      <c r="G2790" s="17">
        <v>0.64154042873917905</v>
      </c>
      <c r="H2790" s="17">
        <v>0.68627019872639805</v>
      </c>
      <c r="I2790" s="17">
        <v>0.65278827936428496</v>
      </c>
      <c r="J2790" s="17">
        <v>0.57204674081676898</v>
      </c>
      <c r="K2790" s="17">
        <v>0.471684371115558</v>
      </c>
      <c r="L2790" s="17">
        <v>0.46569080881976899</v>
      </c>
      <c r="M2790" s="17"/>
      <c r="N2790" s="17">
        <v>0.61963807319946995</v>
      </c>
      <c r="O2790" s="17">
        <v>0.59151014896079801</v>
      </c>
      <c r="P2790" s="17">
        <v>0.59123680811513801</v>
      </c>
      <c r="Q2790" s="17">
        <v>0.50509266452714496</v>
      </c>
      <c r="R2790" s="17"/>
      <c r="S2790" s="17">
        <v>0.64020107454456299</v>
      </c>
      <c r="T2790" s="17">
        <v>0.50166608592645701</v>
      </c>
      <c r="U2790" s="17">
        <v>0.57820748827341595</v>
      </c>
      <c r="V2790" s="17">
        <v>0.50927349771332997</v>
      </c>
      <c r="W2790" s="17">
        <v>0.62120895075659599</v>
      </c>
      <c r="X2790" s="17">
        <v>0.57506169274722096</v>
      </c>
      <c r="Y2790" s="17">
        <v>0.563355726374412</v>
      </c>
      <c r="Z2790" s="17">
        <v>0.58119601200271498</v>
      </c>
      <c r="AA2790" s="17">
        <v>0.60097003850379904</v>
      </c>
      <c r="AB2790" s="17">
        <v>0.57914913763289699</v>
      </c>
      <c r="AC2790" s="17">
        <v>0.53076201969625003</v>
      </c>
      <c r="AD2790" s="17">
        <v>0.71263275271762805</v>
      </c>
      <c r="AE2790" s="17"/>
      <c r="AF2790" s="17">
        <v>0.50737139995678204</v>
      </c>
      <c r="AG2790" s="17">
        <v>0.62561274629290597</v>
      </c>
      <c r="AH2790" s="17">
        <v>0.55049263364202194</v>
      </c>
      <c r="AI2790" s="17"/>
      <c r="AJ2790" s="17">
        <v>0.508129963224627</v>
      </c>
      <c r="AK2790" s="17">
        <v>0.65736646833804202</v>
      </c>
      <c r="AL2790" s="17">
        <v>0.573968007339969</v>
      </c>
      <c r="AM2790" s="17">
        <v>0.38382260798162698</v>
      </c>
      <c r="AN2790" s="17">
        <v>0.55029076311371605</v>
      </c>
      <c r="AO2790" s="17"/>
      <c r="AP2790" s="17">
        <v>0.52611229897170997</v>
      </c>
      <c r="AQ2790" s="17">
        <v>0.65095045561917197</v>
      </c>
      <c r="AR2790" s="17">
        <v>0.62138898774774298</v>
      </c>
      <c r="AS2790" s="17"/>
      <c r="AT2790" s="17">
        <v>0.53463382476410304</v>
      </c>
      <c r="AU2790" s="17">
        <v>0.61892020433231798</v>
      </c>
      <c r="AV2790" s="17" t="s">
        <v>74</v>
      </c>
      <c r="AW2790" s="17">
        <v>0.50337957858858695</v>
      </c>
      <c r="AX2790" s="17">
        <v>0.556368407087798</v>
      </c>
      <c r="AY2790" s="17">
        <v>0.64510658355907202</v>
      </c>
      <c r="AZ2790" s="17">
        <v>0.61400225931220598</v>
      </c>
    </row>
    <row r="2791" spans="2:52" x14ac:dyDescent="0.35">
      <c r="B2791" t="s">
        <v>233</v>
      </c>
      <c r="C2791" s="17">
        <v>0.115449285948928</v>
      </c>
      <c r="D2791" s="17">
        <v>0.120041511473472</v>
      </c>
      <c r="E2791" s="17">
        <v>0.108684104076768</v>
      </c>
      <c r="F2791" s="17"/>
      <c r="G2791" s="17">
        <v>9.6320804288735296E-2</v>
      </c>
      <c r="H2791" s="17">
        <v>5.9535920953474E-2</v>
      </c>
      <c r="I2791" s="17">
        <v>8.7318610563967503E-2</v>
      </c>
      <c r="J2791" s="17">
        <v>0.12216719164359199</v>
      </c>
      <c r="K2791" s="17">
        <v>0.13969052425061201</v>
      </c>
      <c r="L2791" s="17">
        <v>0.17416665675328799</v>
      </c>
      <c r="M2791" s="17"/>
      <c r="N2791" s="17">
        <v>0.109820689056912</v>
      </c>
      <c r="O2791" s="17">
        <v>0.107050555747493</v>
      </c>
      <c r="P2791" s="17">
        <v>0.120640756320734</v>
      </c>
      <c r="Q2791" s="17">
        <v>0.12584171087509699</v>
      </c>
      <c r="R2791" s="17"/>
      <c r="S2791" s="17">
        <v>8.0343622458671396E-2</v>
      </c>
      <c r="T2791" s="17">
        <v>0.102354390167</v>
      </c>
      <c r="U2791" s="17">
        <v>0.140306218220243</v>
      </c>
      <c r="V2791" s="17">
        <v>0.16557851961098399</v>
      </c>
      <c r="W2791" s="17">
        <v>0.15305039389612499</v>
      </c>
      <c r="X2791" s="17">
        <v>0.12939138952711801</v>
      </c>
      <c r="Y2791" s="17">
        <v>0.10554164070880501</v>
      </c>
      <c r="Z2791" s="17">
        <v>0.16338239493232901</v>
      </c>
      <c r="AA2791" s="17">
        <v>8.2923572087917397E-2</v>
      </c>
      <c r="AB2791" s="17">
        <v>0.161485151188316</v>
      </c>
      <c r="AC2791" s="17">
        <v>8.2664930066078807E-2</v>
      </c>
      <c r="AD2791" s="17">
        <v>0</v>
      </c>
      <c r="AE2791" s="17"/>
      <c r="AF2791" s="17">
        <v>0.16924423587016801</v>
      </c>
      <c r="AG2791" s="17">
        <v>7.7923756856456805E-2</v>
      </c>
      <c r="AH2791" s="17">
        <v>0.12036047160163101</v>
      </c>
      <c r="AI2791" s="17"/>
      <c r="AJ2791" s="17">
        <v>0.15930644343832501</v>
      </c>
      <c r="AK2791" s="17">
        <v>6.9009414759048204E-2</v>
      </c>
      <c r="AL2791" s="17">
        <v>0.138905623083485</v>
      </c>
      <c r="AM2791" s="17">
        <v>0.3537221538657</v>
      </c>
      <c r="AN2791" s="17">
        <v>0.120565831365522</v>
      </c>
      <c r="AO2791" s="17"/>
      <c r="AP2791" s="17">
        <v>0.17633353121110201</v>
      </c>
      <c r="AQ2791" s="17">
        <v>7.22507916155464E-2</v>
      </c>
      <c r="AR2791" s="17">
        <v>7.7245602478232797E-2</v>
      </c>
      <c r="AS2791" s="17"/>
      <c r="AT2791" s="17">
        <v>0.14270887086165601</v>
      </c>
      <c r="AU2791" s="17">
        <v>0.119533504926208</v>
      </c>
      <c r="AV2791" s="17" t="s">
        <v>74</v>
      </c>
      <c r="AW2791" s="17">
        <v>0.12544860046216499</v>
      </c>
      <c r="AX2791" s="17">
        <v>8.5537998100119098E-2</v>
      </c>
      <c r="AY2791" s="17">
        <v>7.6726426079430199E-2</v>
      </c>
      <c r="AZ2791" s="17">
        <v>9.2120223606031199E-2</v>
      </c>
    </row>
    <row r="2792" spans="2:52" x14ac:dyDescent="0.35">
      <c r="B2792" t="s">
        <v>86</v>
      </c>
      <c r="C2792" s="17">
        <v>0.46226949398954797</v>
      </c>
      <c r="D2792" s="17">
        <v>0.47790561118400199</v>
      </c>
      <c r="E2792" s="17">
        <v>0.45063660586024201</v>
      </c>
      <c r="F2792" s="17"/>
      <c r="G2792" s="17">
        <v>0.54521962445044403</v>
      </c>
      <c r="H2792" s="17">
        <v>0.62673427777292401</v>
      </c>
      <c r="I2792" s="17">
        <v>0.56546966880031702</v>
      </c>
      <c r="J2792" s="17">
        <v>0.44987954917317802</v>
      </c>
      <c r="K2792" s="17">
        <v>0.33199384686494599</v>
      </c>
      <c r="L2792" s="17">
        <v>0.29152415206648102</v>
      </c>
      <c r="M2792" s="17"/>
      <c r="N2792" s="17">
        <v>0.50981738414255695</v>
      </c>
      <c r="O2792" s="17">
        <v>0.48445959321330501</v>
      </c>
      <c r="P2792" s="17">
        <v>0.470596051794404</v>
      </c>
      <c r="Q2792" s="17">
        <v>0.37925095365204697</v>
      </c>
      <c r="R2792" s="17"/>
      <c r="S2792" s="17">
        <v>0.55985745208589099</v>
      </c>
      <c r="T2792" s="17">
        <v>0.39931169575945602</v>
      </c>
      <c r="U2792" s="17">
        <v>0.43790127005317298</v>
      </c>
      <c r="V2792" s="17">
        <v>0.343694978102346</v>
      </c>
      <c r="W2792" s="17">
        <v>0.46815855686047098</v>
      </c>
      <c r="X2792" s="17">
        <v>0.44567030322010198</v>
      </c>
      <c r="Y2792" s="17">
        <v>0.457814085665607</v>
      </c>
      <c r="Z2792" s="17">
        <v>0.417813617070387</v>
      </c>
      <c r="AA2792" s="17">
        <v>0.51804646641588104</v>
      </c>
      <c r="AB2792" s="17">
        <v>0.41766398644458103</v>
      </c>
      <c r="AC2792" s="17">
        <v>0.44809708963017097</v>
      </c>
      <c r="AD2792" s="17">
        <v>0.71263275271762805</v>
      </c>
      <c r="AE2792" s="17"/>
      <c r="AF2792" s="17">
        <v>0.33812716408661397</v>
      </c>
      <c r="AG2792" s="17">
        <v>0.54768898943644895</v>
      </c>
      <c r="AH2792" s="17">
        <v>0.43013216204039101</v>
      </c>
      <c r="AI2792" s="17"/>
      <c r="AJ2792" s="17">
        <v>0.34882351978630199</v>
      </c>
      <c r="AK2792" s="17">
        <v>0.58835705357899404</v>
      </c>
      <c r="AL2792" s="17">
        <v>0.43506238425648402</v>
      </c>
      <c r="AM2792" s="17">
        <v>3.0100454115927398E-2</v>
      </c>
      <c r="AN2792" s="17">
        <v>0.42972493174819398</v>
      </c>
      <c r="AO2792" s="17"/>
      <c r="AP2792" s="17">
        <v>0.34977876776060801</v>
      </c>
      <c r="AQ2792" s="17">
        <v>0.57869966400362605</v>
      </c>
      <c r="AR2792" s="17">
        <v>0.54414338526951</v>
      </c>
      <c r="AS2792" s="17"/>
      <c r="AT2792" s="17">
        <v>0.39192495390244803</v>
      </c>
      <c r="AU2792" s="17">
        <v>0.49938669940611002</v>
      </c>
      <c r="AV2792" s="17" t="s">
        <v>74</v>
      </c>
      <c r="AW2792" s="17">
        <v>0.37793097812642201</v>
      </c>
      <c r="AX2792" s="17">
        <v>0.47083040898767903</v>
      </c>
      <c r="AY2792" s="17">
        <v>0.56838015747964199</v>
      </c>
      <c r="AZ2792" s="17">
        <v>0.52188203570617397</v>
      </c>
    </row>
    <row r="2793" spans="2:52" x14ac:dyDescent="0.35">
      <c r="C2793" s="17"/>
      <c r="D2793" s="17"/>
      <c r="E2793" s="17"/>
      <c r="F2793" s="17"/>
      <c r="G2793" s="17"/>
      <c r="H2793" s="17"/>
      <c r="I2793" s="17"/>
      <c r="J2793" s="17"/>
      <c r="K2793" s="17"/>
      <c r="L2793" s="17"/>
      <c r="M2793" s="17"/>
      <c r="N2793" s="17"/>
      <c r="O2793" s="17"/>
      <c r="P2793" s="17"/>
      <c r="Q2793" s="17"/>
      <c r="R2793" s="17"/>
      <c r="S2793" s="17"/>
      <c r="T2793" s="17"/>
      <c r="U2793" s="17"/>
      <c r="V2793" s="17"/>
      <c r="W2793" s="17"/>
      <c r="X2793" s="17"/>
      <c r="Y2793" s="17"/>
      <c r="Z2793" s="17"/>
      <c r="AA2793" s="17"/>
      <c r="AB2793" s="17"/>
      <c r="AC2793" s="17"/>
      <c r="AD2793" s="17"/>
      <c r="AE2793" s="17"/>
      <c r="AF2793" s="17"/>
      <c r="AG2793" s="17"/>
      <c r="AH2793" s="17"/>
      <c r="AI2793" s="17"/>
      <c r="AJ2793" s="17"/>
      <c r="AK2793" s="17"/>
      <c r="AL2793" s="17"/>
      <c r="AM2793" s="17"/>
      <c r="AN2793" s="17"/>
      <c r="AO2793" s="17"/>
      <c r="AP2793" s="17"/>
      <c r="AQ2793" s="17"/>
      <c r="AR2793" s="17"/>
      <c r="AS2793" s="17"/>
      <c r="AT2793" s="17"/>
      <c r="AU2793" s="17"/>
      <c r="AV2793" s="17"/>
      <c r="AW2793" s="17"/>
      <c r="AX2793" s="17"/>
      <c r="AY2793" s="17"/>
      <c r="AZ2793" s="17"/>
    </row>
    <row r="2794" spans="2:52" x14ac:dyDescent="0.35">
      <c r="B2794" s="6" t="s">
        <v>742</v>
      </c>
      <c r="C2794" s="17"/>
      <c r="D2794" s="17"/>
      <c r="E2794" s="17"/>
      <c r="F2794" s="17"/>
      <c r="G2794" s="17"/>
      <c r="H2794" s="17"/>
      <c r="I2794" s="17"/>
      <c r="J2794" s="17"/>
      <c r="K2794" s="17"/>
      <c r="L2794" s="17"/>
      <c r="M2794" s="17"/>
      <c r="N2794" s="17"/>
      <c r="O2794" s="17"/>
      <c r="P2794" s="17"/>
      <c r="Q2794" s="17"/>
      <c r="R2794" s="17"/>
      <c r="S2794" s="17"/>
      <c r="T2794" s="17"/>
      <c r="U2794" s="17"/>
      <c r="V2794" s="17"/>
      <c r="W2794" s="17"/>
      <c r="X2794" s="17"/>
      <c r="Y2794" s="17"/>
      <c r="Z2794" s="17"/>
      <c r="AA2794" s="17"/>
      <c r="AB2794" s="17"/>
      <c r="AC2794" s="17"/>
      <c r="AD2794" s="17"/>
      <c r="AE2794" s="17"/>
      <c r="AF2794" s="17"/>
      <c r="AG2794" s="17"/>
      <c r="AH2794" s="17"/>
      <c r="AI2794" s="17"/>
      <c r="AJ2794" s="17"/>
      <c r="AK2794" s="17"/>
      <c r="AL2794" s="17"/>
      <c r="AM2794" s="17"/>
      <c r="AN2794" s="17"/>
      <c r="AO2794" s="17"/>
      <c r="AP2794" s="17"/>
      <c r="AQ2794" s="17"/>
      <c r="AR2794" s="17"/>
      <c r="AS2794" s="17"/>
      <c r="AT2794" s="17"/>
      <c r="AU2794" s="17"/>
      <c r="AV2794" s="17"/>
      <c r="AW2794" s="17"/>
      <c r="AX2794" s="17"/>
      <c r="AY2794" s="17"/>
      <c r="AZ2794" s="17"/>
    </row>
    <row r="2795" spans="2:52" x14ac:dyDescent="0.35">
      <c r="B2795" s="24" t="s">
        <v>76</v>
      </c>
      <c r="C2795" s="17"/>
      <c r="D2795" s="17"/>
      <c r="E2795" s="17"/>
      <c r="F2795" s="17"/>
      <c r="G2795" s="17"/>
      <c r="H2795" s="17"/>
      <c r="I2795" s="17"/>
      <c r="J2795" s="17"/>
      <c r="K2795" s="17"/>
      <c r="L2795" s="17"/>
      <c r="M2795" s="17"/>
      <c r="N2795" s="17"/>
      <c r="O2795" s="17"/>
      <c r="P2795" s="17"/>
      <c r="Q2795" s="17"/>
      <c r="R2795" s="17"/>
      <c r="S2795" s="17"/>
      <c r="T2795" s="17"/>
      <c r="U2795" s="17"/>
      <c r="V2795" s="17"/>
      <c r="W2795" s="17"/>
      <c r="X2795" s="17"/>
      <c r="Y2795" s="17"/>
      <c r="Z2795" s="17"/>
      <c r="AA2795" s="17"/>
      <c r="AB2795" s="17"/>
      <c r="AC2795" s="17"/>
      <c r="AD2795" s="17"/>
      <c r="AE2795" s="17"/>
      <c r="AF2795" s="17"/>
      <c r="AG2795" s="17"/>
      <c r="AH2795" s="17"/>
      <c r="AI2795" s="17"/>
      <c r="AJ2795" s="17"/>
      <c r="AK2795" s="17"/>
      <c r="AL2795" s="17"/>
      <c r="AM2795" s="17"/>
      <c r="AN2795" s="17"/>
      <c r="AO2795" s="17"/>
      <c r="AP2795" s="17"/>
      <c r="AQ2795" s="17"/>
      <c r="AR2795" s="17"/>
      <c r="AS2795" s="17"/>
      <c r="AT2795" s="17"/>
      <c r="AU2795" s="17"/>
      <c r="AV2795" s="17"/>
      <c r="AW2795" s="17"/>
      <c r="AX2795" s="17"/>
      <c r="AY2795" s="17"/>
      <c r="AZ2795" s="17"/>
    </row>
    <row r="2796" spans="2:52" x14ac:dyDescent="0.35">
      <c r="B2796" t="s">
        <v>739</v>
      </c>
      <c r="C2796" s="17">
        <v>0.20407605449746899</v>
      </c>
      <c r="D2796" s="17">
        <v>0.22563001218508599</v>
      </c>
      <c r="E2796" s="17">
        <v>0.18262900277459701</v>
      </c>
      <c r="F2796" s="17"/>
      <c r="G2796" s="17">
        <v>0.23664016794126899</v>
      </c>
      <c r="H2796" s="17">
        <v>0.26904749722303201</v>
      </c>
      <c r="I2796" s="17">
        <v>0.215343210820373</v>
      </c>
      <c r="J2796" s="17">
        <v>0.20100113168571601</v>
      </c>
      <c r="K2796" s="17">
        <v>0.15727551765800901</v>
      </c>
      <c r="L2796" s="17">
        <v>0.15450059722939799</v>
      </c>
      <c r="M2796" s="17"/>
      <c r="N2796" s="17">
        <v>0.20669795649054501</v>
      </c>
      <c r="O2796" s="17">
        <v>0.209929192703116</v>
      </c>
      <c r="P2796" s="17">
        <v>0.20206214055119301</v>
      </c>
      <c r="Q2796" s="17">
        <v>0.197556054568959</v>
      </c>
      <c r="R2796" s="17"/>
      <c r="S2796" s="17">
        <v>0.22607130874324399</v>
      </c>
      <c r="T2796" s="17">
        <v>0.19071775696523799</v>
      </c>
      <c r="U2796" s="17">
        <v>0.21233530838008199</v>
      </c>
      <c r="V2796" s="17">
        <v>0.172385911231034</v>
      </c>
      <c r="W2796" s="17">
        <v>0.20082828253648</v>
      </c>
      <c r="X2796" s="17">
        <v>0.21247310615494699</v>
      </c>
      <c r="Y2796" s="17">
        <v>0.20451407851956699</v>
      </c>
      <c r="Z2796" s="17">
        <v>0.17819324998991301</v>
      </c>
      <c r="AA2796" s="17">
        <v>0.18432212412643101</v>
      </c>
      <c r="AB2796" s="17">
        <v>0.20577513486906199</v>
      </c>
      <c r="AC2796" s="17">
        <v>0.23257376850032099</v>
      </c>
      <c r="AD2796" s="17">
        <v>0.267737858271756</v>
      </c>
      <c r="AE2796" s="17"/>
      <c r="AF2796" s="17">
        <v>0.191465887856795</v>
      </c>
      <c r="AG2796" s="17">
        <v>0.20497601688484601</v>
      </c>
      <c r="AH2796" s="17">
        <v>0.227196730752009</v>
      </c>
      <c r="AI2796" s="17"/>
      <c r="AJ2796" s="17">
        <v>0.188956269070639</v>
      </c>
      <c r="AK2796" s="17">
        <v>0.22603257373816399</v>
      </c>
      <c r="AL2796" s="17">
        <v>0.18637940524659299</v>
      </c>
      <c r="AM2796" s="17">
        <v>0.223318233383273</v>
      </c>
      <c r="AN2796" s="17">
        <v>0.20287021921114601</v>
      </c>
      <c r="AO2796" s="17"/>
      <c r="AP2796" s="17">
        <v>0.22053073315038799</v>
      </c>
      <c r="AQ2796" s="17">
        <v>0.21676862143169001</v>
      </c>
      <c r="AR2796" s="17">
        <v>0.20727567966916999</v>
      </c>
      <c r="AS2796" s="17"/>
      <c r="AT2796" s="17">
        <v>0.176071495154414</v>
      </c>
      <c r="AU2796" s="17">
        <v>0.20800554140102001</v>
      </c>
      <c r="AV2796" s="17" t="s">
        <v>74</v>
      </c>
      <c r="AW2796" s="17">
        <v>0.25486981171473899</v>
      </c>
      <c r="AX2796" s="17">
        <v>0.194775929276715</v>
      </c>
      <c r="AY2796" s="17">
        <v>0.23634629402365101</v>
      </c>
      <c r="AZ2796" s="17">
        <v>0.23409063019607501</v>
      </c>
    </row>
    <row r="2797" spans="2:52" x14ac:dyDescent="0.35">
      <c r="B2797" t="s">
        <v>740</v>
      </c>
      <c r="C2797" s="17">
        <v>0.31562164501163398</v>
      </c>
      <c r="D2797" s="17">
        <v>0.36117977066797602</v>
      </c>
      <c r="E2797" s="17">
        <v>0.27219115326427101</v>
      </c>
      <c r="F2797" s="17"/>
      <c r="G2797" s="17">
        <v>0.36113713000666398</v>
      </c>
      <c r="H2797" s="17">
        <v>0.29115261183669899</v>
      </c>
      <c r="I2797" s="17">
        <v>0.305158470290608</v>
      </c>
      <c r="J2797" s="17">
        <v>0.29286771178250998</v>
      </c>
      <c r="K2797" s="17">
        <v>0.30312854465927902</v>
      </c>
      <c r="L2797" s="17">
        <v>0.34059003167596202</v>
      </c>
      <c r="M2797" s="17"/>
      <c r="N2797" s="17">
        <v>0.37298993688055598</v>
      </c>
      <c r="O2797" s="17">
        <v>0.322665010943889</v>
      </c>
      <c r="P2797" s="17">
        <v>0.28001204548662501</v>
      </c>
      <c r="Q2797" s="17">
        <v>0.27676780663829498</v>
      </c>
      <c r="R2797" s="17"/>
      <c r="S2797" s="17">
        <v>0.35096157739797201</v>
      </c>
      <c r="T2797" s="17">
        <v>0.326801411211398</v>
      </c>
      <c r="U2797" s="17">
        <v>0.28974759462743499</v>
      </c>
      <c r="V2797" s="17">
        <v>0.32809763630379701</v>
      </c>
      <c r="W2797" s="17">
        <v>0.36242262765549299</v>
      </c>
      <c r="X2797" s="17">
        <v>0.31001294291652198</v>
      </c>
      <c r="Y2797" s="17">
        <v>0.28282101244924102</v>
      </c>
      <c r="Z2797" s="17">
        <v>0.276687510162688</v>
      </c>
      <c r="AA2797" s="17">
        <v>0.33678362392834299</v>
      </c>
      <c r="AB2797" s="17">
        <v>0.31315863461894899</v>
      </c>
      <c r="AC2797" s="17">
        <v>0.26503641193767402</v>
      </c>
      <c r="AD2797" s="17">
        <v>0.19475387233584601</v>
      </c>
      <c r="AE2797" s="17"/>
      <c r="AF2797" s="17">
        <v>0.31290763968375102</v>
      </c>
      <c r="AG2797" s="17">
        <v>0.32978653177863598</v>
      </c>
      <c r="AH2797" s="17">
        <v>0.262413556245156</v>
      </c>
      <c r="AI2797" s="17"/>
      <c r="AJ2797" s="17">
        <v>0.32403877809694598</v>
      </c>
      <c r="AK2797" s="17">
        <v>0.33328003182693799</v>
      </c>
      <c r="AL2797" s="17">
        <v>0.34410249553336603</v>
      </c>
      <c r="AM2797" s="17">
        <v>0.35131960532686701</v>
      </c>
      <c r="AN2797" s="17">
        <v>0.26153177453556298</v>
      </c>
      <c r="AO2797" s="17"/>
      <c r="AP2797" s="17">
        <v>0.31838595471708497</v>
      </c>
      <c r="AQ2797" s="17">
        <v>0.34830555630482701</v>
      </c>
      <c r="AR2797" s="17">
        <v>0.33851076244275502</v>
      </c>
      <c r="AS2797" s="17"/>
      <c r="AT2797" s="17">
        <v>0.32603198953070001</v>
      </c>
      <c r="AU2797" s="17">
        <v>0.30313857312033998</v>
      </c>
      <c r="AV2797" s="17" t="s">
        <v>74</v>
      </c>
      <c r="AW2797" s="17">
        <v>0.29057836081148303</v>
      </c>
      <c r="AX2797" s="17">
        <v>0.31098304477995398</v>
      </c>
      <c r="AY2797" s="17">
        <v>0.324817487264357</v>
      </c>
      <c r="AZ2797" s="17">
        <v>0.28845888497266498</v>
      </c>
    </row>
    <row r="2798" spans="2:52" x14ac:dyDescent="0.35">
      <c r="B2798" t="s">
        <v>741</v>
      </c>
      <c r="C2798" s="17">
        <v>0.18001333918025</v>
      </c>
      <c r="D2798" s="17">
        <v>0.187437954917856</v>
      </c>
      <c r="E2798" s="17">
        <v>0.172071762112875</v>
      </c>
      <c r="F2798" s="17"/>
      <c r="G2798" s="17">
        <v>0.192735087797544</v>
      </c>
      <c r="H2798" s="17">
        <v>0.192181384754403</v>
      </c>
      <c r="I2798" s="17">
        <v>0.17690785069575399</v>
      </c>
      <c r="J2798" s="17">
        <v>0.173606351667527</v>
      </c>
      <c r="K2798" s="17">
        <v>0.17050503081274801</v>
      </c>
      <c r="L2798" s="17">
        <v>0.17579189270633699</v>
      </c>
      <c r="M2798" s="17"/>
      <c r="N2798" s="17">
        <v>0.17070914064918799</v>
      </c>
      <c r="O2798" s="17">
        <v>0.19736241843637101</v>
      </c>
      <c r="P2798" s="17">
        <v>0.17796809180190301</v>
      </c>
      <c r="Q2798" s="17">
        <v>0.17303863270398701</v>
      </c>
      <c r="R2798" s="17"/>
      <c r="S2798" s="17">
        <v>0.17357317041765299</v>
      </c>
      <c r="T2798" s="17">
        <v>0.150362580879663</v>
      </c>
      <c r="U2798" s="17">
        <v>0.21009589416003499</v>
      </c>
      <c r="V2798" s="17">
        <v>0.18113455989553401</v>
      </c>
      <c r="W2798" s="17">
        <v>0.18778865163344299</v>
      </c>
      <c r="X2798" s="17">
        <v>0.182557448108217</v>
      </c>
      <c r="Y2798" s="17">
        <v>0.16527577345597899</v>
      </c>
      <c r="Z2798" s="17">
        <v>0.21569801040907399</v>
      </c>
      <c r="AA2798" s="17">
        <v>0.16979290412443401</v>
      </c>
      <c r="AB2798" s="17">
        <v>0.23152837811919</v>
      </c>
      <c r="AC2798" s="17">
        <v>0.14138777685856199</v>
      </c>
      <c r="AD2798" s="17">
        <v>0.168044761524651</v>
      </c>
      <c r="AE2798" s="17"/>
      <c r="AF2798" s="17">
        <v>0.17889291994230599</v>
      </c>
      <c r="AG2798" s="17">
        <v>0.18898789686838099</v>
      </c>
      <c r="AH2798" s="17">
        <v>0.158191626922106</v>
      </c>
      <c r="AI2798" s="17"/>
      <c r="AJ2798" s="17">
        <v>0.19265874953904899</v>
      </c>
      <c r="AK2798" s="17">
        <v>0.16666748379722199</v>
      </c>
      <c r="AL2798" s="17">
        <v>0.22496027952275499</v>
      </c>
      <c r="AM2798" s="17">
        <v>0.16506214671744401</v>
      </c>
      <c r="AN2798" s="17">
        <v>0.13780581497594099</v>
      </c>
      <c r="AO2798" s="17"/>
      <c r="AP2798" s="17">
        <v>0.220396108331951</v>
      </c>
      <c r="AQ2798" s="17">
        <v>0.166770841844258</v>
      </c>
      <c r="AR2798" s="17">
        <v>0.218216908191257</v>
      </c>
      <c r="AS2798" s="17"/>
      <c r="AT2798" s="17">
        <v>0.18101316533403999</v>
      </c>
      <c r="AU2798" s="17">
        <v>0.207894168082771</v>
      </c>
      <c r="AV2798" s="17" t="s">
        <v>74</v>
      </c>
      <c r="AW2798" s="17">
        <v>0.16219234368169799</v>
      </c>
      <c r="AX2798" s="17">
        <v>0.14256510053909999</v>
      </c>
      <c r="AY2798" s="17">
        <v>0.165087597297953</v>
      </c>
      <c r="AZ2798" s="17">
        <v>0.18128351847718699</v>
      </c>
    </row>
    <row r="2799" spans="2:52" x14ac:dyDescent="0.35">
      <c r="B2799" t="s">
        <v>72</v>
      </c>
      <c r="C2799" s="17">
        <v>0.30028896131064697</v>
      </c>
      <c r="D2799" s="17">
        <v>0.22575226222908201</v>
      </c>
      <c r="E2799" s="17">
        <v>0.373108081848256</v>
      </c>
      <c r="F2799" s="17"/>
      <c r="G2799" s="17">
        <v>0.209487614254523</v>
      </c>
      <c r="H2799" s="17">
        <v>0.24761850618586601</v>
      </c>
      <c r="I2799" s="17">
        <v>0.30259046819326502</v>
      </c>
      <c r="J2799" s="17">
        <v>0.33252480486424701</v>
      </c>
      <c r="K2799" s="17">
        <v>0.36909090686996399</v>
      </c>
      <c r="L2799" s="17">
        <v>0.32911747838830302</v>
      </c>
      <c r="M2799" s="17"/>
      <c r="N2799" s="17">
        <v>0.24960296597971099</v>
      </c>
      <c r="O2799" s="17">
        <v>0.27004337791662297</v>
      </c>
      <c r="P2799" s="17">
        <v>0.33995772216027897</v>
      </c>
      <c r="Q2799" s="17">
        <v>0.35263750608875899</v>
      </c>
      <c r="R2799" s="17"/>
      <c r="S2799" s="17">
        <v>0.249393943441132</v>
      </c>
      <c r="T2799" s="17">
        <v>0.33211825094370101</v>
      </c>
      <c r="U2799" s="17">
        <v>0.287821202832448</v>
      </c>
      <c r="V2799" s="17">
        <v>0.31838189256963401</v>
      </c>
      <c r="W2799" s="17">
        <v>0.24896043817458399</v>
      </c>
      <c r="X2799" s="17">
        <v>0.29495650282031499</v>
      </c>
      <c r="Y2799" s="17">
        <v>0.347389135575214</v>
      </c>
      <c r="Z2799" s="17">
        <v>0.32942122943832503</v>
      </c>
      <c r="AA2799" s="17">
        <v>0.30910134782079202</v>
      </c>
      <c r="AB2799" s="17">
        <v>0.24953785239279999</v>
      </c>
      <c r="AC2799" s="17">
        <v>0.36100204270344299</v>
      </c>
      <c r="AD2799" s="17">
        <v>0.36946350786774701</v>
      </c>
      <c r="AE2799" s="17"/>
      <c r="AF2799" s="17">
        <v>0.31673355251714802</v>
      </c>
      <c r="AG2799" s="17">
        <v>0.27624955446813698</v>
      </c>
      <c r="AH2799" s="17">
        <v>0.352198086080729</v>
      </c>
      <c r="AI2799" s="17"/>
      <c r="AJ2799" s="17">
        <v>0.29434620329336603</v>
      </c>
      <c r="AK2799" s="17">
        <v>0.274019910637677</v>
      </c>
      <c r="AL2799" s="17">
        <v>0.24455781969728599</v>
      </c>
      <c r="AM2799" s="17">
        <v>0.26030001457241603</v>
      </c>
      <c r="AN2799" s="17">
        <v>0.39779219127734999</v>
      </c>
      <c r="AO2799" s="17"/>
      <c r="AP2799" s="17">
        <v>0.24068720380057601</v>
      </c>
      <c r="AQ2799" s="17">
        <v>0.26815498041922498</v>
      </c>
      <c r="AR2799" s="17">
        <v>0.235996649696817</v>
      </c>
      <c r="AS2799" s="17"/>
      <c r="AT2799" s="17">
        <v>0.316883349980847</v>
      </c>
      <c r="AU2799" s="17">
        <v>0.28096171739587</v>
      </c>
      <c r="AV2799" s="17" t="s">
        <v>74</v>
      </c>
      <c r="AW2799" s="17">
        <v>0.29235948379207999</v>
      </c>
      <c r="AX2799" s="17">
        <v>0.35167592540423098</v>
      </c>
      <c r="AY2799" s="17">
        <v>0.273748621414038</v>
      </c>
      <c r="AZ2799" s="17">
        <v>0.29616696635407302</v>
      </c>
    </row>
    <row r="2800" spans="2:52" x14ac:dyDescent="0.35">
      <c r="C2800" s="17"/>
      <c r="D2800" s="17"/>
      <c r="E2800" s="17"/>
      <c r="F2800" s="17"/>
      <c r="G2800" s="17"/>
      <c r="H2800" s="17"/>
      <c r="I2800" s="17"/>
      <c r="J2800" s="17"/>
      <c r="K2800" s="17"/>
      <c r="L2800" s="17"/>
      <c r="M2800" s="17"/>
      <c r="N2800" s="17"/>
      <c r="O2800" s="17"/>
      <c r="P2800" s="17"/>
      <c r="Q2800" s="17"/>
      <c r="R2800" s="17"/>
      <c r="S2800" s="17"/>
      <c r="T2800" s="17"/>
      <c r="U2800" s="17"/>
      <c r="V2800" s="17"/>
      <c r="W2800" s="17"/>
      <c r="X2800" s="17"/>
      <c r="Y2800" s="17"/>
      <c r="Z2800" s="17"/>
      <c r="AA2800" s="17"/>
      <c r="AB2800" s="17"/>
      <c r="AC2800" s="17"/>
      <c r="AD2800" s="17"/>
      <c r="AE2800" s="17"/>
      <c r="AF2800" s="17"/>
      <c r="AG2800" s="17"/>
      <c r="AH2800" s="17"/>
      <c r="AI2800" s="17"/>
      <c r="AJ2800" s="17"/>
      <c r="AK2800" s="17"/>
      <c r="AL2800" s="17"/>
      <c r="AM2800" s="17"/>
      <c r="AN2800" s="17"/>
      <c r="AO2800" s="17"/>
      <c r="AP2800" s="17"/>
      <c r="AQ2800" s="17"/>
      <c r="AR2800" s="17"/>
      <c r="AS2800" s="17"/>
      <c r="AT2800" s="17"/>
      <c r="AU2800" s="17"/>
      <c r="AV2800" s="17"/>
      <c r="AW2800" s="17"/>
      <c r="AX2800" s="17"/>
      <c r="AY2800" s="17"/>
      <c r="AZ2800" s="17"/>
    </row>
    <row r="2801" spans="2:52" x14ac:dyDescent="0.35">
      <c r="B2801" s="6" t="s">
        <v>749</v>
      </c>
      <c r="C2801" s="17"/>
      <c r="D2801" s="17"/>
      <c r="E2801" s="17"/>
      <c r="F2801" s="17"/>
      <c r="G2801" s="17"/>
      <c r="H2801" s="17"/>
      <c r="I2801" s="17"/>
      <c r="J2801" s="17"/>
      <c r="K2801" s="17"/>
      <c r="L2801" s="17"/>
      <c r="M2801" s="17"/>
      <c r="N2801" s="17"/>
      <c r="O2801" s="17"/>
      <c r="P2801" s="17"/>
      <c r="Q2801" s="17"/>
      <c r="R2801" s="17"/>
      <c r="S2801" s="17"/>
      <c r="T2801" s="17"/>
      <c r="U2801" s="17"/>
      <c r="V2801" s="17"/>
      <c r="W2801" s="17"/>
      <c r="X2801" s="17"/>
      <c r="Y2801" s="17"/>
      <c r="Z2801" s="17"/>
      <c r="AA2801" s="17"/>
      <c r="AB2801" s="17"/>
      <c r="AC2801" s="17"/>
      <c r="AD2801" s="17"/>
      <c r="AE2801" s="17"/>
      <c r="AF2801" s="17"/>
      <c r="AG2801" s="17"/>
      <c r="AH2801" s="17"/>
      <c r="AI2801" s="17"/>
      <c r="AJ2801" s="17"/>
      <c r="AK2801" s="17"/>
      <c r="AL2801" s="17"/>
      <c r="AM2801" s="17"/>
      <c r="AN2801" s="17"/>
      <c r="AO2801" s="17"/>
      <c r="AP2801" s="17"/>
      <c r="AQ2801" s="17"/>
      <c r="AR2801" s="17"/>
      <c r="AS2801" s="17"/>
      <c r="AT2801" s="17"/>
      <c r="AU2801" s="17"/>
      <c r="AV2801" s="17"/>
      <c r="AW2801" s="17"/>
      <c r="AX2801" s="17"/>
      <c r="AY2801" s="17"/>
      <c r="AZ2801" s="17"/>
    </row>
    <row r="2802" spans="2:52" x14ac:dyDescent="0.35">
      <c r="B2802" s="24" t="s">
        <v>76</v>
      </c>
      <c r="C2802" s="17"/>
      <c r="D2802" s="17"/>
      <c r="E2802" s="17"/>
      <c r="F2802" s="17"/>
      <c r="G2802" s="17"/>
      <c r="H2802" s="17"/>
      <c r="I2802" s="17"/>
      <c r="J2802" s="17"/>
      <c r="K2802" s="17"/>
      <c r="L2802" s="17"/>
      <c r="M2802" s="17"/>
      <c r="N2802" s="17"/>
      <c r="O2802" s="17"/>
      <c r="P2802" s="17"/>
      <c r="Q2802" s="17"/>
      <c r="R2802" s="17"/>
      <c r="S2802" s="17"/>
      <c r="T2802" s="17"/>
      <c r="U2802" s="17"/>
      <c r="V2802" s="17"/>
      <c r="W2802" s="17"/>
      <c r="X2802" s="17"/>
      <c r="Y2802" s="17"/>
      <c r="Z2802" s="17"/>
      <c r="AA2802" s="17"/>
      <c r="AB2802" s="17"/>
      <c r="AC2802" s="17"/>
      <c r="AD2802" s="17"/>
      <c r="AE2802" s="17"/>
      <c r="AF2802" s="17"/>
      <c r="AG2802" s="17"/>
      <c r="AH2802" s="17"/>
      <c r="AI2802" s="17"/>
      <c r="AJ2802" s="17"/>
      <c r="AK2802" s="17"/>
      <c r="AL2802" s="17"/>
      <c r="AM2802" s="17"/>
      <c r="AN2802" s="17"/>
      <c r="AO2802" s="17"/>
      <c r="AP2802" s="17"/>
      <c r="AQ2802" s="17"/>
      <c r="AR2802" s="17"/>
      <c r="AS2802" s="17"/>
      <c r="AT2802" s="17"/>
      <c r="AU2802" s="17"/>
      <c r="AV2802" s="17"/>
      <c r="AW2802" s="17"/>
      <c r="AX2802" s="17"/>
      <c r="AY2802" s="17"/>
      <c r="AZ2802" s="17"/>
    </row>
    <row r="2803" spans="2:52" x14ac:dyDescent="0.35">
      <c r="B2803" t="s">
        <v>743</v>
      </c>
      <c r="C2803" s="17">
        <v>0.111439508657381</v>
      </c>
      <c r="D2803" s="17">
        <v>0.136579648464866</v>
      </c>
      <c r="E2803" s="17">
        <v>8.6463004884643299E-2</v>
      </c>
      <c r="F2803" s="17"/>
      <c r="G2803" s="17">
        <v>0.117053475846842</v>
      </c>
      <c r="H2803" s="17">
        <v>0.13110383788785601</v>
      </c>
      <c r="I2803" s="17">
        <v>0.13535087876385801</v>
      </c>
      <c r="J2803" s="17">
        <v>0.10875645411265</v>
      </c>
      <c r="K2803" s="17">
        <v>0.103264135274476</v>
      </c>
      <c r="L2803" s="17">
        <v>8.0020088537749098E-2</v>
      </c>
      <c r="M2803" s="17"/>
      <c r="N2803" s="17">
        <v>0.116061356673023</v>
      </c>
      <c r="O2803" s="17">
        <v>0.116962848016751</v>
      </c>
      <c r="P2803" s="17">
        <v>0.105715061713714</v>
      </c>
      <c r="Q2803" s="17">
        <v>0.10717463216251399</v>
      </c>
      <c r="R2803" s="17"/>
      <c r="S2803" s="17">
        <v>0.12913678380674801</v>
      </c>
      <c r="T2803" s="17">
        <v>9.2134367430028605E-2</v>
      </c>
      <c r="U2803" s="17">
        <v>0.11696602787589699</v>
      </c>
      <c r="V2803" s="17">
        <v>0.116233293028187</v>
      </c>
      <c r="W2803" s="17">
        <v>0.10196677235264499</v>
      </c>
      <c r="X2803" s="17">
        <v>0.106009794079335</v>
      </c>
      <c r="Y2803" s="17">
        <v>0.117108149042</v>
      </c>
      <c r="Z2803" s="17">
        <v>6.3272791114483098E-2</v>
      </c>
      <c r="AA2803" s="17">
        <v>0.14363912156109501</v>
      </c>
      <c r="AB2803" s="17">
        <v>9.3209993274746397E-2</v>
      </c>
      <c r="AC2803" s="17">
        <v>9.5178180522425604E-2</v>
      </c>
      <c r="AD2803" s="17">
        <v>0.13469260635139599</v>
      </c>
      <c r="AE2803" s="17"/>
      <c r="AF2803" s="17">
        <v>9.0940880754403305E-2</v>
      </c>
      <c r="AG2803" s="17">
        <v>0.12807849032257901</v>
      </c>
      <c r="AH2803" s="17">
        <v>0.118025849983371</v>
      </c>
      <c r="AI2803" s="17"/>
      <c r="AJ2803" s="17">
        <v>8.4157240963111099E-2</v>
      </c>
      <c r="AK2803" s="17">
        <v>0.130927721626411</v>
      </c>
      <c r="AL2803" s="17">
        <v>0.101797669462696</v>
      </c>
      <c r="AM2803" s="17">
        <v>0.163092479927513</v>
      </c>
      <c r="AN2803" s="17">
        <v>0.13104421696134599</v>
      </c>
      <c r="AO2803" s="17"/>
      <c r="AP2803" s="17">
        <v>9.0412911179279007E-2</v>
      </c>
      <c r="AQ2803" s="17">
        <v>0.140065432408156</v>
      </c>
      <c r="AR2803" s="17">
        <v>0.112268288142424</v>
      </c>
      <c r="AS2803" s="17"/>
      <c r="AT2803" s="17">
        <v>9.1399494228408901E-2</v>
      </c>
      <c r="AU2803" s="17">
        <v>9.3483200878653E-2</v>
      </c>
      <c r="AV2803" s="17" t="s">
        <v>74</v>
      </c>
      <c r="AW2803" s="17">
        <v>0.14655103371454301</v>
      </c>
      <c r="AX2803" s="17">
        <v>0.14575660120696199</v>
      </c>
      <c r="AY2803" s="17">
        <v>0.14141866271150899</v>
      </c>
      <c r="AZ2803" s="17">
        <v>9.5051568260835106E-2</v>
      </c>
    </row>
    <row r="2804" spans="2:52" x14ac:dyDescent="0.35">
      <c r="B2804" t="s">
        <v>744</v>
      </c>
      <c r="C2804" s="17">
        <v>0.26373707658291201</v>
      </c>
      <c r="D2804" s="17">
        <v>0.27223329517480499</v>
      </c>
      <c r="E2804" s="17">
        <v>0.25629830025692302</v>
      </c>
      <c r="F2804" s="17"/>
      <c r="G2804" s="17">
        <v>0.36042161715103399</v>
      </c>
      <c r="H2804" s="17">
        <v>0.32904124817701302</v>
      </c>
      <c r="I2804" s="17">
        <v>0.29251005430757798</v>
      </c>
      <c r="J2804" s="17">
        <v>0.25632223096829398</v>
      </c>
      <c r="K2804" s="17">
        <v>0.18164737664006</v>
      </c>
      <c r="L2804" s="17">
        <v>0.18436327586009099</v>
      </c>
      <c r="M2804" s="17"/>
      <c r="N2804" s="17">
        <v>0.30780619734812198</v>
      </c>
      <c r="O2804" s="17">
        <v>0.26338593859773302</v>
      </c>
      <c r="P2804" s="17">
        <v>0.23713921665256699</v>
      </c>
      <c r="Q2804" s="17">
        <v>0.241243310994356</v>
      </c>
      <c r="R2804" s="17"/>
      <c r="S2804" s="17">
        <v>0.29719168197301099</v>
      </c>
      <c r="T2804" s="17">
        <v>0.25405634041424702</v>
      </c>
      <c r="U2804" s="17">
        <v>0.23035202835209401</v>
      </c>
      <c r="V2804" s="17">
        <v>0.22645370244167101</v>
      </c>
      <c r="W2804" s="17">
        <v>0.26971546201457602</v>
      </c>
      <c r="X2804" s="17">
        <v>0.277883516191611</v>
      </c>
      <c r="Y2804" s="17">
        <v>0.21965305706632399</v>
      </c>
      <c r="Z2804" s="17">
        <v>0.299834572656208</v>
      </c>
      <c r="AA2804" s="17">
        <v>0.265798702307047</v>
      </c>
      <c r="AB2804" s="17">
        <v>0.27115039052074902</v>
      </c>
      <c r="AC2804" s="17">
        <v>0.31087405340758101</v>
      </c>
      <c r="AD2804" s="17">
        <v>0.254861963436606</v>
      </c>
      <c r="AE2804" s="17"/>
      <c r="AF2804" s="17">
        <v>0.21162716665402301</v>
      </c>
      <c r="AG2804" s="17">
        <v>0.291920604701699</v>
      </c>
      <c r="AH2804" s="17">
        <v>0.25150243431976299</v>
      </c>
      <c r="AI2804" s="17"/>
      <c r="AJ2804" s="17">
        <v>0.22275082832454901</v>
      </c>
      <c r="AK2804" s="17">
        <v>0.31114761205310199</v>
      </c>
      <c r="AL2804" s="17">
        <v>0.314479638876833</v>
      </c>
      <c r="AM2804" s="17">
        <v>0.193072611923882</v>
      </c>
      <c r="AN2804" s="17">
        <v>0.21982901001414001</v>
      </c>
      <c r="AO2804" s="17"/>
      <c r="AP2804" s="17">
        <v>0.26481771136097798</v>
      </c>
      <c r="AQ2804" s="17">
        <v>0.29757000634583403</v>
      </c>
      <c r="AR2804" s="17">
        <v>0.31388255656979203</v>
      </c>
      <c r="AS2804" s="17"/>
      <c r="AT2804" s="17">
        <v>0.21413250943564799</v>
      </c>
      <c r="AU2804" s="17">
        <v>0.31811801019075098</v>
      </c>
      <c r="AV2804" s="17" t="s">
        <v>74</v>
      </c>
      <c r="AW2804" s="17">
        <v>0.240444655087796</v>
      </c>
      <c r="AX2804" s="17">
        <v>0.26128003972243902</v>
      </c>
      <c r="AY2804" s="17">
        <v>0.30152745224376298</v>
      </c>
      <c r="AZ2804" s="17">
        <v>0.29052069832385502</v>
      </c>
    </row>
    <row r="2805" spans="2:52" x14ac:dyDescent="0.35">
      <c r="B2805" t="s">
        <v>745</v>
      </c>
      <c r="C2805" s="17">
        <v>0.293896911170206</v>
      </c>
      <c r="D2805" s="17">
        <v>0.268184546512093</v>
      </c>
      <c r="E2805" s="17">
        <v>0.31887130514690298</v>
      </c>
      <c r="F2805" s="17"/>
      <c r="G2805" s="17">
        <v>0.27472487878833801</v>
      </c>
      <c r="H2805" s="17">
        <v>0.28215583503339398</v>
      </c>
      <c r="I2805" s="17">
        <v>0.28313506920766601</v>
      </c>
      <c r="J2805" s="17">
        <v>0.302053259499868</v>
      </c>
      <c r="K2805" s="17">
        <v>0.29642605129956601</v>
      </c>
      <c r="L2805" s="17">
        <v>0.31654768409127998</v>
      </c>
      <c r="M2805" s="17"/>
      <c r="N2805" s="17">
        <v>0.27303591699764501</v>
      </c>
      <c r="O2805" s="17">
        <v>0.28772715189748699</v>
      </c>
      <c r="P2805" s="17">
        <v>0.29143461619104899</v>
      </c>
      <c r="Q2805" s="17">
        <v>0.32397932091436599</v>
      </c>
      <c r="R2805" s="17"/>
      <c r="S2805" s="17">
        <v>0.28806606960780101</v>
      </c>
      <c r="T2805" s="17">
        <v>0.28554133061232601</v>
      </c>
      <c r="U2805" s="17">
        <v>0.307735620450999</v>
      </c>
      <c r="V2805" s="17">
        <v>0.28843454982737399</v>
      </c>
      <c r="W2805" s="17">
        <v>0.330613028554882</v>
      </c>
      <c r="X2805" s="17">
        <v>0.26422729099746201</v>
      </c>
      <c r="Y2805" s="17">
        <v>0.31545666090909402</v>
      </c>
      <c r="Z2805" s="17">
        <v>0.32715507966141699</v>
      </c>
      <c r="AA2805" s="17">
        <v>0.295735590240844</v>
      </c>
      <c r="AB2805" s="17">
        <v>0.26987081746841302</v>
      </c>
      <c r="AC2805" s="17">
        <v>0.29180851552463399</v>
      </c>
      <c r="AD2805" s="17">
        <v>0.30744393337706499</v>
      </c>
      <c r="AE2805" s="17"/>
      <c r="AF2805" s="17">
        <v>0.28325965219289601</v>
      </c>
      <c r="AG2805" s="17">
        <v>0.29882618437730302</v>
      </c>
      <c r="AH2805" s="17">
        <v>0.32775486200398501</v>
      </c>
      <c r="AI2805" s="17"/>
      <c r="AJ2805" s="17">
        <v>0.28495754450376398</v>
      </c>
      <c r="AK2805" s="17">
        <v>0.29429092794994899</v>
      </c>
      <c r="AL2805" s="17">
        <v>0.29341419650449901</v>
      </c>
      <c r="AM2805" s="17">
        <v>0.264175008329043</v>
      </c>
      <c r="AN2805" s="17">
        <v>0.32944143813072202</v>
      </c>
      <c r="AO2805" s="17"/>
      <c r="AP2805" s="17">
        <v>0.29316517236014999</v>
      </c>
      <c r="AQ2805" s="17">
        <v>0.31119740793920803</v>
      </c>
      <c r="AR2805" s="17">
        <v>0.29459349080094599</v>
      </c>
      <c r="AS2805" s="17"/>
      <c r="AT2805" s="17">
        <v>0.29881077045941801</v>
      </c>
      <c r="AU2805" s="17">
        <v>0.29006381869849701</v>
      </c>
      <c r="AV2805" s="17" t="s">
        <v>74</v>
      </c>
      <c r="AW2805" s="17">
        <v>0.31397524207473898</v>
      </c>
      <c r="AX2805" s="17">
        <v>0.30686205310633602</v>
      </c>
      <c r="AY2805" s="17">
        <v>0.28757050957577901</v>
      </c>
      <c r="AZ2805" s="17">
        <v>0.25591950478577102</v>
      </c>
    </row>
    <row r="2806" spans="2:52" x14ac:dyDescent="0.35">
      <c r="B2806" t="s">
        <v>746</v>
      </c>
      <c r="C2806" s="17">
        <v>0.222166067003677</v>
      </c>
      <c r="D2806" s="17">
        <v>0.24846569914369601</v>
      </c>
      <c r="E2806" s="17">
        <v>0.19660435675208299</v>
      </c>
      <c r="F2806" s="17"/>
      <c r="G2806" s="17">
        <v>0.117293950990252</v>
      </c>
      <c r="H2806" s="17">
        <v>0.15115829150813301</v>
      </c>
      <c r="I2806" s="17">
        <v>0.192152901784443</v>
      </c>
      <c r="J2806" s="17">
        <v>0.227962780088214</v>
      </c>
      <c r="K2806" s="17">
        <v>0.29207489099727002</v>
      </c>
      <c r="L2806" s="17">
        <v>0.32205017187690599</v>
      </c>
      <c r="M2806" s="17"/>
      <c r="N2806" s="17">
        <v>0.228409106614336</v>
      </c>
      <c r="O2806" s="17">
        <v>0.22223148389297601</v>
      </c>
      <c r="P2806" s="17">
        <v>0.25011130475624299</v>
      </c>
      <c r="Q2806" s="17">
        <v>0.19052155552531799</v>
      </c>
      <c r="R2806" s="17"/>
      <c r="S2806" s="17">
        <v>0.185172387300371</v>
      </c>
      <c r="T2806" s="17">
        <v>0.227077042030498</v>
      </c>
      <c r="U2806" s="17">
        <v>0.24054806362827599</v>
      </c>
      <c r="V2806" s="17">
        <v>0.25359508491543897</v>
      </c>
      <c r="W2806" s="17">
        <v>0.220982840800034</v>
      </c>
      <c r="X2806" s="17">
        <v>0.231719003397275</v>
      </c>
      <c r="Y2806" s="17">
        <v>0.23217101144914801</v>
      </c>
      <c r="Z2806" s="17">
        <v>0.225399821248286</v>
      </c>
      <c r="AA2806" s="17">
        <v>0.186014675629744</v>
      </c>
      <c r="AB2806" s="17">
        <v>0.278329051570047</v>
      </c>
      <c r="AC2806" s="17">
        <v>0.20126841463480399</v>
      </c>
      <c r="AD2806" s="17">
        <v>0.17214428903100501</v>
      </c>
      <c r="AE2806" s="17"/>
      <c r="AF2806" s="17">
        <v>0.32053157718872899</v>
      </c>
      <c r="AG2806" s="17">
        <v>0.18511426671684</v>
      </c>
      <c r="AH2806" s="17">
        <v>0.16508662326103599</v>
      </c>
      <c r="AI2806" s="17"/>
      <c r="AJ2806" s="17">
        <v>0.32467289327366</v>
      </c>
      <c r="AK2806" s="17">
        <v>0.159677372531532</v>
      </c>
      <c r="AL2806" s="17">
        <v>0.19390849324419401</v>
      </c>
      <c r="AM2806" s="17">
        <v>0.34328343719075199</v>
      </c>
      <c r="AN2806" s="17">
        <v>0.152215956835449</v>
      </c>
      <c r="AO2806" s="17"/>
      <c r="AP2806" s="17">
        <v>0.279188082744462</v>
      </c>
      <c r="AQ2806" s="17">
        <v>0.15878843869459</v>
      </c>
      <c r="AR2806" s="17">
        <v>0.20683284850299</v>
      </c>
      <c r="AS2806" s="17"/>
      <c r="AT2806" s="17">
        <v>0.31150290416563597</v>
      </c>
      <c r="AU2806" s="17">
        <v>0.218701546482686</v>
      </c>
      <c r="AV2806" s="17" t="s">
        <v>74</v>
      </c>
      <c r="AW2806" s="17">
        <v>0.1648148017463</v>
      </c>
      <c r="AX2806" s="17">
        <v>0.10579920828320701</v>
      </c>
      <c r="AY2806" s="17">
        <v>0.14440674895455999</v>
      </c>
      <c r="AZ2806" s="17">
        <v>0.17234062036921499</v>
      </c>
    </row>
    <row r="2807" spans="2:52" x14ac:dyDescent="0.35">
      <c r="B2807" t="s">
        <v>72</v>
      </c>
      <c r="C2807" s="17">
        <v>0.108760436585825</v>
      </c>
      <c r="D2807" s="17">
        <v>7.4536810704539005E-2</v>
      </c>
      <c r="E2807" s="17">
        <v>0.141763032959448</v>
      </c>
      <c r="F2807" s="17"/>
      <c r="G2807" s="17">
        <v>0.13050607722353399</v>
      </c>
      <c r="H2807" s="17">
        <v>0.10654078739360399</v>
      </c>
      <c r="I2807" s="17">
        <v>9.6851095936453802E-2</v>
      </c>
      <c r="J2807" s="17">
        <v>0.104905275330975</v>
      </c>
      <c r="K2807" s="17">
        <v>0.12658754578862799</v>
      </c>
      <c r="L2807" s="17">
        <v>9.7018779633974803E-2</v>
      </c>
      <c r="M2807" s="17"/>
      <c r="N2807" s="17">
        <v>7.4687422366873299E-2</v>
      </c>
      <c r="O2807" s="17">
        <v>0.10969257759505301</v>
      </c>
      <c r="P2807" s="17">
        <v>0.115599800686428</v>
      </c>
      <c r="Q2807" s="17">
        <v>0.137081180403446</v>
      </c>
      <c r="R2807" s="17"/>
      <c r="S2807" s="17">
        <v>0.10043307731206901</v>
      </c>
      <c r="T2807" s="17">
        <v>0.1411909195129</v>
      </c>
      <c r="U2807" s="17">
        <v>0.104398259692734</v>
      </c>
      <c r="V2807" s="17">
        <v>0.115283369787329</v>
      </c>
      <c r="W2807" s="17">
        <v>7.67218962778633E-2</v>
      </c>
      <c r="X2807" s="17">
        <v>0.12016039533431699</v>
      </c>
      <c r="Y2807" s="17">
        <v>0.115611121533433</v>
      </c>
      <c r="Z2807" s="17">
        <v>8.4337735319604895E-2</v>
      </c>
      <c r="AA2807" s="17">
        <v>0.10881191026127</v>
      </c>
      <c r="AB2807" s="17">
        <v>8.7439747166044204E-2</v>
      </c>
      <c r="AC2807" s="17">
        <v>0.100870835910555</v>
      </c>
      <c r="AD2807" s="17">
        <v>0.13085720780392801</v>
      </c>
      <c r="AE2807" s="17"/>
      <c r="AF2807" s="17">
        <v>9.3640723209948595E-2</v>
      </c>
      <c r="AG2807" s="17">
        <v>9.60604538815793E-2</v>
      </c>
      <c r="AH2807" s="17">
        <v>0.137630230431845</v>
      </c>
      <c r="AI2807" s="17"/>
      <c r="AJ2807" s="17">
        <v>8.3461492934916004E-2</v>
      </c>
      <c r="AK2807" s="17">
        <v>0.103956365839005</v>
      </c>
      <c r="AL2807" s="17">
        <v>9.6400001911777805E-2</v>
      </c>
      <c r="AM2807" s="17">
        <v>3.6376462628810002E-2</v>
      </c>
      <c r="AN2807" s="17">
        <v>0.167469378058343</v>
      </c>
      <c r="AO2807" s="17"/>
      <c r="AP2807" s="17">
        <v>7.2416122355130896E-2</v>
      </c>
      <c r="AQ2807" s="17">
        <v>9.2378714612211199E-2</v>
      </c>
      <c r="AR2807" s="17">
        <v>7.2422815983846894E-2</v>
      </c>
      <c r="AS2807" s="17"/>
      <c r="AT2807" s="17">
        <v>8.4154321710889393E-2</v>
      </c>
      <c r="AU2807" s="17">
        <v>7.9633423749412097E-2</v>
      </c>
      <c r="AV2807" s="17" t="s">
        <v>74</v>
      </c>
      <c r="AW2807" s="17">
        <v>0.13421426737662201</v>
      </c>
      <c r="AX2807" s="17">
        <v>0.18030209768105601</v>
      </c>
      <c r="AY2807" s="17">
        <v>0.125076626514389</v>
      </c>
      <c r="AZ2807" s="17">
        <v>0.186167608260323</v>
      </c>
    </row>
    <row r="2808" spans="2:52" x14ac:dyDescent="0.35">
      <c r="B2808" t="s">
        <v>747</v>
      </c>
      <c r="C2808" s="17">
        <v>0.37517658524029301</v>
      </c>
      <c r="D2808" s="17">
        <v>0.40881294363967102</v>
      </c>
      <c r="E2808" s="17">
        <v>0.342761305141566</v>
      </c>
      <c r="F2808" s="17"/>
      <c r="G2808" s="17">
        <v>0.47747509299787599</v>
      </c>
      <c r="H2808" s="17">
        <v>0.46014508606486898</v>
      </c>
      <c r="I2808" s="17">
        <v>0.42786093307143702</v>
      </c>
      <c r="J2808" s="17">
        <v>0.36507868508094399</v>
      </c>
      <c r="K2808" s="17">
        <v>0.28491151191453601</v>
      </c>
      <c r="L2808" s="17">
        <v>0.26438336439783999</v>
      </c>
      <c r="M2808" s="17"/>
      <c r="N2808" s="17">
        <v>0.42386755402114501</v>
      </c>
      <c r="O2808" s="17">
        <v>0.38034878661448401</v>
      </c>
      <c r="P2808" s="17">
        <v>0.34285427836628002</v>
      </c>
      <c r="Q2808" s="17">
        <v>0.34841794315687002</v>
      </c>
      <c r="R2808" s="17"/>
      <c r="S2808" s="17">
        <v>0.42632846577975902</v>
      </c>
      <c r="T2808" s="17">
        <v>0.34619070784427602</v>
      </c>
      <c r="U2808" s="17">
        <v>0.347318056227991</v>
      </c>
      <c r="V2808" s="17">
        <v>0.34268699546985798</v>
      </c>
      <c r="W2808" s="17">
        <v>0.37168223436722098</v>
      </c>
      <c r="X2808" s="17">
        <v>0.38389331027094598</v>
      </c>
      <c r="Y2808" s="17">
        <v>0.336761206108324</v>
      </c>
      <c r="Z2808" s="17">
        <v>0.36310736377069203</v>
      </c>
      <c r="AA2808" s="17">
        <v>0.40943782386814198</v>
      </c>
      <c r="AB2808" s="17">
        <v>0.36436038379549601</v>
      </c>
      <c r="AC2808" s="17">
        <v>0.406052233930007</v>
      </c>
      <c r="AD2808" s="17">
        <v>0.38955456978800201</v>
      </c>
      <c r="AE2808" s="17"/>
      <c r="AF2808" s="17">
        <v>0.30256804740842602</v>
      </c>
      <c r="AG2808" s="17">
        <v>0.41999909502427801</v>
      </c>
      <c r="AH2808" s="17">
        <v>0.369528284303134</v>
      </c>
      <c r="AI2808" s="17"/>
      <c r="AJ2808" s="17">
        <v>0.30690806928766001</v>
      </c>
      <c r="AK2808" s="17">
        <v>0.44207533367951402</v>
      </c>
      <c r="AL2808" s="17">
        <v>0.41627730833952897</v>
      </c>
      <c r="AM2808" s="17">
        <v>0.356165091851395</v>
      </c>
      <c r="AN2808" s="17">
        <v>0.35087322697548601</v>
      </c>
      <c r="AO2808" s="17"/>
      <c r="AP2808" s="17">
        <v>0.355230622540257</v>
      </c>
      <c r="AQ2808" s="17">
        <v>0.43763543875399002</v>
      </c>
      <c r="AR2808" s="17">
        <v>0.42615084471221698</v>
      </c>
      <c r="AS2808" s="17"/>
      <c r="AT2808" s="17">
        <v>0.30553200366405697</v>
      </c>
      <c r="AU2808" s="17">
        <v>0.411601211069404</v>
      </c>
      <c r="AV2808" s="17" t="s">
        <v>74</v>
      </c>
      <c r="AW2808" s="17">
        <v>0.38699568880233898</v>
      </c>
      <c r="AX2808" s="17">
        <v>0.407036640929402</v>
      </c>
      <c r="AY2808" s="17">
        <v>0.44294611495527098</v>
      </c>
      <c r="AZ2808" s="17">
        <v>0.38557226658469101</v>
      </c>
    </row>
    <row r="2809" spans="2:52" x14ac:dyDescent="0.35">
      <c r="B2809" t="s">
        <v>748</v>
      </c>
      <c r="C2809" s="17">
        <v>0.33092650358950099</v>
      </c>
      <c r="D2809" s="17">
        <v>0.32300250984823498</v>
      </c>
      <c r="E2809" s="17">
        <v>0.33836738971153102</v>
      </c>
      <c r="F2809" s="17"/>
      <c r="G2809" s="17">
        <v>0.24780002821378599</v>
      </c>
      <c r="H2809" s="17">
        <v>0.25769907890173699</v>
      </c>
      <c r="I2809" s="17">
        <v>0.28900399772089702</v>
      </c>
      <c r="J2809" s="17">
        <v>0.33286805541918901</v>
      </c>
      <c r="K2809" s="17">
        <v>0.41866243678589798</v>
      </c>
      <c r="L2809" s="17">
        <v>0.41906895151088103</v>
      </c>
      <c r="M2809" s="17"/>
      <c r="N2809" s="17">
        <v>0.30309652898120998</v>
      </c>
      <c r="O2809" s="17">
        <v>0.331924061488029</v>
      </c>
      <c r="P2809" s="17">
        <v>0.36571110544267099</v>
      </c>
      <c r="Q2809" s="17">
        <v>0.32760273592876399</v>
      </c>
      <c r="R2809" s="17"/>
      <c r="S2809" s="17">
        <v>0.28560546461244002</v>
      </c>
      <c r="T2809" s="17">
        <v>0.36826796154339803</v>
      </c>
      <c r="U2809" s="17">
        <v>0.34494632332101</v>
      </c>
      <c r="V2809" s="17">
        <v>0.36887845470276798</v>
      </c>
      <c r="W2809" s="17">
        <v>0.29770473707789702</v>
      </c>
      <c r="X2809" s="17">
        <v>0.35187939873159202</v>
      </c>
      <c r="Y2809" s="17">
        <v>0.34778213298258198</v>
      </c>
      <c r="Z2809" s="17">
        <v>0.30973755656789098</v>
      </c>
      <c r="AA2809" s="17">
        <v>0.29482658589101401</v>
      </c>
      <c r="AB2809" s="17">
        <v>0.36576879873609103</v>
      </c>
      <c r="AC2809" s="17">
        <v>0.30213925054535901</v>
      </c>
      <c r="AD2809" s="17">
        <v>0.30300149683493299</v>
      </c>
      <c r="AE2809" s="17"/>
      <c r="AF2809" s="17">
        <v>0.41417230039867797</v>
      </c>
      <c r="AG2809" s="17">
        <v>0.28117472059841903</v>
      </c>
      <c r="AH2809" s="17">
        <v>0.30271685369288098</v>
      </c>
      <c r="AI2809" s="17"/>
      <c r="AJ2809" s="17">
        <v>0.40813438620857601</v>
      </c>
      <c r="AK2809" s="17">
        <v>0.263633738370537</v>
      </c>
      <c r="AL2809" s="17">
        <v>0.29030849515597201</v>
      </c>
      <c r="AM2809" s="17">
        <v>0.379659899819562</v>
      </c>
      <c r="AN2809" s="17">
        <v>0.31968533489379303</v>
      </c>
      <c r="AO2809" s="17"/>
      <c r="AP2809" s="17">
        <v>0.351604205099593</v>
      </c>
      <c r="AQ2809" s="17">
        <v>0.25116715330680101</v>
      </c>
      <c r="AR2809" s="17">
        <v>0.27925566448683697</v>
      </c>
      <c r="AS2809" s="17"/>
      <c r="AT2809" s="17">
        <v>0.39565722587652502</v>
      </c>
      <c r="AU2809" s="17">
        <v>0.29833497023209798</v>
      </c>
      <c r="AV2809" s="17" t="s">
        <v>74</v>
      </c>
      <c r="AW2809" s="17">
        <v>0.29902906912292199</v>
      </c>
      <c r="AX2809" s="17">
        <v>0.28610130596426298</v>
      </c>
      <c r="AY2809" s="17">
        <v>0.26948337546894902</v>
      </c>
      <c r="AZ2809" s="17">
        <v>0.35850822862953802</v>
      </c>
    </row>
    <row r="2810" spans="2:52" x14ac:dyDescent="0.35">
      <c r="B2810" t="s">
        <v>86</v>
      </c>
      <c r="C2810" s="17">
        <v>4.4250081650791598E-2</v>
      </c>
      <c r="D2810" s="17">
        <v>8.5810433791436005E-2</v>
      </c>
      <c r="E2810" s="17">
        <v>4.3939154300353103E-3</v>
      </c>
      <c r="F2810" s="17"/>
      <c r="G2810" s="17">
        <v>0.22967506478409</v>
      </c>
      <c r="H2810" s="17">
        <v>0.20244600716313099</v>
      </c>
      <c r="I2810" s="17">
        <v>0.13885693535054</v>
      </c>
      <c r="J2810" s="17">
        <v>3.2210629661754801E-2</v>
      </c>
      <c r="K2810" s="17">
        <v>-0.133750924871363</v>
      </c>
      <c r="L2810" s="17">
        <v>-0.15468558711304101</v>
      </c>
      <c r="M2810" s="17"/>
      <c r="N2810" s="17">
        <v>0.120771025039935</v>
      </c>
      <c r="O2810" s="17">
        <v>4.8424725126454703E-2</v>
      </c>
      <c r="P2810" s="17">
        <v>-2.2856827076390501E-2</v>
      </c>
      <c r="Q2810" s="17">
        <v>2.0815207228105901E-2</v>
      </c>
      <c r="R2810" s="17"/>
      <c r="S2810" s="17">
        <v>0.14072300116731901</v>
      </c>
      <c r="T2810" s="17">
        <v>-2.20772536991229E-2</v>
      </c>
      <c r="U2810" s="17">
        <v>2.3717329069812298E-3</v>
      </c>
      <c r="V2810" s="17">
        <v>-2.6191459232909799E-2</v>
      </c>
      <c r="W2810" s="17">
        <v>7.3977497289323499E-2</v>
      </c>
      <c r="X2810" s="17">
        <v>3.2013911539354498E-2</v>
      </c>
      <c r="Y2810" s="17">
        <v>-1.1020926874257399E-2</v>
      </c>
      <c r="Z2810" s="17">
        <v>5.3369807202800601E-2</v>
      </c>
      <c r="AA2810" s="17">
        <v>0.11461123797712799</v>
      </c>
      <c r="AB2810" s="17">
        <v>-1.4084149405956801E-3</v>
      </c>
      <c r="AC2810" s="17">
        <v>0.10391298338464799</v>
      </c>
      <c r="AD2810" s="17">
        <v>8.6553072953069396E-2</v>
      </c>
      <c r="AE2810" s="17"/>
      <c r="AF2810" s="17">
        <v>-0.11160425299025099</v>
      </c>
      <c r="AG2810" s="17">
        <v>0.13882437442585899</v>
      </c>
      <c r="AH2810" s="17">
        <v>6.6811430610252603E-2</v>
      </c>
      <c r="AI2810" s="17"/>
      <c r="AJ2810" s="17">
        <v>-0.10122631692091601</v>
      </c>
      <c r="AK2810" s="17">
        <v>0.17844159530897599</v>
      </c>
      <c r="AL2810" s="17">
        <v>0.12596881318355799</v>
      </c>
      <c r="AM2810" s="17">
        <v>-2.3494807968167102E-2</v>
      </c>
      <c r="AN2810" s="17">
        <v>3.11878920816928E-2</v>
      </c>
      <c r="AO2810" s="17"/>
      <c r="AP2810" s="17">
        <v>3.6264174406636699E-3</v>
      </c>
      <c r="AQ2810" s="17">
        <v>0.18646828544718899</v>
      </c>
      <c r="AR2810" s="17">
        <v>0.14689518022538001</v>
      </c>
      <c r="AS2810" s="17"/>
      <c r="AT2810" s="17">
        <v>-9.0125222212468298E-2</v>
      </c>
      <c r="AU2810" s="17">
        <v>0.11326624083730601</v>
      </c>
      <c r="AV2810" s="17" t="s">
        <v>74</v>
      </c>
      <c r="AW2810" s="17">
        <v>8.7966619679416894E-2</v>
      </c>
      <c r="AX2810" s="17">
        <v>0.120935334965139</v>
      </c>
      <c r="AY2810" s="17">
        <v>0.17346273948632199</v>
      </c>
      <c r="AZ2810" s="17">
        <v>2.70640379551523E-2</v>
      </c>
    </row>
    <row r="2811" spans="2:52" x14ac:dyDescent="0.35">
      <c r="C2811" s="17"/>
      <c r="D2811" s="17"/>
      <c r="E2811" s="17"/>
      <c r="F2811" s="17"/>
      <c r="G2811" s="17"/>
      <c r="H2811" s="17"/>
      <c r="I2811" s="17"/>
      <c r="J2811" s="17"/>
      <c r="K2811" s="17"/>
      <c r="L2811" s="17"/>
      <c r="M2811" s="17"/>
      <c r="N2811" s="17"/>
      <c r="O2811" s="17"/>
      <c r="P2811" s="17"/>
      <c r="Q2811" s="17"/>
      <c r="R2811" s="17"/>
      <c r="S2811" s="17"/>
      <c r="T2811" s="17"/>
      <c r="U2811" s="17"/>
      <c r="V2811" s="17"/>
      <c r="W2811" s="17"/>
      <c r="X2811" s="17"/>
      <c r="Y2811" s="17"/>
      <c r="Z2811" s="17"/>
      <c r="AA2811" s="17"/>
      <c r="AB2811" s="17"/>
      <c r="AC2811" s="17"/>
      <c r="AD2811" s="17"/>
      <c r="AE2811" s="17"/>
      <c r="AF2811" s="17"/>
      <c r="AG2811" s="17"/>
      <c r="AH2811" s="17"/>
      <c r="AI2811" s="17"/>
      <c r="AJ2811" s="17"/>
      <c r="AK2811" s="17"/>
      <c r="AL2811" s="17"/>
      <c r="AM2811" s="17"/>
      <c r="AN2811" s="17"/>
      <c r="AO2811" s="17"/>
      <c r="AP2811" s="17"/>
      <c r="AQ2811" s="17"/>
      <c r="AR2811" s="17"/>
      <c r="AS2811" s="17"/>
      <c r="AT2811" s="17"/>
      <c r="AU2811" s="17"/>
      <c r="AV2811" s="17"/>
      <c r="AW2811" s="17"/>
      <c r="AX2811" s="17"/>
      <c r="AY2811" s="17"/>
      <c r="AZ2811" s="17"/>
    </row>
    <row r="2812" spans="2:52" x14ac:dyDescent="0.35">
      <c r="B2812" s="6" t="s">
        <v>760</v>
      </c>
      <c r="C2812" s="17"/>
      <c r="D2812" s="17"/>
      <c r="E2812" s="17"/>
      <c r="F2812" s="17"/>
      <c r="G2812" s="17"/>
      <c r="H2812" s="17"/>
      <c r="I2812" s="17"/>
      <c r="J2812" s="17"/>
      <c r="K2812" s="17"/>
      <c r="L2812" s="17"/>
      <c r="M2812" s="17"/>
      <c r="N2812" s="17"/>
      <c r="O2812" s="17"/>
      <c r="P2812" s="17"/>
      <c r="Q2812" s="17"/>
      <c r="R2812" s="17"/>
      <c r="S2812" s="17"/>
      <c r="T2812" s="17"/>
      <c r="U2812" s="17"/>
      <c r="V2812" s="17"/>
      <c r="W2812" s="17"/>
      <c r="X2812" s="17"/>
      <c r="Y2812" s="17"/>
      <c r="Z2812" s="17"/>
      <c r="AA2812" s="17"/>
      <c r="AB2812" s="17"/>
      <c r="AC2812" s="17"/>
      <c r="AD2812" s="17"/>
      <c r="AE2812" s="17"/>
      <c r="AF2812" s="17"/>
      <c r="AG2812" s="17"/>
      <c r="AH2812" s="17"/>
      <c r="AI2812" s="17"/>
      <c r="AJ2812" s="17"/>
      <c r="AK2812" s="17"/>
      <c r="AL2812" s="17"/>
      <c r="AM2812" s="17"/>
      <c r="AN2812" s="17"/>
      <c r="AO2812" s="17"/>
      <c r="AP2812" s="17"/>
      <c r="AQ2812" s="17"/>
      <c r="AR2812" s="17"/>
      <c r="AS2812" s="17"/>
      <c r="AT2812" s="17"/>
      <c r="AU2812" s="17"/>
      <c r="AV2812" s="17"/>
      <c r="AW2812" s="17"/>
      <c r="AX2812" s="17"/>
      <c r="AY2812" s="17"/>
      <c r="AZ2812" s="17"/>
    </row>
    <row r="2813" spans="2:52" x14ac:dyDescent="0.35">
      <c r="B2813" s="24" t="s">
        <v>76</v>
      </c>
      <c r="C2813" s="17"/>
      <c r="D2813" s="17"/>
      <c r="E2813" s="17"/>
      <c r="F2813" s="17"/>
      <c r="G2813" s="17"/>
      <c r="H2813" s="17"/>
      <c r="I2813" s="17"/>
      <c r="J2813" s="17"/>
      <c r="K2813" s="17"/>
      <c r="L2813" s="17"/>
      <c r="M2813" s="17"/>
      <c r="N2813" s="17"/>
      <c r="O2813" s="17"/>
      <c r="P2813" s="17"/>
      <c r="Q2813" s="17"/>
      <c r="R2813" s="17"/>
      <c r="S2813" s="17"/>
      <c r="T2813" s="17"/>
      <c r="U2813" s="17"/>
      <c r="V2813" s="17"/>
      <c r="W2813" s="17"/>
      <c r="X2813" s="17"/>
      <c r="Y2813" s="17"/>
      <c r="Z2813" s="17"/>
      <c r="AA2813" s="17"/>
      <c r="AB2813" s="17"/>
      <c r="AC2813" s="17"/>
      <c r="AD2813" s="17"/>
      <c r="AE2813" s="17"/>
      <c r="AF2813" s="17"/>
      <c r="AG2813" s="17"/>
      <c r="AH2813" s="17"/>
      <c r="AI2813" s="17"/>
      <c r="AJ2813" s="17"/>
      <c r="AK2813" s="17"/>
      <c r="AL2813" s="17"/>
      <c r="AM2813" s="17"/>
      <c r="AN2813" s="17"/>
      <c r="AO2813" s="17"/>
      <c r="AP2813" s="17"/>
      <c r="AQ2813" s="17"/>
      <c r="AR2813" s="17"/>
      <c r="AS2813" s="17"/>
      <c r="AT2813" s="17"/>
      <c r="AU2813" s="17"/>
      <c r="AV2813" s="17"/>
      <c r="AW2813" s="17"/>
      <c r="AX2813" s="17"/>
      <c r="AY2813" s="17"/>
      <c r="AZ2813" s="17"/>
    </row>
    <row r="2814" spans="2:52" x14ac:dyDescent="0.35">
      <c r="B2814" t="s">
        <v>750</v>
      </c>
      <c r="C2814" s="17">
        <v>0.367539543787821</v>
      </c>
      <c r="D2814" s="17">
        <v>0.38803548921877201</v>
      </c>
      <c r="E2814" s="17">
        <v>0.34790425938182501</v>
      </c>
      <c r="F2814" s="17"/>
      <c r="G2814" s="17">
        <v>0.30793094219126699</v>
      </c>
      <c r="H2814" s="17">
        <v>0.351261822058275</v>
      </c>
      <c r="I2814" s="17">
        <v>0.35464412949396101</v>
      </c>
      <c r="J2814" s="17">
        <v>0.33230108089681698</v>
      </c>
      <c r="K2814" s="17">
        <v>0.41186791223548302</v>
      </c>
      <c r="L2814" s="17">
        <v>0.42951772339465899</v>
      </c>
      <c r="M2814" s="17"/>
      <c r="N2814" s="17">
        <v>0.392185360289383</v>
      </c>
      <c r="O2814" s="17">
        <v>0.39006293123763702</v>
      </c>
      <c r="P2814" s="17">
        <v>0.338918184391091</v>
      </c>
      <c r="Q2814" s="17">
        <v>0.34365054270815798</v>
      </c>
      <c r="R2814" s="17"/>
      <c r="S2814" s="17">
        <v>0.38077367415082097</v>
      </c>
      <c r="T2814" s="17">
        <v>0.35088030511939</v>
      </c>
      <c r="U2814" s="17">
        <v>0.35368573352261901</v>
      </c>
      <c r="V2814" s="17">
        <v>0.33221865205552997</v>
      </c>
      <c r="W2814" s="17">
        <v>0.39424403354693099</v>
      </c>
      <c r="X2814" s="17">
        <v>0.37941576412602301</v>
      </c>
      <c r="Y2814" s="17">
        <v>0.36748153539559703</v>
      </c>
      <c r="Z2814" s="17">
        <v>0.41800580264981402</v>
      </c>
      <c r="AA2814" s="17">
        <v>0.39120672609215301</v>
      </c>
      <c r="AB2814" s="17">
        <v>0.358117878120505</v>
      </c>
      <c r="AC2814" s="17">
        <v>0.32670552053850499</v>
      </c>
      <c r="AD2814" s="17">
        <v>0.36512547338305601</v>
      </c>
      <c r="AE2814" s="17"/>
      <c r="AF2814" s="17">
        <v>0.35534932256052398</v>
      </c>
      <c r="AG2814" s="17">
        <v>0.40116740738837797</v>
      </c>
      <c r="AH2814" s="17">
        <v>0.337608752344222</v>
      </c>
      <c r="AI2814" s="17"/>
      <c r="AJ2814" s="17">
        <v>0.36153296911115401</v>
      </c>
      <c r="AK2814" s="17">
        <v>0.37716870137041703</v>
      </c>
      <c r="AL2814" s="17">
        <v>0.438654927887206</v>
      </c>
      <c r="AM2814" s="17">
        <v>0.30250323799485401</v>
      </c>
      <c r="AN2814" s="17">
        <v>0.366099778278554</v>
      </c>
      <c r="AO2814" s="17"/>
      <c r="AP2814" s="17">
        <v>0.34051922570297299</v>
      </c>
      <c r="AQ2814" s="17">
        <v>0.38663600583904401</v>
      </c>
      <c r="AR2814" s="17">
        <v>0.44169490781357301</v>
      </c>
      <c r="AS2814" s="17"/>
      <c r="AT2814" s="17">
        <v>0.40467792225246402</v>
      </c>
      <c r="AU2814" s="17">
        <v>0.37366395587229001</v>
      </c>
      <c r="AV2814" s="17" t="s">
        <v>74</v>
      </c>
      <c r="AW2814" s="17">
        <v>0.291563631310503</v>
      </c>
      <c r="AX2814" s="17">
        <v>0.314944273932104</v>
      </c>
      <c r="AY2814" s="17">
        <v>0.35832084257434499</v>
      </c>
      <c r="AZ2814" s="17">
        <v>0.277154690605739</v>
      </c>
    </row>
    <row r="2815" spans="2:52" x14ac:dyDescent="0.35">
      <c r="B2815" t="s">
        <v>751</v>
      </c>
      <c r="C2815" s="17">
        <v>0.351550875266608</v>
      </c>
      <c r="D2815" s="17">
        <v>0.36366483661260801</v>
      </c>
      <c r="E2815" s="17">
        <v>0.33988878988465299</v>
      </c>
      <c r="F2815" s="17"/>
      <c r="G2815" s="17">
        <v>0.30287398627923701</v>
      </c>
      <c r="H2815" s="17">
        <v>0.36238792158548899</v>
      </c>
      <c r="I2815" s="17">
        <v>0.34042529113641801</v>
      </c>
      <c r="J2815" s="17">
        <v>0.33651419470925698</v>
      </c>
      <c r="K2815" s="17">
        <v>0.39605713262550801</v>
      </c>
      <c r="L2815" s="17">
        <v>0.36640539240199399</v>
      </c>
      <c r="M2815" s="17"/>
      <c r="N2815" s="17">
        <v>0.38806088917252701</v>
      </c>
      <c r="O2815" s="17">
        <v>0.364173290791101</v>
      </c>
      <c r="P2815" s="17">
        <v>0.329809739113266</v>
      </c>
      <c r="Q2815" s="17">
        <v>0.31700732525874697</v>
      </c>
      <c r="R2815" s="17"/>
      <c r="S2815" s="17">
        <v>0.31704533244421201</v>
      </c>
      <c r="T2815" s="17">
        <v>0.33173623853322098</v>
      </c>
      <c r="U2815" s="17">
        <v>0.34389025097147602</v>
      </c>
      <c r="V2815" s="17">
        <v>0.32830174181872801</v>
      </c>
      <c r="W2815" s="17">
        <v>0.39612505253855701</v>
      </c>
      <c r="X2815" s="17">
        <v>0.34987795209897699</v>
      </c>
      <c r="Y2815" s="17">
        <v>0.35585236877154103</v>
      </c>
      <c r="Z2815" s="17">
        <v>0.363892998915608</v>
      </c>
      <c r="AA2815" s="17">
        <v>0.37968413113697103</v>
      </c>
      <c r="AB2815" s="17">
        <v>0.35304610188424701</v>
      </c>
      <c r="AC2815" s="17">
        <v>0.37084287055814702</v>
      </c>
      <c r="AD2815" s="17">
        <v>0.42192262563725003</v>
      </c>
      <c r="AE2815" s="17"/>
      <c r="AF2815" s="17">
        <v>0.33462018083404699</v>
      </c>
      <c r="AG2815" s="17">
        <v>0.39384358349279103</v>
      </c>
      <c r="AH2815" s="17">
        <v>0.297607119598783</v>
      </c>
      <c r="AI2815" s="17"/>
      <c r="AJ2815" s="17">
        <v>0.34073905169361801</v>
      </c>
      <c r="AK2815" s="17">
        <v>0.36542484968643701</v>
      </c>
      <c r="AL2815" s="17">
        <v>0.41382987263739102</v>
      </c>
      <c r="AM2815" s="17">
        <v>0.26513481829934099</v>
      </c>
      <c r="AN2815" s="17">
        <v>0.32918138738196101</v>
      </c>
      <c r="AO2815" s="17"/>
      <c r="AP2815" s="17">
        <v>0.31274337781419997</v>
      </c>
      <c r="AQ2815" s="17">
        <v>0.373648095911705</v>
      </c>
      <c r="AR2815" s="17">
        <v>0.41052321235956801</v>
      </c>
      <c r="AS2815" s="17"/>
      <c r="AT2815" s="17">
        <v>0.39411174884401801</v>
      </c>
      <c r="AU2815" s="17">
        <v>0.37542635151957898</v>
      </c>
      <c r="AV2815" s="17" t="s">
        <v>74</v>
      </c>
      <c r="AW2815" s="17">
        <v>0.263515449028563</v>
      </c>
      <c r="AX2815" s="17">
        <v>0.26346419671299998</v>
      </c>
      <c r="AY2815" s="17">
        <v>0.33142122504468702</v>
      </c>
      <c r="AZ2815" s="17">
        <v>0.30080572436698899</v>
      </c>
    </row>
    <row r="2816" spans="2:52" x14ac:dyDescent="0.35">
      <c r="B2816" t="s">
        <v>752</v>
      </c>
      <c r="C2816" s="17">
        <v>0.34928580276315602</v>
      </c>
      <c r="D2816" s="17">
        <v>0.36150765278484098</v>
      </c>
      <c r="E2816" s="17">
        <v>0.337631661404801</v>
      </c>
      <c r="F2816" s="17"/>
      <c r="G2816" s="17">
        <v>0.32126678159498001</v>
      </c>
      <c r="H2816" s="17">
        <v>0.33207888497166099</v>
      </c>
      <c r="I2816" s="17">
        <v>0.32303215452536199</v>
      </c>
      <c r="J2816" s="17">
        <v>0.31117912515669599</v>
      </c>
      <c r="K2816" s="17">
        <v>0.39257857346432501</v>
      </c>
      <c r="L2816" s="17">
        <v>0.40495686798524999</v>
      </c>
      <c r="M2816" s="17"/>
      <c r="N2816" s="17">
        <v>0.38026025444558198</v>
      </c>
      <c r="O2816" s="17">
        <v>0.36027345991801701</v>
      </c>
      <c r="P2816" s="17">
        <v>0.32934831705551199</v>
      </c>
      <c r="Q2816" s="17">
        <v>0.32079789865290897</v>
      </c>
      <c r="R2816" s="17"/>
      <c r="S2816" s="17">
        <v>0.323080461084091</v>
      </c>
      <c r="T2816" s="17">
        <v>0.33215664167234998</v>
      </c>
      <c r="U2816" s="17">
        <v>0.34009499516828301</v>
      </c>
      <c r="V2816" s="17">
        <v>0.38499620119017902</v>
      </c>
      <c r="W2816" s="17">
        <v>0.36955589782842801</v>
      </c>
      <c r="X2816" s="17">
        <v>0.36025189429021498</v>
      </c>
      <c r="Y2816" s="17">
        <v>0.36049145449801201</v>
      </c>
      <c r="Z2816" s="17">
        <v>0.35895527609779798</v>
      </c>
      <c r="AA2816" s="17">
        <v>0.38541939439093198</v>
      </c>
      <c r="AB2816" s="17">
        <v>0.32339530908366299</v>
      </c>
      <c r="AC2816" s="17">
        <v>0.31586074138908099</v>
      </c>
      <c r="AD2816" s="17">
        <v>0.34136354871628999</v>
      </c>
      <c r="AE2816" s="17"/>
      <c r="AF2816" s="17">
        <v>0.36522247016949599</v>
      </c>
      <c r="AG2816" s="17">
        <v>0.355480119113323</v>
      </c>
      <c r="AH2816" s="17">
        <v>0.31165835619625498</v>
      </c>
      <c r="AI2816" s="17"/>
      <c r="AJ2816" s="17">
        <v>0.36031128537607598</v>
      </c>
      <c r="AK2816" s="17">
        <v>0.348384545749507</v>
      </c>
      <c r="AL2816" s="17">
        <v>0.36087903541750299</v>
      </c>
      <c r="AM2816" s="17">
        <v>0.42414452267746799</v>
      </c>
      <c r="AN2816" s="17">
        <v>0.33427057091760898</v>
      </c>
      <c r="AO2816" s="17"/>
      <c r="AP2816" s="17">
        <v>0.351922296357641</v>
      </c>
      <c r="AQ2816" s="17">
        <v>0.362604233591586</v>
      </c>
      <c r="AR2816" s="17">
        <v>0.362344448661439</v>
      </c>
      <c r="AS2816" s="17"/>
      <c r="AT2816" s="17">
        <v>0.38851706522236701</v>
      </c>
      <c r="AU2816" s="17">
        <v>0.34209616682122101</v>
      </c>
      <c r="AV2816" s="17" t="s">
        <v>74</v>
      </c>
      <c r="AW2816" s="17">
        <v>0.26447334116351001</v>
      </c>
      <c r="AX2816" s="17">
        <v>0.30824858751800699</v>
      </c>
      <c r="AY2816" s="17">
        <v>0.34047874084021301</v>
      </c>
      <c r="AZ2816" s="17">
        <v>0.33187849211369402</v>
      </c>
    </row>
    <row r="2817" spans="2:52" x14ac:dyDescent="0.35">
      <c r="B2817" t="s">
        <v>753</v>
      </c>
      <c r="C2817" s="17">
        <v>0.342962142653775</v>
      </c>
      <c r="D2817" s="17">
        <v>0.36091320640101798</v>
      </c>
      <c r="E2817" s="17">
        <v>0.32517464774319499</v>
      </c>
      <c r="F2817" s="17"/>
      <c r="G2817" s="17">
        <v>0.33722123922000002</v>
      </c>
      <c r="H2817" s="17">
        <v>0.34080996041387801</v>
      </c>
      <c r="I2817" s="17">
        <v>0.33773365967338098</v>
      </c>
      <c r="J2817" s="17">
        <v>0.30297112127551001</v>
      </c>
      <c r="K2817" s="17">
        <v>0.35318539185245101</v>
      </c>
      <c r="L2817" s="17">
        <v>0.37827094983575199</v>
      </c>
      <c r="M2817" s="17"/>
      <c r="N2817" s="17">
        <v>0.37983008473615498</v>
      </c>
      <c r="O2817" s="17">
        <v>0.35726542249348398</v>
      </c>
      <c r="P2817" s="17">
        <v>0.33537307778011299</v>
      </c>
      <c r="Q2817" s="17">
        <v>0.293527933083222</v>
      </c>
      <c r="R2817" s="17"/>
      <c r="S2817" s="17">
        <v>0.31945060968672501</v>
      </c>
      <c r="T2817" s="17">
        <v>0.31688712397357499</v>
      </c>
      <c r="U2817" s="17">
        <v>0.36270143816322498</v>
      </c>
      <c r="V2817" s="17">
        <v>0.33690486804245501</v>
      </c>
      <c r="W2817" s="17">
        <v>0.384481218323873</v>
      </c>
      <c r="X2817" s="17">
        <v>0.37103997912882097</v>
      </c>
      <c r="Y2817" s="17">
        <v>0.30071464507432899</v>
      </c>
      <c r="Z2817" s="17">
        <v>0.32405387769440303</v>
      </c>
      <c r="AA2817" s="17">
        <v>0.36410323018313101</v>
      </c>
      <c r="AB2817" s="17">
        <v>0.36234826418143501</v>
      </c>
      <c r="AC2817" s="17">
        <v>0.338017908737687</v>
      </c>
      <c r="AD2817" s="17">
        <v>0.360326108401749</v>
      </c>
      <c r="AE2817" s="17"/>
      <c r="AF2817" s="17">
        <v>0.31529504615557802</v>
      </c>
      <c r="AG2817" s="17">
        <v>0.38127808204014701</v>
      </c>
      <c r="AH2817" s="17">
        <v>0.31474111694264001</v>
      </c>
      <c r="AI2817" s="17"/>
      <c r="AJ2817" s="17">
        <v>0.31431593369769401</v>
      </c>
      <c r="AK2817" s="17">
        <v>0.36763344955424399</v>
      </c>
      <c r="AL2817" s="17">
        <v>0.39640874528847703</v>
      </c>
      <c r="AM2817" s="17">
        <v>0.33636294242576997</v>
      </c>
      <c r="AN2817" s="17">
        <v>0.33508024785087398</v>
      </c>
      <c r="AO2817" s="17"/>
      <c r="AP2817" s="17">
        <v>0.29556997307761701</v>
      </c>
      <c r="AQ2817" s="17">
        <v>0.372036746407018</v>
      </c>
      <c r="AR2817" s="17">
        <v>0.42629956453832502</v>
      </c>
      <c r="AS2817" s="17"/>
      <c r="AT2817" s="17">
        <v>0.364958405038319</v>
      </c>
      <c r="AU2817" s="17">
        <v>0.34315976164649598</v>
      </c>
      <c r="AV2817" s="17" t="s">
        <v>74</v>
      </c>
      <c r="AW2817" s="17">
        <v>0.307651338222241</v>
      </c>
      <c r="AX2817" s="17">
        <v>0.28610901874154998</v>
      </c>
      <c r="AY2817" s="17">
        <v>0.346069317427462</v>
      </c>
      <c r="AZ2817" s="17">
        <v>0.35467868139862901</v>
      </c>
    </row>
    <row r="2818" spans="2:52" x14ac:dyDescent="0.35">
      <c r="B2818" t="s">
        <v>754</v>
      </c>
      <c r="C2818" s="17">
        <v>0.29185994911080898</v>
      </c>
      <c r="D2818" s="17">
        <v>0.32222568854212202</v>
      </c>
      <c r="E2818" s="17">
        <v>0.26271327477402701</v>
      </c>
      <c r="F2818" s="17"/>
      <c r="G2818" s="17">
        <v>0.27525574841713502</v>
      </c>
      <c r="H2818" s="17">
        <v>0.30073107582984798</v>
      </c>
      <c r="I2818" s="17">
        <v>0.28554876448334099</v>
      </c>
      <c r="J2818" s="17">
        <v>0.25219642814437399</v>
      </c>
      <c r="K2818" s="17">
        <v>0.32243115974346398</v>
      </c>
      <c r="L2818" s="17">
        <v>0.31242185390302102</v>
      </c>
      <c r="M2818" s="17"/>
      <c r="N2818" s="17">
        <v>0.30243591733957498</v>
      </c>
      <c r="O2818" s="17">
        <v>0.30047540160626801</v>
      </c>
      <c r="P2818" s="17">
        <v>0.277264933500318</v>
      </c>
      <c r="Q2818" s="17">
        <v>0.28329367373472197</v>
      </c>
      <c r="R2818" s="17"/>
      <c r="S2818" s="17">
        <v>0.30512055347258099</v>
      </c>
      <c r="T2818" s="17">
        <v>0.28190948521318698</v>
      </c>
      <c r="U2818" s="17">
        <v>0.24945616939250201</v>
      </c>
      <c r="V2818" s="17">
        <v>0.29399140562870302</v>
      </c>
      <c r="W2818" s="17">
        <v>0.32215906857988302</v>
      </c>
      <c r="X2818" s="17">
        <v>0.29695864555176998</v>
      </c>
      <c r="Y2818" s="17">
        <v>0.30819624436306498</v>
      </c>
      <c r="Z2818" s="17">
        <v>0.31362761544187401</v>
      </c>
      <c r="AA2818" s="17">
        <v>0.27810012762377201</v>
      </c>
      <c r="AB2818" s="17">
        <v>0.29825213258656302</v>
      </c>
      <c r="AC2818" s="17">
        <v>0.28532406791123399</v>
      </c>
      <c r="AD2818" s="17">
        <v>0.26328098193050198</v>
      </c>
      <c r="AE2818" s="17"/>
      <c r="AF2818" s="17">
        <v>0.26527894508019301</v>
      </c>
      <c r="AG2818" s="17">
        <v>0.328499949029949</v>
      </c>
      <c r="AH2818" s="17">
        <v>0.27148932515431001</v>
      </c>
      <c r="AI2818" s="17"/>
      <c r="AJ2818" s="17">
        <v>0.271812853219144</v>
      </c>
      <c r="AK2818" s="17">
        <v>0.32455953393104298</v>
      </c>
      <c r="AL2818" s="17">
        <v>0.332656067440249</v>
      </c>
      <c r="AM2818" s="17">
        <v>0.26139592542615903</v>
      </c>
      <c r="AN2818" s="17">
        <v>0.29019267273261101</v>
      </c>
      <c r="AO2818" s="17"/>
      <c r="AP2818" s="17">
        <v>0.278833399700608</v>
      </c>
      <c r="AQ2818" s="17">
        <v>0.32140039800011799</v>
      </c>
      <c r="AR2818" s="17">
        <v>0.327048405345574</v>
      </c>
      <c r="AS2818" s="17"/>
      <c r="AT2818" s="17">
        <v>0.30936064218113202</v>
      </c>
      <c r="AU2818" s="17">
        <v>0.27474601206271698</v>
      </c>
      <c r="AV2818" s="17" t="s">
        <v>74</v>
      </c>
      <c r="AW2818" s="17">
        <v>0.23521436047194</v>
      </c>
      <c r="AX2818" s="17">
        <v>0.26344383954157002</v>
      </c>
      <c r="AY2818" s="17">
        <v>0.30992556112771102</v>
      </c>
      <c r="AZ2818" s="17">
        <v>0.32633324206226599</v>
      </c>
    </row>
    <row r="2819" spans="2:52" x14ac:dyDescent="0.35">
      <c r="B2819" t="s">
        <v>755</v>
      </c>
      <c r="C2819" s="17">
        <v>0.24652977364904999</v>
      </c>
      <c r="D2819" s="17">
        <v>0.240003248677465</v>
      </c>
      <c r="E2819" s="17">
        <v>0.25410627175076</v>
      </c>
      <c r="F2819" s="17"/>
      <c r="G2819" s="17">
        <v>0.28563449490634601</v>
      </c>
      <c r="H2819" s="17">
        <v>0.23132457975041701</v>
      </c>
      <c r="I2819" s="17">
        <v>0.24868742101572799</v>
      </c>
      <c r="J2819" s="17">
        <v>0.23623005928679799</v>
      </c>
      <c r="K2819" s="17">
        <v>0.235320526259893</v>
      </c>
      <c r="L2819" s="17">
        <v>0.24705409316316199</v>
      </c>
      <c r="M2819" s="17"/>
      <c r="N2819" s="17">
        <v>0.293530636255739</v>
      </c>
      <c r="O2819" s="17">
        <v>0.230370515474841</v>
      </c>
      <c r="P2819" s="17">
        <v>0.246315839271221</v>
      </c>
      <c r="Q2819" s="17">
        <v>0.21493113066612299</v>
      </c>
      <c r="R2819" s="17"/>
      <c r="S2819" s="17">
        <v>0.25868719996852102</v>
      </c>
      <c r="T2819" s="17">
        <v>0.23239989416922299</v>
      </c>
      <c r="U2819" s="17">
        <v>0.22536773205622801</v>
      </c>
      <c r="V2819" s="17">
        <v>0.22100390412669199</v>
      </c>
      <c r="W2819" s="17">
        <v>0.25854555915623301</v>
      </c>
      <c r="X2819" s="17">
        <v>0.28081802116312499</v>
      </c>
      <c r="Y2819" s="17">
        <v>0.25681236519353001</v>
      </c>
      <c r="Z2819" s="17">
        <v>0.27476437156905598</v>
      </c>
      <c r="AA2819" s="17">
        <v>0.23826010548498799</v>
      </c>
      <c r="AB2819" s="17">
        <v>0.23024654259740401</v>
      </c>
      <c r="AC2819" s="17">
        <v>0.24789216098611599</v>
      </c>
      <c r="AD2819" s="17">
        <v>0.26477479728292402</v>
      </c>
      <c r="AE2819" s="17"/>
      <c r="AF2819" s="17">
        <v>0.227292473146541</v>
      </c>
      <c r="AG2819" s="17">
        <v>0.258639189958219</v>
      </c>
      <c r="AH2819" s="17">
        <v>0.23971703952998599</v>
      </c>
      <c r="AI2819" s="17"/>
      <c r="AJ2819" s="17">
        <v>0.221104155752715</v>
      </c>
      <c r="AK2819" s="17">
        <v>0.27083701860272402</v>
      </c>
      <c r="AL2819" s="17">
        <v>0.29747818055561698</v>
      </c>
      <c r="AM2819" s="17">
        <v>0.25042382799509899</v>
      </c>
      <c r="AN2819" s="17">
        <v>0.21744415712637499</v>
      </c>
      <c r="AO2819" s="17"/>
      <c r="AP2819" s="17">
        <v>0.22386434146447701</v>
      </c>
      <c r="AQ2819" s="17">
        <v>0.273978331270951</v>
      </c>
      <c r="AR2819" s="17">
        <v>0.31233935403403301</v>
      </c>
      <c r="AS2819" s="17"/>
      <c r="AT2819" s="17">
        <v>0.25093965845805499</v>
      </c>
      <c r="AU2819" s="17">
        <v>0.24959867920061901</v>
      </c>
      <c r="AV2819" s="17" t="s">
        <v>74</v>
      </c>
      <c r="AW2819" s="17">
        <v>0.23743076836051699</v>
      </c>
      <c r="AX2819" s="17">
        <v>0.24390533465274999</v>
      </c>
      <c r="AY2819" s="17">
        <v>0.24242404488584199</v>
      </c>
      <c r="AZ2819" s="17">
        <v>0.22997303200678901</v>
      </c>
    </row>
    <row r="2820" spans="2:52" x14ac:dyDescent="0.35">
      <c r="B2820" t="s">
        <v>756</v>
      </c>
      <c r="C2820" s="17">
        <v>0.24101901460252001</v>
      </c>
      <c r="D2820" s="17">
        <v>0.255037795506242</v>
      </c>
      <c r="E2820" s="17">
        <v>0.22700118940966699</v>
      </c>
      <c r="F2820" s="17"/>
      <c r="G2820" s="17">
        <v>0.22451025988103601</v>
      </c>
      <c r="H2820" s="17">
        <v>0.25905577651809403</v>
      </c>
      <c r="I2820" s="17">
        <v>0.236039452635042</v>
      </c>
      <c r="J2820" s="17">
        <v>0.22743216411575201</v>
      </c>
      <c r="K2820" s="17">
        <v>0.27309207337684599</v>
      </c>
      <c r="L2820" s="17">
        <v>0.23089947453847701</v>
      </c>
      <c r="M2820" s="17"/>
      <c r="N2820" s="17">
        <v>0.22993747360151001</v>
      </c>
      <c r="O2820" s="17">
        <v>0.243355330531871</v>
      </c>
      <c r="P2820" s="17">
        <v>0.223969291855247</v>
      </c>
      <c r="Q2820" s="17">
        <v>0.26286751555435101</v>
      </c>
      <c r="R2820" s="17"/>
      <c r="S2820" s="17">
        <v>0.22241459655761101</v>
      </c>
      <c r="T2820" s="17">
        <v>0.230938625941395</v>
      </c>
      <c r="U2820" s="17">
        <v>0.23767752220447599</v>
      </c>
      <c r="V2820" s="17">
        <v>0.210274080765599</v>
      </c>
      <c r="W2820" s="17">
        <v>0.26579074338944703</v>
      </c>
      <c r="X2820" s="17">
        <v>0.258612163784119</v>
      </c>
      <c r="Y2820" s="17">
        <v>0.27030702840339899</v>
      </c>
      <c r="Z2820" s="17">
        <v>0.24834320650304301</v>
      </c>
      <c r="AA2820" s="17">
        <v>0.23009269766404999</v>
      </c>
      <c r="AB2820" s="17">
        <v>0.232395883012396</v>
      </c>
      <c r="AC2820" s="17">
        <v>0.25472577998120499</v>
      </c>
      <c r="AD2820" s="17">
        <v>0.31719571524180701</v>
      </c>
      <c r="AE2820" s="17"/>
      <c r="AF2820" s="17">
        <v>0.22720564738835899</v>
      </c>
      <c r="AG2820" s="17">
        <v>0.26649602552932</v>
      </c>
      <c r="AH2820" s="17">
        <v>0.22604169598003099</v>
      </c>
      <c r="AI2820" s="17"/>
      <c r="AJ2820" s="17">
        <v>0.22218569109921499</v>
      </c>
      <c r="AK2820" s="17">
        <v>0.26287800109914999</v>
      </c>
      <c r="AL2820" s="17">
        <v>0.23524839213875701</v>
      </c>
      <c r="AM2820" s="17">
        <v>0.34742611814945501</v>
      </c>
      <c r="AN2820" s="17">
        <v>0.24553822205033299</v>
      </c>
      <c r="AO2820" s="17"/>
      <c r="AP2820" s="17">
        <v>0.228682098501544</v>
      </c>
      <c r="AQ2820" s="17">
        <v>0.274741269942674</v>
      </c>
      <c r="AR2820" s="17">
        <v>0.242161111834653</v>
      </c>
      <c r="AS2820" s="17"/>
      <c r="AT2820" s="17">
        <v>0.23539262560128599</v>
      </c>
      <c r="AU2820" s="17">
        <v>0.231256248168345</v>
      </c>
      <c r="AV2820" s="17" t="s">
        <v>74</v>
      </c>
      <c r="AW2820" s="17">
        <v>0.28595367614184702</v>
      </c>
      <c r="AX2820" s="17">
        <v>0.277767521929912</v>
      </c>
      <c r="AY2820" s="17">
        <v>0.23339382215687701</v>
      </c>
      <c r="AZ2820" s="17">
        <v>0.25784304461381602</v>
      </c>
    </row>
    <row r="2821" spans="2:52" x14ac:dyDescent="0.35">
      <c r="B2821" t="s">
        <v>757</v>
      </c>
      <c r="C2821" s="17">
        <v>0.141775105682383</v>
      </c>
      <c r="D2821" s="17">
        <v>0.15505674047190099</v>
      </c>
      <c r="E2821" s="17">
        <v>0.128467246092139</v>
      </c>
      <c r="F2821" s="17"/>
      <c r="G2821" s="17">
        <v>0.20574983860318799</v>
      </c>
      <c r="H2821" s="17">
        <v>0.17943043669645001</v>
      </c>
      <c r="I2821" s="17">
        <v>0.16353238750183199</v>
      </c>
      <c r="J2821" s="17">
        <v>0.117050065150723</v>
      </c>
      <c r="K2821" s="17">
        <v>0.109805936860381</v>
      </c>
      <c r="L2821" s="17">
        <v>9.2637880738558498E-2</v>
      </c>
      <c r="M2821" s="17"/>
      <c r="N2821" s="17">
        <v>0.17460022237287401</v>
      </c>
      <c r="O2821" s="17">
        <v>0.14909861115039</v>
      </c>
      <c r="P2821" s="17">
        <v>0.11456768545837701</v>
      </c>
      <c r="Q2821" s="17">
        <v>0.122521213401517</v>
      </c>
      <c r="R2821" s="17"/>
      <c r="S2821" s="17">
        <v>0.188470283529278</v>
      </c>
      <c r="T2821" s="17">
        <v>0.113205748833416</v>
      </c>
      <c r="U2821" s="17">
        <v>0.12799952891646599</v>
      </c>
      <c r="V2821" s="17">
        <v>0.115684925312716</v>
      </c>
      <c r="W2821" s="17">
        <v>0.15764629103275299</v>
      </c>
      <c r="X2821" s="17">
        <v>0.16665538781592901</v>
      </c>
      <c r="Y2821" s="17">
        <v>0.11831187383142799</v>
      </c>
      <c r="Z2821" s="17">
        <v>0.14831503457499301</v>
      </c>
      <c r="AA2821" s="17">
        <v>0.14357928894501301</v>
      </c>
      <c r="AB2821" s="17">
        <v>0.124515427813643</v>
      </c>
      <c r="AC2821" s="17">
        <v>0.12624918539407401</v>
      </c>
      <c r="AD2821" s="17">
        <v>0.17557747253600001</v>
      </c>
      <c r="AE2821" s="17"/>
      <c r="AF2821" s="17">
        <v>0.124540918469162</v>
      </c>
      <c r="AG2821" s="17">
        <v>0.14272068444202199</v>
      </c>
      <c r="AH2821" s="17">
        <v>0.154349302242626</v>
      </c>
      <c r="AI2821" s="17"/>
      <c r="AJ2821" s="17">
        <v>0.110161084984854</v>
      </c>
      <c r="AK2821" s="17">
        <v>0.16921741214418301</v>
      </c>
      <c r="AL2821" s="17">
        <v>0.17538434610147599</v>
      </c>
      <c r="AM2821" s="17">
        <v>0.16877665971151901</v>
      </c>
      <c r="AN2821" s="17">
        <v>0.146998873696052</v>
      </c>
      <c r="AO2821" s="17"/>
      <c r="AP2821" s="17">
        <v>0.13297941393795301</v>
      </c>
      <c r="AQ2821" s="17">
        <v>0.15250506989593701</v>
      </c>
      <c r="AR2821" s="17">
        <v>0.176452004284124</v>
      </c>
      <c r="AS2821" s="17"/>
      <c r="AT2821" s="17">
        <v>0.10798284993002701</v>
      </c>
      <c r="AU2821" s="17">
        <v>0.166897317297488</v>
      </c>
      <c r="AV2821" s="17" t="s">
        <v>74</v>
      </c>
      <c r="AW2821" s="17">
        <v>0.16342655562091599</v>
      </c>
      <c r="AX2821" s="17">
        <v>0.176789316165436</v>
      </c>
      <c r="AY2821" s="17">
        <v>0.14761331204133299</v>
      </c>
      <c r="AZ2821" s="17">
        <v>0.13674836722838299</v>
      </c>
    </row>
    <row r="2822" spans="2:52" x14ac:dyDescent="0.35">
      <c r="B2822" t="s">
        <v>72</v>
      </c>
      <c r="C2822" s="17">
        <v>0.118891527103168</v>
      </c>
      <c r="D2822" s="17">
        <v>8.0476959157473299E-2</v>
      </c>
      <c r="E2822" s="17">
        <v>0.15559917504675499</v>
      </c>
      <c r="F2822" s="17"/>
      <c r="G2822" s="17">
        <v>9.3973894127151195E-2</v>
      </c>
      <c r="H2822" s="17">
        <v>0.117337127782603</v>
      </c>
      <c r="I2822" s="17">
        <v>0.124350441674017</v>
      </c>
      <c r="J2822" s="17">
        <v>0.13005327052295701</v>
      </c>
      <c r="K2822" s="17">
        <v>0.12556518119221399</v>
      </c>
      <c r="L2822" s="17">
        <v>0.118720962806362</v>
      </c>
      <c r="M2822" s="17"/>
      <c r="N2822" s="17">
        <v>8.7475935246264805E-2</v>
      </c>
      <c r="O2822" s="17">
        <v>0.113996393453329</v>
      </c>
      <c r="P2822" s="17">
        <v>0.117830501399143</v>
      </c>
      <c r="Q2822" s="17">
        <v>0.158337999986429</v>
      </c>
      <c r="R2822" s="17"/>
      <c r="S2822" s="17">
        <v>0.121429970787288</v>
      </c>
      <c r="T2822" s="17">
        <v>0.130879678966066</v>
      </c>
      <c r="U2822" s="17">
        <v>0.116037284735499</v>
      </c>
      <c r="V2822" s="17">
        <v>0.13099949891837701</v>
      </c>
      <c r="W2822" s="17">
        <v>0.11549825290746001</v>
      </c>
      <c r="X2822" s="17">
        <v>9.6446371499648104E-2</v>
      </c>
      <c r="Y2822" s="17">
        <v>0.158879977371647</v>
      </c>
      <c r="Z2822" s="17">
        <v>8.9559802162325203E-2</v>
      </c>
      <c r="AA2822" s="17">
        <v>0.11781812894600199</v>
      </c>
      <c r="AB2822" s="17">
        <v>0.10952962427203899</v>
      </c>
      <c r="AC2822" s="17">
        <v>8.2324920719766201E-2</v>
      </c>
      <c r="AD2822" s="17">
        <v>0.12715088072070699</v>
      </c>
      <c r="AE2822" s="17"/>
      <c r="AF2822" s="17">
        <v>0.10583089330045201</v>
      </c>
      <c r="AG2822" s="17">
        <v>0.105381491783289</v>
      </c>
      <c r="AH2822" s="17">
        <v>0.17470909723598599</v>
      </c>
      <c r="AI2822" s="17"/>
      <c r="AJ2822" s="17">
        <v>0.103234750600742</v>
      </c>
      <c r="AK2822" s="17">
        <v>9.2536910897364794E-2</v>
      </c>
      <c r="AL2822" s="17">
        <v>0.11592122876530001</v>
      </c>
      <c r="AM2822" s="17">
        <v>0.106906073562498</v>
      </c>
      <c r="AN2822" s="17">
        <v>0.18159130786292599</v>
      </c>
      <c r="AO2822" s="17"/>
      <c r="AP2822" s="17">
        <v>8.3494913783367E-2</v>
      </c>
      <c r="AQ2822" s="17">
        <v>9.9819468589517499E-2</v>
      </c>
      <c r="AR2822" s="17">
        <v>7.7754062243868299E-2</v>
      </c>
      <c r="AS2822" s="17"/>
      <c r="AT2822" s="17">
        <v>0.103087008929921</v>
      </c>
      <c r="AU2822" s="17">
        <v>0.10951532944447701</v>
      </c>
      <c r="AV2822" s="17" t="s">
        <v>74</v>
      </c>
      <c r="AW2822" s="17">
        <v>0.12243374932579</v>
      </c>
      <c r="AX2822" s="17">
        <v>0.182028792316175</v>
      </c>
      <c r="AY2822" s="17">
        <v>0.12645838026926701</v>
      </c>
      <c r="AZ2822" s="17">
        <v>0.14324937121606901</v>
      </c>
    </row>
    <row r="2823" spans="2:52" x14ac:dyDescent="0.35">
      <c r="B2823" t="s">
        <v>758</v>
      </c>
      <c r="C2823" s="17">
        <v>0.107236224286421</v>
      </c>
      <c r="D2823" s="17">
        <v>0.10630895316637599</v>
      </c>
      <c r="E2823" s="17">
        <v>0.107668063870095</v>
      </c>
      <c r="F2823" s="17"/>
      <c r="G2823" s="17">
        <v>3.1873813902397102E-2</v>
      </c>
      <c r="H2823" s="17">
        <v>5.0814759070200298E-2</v>
      </c>
      <c r="I2823" s="17">
        <v>6.9239279692530603E-2</v>
      </c>
      <c r="J2823" s="17">
        <v>0.13891058286892</v>
      </c>
      <c r="K2823" s="17">
        <v>0.14693085991848001</v>
      </c>
      <c r="L2823" s="17">
        <v>0.18151111452777799</v>
      </c>
      <c r="M2823" s="17"/>
      <c r="N2823" s="17">
        <v>9.48151515688503E-2</v>
      </c>
      <c r="O2823" s="17">
        <v>9.1968510382420404E-2</v>
      </c>
      <c r="P2823" s="17">
        <v>0.113398794173488</v>
      </c>
      <c r="Q2823" s="17">
        <v>0.13130994654512901</v>
      </c>
      <c r="R2823" s="17"/>
      <c r="S2823" s="17">
        <v>7.5941466307299005E-2</v>
      </c>
      <c r="T2823" s="17">
        <v>0.119843208942968</v>
      </c>
      <c r="U2823" s="17">
        <v>0.123401082216197</v>
      </c>
      <c r="V2823" s="17">
        <v>0.13779518397351501</v>
      </c>
      <c r="W2823" s="17">
        <v>9.3553467879363097E-2</v>
      </c>
      <c r="X2823" s="17">
        <v>0.10768774785717</v>
      </c>
      <c r="Y2823" s="17">
        <v>0.110403493256185</v>
      </c>
      <c r="Z2823" s="17">
        <v>0.119531134453728</v>
      </c>
      <c r="AA2823" s="17">
        <v>8.4901436969469696E-2</v>
      </c>
      <c r="AB2823" s="17">
        <v>0.112520359138872</v>
      </c>
      <c r="AC2823" s="17">
        <v>0.14381731591545399</v>
      </c>
      <c r="AD2823" s="17">
        <v>7.4983430227286901E-2</v>
      </c>
      <c r="AE2823" s="17"/>
      <c r="AF2823" s="17">
        <v>0.17630308700094299</v>
      </c>
      <c r="AG2823" s="17">
        <v>7.7274919229713607E-2</v>
      </c>
      <c r="AH2823" s="17">
        <v>6.7149014994326697E-2</v>
      </c>
      <c r="AI2823" s="17"/>
      <c r="AJ2823" s="17">
        <v>0.176445019299839</v>
      </c>
      <c r="AK2823" s="17">
        <v>5.1989586410239402E-2</v>
      </c>
      <c r="AL2823" s="17">
        <v>7.6779175692747004E-2</v>
      </c>
      <c r="AM2823" s="17">
        <v>0.20501492388825401</v>
      </c>
      <c r="AN2823" s="17">
        <v>9.1931826704898703E-2</v>
      </c>
      <c r="AO2823" s="17"/>
      <c r="AP2823" s="17">
        <v>0.17209339807241</v>
      </c>
      <c r="AQ2823" s="17">
        <v>5.40738010322762E-2</v>
      </c>
      <c r="AR2823" s="17">
        <v>6.2751307882162502E-2</v>
      </c>
      <c r="AS2823" s="17"/>
      <c r="AT2823" s="17">
        <v>0.15052397044755</v>
      </c>
      <c r="AU2823" s="17">
        <v>7.5457601194224802E-2</v>
      </c>
      <c r="AV2823" s="17" t="s">
        <v>74</v>
      </c>
      <c r="AW2823" s="17">
        <v>9.4928215122540502E-2</v>
      </c>
      <c r="AX2823" s="17">
        <v>9.0580861250494402E-2</v>
      </c>
      <c r="AY2823" s="17">
        <v>8.1776767767801503E-2</v>
      </c>
      <c r="AZ2823" s="17">
        <v>9.0406700140072793E-2</v>
      </c>
    </row>
    <row r="2824" spans="2:52" x14ac:dyDescent="0.35">
      <c r="B2824" t="s">
        <v>759</v>
      </c>
      <c r="C2824" s="17">
        <v>5.8855856607909401E-2</v>
      </c>
      <c r="D2824" s="17">
        <v>7.0926033039547101E-2</v>
      </c>
      <c r="E2824" s="17">
        <v>4.737126019586E-2</v>
      </c>
      <c r="F2824" s="17"/>
      <c r="G2824" s="17">
        <v>0.12080067437469499</v>
      </c>
      <c r="H2824" s="17">
        <v>8.6655050927016503E-2</v>
      </c>
      <c r="I2824" s="17">
        <v>6.6370529705831793E-2</v>
      </c>
      <c r="J2824" s="17">
        <v>4.40835184061832E-2</v>
      </c>
      <c r="K2824" s="17">
        <v>3.5232836391101002E-2</v>
      </c>
      <c r="L2824" s="17">
        <v>1.69712966948606E-2</v>
      </c>
      <c r="M2824" s="17"/>
      <c r="N2824" s="17">
        <v>6.3794126764817605E-2</v>
      </c>
      <c r="O2824" s="17">
        <v>5.6388635618149101E-2</v>
      </c>
      <c r="P2824" s="17">
        <v>6.2832471045208699E-2</v>
      </c>
      <c r="Q2824" s="17">
        <v>5.2421221081840899E-2</v>
      </c>
      <c r="R2824" s="17"/>
      <c r="S2824" s="17">
        <v>7.2157123909322302E-2</v>
      </c>
      <c r="T2824" s="17">
        <v>5.3063707555104103E-2</v>
      </c>
      <c r="U2824" s="17">
        <v>5.9726508514593102E-2</v>
      </c>
      <c r="V2824" s="17">
        <v>5.6727525794705802E-2</v>
      </c>
      <c r="W2824" s="17">
        <v>3.9061599525803702E-2</v>
      </c>
      <c r="X2824" s="17">
        <v>5.0987521847265002E-2</v>
      </c>
      <c r="Y2824" s="17">
        <v>5.26087683137395E-2</v>
      </c>
      <c r="Z2824" s="17">
        <v>4.1272253409235501E-2</v>
      </c>
      <c r="AA2824" s="17">
        <v>5.5098578483465402E-2</v>
      </c>
      <c r="AB2824" s="17">
        <v>6.9929592814695393E-2</v>
      </c>
      <c r="AC2824" s="17">
        <v>8.8559182678596096E-2</v>
      </c>
      <c r="AD2824" s="17">
        <v>6.6915337504073594E-2</v>
      </c>
      <c r="AE2824" s="17"/>
      <c r="AF2824" s="17">
        <v>3.3979321405492403E-2</v>
      </c>
      <c r="AG2824" s="17">
        <v>7.1325429945872695E-2</v>
      </c>
      <c r="AH2824" s="17">
        <v>4.7191235973103797E-2</v>
      </c>
      <c r="AI2824" s="17"/>
      <c r="AJ2824" s="17">
        <v>3.72168944591054E-2</v>
      </c>
      <c r="AK2824" s="17">
        <v>9.5353937332129504E-2</v>
      </c>
      <c r="AL2824" s="17">
        <v>5.8887978281862201E-2</v>
      </c>
      <c r="AM2824" s="17">
        <v>6.1328447853051797E-2</v>
      </c>
      <c r="AN2824" s="17">
        <v>3.2019040884769097E-2</v>
      </c>
      <c r="AO2824" s="17"/>
      <c r="AP2824" s="17">
        <v>5.1025535828036601E-2</v>
      </c>
      <c r="AQ2824" s="17">
        <v>7.1534601844808504E-2</v>
      </c>
      <c r="AR2824" s="17">
        <v>8.4398211166733406E-2</v>
      </c>
      <c r="AS2824" s="17"/>
      <c r="AT2824" s="17">
        <v>3.6210622221166902E-2</v>
      </c>
      <c r="AU2824" s="17">
        <v>5.8312874887379899E-2</v>
      </c>
      <c r="AV2824" s="17" t="s">
        <v>74</v>
      </c>
      <c r="AW2824" s="17">
        <v>6.6436023093422197E-2</v>
      </c>
      <c r="AX2824" s="17">
        <v>9.0525136329619504E-2</v>
      </c>
      <c r="AY2824" s="17">
        <v>8.1262905029750296E-2</v>
      </c>
      <c r="AZ2824" s="17">
        <v>6.7821039086972804E-2</v>
      </c>
    </row>
    <row r="2825" spans="2:52" x14ac:dyDescent="0.35">
      <c r="C2825" s="17"/>
      <c r="D2825" s="17"/>
      <c r="E2825" s="17"/>
      <c r="F2825" s="17"/>
      <c r="G2825" s="17"/>
      <c r="H2825" s="17"/>
      <c r="I2825" s="17"/>
      <c r="J2825" s="17"/>
      <c r="K2825" s="17"/>
      <c r="L2825" s="17"/>
      <c r="M2825" s="17"/>
      <c r="N2825" s="17"/>
      <c r="O2825" s="17"/>
      <c r="P2825" s="17"/>
      <c r="Q2825" s="17"/>
      <c r="R2825" s="17"/>
      <c r="S2825" s="17"/>
      <c r="T2825" s="17"/>
      <c r="U2825" s="17"/>
      <c r="V2825" s="17"/>
      <c r="W2825" s="17"/>
      <c r="X2825" s="17"/>
      <c r="Y2825" s="17"/>
      <c r="Z2825" s="17"/>
      <c r="AA2825" s="17"/>
      <c r="AB2825" s="17"/>
      <c r="AC2825" s="17"/>
      <c r="AD2825" s="17"/>
      <c r="AE2825" s="17"/>
      <c r="AF2825" s="17"/>
      <c r="AG2825" s="17"/>
      <c r="AH2825" s="17"/>
      <c r="AI2825" s="17"/>
      <c r="AJ2825" s="17"/>
      <c r="AK2825" s="17"/>
      <c r="AL2825" s="17"/>
      <c r="AM2825" s="17"/>
      <c r="AN2825" s="17"/>
      <c r="AO2825" s="17"/>
      <c r="AP2825" s="17"/>
      <c r="AQ2825" s="17"/>
      <c r="AR2825" s="17"/>
      <c r="AS2825" s="17"/>
      <c r="AT2825" s="17"/>
      <c r="AU2825" s="17"/>
      <c r="AV2825" s="17"/>
      <c r="AW2825" s="17"/>
      <c r="AX2825" s="17"/>
      <c r="AY2825" s="17"/>
      <c r="AZ2825" s="17"/>
    </row>
    <row r="2826" spans="2:52" x14ac:dyDescent="0.35">
      <c r="B2826" s="6" t="s">
        <v>770</v>
      </c>
      <c r="C2826" s="17"/>
      <c r="D2826" s="17"/>
      <c r="E2826" s="17"/>
      <c r="F2826" s="17"/>
      <c r="G2826" s="17"/>
      <c r="H2826" s="17"/>
      <c r="I2826" s="17"/>
      <c r="J2826" s="17"/>
      <c r="K2826" s="17"/>
      <c r="L2826" s="17"/>
      <c r="M2826" s="17"/>
      <c r="N2826" s="17"/>
      <c r="O2826" s="17"/>
      <c r="P2826" s="17"/>
      <c r="Q2826" s="17"/>
      <c r="R2826" s="17"/>
      <c r="S2826" s="17"/>
      <c r="T2826" s="17"/>
      <c r="U2826" s="17"/>
      <c r="V2826" s="17"/>
      <c r="W2826" s="17"/>
      <c r="X2826" s="17"/>
      <c r="Y2826" s="17"/>
      <c r="Z2826" s="17"/>
      <c r="AA2826" s="17"/>
      <c r="AB2826" s="17"/>
      <c r="AC2826" s="17"/>
      <c r="AD2826" s="17"/>
      <c r="AE2826" s="17"/>
      <c r="AF2826" s="17"/>
      <c r="AG2826" s="17"/>
      <c r="AH2826" s="17"/>
      <c r="AI2826" s="17"/>
      <c r="AJ2826" s="17"/>
      <c r="AK2826" s="17"/>
      <c r="AL2826" s="17"/>
      <c r="AM2826" s="17"/>
      <c r="AN2826" s="17"/>
      <c r="AO2826" s="17"/>
      <c r="AP2826" s="17"/>
      <c r="AQ2826" s="17"/>
      <c r="AR2826" s="17"/>
      <c r="AS2826" s="17"/>
      <c r="AT2826" s="17"/>
      <c r="AU2826" s="17"/>
      <c r="AV2826" s="17"/>
      <c r="AW2826" s="17"/>
      <c r="AX2826" s="17"/>
      <c r="AY2826" s="17"/>
      <c r="AZ2826" s="17"/>
    </row>
    <row r="2827" spans="2:52" x14ac:dyDescent="0.35">
      <c r="B2827" s="24" t="s">
        <v>76</v>
      </c>
      <c r="C2827" s="17"/>
      <c r="D2827" s="17"/>
      <c r="E2827" s="17"/>
      <c r="F2827" s="17"/>
      <c r="G2827" s="17"/>
      <c r="H2827" s="17"/>
      <c r="I2827" s="17"/>
      <c r="J2827" s="17"/>
      <c r="K2827" s="17"/>
      <c r="L2827" s="17"/>
      <c r="M2827" s="17"/>
      <c r="N2827" s="17"/>
      <c r="O2827" s="17"/>
      <c r="P2827" s="17"/>
      <c r="Q2827" s="17"/>
      <c r="R2827" s="17"/>
      <c r="S2827" s="17"/>
      <c r="T2827" s="17"/>
      <c r="U2827" s="17"/>
      <c r="V2827" s="17"/>
      <c r="W2827" s="17"/>
      <c r="X2827" s="17"/>
      <c r="Y2827" s="17"/>
      <c r="Z2827" s="17"/>
      <c r="AA2827" s="17"/>
      <c r="AB2827" s="17"/>
      <c r="AC2827" s="17"/>
      <c r="AD2827" s="17"/>
      <c r="AE2827" s="17"/>
      <c r="AF2827" s="17"/>
      <c r="AG2827" s="17"/>
      <c r="AH2827" s="17"/>
      <c r="AI2827" s="17"/>
      <c r="AJ2827" s="17"/>
      <c r="AK2827" s="17"/>
      <c r="AL2827" s="17"/>
      <c r="AM2827" s="17"/>
      <c r="AN2827" s="17"/>
      <c r="AO2827" s="17"/>
      <c r="AP2827" s="17"/>
      <c r="AQ2827" s="17"/>
      <c r="AR2827" s="17"/>
      <c r="AS2827" s="17"/>
      <c r="AT2827" s="17"/>
      <c r="AU2827" s="17"/>
      <c r="AV2827" s="17"/>
      <c r="AW2827" s="17"/>
      <c r="AX2827" s="17"/>
      <c r="AY2827" s="17"/>
      <c r="AZ2827" s="17"/>
    </row>
    <row r="2828" spans="2:52" x14ac:dyDescent="0.35">
      <c r="B2828" t="s">
        <v>743</v>
      </c>
      <c r="C2828" s="17">
        <v>0.249538407815348</v>
      </c>
      <c r="D2828" s="17">
        <v>0.24643878686228199</v>
      </c>
      <c r="E2828" s="17">
        <v>0.25190685817490399</v>
      </c>
      <c r="F2828" s="17"/>
      <c r="G2828" s="17">
        <v>0.26923095470974701</v>
      </c>
      <c r="H2828" s="17">
        <v>0.290271041780092</v>
      </c>
      <c r="I2828" s="17">
        <v>0.261692415275526</v>
      </c>
      <c r="J2828" s="17">
        <v>0.241347197248831</v>
      </c>
      <c r="K2828" s="17">
        <v>0.244075097600049</v>
      </c>
      <c r="L2828" s="17">
        <v>0.20389908551202801</v>
      </c>
      <c r="M2828" s="17"/>
      <c r="N2828" s="17">
        <v>0.28433415388453898</v>
      </c>
      <c r="O2828" s="17">
        <v>0.24007044816646</v>
      </c>
      <c r="P2828" s="17">
        <v>0.24852751389122399</v>
      </c>
      <c r="Q2828" s="17">
        <v>0.22483243047873</v>
      </c>
      <c r="R2828" s="17"/>
      <c r="S2828" s="17">
        <v>0.262393234082621</v>
      </c>
      <c r="T2828" s="17">
        <v>0.21825014771124601</v>
      </c>
      <c r="U2828" s="17">
        <v>0.24231612240126099</v>
      </c>
      <c r="V2828" s="17">
        <v>0.24291356684138601</v>
      </c>
      <c r="W2828" s="17">
        <v>0.19773517658200701</v>
      </c>
      <c r="X2828" s="17">
        <v>0.27892075981839998</v>
      </c>
      <c r="Y2828" s="17">
        <v>0.27939230998468401</v>
      </c>
      <c r="Z2828" s="17">
        <v>0.20058851349299101</v>
      </c>
      <c r="AA2828" s="17">
        <v>0.282666649180215</v>
      </c>
      <c r="AB2828" s="17">
        <v>0.239804377176705</v>
      </c>
      <c r="AC2828" s="17">
        <v>0.27113613671069697</v>
      </c>
      <c r="AD2828" s="17">
        <v>0.254444427763448</v>
      </c>
      <c r="AE2828" s="17"/>
      <c r="AF2828" s="17">
        <v>0.23085887450914999</v>
      </c>
      <c r="AG2828" s="17">
        <v>0.270024694149195</v>
      </c>
      <c r="AH2828" s="17">
        <v>0.218246298798903</v>
      </c>
      <c r="AI2828" s="17"/>
      <c r="AJ2828" s="17">
        <v>0.21938155269734</v>
      </c>
      <c r="AK2828" s="17">
        <v>0.28718706742775701</v>
      </c>
      <c r="AL2828" s="17">
        <v>0.20502831422071999</v>
      </c>
      <c r="AM2828" s="17">
        <v>0.27507544923013599</v>
      </c>
      <c r="AN2828" s="17">
        <v>0.24727505286791801</v>
      </c>
      <c r="AO2828" s="17"/>
      <c r="AP2828" s="17">
        <v>0.20162254721579201</v>
      </c>
      <c r="AQ2828" s="17">
        <v>0.30481312408371403</v>
      </c>
      <c r="AR2828" s="17">
        <v>0.23812916516405999</v>
      </c>
      <c r="AS2828" s="17"/>
      <c r="AT2828" s="17">
        <v>0.21014149463153101</v>
      </c>
      <c r="AU2828" s="17">
        <v>0.22692211401007301</v>
      </c>
      <c r="AV2828" s="17" t="s">
        <v>74</v>
      </c>
      <c r="AW2828" s="17">
        <v>0.28779720516462198</v>
      </c>
      <c r="AX2828" s="17">
        <v>0.25022264720390303</v>
      </c>
      <c r="AY2828" s="17">
        <v>0.34349084696127502</v>
      </c>
      <c r="AZ2828" s="17">
        <v>0.198084422512804</v>
      </c>
    </row>
    <row r="2829" spans="2:52" x14ac:dyDescent="0.35">
      <c r="B2829" t="s">
        <v>744</v>
      </c>
      <c r="C2829" s="17">
        <v>0.34145031099513801</v>
      </c>
      <c r="D2829" s="17">
        <v>0.34552139688550498</v>
      </c>
      <c r="E2829" s="17">
        <v>0.33915565322195601</v>
      </c>
      <c r="F2829" s="17"/>
      <c r="G2829" s="17">
        <v>0.32568065604344498</v>
      </c>
      <c r="H2829" s="17">
        <v>0.35855207253516502</v>
      </c>
      <c r="I2829" s="17">
        <v>0.35287611705173899</v>
      </c>
      <c r="J2829" s="17">
        <v>0.341462754473847</v>
      </c>
      <c r="K2829" s="17">
        <v>0.33638415867376098</v>
      </c>
      <c r="L2829" s="17">
        <v>0.33213342312655703</v>
      </c>
      <c r="M2829" s="17"/>
      <c r="N2829" s="17">
        <v>0.34385551462497199</v>
      </c>
      <c r="O2829" s="17">
        <v>0.36698518528125401</v>
      </c>
      <c r="P2829" s="17">
        <v>0.33258921909950101</v>
      </c>
      <c r="Q2829" s="17">
        <v>0.31973333146015998</v>
      </c>
      <c r="R2829" s="17"/>
      <c r="S2829" s="17">
        <v>0.34210103256973401</v>
      </c>
      <c r="T2829" s="17">
        <v>0.34699407140080402</v>
      </c>
      <c r="U2829" s="17">
        <v>0.345609602705237</v>
      </c>
      <c r="V2829" s="17">
        <v>0.31307866431077802</v>
      </c>
      <c r="W2829" s="17">
        <v>0.35757970133386902</v>
      </c>
      <c r="X2829" s="17">
        <v>0.302395114772254</v>
      </c>
      <c r="Y2829" s="17">
        <v>0.31383909734030202</v>
      </c>
      <c r="Z2829" s="17">
        <v>0.38619785391588901</v>
      </c>
      <c r="AA2829" s="17">
        <v>0.365589474771845</v>
      </c>
      <c r="AB2829" s="17">
        <v>0.36735290168718499</v>
      </c>
      <c r="AC2829" s="17">
        <v>0.33177734109567403</v>
      </c>
      <c r="AD2829" s="17">
        <v>0.33173368763045702</v>
      </c>
      <c r="AE2829" s="17"/>
      <c r="AF2829" s="17">
        <v>0.31004634331012798</v>
      </c>
      <c r="AG2829" s="17">
        <v>0.37007421974881899</v>
      </c>
      <c r="AH2829" s="17">
        <v>0.35795723057031298</v>
      </c>
      <c r="AI2829" s="17"/>
      <c r="AJ2829" s="17">
        <v>0.32433801755198799</v>
      </c>
      <c r="AK2829" s="17">
        <v>0.35795763001941</v>
      </c>
      <c r="AL2829" s="17">
        <v>0.432386805030268</v>
      </c>
      <c r="AM2829" s="17">
        <v>0.31421554366125698</v>
      </c>
      <c r="AN2829" s="17">
        <v>0.30339836040340501</v>
      </c>
      <c r="AO2829" s="17"/>
      <c r="AP2829" s="17">
        <v>0.353234701534133</v>
      </c>
      <c r="AQ2829" s="17">
        <v>0.35633918817660098</v>
      </c>
      <c r="AR2829" s="17">
        <v>0.39722368498224297</v>
      </c>
      <c r="AS2829" s="17"/>
      <c r="AT2829" s="17">
        <v>0.344685867863946</v>
      </c>
      <c r="AU2829" s="17">
        <v>0.38009061289364399</v>
      </c>
      <c r="AV2829" s="17" t="s">
        <v>74</v>
      </c>
      <c r="AW2829" s="17">
        <v>0.306862541892851</v>
      </c>
      <c r="AX2829" s="17">
        <v>0.34749644877096802</v>
      </c>
      <c r="AY2829" s="17">
        <v>0.31513790395583902</v>
      </c>
      <c r="AZ2829" s="17">
        <v>0.28833245240366201</v>
      </c>
    </row>
    <row r="2830" spans="2:52" x14ac:dyDescent="0.35">
      <c r="B2830" t="s">
        <v>745</v>
      </c>
      <c r="C2830" s="17">
        <v>0.24916536529942801</v>
      </c>
      <c r="D2830" s="17">
        <v>0.25576795623271298</v>
      </c>
      <c r="E2830" s="17">
        <v>0.242986208420755</v>
      </c>
      <c r="F2830" s="17"/>
      <c r="G2830" s="17">
        <v>0.25818250479082699</v>
      </c>
      <c r="H2830" s="17">
        <v>0.220687413774668</v>
      </c>
      <c r="I2830" s="17">
        <v>0.236813960519695</v>
      </c>
      <c r="J2830" s="17">
        <v>0.24175868009834101</v>
      </c>
      <c r="K2830" s="17">
        <v>0.25153873995438703</v>
      </c>
      <c r="L2830" s="17">
        <v>0.28071231872668101</v>
      </c>
      <c r="M2830" s="17"/>
      <c r="N2830" s="17">
        <v>0.23898746980678401</v>
      </c>
      <c r="O2830" s="17">
        <v>0.246354874725074</v>
      </c>
      <c r="P2830" s="17">
        <v>0.24586671022874301</v>
      </c>
      <c r="Q2830" s="17">
        <v>0.26540785746582501</v>
      </c>
      <c r="R2830" s="17"/>
      <c r="S2830" s="17">
        <v>0.23731439827047399</v>
      </c>
      <c r="T2830" s="17">
        <v>0.24904760342773199</v>
      </c>
      <c r="U2830" s="17">
        <v>0.22096116930097801</v>
      </c>
      <c r="V2830" s="17">
        <v>0.293533031567279</v>
      </c>
      <c r="W2830" s="17">
        <v>0.26467719182004601</v>
      </c>
      <c r="X2830" s="17">
        <v>0.26564775187089501</v>
      </c>
      <c r="Y2830" s="17">
        <v>0.262549413435677</v>
      </c>
      <c r="Z2830" s="17">
        <v>0.243311177299431</v>
      </c>
      <c r="AA2830" s="17">
        <v>0.23251566142379401</v>
      </c>
      <c r="AB2830" s="17">
        <v>0.23628029673194501</v>
      </c>
      <c r="AC2830" s="17">
        <v>0.24043763918361399</v>
      </c>
      <c r="AD2830" s="17">
        <v>0.247914713100158</v>
      </c>
      <c r="AE2830" s="17"/>
      <c r="AF2830" s="17">
        <v>0.27567280049159998</v>
      </c>
      <c r="AG2830" s="17">
        <v>0.22387277589966101</v>
      </c>
      <c r="AH2830" s="17">
        <v>0.26026549218011802</v>
      </c>
      <c r="AI2830" s="17"/>
      <c r="AJ2830" s="17">
        <v>0.274233914505218</v>
      </c>
      <c r="AK2830" s="17">
        <v>0.233773836651158</v>
      </c>
      <c r="AL2830" s="17">
        <v>0.20319181849629001</v>
      </c>
      <c r="AM2830" s="17">
        <v>0.21127986948368799</v>
      </c>
      <c r="AN2830" s="17">
        <v>0.27272587504809898</v>
      </c>
      <c r="AO2830" s="17"/>
      <c r="AP2830" s="17">
        <v>0.28101539562415201</v>
      </c>
      <c r="AQ2830" s="17">
        <v>0.214766013596531</v>
      </c>
      <c r="AR2830" s="17">
        <v>0.212473213293561</v>
      </c>
      <c r="AS2830" s="17"/>
      <c r="AT2830" s="17">
        <v>0.26289556303920403</v>
      </c>
      <c r="AU2830" s="17">
        <v>0.258120609822106</v>
      </c>
      <c r="AV2830" s="17" t="s">
        <v>74</v>
      </c>
      <c r="AW2830" s="17">
        <v>0.26565059469500102</v>
      </c>
      <c r="AX2830" s="17">
        <v>0.222801637194876</v>
      </c>
      <c r="AY2830" s="17">
        <v>0.20975812104052699</v>
      </c>
      <c r="AZ2830" s="17">
        <v>0.28644637004678197</v>
      </c>
    </row>
    <row r="2831" spans="2:52" x14ac:dyDescent="0.35">
      <c r="B2831" t="s">
        <v>746</v>
      </c>
      <c r="C2831" s="17">
        <v>4.5905276826359601E-2</v>
      </c>
      <c r="D2831" s="17">
        <v>5.1123094766890698E-2</v>
      </c>
      <c r="E2831" s="17">
        <v>4.10410617536053E-2</v>
      </c>
      <c r="F2831" s="17"/>
      <c r="G2831" s="17">
        <v>4.9355037326871701E-2</v>
      </c>
      <c r="H2831" s="17">
        <v>5.2511554173228697E-2</v>
      </c>
      <c r="I2831" s="17">
        <v>3.80035888595198E-2</v>
      </c>
      <c r="J2831" s="17">
        <v>4.46138506215258E-2</v>
      </c>
      <c r="K2831" s="17">
        <v>4.3408967453111902E-2</v>
      </c>
      <c r="L2831" s="17">
        <v>4.73915925448933E-2</v>
      </c>
      <c r="M2831" s="17"/>
      <c r="N2831" s="17">
        <v>3.92503142775616E-2</v>
      </c>
      <c r="O2831" s="17">
        <v>5.3720500131071901E-2</v>
      </c>
      <c r="P2831" s="17">
        <v>4.72154038168313E-2</v>
      </c>
      <c r="Q2831" s="17">
        <v>4.3191949016970599E-2</v>
      </c>
      <c r="R2831" s="17"/>
      <c r="S2831" s="17">
        <v>5.0905308596935601E-2</v>
      </c>
      <c r="T2831" s="17">
        <v>3.9939702974355E-2</v>
      </c>
      <c r="U2831" s="17">
        <v>6.3490124320890601E-2</v>
      </c>
      <c r="V2831" s="17">
        <v>5.3374523982731001E-2</v>
      </c>
      <c r="W2831" s="17">
        <v>5.7040322230061398E-2</v>
      </c>
      <c r="X2831" s="17">
        <v>4.4552341537795297E-2</v>
      </c>
      <c r="Y2831" s="17">
        <v>3.2554270030625103E-2</v>
      </c>
      <c r="Z2831" s="17">
        <v>5.6789654437369802E-2</v>
      </c>
      <c r="AA2831" s="17">
        <v>3.5595925101954799E-2</v>
      </c>
      <c r="AB2831" s="17">
        <v>4.80638314864223E-2</v>
      </c>
      <c r="AC2831" s="17">
        <v>3.6856248057551999E-2</v>
      </c>
      <c r="AD2831" s="17">
        <v>2.4740200497651899E-2</v>
      </c>
      <c r="AE2831" s="17"/>
      <c r="AF2831" s="17">
        <v>5.8194453073351401E-2</v>
      </c>
      <c r="AG2831" s="17">
        <v>4.1411171444778599E-2</v>
      </c>
      <c r="AH2831" s="17">
        <v>3.4474099910618602E-2</v>
      </c>
      <c r="AI2831" s="17"/>
      <c r="AJ2831" s="17">
        <v>6.1810032721207601E-2</v>
      </c>
      <c r="AK2831" s="17">
        <v>4.6047166089484698E-2</v>
      </c>
      <c r="AL2831" s="17">
        <v>3.7150652420763097E-2</v>
      </c>
      <c r="AM2831" s="17">
        <v>4.0043917218051998E-2</v>
      </c>
      <c r="AN2831" s="17">
        <v>3.04377215056717E-2</v>
      </c>
      <c r="AO2831" s="17"/>
      <c r="AP2831" s="17">
        <v>6.7065594900416303E-2</v>
      </c>
      <c r="AQ2831" s="17">
        <v>3.4435546038514002E-2</v>
      </c>
      <c r="AR2831" s="17">
        <v>4.3866102953972898E-2</v>
      </c>
      <c r="AS2831" s="17"/>
      <c r="AT2831" s="17">
        <v>5.1659124423621701E-2</v>
      </c>
      <c r="AU2831" s="17">
        <v>4.41190619476554E-2</v>
      </c>
      <c r="AV2831" s="17" t="s">
        <v>74</v>
      </c>
      <c r="AW2831" s="17">
        <v>4.2401571100763098E-2</v>
      </c>
      <c r="AX2831" s="17">
        <v>3.8625239516779E-2</v>
      </c>
      <c r="AY2831" s="17">
        <v>4.2480305626295498E-2</v>
      </c>
      <c r="AZ2831" s="17">
        <v>5.1562123804226902E-2</v>
      </c>
    </row>
    <row r="2832" spans="2:52" x14ac:dyDescent="0.35">
      <c r="B2832" t="s">
        <v>766</v>
      </c>
      <c r="C2832" s="17">
        <v>2.2517953210875099E-2</v>
      </c>
      <c r="D2832" s="17">
        <v>2.8060088682365099E-2</v>
      </c>
      <c r="E2832" s="17">
        <v>1.5620954216465499E-2</v>
      </c>
      <c r="F2832" s="17"/>
      <c r="G2832" s="17">
        <v>2.0789904942968201E-2</v>
      </c>
      <c r="H2832" s="17">
        <v>1.85003236166052E-2</v>
      </c>
      <c r="I2832" s="17">
        <v>2.5672473573058699E-2</v>
      </c>
      <c r="J2832" s="17">
        <v>2.8652545181356799E-2</v>
      </c>
      <c r="K2832" s="17">
        <v>2.7761801978195499E-2</v>
      </c>
      <c r="L2832" s="17">
        <v>1.5887155153395199E-2</v>
      </c>
      <c r="M2832" s="17"/>
      <c r="N2832" s="17">
        <v>2.9410846176908E-2</v>
      </c>
      <c r="O2832" s="17">
        <v>1.8759754634427101E-2</v>
      </c>
      <c r="P2832" s="17">
        <v>2.8695213919148099E-2</v>
      </c>
      <c r="Q2832" s="17">
        <v>1.3827008676480901E-2</v>
      </c>
      <c r="R2832" s="17"/>
      <c r="S2832" s="17">
        <v>2.5906599670824499E-2</v>
      </c>
      <c r="T2832" s="17">
        <v>3.0440888823125001E-2</v>
      </c>
      <c r="U2832" s="17">
        <v>2.0280327129244002E-2</v>
      </c>
      <c r="V2832" s="17">
        <v>1.6953253479060799E-2</v>
      </c>
      <c r="W2832" s="17">
        <v>4.2716422779055303E-2</v>
      </c>
      <c r="X2832" s="17">
        <v>2.6236121192656801E-2</v>
      </c>
      <c r="Y2832" s="17">
        <v>8.2672113174127992E-3</v>
      </c>
      <c r="Z2832" s="17">
        <v>1.8512025870326299E-2</v>
      </c>
      <c r="AA2832" s="17">
        <v>1.2038618631447799E-2</v>
      </c>
      <c r="AB2832" s="17">
        <v>2.1351511133874498E-2</v>
      </c>
      <c r="AC2832" s="17">
        <v>2.31516047164377E-2</v>
      </c>
      <c r="AD2832" s="17">
        <v>2.0843555604604901E-2</v>
      </c>
      <c r="AE2832" s="17"/>
      <c r="AF2832" s="17">
        <v>2.62240953921609E-2</v>
      </c>
      <c r="AG2832" s="17">
        <v>2.0485005351931901E-2</v>
      </c>
      <c r="AH2832" s="17">
        <v>2.5997909977007402E-2</v>
      </c>
      <c r="AI2832" s="17"/>
      <c r="AJ2832" s="17">
        <v>3.3212259710413597E-2</v>
      </c>
      <c r="AK2832" s="17">
        <v>1.04998019115757E-2</v>
      </c>
      <c r="AL2832" s="17">
        <v>1.4081290903782901E-2</v>
      </c>
      <c r="AM2832" s="17">
        <v>4.9647721548627802E-2</v>
      </c>
      <c r="AN2832" s="17">
        <v>2.2946533939511099E-2</v>
      </c>
      <c r="AO2832" s="17"/>
      <c r="AP2832" s="17">
        <v>3.0821011474290599E-2</v>
      </c>
      <c r="AQ2832" s="17">
        <v>1.3445008698544E-2</v>
      </c>
      <c r="AR2832" s="17">
        <v>4.1714321436662601E-2</v>
      </c>
      <c r="AS2832" s="17"/>
      <c r="AT2832" s="17">
        <v>2.73339208747569E-2</v>
      </c>
      <c r="AU2832" s="17">
        <v>1.7835738247711501E-2</v>
      </c>
      <c r="AV2832" s="17" t="s">
        <v>74</v>
      </c>
      <c r="AW2832" s="17">
        <v>2.6703289772879699E-2</v>
      </c>
      <c r="AX2832" s="17">
        <v>2.2049854821925501E-2</v>
      </c>
      <c r="AY2832" s="17">
        <v>1.72207064876587E-2</v>
      </c>
      <c r="AZ2832" s="17">
        <v>2.8065123458852599E-2</v>
      </c>
    </row>
    <row r="2833" spans="2:52" x14ac:dyDescent="0.35">
      <c r="B2833" t="s">
        <v>767</v>
      </c>
      <c r="C2833" s="17">
        <v>9.1422685852851196E-2</v>
      </c>
      <c r="D2833" s="17">
        <v>7.3088676570243996E-2</v>
      </c>
      <c r="E2833" s="17">
        <v>0.109289264212315</v>
      </c>
      <c r="F2833" s="17"/>
      <c r="G2833" s="17">
        <v>7.6760942186140907E-2</v>
      </c>
      <c r="H2833" s="17">
        <v>5.9477594120240597E-2</v>
      </c>
      <c r="I2833" s="17">
        <v>8.4941444720462E-2</v>
      </c>
      <c r="J2833" s="17">
        <v>0.10216497237609801</v>
      </c>
      <c r="K2833" s="17">
        <v>9.68312343404968E-2</v>
      </c>
      <c r="L2833" s="17">
        <v>0.119976424936446</v>
      </c>
      <c r="M2833" s="17"/>
      <c r="N2833" s="17">
        <v>6.4161701229236201E-2</v>
      </c>
      <c r="O2833" s="17">
        <v>7.4109237061713296E-2</v>
      </c>
      <c r="P2833" s="17">
        <v>9.7105939044552794E-2</v>
      </c>
      <c r="Q2833" s="17">
        <v>0.13300742290183401</v>
      </c>
      <c r="R2833" s="17"/>
      <c r="S2833" s="17">
        <v>8.1379426809410904E-2</v>
      </c>
      <c r="T2833" s="17">
        <v>0.115327585662739</v>
      </c>
      <c r="U2833" s="17">
        <v>0.107342654142389</v>
      </c>
      <c r="V2833" s="17">
        <v>8.0146959818764796E-2</v>
      </c>
      <c r="W2833" s="17">
        <v>8.0251185254961499E-2</v>
      </c>
      <c r="X2833" s="17">
        <v>8.2247910807999203E-2</v>
      </c>
      <c r="Y2833" s="17">
        <v>0.1033976978913</v>
      </c>
      <c r="Z2833" s="17">
        <v>9.4600774983992705E-2</v>
      </c>
      <c r="AA2833" s="17">
        <v>7.1593670890743102E-2</v>
      </c>
      <c r="AB2833" s="17">
        <v>8.7147081783868305E-2</v>
      </c>
      <c r="AC2833" s="17">
        <v>9.6641030236025105E-2</v>
      </c>
      <c r="AD2833" s="17">
        <v>0.12032341540368099</v>
      </c>
      <c r="AE2833" s="17"/>
      <c r="AF2833" s="17">
        <v>9.9003433223610299E-2</v>
      </c>
      <c r="AG2833" s="17">
        <v>7.4132133405615405E-2</v>
      </c>
      <c r="AH2833" s="17">
        <v>0.103058968563041</v>
      </c>
      <c r="AI2833" s="17"/>
      <c r="AJ2833" s="17">
        <v>8.7024222813833998E-2</v>
      </c>
      <c r="AK2833" s="17">
        <v>6.4534497900614496E-2</v>
      </c>
      <c r="AL2833" s="17">
        <v>0.10816111892817599</v>
      </c>
      <c r="AM2833" s="17">
        <v>0.10973749885824</v>
      </c>
      <c r="AN2833" s="17">
        <v>0.123216456235395</v>
      </c>
      <c r="AO2833" s="17"/>
      <c r="AP2833" s="17">
        <v>6.6240749251216494E-2</v>
      </c>
      <c r="AQ2833" s="17">
        <v>7.6201119406095599E-2</v>
      </c>
      <c r="AR2833" s="17">
        <v>6.6593512169500005E-2</v>
      </c>
      <c r="AS2833" s="17"/>
      <c r="AT2833" s="17">
        <v>0.103284029166941</v>
      </c>
      <c r="AU2833" s="17">
        <v>7.2911863078809702E-2</v>
      </c>
      <c r="AV2833" s="17" t="s">
        <v>74</v>
      </c>
      <c r="AW2833" s="17">
        <v>7.0584797373883498E-2</v>
      </c>
      <c r="AX2833" s="17">
        <v>0.118804172491549</v>
      </c>
      <c r="AY2833" s="17">
        <v>7.1912115928405407E-2</v>
      </c>
      <c r="AZ2833" s="17">
        <v>0.147509507773672</v>
      </c>
    </row>
    <row r="2834" spans="2:52" x14ac:dyDescent="0.35">
      <c r="B2834" t="s">
        <v>747</v>
      </c>
      <c r="C2834" s="17">
        <v>0.59098871881048598</v>
      </c>
      <c r="D2834" s="17">
        <v>0.59196018374778703</v>
      </c>
      <c r="E2834" s="17">
        <v>0.59106251139685895</v>
      </c>
      <c r="F2834" s="17"/>
      <c r="G2834" s="17">
        <v>0.59491161075319199</v>
      </c>
      <c r="H2834" s="17">
        <v>0.64882311431525697</v>
      </c>
      <c r="I2834" s="17">
        <v>0.61456853232726405</v>
      </c>
      <c r="J2834" s="17">
        <v>0.58280995172267802</v>
      </c>
      <c r="K2834" s="17">
        <v>0.58045925627380901</v>
      </c>
      <c r="L2834" s="17">
        <v>0.53603250863858498</v>
      </c>
      <c r="M2834" s="17"/>
      <c r="N2834" s="17">
        <v>0.62818966850951097</v>
      </c>
      <c r="O2834" s="17">
        <v>0.60705563344771396</v>
      </c>
      <c r="P2834" s="17">
        <v>0.58111673299072497</v>
      </c>
      <c r="Q2834" s="17">
        <v>0.54456576193888995</v>
      </c>
      <c r="R2834" s="17"/>
      <c r="S2834" s="17">
        <v>0.60449426665235495</v>
      </c>
      <c r="T2834" s="17">
        <v>0.56524421911204903</v>
      </c>
      <c r="U2834" s="17">
        <v>0.58792572510649799</v>
      </c>
      <c r="V2834" s="17">
        <v>0.55599223115216501</v>
      </c>
      <c r="W2834" s="17">
        <v>0.55531487791587597</v>
      </c>
      <c r="X2834" s="17">
        <v>0.58131587459065304</v>
      </c>
      <c r="Y2834" s="17">
        <v>0.59323140732498603</v>
      </c>
      <c r="Z2834" s="17">
        <v>0.58678636740888002</v>
      </c>
      <c r="AA2834" s="17">
        <v>0.64825612395206</v>
      </c>
      <c r="AB2834" s="17">
        <v>0.60715727886389004</v>
      </c>
      <c r="AC2834" s="17">
        <v>0.60291347780637095</v>
      </c>
      <c r="AD2834" s="17">
        <v>0.58617811539390496</v>
      </c>
      <c r="AE2834" s="17"/>
      <c r="AF2834" s="17">
        <v>0.54090521781927803</v>
      </c>
      <c r="AG2834" s="17">
        <v>0.64009891389801299</v>
      </c>
      <c r="AH2834" s="17">
        <v>0.57620352936921604</v>
      </c>
      <c r="AI2834" s="17"/>
      <c r="AJ2834" s="17">
        <v>0.54371957024932704</v>
      </c>
      <c r="AK2834" s="17">
        <v>0.64514469744716696</v>
      </c>
      <c r="AL2834" s="17">
        <v>0.63741511925098804</v>
      </c>
      <c r="AM2834" s="17">
        <v>0.58929099289139297</v>
      </c>
      <c r="AN2834" s="17">
        <v>0.55067341327132302</v>
      </c>
      <c r="AO2834" s="17"/>
      <c r="AP2834" s="17">
        <v>0.55485724874992404</v>
      </c>
      <c r="AQ2834" s="17">
        <v>0.66115231226031501</v>
      </c>
      <c r="AR2834" s="17">
        <v>0.63535285014630305</v>
      </c>
      <c r="AS2834" s="17"/>
      <c r="AT2834" s="17">
        <v>0.55482736249547704</v>
      </c>
      <c r="AU2834" s="17">
        <v>0.60701272690371699</v>
      </c>
      <c r="AV2834" s="17" t="s">
        <v>74</v>
      </c>
      <c r="AW2834" s="17">
        <v>0.59465974705747304</v>
      </c>
      <c r="AX2834" s="17">
        <v>0.59771909597487105</v>
      </c>
      <c r="AY2834" s="17">
        <v>0.65862875091711304</v>
      </c>
      <c r="AZ2834" s="17">
        <v>0.48641687491646601</v>
      </c>
    </row>
    <row r="2835" spans="2:52" x14ac:dyDescent="0.35">
      <c r="B2835" t="s">
        <v>768</v>
      </c>
      <c r="C2835" s="17">
        <v>6.8423230037234703E-2</v>
      </c>
      <c r="D2835" s="17">
        <v>7.9183183449255803E-2</v>
      </c>
      <c r="E2835" s="17">
        <v>5.6662015970070902E-2</v>
      </c>
      <c r="F2835" s="17"/>
      <c r="G2835" s="17">
        <v>7.0144942269839902E-2</v>
      </c>
      <c r="H2835" s="17">
        <v>7.1011877789833894E-2</v>
      </c>
      <c r="I2835" s="17">
        <v>6.3676062432578506E-2</v>
      </c>
      <c r="J2835" s="17">
        <v>7.3266395802882703E-2</v>
      </c>
      <c r="K2835" s="17">
        <v>7.1170769431307401E-2</v>
      </c>
      <c r="L2835" s="17">
        <v>6.3278747698288604E-2</v>
      </c>
      <c r="M2835" s="17"/>
      <c r="N2835" s="17">
        <v>6.8661160454469503E-2</v>
      </c>
      <c r="O2835" s="17">
        <v>7.2480254765498894E-2</v>
      </c>
      <c r="P2835" s="17">
        <v>7.5910617735979402E-2</v>
      </c>
      <c r="Q2835" s="17">
        <v>5.7018957693451403E-2</v>
      </c>
      <c r="R2835" s="17"/>
      <c r="S2835" s="17">
        <v>7.6811908267760104E-2</v>
      </c>
      <c r="T2835" s="17">
        <v>7.0380591797480005E-2</v>
      </c>
      <c r="U2835" s="17">
        <v>8.3770451450134606E-2</v>
      </c>
      <c r="V2835" s="17">
        <v>7.0327777461791793E-2</v>
      </c>
      <c r="W2835" s="17">
        <v>9.9756745009116701E-2</v>
      </c>
      <c r="X2835" s="17">
        <v>7.0788462730452098E-2</v>
      </c>
      <c r="Y2835" s="17">
        <v>4.0821481348037897E-2</v>
      </c>
      <c r="Z2835" s="17">
        <v>7.5301680307696198E-2</v>
      </c>
      <c r="AA2835" s="17">
        <v>4.76345437334025E-2</v>
      </c>
      <c r="AB2835" s="17">
        <v>6.9415342620296805E-2</v>
      </c>
      <c r="AC2835" s="17">
        <v>6.0007852773989699E-2</v>
      </c>
      <c r="AD2835" s="17">
        <v>4.5583756102256803E-2</v>
      </c>
      <c r="AE2835" s="17"/>
      <c r="AF2835" s="17">
        <v>8.4418548465512194E-2</v>
      </c>
      <c r="AG2835" s="17">
        <v>6.1896176796710403E-2</v>
      </c>
      <c r="AH2835" s="17">
        <v>6.0472009887626001E-2</v>
      </c>
      <c r="AI2835" s="17"/>
      <c r="AJ2835" s="17">
        <v>9.5022292431621205E-2</v>
      </c>
      <c r="AK2835" s="17">
        <v>5.6546968001060301E-2</v>
      </c>
      <c r="AL2835" s="17">
        <v>5.12319433245461E-2</v>
      </c>
      <c r="AM2835" s="17">
        <v>8.9691638766679696E-2</v>
      </c>
      <c r="AN2835" s="17">
        <v>5.3384255445182799E-2</v>
      </c>
      <c r="AO2835" s="17"/>
      <c r="AP2835" s="17">
        <v>9.7886606374706794E-2</v>
      </c>
      <c r="AQ2835" s="17">
        <v>4.7880554737057997E-2</v>
      </c>
      <c r="AR2835" s="17">
        <v>8.5580424390635498E-2</v>
      </c>
      <c r="AS2835" s="17"/>
      <c r="AT2835" s="17">
        <v>7.8993045298378597E-2</v>
      </c>
      <c r="AU2835" s="17">
        <v>6.1954800195366901E-2</v>
      </c>
      <c r="AV2835" s="17" t="s">
        <v>74</v>
      </c>
      <c r="AW2835" s="17">
        <v>6.9104860873642801E-2</v>
      </c>
      <c r="AX2835" s="17">
        <v>6.0675094338704501E-2</v>
      </c>
      <c r="AY2835" s="17">
        <v>5.9701012113954198E-2</v>
      </c>
      <c r="AZ2835" s="17">
        <v>7.9627247263079404E-2</v>
      </c>
    </row>
    <row r="2836" spans="2:52" x14ac:dyDescent="0.35">
      <c r="B2836" t="s">
        <v>86</v>
      </c>
      <c r="C2836" s="17">
        <v>0.52256548877325104</v>
      </c>
      <c r="D2836" s="17">
        <v>0.51277700029853102</v>
      </c>
      <c r="E2836" s="17">
        <v>0.53440049542678802</v>
      </c>
      <c r="F2836" s="17"/>
      <c r="G2836" s="17">
        <v>0.52476666848335196</v>
      </c>
      <c r="H2836" s="17">
        <v>0.57781123652542299</v>
      </c>
      <c r="I2836" s="17">
        <v>0.55089246989468599</v>
      </c>
      <c r="J2836" s="17">
        <v>0.50954355591979505</v>
      </c>
      <c r="K2836" s="17">
        <v>0.50928848684250205</v>
      </c>
      <c r="L2836" s="17">
        <v>0.47275376094029598</v>
      </c>
      <c r="M2836" s="17"/>
      <c r="N2836" s="17">
        <v>0.55952850805504095</v>
      </c>
      <c r="O2836" s="17">
        <v>0.53457537868221505</v>
      </c>
      <c r="P2836" s="17">
        <v>0.50520611525474501</v>
      </c>
      <c r="Q2836" s="17">
        <v>0.487546804245438</v>
      </c>
      <c r="R2836" s="17"/>
      <c r="S2836" s="17">
        <v>0.52768235838459498</v>
      </c>
      <c r="T2836" s="17">
        <v>0.49486362731456901</v>
      </c>
      <c r="U2836" s="17">
        <v>0.50415527365636303</v>
      </c>
      <c r="V2836" s="17">
        <v>0.48566445369037298</v>
      </c>
      <c r="W2836" s="17">
        <v>0.45555813290675901</v>
      </c>
      <c r="X2836" s="17">
        <v>0.51052741186020101</v>
      </c>
      <c r="Y2836" s="17">
        <v>0.55240992597694805</v>
      </c>
      <c r="Z2836" s="17">
        <v>0.511484687101184</v>
      </c>
      <c r="AA2836" s="17">
        <v>0.60062158021865797</v>
      </c>
      <c r="AB2836" s="17">
        <v>0.53774193624359301</v>
      </c>
      <c r="AC2836" s="17">
        <v>0.54290562503238105</v>
      </c>
      <c r="AD2836" s="17">
        <v>0.54059435929164801</v>
      </c>
      <c r="AE2836" s="17"/>
      <c r="AF2836" s="17">
        <v>0.45648666935376597</v>
      </c>
      <c r="AG2836" s="17">
        <v>0.57820273710130299</v>
      </c>
      <c r="AH2836" s="17">
        <v>0.51573151948159002</v>
      </c>
      <c r="AI2836" s="17"/>
      <c r="AJ2836" s="17">
        <v>0.44869727781770602</v>
      </c>
      <c r="AK2836" s="17">
        <v>0.588597729446107</v>
      </c>
      <c r="AL2836" s="17">
        <v>0.58618317592644198</v>
      </c>
      <c r="AM2836" s="17">
        <v>0.49959935412471301</v>
      </c>
      <c r="AN2836" s="17">
        <v>0.49728915782614003</v>
      </c>
      <c r="AO2836" s="17"/>
      <c r="AP2836" s="17">
        <v>0.45697064237521701</v>
      </c>
      <c r="AQ2836" s="17">
        <v>0.61327175752325702</v>
      </c>
      <c r="AR2836" s="17">
        <v>0.54977242575566798</v>
      </c>
      <c r="AS2836" s="17"/>
      <c r="AT2836" s="17">
        <v>0.47583431719709801</v>
      </c>
      <c r="AU2836" s="17">
        <v>0.54505792670834996</v>
      </c>
      <c r="AV2836" s="17" t="s">
        <v>74</v>
      </c>
      <c r="AW2836" s="17">
        <v>0.52555488618382995</v>
      </c>
      <c r="AX2836" s="17">
        <v>0.53704400163616595</v>
      </c>
      <c r="AY2836" s="17">
        <v>0.59892773880315897</v>
      </c>
      <c r="AZ2836" s="17">
        <v>0.406789627653386</v>
      </c>
    </row>
    <row r="2837" spans="2:52" x14ac:dyDescent="0.35">
      <c r="C2837" s="17"/>
      <c r="D2837" s="17"/>
      <c r="E2837" s="17"/>
      <c r="F2837" s="17"/>
      <c r="G2837" s="17"/>
      <c r="H2837" s="17"/>
      <c r="I2837" s="17"/>
      <c r="J2837" s="17"/>
      <c r="K2837" s="17"/>
      <c r="L2837" s="17"/>
      <c r="M2837" s="17"/>
      <c r="N2837" s="17"/>
      <c r="O2837" s="17"/>
      <c r="P2837" s="17"/>
      <c r="Q2837" s="17"/>
      <c r="R2837" s="17"/>
      <c r="S2837" s="17"/>
      <c r="T2837" s="17"/>
      <c r="U2837" s="17"/>
      <c r="V2837" s="17"/>
      <c r="W2837" s="17"/>
      <c r="X2837" s="17"/>
      <c r="Y2837" s="17"/>
      <c r="Z2837" s="17"/>
      <c r="AA2837" s="17"/>
      <c r="AB2837" s="17"/>
      <c r="AC2837" s="17"/>
      <c r="AD2837" s="17"/>
      <c r="AE2837" s="17"/>
      <c r="AF2837" s="17"/>
      <c r="AG2837" s="17"/>
      <c r="AH2837" s="17"/>
      <c r="AI2837" s="17"/>
      <c r="AJ2837" s="17"/>
      <c r="AK2837" s="17"/>
      <c r="AL2837" s="17"/>
      <c r="AM2837" s="17"/>
      <c r="AN2837" s="17"/>
      <c r="AO2837" s="17"/>
      <c r="AP2837" s="17"/>
      <c r="AQ2837" s="17"/>
      <c r="AR2837" s="17"/>
      <c r="AS2837" s="17"/>
      <c r="AT2837" s="17"/>
      <c r="AU2837" s="17"/>
      <c r="AV2837" s="17"/>
      <c r="AW2837" s="17"/>
      <c r="AX2837" s="17"/>
      <c r="AY2837" s="17"/>
      <c r="AZ2837" s="17"/>
    </row>
    <row r="2838" spans="2:52" x14ac:dyDescent="0.35">
      <c r="B2838" s="6" t="s">
        <v>771</v>
      </c>
      <c r="C2838" s="17"/>
      <c r="D2838" s="17"/>
      <c r="E2838" s="17"/>
      <c r="F2838" s="17"/>
      <c r="G2838" s="17"/>
      <c r="H2838" s="17"/>
      <c r="I2838" s="17"/>
      <c r="J2838" s="17"/>
      <c r="K2838" s="17"/>
      <c r="L2838" s="17"/>
      <c r="M2838" s="17"/>
      <c r="N2838" s="17"/>
      <c r="O2838" s="17"/>
      <c r="P2838" s="17"/>
      <c r="Q2838" s="17"/>
      <c r="R2838" s="17"/>
      <c r="S2838" s="17"/>
      <c r="T2838" s="17"/>
      <c r="U2838" s="17"/>
      <c r="V2838" s="17"/>
      <c r="W2838" s="17"/>
      <c r="X2838" s="17"/>
      <c r="Y2838" s="17"/>
      <c r="Z2838" s="17"/>
      <c r="AA2838" s="17"/>
      <c r="AB2838" s="17"/>
      <c r="AC2838" s="17"/>
      <c r="AD2838" s="17"/>
      <c r="AE2838" s="17"/>
      <c r="AF2838" s="17"/>
      <c r="AG2838" s="17"/>
      <c r="AH2838" s="17"/>
      <c r="AI2838" s="17"/>
      <c r="AJ2838" s="17"/>
      <c r="AK2838" s="17"/>
      <c r="AL2838" s="17"/>
      <c r="AM2838" s="17"/>
      <c r="AN2838" s="17"/>
      <c r="AO2838" s="17"/>
      <c r="AP2838" s="17"/>
      <c r="AQ2838" s="17"/>
      <c r="AR2838" s="17"/>
      <c r="AS2838" s="17"/>
      <c r="AT2838" s="17"/>
      <c r="AU2838" s="17"/>
      <c r="AV2838" s="17"/>
      <c r="AW2838" s="17"/>
      <c r="AX2838" s="17"/>
      <c r="AY2838" s="17"/>
      <c r="AZ2838" s="17"/>
    </row>
    <row r="2839" spans="2:52" x14ac:dyDescent="0.35">
      <c r="B2839" s="24" t="s">
        <v>76</v>
      </c>
      <c r="C2839" s="17"/>
      <c r="D2839" s="17"/>
      <c r="E2839" s="17"/>
      <c r="F2839" s="17"/>
      <c r="G2839" s="17"/>
      <c r="H2839" s="17"/>
      <c r="I2839" s="17"/>
      <c r="J2839" s="17"/>
      <c r="K2839" s="17"/>
      <c r="L2839" s="17"/>
      <c r="M2839" s="17"/>
      <c r="N2839" s="17"/>
      <c r="O2839" s="17"/>
      <c r="P2839" s="17"/>
      <c r="Q2839" s="17"/>
      <c r="R2839" s="17"/>
      <c r="S2839" s="17"/>
      <c r="T2839" s="17"/>
      <c r="U2839" s="17"/>
      <c r="V2839" s="17"/>
      <c r="W2839" s="17"/>
      <c r="X2839" s="17"/>
      <c r="Y2839" s="17"/>
      <c r="Z2839" s="17"/>
      <c r="AA2839" s="17"/>
      <c r="AB2839" s="17"/>
      <c r="AC2839" s="17"/>
      <c r="AD2839" s="17"/>
      <c r="AE2839" s="17"/>
      <c r="AF2839" s="17"/>
      <c r="AG2839" s="17"/>
      <c r="AH2839" s="17"/>
      <c r="AI2839" s="17"/>
      <c r="AJ2839" s="17"/>
      <c r="AK2839" s="17"/>
      <c r="AL2839" s="17"/>
      <c r="AM2839" s="17"/>
      <c r="AN2839" s="17"/>
      <c r="AO2839" s="17"/>
      <c r="AP2839" s="17"/>
      <c r="AQ2839" s="17"/>
      <c r="AR2839" s="17"/>
      <c r="AS2839" s="17"/>
      <c r="AT2839" s="17"/>
      <c r="AU2839" s="17"/>
      <c r="AV2839" s="17"/>
      <c r="AW2839" s="17"/>
      <c r="AX2839" s="17"/>
      <c r="AY2839" s="17"/>
      <c r="AZ2839" s="17"/>
    </row>
    <row r="2840" spans="2:52" x14ac:dyDescent="0.35">
      <c r="B2840" t="s">
        <v>743</v>
      </c>
      <c r="C2840" s="17">
        <v>0.17059863686739399</v>
      </c>
      <c r="D2840" s="17">
        <v>0.17750309462163799</v>
      </c>
      <c r="E2840" s="17">
        <v>0.16422324252762399</v>
      </c>
      <c r="F2840" s="17"/>
      <c r="G2840" s="17">
        <v>0.17922478518557899</v>
      </c>
      <c r="H2840" s="17">
        <v>0.21440192218366799</v>
      </c>
      <c r="I2840" s="17">
        <v>0.17067967797507499</v>
      </c>
      <c r="J2840" s="17">
        <v>0.16842048214258201</v>
      </c>
      <c r="K2840" s="17">
        <v>0.156041581423494</v>
      </c>
      <c r="L2840" s="17">
        <v>0.140809823151965</v>
      </c>
      <c r="M2840" s="17"/>
      <c r="N2840" s="17">
        <v>0.18691555079588301</v>
      </c>
      <c r="O2840" s="17">
        <v>0.15725209566016099</v>
      </c>
      <c r="P2840" s="17">
        <v>0.17486014363852501</v>
      </c>
      <c r="Q2840" s="17">
        <v>0.16425459889602401</v>
      </c>
      <c r="R2840" s="17"/>
      <c r="S2840" s="17">
        <v>0.22391449150397</v>
      </c>
      <c r="T2840" s="17">
        <v>0.128789055516455</v>
      </c>
      <c r="U2840" s="17">
        <v>0.19151881889550401</v>
      </c>
      <c r="V2840" s="17">
        <v>0.17793183972492899</v>
      </c>
      <c r="W2840" s="17">
        <v>0.15866906415113699</v>
      </c>
      <c r="X2840" s="17">
        <v>0.175819442629256</v>
      </c>
      <c r="Y2840" s="17">
        <v>0.14724576255142</v>
      </c>
      <c r="Z2840" s="17">
        <v>0.14890749324769401</v>
      </c>
      <c r="AA2840" s="17">
        <v>0.19565363820335499</v>
      </c>
      <c r="AB2840" s="17">
        <v>0.132988745311859</v>
      </c>
      <c r="AC2840" s="17">
        <v>0.14112374148104501</v>
      </c>
      <c r="AD2840" s="17">
        <v>0.198715242690882</v>
      </c>
      <c r="AE2840" s="17"/>
      <c r="AF2840" s="17">
        <v>0.14944507628217199</v>
      </c>
      <c r="AG2840" s="17">
        <v>0.18878035542909499</v>
      </c>
      <c r="AH2840" s="17">
        <v>0.18121327164499301</v>
      </c>
      <c r="AI2840" s="17"/>
      <c r="AJ2840" s="17">
        <v>0.14462380649449499</v>
      </c>
      <c r="AK2840" s="17">
        <v>0.200943737904164</v>
      </c>
      <c r="AL2840" s="17">
        <v>0.16372508896475099</v>
      </c>
      <c r="AM2840" s="17">
        <v>0.19211622852164301</v>
      </c>
      <c r="AN2840" s="17">
        <v>0.19541162251542901</v>
      </c>
      <c r="AO2840" s="17"/>
      <c r="AP2840" s="17">
        <v>0.15395143585040499</v>
      </c>
      <c r="AQ2840" s="17">
        <v>0.20154230113306501</v>
      </c>
      <c r="AR2840" s="17">
        <v>0.20792328628384801</v>
      </c>
      <c r="AS2840" s="17"/>
      <c r="AT2840" s="17">
        <v>0.135849165060941</v>
      </c>
      <c r="AU2840" s="17">
        <v>0.15395873276941099</v>
      </c>
      <c r="AV2840" s="17" t="s">
        <v>74</v>
      </c>
      <c r="AW2840" s="17">
        <v>0.229412759679268</v>
      </c>
      <c r="AX2840" s="17">
        <v>0.172677473719551</v>
      </c>
      <c r="AY2840" s="17">
        <v>0.23596652163731899</v>
      </c>
      <c r="AZ2840" s="17">
        <v>0.15515149090201699</v>
      </c>
    </row>
    <row r="2841" spans="2:52" x14ac:dyDescent="0.35">
      <c r="B2841" t="s">
        <v>744</v>
      </c>
      <c r="C2841" s="17">
        <v>0.35130351521716602</v>
      </c>
      <c r="D2841" s="17">
        <v>0.35623929712237401</v>
      </c>
      <c r="E2841" s="17">
        <v>0.34709741521429699</v>
      </c>
      <c r="F2841" s="17"/>
      <c r="G2841" s="17">
        <v>0.37467872667615498</v>
      </c>
      <c r="H2841" s="17">
        <v>0.35367597673687701</v>
      </c>
      <c r="I2841" s="17">
        <v>0.37325653743931902</v>
      </c>
      <c r="J2841" s="17">
        <v>0.35506418955744901</v>
      </c>
      <c r="K2841" s="17">
        <v>0.32872196529869602</v>
      </c>
      <c r="L2841" s="17">
        <v>0.32815935605415603</v>
      </c>
      <c r="M2841" s="17"/>
      <c r="N2841" s="17">
        <v>0.385727081202482</v>
      </c>
      <c r="O2841" s="17">
        <v>0.35274564583981499</v>
      </c>
      <c r="P2841" s="17">
        <v>0.34141252550343698</v>
      </c>
      <c r="Q2841" s="17">
        <v>0.32175248298140002</v>
      </c>
      <c r="R2841" s="17"/>
      <c r="S2841" s="17">
        <v>0.33893055827674101</v>
      </c>
      <c r="T2841" s="17">
        <v>0.36248981963022803</v>
      </c>
      <c r="U2841" s="17">
        <v>0.38529255087481401</v>
      </c>
      <c r="V2841" s="17">
        <v>0.30525217822689799</v>
      </c>
      <c r="W2841" s="17">
        <v>0.39595143001510502</v>
      </c>
      <c r="X2841" s="17">
        <v>0.32760341583916602</v>
      </c>
      <c r="Y2841" s="17">
        <v>0.36192237632608598</v>
      </c>
      <c r="Z2841" s="17">
        <v>0.411613166249439</v>
      </c>
      <c r="AA2841" s="17">
        <v>0.33239995229132901</v>
      </c>
      <c r="AB2841" s="17">
        <v>0.334695269947478</v>
      </c>
      <c r="AC2841" s="17">
        <v>0.37896954879941402</v>
      </c>
      <c r="AD2841" s="17">
        <v>0.33951017993112798</v>
      </c>
      <c r="AE2841" s="17"/>
      <c r="AF2841" s="17">
        <v>0.32535112164553998</v>
      </c>
      <c r="AG2841" s="17">
        <v>0.38381135194427202</v>
      </c>
      <c r="AH2841" s="17">
        <v>0.314407308630961</v>
      </c>
      <c r="AI2841" s="17"/>
      <c r="AJ2841" s="17">
        <v>0.35347843737896301</v>
      </c>
      <c r="AK2841" s="17">
        <v>0.36971063399828902</v>
      </c>
      <c r="AL2841" s="17">
        <v>0.40507155829144997</v>
      </c>
      <c r="AM2841" s="17">
        <v>0.20460602649176901</v>
      </c>
      <c r="AN2841" s="17">
        <v>0.298455515128913</v>
      </c>
      <c r="AO2841" s="17"/>
      <c r="AP2841" s="17">
        <v>0.37527103954436503</v>
      </c>
      <c r="AQ2841" s="17">
        <v>0.37668069275677302</v>
      </c>
      <c r="AR2841" s="17">
        <v>0.37821773070410403</v>
      </c>
      <c r="AS2841" s="17"/>
      <c r="AT2841" s="17">
        <v>0.33718820664761101</v>
      </c>
      <c r="AU2841" s="17">
        <v>0.37173154711086298</v>
      </c>
      <c r="AV2841" s="17" t="s">
        <v>74</v>
      </c>
      <c r="AW2841" s="17">
        <v>0.32725042433733698</v>
      </c>
      <c r="AX2841" s="17">
        <v>0.34035676007813498</v>
      </c>
      <c r="AY2841" s="17">
        <v>0.37968619699035699</v>
      </c>
      <c r="AZ2841" s="17">
        <v>0.27299148613024898</v>
      </c>
    </row>
    <row r="2842" spans="2:52" x14ac:dyDescent="0.35">
      <c r="B2842" t="s">
        <v>745</v>
      </c>
      <c r="C2842" s="17">
        <v>0.26872044844155402</v>
      </c>
      <c r="D2842" s="17">
        <v>0.26746271439995301</v>
      </c>
      <c r="E2842" s="17">
        <v>0.26983761780447002</v>
      </c>
      <c r="F2842" s="17"/>
      <c r="G2842" s="17">
        <v>0.25469099023864999</v>
      </c>
      <c r="H2842" s="17">
        <v>0.24462443087289201</v>
      </c>
      <c r="I2842" s="17">
        <v>0.26203594194332103</v>
      </c>
      <c r="J2842" s="17">
        <v>0.27380861648710603</v>
      </c>
      <c r="K2842" s="17">
        <v>0.29297912673446902</v>
      </c>
      <c r="L2842" s="17">
        <v>0.28261975138800099</v>
      </c>
      <c r="M2842" s="17"/>
      <c r="N2842" s="17">
        <v>0.23440680132400499</v>
      </c>
      <c r="O2842" s="17">
        <v>0.27482854205371099</v>
      </c>
      <c r="P2842" s="17">
        <v>0.282862268976315</v>
      </c>
      <c r="Q2842" s="17">
        <v>0.28847369241056198</v>
      </c>
      <c r="R2842" s="17"/>
      <c r="S2842" s="17">
        <v>0.25656415361297902</v>
      </c>
      <c r="T2842" s="17">
        <v>0.274791219488772</v>
      </c>
      <c r="U2842" s="17">
        <v>0.20347422948902899</v>
      </c>
      <c r="V2842" s="17">
        <v>0.30283725777435899</v>
      </c>
      <c r="W2842" s="17">
        <v>0.269226944209291</v>
      </c>
      <c r="X2842" s="17">
        <v>0.30898853915917501</v>
      </c>
      <c r="Y2842" s="17">
        <v>0.27575477162400502</v>
      </c>
      <c r="Z2842" s="17">
        <v>0.24748766273370101</v>
      </c>
      <c r="AA2842" s="17">
        <v>0.27879573904389199</v>
      </c>
      <c r="AB2842" s="17">
        <v>0.28392575472187698</v>
      </c>
      <c r="AC2842" s="17">
        <v>0.24407002874129699</v>
      </c>
      <c r="AD2842" s="17">
        <v>0.216617700030904</v>
      </c>
      <c r="AE2842" s="17"/>
      <c r="AF2842" s="17">
        <v>0.28824922255789698</v>
      </c>
      <c r="AG2842" s="17">
        <v>0.238520511077214</v>
      </c>
      <c r="AH2842" s="17">
        <v>0.30036697052398598</v>
      </c>
      <c r="AI2842" s="17"/>
      <c r="AJ2842" s="17">
        <v>0.27529373715276401</v>
      </c>
      <c r="AK2842" s="17">
        <v>0.24573600771995499</v>
      </c>
      <c r="AL2842" s="17">
        <v>0.22959324597505801</v>
      </c>
      <c r="AM2842" s="17">
        <v>0.24679143028256401</v>
      </c>
      <c r="AN2842" s="17">
        <v>0.288048044814249</v>
      </c>
      <c r="AO2842" s="17"/>
      <c r="AP2842" s="17">
        <v>0.25238853966804298</v>
      </c>
      <c r="AQ2842" s="17">
        <v>0.24532127025849801</v>
      </c>
      <c r="AR2842" s="17">
        <v>0.23653731788291801</v>
      </c>
      <c r="AS2842" s="17"/>
      <c r="AT2842" s="17">
        <v>0.28760340045571497</v>
      </c>
      <c r="AU2842" s="17">
        <v>0.266300420459119</v>
      </c>
      <c r="AV2842" s="17" t="s">
        <v>74</v>
      </c>
      <c r="AW2842" s="17">
        <v>0.27123897887702098</v>
      </c>
      <c r="AX2842" s="17">
        <v>0.27510085032237902</v>
      </c>
      <c r="AY2842" s="17">
        <v>0.22818736417989099</v>
      </c>
      <c r="AZ2842" s="17">
        <v>0.28170246689096101</v>
      </c>
    </row>
    <row r="2843" spans="2:52" x14ac:dyDescent="0.35">
      <c r="B2843" t="s">
        <v>746</v>
      </c>
      <c r="C2843" s="17">
        <v>7.4914708629256602E-2</v>
      </c>
      <c r="D2843" s="17">
        <v>7.5775676363175101E-2</v>
      </c>
      <c r="E2843" s="17">
        <v>7.3563869037407997E-2</v>
      </c>
      <c r="F2843" s="17"/>
      <c r="G2843" s="17">
        <v>8.6008448304088506E-2</v>
      </c>
      <c r="H2843" s="17">
        <v>7.1845108367201302E-2</v>
      </c>
      <c r="I2843" s="17">
        <v>7.1456973074748201E-2</v>
      </c>
      <c r="J2843" s="17">
        <v>5.1366322676132899E-2</v>
      </c>
      <c r="K2843" s="17">
        <v>6.86675909330908E-2</v>
      </c>
      <c r="L2843" s="17">
        <v>9.6100311387878806E-2</v>
      </c>
      <c r="M2843" s="17"/>
      <c r="N2843" s="17">
        <v>7.7452569965244106E-2</v>
      </c>
      <c r="O2843" s="17">
        <v>7.9359319644904697E-2</v>
      </c>
      <c r="P2843" s="17">
        <v>6.6846643288936899E-2</v>
      </c>
      <c r="Q2843" s="17">
        <v>7.4642174425170904E-2</v>
      </c>
      <c r="R2843" s="17"/>
      <c r="S2843" s="17">
        <v>6.9468867101872306E-2</v>
      </c>
      <c r="T2843" s="17">
        <v>8.3538198431278396E-2</v>
      </c>
      <c r="U2843" s="17">
        <v>6.62979406274357E-2</v>
      </c>
      <c r="V2843" s="17">
        <v>6.4658860505267493E-2</v>
      </c>
      <c r="W2843" s="17">
        <v>8.1155564528819599E-2</v>
      </c>
      <c r="X2843" s="17">
        <v>7.5142048491002103E-2</v>
      </c>
      <c r="Y2843" s="17">
        <v>8.6509455166996305E-2</v>
      </c>
      <c r="Z2843" s="17">
        <v>7.46429350592865E-2</v>
      </c>
      <c r="AA2843" s="17">
        <v>6.3640125489829294E-2</v>
      </c>
      <c r="AB2843" s="17">
        <v>8.9583211702620305E-2</v>
      </c>
      <c r="AC2843" s="17">
        <v>7.5987156540733597E-2</v>
      </c>
      <c r="AD2843" s="17">
        <v>6.6332761999717799E-2</v>
      </c>
      <c r="AE2843" s="17"/>
      <c r="AF2843" s="17">
        <v>9.1242153536670006E-2</v>
      </c>
      <c r="AG2843" s="17">
        <v>6.7343269482416104E-2</v>
      </c>
      <c r="AH2843" s="17">
        <v>5.6907971349221702E-2</v>
      </c>
      <c r="AI2843" s="17"/>
      <c r="AJ2843" s="17">
        <v>9.0396334937806105E-2</v>
      </c>
      <c r="AK2843" s="17">
        <v>7.9460257993913694E-2</v>
      </c>
      <c r="AL2843" s="17">
        <v>6.8270573138447505E-2</v>
      </c>
      <c r="AM2843" s="17">
        <v>1.7747619309918701E-2</v>
      </c>
      <c r="AN2843" s="17">
        <v>5.7826643844484001E-2</v>
      </c>
      <c r="AO2843" s="17"/>
      <c r="AP2843" s="17">
        <v>0.102165032898669</v>
      </c>
      <c r="AQ2843" s="17">
        <v>7.0869345737301803E-2</v>
      </c>
      <c r="AR2843" s="17">
        <v>5.71715242294321E-2</v>
      </c>
      <c r="AS2843" s="17"/>
      <c r="AT2843" s="17">
        <v>8.7211899698974596E-2</v>
      </c>
      <c r="AU2843" s="17">
        <v>8.0000207886643804E-2</v>
      </c>
      <c r="AV2843" s="17" t="s">
        <v>74</v>
      </c>
      <c r="AW2843" s="17">
        <v>6.4657843484183603E-2</v>
      </c>
      <c r="AX2843" s="17">
        <v>4.7141131210173902E-2</v>
      </c>
      <c r="AY2843" s="17">
        <v>6.3241567334576906E-2</v>
      </c>
      <c r="AZ2843" s="17">
        <v>7.4235230441142497E-2</v>
      </c>
    </row>
    <row r="2844" spans="2:52" x14ac:dyDescent="0.35">
      <c r="B2844" t="s">
        <v>766</v>
      </c>
      <c r="C2844" s="17">
        <v>4.9524436832307901E-2</v>
      </c>
      <c r="D2844" s="17">
        <v>5.8761931445057002E-2</v>
      </c>
      <c r="E2844" s="17">
        <v>4.0215576234240297E-2</v>
      </c>
      <c r="F2844" s="17"/>
      <c r="G2844" s="17">
        <v>2.7717890666725201E-2</v>
      </c>
      <c r="H2844" s="17">
        <v>4.1146049171445001E-2</v>
      </c>
      <c r="I2844" s="17">
        <v>4.8524420291929701E-2</v>
      </c>
      <c r="J2844" s="17">
        <v>5.6387447973324699E-2</v>
      </c>
      <c r="K2844" s="17">
        <v>6.4139959424053206E-2</v>
      </c>
      <c r="L2844" s="17">
        <v>5.6232384760409197E-2</v>
      </c>
      <c r="M2844" s="17"/>
      <c r="N2844" s="17">
        <v>5.9694458584001402E-2</v>
      </c>
      <c r="O2844" s="17">
        <v>5.99742250509828E-2</v>
      </c>
      <c r="P2844" s="17">
        <v>3.8262657032512797E-2</v>
      </c>
      <c r="Q2844" s="17">
        <v>3.5482363764500001E-2</v>
      </c>
      <c r="R2844" s="17"/>
      <c r="S2844" s="17">
        <v>4.28351516560826E-2</v>
      </c>
      <c r="T2844" s="17">
        <v>4.8637508283183299E-2</v>
      </c>
      <c r="U2844" s="17">
        <v>4.0690124035613402E-2</v>
      </c>
      <c r="V2844" s="17">
        <v>5.5085974156615702E-2</v>
      </c>
      <c r="W2844" s="17">
        <v>4.4803833807289799E-2</v>
      </c>
      <c r="X2844" s="17">
        <v>3.0797914779597101E-2</v>
      </c>
      <c r="Y2844" s="17">
        <v>3.8024509325889598E-2</v>
      </c>
      <c r="Z2844" s="17">
        <v>6.6930518805390901E-2</v>
      </c>
      <c r="AA2844" s="17">
        <v>4.5519082736559698E-2</v>
      </c>
      <c r="AB2844" s="17">
        <v>6.3365241688836907E-2</v>
      </c>
      <c r="AC2844" s="17">
        <v>9.1044932335205803E-2</v>
      </c>
      <c r="AD2844" s="17">
        <v>7.0206093483432805E-2</v>
      </c>
      <c r="AE2844" s="17"/>
      <c r="AF2844" s="17">
        <v>6.2510389340560593E-2</v>
      </c>
      <c r="AG2844" s="17">
        <v>4.9621415173938102E-2</v>
      </c>
      <c r="AH2844" s="17">
        <v>3.18874159142674E-2</v>
      </c>
      <c r="AI2844" s="17"/>
      <c r="AJ2844" s="17">
        <v>5.5265300199481997E-2</v>
      </c>
      <c r="AK2844" s="17">
        <v>4.4555239855906197E-2</v>
      </c>
      <c r="AL2844" s="17">
        <v>2.88724817306651E-2</v>
      </c>
      <c r="AM2844" s="17">
        <v>0.229172962867044</v>
      </c>
      <c r="AN2844" s="17">
        <v>4.1674569740933698E-2</v>
      </c>
      <c r="AO2844" s="17"/>
      <c r="AP2844" s="17">
        <v>5.8956591648709998E-2</v>
      </c>
      <c r="AQ2844" s="17">
        <v>4.2660420307562598E-2</v>
      </c>
      <c r="AR2844" s="17">
        <v>4.3156282157142602E-2</v>
      </c>
      <c r="AS2844" s="17"/>
      <c r="AT2844" s="17">
        <v>6.3564690736289495E-2</v>
      </c>
      <c r="AU2844" s="17">
        <v>5.1927217341703698E-2</v>
      </c>
      <c r="AV2844" s="17" t="s">
        <v>74</v>
      </c>
      <c r="AW2844" s="17">
        <v>3.6369814858933702E-2</v>
      </c>
      <c r="AX2844" s="17">
        <v>4.1487664864778097E-2</v>
      </c>
      <c r="AY2844" s="17">
        <v>2.9495471030741301E-2</v>
      </c>
      <c r="AZ2844" s="17">
        <v>5.86457001015551E-2</v>
      </c>
    </row>
    <row r="2845" spans="2:52" x14ac:dyDescent="0.35">
      <c r="B2845" t="s">
        <v>767</v>
      </c>
      <c r="C2845" s="17">
        <v>8.4938254012320705E-2</v>
      </c>
      <c r="D2845" s="17">
        <v>6.4257286047803397E-2</v>
      </c>
      <c r="E2845" s="17">
        <v>0.105062279181961</v>
      </c>
      <c r="F2845" s="17"/>
      <c r="G2845" s="17">
        <v>7.7679158928802394E-2</v>
      </c>
      <c r="H2845" s="17">
        <v>7.4306512667916894E-2</v>
      </c>
      <c r="I2845" s="17">
        <v>7.4046449275605802E-2</v>
      </c>
      <c r="J2845" s="17">
        <v>9.4952941163405996E-2</v>
      </c>
      <c r="K2845" s="17">
        <v>8.9449776186196303E-2</v>
      </c>
      <c r="L2845" s="17">
        <v>9.607837325759E-2</v>
      </c>
      <c r="M2845" s="17"/>
      <c r="N2845" s="17">
        <v>5.5803538128384199E-2</v>
      </c>
      <c r="O2845" s="17">
        <v>7.5840171750425595E-2</v>
      </c>
      <c r="P2845" s="17">
        <v>9.5755761560273198E-2</v>
      </c>
      <c r="Q2845" s="17">
        <v>0.115394687522343</v>
      </c>
      <c r="R2845" s="17"/>
      <c r="S2845" s="17">
        <v>6.8286777848355004E-2</v>
      </c>
      <c r="T2845" s="17">
        <v>0.10175419865008301</v>
      </c>
      <c r="U2845" s="17">
        <v>0.112726336077604</v>
      </c>
      <c r="V2845" s="17">
        <v>9.4233889611930396E-2</v>
      </c>
      <c r="W2845" s="17">
        <v>5.0193163288357802E-2</v>
      </c>
      <c r="X2845" s="17">
        <v>8.1648639101804102E-2</v>
      </c>
      <c r="Y2845" s="17">
        <v>9.0543125005603506E-2</v>
      </c>
      <c r="Z2845" s="17">
        <v>5.0418223904488801E-2</v>
      </c>
      <c r="AA2845" s="17">
        <v>8.3991462235034897E-2</v>
      </c>
      <c r="AB2845" s="17">
        <v>9.5441776627329403E-2</v>
      </c>
      <c r="AC2845" s="17">
        <v>6.8804592102303899E-2</v>
      </c>
      <c r="AD2845" s="17">
        <v>0.108618021863935</v>
      </c>
      <c r="AE2845" s="17"/>
      <c r="AF2845" s="17">
        <v>8.3202036637160304E-2</v>
      </c>
      <c r="AG2845" s="17">
        <v>7.1923096893065405E-2</v>
      </c>
      <c r="AH2845" s="17">
        <v>0.115217061936571</v>
      </c>
      <c r="AI2845" s="17"/>
      <c r="AJ2845" s="17">
        <v>8.09423838364908E-2</v>
      </c>
      <c r="AK2845" s="17">
        <v>5.9594122527772603E-2</v>
      </c>
      <c r="AL2845" s="17">
        <v>0.104467051899627</v>
      </c>
      <c r="AM2845" s="17">
        <v>0.109565732527063</v>
      </c>
      <c r="AN2845" s="17">
        <v>0.118583603955991</v>
      </c>
      <c r="AO2845" s="17"/>
      <c r="AP2845" s="17">
        <v>5.72673603898083E-2</v>
      </c>
      <c r="AQ2845" s="17">
        <v>6.2925969806800403E-2</v>
      </c>
      <c r="AR2845" s="17">
        <v>7.6993858742555196E-2</v>
      </c>
      <c r="AS2845" s="17"/>
      <c r="AT2845" s="17">
        <v>8.8582637400468206E-2</v>
      </c>
      <c r="AU2845" s="17">
        <v>7.6081874432258598E-2</v>
      </c>
      <c r="AV2845" s="17" t="s">
        <v>74</v>
      </c>
      <c r="AW2845" s="17">
        <v>7.1070178763257302E-2</v>
      </c>
      <c r="AX2845" s="17">
        <v>0.123236119804982</v>
      </c>
      <c r="AY2845" s="17">
        <v>6.3422878827114199E-2</v>
      </c>
      <c r="AZ2845" s="17">
        <v>0.15727362553407401</v>
      </c>
    </row>
    <row r="2846" spans="2:52" x14ac:dyDescent="0.35">
      <c r="B2846" t="s">
        <v>747</v>
      </c>
      <c r="C2846" s="17">
        <v>0.52190215208456103</v>
      </c>
      <c r="D2846" s="17">
        <v>0.53374239174401095</v>
      </c>
      <c r="E2846" s="17">
        <v>0.51132065774192104</v>
      </c>
      <c r="F2846" s="17"/>
      <c r="G2846" s="17">
        <v>0.55390351186173403</v>
      </c>
      <c r="H2846" s="17">
        <v>0.56807789892054505</v>
      </c>
      <c r="I2846" s="17">
        <v>0.54393621541439496</v>
      </c>
      <c r="J2846" s="17">
        <v>0.52348467170003099</v>
      </c>
      <c r="K2846" s="17">
        <v>0.48476354672219002</v>
      </c>
      <c r="L2846" s="17">
        <v>0.46896917920612102</v>
      </c>
      <c r="M2846" s="17"/>
      <c r="N2846" s="17">
        <v>0.57264263199836496</v>
      </c>
      <c r="O2846" s="17">
        <v>0.50999774149997601</v>
      </c>
      <c r="P2846" s="17">
        <v>0.51627266914196202</v>
      </c>
      <c r="Q2846" s="17">
        <v>0.48600708187742298</v>
      </c>
      <c r="R2846" s="17"/>
      <c r="S2846" s="17">
        <v>0.56284504978071104</v>
      </c>
      <c r="T2846" s="17">
        <v>0.491278875146683</v>
      </c>
      <c r="U2846" s="17">
        <v>0.57681136977031799</v>
      </c>
      <c r="V2846" s="17">
        <v>0.48318401795182703</v>
      </c>
      <c r="W2846" s="17">
        <v>0.55462049416624204</v>
      </c>
      <c r="X2846" s="17">
        <v>0.50342285846842205</v>
      </c>
      <c r="Y2846" s="17">
        <v>0.509168138877506</v>
      </c>
      <c r="Z2846" s="17">
        <v>0.56052065949713303</v>
      </c>
      <c r="AA2846" s="17">
        <v>0.52805359049468403</v>
      </c>
      <c r="AB2846" s="17">
        <v>0.467684015259337</v>
      </c>
      <c r="AC2846" s="17">
        <v>0.52009329028045903</v>
      </c>
      <c r="AD2846" s="17">
        <v>0.53822542262201001</v>
      </c>
      <c r="AE2846" s="17"/>
      <c r="AF2846" s="17">
        <v>0.47479619792771199</v>
      </c>
      <c r="AG2846" s="17">
        <v>0.57259170737336695</v>
      </c>
      <c r="AH2846" s="17">
        <v>0.49562058027595401</v>
      </c>
      <c r="AI2846" s="17"/>
      <c r="AJ2846" s="17">
        <v>0.49810224387345797</v>
      </c>
      <c r="AK2846" s="17">
        <v>0.57065437190245305</v>
      </c>
      <c r="AL2846" s="17">
        <v>0.56879664725620105</v>
      </c>
      <c r="AM2846" s="17">
        <v>0.39672225501341202</v>
      </c>
      <c r="AN2846" s="17">
        <v>0.49386713764434198</v>
      </c>
      <c r="AO2846" s="17"/>
      <c r="AP2846" s="17">
        <v>0.52922247539476996</v>
      </c>
      <c r="AQ2846" s="17">
        <v>0.578222993889837</v>
      </c>
      <c r="AR2846" s="17">
        <v>0.58614101698795196</v>
      </c>
      <c r="AS2846" s="17"/>
      <c r="AT2846" s="17">
        <v>0.47303737170855198</v>
      </c>
      <c r="AU2846" s="17">
        <v>0.52569027988027495</v>
      </c>
      <c r="AV2846" s="17" t="s">
        <v>74</v>
      </c>
      <c r="AW2846" s="17">
        <v>0.55666318401660397</v>
      </c>
      <c r="AX2846" s="17">
        <v>0.51303423379768598</v>
      </c>
      <c r="AY2846" s="17">
        <v>0.61565271862767601</v>
      </c>
      <c r="AZ2846" s="17">
        <v>0.428142977032267</v>
      </c>
    </row>
    <row r="2847" spans="2:52" x14ac:dyDescent="0.35">
      <c r="B2847" t="s">
        <v>768</v>
      </c>
      <c r="C2847" s="17">
        <v>0.124439145461565</v>
      </c>
      <c r="D2847" s="17">
        <v>0.13453760780823201</v>
      </c>
      <c r="E2847" s="17">
        <v>0.113779445271648</v>
      </c>
      <c r="F2847" s="17"/>
      <c r="G2847" s="17">
        <v>0.11372633897081399</v>
      </c>
      <c r="H2847" s="17">
        <v>0.112991157538646</v>
      </c>
      <c r="I2847" s="17">
        <v>0.119981393366678</v>
      </c>
      <c r="J2847" s="17">
        <v>0.107753770649458</v>
      </c>
      <c r="K2847" s="17">
        <v>0.13280755035714401</v>
      </c>
      <c r="L2847" s="17">
        <v>0.15233269614828801</v>
      </c>
      <c r="M2847" s="17"/>
      <c r="N2847" s="17">
        <v>0.13714702854924499</v>
      </c>
      <c r="O2847" s="17">
        <v>0.13933354469588699</v>
      </c>
      <c r="P2847" s="17">
        <v>0.10510930032144999</v>
      </c>
      <c r="Q2847" s="17">
        <v>0.110124538189671</v>
      </c>
      <c r="R2847" s="17"/>
      <c r="S2847" s="17">
        <v>0.112304018757955</v>
      </c>
      <c r="T2847" s="17">
        <v>0.13217570671446199</v>
      </c>
      <c r="U2847" s="17">
        <v>0.106988064663049</v>
      </c>
      <c r="V2847" s="17">
        <v>0.119744834661883</v>
      </c>
      <c r="W2847" s="17">
        <v>0.125959398336109</v>
      </c>
      <c r="X2847" s="17">
        <v>0.105939963270599</v>
      </c>
      <c r="Y2847" s="17">
        <v>0.12453396449288601</v>
      </c>
      <c r="Z2847" s="17">
        <v>0.14157345386467701</v>
      </c>
      <c r="AA2847" s="17">
        <v>0.109159208226389</v>
      </c>
      <c r="AB2847" s="17">
        <v>0.15294845339145699</v>
      </c>
      <c r="AC2847" s="17">
        <v>0.16703208887593901</v>
      </c>
      <c r="AD2847" s="17">
        <v>0.13653885548315101</v>
      </c>
      <c r="AE2847" s="17"/>
      <c r="AF2847" s="17">
        <v>0.153752542877231</v>
      </c>
      <c r="AG2847" s="17">
        <v>0.116964684656354</v>
      </c>
      <c r="AH2847" s="17">
        <v>8.8795387263489095E-2</v>
      </c>
      <c r="AI2847" s="17"/>
      <c r="AJ2847" s="17">
        <v>0.145661635137288</v>
      </c>
      <c r="AK2847" s="17">
        <v>0.12401549784981999</v>
      </c>
      <c r="AL2847" s="17">
        <v>9.7143054869112705E-2</v>
      </c>
      <c r="AM2847" s="17">
        <v>0.246920582176962</v>
      </c>
      <c r="AN2847" s="17">
        <v>9.9501213585417705E-2</v>
      </c>
      <c r="AO2847" s="17"/>
      <c r="AP2847" s="17">
        <v>0.16112162454737899</v>
      </c>
      <c r="AQ2847" s="17">
        <v>0.11352976604486401</v>
      </c>
      <c r="AR2847" s="17">
        <v>0.100327806386575</v>
      </c>
      <c r="AS2847" s="17"/>
      <c r="AT2847" s="17">
        <v>0.15077659043526401</v>
      </c>
      <c r="AU2847" s="17">
        <v>0.131927425228347</v>
      </c>
      <c r="AV2847" s="17" t="s">
        <v>74</v>
      </c>
      <c r="AW2847" s="17">
        <v>0.101027658343117</v>
      </c>
      <c r="AX2847" s="17">
        <v>8.8628796074951999E-2</v>
      </c>
      <c r="AY2847" s="17">
        <v>9.27370383653182E-2</v>
      </c>
      <c r="AZ2847" s="17">
        <v>0.13288093054269801</v>
      </c>
    </row>
    <row r="2848" spans="2:52" x14ac:dyDescent="0.35">
      <c r="B2848" t="s">
        <v>86</v>
      </c>
      <c r="C2848" s="17">
        <v>0.397463006622996</v>
      </c>
      <c r="D2848" s="17">
        <v>0.39920478393577902</v>
      </c>
      <c r="E2848" s="17">
        <v>0.39754121247027302</v>
      </c>
      <c r="F2848" s="17"/>
      <c r="G2848" s="17">
        <v>0.44017717289092001</v>
      </c>
      <c r="H2848" s="17">
        <v>0.45508674138189797</v>
      </c>
      <c r="I2848" s="17">
        <v>0.42395482204771701</v>
      </c>
      <c r="J2848" s="17">
        <v>0.41573090105057298</v>
      </c>
      <c r="K2848" s="17">
        <v>0.35195599636504599</v>
      </c>
      <c r="L2848" s="17">
        <v>0.31663648305783298</v>
      </c>
      <c r="M2848" s="17"/>
      <c r="N2848" s="17">
        <v>0.43549560344911997</v>
      </c>
      <c r="O2848" s="17">
        <v>0.37066419680408802</v>
      </c>
      <c r="P2848" s="17">
        <v>0.41116336882051202</v>
      </c>
      <c r="Q2848" s="17">
        <v>0.37588254368775298</v>
      </c>
      <c r="R2848" s="17"/>
      <c r="S2848" s="17">
        <v>0.450541031022757</v>
      </c>
      <c r="T2848" s="17">
        <v>0.35910316843222101</v>
      </c>
      <c r="U2848" s="17">
        <v>0.469823305107269</v>
      </c>
      <c r="V2848" s="17">
        <v>0.36343918328994401</v>
      </c>
      <c r="W2848" s="17">
        <v>0.42866109583013201</v>
      </c>
      <c r="X2848" s="17">
        <v>0.39748289519782298</v>
      </c>
      <c r="Y2848" s="17">
        <v>0.38463417438462</v>
      </c>
      <c r="Z2848" s="17">
        <v>0.41894720563245602</v>
      </c>
      <c r="AA2848" s="17">
        <v>0.41889438226829501</v>
      </c>
      <c r="AB2848" s="17">
        <v>0.31473556186787999</v>
      </c>
      <c r="AC2848" s="17">
        <v>0.35306120140452002</v>
      </c>
      <c r="AD2848" s="17">
        <v>0.40168656713885897</v>
      </c>
      <c r="AE2848" s="17"/>
      <c r="AF2848" s="17">
        <v>0.32104365505048199</v>
      </c>
      <c r="AG2848" s="17">
        <v>0.455627022717012</v>
      </c>
      <c r="AH2848" s="17">
        <v>0.406825193012465</v>
      </c>
      <c r="AI2848" s="17"/>
      <c r="AJ2848" s="17">
        <v>0.35244060873617</v>
      </c>
      <c r="AK2848" s="17">
        <v>0.44663887405263297</v>
      </c>
      <c r="AL2848" s="17">
        <v>0.47165359238708898</v>
      </c>
      <c r="AM2848" s="17">
        <v>0.14980167283644899</v>
      </c>
      <c r="AN2848" s="17">
        <v>0.39436592405892501</v>
      </c>
      <c r="AO2848" s="17"/>
      <c r="AP2848" s="17">
        <v>0.36810085084739103</v>
      </c>
      <c r="AQ2848" s="17">
        <v>0.46469322784497302</v>
      </c>
      <c r="AR2848" s="17">
        <v>0.485813210601377</v>
      </c>
      <c r="AS2848" s="17"/>
      <c r="AT2848" s="17">
        <v>0.322260781273288</v>
      </c>
      <c r="AU2848" s="17">
        <v>0.39376285465192701</v>
      </c>
      <c r="AV2848" s="17" t="s">
        <v>74</v>
      </c>
      <c r="AW2848" s="17">
        <v>0.45563552567348697</v>
      </c>
      <c r="AX2848" s="17">
        <v>0.42440543772273398</v>
      </c>
      <c r="AY2848" s="17">
        <v>0.52291568026235802</v>
      </c>
      <c r="AZ2848" s="17">
        <v>0.295262046489569</v>
      </c>
    </row>
    <row r="2849" spans="2:52" x14ac:dyDescent="0.35">
      <c r="C2849" s="17"/>
      <c r="D2849" s="17"/>
      <c r="E2849" s="17"/>
      <c r="F2849" s="17"/>
      <c r="G2849" s="17"/>
      <c r="H2849" s="17"/>
      <c r="I2849" s="17"/>
      <c r="J2849" s="17"/>
      <c r="K2849" s="17"/>
      <c r="L2849" s="17"/>
      <c r="M2849" s="17"/>
      <c r="N2849" s="17"/>
      <c r="O2849" s="17"/>
      <c r="P2849" s="17"/>
      <c r="Q2849" s="17"/>
      <c r="R2849" s="17"/>
      <c r="S2849" s="17"/>
      <c r="T2849" s="17"/>
      <c r="U2849" s="17"/>
      <c r="V2849" s="17"/>
      <c r="W2849" s="17"/>
      <c r="X2849" s="17"/>
      <c r="Y2849" s="17"/>
      <c r="Z2849" s="17"/>
      <c r="AA2849" s="17"/>
      <c r="AB2849" s="17"/>
      <c r="AC2849" s="17"/>
      <c r="AD2849" s="17"/>
      <c r="AE2849" s="17"/>
      <c r="AF2849" s="17"/>
      <c r="AG2849" s="17"/>
      <c r="AH2849" s="17"/>
      <c r="AI2849" s="17"/>
      <c r="AJ2849" s="17"/>
      <c r="AK2849" s="17"/>
      <c r="AL2849" s="17"/>
      <c r="AM2849" s="17"/>
      <c r="AN2849" s="17"/>
      <c r="AO2849" s="17"/>
      <c r="AP2849" s="17"/>
      <c r="AQ2849" s="17"/>
      <c r="AR2849" s="17"/>
      <c r="AS2849" s="17"/>
      <c r="AT2849" s="17"/>
      <c r="AU2849" s="17"/>
      <c r="AV2849" s="17"/>
      <c r="AW2849" s="17"/>
      <c r="AX2849" s="17"/>
      <c r="AY2849" s="17"/>
      <c r="AZ2849" s="17"/>
    </row>
    <row r="2850" spans="2:52" x14ac:dyDescent="0.35">
      <c r="B2850" s="6" t="s">
        <v>772</v>
      </c>
      <c r="C2850" s="17"/>
      <c r="D2850" s="17"/>
      <c r="E2850" s="17"/>
      <c r="F2850" s="17"/>
      <c r="G2850" s="17"/>
      <c r="H2850" s="17"/>
      <c r="I2850" s="17"/>
      <c r="J2850" s="17"/>
      <c r="K2850" s="17"/>
      <c r="L2850" s="17"/>
      <c r="M2850" s="17"/>
      <c r="N2850" s="17"/>
      <c r="O2850" s="17"/>
      <c r="P2850" s="17"/>
      <c r="Q2850" s="17"/>
      <c r="R2850" s="17"/>
      <c r="S2850" s="17"/>
      <c r="T2850" s="17"/>
      <c r="U2850" s="17"/>
      <c r="V2850" s="17"/>
      <c r="W2850" s="17"/>
      <c r="X2850" s="17"/>
      <c r="Y2850" s="17"/>
      <c r="Z2850" s="17"/>
      <c r="AA2850" s="17"/>
      <c r="AB2850" s="17"/>
      <c r="AC2850" s="17"/>
      <c r="AD2850" s="17"/>
      <c r="AE2850" s="17"/>
      <c r="AF2850" s="17"/>
      <c r="AG2850" s="17"/>
      <c r="AH2850" s="17"/>
      <c r="AI2850" s="17"/>
      <c r="AJ2850" s="17"/>
      <c r="AK2850" s="17"/>
      <c r="AL2850" s="17"/>
      <c r="AM2850" s="17"/>
      <c r="AN2850" s="17"/>
      <c r="AO2850" s="17"/>
      <c r="AP2850" s="17"/>
      <c r="AQ2850" s="17"/>
      <c r="AR2850" s="17"/>
      <c r="AS2850" s="17"/>
      <c r="AT2850" s="17"/>
      <c r="AU2850" s="17"/>
      <c r="AV2850" s="17"/>
      <c r="AW2850" s="17"/>
      <c r="AX2850" s="17"/>
      <c r="AY2850" s="17"/>
      <c r="AZ2850" s="17"/>
    </row>
    <row r="2851" spans="2:52" x14ac:dyDescent="0.35">
      <c r="B2851" s="24" t="s">
        <v>76</v>
      </c>
      <c r="C2851" s="17"/>
      <c r="D2851" s="17"/>
      <c r="E2851" s="17"/>
      <c r="F2851" s="17"/>
      <c r="G2851" s="17"/>
      <c r="H2851" s="17"/>
      <c r="I2851" s="17"/>
      <c r="J2851" s="17"/>
      <c r="K2851" s="17"/>
      <c r="L2851" s="17"/>
      <c r="M2851" s="17"/>
      <c r="N2851" s="17"/>
      <c r="O2851" s="17"/>
      <c r="P2851" s="17"/>
      <c r="Q2851" s="17"/>
      <c r="R2851" s="17"/>
      <c r="S2851" s="17"/>
      <c r="T2851" s="17"/>
      <c r="U2851" s="17"/>
      <c r="V2851" s="17"/>
      <c r="W2851" s="17"/>
      <c r="X2851" s="17"/>
      <c r="Y2851" s="17"/>
      <c r="Z2851" s="17"/>
      <c r="AA2851" s="17"/>
      <c r="AB2851" s="17"/>
      <c r="AC2851" s="17"/>
      <c r="AD2851" s="17"/>
      <c r="AE2851" s="17"/>
      <c r="AF2851" s="17"/>
      <c r="AG2851" s="17"/>
      <c r="AH2851" s="17"/>
      <c r="AI2851" s="17"/>
      <c r="AJ2851" s="17"/>
      <c r="AK2851" s="17"/>
      <c r="AL2851" s="17"/>
      <c r="AM2851" s="17"/>
      <c r="AN2851" s="17"/>
      <c r="AO2851" s="17"/>
      <c r="AP2851" s="17"/>
      <c r="AQ2851" s="17"/>
      <c r="AR2851" s="17"/>
      <c r="AS2851" s="17"/>
      <c r="AT2851" s="17"/>
      <c r="AU2851" s="17"/>
      <c r="AV2851" s="17"/>
      <c r="AW2851" s="17"/>
      <c r="AX2851" s="17"/>
      <c r="AY2851" s="17"/>
      <c r="AZ2851" s="17"/>
    </row>
    <row r="2852" spans="2:52" x14ac:dyDescent="0.35">
      <c r="B2852" t="s">
        <v>743</v>
      </c>
      <c r="C2852" s="17">
        <v>0.315504561042391</v>
      </c>
      <c r="D2852" s="17">
        <v>0.31543168189989701</v>
      </c>
      <c r="E2852" s="17">
        <v>0.314786907764325</v>
      </c>
      <c r="F2852" s="17"/>
      <c r="G2852" s="17">
        <v>0.29650231246202502</v>
      </c>
      <c r="H2852" s="17">
        <v>0.30118520905785701</v>
      </c>
      <c r="I2852" s="17">
        <v>0.29345033636699902</v>
      </c>
      <c r="J2852" s="17">
        <v>0.30602146956086801</v>
      </c>
      <c r="K2852" s="17">
        <v>0.37442694815614702</v>
      </c>
      <c r="L2852" s="17">
        <v>0.32583786386159203</v>
      </c>
      <c r="M2852" s="17"/>
      <c r="N2852" s="17">
        <v>0.34405561720359901</v>
      </c>
      <c r="O2852" s="17">
        <v>0.29797308341868201</v>
      </c>
      <c r="P2852" s="17">
        <v>0.32012939174606703</v>
      </c>
      <c r="Q2852" s="17">
        <v>0.29801947857789202</v>
      </c>
      <c r="R2852" s="17"/>
      <c r="S2852" s="17">
        <v>0.32792611485522899</v>
      </c>
      <c r="T2852" s="17">
        <v>0.27968521232862398</v>
      </c>
      <c r="U2852" s="17">
        <v>0.31141138355426701</v>
      </c>
      <c r="V2852" s="17">
        <v>0.32161421015691199</v>
      </c>
      <c r="W2852" s="17">
        <v>0.286453385494505</v>
      </c>
      <c r="X2852" s="17">
        <v>0.29915051510358298</v>
      </c>
      <c r="Y2852" s="17">
        <v>0.31497314074655303</v>
      </c>
      <c r="Z2852" s="17">
        <v>0.318107644929428</v>
      </c>
      <c r="AA2852" s="17">
        <v>0.34049072424358601</v>
      </c>
      <c r="AB2852" s="17">
        <v>0.34301876169592699</v>
      </c>
      <c r="AC2852" s="17">
        <v>0.32336654217224597</v>
      </c>
      <c r="AD2852" s="17">
        <v>0.33296015219171399</v>
      </c>
      <c r="AE2852" s="17"/>
      <c r="AF2852" s="17">
        <v>0.31633121744203702</v>
      </c>
      <c r="AG2852" s="17">
        <v>0.33227475282208302</v>
      </c>
      <c r="AH2852" s="17">
        <v>0.27178305290844601</v>
      </c>
      <c r="AI2852" s="17"/>
      <c r="AJ2852" s="17">
        <v>0.29016742462068601</v>
      </c>
      <c r="AK2852" s="17">
        <v>0.34290138484717397</v>
      </c>
      <c r="AL2852" s="17">
        <v>0.29299118666512702</v>
      </c>
      <c r="AM2852" s="17">
        <v>0.30700623144124101</v>
      </c>
      <c r="AN2852" s="17">
        <v>0.30689143222977699</v>
      </c>
      <c r="AO2852" s="17"/>
      <c r="AP2852" s="17">
        <v>0.26176412010775701</v>
      </c>
      <c r="AQ2852" s="17">
        <v>0.35429528321567699</v>
      </c>
      <c r="AR2852" s="17">
        <v>0.32576795415855597</v>
      </c>
      <c r="AS2852" s="17"/>
      <c r="AT2852" s="17">
        <v>0.31157668244007403</v>
      </c>
      <c r="AU2852" s="17">
        <v>0.27718066622005799</v>
      </c>
      <c r="AV2852" s="17" t="s">
        <v>74</v>
      </c>
      <c r="AW2852" s="17">
        <v>0.321276443410974</v>
      </c>
      <c r="AX2852" s="17">
        <v>0.34924210860271698</v>
      </c>
      <c r="AY2852" s="17">
        <v>0.35235585379422901</v>
      </c>
      <c r="AZ2852" s="17">
        <v>0.31338230421826202</v>
      </c>
    </row>
    <row r="2853" spans="2:52" x14ac:dyDescent="0.35">
      <c r="B2853" t="s">
        <v>744</v>
      </c>
      <c r="C2853" s="17">
        <v>0.36490271356765103</v>
      </c>
      <c r="D2853" s="17">
        <v>0.35945919313855501</v>
      </c>
      <c r="E2853" s="17">
        <v>0.37149009741022498</v>
      </c>
      <c r="F2853" s="17"/>
      <c r="G2853" s="17">
        <v>0.36445347630803299</v>
      </c>
      <c r="H2853" s="17">
        <v>0.38169700523939598</v>
      </c>
      <c r="I2853" s="17">
        <v>0.39131814341132598</v>
      </c>
      <c r="J2853" s="17">
        <v>0.38410067271557402</v>
      </c>
      <c r="K2853" s="17">
        <v>0.32232626695459798</v>
      </c>
      <c r="L2853" s="17">
        <v>0.34310319013795998</v>
      </c>
      <c r="M2853" s="17"/>
      <c r="N2853" s="17">
        <v>0.377557649841889</v>
      </c>
      <c r="O2853" s="17">
        <v>0.38372795029358397</v>
      </c>
      <c r="P2853" s="17">
        <v>0.35893737332192599</v>
      </c>
      <c r="Q2853" s="17">
        <v>0.33848457160454598</v>
      </c>
      <c r="R2853" s="17"/>
      <c r="S2853" s="17">
        <v>0.34252932576353001</v>
      </c>
      <c r="T2853" s="17">
        <v>0.38387225805484498</v>
      </c>
      <c r="U2853" s="17">
        <v>0.37916037842679501</v>
      </c>
      <c r="V2853" s="17">
        <v>0.34275686031583003</v>
      </c>
      <c r="W2853" s="17">
        <v>0.38631299928547103</v>
      </c>
      <c r="X2853" s="17">
        <v>0.35566410997404602</v>
      </c>
      <c r="Y2853" s="17">
        <v>0.38217343876790599</v>
      </c>
      <c r="Z2853" s="17">
        <v>0.40714175755992699</v>
      </c>
      <c r="AA2853" s="17">
        <v>0.37104058951447599</v>
      </c>
      <c r="AB2853" s="17">
        <v>0.36912336245377297</v>
      </c>
      <c r="AC2853" s="17">
        <v>0.33992937642304399</v>
      </c>
      <c r="AD2853" s="17">
        <v>0.29739818055406397</v>
      </c>
      <c r="AE2853" s="17"/>
      <c r="AF2853" s="17">
        <v>0.35174883797024997</v>
      </c>
      <c r="AG2853" s="17">
        <v>0.38640684601728698</v>
      </c>
      <c r="AH2853" s="17">
        <v>0.34666613028396098</v>
      </c>
      <c r="AI2853" s="17"/>
      <c r="AJ2853" s="17">
        <v>0.36809551716503602</v>
      </c>
      <c r="AK2853" s="17">
        <v>0.376900130636036</v>
      </c>
      <c r="AL2853" s="17">
        <v>0.411925926784242</v>
      </c>
      <c r="AM2853" s="17">
        <v>0.25492959180205899</v>
      </c>
      <c r="AN2853" s="17">
        <v>0.34400842437984402</v>
      </c>
      <c r="AO2853" s="17"/>
      <c r="AP2853" s="17">
        <v>0.40813745383984901</v>
      </c>
      <c r="AQ2853" s="17">
        <v>0.38016465668160399</v>
      </c>
      <c r="AR2853" s="17">
        <v>0.393386273261699</v>
      </c>
      <c r="AS2853" s="17"/>
      <c r="AT2853" s="17">
        <v>0.35577168131721598</v>
      </c>
      <c r="AU2853" s="17">
        <v>0.41136886576522902</v>
      </c>
      <c r="AV2853" s="17" t="s">
        <v>74</v>
      </c>
      <c r="AW2853" s="17">
        <v>0.315558544033467</v>
      </c>
      <c r="AX2853" s="17">
        <v>0.32662350026550202</v>
      </c>
      <c r="AY2853" s="17">
        <v>0.37472558397298</v>
      </c>
      <c r="AZ2853" s="17">
        <v>0.29329132453408602</v>
      </c>
    </row>
    <row r="2854" spans="2:52" x14ac:dyDescent="0.35">
      <c r="B2854" t="s">
        <v>745</v>
      </c>
      <c r="C2854" s="17">
        <v>0.19782324109288901</v>
      </c>
      <c r="D2854" s="17">
        <v>0.209492980152472</v>
      </c>
      <c r="E2854" s="17">
        <v>0.18680903088549899</v>
      </c>
      <c r="F2854" s="17"/>
      <c r="G2854" s="17">
        <v>0.220848970276879</v>
      </c>
      <c r="H2854" s="17">
        <v>0.209121536425943</v>
      </c>
      <c r="I2854" s="17">
        <v>0.189894254550865</v>
      </c>
      <c r="J2854" s="17">
        <v>0.17817471163361001</v>
      </c>
      <c r="K2854" s="17">
        <v>0.18919243672053099</v>
      </c>
      <c r="L2854" s="17">
        <v>0.20152732794459499</v>
      </c>
      <c r="M2854" s="17"/>
      <c r="N2854" s="17">
        <v>0.17607709897183599</v>
      </c>
      <c r="O2854" s="17">
        <v>0.20479147686963001</v>
      </c>
      <c r="P2854" s="17">
        <v>0.20235831136667301</v>
      </c>
      <c r="Q2854" s="17">
        <v>0.20964801098845601</v>
      </c>
      <c r="R2854" s="17"/>
      <c r="S2854" s="17">
        <v>0.208660595625068</v>
      </c>
      <c r="T2854" s="17">
        <v>0.20242521361806401</v>
      </c>
      <c r="U2854" s="17">
        <v>0.15506866653785201</v>
      </c>
      <c r="V2854" s="17">
        <v>0.21031301956259499</v>
      </c>
      <c r="W2854" s="17">
        <v>0.234539461061021</v>
      </c>
      <c r="X2854" s="17">
        <v>0.216293126927701</v>
      </c>
      <c r="Y2854" s="17">
        <v>0.19256931717658801</v>
      </c>
      <c r="Z2854" s="17">
        <v>0.187724206733448</v>
      </c>
      <c r="AA2854" s="17">
        <v>0.18167689626643399</v>
      </c>
      <c r="AB2854" s="17">
        <v>0.18782516185475001</v>
      </c>
      <c r="AC2854" s="17">
        <v>0.19804031228413399</v>
      </c>
      <c r="AD2854" s="17">
        <v>0.178939733291373</v>
      </c>
      <c r="AE2854" s="17"/>
      <c r="AF2854" s="17">
        <v>0.20437800186298799</v>
      </c>
      <c r="AG2854" s="17">
        <v>0.17914384686454701</v>
      </c>
      <c r="AH2854" s="17">
        <v>0.22613344514390399</v>
      </c>
      <c r="AI2854" s="17"/>
      <c r="AJ2854" s="17">
        <v>0.212360559504256</v>
      </c>
      <c r="AK2854" s="17">
        <v>0.18092618254892301</v>
      </c>
      <c r="AL2854" s="17">
        <v>0.154255533576651</v>
      </c>
      <c r="AM2854" s="17">
        <v>0.23140175370576299</v>
      </c>
      <c r="AN2854" s="17">
        <v>0.19769939862514699</v>
      </c>
      <c r="AO2854" s="17"/>
      <c r="AP2854" s="17">
        <v>0.20758311968125601</v>
      </c>
      <c r="AQ2854" s="17">
        <v>0.17068691199325001</v>
      </c>
      <c r="AR2854" s="17">
        <v>0.16267971579080501</v>
      </c>
      <c r="AS2854" s="17"/>
      <c r="AT2854" s="17">
        <v>0.20306272624424901</v>
      </c>
      <c r="AU2854" s="17">
        <v>0.18723526306761901</v>
      </c>
      <c r="AV2854" s="17" t="s">
        <v>74</v>
      </c>
      <c r="AW2854" s="17">
        <v>0.220781498506186</v>
      </c>
      <c r="AX2854" s="17">
        <v>0.17917071480301</v>
      </c>
      <c r="AY2854" s="17">
        <v>0.192427327066061</v>
      </c>
      <c r="AZ2854" s="17">
        <v>0.24724666784882399</v>
      </c>
    </row>
    <row r="2855" spans="2:52" x14ac:dyDescent="0.35">
      <c r="B2855" t="s">
        <v>746</v>
      </c>
      <c r="C2855" s="17">
        <v>3.2277491466302398E-2</v>
      </c>
      <c r="D2855" s="17">
        <v>3.7638292421998697E-2</v>
      </c>
      <c r="E2855" s="17">
        <v>2.7206900268301502E-2</v>
      </c>
      <c r="F2855" s="17"/>
      <c r="G2855" s="17">
        <v>5.3143504526909698E-2</v>
      </c>
      <c r="H2855" s="17">
        <v>3.5121102887472402E-2</v>
      </c>
      <c r="I2855" s="17">
        <v>3.4886114840998302E-2</v>
      </c>
      <c r="J2855" s="17">
        <v>3.17245557774666E-2</v>
      </c>
      <c r="K2855" s="17">
        <v>1.8608256863588201E-2</v>
      </c>
      <c r="L2855" s="17">
        <v>2.3635178460520299E-2</v>
      </c>
      <c r="M2855" s="17"/>
      <c r="N2855" s="17">
        <v>3.0327996499659601E-2</v>
      </c>
      <c r="O2855" s="17">
        <v>4.2287069358763502E-2</v>
      </c>
      <c r="P2855" s="17">
        <v>2.8249117476398401E-2</v>
      </c>
      <c r="Q2855" s="17">
        <v>2.70096886026398E-2</v>
      </c>
      <c r="R2855" s="17"/>
      <c r="S2855" s="17">
        <v>3.3051370535493702E-2</v>
      </c>
      <c r="T2855" s="17">
        <v>2.9614771481419701E-2</v>
      </c>
      <c r="U2855" s="17">
        <v>4.7679533526973697E-2</v>
      </c>
      <c r="V2855" s="17">
        <v>4.2645032354704397E-2</v>
      </c>
      <c r="W2855" s="17">
        <v>2.9250220640899199E-2</v>
      </c>
      <c r="X2855" s="17">
        <v>4.75442713926282E-2</v>
      </c>
      <c r="Y2855" s="17">
        <v>1.5999325733591301E-2</v>
      </c>
      <c r="Z2855" s="17">
        <v>1.1281555702846301E-2</v>
      </c>
      <c r="AA2855" s="17">
        <v>2.4586019813805999E-2</v>
      </c>
      <c r="AB2855" s="17">
        <v>2.0286258214752401E-2</v>
      </c>
      <c r="AC2855" s="17">
        <v>4.3718551203285903E-2</v>
      </c>
      <c r="AD2855" s="17">
        <v>4.5831010992254902E-2</v>
      </c>
      <c r="AE2855" s="17"/>
      <c r="AF2855" s="17">
        <v>2.8301887489345499E-2</v>
      </c>
      <c r="AG2855" s="17">
        <v>3.05956742117292E-2</v>
      </c>
      <c r="AH2855" s="17">
        <v>4.2256951861837103E-2</v>
      </c>
      <c r="AI2855" s="17"/>
      <c r="AJ2855" s="17">
        <v>3.3573008521099797E-2</v>
      </c>
      <c r="AK2855" s="17">
        <v>3.0104159500489999E-2</v>
      </c>
      <c r="AL2855" s="17">
        <v>4.2697599327312201E-2</v>
      </c>
      <c r="AM2855" s="17">
        <v>2.6917519901655699E-2</v>
      </c>
      <c r="AN2855" s="17">
        <v>3.8771057654539601E-2</v>
      </c>
      <c r="AO2855" s="17"/>
      <c r="AP2855" s="17">
        <v>4.2977774849877602E-2</v>
      </c>
      <c r="AQ2855" s="17">
        <v>2.55339340671107E-2</v>
      </c>
      <c r="AR2855" s="17">
        <v>3.9905541675036203E-2</v>
      </c>
      <c r="AS2855" s="17"/>
      <c r="AT2855" s="17">
        <v>2.8057356068127901E-2</v>
      </c>
      <c r="AU2855" s="17">
        <v>3.8914373634296701E-2</v>
      </c>
      <c r="AV2855" s="17" t="s">
        <v>74</v>
      </c>
      <c r="AW2855" s="17">
        <v>5.59502728453906E-2</v>
      </c>
      <c r="AX2855" s="17">
        <v>3.3855319221648E-2</v>
      </c>
      <c r="AY2855" s="17">
        <v>2.58714385437364E-2</v>
      </c>
      <c r="AZ2855" s="17">
        <v>1.48886789921108E-2</v>
      </c>
    </row>
    <row r="2856" spans="2:52" x14ac:dyDescent="0.35">
      <c r="B2856" t="s">
        <v>766</v>
      </c>
      <c r="C2856" s="17">
        <v>1.8981749022488299E-2</v>
      </c>
      <c r="D2856" s="17">
        <v>2.4698926188789199E-2</v>
      </c>
      <c r="E2856" s="17">
        <v>1.24910175045914E-2</v>
      </c>
      <c r="F2856" s="17"/>
      <c r="G2856" s="17">
        <v>1.09966296226144E-2</v>
      </c>
      <c r="H2856" s="17">
        <v>2.3114319119293601E-2</v>
      </c>
      <c r="I2856" s="17">
        <v>2.5094725704327699E-2</v>
      </c>
      <c r="J2856" s="17">
        <v>2.0862258523557099E-2</v>
      </c>
      <c r="K2856" s="17">
        <v>1.8176036474243401E-2</v>
      </c>
      <c r="L2856" s="17">
        <v>1.49749338774228E-2</v>
      </c>
      <c r="M2856" s="17"/>
      <c r="N2856" s="17">
        <v>2.8413162207938401E-2</v>
      </c>
      <c r="O2856" s="17">
        <v>1.7689052817359899E-2</v>
      </c>
      <c r="P2856" s="17">
        <v>1.4995649546299099E-2</v>
      </c>
      <c r="Q2856" s="17">
        <v>1.38800342734435E-2</v>
      </c>
      <c r="R2856" s="17"/>
      <c r="S2856" s="17">
        <v>2.5811305991077501E-2</v>
      </c>
      <c r="T2856" s="17">
        <v>2.3915415631104098E-2</v>
      </c>
      <c r="U2856" s="17">
        <v>1.2517088507844399E-2</v>
      </c>
      <c r="V2856" s="17">
        <v>1.4940216182665301E-2</v>
      </c>
      <c r="W2856" s="17">
        <v>1.9767654451530801E-2</v>
      </c>
      <c r="X2856" s="17">
        <v>8.5889392039784299E-3</v>
      </c>
      <c r="Y2856" s="17">
        <v>5.7009164214131399E-3</v>
      </c>
      <c r="Z2856" s="17">
        <v>2.5418902733956701E-2</v>
      </c>
      <c r="AA2856" s="17">
        <v>1.4244750734438099E-2</v>
      </c>
      <c r="AB2856" s="17">
        <v>2.4554612832585698E-2</v>
      </c>
      <c r="AC2856" s="17">
        <v>2.86464552953519E-2</v>
      </c>
      <c r="AD2856" s="17">
        <v>3.5760393340985901E-2</v>
      </c>
      <c r="AE2856" s="17"/>
      <c r="AF2856" s="17">
        <v>2.0092546395869E-2</v>
      </c>
      <c r="AG2856" s="17">
        <v>1.84784359515229E-2</v>
      </c>
      <c r="AH2856" s="17">
        <v>2.8274625389799701E-2</v>
      </c>
      <c r="AI2856" s="17"/>
      <c r="AJ2856" s="17">
        <v>2.5613228513731701E-2</v>
      </c>
      <c r="AK2856" s="17">
        <v>1.5492447180457501E-2</v>
      </c>
      <c r="AL2856" s="17">
        <v>2.1716422979322501E-2</v>
      </c>
      <c r="AM2856" s="17">
        <v>7.0007404291040604E-2</v>
      </c>
      <c r="AN2856" s="17">
        <v>1.8084998930328701E-2</v>
      </c>
      <c r="AO2856" s="17"/>
      <c r="AP2856" s="17">
        <v>2.9592938426054601E-2</v>
      </c>
      <c r="AQ2856" s="17">
        <v>1.52335098284293E-2</v>
      </c>
      <c r="AR2856" s="17">
        <v>2.1171901821459602E-2</v>
      </c>
      <c r="AS2856" s="17"/>
      <c r="AT2856" s="17">
        <v>2.2552773109959501E-2</v>
      </c>
      <c r="AU2856" s="17">
        <v>2.3791971013544799E-2</v>
      </c>
      <c r="AV2856" s="17" t="s">
        <v>74</v>
      </c>
      <c r="AW2856" s="17">
        <v>1.8502239475986702E-2</v>
      </c>
      <c r="AX2856" s="17">
        <v>1.4000852929808801E-2</v>
      </c>
      <c r="AY2856" s="17">
        <v>1.08776941304819E-2</v>
      </c>
      <c r="AZ2856" s="17">
        <v>1.7292721703527299E-2</v>
      </c>
    </row>
    <row r="2857" spans="2:52" x14ac:dyDescent="0.35">
      <c r="B2857" t="s">
        <v>767</v>
      </c>
      <c r="C2857" s="17">
        <v>7.0510243808278E-2</v>
      </c>
      <c r="D2857" s="17">
        <v>5.3278926198287301E-2</v>
      </c>
      <c r="E2857" s="17">
        <v>8.7216046167057401E-2</v>
      </c>
      <c r="F2857" s="17"/>
      <c r="G2857" s="17">
        <v>5.40551068035382E-2</v>
      </c>
      <c r="H2857" s="17">
        <v>4.9760827270037097E-2</v>
      </c>
      <c r="I2857" s="17">
        <v>6.5356425125484993E-2</v>
      </c>
      <c r="J2857" s="17">
        <v>7.9116331788924799E-2</v>
      </c>
      <c r="K2857" s="17">
        <v>7.7270054830892096E-2</v>
      </c>
      <c r="L2857" s="17">
        <v>9.0921505717909801E-2</v>
      </c>
      <c r="M2857" s="17"/>
      <c r="N2857" s="17">
        <v>4.3568475275078199E-2</v>
      </c>
      <c r="O2857" s="17">
        <v>5.3531367241980599E-2</v>
      </c>
      <c r="P2857" s="17">
        <v>7.5330156542635598E-2</v>
      </c>
      <c r="Q2857" s="17">
        <v>0.11295821595302399</v>
      </c>
      <c r="R2857" s="17"/>
      <c r="S2857" s="17">
        <v>6.2021287229602103E-2</v>
      </c>
      <c r="T2857" s="17">
        <v>8.0487128885942394E-2</v>
      </c>
      <c r="U2857" s="17">
        <v>9.4162949446267394E-2</v>
      </c>
      <c r="V2857" s="17">
        <v>6.7730661427293504E-2</v>
      </c>
      <c r="W2857" s="17">
        <v>4.3676279066572399E-2</v>
      </c>
      <c r="X2857" s="17">
        <v>7.2759037398062804E-2</v>
      </c>
      <c r="Y2857" s="17">
        <v>8.8583861153948895E-2</v>
      </c>
      <c r="Z2857" s="17">
        <v>5.0325932340394099E-2</v>
      </c>
      <c r="AA2857" s="17">
        <v>6.7961019427260697E-2</v>
      </c>
      <c r="AB2857" s="17">
        <v>5.5191842948212701E-2</v>
      </c>
      <c r="AC2857" s="17">
        <v>6.6298762621937596E-2</v>
      </c>
      <c r="AD2857" s="17">
        <v>0.109110529629608</v>
      </c>
      <c r="AE2857" s="17"/>
      <c r="AF2857" s="17">
        <v>7.9147508839510203E-2</v>
      </c>
      <c r="AG2857" s="17">
        <v>5.3100444132831097E-2</v>
      </c>
      <c r="AH2857" s="17">
        <v>8.4885794412052906E-2</v>
      </c>
      <c r="AI2857" s="17"/>
      <c r="AJ2857" s="17">
        <v>7.0190261675190199E-2</v>
      </c>
      <c r="AK2857" s="17">
        <v>5.36756952869194E-2</v>
      </c>
      <c r="AL2857" s="17">
        <v>7.6413330667345902E-2</v>
      </c>
      <c r="AM2857" s="17">
        <v>0.10973749885824</v>
      </c>
      <c r="AN2857" s="17">
        <v>9.4544688180362296E-2</v>
      </c>
      <c r="AO2857" s="17"/>
      <c r="AP2857" s="17">
        <v>4.9944593095205499E-2</v>
      </c>
      <c r="AQ2857" s="17">
        <v>5.4085704213929102E-2</v>
      </c>
      <c r="AR2857" s="17">
        <v>5.7088613292444301E-2</v>
      </c>
      <c r="AS2857" s="17"/>
      <c r="AT2857" s="17">
        <v>7.8978780820373698E-2</v>
      </c>
      <c r="AU2857" s="17">
        <v>6.1508860299253003E-2</v>
      </c>
      <c r="AV2857" s="17" t="s">
        <v>74</v>
      </c>
      <c r="AW2857" s="17">
        <v>6.7931001727996002E-2</v>
      </c>
      <c r="AX2857" s="17">
        <v>9.7107504177314202E-2</v>
      </c>
      <c r="AY2857" s="17">
        <v>4.3742102492511599E-2</v>
      </c>
      <c r="AZ2857" s="17">
        <v>0.11389830270319</v>
      </c>
    </row>
    <row r="2858" spans="2:52" x14ac:dyDescent="0.35">
      <c r="B2858" t="s">
        <v>747</v>
      </c>
      <c r="C2858" s="17">
        <v>0.68040727461004202</v>
      </c>
      <c r="D2858" s="17">
        <v>0.67489087503845202</v>
      </c>
      <c r="E2858" s="17">
        <v>0.68627700517455104</v>
      </c>
      <c r="F2858" s="17"/>
      <c r="G2858" s="17">
        <v>0.66095578877005801</v>
      </c>
      <c r="H2858" s="17">
        <v>0.68288221429725304</v>
      </c>
      <c r="I2858" s="17">
        <v>0.684768479778325</v>
      </c>
      <c r="J2858" s="17">
        <v>0.69012214227644197</v>
      </c>
      <c r="K2858" s="17">
        <v>0.69675321511074495</v>
      </c>
      <c r="L2858" s="17">
        <v>0.66894105399955195</v>
      </c>
      <c r="M2858" s="17"/>
      <c r="N2858" s="17">
        <v>0.721613267045488</v>
      </c>
      <c r="O2858" s="17">
        <v>0.68170103371226598</v>
      </c>
      <c r="P2858" s="17">
        <v>0.67906676506799402</v>
      </c>
      <c r="Q2858" s="17">
        <v>0.63650405018243805</v>
      </c>
      <c r="R2858" s="17"/>
      <c r="S2858" s="17">
        <v>0.67045544061875795</v>
      </c>
      <c r="T2858" s="17">
        <v>0.66355747038347002</v>
      </c>
      <c r="U2858" s="17">
        <v>0.69057176198106196</v>
      </c>
      <c r="V2858" s="17">
        <v>0.66437107047274202</v>
      </c>
      <c r="W2858" s="17">
        <v>0.67276638477997697</v>
      </c>
      <c r="X2858" s="17">
        <v>0.654814625077629</v>
      </c>
      <c r="Y2858" s="17">
        <v>0.69714657951445802</v>
      </c>
      <c r="Z2858" s="17">
        <v>0.72524940248935499</v>
      </c>
      <c r="AA2858" s="17">
        <v>0.711531313758061</v>
      </c>
      <c r="AB2858" s="17">
        <v>0.71214212414970002</v>
      </c>
      <c r="AC2858" s="17">
        <v>0.66329591859529002</v>
      </c>
      <c r="AD2858" s="17">
        <v>0.63035833274577802</v>
      </c>
      <c r="AE2858" s="17"/>
      <c r="AF2858" s="17">
        <v>0.66808005541228699</v>
      </c>
      <c r="AG2858" s="17">
        <v>0.71868159883936999</v>
      </c>
      <c r="AH2858" s="17">
        <v>0.61844918319240705</v>
      </c>
      <c r="AI2858" s="17"/>
      <c r="AJ2858" s="17">
        <v>0.65826294178572198</v>
      </c>
      <c r="AK2858" s="17">
        <v>0.71980151548321003</v>
      </c>
      <c r="AL2858" s="17">
        <v>0.70491711344936903</v>
      </c>
      <c r="AM2858" s="17">
        <v>0.56193582324330105</v>
      </c>
      <c r="AN2858" s="17">
        <v>0.65089985660962202</v>
      </c>
      <c r="AO2858" s="17"/>
      <c r="AP2858" s="17">
        <v>0.66990157394760597</v>
      </c>
      <c r="AQ2858" s="17">
        <v>0.73445993989728098</v>
      </c>
      <c r="AR2858" s="17">
        <v>0.71915422742025403</v>
      </c>
      <c r="AS2858" s="17"/>
      <c r="AT2858" s="17">
        <v>0.66734836375729001</v>
      </c>
      <c r="AU2858" s="17">
        <v>0.68854953198528701</v>
      </c>
      <c r="AV2858" s="17" t="s">
        <v>74</v>
      </c>
      <c r="AW2858" s="17">
        <v>0.63683498744444</v>
      </c>
      <c r="AX2858" s="17">
        <v>0.675865608868219</v>
      </c>
      <c r="AY2858" s="17">
        <v>0.72708143776720902</v>
      </c>
      <c r="AZ2858" s="17">
        <v>0.60667362875234798</v>
      </c>
    </row>
    <row r="2859" spans="2:52" x14ac:dyDescent="0.35">
      <c r="B2859" t="s">
        <v>768</v>
      </c>
      <c r="C2859" s="17">
        <v>5.1259240488790603E-2</v>
      </c>
      <c r="D2859" s="17">
        <v>6.2337218610787899E-2</v>
      </c>
      <c r="E2859" s="17">
        <v>3.9697917772892902E-2</v>
      </c>
      <c r="F2859" s="17"/>
      <c r="G2859" s="17">
        <v>6.4140134149524103E-2</v>
      </c>
      <c r="H2859" s="17">
        <v>5.8235422006765999E-2</v>
      </c>
      <c r="I2859" s="17">
        <v>5.9980840545325903E-2</v>
      </c>
      <c r="J2859" s="17">
        <v>5.2586814301023702E-2</v>
      </c>
      <c r="K2859" s="17">
        <v>3.6784293337831599E-2</v>
      </c>
      <c r="L2859" s="17">
        <v>3.8610112337943203E-2</v>
      </c>
      <c r="M2859" s="17"/>
      <c r="N2859" s="17">
        <v>5.8741158707598003E-2</v>
      </c>
      <c r="O2859" s="17">
        <v>5.99761221761234E-2</v>
      </c>
      <c r="P2859" s="17">
        <v>4.3244767022697403E-2</v>
      </c>
      <c r="Q2859" s="17">
        <v>4.08897228760833E-2</v>
      </c>
      <c r="R2859" s="17"/>
      <c r="S2859" s="17">
        <v>5.8862676526571199E-2</v>
      </c>
      <c r="T2859" s="17">
        <v>5.3530187112523699E-2</v>
      </c>
      <c r="U2859" s="17">
        <v>6.0196622034818202E-2</v>
      </c>
      <c r="V2859" s="17">
        <v>5.7585248537369703E-2</v>
      </c>
      <c r="W2859" s="17">
        <v>4.9017875092429997E-2</v>
      </c>
      <c r="X2859" s="17">
        <v>5.6133210596606697E-2</v>
      </c>
      <c r="Y2859" s="17">
        <v>2.17002421550044E-2</v>
      </c>
      <c r="Z2859" s="17">
        <v>3.6700458436803002E-2</v>
      </c>
      <c r="AA2859" s="17">
        <v>3.8830770548244103E-2</v>
      </c>
      <c r="AB2859" s="17">
        <v>4.4840871047338103E-2</v>
      </c>
      <c r="AC2859" s="17">
        <v>7.2365006498637793E-2</v>
      </c>
      <c r="AD2859" s="17">
        <v>8.1591404333240802E-2</v>
      </c>
      <c r="AE2859" s="17"/>
      <c r="AF2859" s="17">
        <v>4.83944338852145E-2</v>
      </c>
      <c r="AG2859" s="17">
        <v>4.9074110163252103E-2</v>
      </c>
      <c r="AH2859" s="17">
        <v>7.0531577251636807E-2</v>
      </c>
      <c r="AI2859" s="17"/>
      <c r="AJ2859" s="17">
        <v>5.9186237034831501E-2</v>
      </c>
      <c r="AK2859" s="17">
        <v>4.5596606680947498E-2</v>
      </c>
      <c r="AL2859" s="17">
        <v>6.4414022306634705E-2</v>
      </c>
      <c r="AM2859" s="17">
        <v>9.6924924192696202E-2</v>
      </c>
      <c r="AN2859" s="17">
        <v>5.6856056584868399E-2</v>
      </c>
      <c r="AO2859" s="17"/>
      <c r="AP2859" s="17">
        <v>7.25707132759323E-2</v>
      </c>
      <c r="AQ2859" s="17">
        <v>4.0767443895539997E-2</v>
      </c>
      <c r="AR2859" s="17">
        <v>6.1077443496495798E-2</v>
      </c>
      <c r="AS2859" s="17"/>
      <c r="AT2859" s="17">
        <v>5.0610129178087403E-2</v>
      </c>
      <c r="AU2859" s="17">
        <v>6.27063446478415E-2</v>
      </c>
      <c r="AV2859" s="17" t="s">
        <v>74</v>
      </c>
      <c r="AW2859" s="17">
        <v>7.4452512321377201E-2</v>
      </c>
      <c r="AX2859" s="17">
        <v>4.7856172151456898E-2</v>
      </c>
      <c r="AY2859" s="17">
        <v>3.6749132674218303E-2</v>
      </c>
      <c r="AZ2859" s="17">
        <v>3.2181400695638199E-2</v>
      </c>
    </row>
    <row r="2860" spans="2:52" x14ac:dyDescent="0.35">
      <c r="B2860" t="s">
        <v>86</v>
      </c>
      <c r="C2860" s="17">
        <v>0.62914803412125098</v>
      </c>
      <c r="D2860" s="17">
        <v>0.61255365642766402</v>
      </c>
      <c r="E2860" s="17">
        <v>0.64657908740165804</v>
      </c>
      <c r="F2860" s="17"/>
      <c r="G2860" s="17">
        <v>0.59681565462053399</v>
      </c>
      <c r="H2860" s="17">
        <v>0.62464679229048703</v>
      </c>
      <c r="I2860" s="17">
        <v>0.62478763923299896</v>
      </c>
      <c r="J2860" s="17">
        <v>0.63753532797541801</v>
      </c>
      <c r="K2860" s="17">
        <v>0.659968921772914</v>
      </c>
      <c r="L2860" s="17">
        <v>0.63033094166160897</v>
      </c>
      <c r="M2860" s="17"/>
      <c r="N2860" s="17">
        <v>0.66287210833789001</v>
      </c>
      <c r="O2860" s="17">
        <v>0.62172491153614295</v>
      </c>
      <c r="P2860" s="17">
        <v>0.63582199804529604</v>
      </c>
      <c r="Q2860" s="17">
        <v>0.595614327306354</v>
      </c>
      <c r="R2860" s="17"/>
      <c r="S2860" s="17">
        <v>0.61159276409218699</v>
      </c>
      <c r="T2860" s="17">
        <v>0.61002728327094602</v>
      </c>
      <c r="U2860" s="17">
        <v>0.63037513994624395</v>
      </c>
      <c r="V2860" s="17">
        <v>0.60678582193537201</v>
      </c>
      <c r="W2860" s="17">
        <v>0.62374850968754703</v>
      </c>
      <c r="X2860" s="17">
        <v>0.59868141448102297</v>
      </c>
      <c r="Y2860" s="17">
        <v>0.67544633735945403</v>
      </c>
      <c r="Z2860" s="17">
        <v>0.68854894405255196</v>
      </c>
      <c r="AA2860" s="17">
        <v>0.67270054320981698</v>
      </c>
      <c r="AB2860" s="17">
        <v>0.66730125310236199</v>
      </c>
      <c r="AC2860" s="17">
        <v>0.59093091209665305</v>
      </c>
      <c r="AD2860" s="17">
        <v>0.54876692841253705</v>
      </c>
      <c r="AE2860" s="17"/>
      <c r="AF2860" s="17">
        <v>0.61968562152707196</v>
      </c>
      <c r="AG2860" s="17">
        <v>0.66960748867611797</v>
      </c>
      <c r="AH2860" s="17">
        <v>0.54791760594076999</v>
      </c>
      <c r="AI2860" s="17"/>
      <c r="AJ2860" s="17">
        <v>0.59907670475089003</v>
      </c>
      <c r="AK2860" s="17">
        <v>0.67420490880226203</v>
      </c>
      <c r="AL2860" s="17">
        <v>0.64050309114273396</v>
      </c>
      <c r="AM2860" s="17">
        <v>0.465010899050604</v>
      </c>
      <c r="AN2860" s="17">
        <v>0.59404380002475299</v>
      </c>
      <c r="AO2860" s="17"/>
      <c r="AP2860" s="17">
        <v>0.59733086067167396</v>
      </c>
      <c r="AQ2860" s="17">
        <v>0.69369249600174099</v>
      </c>
      <c r="AR2860" s="17">
        <v>0.65807678392375901</v>
      </c>
      <c r="AS2860" s="17"/>
      <c r="AT2860" s="17">
        <v>0.61673823457920196</v>
      </c>
      <c r="AU2860" s="17">
        <v>0.62584318733744504</v>
      </c>
      <c r="AV2860" s="17" t="s">
        <v>74</v>
      </c>
      <c r="AW2860" s="17">
        <v>0.56238247512306305</v>
      </c>
      <c r="AX2860" s="17">
        <v>0.62800943671676202</v>
      </c>
      <c r="AY2860" s="17">
        <v>0.69033230509299104</v>
      </c>
      <c r="AZ2860" s="17">
        <v>0.57449222805670996</v>
      </c>
    </row>
    <row r="2861" spans="2:52" x14ac:dyDescent="0.35">
      <c r="C2861" s="17"/>
      <c r="D2861" s="17"/>
      <c r="E2861" s="17"/>
      <c r="F2861" s="17"/>
      <c r="G2861" s="17"/>
      <c r="H2861" s="17"/>
      <c r="I2861" s="17"/>
      <c r="J2861" s="17"/>
      <c r="K2861" s="17"/>
      <c r="L2861" s="17"/>
      <c r="M2861" s="17"/>
      <c r="N2861" s="17"/>
      <c r="O2861" s="17"/>
      <c r="P2861" s="17"/>
      <c r="Q2861" s="17"/>
      <c r="R2861" s="17"/>
      <c r="S2861" s="17"/>
      <c r="T2861" s="17"/>
      <c r="U2861" s="17"/>
      <c r="V2861" s="17"/>
      <c r="W2861" s="17"/>
      <c r="X2861" s="17"/>
      <c r="Y2861" s="17"/>
      <c r="Z2861" s="17"/>
      <c r="AA2861" s="17"/>
      <c r="AB2861" s="17"/>
      <c r="AC2861" s="17"/>
      <c r="AD2861" s="17"/>
      <c r="AE2861" s="17"/>
      <c r="AF2861" s="17"/>
      <c r="AG2861" s="17"/>
      <c r="AH2861" s="17"/>
      <c r="AI2861" s="17"/>
      <c r="AJ2861" s="17"/>
      <c r="AK2861" s="17"/>
      <c r="AL2861" s="17"/>
      <c r="AM2861" s="17"/>
      <c r="AN2861" s="17"/>
      <c r="AO2861" s="17"/>
      <c r="AP2861" s="17"/>
      <c r="AQ2861" s="17"/>
      <c r="AR2861" s="17"/>
      <c r="AS2861" s="17"/>
      <c r="AT2861" s="17"/>
      <c r="AU2861" s="17"/>
      <c r="AV2861" s="17"/>
      <c r="AW2861" s="17"/>
      <c r="AX2861" s="17"/>
      <c r="AY2861" s="17"/>
      <c r="AZ2861" s="17"/>
    </row>
    <row r="2862" spans="2:52" x14ac:dyDescent="0.35">
      <c r="B2862" s="6" t="s">
        <v>773</v>
      </c>
      <c r="C2862" s="17"/>
      <c r="D2862" s="17"/>
      <c r="E2862" s="17"/>
      <c r="F2862" s="17"/>
      <c r="G2862" s="17"/>
      <c r="H2862" s="17"/>
      <c r="I2862" s="17"/>
      <c r="J2862" s="17"/>
      <c r="K2862" s="17"/>
      <c r="L2862" s="17"/>
      <c r="M2862" s="17"/>
      <c r="N2862" s="17"/>
      <c r="O2862" s="17"/>
      <c r="P2862" s="17"/>
      <c r="Q2862" s="17"/>
      <c r="R2862" s="17"/>
      <c r="S2862" s="17"/>
      <c r="T2862" s="17"/>
      <c r="U2862" s="17"/>
      <c r="V2862" s="17"/>
      <c r="W2862" s="17"/>
      <c r="X2862" s="17"/>
      <c r="Y2862" s="17"/>
      <c r="Z2862" s="17"/>
      <c r="AA2862" s="17"/>
      <c r="AB2862" s="17"/>
      <c r="AC2862" s="17"/>
      <c r="AD2862" s="17"/>
      <c r="AE2862" s="17"/>
      <c r="AF2862" s="17"/>
      <c r="AG2862" s="17"/>
      <c r="AH2862" s="17"/>
      <c r="AI2862" s="17"/>
      <c r="AJ2862" s="17"/>
      <c r="AK2862" s="17"/>
      <c r="AL2862" s="17"/>
      <c r="AM2862" s="17"/>
      <c r="AN2862" s="17"/>
      <c r="AO2862" s="17"/>
      <c r="AP2862" s="17"/>
      <c r="AQ2862" s="17"/>
      <c r="AR2862" s="17"/>
      <c r="AS2862" s="17"/>
      <c r="AT2862" s="17"/>
      <c r="AU2862" s="17"/>
      <c r="AV2862" s="17"/>
      <c r="AW2862" s="17"/>
      <c r="AX2862" s="17"/>
      <c r="AY2862" s="17"/>
      <c r="AZ2862" s="17"/>
    </row>
    <row r="2863" spans="2:52" x14ac:dyDescent="0.35">
      <c r="B2863" s="24" t="s">
        <v>76</v>
      </c>
      <c r="C2863" s="17"/>
      <c r="D2863" s="17"/>
      <c r="E2863" s="17"/>
      <c r="F2863" s="17"/>
      <c r="G2863" s="17"/>
      <c r="H2863" s="17"/>
      <c r="I2863" s="17"/>
      <c r="J2863" s="17"/>
      <c r="K2863" s="17"/>
      <c r="L2863" s="17"/>
      <c r="M2863" s="17"/>
      <c r="N2863" s="17"/>
      <c r="O2863" s="17"/>
      <c r="P2863" s="17"/>
      <c r="Q2863" s="17"/>
      <c r="R2863" s="17"/>
      <c r="S2863" s="17"/>
      <c r="T2863" s="17"/>
      <c r="U2863" s="17"/>
      <c r="V2863" s="17"/>
      <c r="W2863" s="17"/>
      <c r="X2863" s="17"/>
      <c r="Y2863" s="17"/>
      <c r="Z2863" s="17"/>
      <c r="AA2863" s="17"/>
      <c r="AB2863" s="17"/>
      <c r="AC2863" s="17"/>
      <c r="AD2863" s="17"/>
      <c r="AE2863" s="17"/>
      <c r="AF2863" s="17"/>
      <c r="AG2863" s="17"/>
      <c r="AH2863" s="17"/>
      <c r="AI2863" s="17"/>
      <c r="AJ2863" s="17"/>
      <c r="AK2863" s="17"/>
      <c r="AL2863" s="17"/>
      <c r="AM2863" s="17"/>
      <c r="AN2863" s="17"/>
      <c r="AO2863" s="17"/>
      <c r="AP2863" s="17"/>
      <c r="AQ2863" s="17"/>
      <c r="AR2863" s="17"/>
      <c r="AS2863" s="17"/>
      <c r="AT2863" s="17"/>
      <c r="AU2863" s="17"/>
      <c r="AV2863" s="17"/>
      <c r="AW2863" s="17"/>
      <c r="AX2863" s="17"/>
      <c r="AY2863" s="17"/>
      <c r="AZ2863" s="17"/>
    </row>
    <row r="2864" spans="2:52" x14ac:dyDescent="0.35">
      <c r="B2864" t="s">
        <v>743</v>
      </c>
      <c r="C2864" s="17">
        <v>0.18419747486624899</v>
      </c>
      <c r="D2864" s="17">
        <v>0.195232734691274</v>
      </c>
      <c r="E2864" s="17">
        <v>0.17385955669309799</v>
      </c>
      <c r="F2864" s="17"/>
      <c r="G2864" s="17">
        <v>0.198405468569715</v>
      </c>
      <c r="H2864" s="17">
        <v>0.221692498163505</v>
      </c>
      <c r="I2864" s="17">
        <v>0.20898765388374901</v>
      </c>
      <c r="J2864" s="17">
        <v>0.18310781930358899</v>
      </c>
      <c r="K2864" s="17">
        <v>0.16144826211594199</v>
      </c>
      <c r="L2864" s="17">
        <v>0.14038057537492499</v>
      </c>
      <c r="M2864" s="17"/>
      <c r="N2864" s="17">
        <v>0.20586056525280999</v>
      </c>
      <c r="O2864" s="17">
        <v>0.168867240314514</v>
      </c>
      <c r="P2864" s="17">
        <v>0.185633405123069</v>
      </c>
      <c r="Q2864" s="17">
        <v>0.17594058603666399</v>
      </c>
      <c r="R2864" s="17"/>
      <c r="S2864" s="17">
        <v>0.206638102667795</v>
      </c>
      <c r="T2864" s="17">
        <v>0.163431880632007</v>
      </c>
      <c r="U2864" s="17">
        <v>0.16808680741860699</v>
      </c>
      <c r="V2864" s="17">
        <v>0.18096947174299999</v>
      </c>
      <c r="W2864" s="17">
        <v>0.17983630446582899</v>
      </c>
      <c r="X2864" s="17">
        <v>0.210183973923947</v>
      </c>
      <c r="Y2864" s="17">
        <v>0.18602660952175401</v>
      </c>
      <c r="Z2864" s="17">
        <v>0.16328602505420201</v>
      </c>
      <c r="AA2864" s="17">
        <v>0.19803262891006701</v>
      </c>
      <c r="AB2864" s="17">
        <v>0.16310780002730599</v>
      </c>
      <c r="AC2864" s="17">
        <v>0.156358571100529</v>
      </c>
      <c r="AD2864" s="17">
        <v>0.23606160346682001</v>
      </c>
      <c r="AE2864" s="17"/>
      <c r="AF2864" s="17">
        <v>0.17441517305296</v>
      </c>
      <c r="AG2864" s="17">
        <v>0.19442450096372099</v>
      </c>
      <c r="AH2864" s="17">
        <v>0.18747738520278501</v>
      </c>
      <c r="AI2864" s="17"/>
      <c r="AJ2864" s="17">
        <v>0.15775467847524399</v>
      </c>
      <c r="AK2864" s="17">
        <v>0.209625855799943</v>
      </c>
      <c r="AL2864" s="17">
        <v>0.16106124356031501</v>
      </c>
      <c r="AM2864" s="17">
        <v>0.209120790740394</v>
      </c>
      <c r="AN2864" s="17">
        <v>0.20518956563519999</v>
      </c>
      <c r="AO2864" s="17"/>
      <c r="AP2864" s="17">
        <v>0.17300831233543301</v>
      </c>
      <c r="AQ2864" s="17">
        <v>0.228975052186979</v>
      </c>
      <c r="AR2864" s="17">
        <v>0.157451591363858</v>
      </c>
      <c r="AS2864" s="17"/>
      <c r="AT2864" s="17">
        <v>0.13668347749892301</v>
      </c>
      <c r="AU2864" s="17">
        <v>0.175628741513676</v>
      </c>
      <c r="AV2864" s="17" t="s">
        <v>74</v>
      </c>
      <c r="AW2864" s="17">
        <v>0.21349798684541299</v>
      </c>
      <c r="AX2864" s="17">
        <v>0.208676045925689</v>
      </c>
      <c r="AY2864" s="17">
        <v>0.254521079116802</v>
      </c>
      <c r="AZ2864" s="17">
        <v>0.18133297255212499</v>
      </c>
    </row>
    <row r="2865" spans="2:52" x14ac:dyDescent="0.35">
      <c r="B2865" t="s">
        <v>744</v>
      </c>
      <c r="C2865" s="17">
        <v>0.352640292471534</v>
      </c>
      <c r="D2865" s="17">
        <v>0.342515209072555</v>
      </c>
      <c r="E2865" s="17">
        <v>0.36380168272215402</v>
      </c>
      <c r="F2865" s="17"/>
      <c r="G2865" s="17">
        <v>0.38867706415229403</v>
      </c>
      <c r="H2865" s="17">
        <v>0.40924038333245499</v>
      </c>
      <c r="I2865" s="17">
        <v>0.364685236401045</v>
      </c>
      <c r="J2865" s="17">
        <v>0.36452348781587302</v>
      </c>
      <c r="K2865" s="17">
        <v>0.30739380971156</v>
      </c>
      <c r="L2865" s="17">
        <v>0.293778045325717</v>
      </c>
      <c r="M2865" s="17"/>
      <c r="N2865" s="17">
        <v>0.37438106228303297</v>
      </c>
      <c r="O2865" s="17">
        <v>0.35060854590586499</v>
      </c>
      <c r="P2865" s="17">
        <v>0.34349968022912802</v>
      </c>
      <c r="Q2865" s="17">
        <v>0.33773907616916798</v>
      </c>
      <c r="R2865" s="17"/>
      <c r="S2865" s="17">
        <v>0.38103267629677401</v>
      </c>
      <c r="T2865" s="17">
        <v>0.36362230437382898</v>
      </c>
      <c r="U2865" s="17">
        <v>0.350745564023207</v>
      </c>
      <c r="V2865" s="17">
        <v>0.312346685935883</v>
      </c>
      <c r="W2865" s="17">
        <v>0.378281149217913</v>
      </c>
      <c r="X2865" s="17">
        <v>0.34748617900740097</v>
      </c>
      <c r="Y2865" s="17">
        <v>0.33330429461606198</v>
      </c>
      <c r="Z2865" s="17">
        <v>0.36501682381044398</v>
      </c>
      <c r="AA2865" s="17">
        <v>0.33476354299803501</v>
      </c>
      <c r="AB2865" s="17">
        <v>0.33282716781217098</v>
      </c>
      <c r="AC2865" s="17">
        <v>0.43036238222734502</v>
      </c>
      <c r="AD2865" s="17">
        <v>0.28475441553658698</v>
      </c>
      <c r="AE2865" s="17"/>
      <c r="AF2865" s="17">
        <v>0.312351455449765</v>
      </c>
      <c r="AG2865" s="17">
        <v>0.37972400945979401</v>
      </c>
      <c r="AH2865" s="17">
        <v>0.34698458501032298</v>
      </c>
      <c r="AI2865" s="17"/>
      <c r="AJ2865" s="17">
        <v>0.34050306924531598</v>
      </c>
      <c r="AK2865" s="17">
        <v>0.380251299232713</v>
      </c>
      <c r="AL2865" s="17">
        <v>0.35198573014636902</v>
      </c>
      <c r="AM2865" s="17">
        <v>0.192842649562079</v>
      </c>
      <c r="AN2865" s="17">
        <v>0.34309498449666798</v>
      </c>
      <c r="AO2865" s="17"/>
      <c r="AP2865" s="17">
        <v>0.36719760602361901</v>
      </c>
      <c r="AQ2865" s="17">
        <v>0.39179627397703698</v>
      </c>
      <c r="AR2865" s="17">
        <v>0.35276980094462501</v>
      </c>
      <c r="AS2865" s="17"/>
      <c r="AT2865" s="17">
        <v>0.31527693919314298</v>
      </c>
      <c r="AU2865" s="17">
        <v>0.360086609224605</v>
      </c>
      <c r="AV2865" s="17" t="s">
        <v>74</v>
      </c>
      <c r="AW2865" s="17">
        <v>0.36897651785142399</v>
      </c>
      <c r="AX2865" s="17">
        <v>0.37541105919727502</v>
      </c>
      <c r="AY2865" s="17">
        <v>0.392875535686388</v>
      </c>
      <c r="AZ2865" s="17">
        <v>0.34887687627634001</v>
      </c>
    </row>
    <row r="2866" spans="2:52" x14ac:dyDescent="0.35">
      <c r="B2866" t="s">
        <v>745</v>
      </c>
      <c r="C2866" s="17">
        <v>0.26290443723006801</v>
      </c>
      <c r="D2866" s="17">
        <v>0.27134362642383703</v>
      </c>
      <c r="E2866" s="17">
        <v>0.253418057540998</v>
      </c>
      <c r="F2866" s="17"/>
      <c r="G2866" s="17">
        <v>0.23079240510468699</v>
      </c>
      <c r="H2866" s="17">
        <v>0.22731678888250301</v>
      </c>
      <c r="I2866" s="17">
        <v>0.25656159880082002</v>
      </c>
      <c r="J2866" s="17">
        <v>0.23410444008312201</v>
      </c>
      <c r="K2866" s="17">
        <v>0.30052375254015901</v>
      </c>
      <c r="L2866" s="17">
        <v>0.31629806554992601</v>
      </c>
      <c r="M2866" s="17"/>
      <c r="N2866" s="17">
        <v>0.24837274911422999</v>
      </c>
      <c r="O2866" s="17">
        <v>0.26238124367752402</v>
      </c>
      <c r="P2866" s="17">
        <v>0.27028623164439403</v>
      </c>
      <c r="Q2866" s="17">
        <v>0.27403667741212501</v>
      </c>
      <c r="R2866" s="17"/>
      <c r="S2866" s="17">
        <v>0.235788201948404</v>
      </c>
      <c r="T2866" s="17">
        <v>0.25560846481300697</v>
      </c>
      <c r="U2866" s="17">
        <v>0.267599604797986</v>
      </c>
      <c r="V2866" s="17">
        <v>0.30612517862461502</v>
      </c>
      <c r="W2866" s="17">
        <v>0.262676167218717</v>
      </c>
      <c r="X2866" s="17">
        <v>0.24222817251300099</v>
      </c>
      <c r="Y2866" s="17">
        <v>0.26985213213714299</v>
      </c>
      <c r="Z2866" s="17">
        <v>0.288283063023488</v>
      </c>
      <c r="AA2866" s="17">
        <v>0.27236239515574001</v>
      </c>
      <c r="AB2866" s="17">
        <v>0.28884194489688197</v>
      </c>
      <c r="AC2866" s="17">
        <v>0.19775452322099399</v>
      </c>
      <c r="AD2866" s="17">
        <v>0.28522779248852798</v>
      </c>
      <c r="AE2866" s="17"/>
      <c r="AF2866" s="17">
        <v>0.27137552513771801</v>
      </c>
      <c r="AG2866" s="17">
        <v>0.25723605400896798</v>
      </c>
      <c r="AH2866" s="17">
        <v>0.27794910042967003</v>
      </c>
      <c r="AI2866" s="17"/>
      <c r="AJ2866" s="17">
        <v>0.27626764803153597</v>
      </c>
      <c r="AK2866" s="17">
        <v>0.25118410996158602</v>
      </c>
      <c r="AL2866" s="17">
        <v>0.27286759031878699</v>
      </c>
      <c r="AM2866" s="17">
        <v>0.24698362404441601</v>
      </c>
      <c r="AN2866" s="17">
        <v>0.24959763206963001</v>
      </c>
      <c r="AO2866" s="17"/>
      <c r="AP2866" s="17">
        <v>0.25649011177644898</v>
      </c>
      <c r="AQ2866" s="17">
        <v>0.22245158877534099</v>
      </c>
      <c r="AR2866" s="17">
        <v>0.28111952436777898</v>
      </c>
      <c r="AS2866" s="17"/>
      <c r="AT2866" s="17">
        <v>0.30390203583539699</v>
      </c>
      <c r="AU2866" s="17">
        <v>0.253945254771962</v>
      </c>
      <c r="AV2866" s="17" t="s">
        <v>74</v>
      </c>
      <c r="AW2866" s="17">
        <v>0.24809443758893299</v>
      </c>
      <c r="AX2866" s="17">
        <v>0.25623146970098898</v>
      </c>
      <c r="AY2866" s="17">
        <v>0.21071354148709001</v>
      </c>
      <c r="AZ2866" s="17">
        <v>0.263862419292546</v>
      </c>
    </row>
    <row r="2867" spans="2:52" x14ac:dyDescent="0.35">
      <c r="B2867" t="s">
        <v>746</v>
      </c>
      <c r="C2867" s="17">
        <v>7.60840349625857E-2</v>
      </c>
      <c r="D2867" s="17">
        <v>7.7368914753220205E-2</v>
      </c>
      <c r="E2867" s="17">
        <v>7.4771633824164199E-2</v>
      </c>
      <c r="F2867" s="17"/>
      <c r="G2867" s="17">
        <v>8.2153946381385401E-2</v>
      </c>
      <c r="H2867" s="17">
        <v>5.4964707599584897E-2</v>
      </c>
      <c r="I2867" s="17">
        <v>6.42112044706417E-2</v>
      </c>
      <c r="J2867" s="17">
        <v>7.1108674613352199E-2</v>
      </c>
      <c r="K2867" s="17">
        <v>7.8082308273209805E-2</v>
      </c>
      <c r="L2867" s="17">
        <v>0.101511059971895</v>
      </c>
      <c r="M2867" s="17"/>
      <c r="N2867" s="17">
        <v>7.4578656388735398E-2</v>
      </c>
      <c r="O2867" s="17">
        <v>8.8705311992626698E-2</v>
      </c>
      <c r="P2867" s="17">
        <v>7.5562480010593097E-2</v>
      </c>
      <c r="Q2867" s="17">
        <v>6.6020573357788201E-2</v>
      </c>
      <c r="R2867" s="17"/>
      <c r="S2867" s="17">
        <v>7.4854138634912804E-2</v>
      </c>
      <c r="T2867" s="17">
        <v>8.0883541993400698E-2</v>
      </c>
      <c r="U2867" s="17">
        <v>8.5830321740753293E-2</v>
      </c>
      <c r="V2867" s="17">
        <v>6.4718656721004894E-2</v>
      </c>
      <c r="W2867" s="17">
        <v>7.6716580156346997E-2</v>
      </c>
      <c r="X2867" s="17">
        <v>7.8317507840379302E-2</v>
      </c>
      <c r="Y2867" s="17">
        <v>9.4566376747383996E-2</v>
      </c>
      <c r="Z2867" s="17">
        <v>7.4643293280289902E-2</v>
      </c>
      <c r="AA2867" s="17">
        <v>7.1086752526799205E-2</v>
      </c>
      <c r="AB2867" s="17">
        <v>7.72653838393461E-2</v>
      </c>
      <c r="AC2867" s="17">
        <v>7.9817480503833693E-2</v>
      </c>
      <c r="AD2867" s="17">
        <v>2.2204200474926099E-2</v>
      </c>
      <c r="AE2867" s="17"/>
      <c r="AF2867" s="17">
        <v>9.1771925648708494E-2</v>
      </c>
      <c r="AG2867" s="17">
        <v>6.5825308131474594E-2</v>
      </c>
      <c r="AH2867" s="17">
        <v>7.18858573399105E-2</v>
      </c>
      <c r="AI2867" s="17"/>
      <c r="AJ2867" s="17">
        <v>9.2936675306470207E-2</v>
      </c>
      <c r="AK2867" s="17">
        <v>6.3399279755343999E-2</v>
      </c>
      <c r="AL2867" s="17">
        <v>8.9514369153700396E-2</v>
      </c>
      <c r="AM2867" s="17">
        <v>0.10286432833878</v>
      </c>
      <c r="AN2867" s="17">
        <v>6.3566520439654203E-2</v>
      </c>
      <c r="AO2867" s="17"/>
      <c r="AP2867" s="17">
        <v>9.0744097040366095E-2</v>
      </c>
      <c r="AQ2867" s="17">
        <v>6.14121953053062E-2</v>
      </c>
      <c r="AR2867" s="17">
        <v>9.5772764772822802E-2</v>
      </c>
      <c r="AS2867" s="17"/>
      <c r="AT2867" s="17">
        <v>9.33435665406422E-2</v>
      </c>
      <c r="AU2867" s="17">
        <v>8.4172700737495901E-2</v>
      </c>
      <c r="AV2867" s="17" t="s">
        <v>74</v>
      </c>
      <c r="AW2867" s="17">
        <v>7.4790828703262396E-2</v>
      </c>
      <c r="AX2867" s="17">
        <v>4.1872109429955499E-2</v>
      </c>
      <c r="AY2867" s="17">
        <v>5.9706357712432802E-2</v>
      </c>
      <c r="AZ2867" s="17">
        <v>4.1746864290364602E-2</v>
      </c>
    </row>
    <row r="2868" spans="2:52" x14ac:dyDescent="0.35">
      <c r="B2868" t="s">
        <v>766</v>
      </c>
      <c r="C2868" s="17">
        <v>4.5651292939898301E-2</v>
      </c>
      <c r="D2868" s="17">
        <v>5.4810489193776103E-2</v>
      </c>
      <c r="E2868" s="17">
        <v>3.6399790975995203E-2</v>
      </c>
      <c r="F2868" s="17"/>
      <c r="G2868" s="17">
        <v>2.77215653560824E-2</v>
      </c>
      <c r="H2868" s="17">
        <v>3.2787465180694898E-2</v>
      </c>
      <c r="I2868" s="17">
        <v>4.2491644026593202E-2</v>
      </c>
      <c r="J2868" s="17">
        <v>6.0451753910624503E-2</v>
      </c>
      <c r="K2868" s="17">
        <v>6.16256684746E-2</v>
      </c>
      <c r="L2868" s="17">
        <v>4.7849392732198903E-2</v>
      </c>
      <c r="M2868" s="17"/>
      <c r="N2868" s="17">
        <v>4.8431008240836598E-2</v>
      </c>
      <c r="O2868" s="17">
        <v>5.47546348007662E-2</v>
      </c>
      <c r="P2868" s="17">
        <v>4.3475195242890702E-2</v>
      </c>
      <c r="Q2868" s="17">
        <v>3.3814501119167402E-2</v>
      </c>
      <c r="R2868" s="17"/>
      <c r="S2868" s="17">
        <v>3.1886025540615197E-2</v>
      </c>
      <c r="T2868" s="17">
        <v>4.4355501095860998E-2</v>
      </c>
      <c r="U2868" s="17">
        <v>3.4387965246442997E-2</v>
      </c>
      <c r="V2868" s="17">
        <v>5.9241281945688701E-2</v>
      </c>
      <c r="W2868" s="17">
        <v>3.9723935846687701E-2</v>
      </c>
      <c r="X2868" s="17">
        <v>4.9333640180955401E-2</v>
      </c>
      <c r="Y2868" s="17">
        <v>3.2368816839089001E-2</v>
      </c>
      <c r="Z2868" s="17">
        <v>3.0564815143529701E-2</v>
      </c>
      <c r="AA2868" s="17">
        <v>5.3574710738130103E-2</v>
      </c>
      <c r="AB2868" s="17">
        <v>6.1253836952138402E-2</v>
      </c>
      <c r="AC2868" s="17">
        <v>5.9771034732358397E-2</v>
      </c>
      <c r="AD2868" s="17">
        <v>6.3657676648496198E-2</v>
      </c>
      <c r="AE2868" s="17"/>
      <c r="AF2868" s="17">
        <v>6.6343971887973696E-2</v>
      </c>
      <c r="AG2868" s="17">
        <v>4.2243216579870103E-2</v>
      </c>
      <c r="AH2868" s="17">
        <v>2.05648267321101E-2</v>
      </c>
      <c r="AI2868" s="17"/>
      <c r="AJ2868" s="17">
        <v>5.7155113087116398E-2</v>
      </c>
      <c r="AK2868" s="17">
        <v>3.7494911628446703E-2</v>
      </c>
      <c r="AL2868" s="17">
        <v>3.5979437771589802E-2</v>
      </c>
      <c r="AM2868" s="17">
        <v>0.13845110845609099</v>
      </c>
      <c r="AN2868" s="17">
        <v>3.5467674903291398E-2</v>
      </c>
      <c r="AO2868" s="17"/>
      <c r="AP2868" s="17">
        <v>6.2536978079973493E-2</v>
      </c>
      <c r="AQ2868" s="17">
        <v>3.28911867771918E-2</v>
      </c>
      <c r="AR2868" s="17">
        <v>4.5431541190582403E-2</v>
      </c>
      <c r="AS2868" s="17"/>
      <c r="AT2868" s="17">
        <v>6.1725378674405397E-2</v>
      </c>
      <c r="AU2868" s="17">
        <v>5.6345695369561299E-2</v>
      </c>
      <c r="AV2868" s="17" t="s">
        <v>74</v>
      </c>
      <c r="AW2868" s="17">
        <v>2.3026093361729599E-2</v>
      </c>
      <c r="AX2868" s="17">
        <v>3.4202480696179101E-2</v>
      </c>
      <c r="AY2868" s="17">
        <v>2.44014635057033E-2</v>
      </c>
      <c r="AZ2868" s="17">
        <v>2.5882175138347799E-2</v>
      </c>
    </row>
    <row r="2869" spans="2:52" x14ac:dyDescent="0.35">
      <c r="B2869" t="s">
        <v>767</v>
      </c>
      <c r="C2869" s="17">
        <v>7.85224675296642E-2</v>
      </c>
      <c r="D2869" s="17">
        <v>5.8729025865337202E-2</v>
      </c>
      <c r="E2869" s="17">
        <v>9.7749278243590407E-2</v>
      </c>
      <c r="F2869" s="17"/>
      <c r="G2869" s="17">
        <v>7.2249550435836196E-2</v>
      </c>
      <c r="H2869" s="17">
        <v>5.39981568412575E-2</v>
      </c>
      <c r="I2869" s="17">
        <v>6.3062662417151902E-2</v>
      </c>
      <c r="J2869" s="17">
        <v>8.6703824273439395E-2</v>
      </c>
      <c r="K2869" s="17">
        <v>9.0926198884529394E-2</v>
      </c>
      <c r="L2869" s="17">
        <v>0.100182861045337</v>
      </c>
      <c r="M2869" s="17"/>
      <c r="N2869" s="17">
        <v>4.8375958720355501E-2</v>
      </c>
      <c r="O2869" s="17">
        <v>7.4683023308704993E-2</v>
      </c>
      <c r="P2869" s="17">
        <v>8.15430077499259E-2</v>
      </c>
      <c r="Q2869" s="17">
        <v>0.112448585905087</v>
      </c>
      <c r="R2869" s="17"/>
      <c r="S2869" s="17">
        <v>6.9800854911499399E-2</v>
      </c>
      <c r="T2869" s="17">
        <v>9.2098307091895204E-2</v>
      </c>
      <c r="U2869" s="17">
        <v>9.3349736773003802E-2</v>
      </c>
      <c r="V2869" s="17">
        <v>7.6598725029808398E-2</v>
      </c>
      <c r="W2869" s="17">
        <v>6.2765863094505506E-2</v>
      </c>
      <c r="X2869" s="17">
        <v>7.2450526534316106E-2</v>
      </c>
      <c r="Y2869" s="17">
        <v>8.3881770138567402E-2</v>
      </c>
      <c r="Z2869" s="17">
        <v>7.8205979688046101E-2</v>
      </c>
      <c r="AA2869" s="17">
        <v>7.0179969671228998E-2</v>
      </c>
      <c r="AB2869" s="17">
        <v>7.6703866472156101E-2</v>
      </c>
      <c r="AC2869" s="17">
        <v>7.5936008214939593E-2</v>
      </c>
      <c r="AD2869" s="17">
        <v>0.108094311384643</v>
      </c>
      <c r="AE2869" s="17"/>
      <c r="AF2869" s="17">
        <v>8.3741948822875598E-2</v>
      </c>
      <c r="AG2869" s="17">
        <v>6.05469108561719E-2</v>
      </c>
      <c r="AH2869" s="17">
        <v>9.5138245285201595E-2</v>
      </c>
      <c r="AI2869" s="17"/>
      <c r="AJ2869" s="17">
        <v>7.5382815854317206E-2</v>
      </c>
      <c r="AK2869" s="17">
        <v>5.8044543621967599E-2</v>
      </c>
      <c r="AL2869" s="17">
        <v>8.8591629049237994E-2</v>
      </c>
      <c r="AM2869" s="17">
        <v>0.10973749885824</v>
      </c>
      <c r="AN2869" s="17">
        <v>0.103083622455555</v>
      </c>
      <c r="AO2869" s="17"/>
      <c r="AP2869" s="17">
        <v>5.0022894744159503E-2</v>
      </c>
      <c r="AQ2869" s="17">
        <v>6.2473702978145897E-2</v>
      </c>
      <c r="AR2869" s="17">
        <v>6.7454777360332993E-2</v>
      </c>
      <c r="AS2869" s="17"/>
      <c r="AT2869" s="17">
        <v>8.9068602257489998E-2</v>
      </c>
      <c r="AU2869" s="17">
        <v>6.9820998382699104E-2</v>
      </c>
      <c r="AV2869" s="17" t="s">
        <v>74</v>
      </c>
      <c r="AW2869" s="17">
        <v>7.1614135649238006E-2</v>
      </c>
      <c r="AX2869" s="17">
        <v>8.3606835049912301E-2</v>
      </c>
      <c r="AY2869" s="17">
        <v>5.7782022491584199E-2</v>
      </c>
      <c r="AZ2869" s="17">
        <v>0.13829869245027601</v>
      </c>
    </row>
    <row r="2870" spans="2:52" x14ac:dyDescent="0.35">
      <c r="B2870" t="s">
        <v>747</v>
      </c>
      <c r="C2870" s="17">
        <v>0.53683776733778299</v>
      </c>
      <c r="D2870" s="17">
        <v>0.53774794376382895</v>
      </c>
      <c r="E2870" s="17">
        <v>0.53766123941525201</v>
      </c>
      <c r="F2870" s="17"/>
      <c r="G2870" s="17">
        <v>0.58708253272200905</v>
      </c>
      <c r="H2870" s="17">
        <v>0.63093288149596005</v>
      </c>
      <c r="I2870" s="17">
        <v>0.57367289028479396</v>
      </c>
      <c r="J2870" s="17">
        <v>0.54763130711946195</v>
      </c>
      <c r="K2870" s="17">
        <v>0.46884207182750198</v>
      </c>
      <c r="L2870" s="17">
        <v>0.43415862070064198</v>
      </c>
      <c r="M2870" s="17"/>
      <c r="N2870" s="17">
        <v>0.58024162753584296</v>
      </c>
      <c r="O2870" s="17">
        <v>0.51947578622037804</v>
      </c>
      <c r="P2870" s="17">
        <v>0.52913308535219705</v>
      </c>
      <c r="Q2870" s="17">
        <v>0.51367966220583205</v>
      </c>
      <c r="R2870" s="17"/>
      <c r="S2870" s="17">
        <v>0.58767077896456899</v>
      </c>
      <c r="T2870" s="17">
        <v>0.52705418500583601</v>
      </c>
      <c r="U2870" s="17">
        <v>0.51883237144181404</v>
      </c>
      <c r="V2870" s="17">
        <v>0.49331615767888298</v>
      </c>
      <c r="W2870" s="17">
        <v>0.55811745368374199</v>
      </c>
      <c r="X2870" s="17">
        <v>0.55767015293134803</v>
      </c>
      <c r="Y2870" s="17">
        <v>0.51933090413781602</v>
      </c>
      <c r="Z2870" s="17">
        <v>0.52830284886464596</v>
      </c>
      <c r="AA2870" s="17">
        <v>0.53279617190810202</v>
      </c>
      <c r="AB2870" s="17">
        <v>0.49593496783947699</v>
      </c>
      <c r="AC2870" s="17">
        <v>0.58672095332787499</v>
      </c>
      <c r="AD2870" s="17">
        <v>0.52081601900340702</v>
      </c>
      <c r="AE2870" s="17"/>
      <c r="AF2870" s="17">
        <v>0.48676662850272501</v>
      </c>
      <c r="AG2870" s="17">
        <v>0.574148510423515</v>
      </c>
      <c r="AH2870" s="17">
        <v>0.53446197021310804</v>
      </c>
      <c r="AI2870" s="17"/>
      <c r="AJ2870" s="17">
        <v>0.49825774772055997</v>
      </c>
      <c r="AK2870" s="17">
        <v>0.58987715503265603</v>
      </c>
      <c r="AL2870" s="17">
        <v>0.51304697370668395</v>
      </c>
      <c r="AM2870" s="17">
        <v>0.401963440302473</v>
      </c>
      <c r="AN2870" s="17">
        <v>0.54828455013186905</v>
      </c>
      <c r="AO2870" s="17"/>
      <c r="AP2870" s="17">
        <v>0.54020591835905196</v>
      </c>
      <c r="AQ2870" s="17">
        <v>0.62077132616401498</v>
      </c>
      <c r="AR2870" s="17">
        <v>0.51022139230848296</v>
      </c>
      <c r="AS2870" s="17"/>
      <c r="AT2870" s="17">
        <v>0.45196041669206599</v>
      </c>
      <c r="AU2870" s="17">
        <v>0.53571535073828203</v>
      </c>
      <c r="AV2870" s="17" t="s">
        <v>74</v>
      </c>
      <c r="AW2870" s="17">
        <v>0.58247450469683704</v>
      </c>
      <c r="AX2870" s="17">
        <v>0.58408710512296402</v>
      </c>
      <c r="AY2870" s="17">
        <v>0.64739661480319</v>
      </c>
      <c r="AZ2870" s="17">
        <v>0.530209848828465</v>
      </c>
    </row>
    <row r="2871" spans="2:52" x14ac:dyDescent="0.35">
      <c r="B2871" t="s">
        <v>768</v>
      </c>
      <c r="C2871" s="17">
        <v>0.12173532790248399</v>
      </c>
      <c r="D2871" s="17">
        <v>0.13217940394699601</v>
      </c>
      <c r="E2871" s="17">
        <v>0.111171424800159</v>
      </c>
      <c r="F2871" s="17"/>
      <c r="G2871" s="17">
        <v>0.109875511737468</v>
      </c>
      <c r="H2871" s="17">
        <v>8.7752172780279802E-2</v>
      </c>
      <c r="I2871" s="17">
        <v>0.10670284849723501</v>
      </c>
      <c r="J2871" s="17">
        <v>0.13156042852397701</v>
      </c>
      <c r="K2871" s="17">
        <v>0.13970797674780999</v>
      </c>
      <c r="L2871" s="17">
        <v>0.14936045270409401</v>
      </c>
      <c r="M2871" s="17"/>
      <c r="N2871" s="17">
        <v>0.123009664629572</v>
      </c>
      <c r="O2871" s="17">
        <v>0.143459946793393</v>
      </c>
      <c r="P2871" s="17">
        <v>0.11903767525348399</v>
      </c>
      <c r="Q2871" s="17">
        <v>9.9835074476955596E-2</v>
      </c>
      <c r="R2871" s="17"/>
      <c r="S2871" s="17">
        <v>0.10674016417552799</v>
      </c>
      <c r="T2871" s="17">
        <v>0.12523904308926201</v>
      </c>
      <c r="U2871" s="17">
        <v>0.120218286987196</v>
      </c>
      <c r="V2871" s="17">
        <v>0.123959938666694</v>
      </c>
      <c r="W2871" s="17">
        <v>0.116440516003035</v>
      </c>
      <c r="X2871" s="17">
        <v>0.12765114802133501</v>
      </c>
      <c r="Y2871" s="17">
        <v>0.12693519358647301</v>
      </c>
      <c r="Z2871" s="17">
        <v>0.10520810842382</v>
      </c>
      <c r="AA2871" s="17">
        <v>0.124661463264929</v>
      </c>
      <c r="AB2871" s="17">
        <v>0.13851922079148399</v>
      </c>
      <c r="AC2871" s="17">
        <v>0.13958851523619201</v>
      </c>
      <c r="AD2871" s="17">
        <v>8.5861877123422206E-2</v>
      </c>
      <c r="AE2871" s="17"/>
      <c r="AF2871" s="17">
        <v>0.15811589753668201</v>
      </c>
      <c r="AG2871" s="17">
        <v>0.108068524711345</v>
      </c>
      <c r="AH2871" s="17">
        <v>9.2450684072020506E-2</v>
      </c>
      <c r="AI2871" s="17"/>
      <c r="AJ2871" s="17">
        <v>0.150091788393587</v>
      </c>
      <c r="AK2871" s="17">
        <v>0.10089419138379099</v>
      </c>
      <c r="AL2871" s="17">
        <v>0.12549380692529</v>
      </c>
      <c r="AM2871" s="17">
        <v>0.241315436794871</v>
      </c>
      <c r="AN2871" s="17">
        <v>9.9034195342945594E-2</v>
      </c>
      <c r="AO2871" s="17"/>
      <c r="AP2871" s="17">
        <v>0.15328107512034</v>
      </c>
      <c r="AQ2871" s="17">
        <v>9.4303382082498097E-2</v>
      </c>
      <c r="AR2871" s="17">
        <v>0.141204305963405</v>
      </c>
      <c r="AS2871" s="17"/>
      <c r="AT2871" s="17">
        <v>0.15506894521504799</v>
      </c>
      <c r="AU2871" s="17">
        <v>0.14051839610705699</v>
      </c>
      <c r="AV2871" s="17" t="s">
        <v>74</v>
      </c>
      <c r="AW2871" s="17">
        <v>9.7816922064991998E-2</v>
      </c>
      <c r="AX2871" s="17">
        <v>7.60745901261346E-2</v>
      </c>
      <c r="AY2871" s="17">
        <v>8.4107821218136106E-2</v>
      </c>
      <c r="AZ2871" s="17">
        <v>6.7629039428712401E-2</v>
      </c>
    </row>
    <row r="2872" spans="2:52" x14ac:dyDescent="0.35">
      <c r="B2872" t="s">
        <v>86</v>
      </c>
      <c r="C2872" s="17">
        <v>0.41510243943529901</v>
      </c>
      <c r="D2872" s="17">
        <v>0.405568539816833</v>
      </c>
      <c r="E2872" s="17">
        <v>0.426489814615093</v>
      </c>
      <c r="F2872" s="17"/>
      <c r="G2872" s="17">
        <v>0.47720702098454099</v>
      </c>
      <c r="H2872" s="17">
        <v>0.54318070871568003</v>
      </c>
      <c r="I2872" s="17">
        <v>0.46697004178755902</v>
      </c>
      <c r="J2872" s="17">
        <v>0.41607087859548503</v>
      </c>
      <c r="K2872" s="17">
        <v>0.32913409507969199</v>
      </c>
      <c r="L2872" s="17">
        <v>0.284798167996548</v>
      </c>
      <c r="M2872" s="17"/>
      <c r="N2872" s="17">
        <v>0.45723196290627099</v>
      </c>
      <c r="O2872" s="17">
        <v>0.37601583942698502</v>
      </c>
      <c r="P2872" s="17">
        <v>0.41009541009871298</v>
      </c>
      <c r="Q2872" s="17">
        <v>0.413844587728876</v>
      </c>
      <c r="R2872" s="17"/>
      <c r="S2872" s="17">
        <v>0.48093061478904098</v>
      </c>
      <c r="T2872" s="17">
        <v>0.40181514191657502</v>
      </c>
      <c r="U2872" s="17">
        <v>0.39861408445461799</v>
      </c>
      <c r="V2872" s="17">
        <v>0.36935621901219001</v>
      </c>
      <c r="W2872" s="17">
        <v>0.44167693768070698</v>
      </c>
      <c r="X2872" s="17">
        <v>0.43001900491001299</v>
      </c>
      <c r="Y2872" s="17">
        <v>0.39239571055134298</v>
      </c>
      <c r="Z2872" s="17">
        <v>0.42309474044082601</v>
      </c>
      <c r="AA2872" s="17">
        <v>0.40813470864317303</v>
      </c>
      <c r="AB2872" s="17">
        <v>0.357415747047993</v>
      </c>
      <c r="AC2872" s="17">
        <v>0.44713243809168202</v>
      </c>
      <c r="AD2872" s="17">
        <v>0.43495414187998499</v>
      </c>
      <c r="AE2872" s="17"/>
      <c r="AF2872" s="17">
        <v>0.32865073096604203</v>
      </c>
      <c r="AG2872" s="17">
        <v>0.46607998571217102</v>
      </c>
      <c r="AH2872" s="17">
        <v>0.44201128614108698</v>
      </c>
      <c r="AI2872" s="17"/>
      <c r="AJ2872" s="17">
        <v>0.34816595932697297</v>
      </c>
      <c r="AK2872" s="17">
        <v>0.48898296364886501</v>
      </c>
      <c r="AL2872" s="17">
        <v>0.38755316678139401</v>
      </c>
      <c r="AM2872" s="17">
        <v>0.160648003507602</v>
      </c>
      <c r="AN2872" s="17">
        <v>0.449250354788923</v>
      </c>
      <c r="AO2872" s="17"/>
      <c r="AP2872" s="17">
        <v>0.38692484323871301</v>
      </c>
      <c r="AQ2872" s="17">
        <v>0.52646794408151698</v>
      </c>
      <c r="AR2872" s="17">
        <v>0.36901708634507802</v>
      </c>
      <c r="AS2872" s="17"/>
      <c r="AT2872" s="17">
        <v>0.296891471477018</v>
      </c>
      <c r="AU2872" s="17">
        <v>0.39519695463122501</v>
      </c>
      <c r="AV2872" s="17" t="s">
        <v>74</v>
      </c>
      <c r="AW2872" s="17">
        <v>0.484657582631845</v>
      </c>
      <c r="AX2872" s="17">
        <v>0.50801251499682998</v>
      </c>
      <c r="AY2872" s="17">
        <v>0.56328879358505402</v>
      </c>
      <c r="AZ2872" s="17">
        <v>0.46258080939975299</v>
      </c>
    </row>
    <row r="2873" spans="2:52" x14ac:dyDescent="0.35">
      <c r="C2873" s="17"/>
      <c r="D2873" s="17"/>
      <c r="E2873" s="17"/>
      <c r="F2873" s="17"/>
      <c r="G2873" s="17"/>
      <c r="H2873" s="17"/>
      <c r="I2873" s="17"/>
      <c r="J2873" s="17"/>
      <c r="K2873" s="17"/>
      <c r="L2873" s="17"/>
      <c r="M2873" s="17"/>
      <c r="N2873" s="17"/>
      <c r="O2873" s="17"/>
      <c r="P2873" s="17"/>
      <c r="Q2873" s="17"/>
      <c r="R2873" s="17"/>
      <c r="S2873" s="17"/>
      <c r="T2873" s="17"/>
      <c r="U2873" s="17"/>
      <c r="V2873" s="17"/>
      <c r="W2873" s="17"/>
      <c r="X2873" s="17"/>
      <c r="Y2873" s="17"/>
      <c r="Z2873" s="17"/>
      <c r="AA2873" s="17"/>
      <c r="AB2873" s="17"/>
      <c r="AC2873" s="17"/>
      <c r="AD2873" s="17"/>
      <c r="AE2873" s="17"/>
      <c r="AF2873" s="17"/>
      <c r="AG2873" s="17"/>
      <c r="AH2873" s="17"/>
      <c r="AI2873" s="17"/>
      <c r="AJ2873" s="17"/>
      <c r="AK2873" s="17"/>
      <c r="AL2873" s="17"/>
      <c r="AM2873" s="17"/>
      <c r="AN2873" s="17"/>
      <c r="AO2873" s="17"/>
      <c r="AP2873" s="17"/>
      <c r="AQ2873" s="17"/>
      <c r="AR2873" s="17"/>
      <c r="AS2873" s="17"/>
      <c r="AT2873" s="17"/>
      <c r="AU2873" s="17"/>
      <c r="AV2873" s="17"/>
      <c r="AW2873" s="17"/>
      <c r="AX2873" s="17"/>
      <c r="AY2873" s="17"/>
      <c r="AZ2873" s="17"/>
    </row>
    <row r="2874" spans="2:52" x14ac:dyDescent="0.35">
      <c r="B2874" s="6" t="s">
        <v>774</v>
      </c>
      <c r="C2874" s="17"/>
      <c r="D2874" s="17"/>
      <c r="E2874" s="17"/>
      <c r="F2874" s="17"/>
      <c r="G2874" s="17"/>
      <c r="H2874" s="17"/>
      <c r="I2874" s="17"/>
      <c r="J2874" s="17"/>
      <c r="K2874" s="17"/>
      <c r="L2874" s="17"/>
      <c r="M2874" s="17"/>
      <c r="N2874" s="17"/>
      <c r="O2874" s="17"/>
      <c r="P2874" s="17"/>
      <c r="Q2874" s="17"/>
      <c r="R2874" s="17"/>
      <c r="S2874" s="17"/>
      <c r="T2874" s="17"/>
      <c r="U2874" s="17"/>
      <c r="V2874" s="17"/>
      <c r="W2874" s="17"/>
      <c r="X2874" s="17"/>
      <c r="Y2874" s="17"/>
      <c r="Z2874" s="17"/>
      <c r="AA2874" s="17"/>
      <c r="AB2874" s="17"/>
      <c r="AC2874" s="17"/>
      <c r="AD2874" s="17"/>
      <c r="AE2874" s="17"/>
      <c r="AF2874" s="17"/>
      <c r="AG2874" s="17"/>
      <c r="AH2874" s="17"/>
      <c r="AI2874" s="17"/>
      <c r="AJ2874" s="17"/>
      <c r="AK2874" s="17"/>
      <c r="AL2874" s="17"/>
      <c r="AM2874" s="17"/>
      <c r="AN2874" s="17"/>
      <c r="AO2874" s="17"/>
      <c r="AP2874" s="17"/>
      <c r="AQ2874" s="17"/>
      <c r="AR2874" s="17"/>
      <c r="AS2874" s="17"/>
      <c r="AT2874" s="17"/>
      <c r="AU2874" s="17"/>
      <c r="AV2874" s="17"/>
      <c r="AW2874" s="17"/>
      <c r="AX2874" s="17"/>
      <c r="AY2874" s="17"/>
      <c r="AZ2874" s="17"/>
    </row>
    <row r="2875" spans="2:52" x14ac:dyDescent="0.35">
      <c r="B2875" s="24" t="s">
        <v>76</v>
      </c>
      <c r="C2875" s="17"/>
      <c r="D2875" s="17"/>
      <c r="E2875" s="17"/>
      <c r="F2875" s="17"/>
      <c r="G2875" s="17"/>
      <c r="H2875" s="17"/>
      <c r="I2875" s="17"/>
      <c r="J2875" s="17"/>
      <c r="K2875" s="17"/>
      <c r="L2875" s="17"/>
      <c r="M2875" s="17"/>
      <c r="N2875" s="17"/>
      <c r="O2875" s="17"/>
      <c r="P2875" s="17"/>
      <c r="Q2875" s="17"/>
      <c r="R2875" s="17"/>
      <c r="S2875" s="17"/>
      <c r="T2875" s="17"/>
      <c r="U2875" s="17"/>
      <c r="V2875" s="17"/>
      <c r="W2875" s="17"/>
      <c r="X2875" s="17"/>
      <c r="Y2875" s="17"/>
      <c r="Z2875" s="17"/>
      <c r="AA2875" s="17"/>
      <c r="AB2875" s="17"/>
      <c r="AC2875" s="17"/>
      <c r="AD2875" s="17"/>
      <c r="AE2875" s="17"/>
      <c r="AF2875" s="17"/>
      <c r="AG2875" s="17"/>
      <c r="AH2875" s="17"/>
      <c r="AI2875" s="17"/>
      <c r="AJ2875" s="17"/>
      <c r="AK2875" s="17"/>
      <c r="AL2875" s="17"/>
      <c r="AM2875" s="17"/>
      <c r="AN2875" s="17"/>
      <c r="AO2875" s="17"/>
      <c r="AP2875" s="17"/>
      <c r="AQ2875" s="17"/>
      <c r="AR2875" s="17"/>
      <c r="AS2875" s="17"/>
      <c r="AT2875" s="17"/>
      <c r="AU2875" s="17"/>
      <c r="AV2875" s="17"/>
      <c r="AW2875" s="17"/>
      <c r="AX2875" s="17"/>
      <c r="AY2875" s="17"/>
      <c r="AZ2875" s="17"/>
    </row>
    <row r="2876" spans="2:52" x14ac:dyDescent="0.35">
      <c r="B2876" t="s">
        <v>743</v>
      </c>
      <c r="C2876" s="17">
        <v>0.19365416731680499</v>
      </c>
      <c r="D2876" s="17">
        <v>0.19130073528716399</v>
      </c>
      <c r="E2876" s="17">
        <v>0.19596473534286599</v>
      </c>
      <c r="F2876" s="17"/>
      <c r="G2876" s="17">
        <v>0.201110268776171</v>
      </c>
      <c r="H2876" s="17">
        <v>0.23479167599432099</v>
      </c>
      <c r="I2876" s="17">
        <v>0.216705759778412</v>
      </c>
      <c r="J2876" s="17">
        <v>0.191714705092908</v>
      </c>
      <c r="K2876" s="17">
        <v>0.18107451572727001</v>
      </c>
      <c r="L2876" s="17">
        <v>0.146647846837555</v>
      </c>
      <c r="M2876" s="17"/>
      <c r="N2876" s="17">
        <v>0.217786345588005</v>
      </c>
      <c r="O2876" s="17">
        <v>0.17738485455189501</v>
      </c>
      <c r="P2876" s="17">
        <v>0.179719181682226</v>
      </c>
      <c r="Q2876" s="17">
        <v>0.19605559890938701</v>
      </c>
      <c r="R2876" s="17"/>
      <c r="S2876" s="17">
        <v>0.22832806286382301</v>
      </c>
      <c r="T2876" s="17">
        <v>0.15464369457871199</v>
      </c>
      <c r="U2876" s="17">
        <v>0.177956396175107</v>
      </c>
      <c r="V2876" s="17">
        <v>0.19362243710444499</v>
      </c>
      <c r="W2876" s="17">
        <v>0.18854525203615999</v>
      </c>
      <c r="X2876" s="17">
        <v>0.21908036092167499</v>
      </c>
      <c r="Y2876" s="17">
        <v>0.17336720819566601</v>
      </c>
      <c r="Z2876" s="17">
        <v>0.16427927244644999</v>
      </c>
      <c r="AA2876" s="17">
        <v>0.19585177912924101</v>
      </c>
      <c r="AB2876" s="17">
        <v>0.19438928171765699</v>
      </c>
      <c r="AC2876" s="17">
        <v>0.219328303360729</v>
      </c>
      <c r="AD2876" s="17">
        <v>0.218578348778009</v>
      </c>
      <c r="AE2876" s="17"/>
      <c r="AF2876" s="17">
        <v>0.16221252746487699</v>
      </c>
      <c r="AG2876" s="17">
        <v>0.22336764323243399</v>
      </c>
      <c r="AH2876" s="17">
        <v>0.20530987373401499</v>
      </c>
      <c r="AI2876" s="17"/>
      <c r="AJ2876" s="17">
        <v>0.16054625282021401</v>
      </c>
      <c r="AK2876" s="17">
        <v>0.22864862552989601</v>
      </c>
      <c r="AL2876" s="17">
        <v>0.19101166684738699</v>
      </c>
      <c r="AM2876" s="17">
        <v>0.14821933145835101</v>
      </c>
      <c r="AN2876" s="17">
        <v>0.210653656930439</v>
      </c>
      <c r="AO2876" s="17"/>
      <c r="AP2876" s="17">
        <v>0.161243486272339</v>
      </c>
      <c r="AQ2876" s="17">
        <v>0.23506257140074499</v>
      </c>
      <c r="AR2876" s="17">
        <v>0.21463108873237</v>
      </c>
      <c r="AS2876" s="17"/>
      <c r="AT2876" s="17">
        <v>0.13475161679408501</v>
      </c>
      <c r="AU2876" s="17">
        <v>0.17292497170413301</v>
      </c>
      <c r="AV2876" s="17" t="s">
        <v>74</v>
      </c>
      <c r="AW2876" s="17">
        <v>0.26343364449738998</v>
      </c>
      <c r="AX2876" s="17">
        <v>0.229427701558758</v>
      </c>
      <c r="AY2876" s="17">
        <v>0.28889067934218599</v>
      </c>
      <c r="AZ2876" s="17">
        <v>0.158558317956288</v>
      </c>
    </row>
    <row r="2877" spans="2:52" x14ac:dyDescent="0.35">
      <c r="B2877" t="s">
        <v>744</v>
      </c>
      <c r="C2877" s="17">
        <v>0.34166267398702299</v>
      </c>
      <c r="D2877" s="17">
        <v>0.34242999329496998</v>
      </c>
      <c r="E2877" s="17">
        <v>0.34067580051837598</v>
      </c>
      <c r="F2877" s="17"/>
      <c r="G2877" s="17">
        <v>0.38124245382350103</v>
      </c>
      <c r="H2877" s="17">
        <v>0.362289764059819</v>
      </c>
      <c r="I2877" s="17">
        <v>0.359129790693196</v>
      </c>
      <c r="J2877" s="17">
        <v>0.34933229245458097</v>
      </c>
      <c r="K2877" s="17">
        <v>0.30221518597248198</v>
      </c>
      <c r="L2877" s="17">
        <v>0.30475156493691802</v>
      </c>
      <c r="M2877" s="17"/>
      <c r="N2877" s="17">
        <v>0.33900378342379001</v>
      </c>
      <c r="O2877" s="17">
        <v>0.35352783491211398</v>
      </c>
      <c r="P2877" s="17">
        <v>0.34209958405900098</v>
      </c>
      <c r="Q2877" s="17">
        <v>0.33240856641914601</v>
      </c>
      <c r="R2877" s="17"/>
      <c r="S2877" s="17">
        <v>0.35086699772532898</v>
      </c>
      <c r="T2877" s="17">
        <v>0.33678160911147498</v>
      </c>
      <c r="U2877" s="17">
        <v>0.36462365864648999</v>
      </c>
      <c r="V2877" s="17">
        <v>0.29261376864535099</v>
      </c>
      <c r="W2877" s="17">
        <v>0.36895360710609398</v>
      </c>
      <c r="X2877" s="17">
        <v>0.31960870565092703</v>
      </c>
      <c r="Y2877" s="17">
        <v>0.340874914244576</v>
      </c>
      <c r="Z2877" s="17">
        <v>0.37230511059294802</v>
      </c>
      <c r="AA2877" s="17">
        <v>0.37567417436445399</v>
      </c>
      <c r="AB2877" s="17">
        <v>0.32016456294404599</v>
      </c>
      <c r="AC2877" s="17">
        <v>0.31735274106482603</v>
      </c>
      <c r="AD2877" s="17">
        <v>0.34981434476532502</v>
      </c>
      <c r="AE2877" s="17"/>
      <c r="AF2877" s="17">
        <v>0.31407654396461898</v>
      </c>
      <c r="AG2877" s="17">
        <v>0.35294632350829103</v>
      </c>
      <c r="AH2877" s="17">
        <v>0.34964764009147498</v>
      </c>
      <c r="AI2877" s="17"/>
      <c r="AJ2877" s="17">
        <v>0.33353737047755999</v>
      </c>
      <c r="AK2877" s="17">
        <v>0.36228157985876303</v>
      </c>
      <c r="AL2877" s="17">
        <v>0.36144264650253499</v>
      </c>
      <c r="AM2877" s="17">
        <v>0.20887898410866201</v>
      </c>
      <c r="AN2877" s="17">
        <v>0.33235096504634598</v>
      </c>
      <c r="AO2877" s="17"/>
      <c r="AP2877" s="17">
        <v>0.367555712009769</v>
      </c>
      <c r="AQ2877" s="17">
        <v>0.37325472152113398</v>
      </c>
      <c r="AR2877" s="17">
        <v>0.36623867278009598</v>
      </c>
      <c r="AS2877" s="17"/>
      <c r="AT2877" s="17">
        <v>0.32142044211283399</v>
      </c>
      <c r="AU2877" s="17">
        <v>0.33947450818862102</v>
      </c>
      <c r="AV2877" s="17" t="s">
        <v>74</v>
      </c>
      <c r="AW2877" s="17">
        <v>0.353361942424815</v>
      </c>
      <c r="AX2877" s="17">
        <v>0.346509957577604</v>
      </c>
      <c r="AY2877" s="17">
        <v>0.37768300573520602</v>
      </c>
      <c r="AZ2877" s="17">
        <v>0.32305262204095397</v>
      </c>
    </row>
    <row r="2878" spans="2:52" x14ac:dyDescent="0.35">
      <c r="B2878" t="s">
        <v>745</v>
      </c>
      <c r="C2878" s="17">
        <v>0.25602425612993501</v>
      </c>
      <c r="D2878" s="17">
        <v>0.25806037804932602</v>
      </c>
      <c r="E2878" s="17">
        <v>0.254692662536535</v>
      </c>
      <c r="F2878" s="17"/>
      <c r="G2878" s="17">
        <v>0.253689193859651</v>
      </c>
      <c r="H2878" s="17">
        <v>0.242266217230412</v>
      </c>
      <c r="I2878" s="17">
        <v>0.22950832851601899</v>
      </c>
      <c r="J2878" s="17">
        <v>0.24444060109546401</v>
      </c>
      <c r="K2878" s="17">
        <v>0.27222180996235401</v>
      </c>
      <c r="L2878" s="17">
        <v>0.28877485371915002</v>
      </c>
      <c r="M2878" s="17"/>
      <c r="N2878" s="17">
        <v>0.25283599742228902</v>
      </c>
      <c r="O2878" s="17">
        <v>0.24609563118481301</v>
      </c>
      <c r="P2878" s="17">
        <v>0.267499382452697</v>
      </c>
      <c r="Q2878" s="17">
        <v>0.259929381273587</v>
      </c>
      <c r="R2878" s="17"/>
      <c r="S2878" s="17">
        <v>0.24645155356497001</v>
      </c>
      <c r="T2878" s="17">
        <v>0.27696770268027399</v>
      </c>
      <c r="U2878" s="17">
        <v>0.24691359039331801</v>
      </c>
      <c r="V2878" s="17">
        <v>0.273146826150449</v>
      </c>
      <c r="W2878" s="17">
        <v>0.28069576356349601</v>
      </c>
      <c r="X2878" s="17">
        <v>0.25827118056029902</v>
      </c>
      <c r="Y2878" s="17">
        <v>0.268667789553032</v>
      </c>
      <c r="Z2878" s="17">
        <v>0.27802087050102497</v>
      </c>
      <c r="AA2878" s="17">
        <v>0.21750035540910301</v>
      </c>
      <c r="AB2878" s="17">
        <v>0.261033551993131</v>
      </c>
      <c r="AC2878" s="17">
        <v>0.235631223386355</v>
      </c>
      <c r="AD2878" s="17">
        <v>0.215696169243629</v>
      </c>
      <c r="AE2878" s="17"/>
      <c r="AF2878" s="17">
        <v>0.268646966159092</v>
      </c>
      <c r="AG2878" s="17">
        <v>0.24323498574774</v>
      </c>
      <c r="AH2878" s="17">
        <v>0.26425029871904898</v>
      </c>
      <c r="AI2878" s="17"/>
      <c r="AJ2878" s="17">
        <v>0.27097954842954403</v>
      </c>
      <c r="AK2878" s="17">
        <v>0.23198813430964699</v>
      </c>
      <c r="AL2878" s="17">
        <v>0.231930719654414</v>
      </c>
      <c r="AM2878" s="17">
        <v>0.29552735220030601</v>
      </c>
      <c r="AN2878" s="17">
        <v>0.251619242342978</v>
      </c>
      <c r="AO2878" s="17"/>
      <c r="AP2878" s="17">
        <v>0.26651921695755099</v>
      </c>
      <c r="AQ2878" s="17">
        <v>0.22616359860079999</v>
      </c>
      <c r="AR2878" s="17">
        <v>0.22316771012721401</v>
      </c>
      <c r="AS2878" s="17"/>
      <c r="AT2878" s="17">
        <v>0.28939413677562598</v>
      </c>
      <c r="AU2878" s="17">
        <v>0.27693515968673799</v>
      </c>
      <c r="AV2878" s="17" t="s">
        <v>74</v>
      </c>
      <c r="AW2878" s="17">
        <v>0.22718238900024201</v>
      </c>
      <c r="AX2878" s="17">
        <v>0.219702032196505</v>
      </c>
      <c r="AY2878" s="17">
        <v>0.19505740380053599</v>
      </c>
      <c r="AZ2878" s="17">
        <v>0.25426014840299699</v>
      </c>
    </row>
    <row r="2879" spans="2:52" x14ac:dyDescent="0.35">
      <c r="B2879" t="s">
        <v>746</v>
      </c>
      <c r="C2879" s="17">
        <v>8.6026578295279696E-2</v>
      </c>
      <c r="D2879" s="17">
        <v>9.7317948680474803E-2</v>
      </c>
      <c r="E2879" s="17">
        <v>7.5435046149982699E-2</v>
      </c>
      <c r="F2879" s="17"/>
      <c r="G2879" s="17">
        <v>8.49266805102495E-2</v>
      </c>
      <c r="H2879" s="17">
        <v>7.1624885662446694E-2</v>
      </c>
      <c r="I2879" s="17">
        <v>7.5904730948315693E-2</v>
      </c>
      <c r="J2879" s="17">
        <v>8.3129058586438598E-2</v>
      </c>
      <c r="K2879" s="17">
        <v>8.4372811257094102E-2</v>
      </c>
      <c r="L2879" s="17">
        <v>0.110094985875318</v>
      </c>
      <c r="M2879" s="17"/>
      <c r="N2879" s="17">
        <v>9.0355098279448806E-2</v>
      </c>
      <c r="O2879" s="17">
        <v>9.1447111425758107E-2</v>
      </c>
      <c r="P2879" s="17">
        <v>9.1929566440746097E-2</v>
      </c>
      <c r="Q2879" s="17">
        <v>7.1620323274690298E-2</v>
      </c>
      <c r="R2879" s="17"/>
      <c r="S2879" s="17">
        <v>7.9771097778648006E-2</v>
      </c>
      <c r="T2879" s="17">
        <v>9.2171505703921894E-2</v>
      </c>
      <c r="U2879" s="17">
        <v>8.4309269053557706E-2</v>
      </c>
      <c r="V2879" s="17">
        <v>0.104015680480777</v>
      </c>
      <c r="W2879" s="17">
        <v>7.3245134371752493E-2</v>
      </c>
      <c r="X2879" s="17">
        <v>9.7004329157261301E-2</v>
      </c>
      <c r="Y2879" s="17">
        <v>8.8341673559995296E-2</v>
      </c>
      <c r="Z2879" s="17">
        <v>9.6784897595844702E-2</v>
      </c>
      <c r="AA2879" s="17">
        <v>8.0907734723568506E-2</v>
      </c>
      <c r="AB2879" s="17">
        <v>9.6114301332596006E-2</v>
      </c>
      <c r="AC2879" s="17">
        <v>6.3396862622751599E-2</v>
      </c>
      <c r="AD2879" s="17">
        <v>4.1768381232814497E-2</v>
      </c>
      <c r="AE2879" s="17"/>
      <c r="AF2879" s="17">
        <v>0.104553105726336</v>
      </c>
      <c r="AG2879" s="17">
        <v>7.9849740795727306E-2</v>
      </c>
      <c r="AH2879" s="17">
        <v>6.3136732634505699E-2</v>
      </c>
      <c r="AI2879" s="17"/>
      <c r="AJ2879" s="17">
        <v>0.10352882462528799</v>
      </c>
      <c r="AK2879" s="17">
        <v>8.3674250919889795E-2</v>
      </c>
      <c r="AL2879" s="17">
        <v>0.106746419150667</v>
      </c>
      <c r="AM2879" s="17">
        <v>5.3665307978289001E-2</v>
      </c>
      <c r="AN2879" s="17">
        <v>7.0001431146214793E-2</v>
      </c>
      <c r="AO2879" s="17"/>
      <c r="AP2879" s="17">
        <v>9.1718782802699697E-2</v>
      </c>
      <c r="AQ2879" s="17">
        <v>7.0355022604394593E-2</v>
      </c>
      <c r="AR2879" s="17">
        <v>0.10141524796201901</v>
      </c>
      <c r="AS2879" s="17"/>
      <c r="AT2879" s="17">
        <v>0.107435583211381</v>
      </c>
      <c r="AU2879" s="17">
        <v>9.1601831633811498E-2</v>
      </c>
      <c r="AV2879" s="17" t="s">
        <v>74</v>
      </c>
      <c r="AW2879" s="17">
        <v>5.1010870193758703E-2</v>
      </c>
      <c r="AX2879" s="17">
        <v>6.5699455093659903E-2</v>
      </c>
      <c r="AY2879" s="17">
        <v>6.7496838331969594E-2</v>
      </c>
      <c r="AZ2879" s="17">
        <v>7.9767269919610598E-2</v>
      </c>
    </row>
    <row r="2880" spans="2:52" x14ac:dyDescent="0.35">
      <c r="B2880" t="s">
        <v>766</v>
      </c>
      <c r="C2880" s="17">
        <v>4.8231955993850502E-2</v>
      </c>
      <c r="D2880" s="17">
        <v>5.8718993351395701E-2</v>
      </c>
      <c r="E2880" s="17">
        <v>3.7249677951384903E-2</v>
      </c>
      <c r="F2880" s="17"/>
      <c r="G2880" s="17">
        <v>1.78838424279439E-2</v>
      </c>
      <c r="H2880" s="17">
        <v>3.61869278237366E-2</v>
      </c>
      <c r="I2880" s="17">
        <v>5.5162843920312399E-2</v>
      </c>
      <c r="J2880" s="17">
        <v>5.2837583476017601E-2</v>
      </c>
      <c r="K2880" s="17">
        <v>7.3450926910997194E-2</v>
      </c>
      <c r="L2880" s="17">
        <v>5.18647202863535E-2</v>
      </c>
      <c r="M2880" s="17"/>
      <c r="N2880" s="17">
        <v>5.5603063076860998E-2</v>
      </c>
      <c r="O2880" s="17">
        <v>6.1241928595935802E-2</v>
      </c>
      <c r="P2880" s="17">
        <v>4.0847785963149599E-2</v>
      </c>
      <c r="Q2880" s="17">
        <v>3.2984141658680299E-2</v>
      </c>
      <c r="R2880" s="17"/>
      <c r="S2880" s="17">
        <v>3.2804828142278197E-2</v>
      </c>
      <c r="T2880" s="17">
        <v>4.7626922938657099E-2</v>
      </c>
      <c r="U2880" s="17">
        <v>3.8533721737562601E-2</v>
      </c>
      <c r="V2880" s="17">
        <v>6.5082136228778495E-2</v>
      </c>
      <c r="W2880" s="17">
        <v>3.79740658759882E-2</v>
      </c>
      <c r="X2880" s="17">
        <v>4.2061314144702697E-2</v>
      </c>
      <c r="Y2880" s="17">
        <v>3.8734895183838297E-2</v>
      </c>
      <c r="Z2880" s="17">
        <v>3.2273907813938803E-2</v>
      </c>
      <c r="AA2880" s="17">
        <v>5.9354941935676399E-2</v>
      </c>
      <c r="AB2880" s="17">
        <v>5.8038404005326401E-2</v>
      </c>
      <c r="AC2880" s="17">
        <v>7.2935097317895006E-2</v>
      </c>
      <c r="AD2880" s="17">
        <v>7.5914181115615903E-2</v>
      </c>
      <c r="AE2880" s="17"/>
      <c r="AF2880" s="17">
        <v>7.2485382407622603E-2</v>
      </c>
      <c r="AG2880" s="17">
        <v>4.1290956645350499E-2</v>
      </c>
      <c r="AH2880" s="17">
        <v>2.6075923761304898E-2</v>
      </c>
      <c r="AI2880" s="17"/>
      <c r="AJ2880" s="17">
        <v>5.9647054881579703E-2</v>
      </c>
      <c r="AK2880" s="17">
        <v>4.0538572247351398E-2</v>
      </c>
      <c r="AL2880" s="17">
        <v>2.9448838807403999E-2</v>
      </c>
      <c r="AM2880" s="17">
        <v>0.18414329172732899</v>
      </c>
      <c r="AN2880" s="17">
        <v>3.6456079641059E-2</v>
      </c>
      <c r="AO2880" s="17"/>
      <c r="AP2880" s="17">
        <v>6.1084361332902001E-2</v>
      </c>
      <c r="AQ2880" s="17">
        <v>3.9221540625520898E-2</v>
      </c>
      <c r="AR2880" s="17">
        <v>3.43055543445734E-2</v>
      </c>
      <c r="AS2880" s="17"/>
      <c r="AT2880" s="17">
        <v>6.3915822209114598E-2</v>
      </c>
      <c r="AU2880" s="17">
        <v>5.2083579794602097E-2</v>
      </c>
      <c r="AV2880" s="17" t="s">
        <v>74</v>
      </c>
      <c r="AW2880" s="17">
        <v>3.63792175419171E-2</v>
      </c>
      <c r="AX2880" s="17">
        <v>4.8824376931426897E-2</v>
      </c>
      <c r="AY2880" s="17">
        <v>2.0773012394127301E-2</v>
      </c>
      <c r="AZ2880" s="17">
        <v>5.0629719282363303E-2</v>
      </c>
    </row>
    <row r="2881" spans="2:52" x14ac:dyDescent="0.35">
      <c r="B2881" t="s">
        <v>767</v>
      </c>
      <c r="C2881" s="17">
        <v>7.4400368277106804E-2</v>
      </c>
      <c r="D2881" s="17">
        <v>5.2171951336669603E-2</v>
      </c>
      <c r="E2881" s="17">
        <v>9.5982077500855606E-2</v>
      </c>
      <c r="F2881" s="17"/>
      <c r="G2881" s="17">
        <v>6.1147560602483698E-2</v>
      </c>
      <c r="H2881" s="17">
        <v>5.28405292292645E-2</v>
      </c>
      <c r="I2881" s="17">
        <v>6.3588546143744998E-2</v>
      </c>
      <c r="J2881" s="17">
        <v>7.8545759294591205E-2</v>
      </c>
      <c r="K2881" s="17">
        <v>8.6664750169801505E-2</v>
      </c>
      <c r="L2881" s="17">
        <v>9.7866028344706105E-2</v>
      </c>
      <c r="M2881" s="17"/>
      <c r="N2881" s="17">
        <v>4.4415712209606301E-2</v>
      </c>
      <c r="O2881" s="17">
        <v>7.0302639329484801E-2</v>
      </c>
      <c r="P2881" s="17">
        <v>7.7904499402180097E-2</v>
      </c>
      <c r="Q2881" s="17">
        <v>0.10700198846450901</v>
      </c>
      <c r="R2881" s="17"/>
      <c r="S2881" s="17">
        <v>6.17774599249514E-2</v>
      </c>
      <c r="T2881" s="17">
        <v>9.1808564986959801E-2</v>
      </c>
      <c r="U2881" s="17">
        <v>8.7663363993965904E-2</v>
      </c>
      <c r="V2881" s="17">
        <v>7.1519151390198293E-2</v>
      </c>
      <c r="W2881" s="17">
        <v>5.0586177046508501E-2</v>
      </c>
      <c r="X2881" s="17">
        <v>6.3974109565134898E-2</v>
      </c>
      <c r="Y2881" s="17">
        <v>9.0013519262891598E-2</v>
      </c>
      <c r="Z2881" s="17">
        <v>5.63359410497941E-2</v>
      </c>
      <c r="AA2881" s="17">
        <v>7.0711014437957298E-2</v>
      </c>
      <c r="AB2881" s="17">
        <v>7.0259898007242805E-2</v>
      </c>
      <c r="AC2881" s="17">
        <v>9.1355772247442596E-2</v>
      </c>
      <c r="AD2881" s="17">
        <v>9.8228574864606996E-2</v>
      </c>
      <c r="AE2881" s="17"/>
      <c r="AF2881" s="17">
        <v>7.8025474277452905E-2</v>
      </c>
      <c r="AG2881" s="17">
        <v>5.9310350070457499E-2</v>
      </c>
      <c r="AH2881" s="17">
        <v>9.1579531059650193E-2</v>
      </c>
      <c r="AI2881" s="17"/>
      <c r="AJ2881" s="17">
        <v>7.1760948765814903E-2</v>
      </c>
      <c r="AK2881" s="17">
        <v>5.2868837134453998E-2</v>
      </c>
      <c r="AL2881" s="17">
        <v>7.9419709037594197E-2</v>
      </c>
      <c r="AM2881" s="17">
        <v>0.109565732527063</v>
      </c>
      <c r="AN2881" s="17">
        <v>9.8918624892962603E-2</v>
      </c>
      <c r="AO2881" s="17"/>
      <c r="AP2881" s="17">
        <v>5.1878440624739203E-2</v>
      </c>
      <c r="AQ2881" s="17">
        <v>5.59425452474063E-2</v>
      </c>
      <c r="AR2881" s="17">
        <v>6.0241726053728101E-2</v>
      </c>
      <c r="AS2881" s="17"/>
      <c r="AT2881" s="17">
        <v>8.3082398896958898E-2</v>
      </c>
      <c r="AU2881" s="17">
        <v>6.6979948992094293E-2</v>
      </c>
      <c r="AV2881" s="17" t="s">
        <v>74</v>
      </c>
      <c r="AW2881" s="17">
        <v>6.8631936341877905E-2</v>
      </c>
      <c r="AX2881" s="17">
        <v>8.9836476642047206E-2</v>
      </c>
      <c r="AY2881" s="17">
        <v>5.0099060395975198E-2</v>
      </c>
      <c r="AZ2881" s="17">
        <v>0.133731922397787</v>
      </c>
    </row>
    <row r="2882" spans="2:52" x14ac:dyDescent="0.35">
      <c r="B2882" t="s">
        <v>747</v>
      </c>
      <c r="C2882" s="17">
        <v>0.53531684130382795</v>
      </c>
      <c r="D2882" s="17">
        <v>0.533730728582134</v>
      </c>
      <c r="E2882" s="17">
        <v>0.53664053586124205</v>
      </c>
      <c r="F2882" s="17"/>
      <c r="G2882" s="17">
        <v>0.58235272259967197</v>
      </c>
      <c r="H2882" s="17">
        <v>0.59708144005413999</v>
      </c>
      <c r="I2882" s="17">
        <v>0.57583555047160795</v>
      </c>
      <c r="J2882" s="17">
        <v>0.54104699754748897</v>
      </c>
      <c r="K2882" s="17">
        <v>0.48328970169975299</v>
      </c>
      <c r="L2882" s="17">
        <v>0.45139941177447301</v>
      </c>
      <c r="M2882" s="17"/>
      <c r="N2882" s="17">
        <v>0.55679012901179503</v>
      </c>
      <c r="O2882" s="17">
        <v>0.53091268946400905</v>
      </c>
      <c r="P2882" s="17">
        <v>0.52181876574122699</v>
      </c>
      <c r="Q2882" s="17">
        <v>0.52846416532853302</v>
      </c>
      <c r="R2882" s="17"/>
      <c r="S2882" s="17">
        <v>0.57919506058915204</v>
      </c>
      <c r="T2882" s="17">
        <v>0.491425303690187</v>
      </c>
      <c r="U2882" s="17">
        <v>0.54258005482159599</v>
      </c>
      <c r="V2882" s="17">
        <v>0.48623620574979698</v>
      </c>
      <c r="W2882" s="17">
        <v>0.55749885914225406</v>
      </c>
      <c r="X2882" s="17">
        <v>0.53868906657260196</v>
      </c>
      <c r="Y2882" s="17">
        <v>0.51424212244024203</v>
      </c>
      <c r="Z2882" s="17">
        <v>0.53658438303939704</v>
      </c>
      <c r="AA2882" s="17">
        <v>0.57152595349369495</v>
      </c>
      <c r="AB2882" s="17">
        <v>0.51455384466170395</v>
      </c>
      <c r="AC2882" s="17">
        <v>0.53668104442555598</v>
      </c>
      <c r="AD2882" s="17">
        <v>0.56839269354333399</v>
      </c>
      <c r="AE2882" s="17"/>
      <c r="AF2882" s="17">
        <v>0.476289071429496</v>
      </c>
      <c r="AG2882" s="17">
        <v>0.57631396674072499</v>
      </c>
      <c r="AH2882" s="17">
        <v>0.55495751382548997</v>
      </c>
      <c r="AI2882" s="17"/>
      <c r="AJ2882" s="17">
        <v>0.494083623297774</v>
      </c>
      <c r="AK2882" s="17">
        <v>0.59093020538865804</v>
      </c>
      <c r="AL2882" s="17">
        <v>0.55245431334992101</v>
      </c>
      <c r="AM2882" s="17">
        <v>0.35709831556701299</v>
      </c>
      <c r="AN2882" s="17">
        <v>0.54300462197678601</v>
      </c>
      <c r="AO2882" s="17"/>
      <c r="AP2882" s="17">
        <v>0.52879919828210797</v>
      </c>
      <c r="AQ2882" s="17">
        <v>0.60831729292187797</v>
      </c>
      <c r="AR2882" s="17">
        <v>0.58086976151246605</v>
      </c>
      <c r="AS2882" s="17"/>
      <c r="AT2882" s="17">
        <v>0.45617205890691997</v>
      </c>
      <c r="AU2882" s="17">
        <v>0.51239947989275403</v>
      </c>
      <c r="AV2882" s="17" t="s">
        <v>74</v>
      </c>
      <c r="AW2882" s="17">
        <v>0.61679558692220504</v>
      </c>
      <c r="AX2882" s="17">
        <v>0.57593765913636097</v>
      </c>
      <c r="AY2882" s="17">
        <v>0.66657368507739201</v>
      </c>
      <c r="AZ2882" s="17">
        <v>0.48161093999724203</v>
      </c>
    </row>
    <row r="2883" spans="2:52" x14ac:dyDescent="0.35">
      <c r="B2883" t="s">
        <v>768</v>
      </c>
      <c r="C2883" s="17">
        <v>0.13425853428913001</v>
      </c>
      <c r="D2883" s="17">
        <v>0.15603694203187099</v>
      </c>
      <c r="E2883" s="17">
        <v>0.112684724101368</v>
      </c>
      <c r="F2883" s="17"/>
      <c r="G2883" s="17">
        <v>0.102810522938193</v>
      </c>
      <c r="H2883" s="17">
        <v>0.107811813486183</v>
      </c>
      <c r="I2883" s="17">
        <v>0.131067574868628</v>
      </c>
      <c r="J2883" s="17">
        <v>0.13596664206245601</v>
      </c>
      <c r="K2883" s="17">
        <v>0.157823738168091</v>
      </c>
      <c r="L2883" s="17">
        <v>0.16195970616167199</v>
      </c>
      <c r="M2883" s="17"/>
      <c r="N2883" s="17">
        <v>0.14595816135631001</v>
      </c>
      <c r="O2883" s="17">
        <v>0.15268904002169401</v>
      </c>
      <c r="P2883" s="17">
        <v>0.13277735240389599</v>
      </c>
      <c r="Q2883" s="17">
        <v>0.104604464933371</v>
      </c>
      <c r="R2883" s="17"/>
      <c r="S2883" s="17">
        <v>0.112575925920926</v>
      </c>
      <c r="T2883" s="17">
        <v>0.13979842864257899</v>
      </c>
      <c r="U2883" s="17">
        <v>0.12284299079112</v>
      </c>
      <c r="V2883" s="17">
        <v>0.16909781670955501</v>
      </c>
      <c r="W2883" s="17">
        <v>0.111219200247741</v>
      </c>
      <c r="X2883" s="17">
        <v>0.139065643301964</v>
      </c>
      <c r="Y2883" s="17">
        <v>0.127076568743834</v>
      </c>
      <c r="Z2883" s="17">
        <v>0.12905880540978401</v>
      </c>
      <c r="AA2883" s="17">
        <v>0.14026267665924499</v>
      </c>
      <c r="AB2883" s="17">
        <v>0.154152705337922</v>
      </c>
      <c r="AC2883" s="17">
        <v>0.13633195994064701</v>
      </c>
      <c r="AD2883" s="17">
        <v>0.11768256234843</v>
      </c>
      <c r="AE2883" s="17"/>
      <c r="AF2883" s="17">
        <v>0.177038488133959</v>
      </c>
      <c r="AG2883" s="17">
        <v>0.121140697441078</v>
      </c>
      <c r="AH2883" s="17">
        <v>8.9212656395810705E-2</v>
      </c>
      <c r="AI2883" s="17"/>
      <c r="AJ2883" s="17">
        <v>0.16317587950686799</v>
      </c>
      <c r="AK2883" s="17">
        <v>0.124212823167241</v>
      </c>
      <c r="AL2883" s="17">
        <v>0.136195257958071</v>
      </c>
      <c r="AM2883" s="17">
        <v>0.23780859970561899</v>
      </c>
      <c r="AN2883" s="17">
        <v>0.106457510787274</v>
      </c>
      <c r="AO2883" s="17"/>
      <c r="AP2883" s="17">
        <v>0.152803144135602</v>
      </c>
      <c r="AQ2883" s="17">
        <v>0.10957656322991501</v>
      </c>
      <c r="AR2883" s="17">
        <v>0.135720802306592</v>
      </c>
      <c r="AS2883" s="17"/>
      <c r="AT2883" s="17">
        <v>0.17135140542049501</v>
      </c>
      <c r="AU2883" s="17">
        <v>0.14368541142841401</v>
      </c>
      <c r="AV2883" s="17" t="s">
        <v>74</v>
      </c>
      <c r="AW2883" s="17">
        <v>8.7390087735675803E-2</v>
      </c>
      <c r="AX2883" s="17">
        <v>0.11452383202508699</v>
      </c>
      <c r="AY2883" s="17">
        <v>8.8269850726096902E-2</v>
      </c>
      <c r="AZ2883" s="17">
        <v>0.13039698920197401</v>
      </c>
    </row>
    <row r="2884" spans="2:52" x14ac:dyDescent="0.35">
      <c r="B2884" t="s">
        <v>86</v>
      </c>
      <c r="C2884" s="17">
        <v>0.40105830701469802</v>
      </c>
      <c r="D2884" s="17">
        <v>0.37769378655026398</v>
      </c>
      <c r="E2884" s="17">
        <v>0.42395581175987401</v>
      </c>
      <c r="F2884" s="17"/>
      <c r="G2884" s="17">
        <v>0.47954219966147899</v>
      </c>
      <c r="H2884" s="17">
        <v>0.48926962656795697</v>
      </c>
      <c r="I2884" s="17">
        <v>0.44476797560297998</v>
      </c>
      <c r="J2884" s="17">
        <v>0.40508035548503302</v>
      </c>
      <c r="K2884" s="17">
        <v>0.32546596353166102</v>
      </c>
      <c r="L2884" s="17">
        <v>0.28943970561280102</v>
      </c>
      <c r="M2884" s="17"/>
      <c r="N2884" s="17">
        <v>0.41083196765548502</v>
      </c>
      <c r="O2884" s="17">
        <v>0.37822364944231501</v>
      </c>
      <c r="P2884" s="17">
        <v>0.389041413337332</v>
      </c>
      <c r="Q2884" s="17">
        <v>0.42385970039516302</v>
      </c>
      <c r="R2884" s="17"/>
      <c r="S2884" s="17">
        <v>0.46661913466822602</v>
      </c>
      <c r="T2884" s="17">
        <v>0.35162687504760798</v>
      </c>
      <c r="U2884" s="17">
        <v>0.419737064030476</v>
      </c>
      <c r="V2884" s="17">
        <v>0.317138389040241</v>
      </c>
      <c r="W2884" s="17">
        <v>0.44627965889451399</v>
      </c>
      <c r="X2884" s="17">
        <v>0.39962342327063799</v>
      </c>
      <c r="Y2884" s="17">
        <v>0.38716555369640898</v>
      </c>
      <c r="Z2884" s="17">
        <v>0.407525577629614</v>
      </c>
      <c r="AA2884" s="17">
        <v>0.43126327683444998</v>
      </c>
      <c r="AB2884" s="17">
        <v>0.36040113932378098</v>
      </c>
      <c r="AC2884" s="17">
        <v>0.40034908448490902</v>
      </c>
      <c r="AD2884" s="17">
        <v>0.450710131194904</v>
      </c>
      <c r="AE2884" s="17"/>
      <c r="AF2884" s="17">
        <v>0.299250583295537</v>
      </c>
      <c r="AG2884" s="17">
        <v>0.45517326929964702</v>
      </c>
      <c r="AH2884" s="17">
        <v>0.46574485742968003</v>
      </c>
      <c r="AI2884" s="17"/>
      <c r="AJ2884" s="17">
        <v>0.33090774379090598</v>
      </c>
      <c r="AK2884" s="17">
        <v>0.46671738222141701</v>
      </c>
      <c r="AL2884" s="17">
        <v>0.41625905539184999</v>
      </c>
      <c r="AM2884" s="17">
        <v>0.119289715861395</v>
      </c>
      <c r="AN2884" s="17">
        <v>0.436547111189512</v>
      </c>
      <c r="AO2884" s="17"/>
      <c r="AP2884" s="17">
        <v>0.375996054146506</v>
      </c>
      <c r="AQ2884" s="17">
        <v>0.49874072969196298</v>
      </c>
      <c r="AR2884" s="17">
        <v>0.445148959205874</v>
      </c>
      <c r="AS2884" s="17"/>
      <c r="AT2884" s="17">
        <v>0.28482065348642399</v>
      </c>
      <c r="AU2884" s="17">
        <v>0.36871406846434002</v>
      </c>
      <c r="AV2884" s="17" t="s">
        <v>74</v>
      </c>
      <c r="AW2884" s="17">
        <v>0.52940549918652902</v>
      </c>
      <c r="AX2884" s="17">
        <v>0.46141382711127399</v>
      </c>
      <c r="AY2884" s="17">
        <v>0.57830383435129495</v>
      </c>
      <c r="AZ2884" s="17">
        <v>0.35121395079526802</v>
      </c>
    </row>
    <row r="2885" spans="2:52" x14ac:dyDescent="0.35">
      <c r="C2885" s="17"/>
      <c r="D2885" s="17"/>
      <c r="E2885" s="17"/>
      <c r="F2885" s="17"/>
      <c r="G2885" s="17"/>
      <c r="H2885" s="17"/>
      <c r="I2885" s="17"/>
      <c r="J2885" s="17"/>
      <c r="K2885" s="17"/>
      <c r="L2885" s="17"/>
      <c r="M2885" s="17"/>
      <c r="N2885" s="17"/>
      <c r="O2885" s="17"/>
      <c r="P2885" s="17"/>
      <c r="Q2885" s="17"/>
      <c r="R2885" s="17"/>
      <c r="S2885" s="17"/>
      <c r="T2885" s="17"/>
      <c r="U2885" s="17"/>
      <c r="V2885" s="17"/>
      <c r="W2885" s="17"/>
      <c r="X2885" s="17"/>
      <c r="Y2885" s="17"/>
      <c r="Z2885" s="17"/>
      <c r="AA2885" s="17"/>
      <c r="AB2885" s="17"/>
      <c r="AC2885" s="17"/>
      <c r="AD2885" s="17"/>
      <c r="AE2885" s="17"/>
      <c r="AF2885" s="17"/>
      <c r="AG2885" s="17"/>
      <c r="AH2885" s="17"/>
      <c r="AI2885" s="17"/>
      <c r="AJ2885" s="17"/>
      <c r="AK2885" s="17"/>
      <c r="AL2885" s="17"/>
      <c r="AM2885" s="17"/>
      <c r="AN2885" s="17"/>
      <c r="AO2885" s="17"/>
      <c r="AP2885" s="17"/>
      <c r="AQ2885" s="17"/>
      <c r="AR2885" s="17"/>
      <c r="AS2885" s="17"/>
      <c r="AT2885" s="17"/>
      <c r="AU2885" s="17"/>
      <c r="AV2885" s="17"/>
      <c r="AW2885" s="17"/>
      <c r="AX2885" s="17"/>
      <c r="AY2885" s="17"/>
      <c r="AZ2885" s="17"/>
    </row>
    <row r="2886" spans="2:52" x14ac:dyDescent="0.35">
      <c r="B2886" s="6" t="s">
        <v>786</v>
      </c>
      <c r="C2886" s="17"/>
      <c r="D2886" s="17"/>
      <c r="E2886" s="17"/>
      <c r="F2886" s="17"/>
      <c r="G2886" s="17"/>
      <c r="H2886" s="17"/>
      <c r="I2886" s="17"/>
      <c r="J2886" s="17"/>
      <c r="K2886" s="17"/>
      <c r="L2886" s="17"/>
      <c r="M2886" s="17"/>
      <c r="N2886" s="17"/>
      <c r="O2886" s="17"/>
      <c r="P2886" s="17"/>
      <c r="Q2886" s="17"/>
      <c r="R2886" s="17"/>
      <c r="S2886" s="17"/>
      <c r="T2886" s="17"/>
      <c r="U2886" s="17"/>
      <c r="V2886" s="17"/>
      <c r="W2886" s="17"/>
      <c r="X2886" s="17"/>
      <c r="Y2886" s="17"/>
      <c r="Z2886" s="17"/>
      <c r="AA2886" s="17"/>
      <c r="AB2886" s="17"/>
      <c r="AC2886" s="17"/>
      <c r="AD2886" s="17"/>
      <c r="AE2886" s="17"/>
      <c r="AF2886" s="17"/>
      <c r="AG2886" s="17"/>
      <c r="AH2886" s="17"/>
      <c r="AI2886" s="17"/>
      <c r="AJ2886" s="17"/>
      <c r="AK2886" s="17"/>
      <c r="AL2886" s="17"/>
      <c r="AM2886" s="17"/>
      <c r="AN2886" s="17"/>
      <c r="AO2886" s="17"/>
      <c r="AP2886" s="17"/>
      <c r="AQ2886" s="17"/>
      <c r="AR2886" s="17"/>
      <c r="AS2886" s="17"/>
      <c r="AT2886" s="17"/>
      <c r="AU2886" s="17"/>
      <c r="AV2886" s="17"/>
      <c r="AW2886" s="17"/>
      <c r="AX2886" s="17"/>
      <c r="AY2886" s="17"/>
      <c r="AZ2886" s="17"/>
    </row>
    <row r="2887" spans="2:52" x14ac:dyDescent="0.35">
      <c r="B2887" s="24" t="s">
        <v>156</v>
      </c>
      <c r="C2887" s="17"/>
      <c r="D2887" s="17"/>
      <c r="E2887" s="17"/>
      <c r="F2887" s="17"/>
      <c r="G2887" s="17"/>
      <c r="H2887" s="17"/>
      <c r="I2887" s="17"/>
      <c r="J2887" s="17"/>
      <c r="K2887" s="17"/>
      <c r="L2887" s="17"/>
      <c r="M2887" s="17"/>
      <c r="N2887" s="17"/>
      <c r="O2887" s="17"/>
      <c r="P2887" s="17"/>
      <c r="Q2887" s="17"/>
      <c r="R2887" s="17"/>
      <c r="S2887" s="17"/>
      <c r="T2887" s="17"/>
      <c r="U2887" s="17"/>
      <c r="V2887" s="17"/>
      <c r="W2887" s="17"/>
      <c r="X2887" s="17"/>
      <c r="Y2887" s="17"/>
      <c r="Z2887" s="17"/>
      <c r="AA2887" s="17"/>
      <c r="AB2887" s="17"/>
      <c r="AC2887" s="17"/>
      <c r="AD2887" s="17"/>
      <c r="AE2887" s="17"/>
      <c r="AF2887" s="17"/>
      <c r="AG2887" s="17"/>
      <c r="AH2887" s="17"/>
      <c r="AI2887" s="17"/>
      <c r="AJ2887" s="17"/>
      <c r="AK2887" s="17"/>
      <c r="AL2887" s="17"/>
      <c r="AM2887" s="17"/>
      <c r="AN2887" s="17"/>
      <c r="AO2887" s="17"/>
      <c r="AP2887" s="17"/>
      <c r="AQ2887" s="17"/>
      <c r="AR2887" s="17"/>
      <c r="AS2887" s="17"/>
      <c r="AT2887" s="17"/>
      <c r="AU2887" s="17"/>
      <c r="AV2887" s="17"/>
      <c r="AW2887" s="17"/>
      <c r="AX2887" s="17"/>
      <c r="AY2887" s="17"/>
      <c r="AZ2887" s="17"/>
    </row>
    <row r="2888" spans="2:52" x14ac:dyDescent="0.35">
      <c r="B2888" t="s">
        <v>782</v>
      </c>
      <c r="C2888" s="17">
        <v>0.111260110507356</v>
      </c>
      <c r="D2888" s="17">
        <v>0.12757124179854601</v>
      </c>
      <c r="E2888" s="17">
        <v>9.59279184281496E-2</v>
      </c>
      <c r="F2888" s="17"/>
      <c r="G2888" s="17">
        <v>0.21928785272961401</v>
      </c>
      <c r="H2888" s="17">
        <v>0.10677179351235901</v>
      </c>
      <c r="I2888" s="17">
        <v>0.121602163047978</v>
      </c>
      <c r="J2888" s="17">
        <v>0.13349750854628301</v>
      </c>
      <c r="K2888" s="17">
        <v>4.2744529272516603E-2</v>
      </c>
      <c r="L2888" s="17">
        <v>7.2796517180146306E-2</v>
      </c>
      <c r="M2888" s="17"/>
      <c r="N2888" s="17">
        <v>0.119050719913969</v>
      </c>
      <c r="O2888" s="17">
        <v>0.14242048594857101</v>
      </c>
      <c r="P2888" s="17">
        <v>9.6937188682012898E-2</v>
      </c>
      <c r="Q2888" s="17">
        <v>8.7704914633865802E-2</v>
      </c>
      <c r="R2888" s="17"/>
      <c r="S2888" s="17">
        <v>0.15853417881050999</v>
      </c>
      <c r="T2888" s="17">
        <v>8.5578483515169501E-2</v>
      </c>
      <c r="U2888" s="17">
        <v>0.12808070540938701</v>
      </c>
      <c r="V2888" s="17">
        <v>6.33532400827755E-2</v>
      </c>
      <c r="W2888" s="17">
        <v>0.15359123967775001</v>
      </c>
      <c r="X2888" s="17">
        <v>0.12721341226088201</v>
      </c>
      <c r="Y2888" s="17">
        <v>7.0290222751161896E-2</v>
      </c>
      <c r="Z2888" s="17">
        <v>0.152932586823019</v>
      </c>
      <c r="AA2888" s="17">
        <v>0.15003621842009501</v>
      </c>
      <c r="AB2888" s="17">
        <v>8.8361409393633697E-2</v>
      </c>
      <c r="AC2888" s="17">
        <v>6.9613214081562694E-2</v>
      </c>
      <c r="AD2888" s="17">
        <v>3.6978306022051197E-2</v>
      </c>
      <c r="AE2888" s="17"/>
      <c r="AF2888" s="17">
        <v>0.10377471319225</v>
      </c>
      <c r="AG2888" s="17">
        <v>9.9124727086086606E-2</v>
      </c>
      <c r="AH2888" s="17">
        <v>0.14750933696520299</v>
      </c>
      <c r="AI2888" s="17"/>
      <c r="AJ2888" s="17">
        <v>0.12574452469042199</v>
      </c>
      <c r="AK2888" s="17">
        <v>0.116997190338539</v>
      </c>
      <c r="AL2888" s="17">
        <v>5.2131610169238299E-2</v>
      </c>
      <c r="AM2888" s="17">
        <v>0</v>
      </c>
      <c r="AN2888" s="17">
        <v>8.7394137399615907E-2</v>
      </c>
      <c r="AO2888" s="17"/>
      <c r="AP2888" s="17">
        <v>0.17049784855035999</v>
      </c>
      <c r="AQ2888" s="17">
        <v>0.113163324570614</v>
      </c>
      <c r="AR2888" s="17">
        <v>0.148667238879376</v>
      </c>
      <c r="AS2888" s="17"/>
      <c r="AT2888" s="17">
        <v>0.104153850915329</v>
      </c>
      <c r="AU2888" s="17">
        <v>9.1623672022639699E-2</v>
      </c>
      <c r="AV2888" s="17" t="s">
        <v>74</v>
      </c>
      <c r="AW2888" s="17">
        <v>0.192138828888887</v>
      </c>
      <c r="AX2888" s="17">
        <v>7.9879434498947702E-2</v>
      </c>
      <c r="AY2888" s="17">
        <v>0.13765249650669301</v>
      </c>
      <c r="AZ2888" s="17">
        <v>7.0273232473374997E-2</v>
      </c>
    </row>
    <row r="2889" spans="2:52" x14ac:dyDescent="0.35">
      <c r="B2889" t="s">
        <v>783</v>
      </c>
      <c r="C2889" s="17">
        <v>0.54153873281750897</v>
      </c>
      <c r="D2889" s="17">
        <v>0.56252756352181399</v>
      </c>
      <c r="E2889" s="17">
        <v>0.525261806276343</v>
      </c>
      <c r="F2889" s="17"/>
      <c r="G2889" s="17">
        <v>0.476372679876511</v>
      </c>
      <c r="H2889" s="17">
        <v>0.53123830487514601</v>
      </c>
      <c r="I2889" s="17">
        <v>0.530463356485117</v>
      </c>
      <c r="J2889" s="17">
        <v>0.52976801322320299</v>
      </c>
      <c r="K2889" s="17">
        <v>0.60401527728575299</v>
      </c>
      <c r="L2889" s="17">
        <v>0.56061530232418599</v>
      </c>
      <c r="M2889" s="17"/>
      <c r="N2889" s="17">
        <v>0.54140676246457298</v>
      </c>
      <c r="O2889" s="17">
        <v>0.56107900033600899</v>
      </c>
      <c r="P2889" s="17">
        <v>0.54959262244729001</v>
      </c>
      <c r="Q2889" s="17">
        <v>0.51716289802030901</v>
      </c>
      <c r="R2889" s="17"/>
      <c r="S2889" s="17">
        <v>0.48060815146510499</v>
      </c>
      <c r="T2889" s="17">
        <v>0.59519217842261096</v>
      </c>
      <c r="U2889" s="17">
        <v>0.47846681138245301</v>
      </c>
      <c r="V2889" s="17">
        <v>0.54738293694024098</v>
      </c>
      <c r="W2889" s="17">
        <v>0.49588869231775401</v>
      </c>
      <c r="X2889" s="17">
        <v>0.56399258764225402</v>
      </c>
      <c r="Y2889" s="17">
        <v>0.60575103740311997</v>
      </c>
      <c r="Z2889" s="17">
        <v>0.46251306116493701</v>
      </c>
      <c r="AA2889" s="17">
        <v>0.58976599871797697</v>
      </c>
      <c r="AB2889" s="17">
        <v>0.475596702119292</v>
      </c>
      <c r="AC2889" s="17">
        <v>0.62875773438331894</v>
      </c>
      <c r="AD2889" s="17">
        <v>0.524371592180362</v>
      </c>
      <c r="AE2889" s="17"/>
      <c r="AF2889" s="17">
        <v>0.51926072306618498</v>
      </c>
      <c r="AG2889" s="17">
        <v>0.58328807059363397</v>
      </c>
      <c r="AH2889" s="17">
        <v>0.48564170923468503</v>
      </c>
      <c r="AI2889" s="17"/>
      <c r="AJ2889" s="17">
        <v>0.51238713231604904</v>
      </c>
      <c r="AK2889" s="17">
        <v>0.58844256725522004</v>
      </c>
      <c r="AL2889" s="17">
        <v>0.57802811832860501</v>
      </c>
      <c r="AM2889" s="17">
        <v>0.32887805718816199</v>
      </c>
      <c r="AN2889" s="17">
        <v>0.484992863306968</v>
      </c>
      <c r="AO2889" s="17"/>
      <c r="AP2889" s="17">
        <v>0.50867950784162497</v>
      </c>
      <c r="AQ2889" s="17">
        <v>0.60099725200301601</v>
      </c>
      <c r="AR2889" s="17">
        <v>0.53557755288765496</v>
      </c>
      <c r="AS2889" s="17"/>
      <c r="AT2889" s="17">
        <v>0.54089965537076301</v>
      </c>
      <c r="AU2889" s="17">
        <v>0.52719841183055605</v>
      </c>
      <c r="AV2889" s="17" t="s">
        <v>74</v>
      </c>
      <c r="AW2889" s="17">
        <v>0.49903384535864298</v>
      </c>
      <c r="AX2889" s="17">
        <v>0.57946013874630498</v>
      </c>
      <c r="AY2889" s="17">
        <v>0.54998543345508</v>
      </c>
      <c r="AZ2889" s="17">
        <v>0.63920014135921399</v>
      </c>
    </row>
    <row r="2890" spans="2:52" x14ac:dyDescent="0.35">
      <c r="B2890" t="s">
        <v>784</v>
      </c>
      <c r="C2890" s="17">
        <v>9.0260859464266097E-2</v>
      </c>
      <c r="D2890" s="17">
        <v>8.7114315980439894E-2</v>
      </c>
      <c r="E2890" s="17">
        <v>9.1830339704404407E-2</v>
      </c>
      <c r="F2890" s="17"/>
      <c r="G2890" s="17">
        <v>0.16932031364564001</v>
      </c>
      <c r="H2890" s="17">
        <v>0.134129282749189</v>
      </c>
      <c r="I2890" s="17">
        <v>8.7461365196938298E-2</v>
      </c>
      <c r="J2890" s="17">
        <v>6.8435076450478402E-2</v>
      </c>
      <c r="K2890" s="17">
        <v>4.5995282292611697E-2</v>
      </c>
      <c r="L2890" s="17">
        <v>6.2399482794228002E-2</v>
      </c>
      <c r="M2890" s="17"/>
      <c r="N2890" s="17">
        <v>0.102497596324888</v>
      </c>
      <c r="O2890" s="17">
        <v>8.0468901802398005E-2</v>
      </c>
      <c r="P2890" s="17">
        <v>0.10098616232525499</v>
      </c>
      <c r="Q2890" s="17">
        <v>8.0319467687562304E-2</v>
      </c>
      <c r="R2890" s="17"/>
      <c r="S2890" s="17">
        <v>9.2091890947891802E-2</v>
      </c>
      <c r="T2890" s="17">
        <v>9.9545938683913301E-2</v>
      </c>
      <c r="U2890" s="17">
        <v>0.115390010782688</v>
      </c>
      <c r="V2890" s="17">
        <v>0.107197358431635</v>
      </c>
      <c r="W2890" s="17">
        <v>5.64325816768688E-2</v>
      </c>
      <c r="X2890" s="17">
        <v>0.11227948012077001</v>
      </c>
      <c r="Y2890" s="17">
        <v>6.73530594519611E-2</v>
      </c>
      <c r="Z2890" s="17">
        <v>9.8467322906366894E-2</v>
      </c>
      <c r="AA2890" s="17">
        <v>4.9778378864710801E-2</v>
      </c>
      <c r="AB2890" s="17">
        <v>8.3217902987297199E-2</v>
      </c>
      <c r="AC2890" s="17">
        <v>0.136736703542824</v>
      </c>
      <c r="AD2890" s="17">
        <v>9.0023852226623402E-2</v>
      </c>
      <c r="AE2890" s="17"/>
      <c r="AF2890" s="17">
        <v>8.7537921291305401E-2</v>
      </c>
      <c r="AG2890" s="17">
        <v>8.9326954652473603E-2</v>
      </c>
      <c r="AH2890" s="17">
        <v>4.9608739713876901E-2</v>
      </c>
      <c r="AI2890" s="17"/>
      <c r="AJ2890" s="17">
        <v>8.2806830679698698E-2</v>
      </c>
      <c r="AK2890" s="17">
        <v>0.105004988910239</v>
      </c>
      <c r="AL2890" s="17">
        <v>6.1794770694415302E-2</v>
      </c>
      <c r="AM2890" s="17">
        <v>0.218628761089564</v>
      </c>
      <c r="AN2890" s="17">
        <v>8.9985163032752294E-2</v>
      </c>
      <c r="AO2890" s="17"/>
      <c r="AP2890" s="17">
        <v>0.101011126913258</v>
      </c>
      <c r="AQ2890" s="17">
        <v>9.5560798111114703E-2</v>
      </c>
      <c r="AR2890" s="17">
        <v>0.11375563641413</v>
      </c>
      <c r="AS2890" s="17"/>
      <c r="AT2890" s="17">
        <v>6.1977197978459998E-2</v>
      </c>
      <c r="AU2890" s="17">
        <v>0.117965886927234</v>
      </c>
      <c r="AV2890" s="17" t="s">
        <v>74</v>
      </c>
      <c r="AW2890" s="17">
        <v>7.6961530035007095E-2</v>
      </c>
      <c r="AX2890" s="17">
        <v>0.10987122880283599</v>
      </c>
      <c r="AY2890" s="17">
        <v>9.8245324158481001E-2</v>
      </c>
      <c r="AZ2890" s="17">
        <v>0.10183918688393501</v>
      </c>
    </row>
    <row r="2891" spans="2:52" x14ac:dyDescent="0.35">
      <c r="B2891" t="s">
        <v>112</v>
      </c>
      <c r="C2891" s="17">
        <v>0.25694029721086797</v>
      </c>
      <c r="D2891" s="17">
        <v>0.2227868786992</v>
      </c>
      <c r="E2891" s="17">
        <v>0.28697993559110302</v>
      </c>
      <c r="F2891" s="17"/>
      <c r="G2891" s="17">
        <v>0.135019153748235</v>
      </c>
      <c r="H2891" s="17">
        <v>0.227860618863306</v>
      </c>
      <c r="I2891" s="17">
        <v>0.26047311526996703</v>
      </c>
      <c r="J2891" s="17">
        <v>0.26829940178003597</v>
      </c>
      <c r="K2891" s="17">
        <v>0.30724491114911801</v>
      </c>
      <c r="L2891" s="17">
        <v>0.30418869770144003</v>
      </c>
      <c r="M2891" s="17"/>
      <c r="N2891" s="17">
        <v>0.23704492129657001</v>
      </c>
      <c r="O2891" s="17">
        <v>0.216031611913023</v>
      </c>
      <c r="P2891" s="17">
        <v>0.252484026545443</v>
      </c>
      <c r="Q2891" s="17">
        <v>0.31481271965826302</v>
      </c>
      <c r="R2891" s="17"/>
      <c r="S2891" s="17">
        <v>0.26876577877649399</v>
      </c>
      <c r="T2891" s="17">
        <v>0.219683399378306</v>
      </c>
      <c r="U2891" s="17">
        <v>0.278062472425473</v>
      </c>
      <c r="V2891" s="17">
        <v>0.28206646454534801</v>
      </c>
      <c r="W2891" s="17">
        <v>0.29408748632762799</v>
      </c>
      <c r="X2891" s="17">
        <v>0.19651451997609401</v>
      </c>
      <c r="Y2891" s="17">
        <v>0.25660568039375697</v>
      </c>
      <c r="Z2891" s="17">
        <v>0.28608702910567801</v>
      </c>
      <c r="AA2891" s="17">
        <v>0.21041940399721701</v>
      </c>
      <c r="AB2891" s="17">
        <v>0.352823985499777</v>
      </c>
      <c r="AC2891" s="17">
        <v>0.16489234799229399</v>
      </c>
      <c r="AD2891" s="17">
        <v>0.348626249570963</v>
      </c>
      <c r="AE2891" s="17"/>
      <c r="AF2891" s="17">
        <v>0.28942664245026001</v>
      </c>
      <c r="AG2891" s="17">
        <v>0.228260247667806</v>
      </c>
      <c r="AH2891" s="17">
        <v>0.31724021408623598</v>
      </c>
      <c r="AI2891" s="17"/>
      <c r="AJ2891" s="17">
        <v>0.27906151231382997</v>
      </c>
      <c r="AK2891" s="17">
        <v>0.189555253496003</v>
      </c>
      <c r="AL2891" s="17">
        <v>0.30804550080774101</v>
      </c>
      <c r="AM2891" s="17">
        <v>0.45249318172227398</v>
      </c>
      <c r="AN2891" s="17">
        <v>0.33762783626066301</v>
      </c>
      <c r="AO2891" s="17"/>
      <c r="AP2891" s="17">
        <v>0.21981151669475801</v>
      </c>
      <c r="AQ2891" s="17">
        <v>0.19027862531525599</v>
      </c>
      <c r="AR2891" s="17">
        <v>0.20199957181883901</v>
      </c>
      <c r="AS2891" s="17"/>
      <c r="AT2891" s="17">
        <v>0.292969295735447</v>
      </c>
      <c r="AU2891" s="17">
        <v>0.26321202921956999</v>
      </c>
      <c r="AV2891" s="17" t="s">
        <v>74</v>
      </c>
      <c r="AW2891" s="17">
        <v>0.23186579571746299</v>
      </c>
      <c r="AX2891" s="17">
        <v>0.230789197951911</v>
      </c>
      <c r="AY2891" s="17">
        <v>0.21411674587974699</v>
      </c>
      <c r="AZ2891" s="17">
        <v>0.18868743928347601</v>
      </c>
    </row>
    <row r="2892" spans="2:52" x14ac:dyDescent="0.35">
      <c r="C2892" s="17"/>
      <c r="D2892" s="17"/>
      <c r="E2892" s="17"/>
      <c r="F2892" s="17"/>
      <c r="G2892" s="17"/>
      <c r="H2892" s="17"/>
      <c r="I2892" s="17"/>
      <c r="J2892" s="17"/>
      <c r="K2892" s="17"/>
      <c r="L2892" s="17"/>
      <c r="M2892" s="17"/>
      <c r="N2892" s="17"/>
      <c r="O2892" s="17"/>
      <c r="P2892" s="17"/>
      <c r="Q2892" s="17"/>
      <c r="R2892" s="17"/>
      <c r="S2892" s="17"/>
      <c r="T2892" s="17"/>
      <c r="U2892" s="17"/>
      <c r="V2892" s="17"/>
      <c r="W2892" s="17"/>
      <c r="X2892" s="17"/>
      <c r="Y2892" s="17"/>
      <c r="Z2892" s="17"/>
      <c r="AA2892" s="17"/>
      <c r="AB2892" s="17"/>
      <c r="AC2892" s="17"/>
      <c r="AD2892" s="17"/>
      <c r="AE2892" s="17"/>
      <c r="AF2892" s="17"/>
      <c r="AG2892" s="17"/>
      <c r="AH2892" s="17"/>
      <c r="AI2892" s="17"/>
      <c r="AJ2892" s="17"/>
      <c r="AK2892" s="17"/>
      <c r="AL2892" s="17"/>
      <c r="AM2892" s="17"/>
      <c r="AN2892" s="17"/>
      <c r="AO2892" s="17"/>
      <c r="AP2892" s="17"/>
      <c r="AQ2892" s="17"/>
      <c r="AR2892" s="17"/>
      <c r="AS2892" s="17"/>
      <c r="AT2892" s="17"/>
      <c r="AU2892" s="17"/>
      <c r="AV2892" s="17"/>
      <c r="AW2892" s="17"/>
      <c r="AX2892" s="17"/>
      <c r="AY2892" s="17"/>
      <c r="AZ2892" s="17"/>
    </row>
    <row r="2893" spans="2:52" x14ac:dyDescent="0.35">
      <c r="B2893" s="6" t="s">
        <v>787</v>
      </c>
      <c r="C2893" s="17"/>
      <c r="D2893" s="17"/>
      <c r="E2893" s="17"/>
      <c r="F2893" s="17"/>
      <c r="G2893" s="17"/>
      <c r="H2893" s="17"/>
      <c r="I2893" s="17"/>
      <c r="J2893" s="17"/>
      <c r="K2893" s="17"/>
      <c r="L2893" s="17"/>
      <c r="M2893" s="17"/>
      <c r="N2893" s="17"/>
      <c r="O2893" s="17"/>
      <c r="P2893" s="17"/>
      <c r="Q2893" s="17"/>
      <c r="R2893" s="17"/>
      <c r="S2893" s="17"/>
      <c r="T2893" s="17"/>
      <c r="U2893" s="17"/>
      <c r="V2893" s="17"/>
      <c r="W2893" s="17"/>
      <c r="X2893" s="17"/>
      <c r="Y2893" s="17"/>
      <c r="Z2893" s="17"/>
      <c r="AA2893" s="17"/>
      <c r="AB2893" s="17"/>
      <c r="AC2893" s="17"/>
      <c r="AD2893" s="17"/>
      <c r="AE2893" s="17"/>
      <c r="AF2893" s="17"/>
      <c r="AG2893" s="17"/>
      <c r="AH2893" s="17"/>
      <c r="AI2893" s="17"/>
      <c r="AJ2893" s="17"/>
      <c r="AK2893" s="17"/>
      <c r="AL2893" s="17"/>
      <c r="AM2893" s="17"/>
      <c r="AN2893" s="17"/>
      <c r="AO2893" s="17"/>
      <c r="AP2893" s="17"/>
      <c r="AQ2893" s="17"/>
      <c r="AR2893" s="17"/>
      <c r="AS2893" s="17"/>
      <c r="AT2893" s="17"/>
      <c r="AU2893" s="17"/>
      <c r="AV2893" s="17"/>
      <c r="AW2893" s="17"/>
      <c r="AX2893" s="17"/>
      <c r="AY2893" s="17"/>
      <c r="AZ2893" s="17"/>
    </row>
    <row r="2894" spans="2:52" x14ac:dyDescent="0.35">
      <c r="B2894" s="24" t="s">
        <v>156</v>
      </c>
      <c r="C2894" s="17"/>
      <c r="D2894" s="17"/>
      <c r="E2894" s="17"/>
      <c r="F2894" s="17"/>
      <c r="G2894" s="17"/>
      <c r="H2894" s="17"/>
      <c r="I2894" s="17"/>
      <c r="J2894" s="17"/>
      <c r="K2894" s="17"/>
      <c r="L2894" s="17"/>
      <c r="M2894" s="17"/>
      <c r="N2894" s="17"/>
      <c r="O2894" s="17"/>
      <c r="P2894" s="17"/>
      <c r="Q2894" s="17"/>
      <c r="R2894" s="17"/>
      <c r="S2894" s="17"/>
      <c r="T2894" s="17"/>
      <c r="U2894" s="17"/>
      <c r="V2894" s="17"/>
      <c r="W2894" s="17"/>
      <c r="X2894" s="17"/>
      <c r="Y2894" s="17"/>
      <c r="Z2894" s="17"/>
      <c r="AA2894" s="17"/>
      <c r="AB2894" s="17"/>
      <c r="AC2894" s="17"/>
      <c r="AD2894" s="17"/>
      <c r="AE2894" s="17"/>
      <c r="AF2894" s="17"/>
      <c r="AG2894" s="17"/>
      <c r="AH2894" s="17"/>
      <c r="AI2894" s="17"/>
      <c r="AJ2894" s="17"/>
      <c r="AK2894" s="17"/>
      <c r="AL2894" s="17"/>
      <c r="AM2894" s="17"/>
      <c r="AN2894" s="17"/>
      <c r="AO2894" s="17"/>
      <c r="AP2894" s="17"/>
      <c r="AQ2894" s="17"/>
      <c r="AR2894" s="17"/>
      <c r="AS2894" s="17"/>
      <c r="AT2894" s="17"/>
      <c r="AU2894" s="17"/>
      <c r="AV2894" s="17"/>
      <c r="AW2894" s="17"/>
      <c r="AX2894" s="17"/>
      <c r="AY2894" s="17"/>
      <c r="AZ2894" s="17"/>
    </row>
    <row r="2895" spans="2:52" x14ac:dyDescent="0.35">
      <c r="B2895" t="s">
        <v>782</v>
      </c>
      <c r="C2895" s="17">
        <v>0.136147190236069</v>
      </c>
      <c r="D2895" s="17">
        <v>0.15769411825322599</v>
      </c>
      <c r="E2895" s="17">
        <v>0.11628247205759799</v>
      </c>
      <c r="F2895" s="17"/>
      <c r="G2895" s="17">
        <v>0.205134314663803</v>
      </c>
      <c r="H2895" s="17">
        <v>0.122651201205387</v>
      </c>
      <c r="I2895" s="17">
        <v>0.15734366813242201</v>
      </c>
      <c r="J2895" s="17">
        <v>0.12389544354569999</v>
      </c>
      <c r="K2895" s="17">
        <v>0.10101981611939199</v>
      </c>
      <c r="L2895" s="17">
        <v>0.121115970984423</v>
      </c>
      <c r="M2895" s="17"/>
      <c r="N2895" s="17">
        <v>0.15559447177811001</v>
      </c>
      <c r="O2895" s="17">
        <v>0.12861624796170501</v>
      </c>
      <c r="P2895" s="17">
        <v>0.12701558021326501</v>
      </c>
      <c r="Q2895" s="17">
        <v>0.13323681020211001</v>
      </c>
      <c r="R2895" s="17"/>
      <c r="S2895" s="17">
        <v>0.17810599617788</v>
      </c>
      <c r="T2895" s="17">
        <v>0.12222446876621899</v>
      </c>
      <c r="U2895" s="17">
        <v>0.15368224111049</v>
      </c>
      <c r="V2895" s="17">
        <v>0.102601057935009</v>
      </c>
      <c r="W2895" s="17">
        <v>0.163209378134062</v>
      </c>
      <c r="X2895" s="17">
        <v>0.123212276604259</v>
      </c>
      <c r="Y2895" s="17">
        <v>8.9825922147841505E-2</v>
      </c>
      <c r="Z2895" s="17">
        <v>0.12722247550253099</v>
      </c>
      <c r="AA2895" s="17">
        <v>0.15905354971489</v>
      </c>
      <c r="AB2895" s="17">
        <v>0.135635942551456</v>
      </c>
      <c r="AC2895" s="17">
        <v>0.11836710443262401</v>
      </c>
      <c r="AD2895" s="17">
        <v>0.124982016366378</v>
      </c>
      <c r="AE2895" s="17"/>
      <c r="AF2895" s="17">
        <v>0.12729558566183199</v>
      </c>
      <c r="AG2895" s="17">
        <v>0.13522851766855801</v>
      </c>
      <c r="AH2895" s="17">
        <v>0.153708476420858</v>
      </c>
      <c r="AI2895" s="17"/>
      <c r="AJ2895" s="17">
        <v>0.15418060623740201</v>
      </c>
      <c r="AK2895" s="17">
        <v>0.14361236462223201</v>
      </c>
      <c r="AL2895" s="17">
        <v>0.115873088896009</v>
      </c>
      <c r="AM2895" s="17">
        <v>0.20081972194557901</v>
      </c>
      <c r="AN2895" s="17">
        <v>9.4282091020313499E-2</v>
      </c>
      <c r="AO2895" s="17"/>
      <c r="AP2895" s="17">
        <v>0.200469787010947</v>
      </c>
      <c r="AQ2895" s="17">
        <v>0.15866940817990499</v>
      </c>
      <c r="AR2895" s="17">
        <v>0.12838842949998899</v>
      </c>
      <c r="AS2895" s="17"/>
      <c r="AT2895" s="17">
        <v>0.135902757982199</v>
      </c>
      <c r="AU2895" s="17">
        <v>0.110469171338637</v>
      </c>
      <c r="AV2895" s="17" t="s">
        <v>74</v>
      </c>
      <c r="AW2895" s="17">
        <v>0.18645438077908999</v>
      </c>
      <c r="AX2895" s="17">
        <v>0.18440682356874499</v>
      </c>
      <c r="AY2895" s="17">
        <v>0.14029224540268601</v>
      </c>
      <c r="AZ2895" s="17">
        <v>7.4269191892048905E-2</v>
      </c>
    </row>
    <row r="2896" spans="2:52" x14ac:dyDescent="0.35">
      <c r="B2896" t="s">
        <v>783</v>
      </c>
      <c r="C2896" s="17">
        <v>0.46102213811419401</v>
      </c>
      <c r="D2896" s="17">
        <v>0.46581170422090001</v>
      </c>
      <c r="E2896" s="17">
        <v>0.45743090016036098</v>
      </c>
      <c r="F2896" s="17"/>
      <c r="G2896" s="17">
        <v>0.451365462108759</v>
      </c>
      <c r="H2896" s="17">
        <v>0.46075752367846401</v>
      </c>
      <c r="I2896" s="17">
        <v>0.41938014902662502</v>
      </c>
      <c r="J2896" s="17">
        <v>0.47577203957786501</v>
      </c>
      <c r="K2896" s="17">
        <v>0.492671917097666</v>
      </c>
      <c r="L2896" s="17">
        <v>0.46589363454479199</v>
      </c>
      <c r="M2896" s="17"/>
      <c r="N2896" s="17">
        <v>0.41806452715869902</v>
      </c>
      <c r="O2896" s="17">
        <v>0.51031142584696998</v>
      </c>
      <c r="P2896" s="17">
        <v>0.46070604417752398</v>
      </c>
      <c r="Q2896" s="17">
        <v>0.46113707942097698</v>
      </c>
      <c r="R2896" s="17"/>
      <c r="S2896" s="17">
        <v>0.396281795067424</v>
      </c>
      <c r="T2896" s="17">
        <v>0.52259738348407003</v>
      </c>
      <c r="U2896" s="17">
        <v>0.487570517267021</v>
      </c>
      <c r="V2896" s="17">
        <v>0.454633071683127</v>
      </c>
      <c r="W2896" s="17">
        <v>0.47542409980526401</v>
      </c>
      <c r="X2896" s="17">
        <v>0.45014059583122001</v>
      </c>
      <c r="Y2896" s="17">
        <v>0.50633100299916001</v>
      </c>
      <c r="Z2896" s="17">
        <v>0.34826619751417898</v>
      </c>
      <c r="AA2896" s="17">
        <v>0.45850557731584601</v>
      </c>
      <c r="AB2896" s="17">
        <v>0.38807081658056902</v>
      </c>
      <c r="AC2896" s="17">
        <v>0.48450053916352298</v>
      </c>
      <c r="AD2896" s="17">
        <v>0.58241864136231003</v>
      </c>
      <c r="AE2896" s="17"/>
      <c r="AF2896" s="17">
        <v>0.46446224374402001</v>
      </c>
      <c r="AG2896" s="17">
        <v>0.49759580991159502</v>
      </c>
      <c r="AH2896" s="17">
        <v>0.36334653567115999</v>
      </c>
      <c r="AI2896" s="17"/>
      <c r="AJ2896" s="17">
        <v>0.45142377452428001</v>
      </c>
      <c r="AK2896" s="17">
        <v>0.49472370848292802</v>
      </c>
      <c r="AL2896" s="17">
        <v>0.47152133211741898</v>
      </c>
      <c r="AM2896" s="17">
        <v>0.27174078472865798</v>
      </c>
      <c r="AN2896" s="17">
        <v>0.44590912320116399</v>
      </c>
      <c r="AO2896" s="17"/>
      <c r="AP2896" s="17">
        <v>0.44685837994426503</v>
      </c>
      <c r="AQ2896" s="17">
        <v>0.473204108285045</v>
      </c>
      <c r="AR2896" s="17">
        <v>0.52595813498620003</v>
      </c>
      <c r="AS2896" s="17"/>
      <c r="AT2896" s="17">
        <v>0.43826085064864401</v>
      </c>
      <c r="AU2896" s="17">
        <v>0.46937155198972202</v>
      </c>
      <c r="AV2896" s="17" t="s">
        <v>74</v>
      </c>
      <c r="AW2896" s="17">
        <v>0.43988672200459</v>
      </c>
      <c r="AX2896" s="17">
        <v>0.54993832496878003</v>
      </c>
      <c r="AY2896" s="17">
        <v>0.44173267949952899</v>
      </c>
      <c r="AZ2896" s="17">
        <v>0.50739680906019702</v>
      </c>
    </row>
    <row r="2897" spans="2:52" x14ac:dyDescent="0.35">
      <c r="B2897" t="s">
        <v>784</v>
      </c>
      <c r="C2897" s="17">
        <v>8.5078280222714103E-2</v>
      </c>
      <c r="D2897" s="17">
        <v>9.5007560391317303E-2</v>
      </c>
      <c r="E2897" s="17">
        <v>7.5039792686185797E-2</v>
      </c>
      <c r="F2897" s="17"/>
      <c r="G2897" s="17">
        <v>0.11823048999722199</v>
      </c>
      <c r="H2897" s="17">
        <v>9.1952343482355495E-2</v>
      </c>
      <c r="I2897" s="17">
        <v>0.107397134561173</v>
      </c>
      <c r="J2897" s="17">
        <v>8.9239671909631099E-2</v>
      </c>
      <c r="K2897" s="17">
        <v>6.3000280059224201E-2</v>
      </c>
      <c r="L2897" s="17">
        <v>5.4743608581099099E-2</v>
      </c>
      <c r="M2897" s="17"/>
      <c r="N2897" s="17">
        <v>0.103114981940536</v>
      </c>
      <c r="O2897" s="17">
        <v>7.4150941469345893E-2</v>
      </c>
      <c r="P2897" s="17">
        <v>9.5428120961169399E-2</v>
      </c>
      <c r="Q2897" s="17">
        <v>6.7635464452737604E-2</v>
      </c>
      <c r="R2897" s="17"/>
      <c r="S2897" s="17">
        <v>7.6745474175174799E-2</v>
      </c>
      <c r="T2897" s="17">
        <v>9.4470468629737306E-2</v>
      </c>
      <c r="U2897" s="17">
        <v>0.105998614051169</v>
      </c>
      <c r="V2897" s="17">
        <v>6.3015294391184903E-2</v>
      </c>
      <c r="W2897" s="17">
        <v>5.6611984291107802E-2</v>
      </c>
      <c r="X2897" s="17">
        <v>0.12823911735636301</v>
      </c>
      <c r="Y2897" s="17">
        <v>6.50282602952197E-2</v>
      </c>
      <c r="Z2897" s="17">
        <v>0.15088445136</v>
      </c>
      <c r="AA2897" s="17">
        <v>7.5477589979341994E-2</v>
      </c>
      <c r="AB2897" s="17">
        <v>9.6282707335396706E-2</v>
      </c>
      <c r="AC2897" s="17">
        <v>8.9945147487574706E-2</v>
      </c>
      <c r="AD2897" s="17">
        <v>3.6165923964433903E-2</v>
      </c>
      <c r="AE2897" s="17"/>
      <c r="AF2897" s="17">
        <v>9.6906567585512193E-2</v>
      </c>
      <c r="AG2897" s="17">
        <v>7.0539046378108594E-2</v>
      </c>
      <c r="AH2897" s="17">
        <v>8.2488224099283095E-2</v>
      </c>
      <c r="AI2897" s="17"/>
      <c r="AJ2897" s="17">
        <v>8.1014235462975204E-2</v>
      </c>
      <c r="AK2897" s="17">
        <v>8.9028460253560496E-2</v>
      </c>
      <c r="AL2897" s="17">
        <v>5.0569620185056403E-2</v>
      </c>
      <c r="AM2897" s="17">
        <v>0.13025485951995899</v>
      </c>
      <c r="AN2897" s="17">
        <v>9.2488401440546403E-2</v>
      </c>
      <c r="AO2897" s="17"/>
      <c r="AP2897" s="17">
        <v>0.10829477751399801</v>
      </c>
      <c r="AQ2897" s="17">
        <v>9.4510148514334896E-2</v>
      </c>
      <c r="AR2897" s="17">
        <v>6.92351079395888E-2</v>
      </c>
      <c r="AS2897" s="17"/>
      <c r="AT2897" s="17">
        <v>6.9035172858427293E-2</v>
      </c>
      <c r="AU2897" s="17">
        <v>9.2625351430116507E-2</v>
      </c>
      <c r="AV2897" s="17" t="s">
        <v>74</v>
      </c>
      <c r="AW2897" s="17">
        <v>0.116502645220337</v>
      </c>
      <c r="AX2897" s="17">
        <v>4.6603105278103497E-2</v>
      </c>
      <c r="AY2897" s="17">
        <v>0.116144238479243</v>
      </c>
      <c r="AZ2897" s="17">
        <v>0.101155820135498</v>
      </c>
    </row>
    <row r="2898" spans="2:52" x14ac:dyDescent="0.35">
      <c r="B2898" t="s">
        <v>112</v>
      </c>
      <c r="C2898" s="17">
        <v>0.317752391427023</v>
      </c>
      <c r="D2898" s="17">
        <v>0.28148661713455603</v>
      </c>
      <c r="E2898" s="17">
        <v>0.35124683509585503</v>
      </c>
      <c r="F2898" s="17"/>
      <c r="G2898" s="17">
        <v>0.22526973323021601</v>
      </c>
      <c r="H2898" s="17">
        <v>0.32463893163379398</v>
      </c>
      <c r="I2898" s="17">
        <v>0.31587904827977997</v>
      </c>
      <c r="J2898" s="17">
        <v>0.31109284496680401</v>
      </c>
      <c r="K2898" s="17">
        <v>0.34330798672371798</v>
      </c>
      <c r="L2898" s="17">
        <v>0.358246785889685</v>
      </c>
      <c r="M2898" s="17"/>
      <c r="N2898" s="17">
        <v>0.32322601912265497</v>
      </c>
      <c r="O2898" s="17">
        <v>0.28692138472197898</v>
      </c>
      <c r="P2898" s="17">
        <v>0.31685025464804201</v>
      </c>
      <c r="Q2898" s="17">
        <v>0.33799064592417499</v>
      </c>
      <c r="R2898" s="17"/>
      <c r="S2898" s="17">
        <v>0.348866734579522</v>
      </c>
      <c r="T2898" s="17">
        <v>0.260707679119974</v>
      </c>
      <c r="U2898" s="17">
        <v>0.25274862757131999</v>
      </c>
      <c r="V2898" s="17">
        <v>0.37975057599067902</v>
      </c>
      <c r="W2898" s="17">
        <v>0.30475453776956601</v>
      </c>
      <c r="X2898" s="17">
        <v>0.29840801020815799</v>
      </c>
      <c r="Y2898" s="17">
        <v>0.33881481455777901</v>
      </c>
      <c r="Z2898" s="17">
        <v>0.37362687562329</v>
      </c>
      <c r="AA2898" s="17">
        <v>0.30696328298992198</v>
      </c>
      <c r="AB2898" s="17">
        <v>0.38001053353257802</v>
      </c>
      <c r="AC2898" s="17">
        <v>0.30718720891627699</v>
      </c>
      <c r="AD2898" s="17">
        <v>0.25643341830687799</v>
      </c>
      <c r="AE2898" s="17"/>
      <c r="AF2898" s="17">
        <v>0.311335603008636</v>
      </c>
      <c r="AG2898" s="17">
        <v>0.29663662604173802</v>
      </c>
      <c r="AH2898" s="17">
        <v>0.40045676380869899</v>
      </c>
      <c r="AI2898" s="17"/>
      <c r="AJ2898" s="17">
        <v>0.31338138377534303</v>
      </c>
      <c r="AK2898" s="17">
        <v>0.27263546664128002</v>
      </c>
      <c r="AL2898" s="17">
        <v>0.36203595880151601</v>
      </c>
      <c r="AM2898" s="17">
        <v>0.39718463380580399</v>
      </c>
      <c r="AN2898" s="17">
        <v>0.36732038433797598</v>
      </c>
      <c r="AO2898" s="17"/>
      <c r="AP2898" s="17">
        <v>0.24437705553078901</v>
      </c>
      <c r="AQ2898" s="17">
        <v>0.27361633502071497</v>
      </c>
      <c r="AR2898" s="17">
        <v>0.27641832757422202</v>
      </c>
      <c r="AS2898" s="17"/>
      <c r="AT2898" s="17">
        <v>0.35680121851072999</v>
      </c>
      <c r="AU2898" s="17">
        <v>0.32753392524152403</v>
      </c>
      <c r="AV2898" s="17" t="s">
        <v>74</v>
      </c>
      <c r="AW2898" s="17">
        <v>0.25715625199598402</v>
      </c>
      <c r="AX2898" s="17">
        <v>0.21905174618437201</v>
      </c>
      <c r="AY2898" s="17">
        <v>0.30183083661854099</v>
      </c>
      <c r="AZ2898" s="17">
        <v>0.31717817891225702</v>
      </c>
    </row>
    <row r="2899" spans="2:52" x14ac:dyDescent="0.35">
      <c r="C2899" s="17"/>
      <c r="D2899" s="17"/>
      <c r="E2899" s="17"/>
      <c r="F2899" s="17"/>
      <c r="G2899" s="17"/>
      <c r="H2899" s="17"/>
      <c r="I2899" s="17"/>
      <c r="J2899" s="17"/>
      <c r="K2899" s="17"/>
      <c r="L2899" s="17"/>
      <c r="M2899" s="17"/>
      <c r="N2899" s="17"/>
      <c r="O2899" s="17"/>
      <c r="P2899" s="17"/>
      <c r="Q2899" s="17"/>
      <c r="R2899" s="17"/>
      <c r="S2899" s="17"/>
      <c r="T2899" s="17"/>
      <c r="U2899" s="17"/>
      <c r="V2899" s="17"/>
      <c r="W2899" s="17"/>
      <c r="X2899" s="17"/>
      <c r="Y2899" s="17"/>
      <c r="Z2899" s="17"/>
      <c r="AA2899" s="17"/>
      <c r="AB2899" s="17"/>
      <c r="AC2899" s="17"/>
      <c r="AD2899" s="17"/>
      <c r="AE2899" s="17"/>
      <c r="AF2899" s="17"/>
      <c r="AG2899" s="17"/>
      <c r="AH2899" s="17"/>
      <c r="AI2899" s="17"/>
      <c r="AJ2899" s="17"/>
      <c r="AK2899" s="17"/>
      <c r="AL2899" s="17"/>
      <c r="AM2899" s="17"/>
      <c r="AN2899" s="17"/>
      <c r="AO2899" s="17"/>
      <c r="AP2899" s="17"/>
      <c r="AQ2899" s="17"/>
      <c r="AR2899" s="17"/>
      <c r="AS2899" s="17"/>
      <c r="AT2899" s="17"/>
      <c r="AU2899" s="17"/>
      <c r="AV2899" s="17"/>
      <c r="AW2899" s="17"/>
      <c r="AX2899" s="17"/>
      <c r="AY2899" s="17"/>
      <c r="AZ2899" s="17"/>
    </row>
    <row r="2900" spans="2:52" x14ac:dyDescent="0.35">
      <c r="B2900" s="6" t="s">
        <v>788</v>
      </c>
      <c r="C2900" s="17"/>
      <c r="D2900" s="17"/>
      <c r="E2900" s="17"/>
      <c r="F2900" s="17"/>
      <c r="G2900" s="17"/>
      <c r="H2900" s="17"/>
      <c r="I2900" s="17"/>
      <c r="J2900" s="17"/>
      <c r="K2900" s="17"/>
      <c r="L2900" s="17"/>
      <c r="M2900" s="17"/>
      <c r="N2900" s="17"/>
      <c r="O2900" s="17"/>
      <c r="P2900" s="17"/>
      <c r="Q2900" s="17"/>
      <c r="R2900" s="17"/>
      <c r="S2900" s="17"/>
      <c r="T2900" s="17"/>
      <c r="U2900" s="17"/>
      <c r="V2900" s="17"/>
      <c r="W2900" s="17"/>
      <c r="X2900" s="17"/>
      <c r="Y2900" s="17"/>
      <c r="Z2900" s="17"/>
      <c r="AA2900" s="17"/>
      <c r="AB2900" s="17"/>
      <c r="AC2900" s="17"/>
      <c r="AD2900" s="17"/>
      <c r="AE2900" s="17"/>
      <c r="AF2900" s="17"/>
      <c r="AG2900" s="17"/>
      <c r="AH2900" s="17"/>
      <c r="AI2900" s="17"/>
      <c r="AJ2900" s="17"/>
      <c r="AK2900" s="17"/>
      <c r="AL2900" s="17"/>
      <c r="AM2900" s="17"/>
      <c r="AN2900" s="17"/>
      <c r="AO2900" s="17"/>
      <c r="AP2900" s="17"/>
      <c r="AQ2900" s="17"/>
      <c r="AR2900" s="17"/>
      <c r="AS2900" s="17"/>
      <c r="AT2900" s="17"/>
      <c r="AU2900" s="17"/>
      <c r="AV2900" s="17"/>
      <c r="AW2900" s="17"/>
      <c r="AX2900" s="17"/>
      <c r="AY2900" s="17"/>
      <c r="AZ2900" s="17"/>
    </row>
    <row r="2901" spans="2:52" x14ac:dyDescent="0.35">
      <c r="B2901" s="24" t="s">
        <v>156</v>
      </c>
      <c r="C2901" s="17"/>
      <c r="D2901" s="17"/>
      <c r="E2901" s="17"/>
      <c r="F2901" s="17"/>
      <c r="G2901" s="17"/>
      <c r="H2901" s="17"/>
      <c r="I2901" s="17"/>
      <c r="J2901" s="17"/>
      <c r="K2901" s="17"/>
      <c r="L2901" s="17"/>
      <c r="M2901" s="17"/>
      <c r="N2901" s="17"/>
      <c r="O2901" s="17"/>
      <c r="P2901" s="17"/>
      <c r="Q2901" s="17"/>
      <c r="R2901" s="17"/>
      <c r="S2901" s="17"/>
      <c r="T2901" s="17"/>
      <c r="U2901" s="17"/>
      <c r="V2901" s="17"/>
      <c r="W2901" s="17"/>
      <c r="X2901" s="17"/>
      <c r="Y2901" s="17"/>
      <c r="Z2901" s="17"/>
      <c r="AA2901" s="17"/>
      <c r="AB2901" s="17"/>
      <c r="AC2901" s="17"/>
      <c r="AD2901" s="17"/>
      <c r="AE2901" s="17"/>
      <c r="AF2901" s="17"/>
      <c r="AG2901" s="17"/>
      <c r="AH2901" s="17"/>
      <c r="AI2901" s="17"/>
      <c r="AJ2901" s="17"/>
      <c r="AK2901" s="17"/>
      <c r="AL2901" s="17"/>
      <c r="AM2901" s="17"/>
      <c r="AN2901" s="17"/>
      <c r="AO2901" s="17"/>
      <c r="AP2901" s="17"/>
      <c r="AQ2901" s="17"/>
      <c r="AR2901" s="17"/>
      <c r="AS2901" s="17"/>
      <c r="AT2901" s="17"/>
      <c r="AU2901" s="17"/>
      <c r="AV2901" s="17"/>
      <c r="AW2901" s="17"/>
      <c r="AX2901" s="17"/>
      <c r="AY2901" s="17"/>
      <c r="AZ2901" s="17"/>
    </row>
    <row r="2902" spans="2:52" x14ac:dyDescent="0.35">
      <c r="B2902" t="s">
        <v>782</v>
      </c>
      <c r="C2902" s="17">
        <v>0.23781011401923699</v>
      </c>
      <c r="D2902" s="17">
        <v>0.26646966935775201</v>
      </c>
      <c r="E2902" s="17">
        <v>0.210756218535879</v>
      </c>
      <c r="F2902" s="17"/>
      <c r="G2902" s="17">
        <v>0.30449557168196001</v>
      </c>
      <c r="H2902" s="17">
        <v>0.23915100675303</v>
      </c>
      <c r="I2902" s="17">
        <v>0.212119295106213</v>
      </c>
      <c r="J2902" s="17">
        <v>0.22562446832115901</v>
      </c>
      <c r="K2902" s="17">
        <v>0.14629817718069699</v>
      </c>
      <c r="L2902" s="17">
        <v>0.29438962188815598</v>
      </c>
      <c r="M2902" s="17"/>
      <c r="N2902" s="17">
        <v>0.24987707421218</v>
      </c>
      <c r="O2902" s="17">
        <v>0.244258246314594</v>
      </c>
      <c r="P2902" s="17">
        <v>0.25456439949533999</v>
      </c>
      <c r="Q2902" s="17">
        <v>0.211786985427078</v>
      </c>
      <c r="R2902" s="17"/>
      <c r="S2902" s="17">
        <v>0.197295536010821</v>
      </c>
      <c r="T2902" s="17">
        <v>0.229377887066923</v>
      </c>
      <c r="U2902" s="17">
        <v>0.31754501723950701</v>
      </c>
      <c r="V2902" s="17">
        <v>0.214646144494331</v>
      </c>
      <c r="W2902" s="17">
        <v>0.26391060972811198</v>
      </c>
      <c r="X2902" s="17">
        <v>0.24254418087408</v>
      </c>
      <c r="Y2902" s="17">
        <v>0.26512292548212901</v>
      </c>
      <c r="Z2902" s="17">
        <v>0.32699686523580501</v>
      </c>
      <c r="AA2902" s="17">
        <v>0.23917009722261101</v>
      </c>
      <c r="AB2902" s="17">
        <v>0.22214457362055201</v>
      </c>
      <c r="AC2902" s="17">
        <v>0.180493829159666</v>
      </c>
      <c r="AD2902" s="17">
        <v>0.20161957706286901</v>
      </c>
      <c r="AE2902" s="17"/>
      <c r="AF2902" s="17">
        <v>0.25331569264361897</v>
      </c>
      <c r="AG2902" s="17">
        <v>0.22928014693611201</v>
      </c>
      <c r="AH2902" s="17">
        <v>0.208643173781693</v>
      </c>
      <c r="AI2902" s="17"/>
      <c r="AJ2902" s="17">
        <v>0.27416983390128002</v>
      </c>
      <c r="AK2902" s="17">
        <v>0.240573237051879</v>
      </c>
      <c r="AL2902" s="17">
        <v>0.24663766436368501</v>
      </c>
      <c r="AM2902" s="17">
        <v>0.27338416477775201</v>
      </c>
      <c r="AN2902" s="17">
        <v>0.174816052302571</v>
      </c>
      <c r="AO2902" s="17"/>
      <c r="AP2902" s="17">
        <v>0.29908618982381602</v>
      </c>
      <c r="AQ2902" s="17">
        <v>0.26218451499003598</v>
      </c>
      <c r="AR2902" s="17">
        <v>0.30693347618340799</v>
      </c>
      <c r="AS2902" s="17"/>
      <c r="AT2902" s="17">
        <v>0.263448082790053</v>
      </c>
      <c r="AU2902" s="17">
        <v>0.26654269612619602</v>
      </c>
      <c r="AV2902" s="17" t="s">
        <v>74</v>
      </c>
      <c r="AW2902" s="17">
        <v>0.18758508677737801</v>
      </c>
      <c r="AX2902" s="17">
        <v>0.173647958564456</v>
      </c>
      <c r="AY2902" s="17">
        <v>0.21047927632857399</v>
      </c>
      <c r="AZ2902" s="17">
        <v>0.22613958085848901</v>
      </c>
    </row>
    <row r="2903" spans="2:52" x14ac:dyDescent="0.35">
      <c r="B2903" t="s">
        <v>783</v>
      </c>
      <c r="C2903" s="17">
        <v>0.37009788793894799</v>
      </c>
      <c r="D2903" s="17">
        <v>0.41181798857928698</v>
      </c>
      <c r="E2903" s="17">
        <v>0.33471762555565998</v>
      </c>
      <c r="F2903" s="17"/>
      <c r="G2903" s="17">
        <v>0.29161061864105298</v>
      </c>
      <c r="H2903" s="17">
        <v>0.35606380701365797</v>
      </c>
      <c r="I2903" s="17">
        <v>0.378610024640118</v>
      </c>
      <c r="J2903" s="17">
        <v>0.37630525772273599</v>
      </c>
      <c r="K2903" s="17">
        <v>0.43742463071510401</v>
      </c>
      <c r="L2903" s="17">
        <v>0.36666061904082597</v>
      </c>
      <c r="M2903" s="17"/>
      <c r="N2903" s="17">
        <v>0.37548964249482197</v>
      </c>
      <c r="O2903" s="17">
        <v>0.37885615668063599</v>
      </c>
      <c r="P2903" s="17">
        <v>0.387798770023835</v>
      </c>
      <c r="Q2903" s="17">
        <v>0.34072036121011401</v>
      </c>
      <c r="R2903" s="17"/>
      <c r="S2903" s="17">
        <v>0.35958442904075999</v>
      </c>
      <c r="T2903" s="17">
        <v>0.37458453314983903</v>
      </c>
      <c r="U2903" s="17">
        <v>0.36645945425593601</v>
      </c>
      <c r="V2903" s="17">
        <v>0.31510660660731699</v>
      </c>
      <c r="W2903" s="17">
        <v>0.36759187973663598</v>
      </c>
      <c r="X2903" s="17">
        <v>0.38674964737197098</v>
      </c>
      <c r="Y2903" s="17">
        <v>0.37524272083903898</v>
      </c>
      <c r="Z2903" s="17">
        <v>0.26623092062458997</v>
      </c>
      <c r="AA2903" s="17">
        <v>0.41082550579147997</v>
      </c>
      <c r="AB2903" s="17">
        <v>0.343848248689063</v>
      </c>
      <c r="AC2903" s="17">
        <v>0.49956082088269999</v>
      </c>
      <c r="AD2903" s="17">
        <v>0.32889084033578497</v>
      </c>
      <c r="AE2903" s="17"/>
      <c r="AF2903" s="17">
        <v>0.332073108413379</v>
      </c>
      <c r="AG2903" s="17">
        <v>0.42475152657328002</v>
      </c>
      <c r="AH2903" s="17">
        <v>0.35686196372958601</v>
      </c>
      <c r="AI2903" s="17"/>
      <c r="AJ2903" s="17">
        <v>0.35243387848692398</v>
      </c>
      <c r="AK2903" s="17">
        <v>0.37405095796247101</v>
      </c>
      <c r="AL2903" s="17">
        <v>0.431291362957896</v>
      </c>
      <c r="AM2903" s="17">
        <v>5.71372724595045E-2</v>
      </c>
      <c r="AN2903" s="17">
        <v>0.365303776612172</v>
      </c>
      <c r="AO2903" s="17"/>
      <c r="AP2903" s="17">
        <v>0.40524483717575699</v>
      </c>
      <c r="AQ2903" s="17">
        <v>0.38119667256023698</v>
      </c>
      <c r="AR2903" s="17">
        <v>0.34719584125592601</v>
      </c>
      <c r="AS2903" s="17"/>
      <c r="AT2903" s="17">
        <v>0.38778197908759698</v>
      </c>
      <c r="AU2903" s="17">
        <v>0.32289446216378198</v>
      </c>
      <c r="AV2903" s="17" t="s">
        <v>74</v>
      </c>
      <c r="AW2903" s="17">
        <v>0.34620807556497002</v>
      </c>
      <c r="AX2903" s="17">
        <v>0.362918185338993</v>
      </c>
      <c r="AY2903" s="17">
        <v>0.40821710244863701</v>
      </c>
      <c r="AZ2903" s="17">
        <v>0.38618368553239102</v>
      </c>
    </row>
    <row r="2904" spans="2:52" x14ac:dyDescent="0.35">
      <c r="B2904" t="s">
        <v>784</v>
      </c>
      <c r="C2904" s="17">
        <v>0.109283236670592</v>
      </c>
      <c r="D2904" s="17">
        <v>9.8564951531160794E-2</v>
      </c>
      <c r="E2904" s="17">
        <v>0.11764311596138</v>
      </c>
      <c r="F2904" s="17"/>
      <c r="G2904" s="17">
        <v>0.22143963772087899</v>
      </c>
      <c r="H2904" s="17">
        <v>0.159238851525037</v>
      </c>
      <c r="I2904" s="17">
        <v>0.107618880901643</v>
      </c>
      <c r="J2904" s="17">
        <v>9.8832275249635906E-2</v>
      </c>
      <c r="K2904" s="17">
        <v>6.8010367614007597E-2</v>
      </c>
      <c r="L2904" s="17">
        <v>4.44447277163975E-2</v>
      </c>
      <c r="M2904" s="17"/>
      <c r="N2904" s="17">
        <v>0.13508933525488501</v>
      </c>
      <c r="O2904" s="17">
        <v>0.12508243088179399</v>
      </c>
      <c r="P2904" s="17">
        <v>7.8366869253840593E-2</v>
      </c>
      <c r="Q2904" s="17">
        <v>9.1255334221080106E-2</v>
      </c>
      <c r="R2904" s="17"/>
      <c r="S2904" s="17">
        <v>0.11832944323398201</v>
      </c>
      <c r="T2904" s="17">
        <v>0.110580816596713</v>
      </c>
      <c r="U2904" s="17">
        <v>9.3345139695787296E-2</v>
      </c>
      <c r="V2904" s="17">
        <v>0.14657030559446099</v>
      </c>
      <c r="W2904" s="17">
        <v>8.6184053657377205E-2</v>
      </c>
      <c r="X2904" s="17">
        <v>0.128286195210919</v>
      </c>
      <c r="Y2904" s="17">
        <v>0.103500365967714</v>
      </c>
      <c r="Z2904" s="17">
        <v>8.5346028254769293E-2</v>
      </c>
      <c r="AA2904" s="17">
        <v>9.4613701323450899E-2</v>
      </c>
      <c r="AB2904" s="17">
        <v>0.12033618928104201</v>
      </c>
      <c r="AC2904" s="17">
        <v>9.1295702050096503E-2</v>
      </c>
      <c r="AD2904" s="17">
        <v>9.0023852226623402E-2</v>
      </c>
      <c r="AE2904" s="17"/>
      <c r="AF2904" s="17">
        <v>9.1713345356691706E-2</v>
      </c>
      <c r="AG2904" s="17">
        <v>0.103625061659947</v>
      </c>
      <c r="AH2904" s="17">
        <v>0.113111956230545</v>
      </c>
      <c r="AI2904" s="17"/>
      <c r="AJ2904" s="17">
        <v>7.8087534758556704E-2</v>
      </c>
      <c r="AK2904" s="17">
        <v>0.135689318570758</v>
      </c>
      <c r="AL2904" s="17">
        <v>7.4446355347108001E-2</v>
      </c>
      <c r="AM2904" s="17">
        <v>0.386893614151748</v>
      </c>
      <c r="AN2904" s="17">
        <v>9.4079232828476703E-2</v>
      </c>
      <c r="AO2904" s="17"/>
      <c r="AP2904" s="17">
        <v>9.6017988401774002E-2</v>
      </c>
      <c r="AQ2904" s="17">
        <v>0.10504161673589101</v>
      </c>
      <c r="AR2904" s="17">
        <v>0.14268608096884</v>
      </c>
      <c r="AS2904" s="17"/>
      <c r="AT2904" s="17">
        <v>7.19007244251893E-2</v>
      </c>
      <c r="AU2904" s="17">
        <v>0.130753547757745</v>
      </c>
      <c r="AV2904" s="17" t="s">
        <v>74</v>
      </c>
      <c r="AW2904" s="17">
        <v>0.16940116213649001</v>
      </c>
      <c r="AX2904" s="17">
        <v>9.5141294252457695E-2</v>
      </c>
      <c r="AY2904" s="17">
        <v>0.121640132359531</v>
      </c>
      <c r="AZ2904" s="17">
        <v>0.15133245244839599</v>
      </c>
    </row>
    <row r="2905" spans="2:52" x14ac:dyDescent="0.35">
      <c r="B2905" t="s">
        <v>112</v>
      </c>
      <c r="C2905" s="17">
        <v>0.28280876137122302</v>
      </c>
      <c r="D2905" s="17">
        <v>0.22314739053179999</v>
      </c>
      <c r="E2905" s="17">
        <v>0.33688303994708102</v>
      </c>
      <c r="F2905" s="17"/>
      <c r="G2905" s="17">
        <v>0.182454171956108</v>
      </c>
      <c r="H2905" s="17">
        <v>0.245546334708275</v>
      </c>
      <c r="I2905" s="17">
        <v>0.30165179935202602</v>
      </c>
      <c r="J2905" s="17">
        <v>0.29923799870647</v>
      </c>
      <c r="K2905" s="17">
        <v>0.34826682449019097</v>
      </c>
      <c r="L2905" s="17">
        <v>0.29450503135461997</v>
      </c>
      <c r="M2905" s="17"/>
      <c r="N2905" s="17">
        <v>0.23954394803811199</v>
      </c>
      <c r="O2905" s="17">
        <v>0.25180316612297599</v>
      </c>
      <c r="P2905" s="17">
        <v>0.279269961226984</v>
      </c>
      <c r="Q2905" s="17">
        <v>0.35623731914172801</v>
      </c>
      <c r="R2905" s="17"/>
      <c r="S2905" s="17">
        <v>0.32479059171443703</v>
      </c>
      <c r="T2905" s="17">
        <v>0.28545676318652502</v>
      </c>
      <c r="U2905" s="17">
        <v>0.22265038880877</v>
      </c>
      <c r="V2905" s="17">
        <v>0.32367694330389102</v>
      </c>
      <c r="W2905" s="17">
        <v>0.28231345687787501</v>
      </c>
      <c r="X2905" s="17">
        <v>0.24241997654302999</v>
      </c>
      <c r="Y2905" s="17">
        <v>0.25613398771111801</v>
      </c>
      <c r="Z2905" s="17">
        <v>0.32142618588483601</v>
      </c>
      <c r="AA2905" s="17">
        <v>0.25539069566245798</v>
      </c>
      <c r="AB2905" s="17">
        <v>0.31367098840934299</v>
      </c>
      <c r="AC2905" s="17">
        <v>0.228649647907537</v>
      </c>
      <c r="AD2905" s="17">
        <v>0.37946573037472298</v>
      </c>
      <c r="AE2905" s="17"/>
      <c r="AF2905" s="17">
        <v>0.32289785358631101</v>
      </c>
      <c r="AG2905" s="17">
        <v>0.24234326483066199</v>
      </c>
      <c r="AH2905" s="17">
        <v>0.32138290625817501</v>
      </c>
      <c r="AI2905" s="17"/>
      <c r="AJ2905" s="17">
        <v>0.29530875285323999</v>
      </c>
      <c r="AK2905" s="17">
        <v>0.24968648641489199</v>
      </c>
      <c r="AL2905" s="17">
        <v>0.247624617331311</v>
      </c>
      <c r="AM2905" s="17">
        <v>0.28258494861099598</v>
      </c>
      <c r="AN2905" s="17">
        <v>0.36580093825678001</v>
      </c>
      <c r="AO2905" s="17"/>
      <c r="AP2905" s="17">
        <v>0.19965098459865299</v>
      </c>
      <c r="AQ2905" s="17">
        <v>0.25157719571383602</v>
      </c>
      <c r="AR2905" s="17">
        <v>0.203184601591827</v>
      </c>
      <c r="AS2905" s="17"/>
      <c r="AT2905" s="17">
        <v>0.276869213697161</v>
      </c>
      <c r="AU2905" s="17">
        <v>0.27980929395227699</v>
      </c>
      <c r="AV2905" s="17" t="s">
        <v>74</v>
      </c>
      <c r="AW2905" s="17">
        <v>0.29680567552116099</v>
      </c>
      <c r="AX2905" s="17">
        <v>0.36829256184409398</v>
      </c>
      <c r="AY2905" s="17">
        <v>0.25966348886325802</v>
      </c>
      <c r="AZ2905" s="17">
        <v>0.23634428116072501</v>
      </c>
    </row>
    <row r="2906" spans="2:52" x14ac:dyDescent="0.35">
      <c r="C2906" s="17"/>
      <c r="D2906" s="17"/>
      <c r="E2906" s="17"/>
      <c r="F2906" s="17"/>
      <c r="G2906" s="17"/>
      <c r="H2906" s="17"/>
      <c r="I2906" s="17"/>
      <c r="J2906" s="17"/>
      <c r="K2906" s="17"/>
      <c r="L2906" s="17"/>
      <c r="M2906" s="17"/>
      <c r="N2906" s="17"/>
      <c r="O2906" s="17"/>
      <c r="P2906" s="17"/>
      <c r="Q2906" s="17"/>
      <c r="R2906" s="17"/>
      <c r="S2906" s="17"/>
      <c r="T2906" s="17"/>
      <c r="U2906" s="17"/>
      <c r="V2906" s="17"/>
      <c r="W2906" s="17"/>
      <c r="X2906" s="17"/>
      <c r="Y2906" s="17"/>
      <c r="Z2906" s="17"/>
      <c r="AA2906" s="17"/>
      <c r="AB2906" s="17"/>
      <c r="AC2906" s="17"/>
      <c r="AD2906" s="17"/>
      <c r="AE2906" s="17"/>
      <c r="AF2906" s="17"/>
      <c r="AG2906" s="17"/>
      <c r="AH2906" s="17"/>
      <c r="AI2906" s="17"/>
      <c r="AJ2906" s="17"/>
      <c r="AK2906" s="17"/>
      <c r="AL2906" s="17"/>
      <c r="AM2906" s="17"/>
      <c r="AN2906" s="17"/>
      <c r="AO2906" s="17"/>
      <c r="AP2906" s="17"/>
      <c r="AQ2906" s="17"/>
      <c r="AR2906" s="17"/>
      <c r="AS2906" s="17"/>
      <c r="AT2906" s="17"/>
      <c r="AU2906" s="17"/>
      <c r="AV2906" s="17"/>
      <c r="AW2906" s="17"/>
      <c r="AX2906" s="17"/>
      <c r="AY2906" s="17"/>
      <c r="AZ2906" s="17"/>
    </row>
    <row r="2907" spans="2:52" x14ac:dyDescent="0.35">
      <c r="B2907" s="6" t="s">
        <v>789</v>
      </c>
      <c r="C2907" s="17"/>
      <c r="D2907" s="17"/>
      <c r="E2907" s="17"/>
      <c r="F2907" s="17"/>
      <c r="G2907" s="17"/>
      <c r="H2907" s="17"/>
      <c r="I2907" s="17"/>
      <c r="J2907" s="17"/>
      <c r="K2907" s="17"/>
      <c r="L2907" s="17"/>
      <c r="M2907" s="17"/>
      <c r="N2907" s="17"/>
      <c r="O2907" s="17"/>
      <c r="P2907" s="17"/>
      <c r="Q2907" s="17"/>
      <c r="R2907" s="17"/>
      <c r="S2907" s="17"/>
      <c r="T2907" s="17"/>
      <c r="U2907" s="17"/>
      <c r="V2907" s="17"/>
      <c r="W2907" s="17"/>
      <c r="X2907" s="17"/>
      <c r="Y2907" s="17"/>
      <c r="Z2907" s="17"/>
      <c r="AA2907" s="17"/>
      <c r="AB2907" s="17"/>
      <c r="AC2907" s="17"/>
      <c r="AD2907" s="17"/>
      <c r="AE2907" s="17"/>
      <c r="AF2907" s="17"/>
      <c r="AG2907" s="17"/>
      <c r="AH2907" s="17"/>
      <c r="AI2907" s="17"/>
      <c r="AJ2907" s="17"/>
      <c r="AK2907" s="17"/>
      <c r="AL2907" s="17"/>
      <c r="AM2907" s="17"/>
      <c r="AN2907" s="17"/>
      <c r="AO2907" s="17"/>
      <c r="AP2907" s="17"/>
      <c r="AQ2907" s="17"/>
      <c r="AR2907" s="17"/>
      <c r="AS2907" s="17"/>
      <c r="AT2907" s="17"/>
      <c r="AU2907" s="17"/>
      <c r="AV2907" s="17"/>
      <c r="AW2907" s="17"/>
      <c r="AX2907" s="17"/>
      <c r="AY2907" s="17"/>
      <c r="AZ2907" s="17"/>
    </row>
    <row r="2908" spans="2:52" x14ac:dyDescent="0.35">
      <c r="B2908" s="24" t="s">
        <v>156</v>
      </c>
      <c r="C2908" s="17"/>
      <c r="D2908" s="17"/>
      <c r="E2908" s="17"/>
      <c r="F2908" s="17"/>
      <c r="G2908" s="17"/>
      <c r="H2908" s="17"/>
      <c r="I2908" s="17"/>
      <c r="J2908" s="17"/>
      <c r="K2908" s="17"/>
      <c r="L2908" s="17"/>
      <c r="M2908" s="17"/>
      <c r="N2908" s="17"/>
      <c r="O2908" s="17"/>
      <c r="P2908" s="17"/>
      <c r="Q2908" s="17"/>
      <c r="R2908" s="17"/>
      <c r="S2908" s="17"/>
      <c r="T2908" s="17"/>
      <c r="U2908" s="17"/>
      <c r="V2908" s="17"/>
      <c r="W2908" s="17"/>
      <c r="X2908" s="17"/>
      <c r="Y2908" s="17"/>
      <c r="Z2908" s="17"/>
      <c r="AA2908" s="17"/>
      <c r="AB2908" s="17"/>
      <c r="AC2908" s="17"/>
      <c r="AD2908" s="17"/>
      <c r="AE2908" s="17"/>
      <c r="AF2908" s="17"/>
      <c r="AG2908" s="17"/>
      <c r="AH2908" s="17"/>
      <c r="AI2908" s="17"/>
      <c r="AJ2908" s="17"/>
      <c r="AK2908" s="17"/>
      <c r="AL2908" s="17"/>
      <c r="AM2908" s="17"/>
      <c r="AN2908" s="17"/>
      <c r="AO2908" s="17"/>
      <c r="AP2908" s="17"/>
      <c r="AQ2908" s="17"/>
      <c r="AR2908" s="17"/>
      <c r="AS2908" s="17"/>
      <c r="AT2908" s="17"/>
      <c r="AU2908" s="17"/>
      <c r="AV2908" s="17"/>
      <c r="AW2908" s="17"/>
      <c r="AX2908" s="17"/>
      <c r="AY2908" s="17"/>
      <c r="AZ2908" s="17"/>
    </row>
    <row r="2909" spans="2:52" x14ac:dyDescent="0.35">
      <c r="B2909" t="s">
        <v>782</v>
      </c>
      <c r="C2909" s="17">
        <v>0.149205401737625</v>
      </c>
      <c r="D2909" s="17">
        <v>0.162815218608061</v>
      </c>
      <c r="E2909" s="17">
        <v>0.136429264019755</v>
      </c>
      <c r="F2909" s="17"/>
      <c r="G2909" s="17">
        <v>0.22242342391049499</v>
      </c>
      <c r="H2909" s="17">
        <v>0.15997836277562699</v>
      </c>
      <c r="I2909" s="17">
        <v>0.141441969744626</v>
      </c>
      <c r="J2909" s="17">
        <v>0.147946804465342</v>
      </c>
      <c r="K2909" s="17">
        <v>7.5263389915945306E-2</v>
      </c>
      <c r="L2909" s="17">
        <v>0.15878974409031801</v>
      </c>
      <c r="M2909" s="17"/>
      <c r="N2909" s="17">
        <v>0.15450687570621099</v>
      </c>
      <c r="O2909" s="17">
        <v>0.15746898376268001</v>
      </c>
      <c r="P2909" s="17">
        <v>0.162404004077049</v>
      </c>
      <c r="Q2909" s="17">
        <v>0.126409942044824</v>
      </c>
      <c r="R2909" s="17"/>
      <c r="S2909" s="17">
        <v>0.18499899780835199</v>
      </c>
      <c r="T2909" s="17">
        <v>0.15319523478716801</v>
      </c>
      <c r="U2909" s="17">
        <v>0.118130056607721</v>
      </c>
      <c r="V2909" s="17">
        <v>0.132032314906324</v>
      </c>
      <c r="W2909" s="17">
        <v>0.19223578053687301</v>
      </c>
      <c r="X2909" s="17">
        <v>0.14117748629106</v>
      </c>
      <c r="Y2909" s="17">
        <v>0.129756199543617</v>
      </c>
      <c r="Z2909" s="17">
        <v>0.102852291629944</v>
      </c>
      <c r="AA2909" s="17">
        <v>0.153453371394078</v>
      </c>
      <c r="AB2909" s="17">
        <v>0.12538530159408501</v>
      </c>
      <c r="AC2909" s="17">
        <v>0.15920042158089101</v>
      </c>
      <c r="AD2909" s="17">
        <v>0.15983924357415399</v>
      </c>
      <c r="AE2909" s="17"/>
      <c r="AF2909" s="17">
        <v>0.149652065268576</v>
      </c>
      <c r="AG2909" s="17">
        <v>0.13556918983076899</v>
      </c>
      <c r="AH2909" s="17">
        <v>0.158894533521829</v>
      </c>
      <c r="AI2909" s="17"/>
      <c r="AJ2909" s="17">
        <v>0.194800992197463</v>
      </c>
      <c r="AK2909" s="17">
        <v>0.15437403234211899</v>
      </c>
      <c r="AL2909" s="17">
        <v>9.1746532016859103E-2</v>
      </c>
      <c r="AM2909" s="17">
        <v>5.6407124325322598E-2</v>
      </c>
      <c r="AN2909" s="17">
        <v>0.108425035525373</v>
      </c>
      <c r="AO2909" s="17"/>
      <c r="AP2909" s="17">
        <v>0.27513136979828701</v>
      </c>
      <c r="AQ2909" s="17">
        <v>0.14602521745636099</v>
      </c>
      <c r="AR2909" s="17">
        <v>0.18722771714224101</v>
      </c>
      <c r="AS2909" s="17"/>
      <c r="AT2909" s="17">
        <v>0.15263928293735099</v>
      </c>
      <c r="AU2909" s="17">
        <v>0.150026256230854</v>
      </c>
      <c r="AV2909" s="17" t="s">
        <v>74</v>
      </c>
      <c r="AW2909" s="17">
        <v>0.184096801243915</v>
      </c>
      <c r="AX2909" s="17">
        <v>0.16031293879196801</v>
      </c>
      <c r="AY2909" s="17">
        <v>0.13572427535329401</v>
      </c>
      <c r="AZ2909" s="17">
        <v>5.0701850149873502E-2</v>
      </c>
    </row>
    <row r="2910" spans="2:52" x14ac:dyDescent="0.35">
      <c r="B2910" t="s">
        <v>783</v>
      </c>
      <c r="C2910" s="17">
        <v>0.591983851609442</v>
      </c>
      <c r="D2910" s="17">
        <v>0.63258600661278996</v>
      </c>
      <c r="E2910" s="17">
        <v>0.55722213912169805</v>
      </c>
      <c r="F2910" s="17"/>
      <c r="G2910" s="17">
        <v>0.601654819580418</v>
      </c>
      <c r="H2910" s="17">
        <v>0.59781798760110505</v>
      </c>
      <c r="I2910" s="17">
        <v>0.58421057468711102</v>
      </c>
      <c r="J2910" s="17">
        <v>0.60105962017312997</v>
      </c>
      <c r="K2910" s="17">
        <v>0.64266924114226998</v>
      </c>
      <c r="L2910" s="17">
        <v>0.54293692652028902</v>
      </c>
      <c r="M2910" s="17"/>
      <c r="N2910" s="17">
        <v>0.61693193852851103</v>
      </c>
      <c r="O2910" s="17">
        <v>0.61268224919816705</v>
      </c>
      <c r="P2910" s="17">
        <v>0.57124802165192101</v>
      </c>
      <c r="Q2910" s="17">
        <v>0.56345839206110704</v>
      </c>
      <c r="R2910" s="17"/>
      <c r="S2910" s="17">
        <v>0.55862274337590601</v>
      </c>
      <c r="T2910" s="17">
        <v>0.60941456732569299</v>
      </c>
      <c r="U2910" s="17">
        <v>0.58947854430214897</v>
      </c>
      <c r="V2910" s="17">
        <v>0.55435660926698604</v>
      </c>
      <c r="W2910" s="17">
        <v>0.57299443504703795</v>
      </c>
      <c r="X2910" s="17">
        <v>0.64481841591550704</v>
      </c>
      <c r="Y2910" s="17">
        <v>0.63314390002371301</v>
      </c>
      <c r="Z2910" s="17">
        <v>0.4606144545109</v>
      </c>
      <c r="AA2910" s="17">
        <v>0.59672912409287604</v>
      </c>
      <c r="AB2910" s="17">
        <v>0.59901833605878796</v>
      </c>
      <c r="AC2910" s="17">
        <v>0.648864576445771</v>
      </c>
      <c r="AD2910" s="17">
        <v>0.59625400164555797</v>
      </c>
      <c r="AE2910" s="17"/>
      <c r="AF2910" s="17">
        <v>0.54897763130160904</v>
      </c>
      <c r="AG2910" s="17">
        <v>0.65884541265581797</v>
      </c>
      <c r="AH2910" s="17">
        <v>0.49933765312893802</v>
      </c>
      <c r="AI2910" s="17"/>
      <c r="AJ2910" s="17">
        <v>0.498402804953126</v>
      </c>
      <c r="AK2910" s="17">
        <v>0.68149170324042996</v>
      </c>
      <c r="AL2910" s="17">
        <v>0.63602067213762703</v>
      </c>
      <c r="AM2910" s="17">
        <v>0.262183188357069</v>
      </c>
      <c r="AN2910" s="17">
        <v>0.54657935543151603</v>
      </c>
      <c r="AO2910" s="17"/>
      <c r="AP2910" s="17">
        <v>0.46779645007481901</v>
      </c>
      <c r="AQ2910" s="17">
        <v>0.694574383562234</v>
      </c>
      <c r="AR2910" s="17">
        <v>0.63808719332022301</v>
      </c>
      <c r="AS2910" s="17"/>
      <c r="AT2910" s="17">
        <v>0.57671176800999402</v>
      </c>
      <c r="AU2910" s="17">
        <v>0.64525950992025904</v>
      </c>
      <c r="AV2910" s="17" t="s">
        <v>74</v>
      </c>
      <c r="AW2910" s="17">
        <v>0.583596237508333</v>
      </c>
      <c r="AX2910" s="17">
        <v>0.51078580721119105</v>
      </c>
      <c r="AY2910" s="17">
        <v>0.57040132019536705</v>
      </c>
      <c r="AZ2910" s="17">
        <v>0.71112334183561199</v>
      </c>
    </row>
    <row r="2911" spans="2:52" x14ac:dyDescent="0.35">
      <c r="B2911" t="s">
        <v>784</v>
      </c>
      <c r="C2911" s="17">
        <v>6.0339447173013101E-2</v>
      </c>
      <c r="D2911" s="17">
        <v>5.7418176659709899E-2</v>
      </c>
      <c r="E2911" s="17">
        <v>6.1581133136080303E-2</v>
      </c>
      <c r="F2911" s="17"/>
      <c r="G2911" s="17">
        <v>7.0625805431477895E-2</v>
      </c>
      <c r="H2911" s="17">
        <v>4.93683252370202E-2</v>
      </c>
      <c r="I2911" s="17">
        <v>5.38421617240901E-2</v>
      </c>
      <c r="J2911" s="17">
        <v>5.96237086779755E-2</v>
      </c>
      <c r="K2911" s="17">
        <v>6.3930853740213206E-2</v>
      </c>
      <c r="L2911" s="17">
        <v>6.4742952041958401E-2</v>
      </c>
      <c r="M2911" s="17"/>
      <c r="N2911" s="17">
        <v>6.0440630550815201E-2</v>
      </c>
      <c r="O2911" s="17">
        <v>5.71444411361169E-2</v>
      </c>
      <c r="P2911" s="17">
        <v>8.3085899455272796E-2</v>
      </c>
      <c r="Q2911" s="17">
        <v>4.6861510417600699E-2</v>
      </c>
      <c r="R2911" s="17"/>
      <c r="S2911" s="17">
        <v>7.1932847369578903E-2</v>
      </c>
      <c r="T2911" s="17">
        <v>7.5173211914156504E-2</v>
      </c>
      <c r="U2911" s="17">
        <v>5.5642604877712498E-2</v>
      </c>
      <c r="V2911" s="17">
        <v>5.17299362833493E-2</v>
      </c>
      <c r="W2911" s="17">
        <v>7.0907577043930803E-2</v>
      </c>
      <c r="X2911" s="17">
        <v>3.9564352567627699E-2</v>
      </c>
      <c r="Y2911" s="17">
        <v>4.4657319518034699E-2</v>
      </c>
      <c r="Z2911" s="17">
        <v>0.12554351429631799</v>
      </c>
      <c r="AA2911" s="17">
        <v>4.9963750062310297E-2</v>
      </c>
      <c r="AB2911" s="17">
        <v>5.2368002135726198E-2</v>
      </c>
      <c r="AC2911" s="17">
        <v>7.8077679160461502E-2</v>
      </c>
      <c r="AD2911" s="17">
        <v>0</v>
      </c>
      <c r="AE2911" s="17"/>
      <c r="AF2911" s="17">
        <v>8.3486097787214206E-2</v>
      </c>
      <c r="AG2911" s="17">
        <v>3.8237299342366797E-2</v>
      </c>
      <c r="AH2911" s="17">
        <v>6.2799741793552105E-2</v>
      </c>
      <c r="AI2911" s="17"/>
      <c r="AJ2911" s="17">
        <v>8.0478529127696E-2</v>
      </c>
      <c r="AK2911" s="17">
        <v>4.8819729799867102E-2</v>
      </c>
      <c r="AL2911" s="17">
        <v>2.4146562026645401E-2</v>
      </c>
      <c r="AM2911" s="17">
        <v>0.24105729984683799</v>
      </c>
      <c r="AN2911" s="17">
        <v>6.6795999526624697E-2</v>
      </c>
      <c r="AO2911" s="17"/>
      <c r="AP2911" s="17">
        <v>7.8409471857387003E-2</v>
      </c>
      <c r="AQ2911" s="17">
        <v>3.08637764566068E-2</v>
      </c>
      <c r="AR2911" s="17">
        <v>1.9367752380937901E-2</v>
      </c>
      <c r="AS2911" s="17"/>
      <c r="AT2911" s="17">
        <v>6.9198347515417993E-2</v>
      </c>
      <c r="AU2911" s="17">
        <v>3.7316369870400101E-2</v>
      </c>
      <c r="AV2911" s="17" t="s">
        <v>74</v>
      </c>
      <c r="AW2911" s="17">
        <v>4.6811041860787203E-2</v>
      </c>
      <c r="AX2911" s="17">
        <v>6.0178876789987797E-2</v>
      </c>
      <c r="AY2911" s="17">
        <v>7.6529687831283805E-2</v>
      </c>
      <c r="AZ2911" s="17">
        <v>9.5146054982459899E-2</v>
      </c>
    </row>
    <row r="2912" spans="2:52" x14ac:dyDescent="0.35">
      <c r="B2912" t="s">
        <v>112</v>
      </c>
      <c r="C2912" s="17">
        <v>0.19847129947992001</v>
      </c>
      <c r="D2912" s="17">
        <v>0.14718059811943901</v>
      </c>
      <c r="E2912" s="17">
        <v>0.24476746372246699</v>
      </c>
      <c r="F2912" s="17"/>
      <c r="G2912" s="17">
        <v>0.105295951077609</v>
      </c>
      <c r="H2912" s="17">
        <v>0.19283532438624801</v>
      </c>
      <c r="I2912" s="17">
        <v>0.220505293844173</v>
      </c>
      <c r="J2912" s="17">
        <v>0.19136986668355299</v>
      </c>
      <c r="K2912" s="17">
        <v>0.21813651520157201</v>
      </c>
      <c r="L2912" s="17">
        <v>0.23353037734743501</v>
      </c>
      <c r="M2912" s="17"/>
      <c r="N2912" s="17">
        <v>0.16812055521446301</v>
      </c>
      <c r="O2912" s="17">
        <v>0.172704325903036</v>
      </c>
      <c r="P2912" s="17">
        <v>0.18326207481575699</v>
      </c>
      <c r="Q2912" s="17">
        <v>0.26327015547646798</v>
      </c>
      <c r="R2912" s="17"/>
      <c r="S2912" s="17">
        <v>0.184445411446162</v>
      </c>
      <c r="T2912" s="17">
        <v>0.16221698597298201</v>
      </c>
      <c r="U2912" s="17">
        <v>0.23674879421241701</v>
      </c>
      <c r="V2912" s="17">
        <v>0.26188113954334102</v>
      </c>
      <c r="W2912" s="17">
        <v>0.16386220737215801</v>
      </c>
      <c r="X2912" s="17">
        <v>0.17443974522580499</v>
      </c>
      <c r="Y2912" s="17">
        <v>0.19244258091463501</v>
      </c>
      <c r="Z2912" s="17">
        <v>0.31098973956283799</v>
      </c>
      <c r="AA2912" s="17">
        <v>0.199853754450735</v>
      </c>
      <c r="AB2912" s="17">
        <v>0.22322836021140099</v>
      </c>
      <c r="AC2912" s="17">
        <v>0.113857322812876</v>
      </c>
      <c r="AD2912" s="17">
        <v>0.243906754780288</v>
      </c>
      <c r="AE2912" s="17"/>
      <c r="AF2912" s="17">
        <v>0.217884205642601</v>
      </c>
      <c r="AG2912" s="17">
        <v>0.16734809817104601</v>
      </c>
      <c r="AH2912" s="17">
        <v>0.27896807155567999</v>
      </c>
      <c r="AI2912" s="17"/>
      <c r="AJ2912" s="17">
        <v>0.22631767372171499</v>
      </c>
      <c r="AK2912" s="17">
        <v>0.11531453461758299</v>
      </c>
      <c r="AL2912" s="17">
        <v>0.24808623381886799</v>
      </c>
      <c r="AM2912" s="17">
        <v>0.44035238747077099</v>
      </c>
      <c r="AN2912" s="17">
        <v>0.27819960951648698</v>
      </c>
      <c r="AO2912" s="17"/>
      <c r="AP2912" s="17">
        <v>0.178662708269507</v>
      </c>
      <c r="AQ2912" s="17">
        <v>0.128536622524797</v>
      </c>
      <c r="AR2912" s="17">
        <v>0.15531733715659901</v>
      </c>
      <c r="AS2912" s="17"/>
      <c r="AT2912" s="17">
        <v>0.20145060153723701</v>
      </c>
      <c r="AU2912" s="17">
        <v>0.16739786397848699</v>
      </c>
      <c r="AV2912" s="17" t="s">
        <v>74</v>
      </c>
      <c r="AW2912" s="17">
        <v>0.185495919386965</v>
      </c>
      <c r="AX2912" s="17">
        <v>0.26872237720685299</v>
      </c>
      <c r="AY2912" s="17">
        <v>0.217344716620055</v>
      </c>
      <c r="AZ2912" s="17">
        <v>0.14302875303205401</v>
      </c>
    </row>
    <row r="2913" spans="2:52" x14ac:dyDescent="0.35">
      <c r="C2913" s="17"/>
      <c r="D2913" s="17"/>
      <c r="E2913" s="17"/>
      <c r="F2913" s="17"/>
      <c r="G2913" s="17"/>
      <c r="H2913" s="17"/>
      <c r="I2913" s="17"/>
      <c r="J2913" s="17"/>
      <c r="K2913" s="17"/>
      <c r="L2913" s="17"/>
      <c r="M2913" s="17"/>
      <c r="N2913" s="17"/>
      <c r="O2913" s="17"/>
      <c r="P2913" s="17"/>
      <c r="Q2913" s="17"/>
      <c r="R2913" s="17"/>
      <c r="S2913" s="17"/>
      <c r="T2913" s="17"/>
      <c r="U2913" s="17"/>
      <c r="V2913" s="17"/>
      <c r="W2913" s="17"/>
      <c r="X2913" s="17"/>
      <c r="Y2913" s="17"/>
      <c r="Z2913" s="17"/>
      <c r="AA2913" s="17"/>
      <c r="AB2913" s="17"/>
      <c r="AC2913" s="17"/>
      <c r="AD2913" s="17"/>
      <c r="AE2913" s="17"/>
      <c r="AF2913" s="17"/>
      <c r="AG2913" s="17"/>
      <c r="AH2913" s="17"/>
      <c r="AI2913" s="17"/>
      <c r="AJ2913" s="17"/>
      <c r="AK2913" s="17"/>
      <c r="AL2913" s="17"/>
      <c r="AM2913" s="17"/>
      <c r="AN2913" s="17"/>
      <c r="AO2913" s="17"/>
      <c r="AP2913" s="17"/>
      <c r="AQ2913" s="17"/>
      <c r="AR2913" s="17"/>
      <c r="AS2913" s="17"/>
      <c r="AT2913" s="17"/>
      <c r="AU2913" s="17"/>
      <c r="AV2913" s="17"/>
      <c r="AW2913" s="17"/>
      <c r="AX2913" s="17"/>
      <c r="AY2913" s="17"/>
      <c r="AZ2913" s="17"/>
    </row>
    <row r="2914" spans="2:52" x14ac:dyDescent="0.35">
      <c r="B2914" s="6" t="s">
        <v>790</v>
      </c>
      <c r="C2914" s="17"/>
      <c r="D2914" s="17"/>
      <c r="E2914" s="17"/>
      <c r="F2914" s="17"/>
      <c r="G2914" s="17"/>
      <c r="H2914" s="17"/>
      <c r="I2914" s="17"/>
      <c r="J2914" s="17"/>
      <c r="K2914" s="17"/>
      <c r="L2914" s="17"/>
      <c r="M2914" s="17"/>
      <c r="N2914" s="17"/>
      <c r="O2914" s="17"/>
      <c r="P2914" s="17"/>
      <c r="Q2914" s="17"/>
      <c r="R2914" s="17"/>
      <c r="S2914" s="17"/>
      <c r="T2914" s="17"/>
      <c r="U2914" s="17"/>
      <c r="V2914" s="17"/>
      <c r="W2914" s="17"/>
      <c r="X2914" s="17"/>
      <c r="Y2914" s="17"/>
      <c r="Z2914" s="17"/>
      <c r="AA2914" s="17"/>
      <c r="AB2914" s="17"/>
      <c r="AC2914" s="17"/>
      <c r="AD2914" s="17"/>
      <c r="AE2914" s="17"/>
      <c r="AF2914" s="17"/>
      <c r="AG2914" s="17"/>
      <c r="AH2914" s="17"/>
      <c r="AI2914" s="17"/>
      <c r="AJ2914" s="17"/>
      <c r="AK2914" s="17"/>
      <c r="AL2914" s="17"/>
      <c r="AM2914" s="17"/>
      <c r="AN2914" s="17"/>
      <c r="AO2914" s="17"/>
      <c r="AP2914" s="17"/>
      <c r="AQ2914" s="17"/>
      <c r="AR2914" s="17"/>
      <c r="AS2914" s="17"/>
      <c r="AT2914" s="17"/>
      <c r="AU2914" s="17"/>
      <c r="AV2914" s="17"/>
      <c r="AW2914" s="17"/>
      <c r="AX2914" s="17"/>
      <c r="AY2914" s="17"/>
      <c r="AZ2914" s="17"/>
    </row>
    <row r="2915" spans="2:52" x14ac:dyDescent="0.35">
      <c r="B2915" s="24" t="s">
        <v>156</v>
      </c>
      <c r="C2915" s="17"/>
      <c r="D2915" s="17"/>
      <c r="E2915" s="17"/>
      <c r="F2915" s="17"/>
      <c r="G2915" s="17"/>
      <c r="H2915" s="17"/>
      <c r="I2915" s="17"/>
      <c r="J2915" s="17"/>
      <c r="K2915" s="17"/>
      <c r="L2915" s="17"/>
      <c r="M2915" s="17"/>
      <c r="N2915" s="17"/>
      <c r="O2915" s="17"/>
      <c r="P2915" s="17"/>
      <c r="Q2915" s="17"/>
      <c r="R2915" s="17"/>
      <c r="S2915" s="17"/>
      <c r="T2915" s="17"/>
      <c r="U2915" s="17"/>
      <c r="V2915" s="17"/>
      <c r="W2915" s="17"/>
      <c r="X2915" s="17"/>
      <c r="Y2915" s="17"/>
      <c r="Z2915" s="17"/>
      <c r="AA2915" s="17"/>
      <c r="AB2915" s="17"/>
      <c r="AC2915" s="17"/>
      <c r="AD2915" s="17"/>
      <c r="AE2915" s="17"/>
      <c r="AF2915" s="17"/>
      <c r="AG2915" s="17"/>
      <c r="AH2915" s="17"/>
      <c r="AI2915" s="17"/>
      <c r="AJ2915" s="17"/>
      <c r="AK2915" s="17"/>
      <c r="AL2915" s="17"/>
      <c r="AM2915" s="17"/>
      <c r="AN2915" s="17"/>
      <c r="AO2915" s="17"/>
      <c r="AP2915" s="17"/>
      <c r="AQ2915" s="17"/>
      <c r="AR2915" s="17"/>
      <c r="AS2915" s="17"/>
      <c r="AT2915" s="17"/>
      <c r="AU2915" s="17"/>
      <c r="AV2915" s="17"/>
      <c r="AW2915" s="17"/>
      <c r="AX2915" s="17"/>
      <c r="AY2915" s="17"/>
      <c r="AZ2915" s="17"/>
    </row>
    <row r="2916" spans="2:52" x14ac:dyDescent="0.35">
      <c r="B2916" t="s">
        <v>782</v>
      </c>
      <c r="C2916" s="17">
        <v>0.13273988052170199</v>
      </c>
      <c r="D2916" s="17">
        <v>0.15088818557768299</v>
      </c>
      <c r="E2916" s="17">
        <v>0.115871896209812</v>
      </c>
      <c r="F2916" s="17"/>
      <c r="G2916" s="17">
        <v>0.22284952901633701</v>
      </c>
      <c r="H2916" s="17">
        <v>0.113048560466398</v>
      </c>
      <c r="I2916" s="17">
        <v>0.15741342783394999</v>
      </c>
      <c r="J2916" s="17">
        <v>0.122377300851405</v>
      </c>
      <c r="K2916" s="17">
        <v>6.2171651763968397E-2</v>
      </c>
      <c r="L2916" s="17">
        <v>0.131256998522604</v>
      </c>
      <c r="M2916" s="17"/>
      <c r="N2916" s="17">
        <v>0.13934938562336199</v>
      </c>
      <c r="O2916" s="17">
        <v>0.14480911008428701</v>
      </c>
      <c r="P2916" s="17">
        <v>0.14350498429118599</v>
      </c>
      <c r="Q2916" s="17">
        <v>0.10614005547616299</v>
      </c>
      <c r="R2916" s="17"/>
      <c r="S2916" s="17">
        <v>0.136333239327115</v>
      </c>
      <c r="T2916" s="17">
        <v>0.117614335229064</v>
      </c>
      <c r="U2916" s="17">
        <v>0.149406865925784</v>
      </c>
      <c r="V2916" s="17">
        <v>0.10250011262762899</v>
      </c>
      <c r="W2916" s="17">
        <v>0.163198403538065</v>
      </c>
      <c r="X2916" s="17">
        <v>0.14039319697809699</v>
      </c>
      <c r="Y2916" s="17">
        <v>9.8290407373274005E-2</v>
      </c>
      <c r="Z2916" s="17">
        <v>0.131613224380038</v>
      </c>
      <c r="AA2916" s="17">
        <v>0.15966450135321</v>
      </c>
      <c r="AB2916" s="17">
        <v>0.148701351214762</v>
      </c>
      <c r="AC2916" s="17">
        <v>0.120708874758681</v>
      </c>
      <c r="AD2916" s="17">
        <v>0.109701697221879</v>
      </c>
      <c r="AE2916" s="17"/>
      <c r="AF2916" s="17">
        <v>0.115071653288631</v>
      </c>
      <c r="AG2916" s="17">
        <v>0.14233677877905099</v>
      </c>
      <c r="AH2916" s="17">
        <v>0.136120219579766</v>
      </c>
      <c r="AI2916" s="17"/>
      <c r="AJ2916" s="17">
        <v>0.156866894505101</v>
      </c>
      <c r="AK2916" s="17">
        <v>0.14271119122585299</v>
      </c>
      <c r="AL2916" s="17">
        <v>0.128715874863882</v>
      </c>
      <c r="AM2916" s="17">
        <v>8.9534180301319197E-2</v>
      </c>
      <c r="AN2916" s="17">
        <v>8.6304501216575305E-2</v>
      </c>
      <c r="AO2916" s="17"/>
      <c r="AP2916" s="17">
        <v>0.21810954448914699</v>
      </c>
      <c r="AQ2916" s="17">
        <v>0.14650261061599701</v>
      </c>
      <c r="AR2916" s="17">
        <v>0.157148072106324</v>
      </c>
      <c r="AS2916" s="17"/>
      <c r="AT2916" s="17">
        <v>0.11700440165244599</v>
      </c>
      <c r="AU2916" s="17">
        <v>0.14769518144899901</v>
      </c>
      <c r="AV2916" s="17" t="s">
        <v>74</v>
      </c>
      <c r="AW2916" s="17">
        <v>0.18873951709345901</v>
      </c>
      <c r="AX2916" s="17">
        <v>0.16398271995407401</v>
      </c>
      <c r="AY2916" s="17">
        <v>0.11942663716242299</v>
      </c>
      <c r="AZ2916" s="17">
        <v>4.69214527192846E-2</v>
      </c>
    </row>
    <row r="2917" spans="2:52" x14ac:dyDescent="0.35">
      <c r="B2917" t="s">
        <v>783</v>
      </c>
      <c r="C2917" s="17">
        <v>0.54111964203529705</v>
      </c>
      <c r="D2917" s="17">
        <v>0.55295416721841895</v>
      </c>
      <c r="E2917" s="17">
        <v>0.53162941741494296</v>
      </c>
      <c r="F2917" s="17"/>
      <c r="G2917" s="17">
        <v>0.54617512861773898</v>
      </c>
      <c r="H2917" s="17">
        <v>0.55799294276820799</v>
      </c>
      <c r="I2917" s="17">
        <v>0.48382064167932598</v>
      </c>
      <c r="J2917" s="17">
        <v>0.56572248037394401</v>
      </c>
      <c r="K2917" s="17">
        <v>0.57630090985259597</v>
      </c>
      <c r="L2917" s="17">
        <v>0.52719433104077695</v>
      </c>
      <c r="M2917" s="17"/>
      <c r="N2917" s="17">
        <v>0.53052032208750899</v>
      </c>
      <c r="O2917" s="17">
        <v>0.52581184343799103</v>
      </c>
      <c r="P2917" s="17">
        <v>0.54863955388121</v>
      </c>
      <c r="Q2917" s="17">
        <v>0.56125185319256299</v>
      </c>
      <c r="R2917" s="17"/>
      <c r="S2917" s="17">
        <v>0.50469980555629002</v>
      </c>
      <c r="T2917" s="17">
        <v>0.60753394298274099</v>
      </c>
      <c r="U2917" s="17">
        <v>0.50426113150256202</v>
      </c>
      <c r="V2917" s="17">
        <v>0.54402588125578399</v>
      </c>
      <c r="W2917" s="17">
        <v>0.52836524896062798</v>
      </c>
      <c r="X2917" s="17">
        <v>0.57810317465987804</v>
      </c>
      <c r="Y2917" s="17">
        <v>0.60040724414416002</v>
      </c>
      <c r="Z2917" s="17">
        <v>0.39382135700286802</v>
      </c>
      <c r="AA2917" s="17">
        <v>0.50835632241418904</v>
      </c>
      <c r="AB2917" s="17">
        <v>0.48113368059539702</v>
      </c>
      <c r="AC2917" s="17">
        <v>0.61816305163048102</v>
      </c>
      <c r="AD2917" s="17">
        <v>0.57688524686682396</v>
      </c>
      <c r="AE2917" s="17"/>
      <c r="AF2917" s="17">
        <v>0.53559279662705706</v>
      </c>
      <c r="AG2917" s="17">
        <v>0.55743709682098996</v>
      </c>
      <c r="AH2917" s="17">
        <v>0.50730373430074305</v>
      </c>
      <c r="AI2917" s="17"/>
      <c r="AJ2917" s="17">
        <v>0.489322884430345</v>
      </c>
      <c r="AK2917" s="17">
        <v>0.57538409441102201</v>
      </c>
      <c r="AL2917" s="17">
        <v>0.57335373877266904</v>
      </c>
      <c r="AM2917" s="17">
        <v>0.18458013261061501</v>
      </c>
      <c r="AN2917" s="17">
        <v>0.54510318080020004</v>
      </c>
      <c r="AO2917" s="17"/>
      <c r="AP2917" s="17">
        <v>0.478184175565256</v>
      </c>
      <c r="AQ2917" s="17">
        <v>0.59089130014937796</v>
      </c>
      <c r="AR2917" s="17">
        <v>0.536111268592117</v>
      </c>
      <c r="AS2917" s="17"/>
      <c r="AT2917" s="17">
        <v>0.52912828552996305</v>
      </c>
      <c r="AU2917" s="17">
        <v>0.56408755680672595</v>
      </c>
      <c r="AV2917" s="17" t="s">
        <v>74</v>
      </c>
      <c r="AW2917" s="17">
        <v>0.56472827967527095</v>
      </c>
      <c r="AX2917" s="17">
        <v>0.497814509351032</v>
      </c>
      <c r="AY2917" s="17">
        <v>0.51995021721646395</v>
      </c>
      <c r="AZ2917" s="17">
        <v>0.63791042682060195</v>
      </c>
    </row>
    <row r="2918" spans="2:52" x14ac:dyDescent="0.35">
      <c r="B2918" t="s">
        <v>784</v>
      </c>
      <c r="C2918" s="17">
        <v>0.107500031238487</v>
      </c>
      <c r="D2918" s="17">
        <v>0.11085695106795</v>
      </c>
      <c r="E2918" s="17">
        <v>0.103381010192468</v>
      </c>
      <c r="F2918" s="17"/>
      <c r="G2918" s="17">
        <v>0.117059746841706</v>
      </c>
      <c r="H2918" s="17">
        <v>0.113261889756982</v>
      </c>
      <c r="I2918" s="17">
        <v>0.12054825753255401</v>
      </c>
      <c r="J2918" s="17">
        <v>0.10790134535189801</v>
      </c>
      <c r="K2918" s="17">
        <v>7.6722320269013905E-2</v>
      </c>
      <c r="L2918" s="17">
        <v>0.10973057117532201</v>
      </c>
      <c r="M2918" s="17"/>
      <c r="N2918" s="17">
        <v>0.139892709365037</v>
      </c>
      <c r="O2918" s="17">
        <v>0.120808524089893</v>
      </c>
      <c r="P2918" s="17">
        <v>9.7997045662579899E-2</v>
      </c>
      <c r="Q2918" s="17">
        <v>7.0625890419938206E-2</v>
      </c>
      <c r="R2918" s="17"/>
      <c r="S2918" s="17">
        <v>0.143287255043201</v>
      </c>
      <c r="T2918" s="17">
        <v>0.112989758856124</v>
      </c>
      <c r="U2918" s="17">
        <v>0.13270964963908</v>
      </c>
      <c r="V2918" s="17">
        <v>0.112322533522388</v>
      </c>
      <c r="W2918" s="17">
        <v>7.4035463225384096E-2</v>
      </c>
      <c r="X2918" s="17">
        <v>0.105006888155371</v>
      </c>
      <c r="Y2918" s="17">
        <v>7.2765279452418202E-2</v>
      </c>
      <c r="Z2918" s="17">
        <v>0.12712611490054601</v>
      </c>
      <c r="AA2918" s="17">
        <v>0.12013183766735901</v>
      </c>
      <c r="AB2918" s="17">
        <v>8.0132202401490105E-2</v>
      </c>
      <c r="AC2918" s="17">
        <v>8.3227172437499497E-2</v>
      </c>
      <c r="AD2918" s="17">
        <v>7.8557388032260894E-2</v>
      </c>
      <c r="AE2918" s="17"/>
      <c r="AF2918" s="17">
        <v>0.120164467171959</v>
      </c>
      <c r="AG2918" s="17">
        <v>9.75882926422489E-2</v>
      </c>
      <c r="AH2918" s="17">
        <v>0.109103024839614</v>
      </c>
      <c r="AI2918" s="17"/>
      <c r="AJ2918" s="17">
        <v>0.12516036356013199</v>
      </c>
      <c r="AK2918" s="17">
        <v>0.11271250055184499</v>
      </c>
      <c r="AL2918" s="17">
        <v>6.1484474439305999E-2</v>
      </c>
      <c r="AM2918" s="17">
        <v>0.18647447400727599</v>
      </c>
      <c r="AN2918" s="17">
        <v>9.4769780601165005E-2</v>
      </c>
      <c r="AO2918" s="17"/>
      <c r="AP2918" s="17">
        <v>0.13988999860710499</v>
      </c>
      <c r="AQ2918" s="17">
        <v>0.102540820597743</v>
      </c>
      <c r="AR2918" s="17">
        <v>7.7335420506899497E-2</v>
      </c>
      <c r="AS2918" s="17"/>
      <c r="AT2918" s="17">
        <v>0.106313466771671</v>
      </c>
      <c r="AU2918" s="17">
        <v>0.112784833708325</v>
      </c>
      <c r="AV2918" s="17" t="s">
        <v>74</v>
      </c>
      <c r="AW2918" s="17">
        <v>6.2673455549652493E-2</v>
      </c>
      <c r="AX2918" s="17">
        <v>8.7256829479800499E-2</v>
      </c>
      <c r="AY2918" s="17">
        <v>0.137065470786356</v>
      </c>
      <c r="AZ2918" s="17">
        <v>9.6109324431159299E-2</v>
      </c>
    </row>
    <row r="2919" spans="2:52" x14ac:dyDescent="0.35">
      <c r="B2919" t="s">
        <v>112</v>
      </c>
      <c r="C2919" s="17">
        <v>0.21864044620451401</v>
      </c>
      <c r="D2919" s="17">
        <v>0.18530069613594799</v>
      </c>
      <c r="E2919" s="17">
        <v>0.249117676182777</v>
      </c>
      <c r="F2919" s="17"/>
      <c r="G2919" s="17">
        <v>0.113915595524218</v>
      </c>
      <c r="H2919" s="17">
        <v>0.21569660700841201</v>
      </c>
      <c r="I2919" s="17">
        <v>0.23821767295417001</v>
      </c>
      <c r="J2919" s="17">
        <v>0.203998873422752</v>
      </c>
      <c r="K2919" s="17">
        <v>0.284805118114421</v>
      </c>
      <c r="L2919" s="17">
        <v>0.23181809926129701</v>
      </c>
      <c r="M2919" s="17"/>
      <c r="N2919" s="17">
        <v>0.19023758292409201</v>
      </c>
      <c r="O2919" s="17">
        <v>0.208570522387829</v>
      </c>
      <c r="P2919" s="17">
        <v>0.20985841616502399</v>
      </c>
      <c r="Q2919" s="17">
        <v>0.26198220091133601</v>
      </c>
      <c r="R2919" s="17"/>
      <c r="S2919" s="17">
        <v>0.21567970007339499</v>
      </c>
      <c r="T2919" s="17">
        <v>0.161861962932071</v>
      </c>
      <c r="U2919" s="17">
        <v>0.21362235293257401</v>
      </c>
      <c r="V2919" s="17">
        <v>0.2411514725942</v>
      </c>
      <c r="W2919" s="17">
        <v>0.23440088427592301</v>
      </c>
      <c r="X2919" s="17">
        <v>0.17649674020665301</v>
      </c>
      <c r="Y2919" s="17">
        <v>0.228537069030148</v>
      </c>
      <c r="Z2919" s="17">
        <v>0.34743930371654802</v>
      </c>
      <c r="AA2919" s="17">
        <v>0.21184733856524199</v>
      </c>
      <c r="AB2919" s="17">
        <v>0.29003276578835102</v>
      </c>
      <c r="AC2919" s="17">
        <v>0.17790090117333801</v>
      </c>
      <c r="AD2919" s="17">
        <v>0.234855667879036</v>
      </c>
      <c r="AE2919" s="17"/>
      <c r="AF2919" s="17">
        <v>0.229171082912353</v>
      </c>
      <c r="AG2919" s="17">
        <v>0.20263783175771</v>
      </c>
      <c r="AH2919" s="17">
        <v>0.247473021279877</v>
      </c>
      <c r="AI2919" s="17"/>
      <c r="AJ2919" s="17">
        <v>0.22864985750442099</v>
      </c>
      <c r="AK2919" s="17">
        <v>0.16919221381128</v>
      </c>
      <c r="AL2919" s="17">
        <v>0.23644591192414199</v>
      </c>
      <c r="AM2919" s="17">
        <v>0.53941121308079099</v>
      </c>
      <c r="AN2919" s="17">
        <v>0.27382253738205897</v>
      </c>
      <c r="AO2919" s="17"/>
      <c r="AP2919" s="17">
        <v>0.16381628133849199</v>
      </c>
      <c r="AQ2919" s="17">
        <v>0.160065268636881</v>
      </c>
      <c r="AR2919" s="17">
        <v>0.22940523879465899</v>
      </c>
      <c r="AS2919" s="17"/>
      <c r="AT2919" s="17">
        <v>0.24755384604591901</v>
      </c>
      <c r="AU2919" s="17">
        <v>0.17543242803595099</v>
      </c>
      <c r="AV2919" s="17" t="s">
        <v>74</v>
      </c>
      <c r="AW2919" s="17">
        <v>0.183858747681618</v>
      </c>
      <c r="AX2919" s="17">
        <v>0.250945941215094</v>
      </c>
      <c r="AY2919" s="17">
        <v>0.223557674834758</v>
      </c>
      <c r="AZ2919" s="17">
        <v>0.21905879602895401</v>
      </c>
    </row>
    <row r="2920" spans="2:52" x14ac:dyDescent="0.35">
      <c r="C2920" s="17"/>
      <c r="D2920" s="17"/>
      <c r="E2920" s="17"/>
      <c r="F2920" s="17"/>
      <c r="G2920" s="17"/>
      <c r="H2920" s="17"/>
      <c r="I2920" s="17"/>
      <c r="J2920" s="17"/>
      <c r="K2920" s="17"/>
      <c r="L2920" s="17"/>
      <c r="M2920" s="17"/>
      <c r="N2920" s="17"/>
      <c r="O2920" s="17"/>
      <c r="P2920" s="17"/>
      <c r="Q2920" s="17"/>
      <c r="R2920" s="17"/>
      <c r="S2920" s="17"/>
      <c r="T2920" s="17"/>
      <c r="U2920" s="17"/>
      <c r="V2920" s="17"/>
      <c r="W2920" s="17"/>
      <c r="X2920" s="17"/>
      <c r="Y2920" s="17"/>
      <c r="Z2920" s="17"/>
      <c r="AA2920" s="17"/>
      <c r="AB2920" s="17"/>
      <c r="AC2920" s="17"/>
      <c r="AD2920" s="17"/>
      <c r="AE2920" s="17"/>
      <c r="AF2920" s="17"/>
      <c r="AG2920" s="17"/>
      <c r="AH2920" s="17"/>
      <c r="AI2920" s="17"/>
      <c r="AJ2920" s="17"/>
      <c r="AK2920" s="17"/>
      <c r="AL2920" s="17"/>
      <c r="AM2920" s="17"/>
      <c r="AN2920" s="17"/>
      <c r="AO2920" s="17"/>
      <c r="AP2920" s="17"/>
      <c r="AQ2920" s="17"/>
      <c r="AR2920" s="17"/>
      <c r="AS2920" s="17"/>
      <c r="AT2920" s="17"/>
      <c r="AU2920" s="17"/>
      <c r="AV2920" s="17"/>
      <c r="AW2920" s="17"/>
      <c r="AX2920" s="17"/>
      <c r="AY2920" s="17"/>
      <c r="AZ2920" s="17"/>
    </row>
    <row r="2921" spans="2:52" x14ac:dyDescent="0.35">
      <c r="B2921" s="6" t="s">
        <v>791</v>
      </c>
      <c r="C2921" s="17"/>
      <c r="D2921" s="17"/>
      <c r="E2921" s="17"/>
      <c r="F2921" s="17"/>
      <c r="G2921" s="17"/>
      <c r="H2921" s="17"/>
      <c r="I2921" s="17"/>
      <c r="J2921" s="17"/>
      <c r="K2921" s="17"/>
      <c r="L2921" s="17"/>
      <c r="M2921" s="17"/>
      <c r="N2921" s="17"/>
      <c r="O2921" s="17"/>
      <c r="P2921" s="17"/>
      <c r="Q2921" s="17"/>
      <c r="R2921" s="17"/>
      <c r="S2921" s="17"/>
      <c r="T2921" s="17"/>
      <c r="U2921" s="17"/>
      <c r="V2921" s="17"/>
      <c r="W2921" s="17"/>
      <c r="X2921" s="17"/>
      <c r="Y2921" s="17"/>
      <c r="Z2921" s="17"/>
      <c r="AA2921" s="17"/>
      <c r="AB2921" s="17"/>
      <c r="AC2921" s="17"/>
      <c r="AD2921" s="17"/>
      <c r="AE2921" s="17"/>
      <c r="AF2921" s="17"/>
      <c r="AG2921" s="17"/>
      <c r="AH2921" s="17"/>
      <c r="AI2921" s="17"/>
      <c r="AJ2921" s="17"/>
      <c r="AK2921" s="17"/>
      <c r="AL2921" s="17"/>
      <c r="AM2921" s="17"/>
      <c r="AN2921" s="17"/>
      <c r="AO2921" s="17"/>
      <c r="AP2921" s="17"/>
      <c r="AQ2921" s="17"/>
      <c r="AR2921" s="17"/>
      <c r="AS2921" s="17"/>
      <c r="AT2921" s="17"/>
      <c r="AU2921" s="17"/>
      <c r="AV2921" s="17"/>
      <c r="AW2921" s="17"/>
      <c r="AX2921" s="17"/>
      <c r="AY2921" s="17"/>
      <c r="AZ2921" s="17"/>
    </row>
    <row r="2922" spans="2:52" x14ac:dyDescent="0.35">
      <c r="B2922" s="24" t="s">
        <v>156</v>
      </c>
      <c r="C2922" s="17"/>
      <c r="D2922" s="17"/>
      <c r="E2922" s="17"/>
      <c r="F2922" s="17"/>
      <c r="G2922" s="17"/>
      <c r="H2922" s="17"/>
      <c r="I2922" s="17"/>
      <c r="J2922" s="17"/>
      <c r="K2922" s="17"/>
      <c r="L2922" s="17"/>
      <c r="M2922" s="17"/>
      <c r="N2922" s="17"/>
      <c r="O2922" s="17"/>
      <c r="P2922" s="17"/>
      <c r="Q2922" s="17"/>
      <c r="R2922" s="17"/>
      <c r="S2922" s="17"/>
      <c r="T2922" s="17"/>
      <c r="U2922" s="17"/>
      <c r="V2922" s="17"/>
      <c r="W2922" s="17"/>
      <c r="X2922" s="17"/>
      <c r="Y2922" s="17"/>
      <c r="Z2922" s="17"/>
      <c r="AA2922" s="17"/>
      <c r="AB2922" s="17"/>
      <c r="AC2922" s="17"/>
      <c r="AD2922" s="17"/>
      <c r="AE2922" s="17"/>
      <c r="AF2922" s="17"/>
      <c r="AG2922" s="17"/>
      <c r="AH2922" s="17"/>
      <c r="AI2922" s="17"/>
      <c r="AJ2922" s="17"/>
      <c r="AK2922" s="17"/>
      <c r="AL2922" s="17"/>
      <c r="AM2922" s="17"/>
      <c r="AN2922" s="17"/>
      <c r="AO2922" s="17"/>
      <c r="AP2922" s="17"/>
      <c r="AQ2922" s="17"/>
      <c r="AR2922" s="17"/>
      <c r="AS2922" s="17"/>
      <c r="AT2922" s="17"/>
      <c r="AU2922" s="17"/>
      <c r="AV2922" s="17"/>
      <c r="AW2922" s="17"/>
      <c r="AX2922" s="17"/>
      <c r="AY2922" s="17"/>
      <c r="AZ2922" s="17"/>
    </row>
    <row r="2923" spans="2:52" x14ac:dyDescent="0.35">
      <c r="B2923" t="s">
        <v>782</v>
      </c>
      <c r="C2923" s="17">
        <v>0.143854455030231</v>
      </c>
      <c r="D2923" s="17">
        <v>0.17081900875742201</v>
      </c>
      <c r="E2923" s="17">
        <v>0.118973768775675</v>
      </c>
      <c r="F2923" s="17"/>
      <c r="G2923" s="17">
        <v>0.23712550375128399</v>
      </c>
      <c r="H2923" s="17">
        <v>0.13256477091361901</v>
      </c>
      <c r="I2923" s="17">
        <v>0.145853141633038</v>
      </c>
      <c r="J2923" s="17">
        <v>0.123116384331975</v>
      </c>
      <c r="K2923" s="17">
        <v>7.1990488652285703E-2</v>
      </c>
      <c r="L2923" s="17">
        <v>0.16192757721286799</v>
      </c>
      <c r="M2923" s="17"/>
      <c r="N2923" s="17">
        <v>0.13859120456207499</v>
      </c>
      <c r="O2923" s="17">
        <v>0.15356131683782601</v>
      </c>
      <c r="P2923" s="17">
        <v>0.14806878666368101</v>
      </c>
      <c r="Q2923" s="17">
        <v>0.13762828980164901</v>
      </c>
      <c r="R2923" s="17"/>
      <c r="S2923" s="17">
        <v>0.19809441739436801</v>
      </c>
      <c r="T2923" s="17">
        <v>9.2223545116127598E-2</v>
      </c>
      <c r="U2923" s="17">
        <v>0.15725382158437701</v>
      </c>
      <c r="V2923" s="17">
        <v>0.14971355077961901</v>
      </c>
      <c r="W2923" s="17">
        <v>0.13910672844349101</v>
      </c>
      <c r="X2923" s="17">
        <v>0.15537535814631501</v>
      </c>
      <c r="Y2923" s="17">
        <v>0.14336359539601001</v>
      </c>
      <c r="Z2923" s="17">
        <v>0.12546616475345199</v>
      </c>
      <c r="AA2923" s="17">
        <v>0.15301735036290101</v>
      </c>
      <c r="AB2923" s="17">
        <v>0.12843319222985</v>
      </c>
      <c r="AC2923" s="17">
        <v>0.114181257495178</v>
      </c>
      <c r="AD2923" s="17">
        <v>0.161930470936793</v>
      </c>
      <c r="AE2923" s="17"/>
      <c r="AF2923" s="17">
        <v>0.15840597878444199</v>
      </c>
      <c r="AG2923" s="17">
        <v>0.12596458052833301</v>
      </c>
      <c r="AH2923" s="17">
        <v>0.14201012329457799</v>
      </c>
      <c r="AI2923" s="17"/>
      <c r="AJ2923" s="17">
        <v>0.17254432920094201</v>
      </c>
      <c r="AK2923" s="17">
        <v>0.156225707356583</v>
      </c>
      <c r="AL2923" s="17">
        <v>8.8049930709750299E-2</v>
      </c>
      <c r="AM2923" s="17">
        <v>6.8981778501692501E-2</v>
      </c>
      <c r="AN2923" s="17">
        <v>0.100876979277988</v>
      </c>
      <c r="AO2923" s="17"/>
      <c r="AP2923" s="17">
        <v>0.192169269025839</v>
      </c>
      <c r="AQ2923" s="17">
        <v>0.174809653633586</v>
      </c>
      <c r="AR2923" s="17">
        <v>0.141614918611464</v>
      </c>
      <c r="AS2923" s="17"/>
      <c r="AT2923" s="17">
        <v>0.14546298955134501</v>
      </c>
      <c r="AU2923" s="17">
        <v>0.14467564341700501</v>
      </c>
      <c r="AV2923" s="17" t="s">
        <v>74</v>
      </c>
      <c r="AW2923" s="17">
        <v>0.197664642993782</v>
      </c>
      <c r="AX2923" s="17">
        <v>0.16589218687420099</v>
      </c>
      <c r="AY2923" s="17">
        <v>0.12412214486732399</v>
      </c>
      <c r="AZ2923" s="17">
        <v>4.6235651585891803E-2</v>
      </c>
    </row>
    <row r="2924" spans="2:52" x14ac:dyDescent="0.35">
      <c r="B2924" t="s">
        <v>783</v>
      </c>
      <c r="C2924" s="17">
        <v>0.56486610821299199</v>
      </c>
      <c r="D2924" s="17">
        <v>0.55241176946971404</v>
      </c>
      <c r="E2924" s="17">
        <v>0.57696479292507796</v>
      </c>
      <c r="F2924" s="17"/>
      <c r="G2924" s="17">
        <v>0.51601101318377895</v>
      </c>
      <c r="H2924" s="17">
        <v>0.57354435766580902</v>
      </c>
      <c r="I2924" s="17">
        <v>0.53118185398344298</v>
      </c>
      <c r="J2924" s="17">
        <v>0.60826834271349595</v>
      </c>
      <c r="K2924" s="17">
        <v>0.60543254800192803</v>
      </c>
      <c r="L2924" s="17">
        <v>0.55267288222352196</v>
      </c>
      <c r="M2924" s="17"/>
      <c r="N2924" s="17">
        <v>0.58265618630717597</v>
      </c>
      <c r="O2924" s="17">
        <v>0.57692347836333502</v>
      </c>
      <c r="P2924" s="17">
        <v>0.60055882705807195</v>
      </c>
      <c r="Q2924" s="17">
        <v>0.50720272251721399</v>
      </c>
      <c r="R2924" s="17"/>
      <c r="S2924" s="17">
        <v>0.51321242903492703</v>
      </c>
      <c r="T2924" s="17">
        <v>0.62229762950502499</v>
      </c>
      <c r="U2924" s="17">
        <v>0.55101610585124905</v>
      </c>
      <c r="V2924" s="17">
        <v>0.51289283373457695</v>
      </c>
      <c r="W2924" s="17">
        <v>0.56686266956475895</v>
      </c>
      <c r="X2924" s="17">
        <v>0.55994326750135703</v>
      </c>
      <c r="Y2924" s="17">
        <v>0.62056246138697801</v>
      </c>
      <c r="Z2924" s="17">
        <v>0.52901756965019997</v>
      </c>
      <c r="AA2924" s="17">
        <v>0.59864004332742204</v>
      </c>
      <c r="AB2924" s="17">
        <v>0.52412029234859203</v>
      </c>
      <c r="AC2924" s="17">
        <v>0.646025173998383</v>
      </c>
      <c r="AD2924" s="17">
        <v>0.450744260829544</v>
      </c>
      <c r="AE2924" s="17"/>
      <c r="AF2924" s="17">
        <v>0.53063299898799499</v>
      </c>
      <c r="AG2924" s="17">
        <v>0.62509515793309001</v>
      </c>
      <c r="AH2924" s="17">
        <v>0.46625224081164202</v>
      </c>
      <c r="AI2924" s="17"/>
      <c r="AJ2924" s="17">
        <v>0.51581640755668101</v>
      </c>
      <c r="AK2924" s="17">
        <v>0.63087879499516997</v>
      </c>
      <c r="AL2924" s="17">
        <v>0.610573330909992</v>
      </c>
      <c r="AM2924" s="17">
        <v>0.44438979278440699</v>
      </c>
      <c r="AN2924" s="17">
        <v>0.530580904887478</v>
      </c>
      <c r="AO2924" s="17"/>
      <c r="AP2924" s="17">
        <v>0.51264579607574001</v>
      </c>
      <c r="AQ2924" s="17">
        <v>0.61297795833564395</v>
      </c>
      <c r="AR2924" s="17">
        <v>0.57008723361542402</v>
      </c>
      <c r="AS2924" s="17"/>
      <c r="AT2924" s="17">
        <v>0.56459980398904197</v>
      </c>
      <c r="AU2924" s="17">
        <v>0.59900540712043704</v>
      </c>
      <c r="AV2924" s="17" t="s">
        <v>74</v>
      </c>
      <c r="AW2924" s="17">
        <v>0.46608300571231098</v>
      </c>
      <c r="AX2924" s="17">
        <v>0.53705391303435202</v>
      </c>
      <c r="AY2924" s="17">
        <v>0.56501697798444905</v>
      </c>
      <c r="AZ2924" s="17">
        <v>0.61406658388249802</v>
      </c>
    </row>
    <row r="2925" spans="2:52" x14ac:dyDescent="0.35">
      <c r="B2925" t="s">
        <v>784</v>
      </c>
      <c r="C2925" s="17">
        <v>7.3748836258364203E-2</v>
      </c>
      <c r="D2925" s="17">
        <v>8.9637071241830998E-2</v>
      </c>
      <c r="E2925" s="17">
        <v>5.9987112372416197E-2</v>
      </c>
      <c r="F2925" s="17"/>
      <c r="G2925" s="17">
        <v>0.104302425550959</v>
      </c>
      <c r="H2925" s="17">
        <v>3.9817952215882302E-2</v>
      </c>
      <c r="I2925" s="17">
        <v>8.8325938903014295E-2</v>
      </c>
      <c r="J2925" s="17">
        <v>7.7294757601183803E-2</v>
      </c>
      <c r="K2925" s="17">
        <v>7.1548983578311603E-2</v>
      </c>
      <c r="L2925" s="17">
        <v>6.5523481503939301E-2</v>
      </c>
      <c r="M2925" s="17"/>
      <c r="N2925" s="17">
        <v>8.6180125781725903E-2</v>
      </c>
      <c r="O2925" s="17">
        <v>7.6985221982293198E-2</v>
      </c>
      <c r="P2925" s="17">
        <v>6.7684196997092799E-2</v>
      </c>
      <c r="Q2925" s="17">
        <v>6.4118453805105502E-2</v>
      </c>
      <c r="R2925" s="17"/>
      <c r="S2925" s="17">
        <v>5.60449915305887E-2</v>
      </c>
      <c r="T2925" s="17">
        <v>7.6551125387420704E-2</v>
      </c>
      <c r="U2925" s="17">
        <v>0.10066147533241999</v>
      </c>
      <c r="V2925" s="17">
        <v>6.3862550093776796E-2</v>
      </c>
      <c r="W2925" s="17">
        <v>5.3324243146385501E-2</v>
      </c>
      <c r="X2925" s="17">
        <v>0.11553296666428201</v>
      </c>
      <c r="Y2925" s="17">
        <v>7.3959315692539399E-2</v>
      </c>
      <c r="Z2925" s="17">
        <v>6.3244737205377904E-2</v>
      </c>
      <c r="AA2925" s="17">
        <v>6.8492933239317697E-2</v>
      </c>
      <c r="AB2925" s="17">
        <v>8.1441578714792698E-2</v>
      </c>
      <c r="AC2925" s="17">
        <v>6.2870938898583098E-2</v>
      </c>
      <c r="AD2925" s="17">
        <v>7.6969452510717198E-2</v>
      </c>
      <c r="AE2925" s="17"/>
      <c r="AF2925" s="17">
        <v>8.6371959571084303E-2</v>
      </c>
      <c r="AG2925" s="17">
        <v>5.0820545214719903E-2</v>
      </c>
      <c r="AH2925" s="17">
        <v>9.7552965437938205E-2</v>
      </c>
      <c r="AI2925" s="17"/>
      <c r="AJ2925" s="17">
        <v>9.2831503898595402E-2</v>
      </c>
      <c r="AK2925" s="17">
        <v>6.0203350835319899E-2</v>
      </c>
      <c r="AL2925" s="17">
        <v>6.3050867040821607E-2</v>
      </c>
      <c r="AM2925" s="17">
        <v>5.4396497515033101E-2</v>
      </c>
      <c r="AN2925" s="17">
        <v>7.0738405749662406E-2</v>
      </c>
      <c r="AO2925" s="17"/>
      <c r="AP2925" s="17">
        <v>0.104209716404027</v>
      </c>
      <c r="AQ2925" s="17">
        <v>5.7305187481415297E-2</v>
      </c>
      <c r="AR2925" s="17">
        <v>8.8655873189358803E-2</v>
      </c>
      <c r="AS2925" s="17"/>
      <c r="AT2925" s="17">
        <v>6.8929613597459402E-2</v>
      </c>
      <c r="AU2925" s="17">
        <v>6.9372532265135303E-2</v>
      </c>
      <c r="AV2925" s="17" t="s">
        <v>74</v>
      </c>
      <c r="AW2925" s="17">
        <v>9.2692577474644794E-2</v>
      </c>
      <c r="AX2925" s="17">
        <v>7.3515009263163997E-2</v>
      </c>
      <c r="AY2925" s="17">
        <v>7.1667457499517806E-2</v>
      </c>
      <c r="AZ2925" s="17">
        <v>0.120999543200894</v>
      </c>
    </row>
    <row r="2926" spans="2:52" x14ac:dyDescent="0.35">
      <c r="B2926" t="s">
        <v>112</v>
      </c>
      <c r="C2926" s="17">
        <v>0.217530600498412</v>
      </c>
      <c r="D2926" s="17">
        <v>0.18713215053103299</v>
      </c>
      <c r="E2926" s="17">
        <v>0.24407432592683001</v>
      </c>
      <c r="F2926" s="17"/>
      <c r="G2926" s="17">
        <v>0.14256105751397799</v>
      </c>
      <c r="H2926" s="17">
        <v>0.254072919204689</v>
      </c>
      <c r="I2926" s="17">
        <v>0.234639065480505</v>
      </c>
      <c r="J2926" s="17">
        <v>0.19132051535334599</v>
      </c>
      <c r="K2926" s="17">
        <v>0.25102797976747498</v>
      </c>
      <c r="L2926" s="17">
        <v>0.219876059059671</v>
      </c>
      <c r="M2926" s="17"/>
      <c r="N2926" s="17">
        <v>0.19257248334902199</v>
      </c>
      <c r="O2926" s="17">
        <v>0.19252998281654601</v>
      </c>
      <c r="P2926" s="17">
        <v>0.18368818928115399</v>
      </c>
      <c r="Q2926" s="17">
        <v>0.29105053387603202</v>
      </c>
      <c r="R2926" s="17"/>
      <c r="S2926" s="17">
        <v>0.23264816204011601</v>
      </c>
      <c r="T2926" s="17">
        <v>0.20892769999142599</v>
      </c>
      <c r="U2926" s="17">
        <v>0.19106859723195399</v>
      </c>
      <c r="V2926" s="17">
        <v>0.27353106539202798</v>
      </c>
      <c r="W2926" s="17">
        <v>0.24070635884536501</v>
      </c>
      <c r="X2926" s="17">
        <v>0.16914840768804501</v>
      </c>
      <c r="Y2926" s="17">
        <v>0.162114627524473</v>
      </c>
      <c r="Z2926" s="17">
        <v>0.28227152839096997</v>
      </c>
      <c r="AA2926" s="17">
        <v>0.17984967307035901</v>
      </c>
      <c r="AB2926" s="17">
        <v>0.266004936706766</v>
      </c>
      <c r="AC2926" s="17">
        <v>0.17692262960785601</v>
      </c>
      <c r="AD2926" s="17">
        <v>0.31035581572294602</v>
      </c>
      <c r="AE2926" s="17"/>
      <c r="AF2926" s="17">
        <v>0.22458906265647799</v>
      </c>
      <c r="AG2926" s="17">
        <v>0.198119716323857</v>
      </c>
      <c r="AH2926" s="17">
        <v>0.29418467045584201</v>
      </c>
      <c r="AI2926" s="17"/>
      <c r="AJ2926" s="17">
        <v>0.21880775934378199</v>
      </c>
      <c r="AK2926" s="17">
        <v>0.152692146812928</v>
      </c>
      <c r="AL2926" s="17">
        <v>0.238325871339436</v>
      </c>
      <c r="AM2926" s="17">
        <v>0.43223193119886699</v>
      </c>
      <c r="AN2926" s="17">
        <v>0.297803710084871</v>
      </c>
      <c r="AO2926" s="17"/>
      <c r="AP2926" s="17">
        <v>0.190975218494394</v>
      </c>
      <c r="AQ2926" s="17">
        <v>0.154907200549355</v>
      </c>
      <c r="AR2926" s="17">
        <v>0.19964197458375299</v>
      </c>
      <c r="AS2926" s="17"/>
      <c r="AT2926" s="17">
        <v>0.22100759286215299</v>
      </c>
      <c r="AU2926" s="17">
        <v>0.186946417197423</v>
      </c>
      <c r="AV2926" s="17" t="s">
        <v>74</v>
      </c>
      <c r="AW2926" s="17">
        <v>0.243559773819263</v>
      </c>
      <c r="AX2926" s="17">
        <v>0.22353889082828299</v>
      </c>
      <c r="AY2926" s="17">
        <v>0.23919341964870899</v>
      </c>
      <c r="AZ2926" s="17">
        <v>0.21869822133071701</v>
      </c>
    </row>
    <row r="2927" spans="2:52" x14ac:dyDescent="0.35">
      <c r="C2927" s="17"/>
      <c r="D2927" s="17"/>
      <c r="E2927" s="17"/>
      <c r="F2927" s="17"/>
      <c r="G2927" s="17"/>
      <c r="H2927" s="17"/>
      <c r="I2927" s="17"/>
      <c r="J2927" s="17"/>
      <c r="K2927" s="17"/>
      <c r="L2927" s="17"/>
      <c r="M2927" s="17"/>
      <c r="N2927" s="17"/>
      <c r="O2927" s="17"/>
      <c r="P2927" s="17"/>
      <c r="Q2927" s="17"/>
      <c r="R2927" s="17"/>
      <c r="S2927" s="17"/>
      <c r="T2927" s="17"/>
      <c r="U2927" s="17"/>
      <c r="V2927" s="17"/>
      <c r="W2927" s="17"/>
      <c r="X2927" s="17"/>
      <c r="Y2927" s="17"/>
      <c r="Z2927" s="17"/>
      <c r="AA2927" s="17"/>
      <c r="AB2927" s="17"/>
      <c r="AC2927" s="17"/>
      <c r="AD2927" s="17"/>
      <c r="AE2927" s="17"/>
      <c r="AF2927" s="17"/>
      <c r="AG2927" s="17"/>
      <c r="AH2927" s="17"/>
      <c r="AI2927" s="17"/>
      <c r="AJ2927" s="17"/>
      <c r="AK2927" s="17"/>
      <c r="AL2927" s="17"/>
      <c r="AM2927" s="17"/>
      <c r="AN2927" s="17"/>
      <c r="AO2927" s="17"/>
      <c r="AP2927" s="17"/>
      <c r="AQ2927" s="17"/>
      <c r="AR2927" s="17"/>
      <c r="AS2927" s="17"/>
      <c r="AT2927" s="17"/>
      <c r="AU2927" s="17"/>
      <c r="AV2927" s="17"/>
      <c r="AW2927" s="17"/>
      <c r="AX2927" s="17"/>
      <c r="AY2927" s="17"/>
      <c r="AZ2927" s="17"/>
    </row>
    <row r="2928" spans="2:52" x14ac:dyDescent="0.35">
      <c r="B2928" s="6" t="s">
        <v>792</v>
      </c>
      <c r="C2928" s="17"/>
      <c r="D2928" s="17"/>
      <c r="E2928" s="17"/>
      <c r="F2928" s="17"/>
      <c r="G2928" s="17"/>
      <c r="H2928" s="17"/>
      <c r="I2928" s="17"/>
      <c r="J2928" s="17"/>
      <c r="K2928" s="17"/>
      <c r="L2928" s="17"/>
      <c r="M2928" s="17"/>
      <c r="N2928" s="17"/>
      <c r="O2928" s="17"/>
      <c r="P2928" s="17"/>
      <c r="Q2928" s="17"/>
      <c r="R2928" s="17"/>
      <c r="S2928" s="17"/>
      <c r="T2928" s="17"/>
      <c r="U2928" s="17"/>
      <c r="V2928" s="17"/>
      <c r="W2928" s="17"/>
      <c r="X2928" s="17"/>
      <c r="Y2928" s="17"/>
      <c r="Z2928" s="17"/>
      <c r="AA2928" s="17"/>
      <c r="AB2928" s="17"/>
      <c r="AC2928" s="17"/>
      <c r="AD2928" s="17"/>
      <c r="AE2928" s="17"/>
      <c r="AF2928" s="17"/>
      <c r="AG2928" s="17"/>
      <c r="AH2928" s="17"/>
      <c r="AI2928" s="17"/>
      <c r="AJ2928" s="17"/>
      <c r="AK2928" s="17"/>
      <c r="AL2928" s="17"/>
      <c r="AM2928" s="17"/>
      <c r="AN2928" s="17"/>
      <c r="AO2928" s="17"/>
      <c r="AP2928" s="17"/>
      <c r="AQ2928" s="17"/>
      <c r="AR2928" s="17"/>
      <c r="AS2928" s="17"/>
      <c r="AT2928" s="17"/>
      <c r="AU2928" s="17"/>
      <c r="AV2928" s="17"/>
      <c r="AW2928" s="17"/>
      <c r="AX2928" s="17"/>
      <c r="AY2928" s="17"/>
      <c r="AZ2928" s="17"/>
    </row>
    <row r="2929" spans="2:52" x14ac:dyDescent="0.35">
      <c r="B2929" s="24" t="s">
        <v>156</v>
      </c>
      <c r="C2929" s="17"/>
      <c r="D2929" s="17"/>
      <c r="E2929" s="17"/>
      <c r="F2929" s="17"/>
      <c r="G2929" s="17"/>
      <c r="H2929" s="17"/>
      <c r="I2929" s="17"/>
      <c r="J2929" s="17"/>
      <c r="K2929" s="17"/>
      <c r="L2929" s="17"/>
      <c r="M2929" s="17"/>
      <c r="N2929" s="17"/>
      <c r="O2929" s="17"/>
      <c r="P2929" s="17"/>
      <c r="Q2929" s="17"/>
      <c r="R2929" s="17"/>
      <c r="S2929" s="17"/>
      <c r="T2929" s="17"/>
      <c r="U2929" s="17"/>
      <c r="V2929" s="17"/>
      <c r="W2929" s="17"/>
      <c r="X2929" s="17"/>
      <c r="Y2929" s="17"/>
      <c r="Z2929" s="17"/>
      <c r="AA2929" s="17"/>
      <c r="AB2929" s="17"/>
      <c r="AC2929" s="17"/>
      <c r="AD2929" s="17"/>
      <c r="AE2929" s="17"/>
      <c r="AF2929" s="17"/>
      <c r="AG2929" s="17"/>
      <c r="AH2929" s="17"/>
      <c r="AI2929" s="17"/>
      <c r="AJ2929" s="17"/>
      <c r="AK2929" s="17"/>
      <c r="AL2929" s="17"/>
      <c r="AM2929" s="17"/>
      <c r="AN2929" s="17"/>
      <c r="AO2929" s="17"/>
      <c r="AP2929" s="17"/>
      <c r="AQ2929" s="17"/>
      <c r="AR2929" s="17"/>
      <c r="AS2929" s="17"/>
      <c r="AT2929" s="17"/>
      <c r="AU2929" s="17"/>
      <c r="AV2929" s="17"/>
      <c r="AW2929" s="17"/>
      <c r="AX2929" s="17"/>
      <c r="AY2929" s="17"/>
      <c r="AZ2929" s="17"/>
    </row>
    <row r="2930" spans="2:52" x14ac:dyDescent="0.35">
      <c r="B2930" t="s">
        <v>782</v>
      </c>
      <c r="C2930" s="17">
        <v>9.6432389296380705E-2</v>
      </c>
      <c r="D2930" s="17">
        <v>0.107783644002895</v>
      </c>
      <c r="E2930" s="17">
        <v>8.54313430691611E-2</v>
      </c>
      <c r="F2930" s="17"/>
      <c r="G2930" s="17">
        <v>0.21989048763345201</v>
      </c>
      <c r="H2930" s="17">
        <v>7.6821327288098304E-2</v>
      </c>
      <c r="I2930" s="17">
        <v>0.149507467262985</v>
      </c>
      <c r="J2930" s="17">
        <v>6.3961132099978696E-2</v>
      </c>
      <c r="K2930" s="17">
        <v>4.0116943403446202E-2</v>
      </c>
      <c r="L2930" s="17">
        <v>5.7229697577380702E-2</v>
      </c>
      <c r="M2930" s="17"/>
      <c r="N2930" s="17">
        <v>9.5356092749335597E-2</v>
      </c>
      <c r="O2930" s="17">
        <v>0.11630108341945999</v>
      </c>
      <c r="P2930" s="17">
        <v>9.7602430211471802E-2</v>
      </c>
      <c r="Q2930" s="17">
        <v>8.0398155583995407E-2</v>
      </c>
      <c r="R2930" s="17"/>
      <c r="S2930" s="17">
        <v>9.8439852192896304E-2</v>
      </c>
      <c r="T2930" s="17">
        <v>0.10971027701590901</v>
      </c>
      <c r="U2930" s="17">
        <v>9.9756390184966001E-2</v>
      </c>
      <c r="V2930" s="17">
        <v>7.5354346525132995E-2</v>
      </c>
      <c r="W2930" s="17">
        <v>0.12778146315773201</v>
      </c>
      <c r="X2930" s="17">
        <v>9.7142814787811907E-2</v>
      </c>
      <c r="Y2930" s="17">
        <v>5.1186775409029897E-2</v>
      </c>
      <c r="Z2930" s="17">
        <v>4.2768939588402298E-2</v>
      </c>
      <c r="AA2930" s="17">
        <v>0.115165716420304</v>
      </c>
      <c r="AB2930" s="17">
        <v>0.110355209869932</v>
      </c>
      <c r="AC2930" s="17">
        <v>8.7018642395926396E-2</v>
      </c>
      <c r="AD2930" s="17">
        <v>8.8003710344326802E-2</v>
      </c>
      <c r="AE2930" s="17"/>
      <c r="AF2930" s="17">
        <v>8.6409944007099795E-2</v>
      </c>
      <c r="AG2930" s="17">
        <v>9.2862038501835706E-2</v>
      </c>
      <c r="AH2930" s="17">
        <v>9.9482062863565396E-2</v>
      </c>
      <c r="AI2930" s="17"/>
      <c r="AJ2930" s="17">
        <v>0.10337809208959101</v>
      </c>
      <c r="AK2930" s="17">
        <v>0.111015716250545</v>
      </c>
      <c r="AL2930" s="17">
        <v>6.5002665253445696E-2</v>
      </c>
      <c r="AM2930" s="17">
        <v>0</v>
      </c>
      <c r="AN2930" s="17">
        <v>0.100667252764084</v>
      </c>
      <c r="AO2930" s="17"/>
      <c r="AP2930" s="17">
        <v>0.13753221567467599</v>
      </c>
      <c r="AQ2930" s="17">
        <v>0.120557757554155</v>
      </c>
      <c r="AR2930" s="17">
        <v>0.128190618532801</v>
      </c>
      <c r="AS2930" s="17"/>
      <c r="AT2930" s="17">
        <v>7.4919707376133696E-2</v>
      </c>
      <c r="AU2930" s="17">
        <v>0.118235149239273</v>
      </c>
      <c r="AV2930" s="17" t="s">
        <v>74</v>
      </c>
      <c r="AW2930" s="17">
        <v>0.152130643948059</v>
      </c>
      <c r="AX2930" s="17">
        <v>8.3758487482860605E-2</v>
      </c>
      <c r="AY2930" s="17">
        <v>8.3886937366765293E-2</v>
      </c>
      <c r="AZ2930" s="17">
        <v>0.12518247468027499</v>
      </c>
    </row>
    <row r="2931" spans="2:52" x14ac:dyDescent="0.35">
      <c r="B2931" t="s">
        <v>783</v>
      </c>
      <c r="C2931" s="17">
        <v>0.31006583340932298</v>
      </c>
      <c r="D2931" s="17">
        <v>0.32151208237821999</v>
      </c>
      <c r="E2931" s="17">
        <v>0.30125236094428698</v>
      </c>
      <c r="F2931" s="17"/>
      <c r="G2931" s="17">
        <v>0.33096443016788302</v>
      </c>
      <c r="H2931" s="17">
        <v>0.38957539492500098</v>
      </c>
      <c r="I2931" s="17">
        <v>0.30594898709997598</v>
      </c>
      <c r="J2931" s="17">
        <v>0.296453098063859</v>
      </c>
      <c r="K2931" s="17">
        <v>0.32755286255673899</v>
      </c>
      <c r="L2931" s="17">
        <v>0.241760731798215</v>
      </c>
      <c r="M2931" s="17"/>
      <c r="N2931" s="17">
        <v>0.31295185891647198</v>
      </c>
      <c r="O2931" s="17">
        <v>0.30467127015287998</v>
      </c>
      <c r="P2931" s="17">
        <v>0.32504966953803599</v>
      </c>
      <c r="Q2931" s="17">
        <v>0.30274277036347602</v>
      </c>
      <c r="R2931" s="17"/>
      <c r="S2931" s="17">
        <v>0.27630166597623401</v>
      </c>
      <c r="T2931" s="17">
        <v>0.336889112051032</v>
      </c>
      <c r="U2931" s="17">
        <v>0.243494282442028</v>
      </c>
      <c r="V2931" s="17">
        <v>0.28180899935109599</v>
      </c>
      <c r="W2931" s="17">
        <v>0.36327787858134097</v>
      </c>
      <c r="X2931" s="17">
        <v>0.35327259497842001</v>
      </c>
      <c r="Y2931" s="17">
        <v>0.39706230013657401</v>
      </c>
      <c r="Z2931" s="17">
        <v>0.31226111432763998</v>
      </c>
      <c r="AA2931" s="17">
        <v>0.26279517011974701</v>
      </c>
      <c r="AB2931" s="17">
        <v>0.25071079218307202</v>
      </c>
      <c r="AC2931" s="17">
        <v>0.38271079714129003</v>
      </c>
      <c r="AD2931" s="17">
        <v>0.34089869557323998</v>
      </c>
      <c r="AE2931" s="17"/>
      <c r="AF2931" s="17">
        <v>0.25330111102393699</v>
      </c>
      <c r="AG2931" s="17">
        <v>0.36171739574846201</v>
      </c>
      <c r="AH2931" s="17">
        <v>0.28333871721936899</v>
      </c>
      <c r="AI2931" s="17"/>
      <c r="AJ2931" s="17">
        <v>0.236431312730746</v>
      </c>
      <c r="AK2931" s="17">
        <v>0.382094569062572</v>
      </c>
      <c r="AL2931" s="17">
        <v>0.36908911458372401</v>
      </c>
      <c r="AM2931" s="17">
        <v>0.202829167242392</v>
      </c>
      <c r="AN2931" s="17">
        <v>0.27304167953262098</v>
      </c>
      <c r="AO2931" s="17"/>
      <c r="AP2931" s="17">
        <v>0.258584090718324</v>
      </c>
      <c r="AQ2931" s="17">
        <v>0.35939054426758898</v>
      </c>
      <c r="AR2931" s="17">
        <v>0.34925468671257798</v>
      </c>
      <c r="AS2931" s="17"/>
      <c r="AT2931" s="17">
        <v>0.26314567965433999</v>
      </c>
      <c r="AU2931" s="17">
        <v>0.35814627385440001</v>
      </c>
      <c r="AV2931" s="17" t="s">
        <v>74</v>
      </c>
      <c r="AW2931" s="17">
        <v>0.28421621061915803</v>
      </c>
      <c r="AX2931" s="17">
        <v>0.31855734823965598</v>
      </c>
      <c r="AY2931" s="17">
        <v>0.33768937137823402</v>
      </c>
      <c r="AZ2931" s="17">
        <v>0.349124626495946</v>
      </c>
    </row>
    <row r="2932" spans="2:52" x14ac:dyDescent="0.35">
      <c r="B2932" t="s">
        <v>784</v>
      </c>
      <c r="C2932" s="17">
        <v>0.35045854769415302</v>
      </c>
      <c r="D2932" s="17">
        <v>0.37890259732975101</v>
      </c>
      <c r="E2932" s="17">
        <v>0.32515211622937101</v>
      </c>
      <c r="F2932" s="17"/>
      <c r="G2932" s="17">
        <v>0.25681728883476901</v>
      </c>
      <c r="H2932" s="17">
        <v>0.32694799719545098</v>
      </c>
      <c r="I2932" s="17">
        <v>0.27653532408633302</v>
      </c>
      <c r="J2932" s="17">
        <v>0.38584322201543902</v>
      </c>
      <c r="K2932" s="17">
        <v>0.36678314060563</v>
      </c>
      <c r="L2932" s="17">
        <v>0.44615791530673499</v>
      </c>
      <c r="M2932" s="17"/>
      <c r="N2932" s="17">
        <v>0.360512162070599</v>
      </c>
      <c r="O2932" s="17">
        <v>0.36239969249630799</v>
      </c>
      <c r="P2932" s="17">
        <v>0.334252069394812</v>
      </c>
      <c r="Q2932" s="17">
        <v>0.33916052008559</v>
      </c>
      <c r="R2932" s="17"/>
      <c r="S2932" s="17">
        <v>0.36270424039684701</v>
      </c>
      <c r="T2932" s="17">
        <v>0.37535861166921097</v>
      </c>
      <c r="U2932" s="17">
        <v>0.42345200502591701</v>
      </c>
      <c r="V2932" s="17">
        <v>0.34346004996006502</v>
      </c>
      <c r="W2932" s="17">
        <v>0.26025924584115701</v>
      </c>
      <c r="X2932" s="17">
        <v>0.32171844799069899</v>
      </c>
      <c r="Y2932" s="17">
        <v>0.32382523670511498</v>
      </c>
      <c r="Z2932" s="17">
        <v>0.39000912156422501</v>
      </c>
      <c r="AA2932" s="17">
        <v>0.36497009169622102</v>
      </c>
      <c r="AB2932" s="17">
        <v>0.369682020714869</v>
      </c>
      <c r="AC2932" s="17">
        <v>0.33447028053217198</v>
      </c>
      <c r="AD2932" s="17">
        <v>0.25358080219164503</v>
      </c>
      <c r="AE2932" s="17"/>
      <c r="AF2932" s="17">
        <v>0.40334244221361298</v>
      </c>
      <c r="AG2932" s="17">
        <v>0.343397241621756</v>
      </c>
      <c r="AH2932" s="17">
        <v>0.28971603344444902</v>
      </c>
      <c r="AI2932" s="17"/>
      <c r="AJ2932" s="17">
        <v>0.43660885238017599</v>
      </c>
      <c r="AK2932" s="17">
        <v>0.30133021411732402</v>
      </c>
      <c r="AL2932" s="17">
        <v>0.33008236048247502</v>
      </c>
      <c r="AM2932" s="17">
        <v>0.57007814726301798</v>
      </c>
      <c r="AN2932" s="17">
        <v>0.291208369063992</v>
      </c>
      <c r="AO2932" s="17"/>
      <c r="AP2932" s="17">
        <v>0.44768283587684599</v>
      </c>
      <c r="AQ2932" s="17">
        <v>0.313394732885519</v>
      </c>
      <c r="AR2932" s="17">
        <v>0.27690384199027401</v>
      </c>
      <c r="AS2932" s="17"/>
      <c r="AT2932" s="17">
        <v>0.41104445164606301</v>
      </c>
      <c r="AU2932" s="17">
        <v>0.30780609082857202</v>
      </c>
      <c r="AV2932" s="17" t="s">
        <v>74</v>
      </c>
      <c r="AW2932" s="17">
        <v>0.33829538158176697</v>
      </c>
      <c r="AX2932" s="17">
        <v>0.31040462652800199</v>
      </c>
      <c r="AY2932" s="17">
        <v>0.31874306884802001</v>
      </c>
      <c r="AZ2932" s="17">
        <v>0.35490012757571099</v>
      </c>
    </row>
    <row r="2933" spans="2:52" x14ac:dyDescent="0.35">
      <c r="B2933" t="s">
        <v>112</v>
      </c>
      <c r="C2933" s="17">
        <v>0.24304322960014299</v>
      </c>
      <c r="D2933" s="17">
        <v>0.191801676289134</v>
      </c>
      <c r="E2933" s="17">
        <v>0.288164179757181</v>
      </c>
      <c r="F2933" s="17"/>
      <c r="G2933" s="17">
        <v>0.19232779336389599</v>
      </c>
      <c r="H2933" s="17">
        <v>0.206655280591449</v>
      </c>
      <c r="I2933" s="17">
        <v>0.26800822155070497</v>
      </c>
      <c r="J2933" s="17">
        <v>0.25374254782072397</v>
      </c>
      <c r="K2933" s="17">
        <v>0.265547053434185</v>
      </c>
      <c r="L2933" s="17">
        <v>0.25485165531766901</v>
      </c>
      <c r="M2933" s="17"/>
      <c r="N2933" s="17">
        <v>0.23117988626359301</v>
      </c>
      <c r="O2933" s="17">
        <v>0.21662795393135201</v>
      </c>
      <c r="P2933" s="17">
        <v>0.24309583085568001</v>
      </c>
      <c r="Q2933" s="17">
        <v>0.27769855396693899</v>
      </c>
      <c r="R2933" s="17"/>
      <c r="S2933" s="17">
        <v>0.26255424143402201</v>
      </c>
      <c r="T2933" s="17">
        <v>0.17804199926384801</v>
      </c>
      <c r="U2933" s="17">
        <v>0.233297322347089</v>
      </c>
      <c r="V2933" s="17">
        <v>0.29937660416370598</v>
      </c>
      <c r="W2933" s="17">
        <v>0.24868141241976899</v>
      </c>
      <c r="X2933" s="17">
        <v>0.227866142243068</v>
      </c>
      <c r="Y2933" s="17">
        <v>0.22792568774928099</v>
      </c>
      <c r="Z2933" s="17">
        <v>0.25496082451973301</v>
      </c>
      <c r="AA2933" s="17">
        <v>0.25706902176372698</v>
      </c>
      <c r="AB2933" s="17">
        <v>0.26925197723212702</v>
      </c>
      <c r="AC2933" s="17">
        <v>0.195800279930612</v>
      </c>
      <c r="AD2933" s="17">
        <v>0.31751679189078902</v>
      </c>
      <c r="AE2933" s="17"/>
      <c r="AF2933" s="17">
        <v>0.25694650275535003</v>
      </c>
      <c r="AG2933" s="17">
        <v>0.20202332412794599</v>
      </c>
      <c r="AH2933" s="17">
        <v>0.32746318647261602</v>
      </c>
      <c r="AI2933" s="17"/>
      <c r="AJ2933" s="17">
        <v>0.223581742799487</v>
      </c>
      <c r="AK2933" s="17">
        <v>0.20555950056955899</v>
      </c>
      <c r="AL2933" s="17">
        <v>0.23582585968035499</v>
      </c>
      <c r="AM2933" s="17">
        <v>0.22709268549459</v>
      </c>
      <c r="AN2933" s="17">
        <v>0.33508269863930401</v>
      </c>
      <c r="AO2933" s="17"/>
      <c r="AP2933" s="17">
        <v>0.15620085773015399</v>
      </c>
      <c r="AQ2933" s="17">
        <v>0.206656965292737</v>
      </c>
      <c r="AR2933" s="17">
        <v>0.24565085276434601</v>
      </c>
      <c r="AS2933" s="17"/>
      <c r="AT2933" s="17">
        <v>0.25089016132346398</v>
      </c>
      <c r="AU2933" s="17">
        <v>0.21581248607775499</v>
      </c>
      <c r="AV2933" s="17" t="s">
        <v>74</v>
      </c>
      <c r="AW2933" s="17">
        <v>0.225357763851017</v>
      </c>
      <c r="AX2933" s="17">
        <v>0.28727953774948101</v>
      </c>
      <c r="AY2933" s="17">
        <v>0.25968062240698098</v>
      </c>
      <c r="AZ2933" s="17">
        <v>0.17079277124806799</v>
      </c>
    </row>
    <row r="2934" spans="2:52" x14ac:dyDescent="0.35">
      <c r="C2934" s="17"/>
      <c r="D2934" s="17"/>
      <c r="E2934" s="17"/>
      <c r="F2934" s="17"/>
      <c r="G2934" s="17"/>
      <c r="H2934" s="17"/>
      <c r="I2934" s="17"/>
      <c r="J2934" s="17"/>
      <c r="K2934" s="17"/>
      <c r="L2934" s="17"/>
      <c r="M2934" s="17"/>
      <c r="N2934" s="17"/>
      <c r="O2934" s="17"/>
      <c r="P2934" s="17"/>
      <c r="Q2934" s="17"/>
      <c r="R2934" s="17"/>
      <c r="S2934" s="17"/>
      <c r="T2934" s="17"/>
      <c r="U2934" s="17"/>
      <c r="V2934" s="17"/>
      <c r="W2934" s="17"/>
      <c r="X2934" s="17"/>
      <c r="Y2934" s="17"/>
      <c r="Z2934" s="17"/>
      <c r="AA2934" s="17"/>
      <c r="AB2934" s="17"/>
      <c r="AC2934" s="17"/>
      <c r="AD2934" s="17"/>
      <c r="AE2934" s="17"/>
      <c r="AF2934" s="17"/>
      <c r="AG2934" s="17"/>
      <c r="AH2934" s="17"/>
      <c r="AI2934" s="17"/>
      <c r="AJ2934" s="17"/>
      <c r="AK2934" s="17"/>
      <c r="AL2934" s="17"/>
      <c r="AM2934" s="17"/>
      <c r="AN2934" s="17"/>
      <c r="AO2934" s="17"/>
      <c r="AP2934" s="17"/>
      <c r="AQ2934" s="17"/>
      <c r="AR2934" s="17"/>
      <c r="AS2934" s="17"/>
      <c r="AT2934" s="17"/>
      <c r="AU2934" s="17"/>
      <c r="AV2934" s="17"/>
      <c r="AW2934" s="17"/>
      <c r="AX2934" s="17"/>
      <c r="AY2934" s="17"/>
      <c r="AZ2934" s="17"/>
    </row>
    <row r="2935" spans="2:52" x14ac:dyDescent="0.35">
      <c r="B2935" s="6" t="s">
        <v>794</v>
      </c>
      <c r="C2935" s="17"/>
      <c r="D2935" s="17"/>
      <c r="E2935" s="17"/>
      <c r="F2935" s="17"/>
      <c r="G2935" s="17"/>
      <c r="H2935" s="17"/>
      <c r="I2935" s="17"/>
      <c r="J2935" s="17"/>
      <c r="K2935" s="17"/>
      <c r="L2935" s="17"/>
      <c r="M2935" s="17"/>
      <c r="N2935" s="17"/>
      <c r="O2935" s="17"/>
      <c r="P2935" s="17"/>
      <c r="Q2935" s="17"/>
      <c r="R2935" s="17"/>
      <c r="S2935" s="17"/>
      <c r="T2935" s="17"/>
      <c r="U2935" s="17"/>
      <c r="V2935" s="17"/>
      <c r="W2935" s="17"/>
      <c r="X2935" s="17"/>
      <c r="Y2935" s="17"/>
      <c r="Z2935" s="17"/>
      <c r="AA2935" s="17"/>
      <c r="AB2935" s="17"/>
      <c r="AC2935" s="17"/>
      <c r="AD2935" s="17"/>
      <c r="AE2935" s="17"/>
      <c r="AF2935" s="17"/>
      <c r="AG2935" s="17"/>
      <c r="AH2935" s="17"/>
      <c r="AI2935" s="17"/>
      <c r="AJ2935" s="17"/>
      <c r="AK2935" s="17"/>
      <c r="AL2935" s="17"/>
      <c r="AM2935" s="17"/>
      <c r="AN2935" s="17"/>
      <c r="AO2935" s="17"/>
      <c r="AP2935" s="17"/>
      <c r="AQ2935" s="17"/>
      <c r="AR2935" s="17"/>
      <c r="AS2935" s="17"/>
      <c r="AT2935" s="17"/>
      <c r="AU2935" s="17"/>
      <c r="AV2935" s="17"/>
      <c r="AW2935" s="17"/>
      <c r="AX2935" s="17"/>
      <c r="AY2935" s="17"/>
      <c r="AZ2935" s="17"/>
    </row>
    <row r="2936" spans="2:52" x14ac:dyDescent="0.35">
      <c r="B2936" s="24" t="s">
        <v>156</v>
      </c>
      <c r="C2936" s="17"/>
      <c r="D2936" s="17"/>
      <c r="E2936" s="17"/>
      <c r="F2936" s="17"/>
      <c r="G2936" s="17"/>
      <c r="H2936" s="17"/>
      <c r="I2936" s="17"/>
      <c r="J2936" s="17"/>
      <c r="K2936" s="17"/>
      <c r="L2936" s="17"/>
      <c r="M2936" s="17"/>
      <c r="N2936" s="17"/>
      <c r="O2936" s="17"/>
      <c r="P2936" s="17"/>
      <c r="Q2936" s="17"/>
      <c r="R2936" s="17"/>
      <c r="S2936" s="17"/>
      <c r="T2936" s="17"/>
      <c r="U2936" s="17"/>
      <c r="V2936" s="17"/>
      <c r="W2936" s="17"/>
      <c r="X2936" s="17"/>
      <c r="Y2936" s="17"/>
      <c r="Z2936" s="17"/>
      <c r="AA2936" s="17"/>
      <c r="AB2936" s="17"/>
      <c r="AC2936" s="17"/>
      <c r="AD2936" s="17"/>
      <c r="AE2936" s="17"/>
      <c r="AF2936" s="17"/>
      <c r="AG2936" s="17"/>
      <c r="AH2936" s="17"/>
      <c r="AI2936" s="17"/>
      <c r="AJ2936" s="17"/>
      <c r="AK2936" s="17"/>
      <c r="AL2936" s="17"/>
      <c r="AM2936" s="17"/>
      <c r="AN2936" s="17"/>
      <c r="AO2936" s="17"/>
      <c r="AP2936" s="17"/>
      <c r="AQ2936" s="17"/>
      <c r="AR2936" s="17"/>
      <c r="AS2936" s="17"/>
      <c r="AT2936" s="17"/>
      <c r="AU2936" s="17"/>
      <c r="AV2936" s="17"/>
      <c r="AW2936" s="17"/>
      <c r="AX2936" s="17"/>
      <c r="AY2936" s="17"/>
      <c r="AZ2936" s="17"/>
    </row>
    <row r="2937" spans="2:52" x14ac:dyDescent="0.35">
      <c r="B2937" t="s">
        <v>783</v>
      </c>
      <c r="C2937" s="17">
        <v>0.58698204037394597</v>
      </c>
      <c r="D2937" s="17">
        <v>0.58828755093396801</v>
      </c>
      <c r="E2937" s="17">
        <v>0.587257438703501</v>
      </c>
      <c r="F2937" s="17"/>
      <c r="G2937" s="17">
        <v>0.49010558095240098</v>
      </c>
      <c r="H2937" s="17">
        <v>0.56855545878153801</v>
      </c>
      <c r="I2937" s="17">
        <v>0.64546019254443099</v>
      </c>
      <c r="J2937" s="17">
        <v>0.644079475052593</v>
      </c>
      <c r="K2937" s="17">
        <v>0.62980565690302204</v>
      </c>
      <c r="L2937" s="17">
        <v>0.55260737626887502</v>
      </c>
      <c r="M2937" s="17"/>
      <c r="N2937" s="17">
        <v>0.61303458105358899</v>
      </c>
      <c r="O2937" s="17">
        <v>0.59241846972715895</v>
      </c>
      <c r="P2937" s="17">
        <v>0.58583988478474902</v>
      </c>
      <c r="Q2937" s="17">
        <v>0.54770581538544705</v>
      </c>
      <c r="R2937" s="17"/>
      <c r="S2937" s="17">
        <v>0.56938287396801701</v>
      </c>
      <c r="T2937" s="17">
        <v>0.53756138537834497</v>
      </c>
      <c r="U2937" s="17">
        <v>0.57935409573197205</v>
      </c>
      <c r="V2937" s="17">
        <v>0.64970361853396197</v>
      </c>
      <c r="W2937" s="17">
        <v>0.46876474460987999</v>
      </c>
      <c r="X2937" s="17">
        <v>0.53876408609307203</v>
      </c>
      <c r="Y2937" s="17">
        <v>0.58333813794726797</v>
      </c>
      <c r="Z2937" s="17">
        <v>0.68108688058136901</v>
      </c>
      <c r="AA2937" s="17">
        <v>0.63900687930309097</v>
      </c>
      <c r="AB2937" s="17">
        <v>0.652325607379874</v>
      </c>
      <c r="AC2937" s="17">
        <v>0.70292731430591604</v>
      </c>
      <c r="AD2937" s="17">
        <v>0.53137831317241402</v>
      </c>
      <c r="AE2937" s="17"/>
      <c r="AF2937" s="17">
        <v>0.61604759251708596</v>
      </c>
      <c r="AG2937" s="17">
        <v>0.61550264334929705</v>
      </c>
      <c r="AH2937" s="17">
        <v>0.50666150639317298</v>
      </c>
      <c r="AI2937" s="17"/>
      <c r="AJ2937" s="17">
        <v>0.58534824714312395</v>
      </c>
      <c r="AK2937" s="17">
        <v>0.62695645515279697</v>
      </c>
      <c r="AL2937" s="17">
        <v>0.52542293076342705</v>
      </c>
      <c r="AM2937" s="17">
        <v>0.67838776278650603</v>
      </c>
      <c r="AN2937" s="17">
        <v>0.53824270758785098</v>
      </c>
      <c r="AO2937" s="17"/>
      <c r="AP2937" s="17">
        <v>0.50729493365618705</v>
      </c>
      <c r="AQ2937" s="17">
        <v>0.65453119110338298</v>
      </c>
      <c r="AR2937" s="17">
        <v>0.46801664561509898</v>
      </c>
      <c r="AS2937" s="17"/>
      <c r="AT2937" s="17">
        <v>0.54628060209288698</v>
      </c>
      <c r="AU2937" s="17">
        <v>0.660030501911685</v>
      </c>
      <c r="AV2937" s="17" t="s">
        <v>74</v>
      </c>
      <c r="AW2937" s="17">
        <v>0.58498234155455398</v>
      </c>
      <c r="AX2937" s="17">
        <v>0.61615580309558104</v>
      </c>
      <c r="AY2937" s="17">
        <v>0.55570308647428501</v>
      </c>
      <c r="AZ2937" s="17">
        <v>0.62397007494385304</v>
      </c>
    </row>
    <row r="2938" spans="2:52" x14ac:dyDescent="0.35">
      <c r="B2938" t="s">
        <v>782</v>
      </c>
      <c r="C2938" s="17">
        <v>0.135976146488543</v>
      </c>
      <c r="D2938" s="17">
        <v>0.14769852583659299</v>
      </c>
      <c r="E2938" s="17">
        <v>0.12473884982330399</v>
      </c>
      <c r="F2938" s="17"/>
      <c r="G2938" s="17">
        <v>0.245564114276763</v>
      </c>
      <c r="H2938" s="17">
        <v>0.16642710139460201</v>
      </c>
      <c r="I2938" s="17">
        <v>0.118624637766594</v>
      </c>
      <c r="J2938" s="17">
        <v>0.113966310557109</v>
      </c>
      <c r="K2938" s="17">
        <v>6.0588286554354699E-2</v>
      </c>
      <c r="L2938" s="17">
        <v>0.112869075603244</v>
      </c>
      <c r="M2938" s="17"/>
      <c r="N2938" s="17">
        <v>0.176706219398574</v>
      </c>
      <c r="O2938" s="17">
        <v>0.12433630627237199</v>
      </c>
      <c r="P2938" s="17">
        <v>0.13341347216916899</v>
      </c>
      <c r="Q2938" s="17">
        <v>0.106077405467477</v>
      </c>
      <c r="R2938" s="17"/>
      <c r="S2938" s="17">
        <v>0.16136408202465199</v>
      </c>
      <c r="T2938" s="17">
        <v>0.13287881198809801</v>
      </c>
      <c r="U2938" s="17">
        <v>0.11419260797860201</v>
      </c>
      <c r="V2938" s="17">
        <v>0.104749620365957</v>
      </c>
      <c r="W2938" s="17">
        <v>0.24897057884308199</v>
      </c>
      <c r="X2938" s="17">
        <v>0.15742462324064399</v>
      </c>
      <c r="Y2938" s="17">
        <v>7.3620741113819096E-2</v>
      </c>
      <c r="Z2938" s="17">
        <v>0.133587072659067</v>
      </c>
      <c r="AA2938" s="17">
        <v>0.130202201633035</v>
      </c>
      <c r="AB2938" s="17">
        <v>9.1378394397370305E-2</v>
      </c>
      <c r="AC2938" s="17">
        <v>0.171461738908703</v>
      </c>
      <c r="AD2938" s="17">
        <v>8.1693031456475398E-2</v>
      </c>
      <c r="AE2938" s="17"/>
      <c r="AF2938" s="17">
        <v>0.107565320937552</v>
      </c>
      <c r="AG2938" s="17">
        <v>0.14240372838257401</v>
      </c>
      <c r="AH2938" s="17">
        <v>0.150621194717629</v>
      </c>
      <c r="AI2938" s="17"/>
      <c r="AJ2938" s="17">
        <v>0.14219484953297601</v>
      </c>
      <c r="AK2938" s="17">
        <v>0.15336881110711501</v>
      </c>
      <c r="AL2938" s="17">
        <v>0.18908058544263801</v>
      </c>
      <c r="AM2938" s="17">
        <v>0</v>
      </c>
      <c r="AN2938" s="17">
        <v>0.14007241399408199</v>
      </c>
      <c r="AO2938" s="17"/>
      <c r="AP2938" s="17">
        <v>0.21142612070611499</v>
      </c>
      <c r="AQ2938" s="17">
        <v>0.134216256067307</v>
      </c>
      <c r="AR2938" s="17">
        <v>0.20958541112471499</v>
      </c>
      <c r="AS2938" s="17"/>
      <c r="AT2938" s="17">
        <v>0.13870166012186</v>
      </c>
      <c r="AU2938" s="17">
        <v>9.0748185021704203E-2</v>
      </c>
      <c r="AV2938" s="17" t="s">
        <v>74</v>
      </c>
      <c r="AW2938" s="17">
        <v>0.128868003763313</v>
      </c>
      <c r="AX2938" s="17">
        <v>0.15116289638116301</v>
      </c>
      <c r="AY2938" s="17">
        <v>0.179028749697762</v>
      </c>
      <c r="AZ2938" s="17">
        <v>9.9633829868479407E-2</v>
      </c>
    </row>
    <row r="2939" spans="2:52" x14ac:dyDescent="0.35">
      <c r="B2939" t="s">
        <v>784</v>
      </c>
      <c r="C2939" s="17">
        <v>0.107200696612946</v>
      </c>
      <c r="D2939" s="17">
        <v>0.12093719740409201</v>
      </c>
      <c r="E2939" s="17">
        <v>9.3893407430101397E-2</v>
      </c>
      <c r="F2939" s="17"/>
      <c r="G2939" s="17">
        <v>0.11115852133423</v>
      </c>
      <c r="H2939" s="17">
        <v>0.11244392002373201</v>
      </c>
      <c r="I2939" s="17">
        <v>7.46369991040082E-2</v>
      </c>
      <c r="J2939" s="17">
        <v>0.104367844401565</v>
      </c>
      <c r="K2939" s="17">
        <v>0.102026127418527</v>
      </c>
      <c r="L2939" s="17">
        <v>0.13022238372686901</v>
      </c>
      <c r="M2939" s="17"/>
      <c r="N2939" s="17">
        <v>8.9321097338740704E-2</v>
      </c>
      <c r="O2939" s="17">
        <v>0.105715596858855</v>
      </c>
      <c r="P2939" s="17">
        <v>0.13138438154548701</v>
      </c>
      <c r="Q2939" s="17">
        <v>0.10793054820013601</v>
      </c>
      <c r="R2939" s="17"/>
      <c r="S2939" s="17">
        <v>0.13029286900115</v>
      </c>
      <c r="T2939" s="17">
        <v>0.105839602804356</v>
      </c>
      <c r="U2939" s="17">
        <v>0.12796477881464999</v>
      </c>
      <c r="V2939" s="17">
        <v>0.13276279320079401</v>
      </c>
      <c r="W2939" s="17">
        <v>9.0772923474365302E-2</v>
      </c>
      <c r="X2939" s="17">
        <v>9.0007055391699398E-2</v>
      </c>
      <c r="Y2939" s="17">
        <v>9.9433424148307498E-2</v>
      </c>
      <c r="Z2939" s="17">
        <v>0.128469498297308</v>
      </c>
      <c r="AA2939" s="17">
        <v>9.6580697490546805E-2</v>
      </c>
      <c r="AB2939" s="17">
        <v>0.10538615971287101</v>
      </c>
      <c r="AC2939" s="17">
        <v>1.6526087070027499E-2</v>
      </c>
      <c r="AD2939" s="17">
        <v>0.131862695277943</v>
      </c>
      <c r="AE2939" s="17"/>
      <c r="AF2939" s="17">
        <v>0.11740637866407699</v>
      </c>
      <c r="AG2939" s="17">
        <v>9.0626507304737994E-2</v>
      </c>
      <c r="AH2939" s="17">
        <v>0.110063469597055</v>
      </c>
      <c r="AI2939" s="17"/>
      <c r="AJ2939" s="17">
        <v>0.103425019447951</v>
      </c>
      <c r="AK2939" s="17">
        <v>9.8917089371499706E-2</v>
      </c>
      <c r="AL2939" s="17">
        <v>0.117716054611938</v>
      </c>
      <c r="AM2939" s="17">
        <v>0.201418251230398</v>
      </c>
      <c r="AN2939" s="17">
        <v>9.9204624543970804E-2</v>
      </c>
      <c r="AO2939" s="17"/>
      <c r="AP2939" s="17">
        <v>0.11682452969804299</v>
      </c>
      <c r="AQ2939" s="17">
        <v>9.1923898829326806E-2</v>
      </c>
      <c r="AR2939" s="17">
        <v>0.104219333884585</v>
      </c>
      <c r="AS2939" s="17"/>
      <c r="AT2939" s="17">
        <v>0.12839503051832499</v>
      </c>
      <c r="AU2939" s="17">
        <v>7.8223118670665101E-2</v>
      </c>
      <c r="AV2939" s="17" t="s">
        <v>74</v>
      </c>
      <c r="AW2939" s="17">
        <v>0.14046250122552401</v>
      </c>
      <c r="AX2939" s="17">
        <v>9.5420314963572894E-2</v>
      </c>
      <c r="AY2939" s="17">
        <v>0.1039496898044</v>
      </c>
      <c r="AZ2939" s="17">
        <v>8.4254702094269093E-2</v>
      </c>
    </row>
    <row r="2940" spans="2:52" x14ac:dyDescent="0.35">
      <c r="B2940" t="s">
        <v>112</v>
      </c>
      <c r="C2940" s="17">
        <v>0.16984111652456599</v>
      </c>
      <c r="D2940" s="17">
        <v>0.143076725825347</v>
      </c>
      <c r="E2940" s="17">
        <v>0.19411030404309401</v>
      </c>
      <c r="F2940" s="17"/>
      <c r="G2940" s="17">
        <v>0.15317178343660601</v>
      </c>
      <c r="H2940" s="17">
        <v>0.15257351980012901</v>
      </c>
      <c r="I2940" s="17">
        <v>0.16127817058496599</v>
      </c>
      <c r="J2940" s="17">
        <v>0.137586369988734</v>
      </c>
      <c r="K2940" s="17">
        <v>0.20757992912409601</v>
      </c>
      <c r="L2940" s="17">
        <v>0.20430116440101201</v>
      </c>
      <c r="M2940" s="17"/>
      <c r="N2940" s="17">
        <v>0.120938102209096</v>
      </c>
      <c r="O2940" s="17">
        <v>0.17752962714161399</v>
      </c>
      <c r="P2940" s="17">
        <v>0.14936226150059401</v>
      </c>
      <c r="Q2940" s="17">
        <v>0.23828623094693999</v>
      </c>
      <c r="R2940" s="17"/>
      <c r="S2940" s="17">
        <v>0.13896017500617999</v>
      </c>
      <c r="T2940" s="17">
        <v>0.22372019982920099</v>
      </c>
      <c r="U2940" s="17">
        <v>0.17848851747477501</v>
      </c>
      <c r="V2940" s="17">
        <v>0.112783967899287</v>
      </c>
      <c r="W2940" s="17">
        <v>0.19149175307267299</v>
      </c>
      <c r="X2940" s="17">
        <v>0.213804235274584</v>
      </c>
      <c r="Y2940" s="17">
        <v>0.24360769679060601</v>
      </c>
      <c r="Z2940" s="17">
        <v>5.68565484622564E-2</v>
      </c>
      <c r="AA2940" s="17">
        <v>0.13421022157332699</v>
      </c>
      <c r="AB2940" s="17">
        <v>0.15090983850988501</v>
      </c>
      <c r="AC2940" s="17">
        <v>0.109084859715354</v>
      </c>
      <c r="AD2940" s="17">
        <v>0.25506596009316701</v>
      </c>
      <c r="AE2940" s="17"/>
      <c r="AF2940" s="17">
        <v>0.15898070788128499</v>
      </c>
      <c r="AG2940" s="17">
        <v>0.15146712096339099</v>
      </c>
      <c r="AH2940" s="17">
        <v>0.23265382929214301</v>
      </c>
      <c r="AI2940" s="17"/>
      <c r="AJ2940" s="17">
        <v>0.16903188387595</v>
      </c>
      <c r="AK2940" s="17">
        <v>0.120757644368588</v>
      </c>
      <c r="AL2940" s="17">
        <v>0.16778042918199601</v>
      </c>
      <c r="AM2940" s="17">
        <v>0.120193985983096</v>
      </c>
      <c r="AN2940" s="17">
        <v>0.22248025387409701</v>
      </c>
      <c r="AO2940" s="17"/>
      <c r="AP2940" s="17">
        <v>0.16445441593965501</v>
      </c>
      <c r="AQ2940" s="17">
        <v>0.11932865399998301</v>
      </c>
      <c r="AR2940" s="17">
        <v>0.21817860937560099</v>
      </c>
      <c r="AS2940" s="17"/>
      <c r="AT2940" s="17">
        <v>0.18662270726692801</v>
      </c>
      <c r="AU2940" s="17">
        <v>0.17099819439594599</v>
      </c>
      <c r="AV2940" s="17" t="s">
        <v>74</v>
      </c>
      <c r="AW2940" s="17">
        <v>0.14568715345660899</v>
      </c>
      <c r="AX2940" s="17">
        <v>0.137260985559683</v>
      </c>
      <c r="AY2940" s="17">
        <v>0.16131847402355301</v>
      </c>
      <c r="AZ2940" s="17">
        <v>0.19214139309339801</v>
      </c>
    </row>
    <row r="2941" spans="2:52" x14ac:dyDescent="0.35">
      <c r="C2941" s="17"/>
      <c r="D2941" s="17"/>
      <c r="E2941" s="17"/>
      <c r="F2941" s="17"/>
      <c r="G2941" s="17"/>
      <c r="H2941" s="17"/>
      <c r="I2941" s="17"/>
      <c r="J2941" s="17"/>
      <c r="K2941" s="17"/>
      <c r="L2941" s="17"/>
      <c r="M2941" s="17"/>
      <c r="N2941" s="17"/>
      <c r="O2941" s="17"/>
      <c r="P2941" s="17"/>
      <c r="Q2941" s="17"/>
      <c r="R2941" s="17"/>
      <c r="S2941" s="17"/>
      <c r="T2941" s="17"/>
      <c r="U2941" s="17"/>
      <c r="V2941" s="17"/>
      <c r="W2941" s="17"/>
      <c r="X2941" s="17"/>
      <c r="Y2941" s="17"/>
      <c r="Z2941" s="17"/>
      <c r="AA2941" s="17"/>
      <c r="AB2941" s="17"/>
      <c r="AC2941" s="17"/>
      <c r="AD2941" s="17"/>
      <c r="AE2941" s="17"/>
      <c r="AF2941" s="17"/>
      <c r="AG2941" s="17"/>
      <c r="AH2941" s="17"/>
      <c r="AI2941" s="17"/>
      <c r="AJ2941" s="17"/>
      <c r="AK2941" s="17"/>
      <c r="AL2941" s="17"/>
      <c r="AM2941" s="17"/>
      <c r="AN2941" s="17"/>
      <c r="AO2941" s="17"/>
      <c r="AP2941" s="17"/>
      <c r="AQ2941" s="17"/>
      <c r="AR2941" s="17"/>
      <c r="AS2941" s="17"/>
      <c r="AT2941" s="17"/>
      <c r="AU2941" s="17"/>
      <c r="AV2941" s="17"/>
      <c r="AW2941" s="17"/>
      <c r="AX2941" s="17"/>
      <c r="AY2941" s="17"/>
      <c r="AZ2941" s="17"/>
    </row>
    <row r="2942" spans="2:52" x14ac:dyDescent="0.35">
      <c r="B2942" s="6" t="s">
        <v>795</v>
      </c>
      <c r="C2942" s="17"/>
      <c r="D2942" s="17"/>
      <c r="E2942" s="17"/>
      <c r="F2942" s="17"/>
      <c r="G2942" s="17"/>
      <c r="H2942" s="17"/>
      <c r="I2942" s="17"/>
      <c r="J2942" s="17"/>
      <c r="K2942" s="17"/>
      <c r="L2942" s="17"/>
      <c r="M2942" s="17"/>
      <c r="N2942" s="17"/>
      <c r="O2942" s="17"/>
      <c r="P2942" s="17"/>
      <c r="Q2942" s="17"/>
      <c r="R2942" s="17"/>
      <c r="S2942" s="17"/>
      <c r="T2942" s="17"/>
      <c r="U2942" s="17"/>
      <c r="V2942" s="17"/>
      <c r="W2942" s="17"/>
      <c r="X2942" s="17"/>
      <c r="Y2942" s="17"/>
      <c r="Z2942" s="17"/>
      <c r="AA2942" s="17"/>
      <c r="AB2942" s="17"/>
      <c r="AC2942" s="17"/>
      <c r="AD2942" s="17"/>
      <c r="AE2942" s="17"/>
      <c r="AF2942" s="17"/>
      <c r="AG2942" s="17"/>
      <c r="AH2942" s="17"/>
      <c r="AI2942" s="17"/>
      <c r="AJ2942" s="17"/>
      <c r="AK2942" s="17"/>
      <c r="AL2942" s="17"/>
      <c r="AM2942" s="17"/>
      <c r="AN2942" s="17"/>
      <c r="AO2942" s="17"/>
      <c r="AP2942" s="17"/>
      <c r="AQ2942" s="17"/>
      <c r="AR2942" s="17"/>
      <c r="AS2942" s="17"/>
      <c r="AT2942" s="17"/>
      <c r="AU2942" s="17"/>
      <c r="AV2942" s="17"/>
      <c r="AW2942" s="17"/>
      <c r="AX2942" s="17"/>
      <c r="AY2942" s="17"/>
      <c r="AZ2942" s="17"/>
    </row>
    <row r="2943" spans="2:52" x14ac:dyDescent="0.35">
      <c r="B2943" s="24" t="s">
        <v>156</v>
      </c>
      <c r="C2943" s="17"/>
      <c r="D2943" s="17"/>
      <c r="E2943" s="17"/>
      <c r="F2943" s="17"/>
      <c r="G2943" s="17"/>
      <c r="H2943" s="17"/>
      <c r="I2943" s="17"/>
      <c r="J2943" s="17"/>
      <c r="K2943" s="17"/>
      <c r="L2943" s="17"/>
      <c r="M2943" s="17"/>
      <c r="N2943" s="17"/>
      <c r="O2943" s="17"/>
      <c r="P2943" s="17"/>
      <c r="Q2943" s="17"/>
      <c r="R2943" s="17"/>
      <c r="S2943" s="17"/>
      <c r="T2943" s="17"/>
      <c r="U2943" s="17"/>
      <c r="V2943" s="17"/>
      <c r="W2943" s="17"/>
      <c r="X2943" s="17"/>
      <c r="Y2943" s="17"/>
      <c r="Z2943" s="17"/>
      <c r="AA2943" s="17"/>
      <c r="AB2943" s="17"/>
      <c r="AC2943" s="17"/>
      <c r="AD2943" s="17"/>
      <c r="AE2943" s="17"/>
      <c r="AF2943" s="17"/>
      <c r="AG2943" s="17"/>
      <c r="AH2943" s="17"/>
      <c r="AI2943" s="17"/>
      <c r="AJ2943" s="17"/>
      <c r="AK2943" s="17"/>
      <c r="AL2943" s="17"/>
      <c r="AM2943" s="17"/>
      <c r="AN2943" s="17"/>
      <c r="AO2943" s="17"/>
      <c r="AP2943" s="17"/>
      <c r="AQ2943" s="17"/>
      <c r="AR2943" s="17"/>
      <c r="AS2943" s="17"/>
      <c r="AT2943" s="17"/>
      <c r="AU2943" s="17"/>
      <c r="AV2943" s="17"/>
      <c r="AW2943" s="17"/>
      <c r="AX2943" s="17"/>
      <c r="AY2943" s="17"/>
      <c r="AZ2943" s="17"/>
    </row>
    <row r="2944" spans="2:52" x14ac:dyDescent="0.35">
      <c r="B2944" t="s">
        <v>783</v>
      </c>
      <c r="C2944" s="17">
        <v>0.307864386306264</v>
      </c>
      <c r="D2944" s="17">
        <v>0.33136937312584402</v>
      </c>
      <c r="E2944" s="17">
        <v>0.28542608183184798</v>
      </c>
      <c r="F2944" s="17"/>
      <c r="G2944" s="17">
        <v>0.29474926376459798</v>
      </c>
      <c r="H2944" s="17">
        <v>0.35825916917335099</v>
      </c>
      <c r="I2944" s="17">
        <v>0.38282934723036899</v>
      </c>
      <c r="J2944" s="17">
        <v>0.32713982684498999</v>
      </c>
      <c r="K2944" s="17">
        <v>0.270610953831048</v>
      </c>
      <c r="L2944" s="17">
        <v>0.222558734473462</v>
      </c>
      <c r="M2944" s="17"/>
      <c r="N2944" s="17">
        <v>0.347390968220531</v>
      </c>
      <c r="O2944" s="17">
        <v>0.28171384151099299</v>
      </c>
      <c r="P2944" s="17">
        <v>0.321933233893274</v>
      </c>
      <c r="Q2944" s="17">
        <v>0.27546691640582699</v>
      </c>
      <c r="R2944" s="17"/>
      <c r="S2944" s="17">
        <v>0.37248313033132102</v>
      </c>
      <c r="T2944" s="17">
        <v>0.262024009522699</v>
      </c>
      <c r="U2944" s="17">
        <v>0.22043823895834599</v>
      </c>
      <c r="V2944" s="17">
        <v>0.31749173684994703</v>
      </c>
      <c r="W2944" s="17">
        <v>0.29952474377396199</v>
      </c>
      <c r="X2944" s="17">
        <v>0.28179498415272097</v>
      </c>
      <c r="Y2944" s="17">
        <v>0.28652116635374297</v>
      </c>
      <c r="Z2944" s="17">
        <v>0.359202590892853</v>
      </c>
      <c r="AA2944" s="17">
        <v>0.33375740906360102</v>
      </c>
      <c r="AB2944" s="17">
        <v>0.32730181245678402</v>
      </c>
      <c r="AC2944" s="17">
        <v>0.31531430222506401</v>
      </c>
      <c r="AD2944" s="17">
        <v>0.31726063414350503</v>
      </c>
      <c r="AE2944" s="17"/>
      <c r="AF2944" s="17">
        <v>0.30187674611538001</v>
      </c>
      <c r="AG2944" s="17">
        <v>0.31272391685987899</v>
      </c>
      <c r="AH2944" s="17">
        <v>0.30429759170062298</v>
      </c>
      <c r="AI2944" s="17"/>
      <c r="AJ2944" s="17">
        <v>0.25118326378941103</v>
      </c>
      <c r="AK2944" s="17">
        <v>0.38773478064371197</v>
      </c>
      <c r="AL2944" s="17">
        <v>0.273517208787594</v>
      </c>
      <c r="AM2944" s="17">
        <v>0.559265238036742</v>
      </c>
      <c r="AN2944" s="17">
        <v>0.28237746708154898</v>
      </c>
      <c r="AO2944" s="17"/>
      <c r="AP2944" s="17">
        <v>0.23692684661889399</v>
      </c>
      <c r="AQ2944" s="17">
        <v>0.36250466105901202</v>
      </c>
      <c r="AR2944" s="17">
        <v>0.33372137878483599</v>
      </c>
      <c r="AS2944" s="17"/>
      <c r="AT2944" s="17">
        <v>0.26016999533457202</v>
      </c>
      <c r="AU2944" s="17">
        <v>0.34928839941289402</v>
      </c>
      <c r="AV2944" s="17" t="s">
        <v>74</v>
      </c>
      <c r="AW2944" s="17">
        <v>0.31460707802976601</v>
      </c>
      <c r="AX2944" s="17">
        <v>0.27000085432264398</v>
      </c>
      <c r="AY2944" s="17">
        <v>0.34011351834404802</v>
      </c>
      <c r="AZ2944" s="17">
        <v>0.33331306592041399</v>
      </c>
    </row>
    <row r="2945" spans="2:52" x14ac:dyDescent="0.35">
      <c r="B2945" t="s">
        <v>782</v>
      </c>
      <c r="C2945" s="17">
        <v>8.1407437677432706E-2</v>
      </c>
      <c r="D2945" s="17">
        <v>9.2609560055790893E-2</v>
      </c>
      <c r="E2945" s="17">
        <v>7.0539277289107402E-2</v>
      </c>
      <c r="F2945" s="17"/>
      <c r="G2945" s="17">
        <v>0.16804147475718401</v>
      </c>
      <c r="H2945" s="17">
        <v>0.11095090259373799</v>
      </c>
      <c r="I2945" s="17">
        <v>7.5359467913740694E-2</v>
      </c>
      <c r="J2945" s="17">
        <v>4.8272463535228197E-2</v>
      </c>
      <c r="K2945" s="17">
        <v>4.80662779852895E-2</v>
      </c>
      <c r="L2945" s="17">
        <v>4.7845249029619098E-2</v>
      </c>
      <c r="M2945" s="17"/>
      <c r="N2945" s="17">
        <v>9.5212855876524297E-2</v>
      </c>
      <c r="O2945" s="17">
        <v>7.4177450656934193E-2</v>
      </c>
      <c r="P2945" s="17">
        <v>7.04849861759307E-2</v>
      </c>
      <c r="Q2945" s="17">
        <v>8.4795517612020893E-2</v>
      </c>
      <c r="R2945" s="17"/>
      <c r="S2945" s="17">
        <v>0.10669036871650101</v>
      </c>
      <c r="T2945" s="17">
        <v>8.2598252540644901E-2</v>
      </c>
      <c r="U2945" s="17">
        <v>8.6856268728186303E-2</v>
      </c>
      <c r="V2945" s="17">
        <v>5.6933987638023098E-2</v>
      </c>
      <c r="W2945" s="17">
        <v>0.105874212459594</v>
      </c>
      <c r="X2945" s="17">
        <v>0.116019066305196</v>
      </c>
      <c r="Y2945" s="17">
        <v>7.5570540343989703E-2</v>
      </c>
      <c r="Z2945" s="17">
        <v>8.47223328483728E-2</v>
      </c>
      <c r="AA2945" s="17">
        <v>6.2813873934641704E-2</v>
      </c>
      <c r="AB2945" s="17">
        <v>4.6138392185998203E-2</v>
      </c>
      <c r="AC2945" s="17">
        <v>6.5675437410908394E-2</v>
      </c>
      <c r="AD2945" s="17">
        <v>2.77852790823113E-2</v>
      </c>
      <c r="AE2945" s="17"/>
      <c r="AF2945" s="17">
        <v>7.1754971501370599E-2</v>
      </c>
      <c r="AG2945" s="17">
        <v>9.1861378708622599E-2</v>
      </c>
      <c r="AH2945" s="17">
        <v>4.6671542331982598E-2</v>
      </c>
      <c r="AI2945" s="17"/>
      <c r="AJ2945" s="17">
        <v>8.6584255702358004E-2</v>
      </c>
      <c r="AK2945" s="17">
        <v>0.111340071635762</v>
      </c>
      <c r="AL2945" s="17">
        <v>0.11069960473013001</v>
      </c>
      <c r="AM2945" s="17">
        <v>6.3652823918158297E-2</v>
      </c>
      <c r="AN2945" s="17">
        <v>4.4331373243639997E-2</v>
      </c>
      <c r="AO2945" s="17"/>
      <c r="AP2945" s="17">
        <v>0.105260049950288</v>
      </c>
      <c r="AQ2945" s="17">
        <v>0.10863319186538301</v>
      </c>
      <c r="AR2945" s="17">
        <v>9.7418914789967406E-2</v>
      </c>
      <c r="AS2945" s="17"/>
      <c r="AT2945" s="17">
        <v>5.5502365553856403E-2</v>
      </c>
      <c r="AU2945" s="17">
        <v>8.4661378728446701E-2</v>
      </c>
      <c r="AV2945" s="17" t="s">
        <v>74</v>
      </c>
      <c r="AW2945" s="17">
        <v>0.11273016995092699</v>
      </c>
      <c r="AX2945" s="17">
        <v>8.7088237997787504E-2</v>
      </c>
      <c r="AY2945" s="17">
        <v>0.113949534185618</v>
      </c>
      <c r="AZ2945" s="17">
        <v>4.2246064424329502E-2</v>
      </c>
    </row>
    <row r="2946" spans="2:52" x14ac:dyDescent="0.35">
      <c r="B2946" t="s">
        <v>784</v>
      </c>
      <c r="C2946" s="17">
        <v>0.40004605969850598</v>
      </c>
      <c r="D2946" s="17">
        <v>0.39086370224209199</v>
      </c>
      <c r="E2946" s="17">
        <v>0.41020102271236403</v>
      </c>
      <c r="F2946" s="17"/>
      <c r="G2946" s="17">
        <v>0.32652618393860899</v>
      </c>
      <c r="H2946" s="17">
        <v>0.27906509832192</v>
      </c>
      <c r="I2946" s="17">
        <v>0.361444271090269</v>
      </c>
      <c r="J2946" s="17">
        <v>0.44227303478094299</v>
      </c>
      <c r="K2946" s="17">
        <v>0.45457914608351102</v>
      </c>
      <c r="L2946" s="17">
        <v>0.52093185250472696</v>
      </c>
      <c r="M2946" s="17"/>
      <c r="N2946" s="17">
        <v>0.39256702836202001</v>
      </c>
      <c r="O2946" s="17">
        <v>0.407728838335573</v>
      </c>
      <c r="P2946" s="17">
        <v>0.41068488209203802</v>
      </c>
      <c r="Q2946" s="17">
        <v>0.39059770519015002</v>
      </c>
      <c r="R2946" s="17"/>
      <c r="S2946" s="17">
        <v>0.29423586357415699</v>
      </c>
      <c r="T2946" s="17">
        <v>0.41654209744239301</v>
      </c>
      <c r="U2946" s="17">
        <v>0.511181665323589</v>
      </c>
      <c r="V2946" s="17">
        <v>0.464437655592084</v>
      </c>
      <c r="W2946" s="17">
        <v>0.38423564506448599</v>
      </c>
      <c r="X2946" s="17">
        <v>0.39309976580351302</v>
      </c>
      <c r="Y2946" s="17">
        <v>0.37616498522849501</v>
      </c>
      <c r="Z2946" s="17">
        <v>0.392159292948769</v>
      </c>
      <c r="AA2946" s="17">
        <v>0.38481585851150102</v>
      </c>
      <c r="AB2946" s="17">
        <v>0.45299059637129302</v>
      </c>
      <c r="AC2946" s="17">
        <v>0.39930982843193602</v>
      </c>
      <c r="AD2946" s="17">
        <v>0.42495538711466402</v>
      </c>
      <c r="AE2946" s="17"/>
      <c r="AF2946" s="17">
        <v>0.44926258359358101</v>
      </c>
      <c r="AG2946" s="17">
        <v>0.39803950773218899</v>
      </c>
      <c r="AH2946" s="17">
        <v>0.34167890524026301</v>
      </c>
      <c r="AI2946" s="17"/>
      <c r="AJ2946" s="17">
        <v>0.47687898055084499</v>
      </c>
      <c r="AK2946" s="17">
        <v>0.31858254986074402</v>
      </c>
      <c r="AL2946" s="17">
        <v>0.40969293571271898</v>
      </c>
      <c r="AM2946" s="17">
        <v>0.19214376271786901</v>
      </c>
      <c r="AN2946" s="17">
        <v>0.34907375589469403</v>
      </c>
      <c r="AO2946" s="17"/>
      <c r="AP2946" s="17">
        <v>0.45408242506028701</v>
      </c>
      <c r="AQ2946" s="17">
        <v>0.32893373651692798</v>
      </c>
      <c r="AR2946" s="17">
        <v>0.46427802270357599</v>
      </c>
      <c r="AS2946" s="17"/>
      <c r="AT2946" s="17">
        <v>0.490181679660115</v>
      </c>
      <c r="AU2946" s="17">
        <v>0.35671206337838401</v>
      </c>
      <c r="AV2946" s="17" t="s">
        <v>74</v>
      </c>
      <c r="AW2946" s="17">
        <v>0.29217069673972301</v>
      </c>
      <c r="AX2946" s="17">
        <v>0.37147505913065398</v>
      </c>
      <c r="AY2946" s="17">
        <v>0.349785879579668</v>
      </c>
      <c r="AZ2946" s="17">
        <v>0.38661431835066101</v>
      </c>
    </row>
    <row r="2947" spans="2:52" x14ac:dyDescent="0.35">
      <c r="B2947" t="s">
        <v>112</v>
      </c>
      <c r="C2947" s="17">
        <v>0.21068211631779701</v>
      </c>
      <c r="D2947" s="17">
        <v>0.18515736457627299</v>
      </c>
      <c r="E2947" s="17">
        <v>0.23383361816668</v>
      </c>
      <c r="F2947" s="17"/>
      <c r="G2947" s="17">
        <v>0.21068307753960899</v>
      </c>
      <c r="H2947" s="17">
        <v>0.25172482991099099</v>
      </c>
      <c r="I2947" s="17">
        <v>0.180366913765621</v>
      </c>
      <c r="J2947" s="17">
        <v>0.18231467483883801</v>
      </c>
      <c r="K2947" s="17">
        <v>0.226743622100152</v>
      </c>
      <c r="L2947" s="17">
        <v>0.20866416399219201</v>
      </c>
      <c r="M2947" s="17"/>
      <c r="N2947" s="17">
        <v>0.16482914754092501</v>
      </c>
      <c r="O2947" s="17">
        <v>0.236379869496499</v>
      </c>
      <c r="P2947" s="17">
        <v>0.196896897838757</v>
      </c>
      <c r="Q2947" s="17">
        <v>0.24913986079200301</v>
      </c>
      <c r="R2947" s="17"/>
      <c r="S2947" s="17">
        <v>0.22659063737801999</v>
      </c>
      <c r="T2947" s="17">
        <v>0.23883564049426301</v>
      </c>
      <c r="U2947" s="17">
        <v>0.18152382698987801</v>
      </c>
      <c r="V2947" s="17">
        <v>0.16113661991994599</v>
      </c>
      <c r="W2947" s="17">
        <v>0.210365398701958</v>
      </c>
      <c r="X2947" s="17">
        <v>0.20908618373856899</v>
      </c>
      <c r="Y2947" s="17">
        <v>0.261743308073772</v>
      </c>
      <c r="Z2947" s="17">
        <v>0.163915783310004</v>
      </c>
      <c r="AA2947" s="17">
        <v>0.21861285849025699</v>
      </c>
      <c r="AB2947" s="17">
        <v>0.17356919898592499</v>
      </c>
      <c r="AC2947" s="17">
        <v>0.21970043193209199</v>
      </c>
      <c r="AD2947" s="17">
        <v>0.22999869965952</v>
      </c>
      <c r="AE2947" s="17"/>
      <c r="AF2947" s="17">
        <v>0.177105698789669</v>
      </c>
      <c r="AG2947" s="17">
        <v>0.197375196699309</v>
      </c>
      <c r="AH2947" s="17">
        <v>0.307351960727131</v>
      </c>
      <c r="AI2947" s="17"/>
      <c r="AJ2947" s="17">
        <v>0.18535349995738601</v>
      </c>
      <c r="AK2947" s="17">
        <v>0.18234259785978299</v>
      </c>
      <c r="AL2947" s="17">
        <v>0.206090250769557</v>
      </c>
      <c r="AM2947" s="17">
        <v>0.18493817532723</v>
      </c>
      <c r="AN2947" s="17">
        <v>0.32421740378011699</v>
      </c>
      <c r="AO2947" s="17"/>
      <c r="AP2947" s="17">
        <v>0.20373067837053099</v>
      </c>
      <c r="AQ2947" s="17">
        <v>0.19992841055867699</v>
      </c>
      <c r="AR2947" s="17">
        <v>0.10458168372161999</v>
      </c>
      <c r="AS2947" s="17"/>
      <c r="AT2947" s="17">
        <v>0.19414595945145699</v>
      </c>
      <c r="AU2947" s="17">
        <v>0.20933815848027601</v>
      </c>
      <c r="AV2947" s="17" t="s">
        <v>74</v>
      </c>
      <c r="AW2947" s="17">
        <v>0.28049205527958398</v>
      </c>
      <c r="AX2947" s="17">
        <v>0.271435848548915</v>
      </c>
      <c r="AY2947" s="17">
        <v>0.196151067890665</v>
      </c>
      <c r="AZ2947" s="17">
        <v>0.23782655130459501</v>
      </c>
    </row>
    <row r="2948" spans="2:52" x14ac:dyDescent="0.35">
      <c r="C2948" s="17"/>
      <c r="D2948" s="17"/>
      <c r="E2948" s="17"/>
      <c r="F2948" s="17"/>
      <c r="G2948" s="17"/>
      <c r="H2948" s="17"/>
      <c r="I2948" s="17"/>
      <c r="J2948" s="17"/>
      <c r="K2948" s="17"/>
      <c r="L2948" s="17"/>
      <c r="M2948" s="17"/>
      <c r="N2948" s="17"/>
      <c r="O2948" s="17"/>
      <c r="P2948" s="17"/>
      <c r="Q2948" s="17"/>
      <c r="R2948" s="17"/>
      <c r="S2948" s="17"/>
      <c r="T2948" s="17"/>
      <c r="U2948" s="17"/>
      <c r="V2948" s="17"/>
      <c r="W2948" s="17"/>
      <c r="X2948" s="17"/>
      <c r="Y2948" s="17"/>
      <c r="Z2948" s="17"/>
      <c r="AA2948" s="17"/>
      <c r="AB2948" s="17"/>
      <c r="AC2948" s="17"/>
      <c r="AD2948" s="17"/>
      <c r="AE2948" s="17"/>
      <c r="AF2948" s="17"/>
      <c r="AG2948" s="17"/>
      <c r="AH2948" s="17"/>
      <c r="AI2948" s="17"/>
      <c r="AJ2948" s="17"/>
      <c r="AK2948" s="17"/>
      <c r="AL2948" s="17"/>
      <c r="AM2948" s="17"/>
      <c r="AN2948" s="17"/>
      <c r="AO2948" s="17"/>
      <c r="AP2948" s="17"/>
      <c r="AQ2948" s="17"/>
      <c r="AR2948" s="17"/>
      <c r="AS2948" s="17"/>
      <c r="AT2948" s="17"/>
      <c r="AU2948" s="17"/>
      <c r="AV2948" s="17"/>
      <c r="AW2948" s="17"/>
      <c r="AX2948" s="17"/>
      <c r="AY2948" s="17"/>
      <c r="AZ2948" s="17"/>
    </row>
    <row r="2949" spans="2:52" x14ac:dyDescent="0.35">
      <c r="B2949" s="6" t="s">
        <v>796</v>
      </c>
      <c r="C2949" s="17"/>
      <c r="D2949" s="17"/>
      <c r="E2949" s="17"/>
      <c r="F2949" s="17"/>
      <c r="G2949" s="17"/>
      <c r="H2949" s="17"/>
      <c r="I2949" s="17"/>
      <c r="J2949" s="17"/>
      <c r="K2949" s="17"/>
      <c r="L2949" s="17"/>
      <c r="M2949" s="17"/>
      <c r="N2949" s="17"/>
      <c r="O2949" s="17"/>
      <c r="P2949" s="17"/>
      <c r="Q2949" s="17"/>
      <c r="R2949" s="17"/>
      <c r="S2949" s="17"/>
      <c r="T2949" s="17"/>
      <c r="U2949" s="17"/>
      <c r="V2949" s="17"/>
      <c r="W2949" s="17"/>
      <c r="X2949" s="17"/>
      <c r="Y2949" s="17"/>
      <c r="Z2949" s="17"/>
      <c r="AA2949" s="17"/>
      <c r="AB2949" s="17"/>
      <c r="AC2949" s="17"/>
      <c r="AD2949" s="17"/>
      <c r="AE2949" s="17"/>
      <c r="AF2949" s="17"/>
      <c r="AG2949" s="17"/>
      <c r="AH2949" s="17"/>
      <c r="AI2949" s="17"/>
      <c r="AJ2949" s="17"/>
      <c r="AK2949" s="17"/>
      <c r="AL2949" s="17"/>
      <c r="AM2949" s="17"/>
      <c r="AN2949" s="17"/>
      <c r="AO2949" s="17"/>
      <c r="AP2949" s="17"/>
      <c r="AQ2949" s="17"/>
      <c r="AR2949" s="17"/>
      <c r="AS2949" s="17"/>
      <c r="AT2949" s="17"/>
      <c r="AU2949" s="17"/>
      <c r="AV2949" s="17"/>
      <c r="AW2949" s="17"/>
      <c r="AX2949" s="17"/>
      <c r="AY2949" s="17"/>
      <c r="AZ2949" s="17"/>
    </row>
    <row r="2950" spans="2:52" x14ac:dyDescent="0.35">
      <c r="B2950" s="24" t="s">
        <v>156</v>
      </c>
      <c r="C2950" s="17"/>
      <c r="D2950" s="17"/>
      <c r="E2950" s="17"/>
      <c r="F2950" s="17"/>
      <c r="G2950" s="17"/>
      <c r="H2950" s="17"/>
      <c r="I2950" s="17"/>
      <c r="J2950" s="17"/>
      <c r="K2950" s="17"/>
      <c r="L2950" s="17"/>
      <c r="M2950" s="17"/>
      <c r="N2950" s="17"/>
      <c r="O2950" s="17"/>
      <c r="P2950" s="17"/>
      <c r="Q2950" s="17"/>
      <c r="R2950" s="17"/>
      <c r="S2950" s="17"/>
      <c r="T2950" s="17"/>
      <c r="U2950" s="17"/>
      <c r="V2950" s="17"/>
      <c r="W2950" s="17"/>
      <c r="X2950" s="17"/>
      <c r="Y2950" s="17"/>
      <c r="Z2950" s="17"/>
      <c r="AA2950" s="17"/>
      <c r="AB2950" s="17"/>
      <c r="AC2950" s="17"/>
      <c r="AD2950" s="17"/>
      <c r="AE2950" s="17"/>
      <c r="AF2950" s="17"/>
      <c r="AG2950" s="17"/>
      <c r="AH2950" s="17"/>
      <c r="AI2950" s="17"/>
      <c r="AJ2950" s="17"/>
      <c r="AK2950" s="17"/>
      <c r="AL2950" s="17"/>
      <c r="AM2950" s="17"/>
      <c r="AN2950" s="17"/>
      <c r="AO2950" s="17"/>
      <c r="AP2950" s="17"/>
      <c r="AQ2950" s="17"/>
      <c r="AR2950" s="17"/>
      <c r="AS2950" s="17"/>
      <c r="AT2950" s="17"/>
      <c r="AU2950" s="17"/>
      <c r="AV2950" s="17"/>
      <c r="AW2950" s="17"/>
      <c r="AX2950" s="17"/>
      <c r="AY2950" s="17"/>
      <c r="AZ2950" s="17"/>
    </row>
    <row r="2951" spans="2:52" x14ac:dyDescent="0.35">
      <c r="B2951" t="s">
        <v>783</v>
      </c>
      <c r="C2951" s="17">
        <v>0.50798957210884099</v>
      </c>
      <c r="D2951" s="17">
        <v>0.51987804426585504</v>
      </c>
      <c r="E2951" s="17">
        <v>0.49627171681996302</v>
      </c>
      <c r="F2951" s="17"/>
      <c r="G2951" s="17">
        <v>0.41808011756318703</v>
      </c>
      <c r="H2951" s="17">
        <v>0.50385374060149002</v>
      </c>
      <c r="I2951" s="17">
        <v>0.56275256681976205</v>
      </c>
      <c r="J2951" s="17">
        <v>0.55551707859529997</v>
      </c>
      <c r="K2951" s="17">
        <v>0.53542431663337398</v>
      </c>
      <c r="L2951" s="17">
        <v>0.47609285824132003</v>
      </c>
      <c r="M2951" s="17"/>
      <c r="N2951" s="17">
        <v>0.55000402166626705</v>
      </c>
      <c r="O2951" s="17">
        <v>0.51065044677082905</v>
      </c>
      <c r="P2951" s="17">
        <v>0.49469890309671999</v>
      </c>
      <c r="Q2951" s="17">
        <v>0.46782065201976902</v>
      </c>
      <c r="R2951" s="17"/>
      <c r="S2951" s="17">
        <v>0.53238917058375601</v>
      </c>
      <c r="T2951" s="17">
        <v>0.449654763513126</v>
      </c>
      <c r="U2951" s="17">
        <v>0.48958493891960497</v>
      </c>
      <c r="V2951" s="17">
        <v>0.51493816535461001</v>
      </c>
      <c r="W2951" s="17">
        <v>0.51789573837681802</v>
      </c>
      <c r="X2951" s="17">
        <v>0.46281622508373299</v>
      </c>
      <c r="Y2951" s="17">
        <v>0.48094799759631701</v>
      </c>
      <c r="Z2951" s="17">
        <v>0.55832688816144105</v>
      </c>
      <c r="AA2951" s="17">
        <v>0.51402590546229798</v>
      </c>
      <c r="AB2951" s="17">
        <v>0.57444997205087101</v>
      </c>
      <c r="AC2951" s="17">
        <v>0.53660546410247101</v>
      </c>
      <c r="AD2951" s="17">
        <v>0.53411073765600103</v>
      </c>
      <c r="AE2951" s="17"/>
      <c r="AF2951" s="17">
        <v>0.53268122887241798</v>
      </c>
      <c r="AG2951" s="17">
        <v>0.52395075344679798</v>
      </c>
      <c r="AH2951" s="17">
        <v>0.48554752389241801</v>
      </c>
      <c r="AI2951" s="17"/>
      <c r="AJ2951" s="17">
        <v>0.49952274687343501</v>
      </c>
      <c r="AK2951" s="17">
        <v>0.54902233598905703</v>
      </c>
      <c r="AL2951" s="17">
        <v>0.47467121840500998</v>
      </c>
      <c r="AM2951" s="17">
        <v>0.546679570541721</v>
      </c>
      <c r="AN2951" s="17">
        <v>0.43345889603755899</v>
      </c>
      <c r="AO2951" s="17"/>
      <c r="AP2951" s="17">
        <v>0.45929670305798298</v>
      </c>
      <c r="AQ2951" s="17">
        <v>0.546143100009855</v>
      </c>
      <c r="AR2951" s="17">
        <v>0.56469642055121605</v>
      </c>
      <c r="AS2951" s="17"/>
      <c r="AT2951" s="17">
        <v>0.46600568049056901</v>
      </c>
      <c r="AU2951" s="17">
        <v>0.52119252569002195</v>
      </c>
      <c r="AV2951" s="17" t="s">
        <v>74</v>
      </c>
      <c r="AW2951" s="17">
        <v>0.58450804650043897</v>
      </c>
      <c r="AX2951" s="17">
        <v>0.61914757032093104</v>
      </c>
      <c r="AY2951" s="17">
        <v>0.514782912011992</v>
      </c>
      <c r="AZ2951" s="17">
        <v>0.40336016077228998</v>
      </c>
    </row>
    <row r="2952" spans="2:52" x14ac:dyDescent="0.35">
      <c r="B2952" t="s">
        <v>782</v>
      </c>
      <c r="C2952" s="17">
        <v>0.13535559219917301</v>
      </c>
      <c r="D2952" s="17">
        <v>0.14186754150967901</v>
      </c>
      <c r="E2952" s="17">
        <v>0.12927283775579801</v>
      </c>
      <c r="F2952" s="17"/>
      <c r="G2952" s="17">
        <v>0.217477587140501</v>
      </c>
      <c r="H2952" s="17">
        <v>0.143982568268964</v>
      </c>
      <c r="I2952" s="17">
        <v>0.127362119690894</v>
      </c>
      <c r="J2952" s="17">
        <v>0.100114445580989</v>
      </c>
      <c r="K2952" s="17">
        <v>0.114824022605027</v>
      </c>
      <c r="L2952" s="17">
        <v>0.118697941304134</v>
      </c>
      <c r="M2952" s="17"/>
      <c r="N2952" s="17">
        <v>0.146427642842311</v>
      </c>
      <c r="O2952" s="17">
        <v>0.12596173435879099</v>
      </c>
      <c r="P2952" s="17">
        <v>0.13060914176465699</v>
      </c>
      <c r="Q2952" s="17">
        <v>0.13912181890601</v>
      </c>
      <c r="R2952" s="17"/>
      <c r="S2952" s="17">
        <v>7.8111051966220701E-2</v>
      </c>
      <c r="T2952" s="17">
        <v>0.179780910819827</v>
      </c>
      <c r="U2952" s="17">
        <v>0.14708858812558601</v>
      </c>
      <c r="V2952" s="17">
        <v>0.16165114072769399</v>
      </c>
      <c r="W2952" s="17">
        <v>0.16468088047999599</v>
      </c>
      <c r="X2952" s="17">
        <v>0.176076530152174</v>
      </c>
      <c r="Y2952" s="17">
        <v>8.8043901143123701E-2</v>
      </c>
      <c r="Z2952" s="17">
        <v>0.13271054129792001</v>
      </c>
      <c r="AA2952" s="17">
        <v>0.17075117110615101</v>
      </c>
      <c r="AB2952" s="17">
        <v>9.1436972433306604E-2</v>
      </c>
      <c r="AC2952" s="17">
        <v>0.11621830019096401</v>
      </c>
      <c r="AD2952" s="17">
        <v>8.4099502058508302E-2</v>
      </c>
      <c r="AE2952" s="17"/>
      <c r="AF2952" s="17">
        <v>0.132599098153006</v>
      </c>
      <c r="AG2952" s="17">
        <v>0.13677784505721399</v>
      </c>
      <c r="AH2952" s="17">
        <v>9.7430605813702706E-2</v>
      </c>
      <c r="AI2952" s="17"/>
      <c r="AJ2952" s="17">
        <v>0.147762444406324</v>
      </c>
      <c r="AK2952" s="17">
        <v>0.15286845483001099</v>
      </c>
      <c r="AL2952" s="17">
        <v>0.16485250704875801</v>
      </c>
      <c r="AM2952" s="17">
        <v>0.140217074421016</v>
      </c>
      <c r="AN2952" s="17">
        <v>0.111956560745017</v>
      </c>
      <c r="AO2952" s="17"/>
      <c r="AP2952" s="17">
        <v>0.150442284920004</v>
      </c>
      <c r="AQ2952" s="17">
        <v>0.134091705714731</v>
      </c>
      <c r="AR2952" s="17">
        <v>0.145424888720631</v>
      </c>
      <c r="AS2952" s="17"/>
      <c r="AT2952" s="17">
        <v>0.13731886772133101</v>
      </c>
      <c r="AU2952" s="17">
        <v>0.102375945531909</v>
      </c>
      <c r="AV2952" s="17" t="s">
        <v>74</v>
      </c>
      <c r="AW2952" s="17">
        <v>9.0733616139466303E-2</v>
      </c>
      <c r="AX2952" s="17">
        <v>0.16362025448738701</v>
      </c>
      <c r="AY2952" s="17">
        <v>0.17809035199214801</v>
      </c>
      <c r="AZ2952" s="17">
        <v>8.2651138584905498E-2</v>
      </c>
    </row>
    <row r="2953" spans="2:52" x14ac:dyDescent="0.35">
      <c r="B2953" t="s">
        <v>784</v>
      </c>
      <c r="C2953" s="17">
        <v>7.9999657318485601E-2</v>
      </c>
      <c r="D2953" s="17">
        <v>7.4693653954330599E-2</v>
      </c>
      <c r="E2953" s="17">
        <v>8.5464044930505703E-2</v>
      </c>
      <c r="F2953" s="17"/>
      <c r="G2953" s="17">
        <v>0.138706929228603</v>
      </c>
      <c r="H2953" s="17">
        <v>0.105131913400365</v>
      </c>
      <c r="I2953" s="17">
        <v>9.2705761626581895E-2</v>
      </c>
      <c r="J2953" s="17">
        <v>5.7785597057058102E-2</v>
      </c>
      <c r="K2953" s="17">
        <v>3.9386922695288998E-2</v>
      </c>
      <c r="L2953" s="17">
        <v>5.1064170818140298E-2</v>
      </c>
      <c r="M2953" s="17"/>
      <c r="N2953" s="17">
        <v>7.8766049360797105E-2</v>
      </c>
      <c r="O2953" s="17">
        <v>7.9400045543002298E-2</v>
      </c>
      <c r="P2953" s="17">
        <v>8.65086423079066E-2</v>
      </c>
      <c r="Q2953" s="17">
        <v>7.6804616073259599E-2</v>
      </c>
      <c r="R2953" s="17"/>
      <c r="S2953" s="17">
        <v>0.122902620029991</v>
      </c>
      <c r="T2953" s="17">
        <v>7.4416843851898604E-2</v>
      </c>
      <c r="U2953" s="17">
        <v>7.2761813299060493E-2</v>
      </c>
      <c r="V2953" s="17">
        <v>6.3639843844367994E-2</v>
      </c>
      <c r="W2953" s="17">
        <v>9.5906104595413599E-2</v>
      </c>
      <c r="X2953" s="17">
        <v>6.0147881062432899E-2</v>
      </c>
      <c r="Y2953" s="17">
        <v>0.100034148040825</v>
      </c>
      <c r="Z2953" s="17">
        <v>8.87796965527064E-2</v>
      </c>
      <c r="AA2953" s="17">
        <v>5.3783285669203998E-2</v>
      </c>
      <c r="AB2953" s="17">
        <v>5.7281831180686402E-2</v>
      </c>
      <c r="AC2953" s="17">
        <v>0.111137498967566</v>
      </c>
      <c r="AD2953" s="17">
        <v>2.7735999849790902E-2</v>
      </c>
      <c r="AE2953" s="17"/>
      <c r="AF2953" s="17">
        <v>6.4561105635699806E-2</v>
      </c>
      <c r="AG2953" s="17">
        <v>6.8314129342058993E-2</v>
      </c>
      <c r="AH2953" s="17">
        <v>0.102600519332082</v>
      </c>
      <c r="AI2953" s="17"/>
      <c r="AJ2953" s="17">
        <v>7.80983675246429E-2</v>
      </c>
      <c r="AK2953" s="17">
        <v>7.7598045547020003E-2</v>
      </c>
      <c r="AL2953" s="17">
        <v>6.1117338861930201E-2</v>
      </c>
      <c r="AM2953" s="17">
        <v>6.08754177197042E-2</v>
      </c>
      <c r="AN2953" s="17">
        <v>8.7332978184321897E-2</v>
      </c>
      <c r="AO2953" s="17"/>
      <c r="AP2953" s="17">
        <v>0.11286841896770899</v>
      </c>
      <c r="AQ2953" s="17">
        <v>7.33183409691371E-2</v>
      </c>
      <c r="AR2953" s="17">
        <v>4.09685934643155E-2</v>
      </c>
      <c r="AS2953" s="17"/>
      <c r="AT2953" s="17">
        <v>5.6023390715104503E-2</v>
      </c>
      <c r="AU2953" s="17">
        <v>0.10547636728362</v>
      </c>
      <c r="AV2953" s="17" t="s">
        <v>74</v>
      </c>
      <c r="AW2953" s="17">
        <v>0.115344000486923</v>
      </c>
      <c r="AX2953" s="17">
        <v>4.1431261660710102E-2</v>
      </c>
      <c r="AY2953" s="17">
        <v>7.0073156415194099E-2</v>
      </c>
      <c r="AZ2953" s="17">
        <v>0.28072964262112199</v>
      </c>
    </row>
    <row r="2954" spans="2:52" x14ac:dyDescent="0.35">
      <c r="B2954" t="s">
        <v>112</v>
      </c>
      <c r="C2954" s="17">
        <v>0.27665517837350001</v>
      </c>
      <c r="D2954" s="17">
        <v>0.26356076027013497</v>
      </c>
      <c r="E2954" s="17">
        <v>0.28899140049373301</v>
      </c>
      <c r="F2954" s="17"/>
      <c r="G2954" s="17">
        <v>0.225735366067709</v>
      </c>
      <c r="H2954" s="17">
        <v>0.247031777729181</v>
      </c>
      <c r="I2954" s="17">
        <v>0.217179551862762</v>
      </c>
      <c r="J2954" s="17">
        <v>0.286582878766652</v>
      </c>
      <c r="K2954" s="17">
        <v>0.31036473806631099</v>
      </c>
      <c r="L2954" s="17">
        <v>0.35414502963640598</v>
      </c>
      <c r="M2954" s="17"/>
      <c r="N2954" s="17">
        <v>0.224802286130625</v>
      </c>
      <c r="O2954" s="17">
        <v>0.28398777332737701</v>
      </c>
      <c r="P2954" s="17">
        <v>0.28818331283071602</v>
      </c>
      <c r="Q2954" s="17">
        <v>0.31625291300096098</v>
      </c>
      <c r="R2954" s="17"/>
      <c r="S2954" s="17">
        <v>0.26659715742003298</v>
      </c>
      <c r="T2954" s="17">
        <v>0.29614748181514899</v>
      </c>
      <c r="U2954" s="17">
        <v>0.29056465965574801</v>
      </c>
      <c r="V2954" s="17">
        <v>0.25977085007332801</v>
      </c>
      <c r="W2954" s="17">
        <v>0.22151727654777201</v>
      </c>
      <c r="X2954" s="17">
        <v>0.30095936370165999</v>
      </c>
      <c r="Y2954" s="17">
        <v>0.330973953219734</v>
      </c>
      <c r="Z2954" s="17">
        <v>0.22018287398793299</v>
      </c>
      <c r="AA2954" s="17">
        <v>0.26143963776234702</v>
      </c>
      <c r="AB2954" s="17">
        <v>0.27683122433513602</v>
      </c>
      <c r="AC2954" s="17">
        <v>0.236038736738999</v>
      </c>
      <c r="AD2954" s="17">
        <v>0.35405376043570003</v>
      </c>
      <c r="AE2954" s="17"/>
      <c r="AF2954" s="17">
        <v>0.270158567338876</v>
      </c>
      <c r="AG2954" s="17">
        <v>0.27095727215392901</v>
      </c>
      <c r="AH2954" s="17">
        <v>0.31442135096179802</v>
      </c>
      <c r="AI2954" s="17"/>
      <c r="AJ2954" s="17">
        <v>0.27461644119559803</v>
      </c>
      <c r="AK2954" s="17">
        <v>0.22051116363391099</v>
      </c>
      <c r="AL2954" s="17">
        <v>0.299358935684302</v>
      </c>
      <c r="AM2954" s="17">
        <v>0.25222793731755899</v>
      </c>
      <c r="AN2954" s="17">
        <v>0.36725156503310202</v>
      </c>
      <c r="AO2954" s="17"/>
      <c r="AP2954" s="17">
        <v>0.27739259305430303</v>
      </c>
      <c r="AQ2954" s="17">
        <v>0.246446853306277</v>
      </c>
      <c r="AR2954" s="17">
        <v>0.248910097263837</v>
      </c>
      <c r="AS2954" s="17"/>
      <c r="AT2954" s="17">
        <v>0.340652061072995</v>
      </c>
      <c r="AU2954" s="17">
        <v>0.27095516149444898</v>
      </c>
      <c r="AV2954" s="17" t="s">
        <v>74</v>
      </c>
      <c r="AW2954" s="17">
        <v>0.20941433687317099</v>
      </c>
      <c r="AX2954" s="17">
        <v>0.17580091353097099</v>
      </c>
      <c r="AY2954" s="17">
        <v>0.237053579580666</v>
      </c>
      <c r="AZ2954" s="17">
        <v>0.23325905802168301</v>
      </c>
    </row>
    <row r="2955" spans="2:52" x14ac:dyDescent="0.35">
      <c r="C2955" s="17"/>
      <c r="D2955" s="17"/>
      <c r="E2955" s="17"/>
      <c r="F2955" s="17"/>
      <c r="G2955" s="17"/>
      <c r="H2955" s="17"/>
      <c r="I2955" s="17"/>
      <c r="J2955" s="17"/>
      <c r="K2955" s="17"/>
      <c r="L2955" s="17"/>
      <c r="M2955" s="17"/>
      <c r="N2955" s="17"/>
      <c r="O2955" s="17"/>
      <c r="P2955" s="17"/>
      <c r="Q2955" s="17"/>
      <c r="R2955" s="17"/>
      <c r="S2955" s="17"/>
      <c r="T2955" s="17"/>
      <c r="U2955" s="17"/>
      <c r="V2955" s="17"/>
      <c r="W2955" s="17"/>
      <c r="X2955" s="17"/>
      <c r="Y2955" s="17"/>
      <c r="Z2955" s="17"/>
      <c r="AA2955" s="17"/>
      <c r="AB2955" s="17"/>
      <c r="AC2955" s="17"/>
      <c r="AD2955" s="17"/>
      <c r="AE2955" s="17"/>
      <c r="AF2955" s="17"/>
      <c r="AG2955" s="17"/>
      <c r="AH2955" s="17"/>
      <c r="AI2955" s="17"/>
      <c r="AJ2955" s="17"/>
      <c r="AK2955" s="17"/>
      <c r="AL2955" s="17"/>
      <c r="AM2955" s="17"/>
      <c r="AN2955" s="17"/>
      <c r="AO2955" s="17"/>
      <c r="AP2955" s="17"/>
      <c r="AQ2955" s="17"/>
      <c r="AR2955" s="17"/>
      <c r="AS2955" s="17"/>
      <c r="AT2955" s="17"/>
      <c r="AU2955" s="17"/>
      <c r="AV2955" s="17"/>
      <c r="AW2955" s="17"/>
      <c r="AX2955" s="17"/>
      <c r="AY2955" s="17"/>
      <c r="AZ2955" s="17"/>
    </row>
    <row r="2956" spans="2:52" x14ac:dyDescent="0.35">
      <c r="B2956" s="6" t="s">
        <v>797</v>
      </c>
      <c r="C2956" s="17"/>
      <c r="D2956" s="17"/>
      <c r="E2956" s="17"/>
      <c r="F2956" s="17"/>
      <c r="G2956" s="17"/>
      <c r="H2956" s="17"/>
      <c r="I2956" s="17"/>
      <c r="J2956" s="17"/>
      <c r="K2956" s="17"/>
      <c r="L2956" s="17"/>
      <c r="M2956" s="17"/>
      <c r="N2956" s="17"/>
      <c r="O2956" s="17"/>
      <c r="P2956" s="17"/>
      <c r="Q2956" s="17"/>
      <c r="R2956" s="17"/>
      <c r="S2956" s="17"/>
      <c r="T2956" s="17"/>
      <c r="U2956" s="17"/>
      <c r="V2956" s="17"/>
      <c r="W2956" s="17"/>
      <c r="X2956" s="17"/>
      <c r="Y2956" s="17"/>
      <c r="Z2956" s="17"/>
      <c r="AA2956" s="17"/>
      <c r="AB2956" s="17"/>
      <c r="AC2956" s="17"/>
      <c r="AD2956" s="17"/>
      <c r="AE2956" s="17"/>
      <c r="AF2956" s="17"/>
      <c r="AG2956" s="17"/>
      <c r="AH2956" s="17"/>
      <c r="AI2956" s="17"/>
      <c r="AJ2956" s="17"/>
      <c r="AK2956" s="17"/>
      <c r="AL2956" s="17"/>
      <c r="AM2956" s="17"/>
      <c r="AN2956" s="17"/>
      <c r="AO2956" s="17"/>
      <c r="AP2956" s="17"/>
      <c r="AQ2956" s="17"/>
      <c r="AR2956" s="17"/>
      <c r="AS2956" s="17"/>
      <c r="AT2956" s="17"/>
      <c r="AU2956" s="17"/>
      <c r="AV2956" s="17"/>
      <c r="AW2956" s="17"/>
      <c r="AX2956" s="17"/>
      <c r="AY2956" s="17"/>
      <c r="AZ2956" s="17"/>
    </row>
    <row r="2957" spans="2:52" x14ac:dyDescent="0.35">
      <c r="B2957" s="24" t="s">
        <v>156</v>
      </c>
      <c r="C2957" s="17"/>
      <c r="D2957" s="17"/>
      <c r="E2957" s="17"/>
      <c r="F2957" s="17"/>
      <c r="G2957" s="17"/>
      <c r="H2957" s="17"/>
      <c r="I2957" s="17"/>
      <c r="J2957" s="17"/>
      <c r="K2957" s="17"/>
      <c r="L2957" s="17"/>
      <c r="M2957" s="17"/>
      <c r="N2957" s="17"/>
      <c r="O2957" s="17"/>
      <c r="P2957" s="17"/>
      <c r="Q2957" s="17"/>
      <c r="R2957" s="17"/>
      <c r="S2957" s="17"/>
      <c r="T2957" s="17"/>
      <c r="U2957" s="17"/>
      <c r="V2957" s="17"/>
      <c r="W2957" s="17"/>
      <c r="X2957" s="17"/>
      <c r="Y2957" s="17"/>
      <c r="Z2957" s="17"/>
      <c r="AA2957" s="17"/>
      <c r="AB2957" s="17"/>
      <c r="AC2957" s="17"/>
      <c r="AD2957" s="17"/>
      <c r="AE2957" s="17"/>
      <c r="AF2957" s="17"/>
      <c r="AG2957" s="17"/>
      <c r="AH2957" s="17"/>
      <c r="AI2957" s="17"/>
      <c r="AJ2957" s="17"/>
      <c r="AK2957" s="17"/>
      <c r="AL2957" s="17"/>
      <c r="AM2957" s="17"/>
      <c r="AN2957" s="17"/>
      <c r="AO2957" s="17"/>
      <c r="AP2957" s="17"/>
      <c r="AQ2957" s="17"/>
      <c r="AR2957" s="17"/>
      <c r="AS2957" s="17"/>
      <c r="AT2957" s="17"/>
      <c r="AU2957" s="17"/>
      <c r="AV2957" s="17"/>
      <c r="AW2957" s="17"/>
      <c r="AX2957" s="17"/>
      <c r="AY2957" s="17"/>
      <c r="AZ2957" s="17"/>
    </row>
    <row r="2958" spans="2:52" x14ac:dyDescent="0.35">
      <c r="B2958" t="s">
        <v>783</v>
      </c>
      <c r="C2958" s="17">
        <v>0.56258514270097004</v>
      </c>
      <c r="D2958" s="17">
        <v>0.57232797939617197</v>
      </c>
      <c r="E2958" s="17">
        <v>0.55444588871688205</v>
      </c>
      <c r="F2958" s="17"/>
      <c r="G2958" s="17">
        <v>0.54133395809542795</v>
      </c>
      <c r="H2958" s="17">
        <v>0.52902323640341298</v>
      </c>
      <c r="I2958" s="17">
        <v>0.63437368779563597</v>
      </c>
      <c r="J2958" s="17">
        <v>0.58307289963393705</v>
      </c>
      <c r="K2958" s="17">
        <v>0.59716179342604003</v>
      </c>
      <c r="L2958" s="17">
        <v>0.51432860739005803</v>
      </c>
      <c r="M2958" s="17"/>
      <c r="N2958" s="17">
        <v>0.58021906302803095</v>
      </c>
      <c r="O2958" s="17">
        <v>0.55672025097226696</v>
      </c>
      <c r="P2958" s="17">
        <v>0.57652613840201306</v>
      </c>
      <c r="Q2958" s="17">
        <v>0.53158190540678096</v>
      </c>
      <c r="R2958" s="17"/>
      <c r="S2958" s="17">
        <v>0.54441146848746202</v>
      </c>
      <c r="T2958" s="17">
        <v>0.55095931449199398</v>
      </c>
      <c r="U2958" s="17">
        <v>0.55748875941453402</v>
      </c>
      <c r="V2958" s="17">
        <v>0.50798850014992702</v>
      </c>
      <c r="W2958" s="17">
        <v>0.49395344614594</v>
      </c>
      <c r="X2958" s="17">
        <v>0.56008446490500596</v>
      </c>
      <c r="Y2958" s="17">
        <v>0.561734533249582</v>
      </c>
      <c r="Z2958" s="17">
        <v>0.64605579300329996</v>
      </c>
      <c r="AA2958" s="17">
        <v>0.58624283291016599</v>
      </c>
      <c r="AB2958" s="17">
        <v>0.62073241514524102</v>
      </c>
      <c r="AC2958" s="17">
        <v>0.61839847737776199</v>
      </c>
      <c r="AD2958" s="17">
        <v>0.591989207957616</v>
      </c>
      <c r="AE2958" s="17"/>
      <c r="AF2958" s="17">
        <v>0.56614451280161004</v>
      </c>
      <c r="AG2958" s="17">
        <v>0.58345211732201496</v>
      </c>
      <c r="AH2958" s="17">
        <v>0.51446993677215502</v>
      </c>
      <c r="AI2958" s="17"/>
      <c r="AJ2958" s="17">
        <v>0.51108971482829102</v>
      </c>
      <c r="AK2958" s="17">
        <v>0.62382359913137797</v>
      </c>
      <c r="AL2958" s="17">
        <v>0.55788747315427401</v>
      </c>
      <c r="AM2958" s="17">
        <v>0.68569396233838298</v>
      </c>
      <c r="AN2958" s="17">
        <v>0.514386264405158</v>
      </c>
      <c r="AO2958" s="17"/>
      <c r="AP2958" s="17">
        <v>0.48300108255951901</v>
      </c>
      <c r="AQ2958" s="17">
        <v>0.63286920787712497</v>
      </c>
      <c r="AR2958" s="17">
        <v>0.571841538986681</v>
      </c>
      <c r="AS2958" s="17"/>
      <c r="AT2958" s="17">
        <v>0.51649445242369596</v>
      </c>
      <c r="AU2958" s="17">
        <v>0.58925702280950198</v>
      </c>
      <c r="AV2958" s="17" t="s">
        <v>74</v>
      </c>
      <c r="AW2958" s="17">
        <v>0.61325372897640096</v>
      </c>
      <c r="AX2958" s="17">
        <v>0.57657551670321305</v>
      </c>
      <c r="AY2958" s="17">
        <v>0.568015534035341</v>
      </c>
      <c r="AZ2958" s="17">
        <v>0.66846415978735796</v>
      </c>
    </row>
    <row r="2959" spans="2:52" x14ac:dyDescent="0.35">
      <c r="B2959" t="s">
        <v>782</v>
      </c>
      <c r="C2959" s="17">
        <v>0.111147456093216</v>
      </c>
      <c r="D2959" s="17">
        <v>0.114465256027679</v>
      </c>
      <c r="E2959" s="17">
        <v>0.108160966914296</v>
      </c>
      <c r="F2959" s="17"/>
      <c r="G2959" s="17">
        <v>0.18493171754239801</v>
      </c>
      <c r="H2959" s="17">
        <v>0.164318851894181</v>
      </c>
      <c r="I2959" s="17">
        <v>9.3440084187910902E-2</v>
      </c>
      <c r="J2959" s="17">
        <v>7.9925745703173096E-2</v>
      </c>
      <c r="K2959" s="17">
        <v>6.0532055883434903E-2</v>
      </c>
      <c r="L2959" s="17">
        <v>8.3369657491077706E-2</v>
      </c>
      <c r="M2959" s="17"/>
      <c r="N2959" s="17">
        <v>0.11113360061093799</v>
      </c>
      <c r="O2959" s="17">
        <v>0.106335487141114</v>
      </c>
      <c r="P2959" s="17">
        <v>8.6496430700874899E-2</v>
      </c>
      <c r="Q2959" s="17">
        <v>0.140852204276397</v>
      </c>
      <c r="R2959" s="17"/>
      <c r="S2959" s="17">
        <v>0.119839447650708</v>
      </c>
      <c r="T2959" s="17">
        <v>0.101910260069629</v>
      </c>
      <c r="U2959" s="17">
        <v>0.13032389016825099</v>
      </c>
      <c r="V2959" s="17">
        <v>0.112860332140408</v>
      </c>
      <c r="W2959" s="17">
        <v>0.19133600352885999</v>
      </c>
      <c r="X2959" s="17">
        <v>0.113230278387616</v>
      </c>
      <c r="Y2959" s="17">
        <v>8.9778232178039902E-2</v>
      </c>
      <c r="Z2959" s="17">
        <v>0.10762961767823</v>
      </c>
      <c r="AA2959" s="17">
        <v>0.11927905257167</v>
      </c>
      <c r="AB2959" s="17">
        <v>8.4040787424072005E-2</v>
      </c>
      <c r="AC2959" s="17">
        <v>6.7730348191688994E-2</v>
      </c>
      <c r="AD2959" s="17">
        <v>2.77852790823113E-2</v>
      </c>
      <c r="AE2959" s="17"/>
      <c r="AF2959" s="17">
        <v>9.3034827275698603E-2</v>
      </c>
      <c r="AG2959" s="17">
        <v>0.121158294859788</v>
      </c>
      <c r="AH2959" s="17">
        <v>8.5824573468354995E-2</v>
      </c>
      <c r="AI2959" s="17"/>
      <c r="AJ2959" s="17">
        <v>0.12615679052893999</v>
      </c>
      <c r="AK2959" s="17">
        <v>0.12878729141108899</v>
      </c>
      <c r="AL2959" s="17">
        <v>0.123172568556828</v>
      </c>
      <c r="AM2959" s="17">
        <v>0.12682228968819301</v>
      </c>
      <c r="AN2959" s="17">
        <v>6.9885413731259005E-2</v>
      </c>
      <c r="AO2959" s="17"/>
      <c r="AP2959" s="17">
        <v>0.14876613495434299</v>
      </c>
      <c r="AQ2959" s="17">
        <v>0.126371902722128</v>
      </c>
      <c r="AR2959" s="17">
        <v>0.14208001664884201</v>
      </c>
      <c r="AS2959" s="17"/>
      <c r="AT2959" s="17">
        <v>0.10292553272119399</v>
      </c>
      <c r="AU2959" s="17">
        <v>7.9685173329311507E-2</v>
      </c>
      <c r="AV2959" s="17" t="s">
        <v>74</v>
      </c>
      <c r="AW2959" s="17">
        <v>0.12883920361562801</v>
      </c>
      <c r="AX2959" s="17">
        <v>0.117293883683158</v>
      </c>
      <c r="AY2959" s="17">
        <v>0.146400192048911</v>
      </c>
      <c r="AZ2959" s="17">
        <v>0.101953752393788</v>
      </c>
    </row>
    <row r="2960" spans="2:52" x14ac:dyDescent="0.35">
      <c r="B2960" t="s">
        <v>784</v>
      </c>
      <c r="C2960" s="17">
        <v>0.112703948885074</v>
      </c>
      <c r="D2960" s="17">
        <v>0.122358640038513</v>
      </c>
      <c r="E2960" s="17">
        <v>0.102090065694295</v>
      </c>
      <c r="F2960" s="17"/>
      <c r="G2960" s="17">
        <v>0.116015703448364</v>
      </c>
      <c r="H2960" s="17">
        <v>9.40889335555289E-2</v>
      </c>
      <c r="I2960" s="17">
        <v>9.9101294830332795E-2</v>
      </c>
      <c r="J2960" s="17">
        <v>0.11525355218627201</v>
      </c>
      <c r="K2960" s="17">
        <v>0.108464319722613</v>
      </c>
      <c r="L2960" s="17">
        <v>0.13840725131436901</v>
      </c>
      <c r="M2960" s="17"/>
      <c r="N2960" s="17">
        <v>0.12837770253318601</v>
      </c>
      <c r="O2960" s="17">
        <v>0.107830831524535</v>
      </c>
      <c r="P2960" s="17">
        <v>0.13125432437284801</v>
      </c>
      <c r="Q2960" s="17">
        <v>8.3952404031059996E-2</v>
      </c>
      <c r="R2960" s="17"/>
      <c r="S2960" s="17">
        <v>0.12847817903595601</v>
      </c>
      <c r="T2960" s="17">
        <v>0.115009367600917</v>
      </c>
      <c r="U2960" s="17">
        <v>0.123720632904955</v>
      </c>
      <c r="V2960" s="17">
        <v>0.16116334014247499</v>
      </c>
      <c r="W2960" s="17">
        <v>0.107923285091873</v>
      </c>
      <c r="X2960" s="17">
        <v>0.103902781782063</v>
      </c>
      <c r="Y2960" s="17">
        <v>0.11436678820340899</v>
      </c>
      <c r="Z2960" s="17">
        <v>9.4199794556634298E-2</v>
      </c>
      <c r="AA2960" s="17">
        <v>7.9404917664231495E-2</v>
      </c>
      <c r="AB2960" s="17">
        <v>9.4264628599418906E-2</v>
      </c>
      <c r="AC2960" s="17">
        <v>0.16153128383433599</v>
      </c>
      <c r="AD2960" s="17">
        <v>2.6171752524373201E-2</v>
      </c>
      <c r="AE2960" s="17"/>
      <c r="AF2960" s="17">
        <v>0.13070571843804801</v>
      </c>
      <c r="AG2960" s="17">
        <v>0.104032374283357</v>
      </c>
      <c r="AH2960" s="17">
        <v>0.105150723926033</v>
      </c>
      <c r="AI2960" s="17"/>
      <c r="AJ2960" s="17">
        <v>0.14704367880587901</v>
      </c>
      <c r="AK2960" s="17">
        <v>8.42005682182876E-2</v>
      </c>
      <c r="AL2960" s="17">
        <v>0.142794218721154</v>
      </c>
      <c r="AM2960" s="17">
        <v>0</v>
      </c>
      <c r="AN2960" s="17">
        <v>0.102341267779455</v>
      </c>
      <c r="AO2960" s="17"/>
      <c r="AP2960" s="17">
        <v>0.14469939401965201</v>
      </c>
      <c r="AQ2960" s="17">
        <v>6.5482783800822994E-2</v>
      </c>
      <c r="AR2960" s="17">
        <v>0.16344271685471201</v>
      </c>
      <c r="AS2960" s="17"/>
      <c r="AT2960" s="17">
        <v>0.13321104971894901</v>
      </c>
      <c r="AU2960" s="17">
        <v>0.12036088493268</v>
      </c>
      <c r="AV2960" s="17" t="s">
        <v>74</v>
      </c>
      <c r="AW2960" s="17">
        <v>0.103170151288406</v>
      </c>
      <c r="AX2960" s="17">
        <v>8.6261898970579398E-2</v>
      </c>
      <c r="AY2960" s="17">
        <v>9.9169123743981694E-2</v>
      </c>
      <c r="AZ2960" s="17">
        <v>4.0947838929545198E-2</v>
      </c>
    </row>
    <row r="2961" spans="2:52" x14ac:dyDescent="0.35">
      <c r="B2961" t="s">
        <v>112</v>
      </c>
      <c r="C2961" s="17">
        <v>0.21356345232074</v>
      </c>
      <c r="D2961" s="17">
        <v>0.190848124537636</v>
      </c>
      <c r="E2961" s="17">
        <v>0.23530307867452699</v>
      </c>
      <c r="F2961" s="17"/>
      <c r="G2961" s="17">
        <v>0.15771862091381</v>
      </c>
      <c r="H2961" s="17">
        <v>0.212568978146878</v>
      </c>
      <c r="I2961" s="17">
        <v>0.17308493318612</v>
      </c>
      <c r="J2961" s="17">
        <v>0.22174780247661799</v>
      </c>
      <c r="K2961" s="17">
        <v>0.233841830967913</v>
      </c>
      <c r="L2961" s="17">
        <v>0.26389448380449498</v>
      </c>
      <c r="M2961" s="17"/>
      <c r="N2961" s="17">
        <v>0.180269633827845</v>
      </c>
      <c r="O2961" s="17">
        <v>0.22911343036208401</v>
      </c>
      <c r="P2961" s="17">
        <v>0.20572310652426401</v>
      </c>
      <c r="Q2961" s="17">
        <v>0.24361348628576199</v>
      </c>
      <c r="R2961" s="17"/>
      <c r="S2961" s="17">
        <v>0.20727090482587401</v>
      </c>
      <c r="T2961" s="17">
        <v>0.23212105783746101</v>
      </c>
      <c r="U2961" s="17">
        <v>0.18846671751226099</v>
      </c>
      <c r="V2961" s="17">
        <v>0.21798782756719001</v>
      </c>
      <c r="W2961" s="17">
        <v>0.20678726523332799</v>
      </c>
      <c r="X2961" s="17">
        <v>0.222782474925315</v>
      </c>
      <c r="Y2961" s="17">
        <v>0.234120446368969</v>
      </c>
      <c r="Z2961" s="17">
        <v>0.15211479476183701</v>
      </c>
      <c r="AA2961" s="17">
        <v>0.215073196853932</v>
      </c>
      <c r="AB2961" s="17">
        <v>0.200962168831268</v>
      </c>
      <c r="AC2961" s="17">
        <v>0.152339890596213</v>
      </c>
      <c r="AD2961" s="17">
        <v>0.35405376043570003</v>
      </c>
      <c r="AE2961" s="17"/>
      <c r="AF2961" s="17">
        <v>0.21011494148464399</v>
      </c>
      <c r="AG2961" s="17">
        <v>0.191357213534839</v>
      </c>
      <c r="AH2961" s="17">
        <v>0.29455476583345602</v>
      </c>
      <c r="AI2961" s="17"/>
      <c r="AJ2961" s="17">
        <v>0.215709815836889</v>
      </c>
      <c r="AK2961" s="17">
        <v>0.163188541239246</v>
      </c>
      <c r="AL2961" s="17">
        <v>0.17614573956774399</v>
      </c>
      <c r="AM2961" s="17">
        <v>0.18748374797342501</v>
      </c>
      <c r="AN2961" s="17">
        <v>0.31338705408412898</v>
      </c>
      <c r="AO2961" s="17"/>
      <c r="AP2961" s="17">
        <v>0.22353338846648599</v>
      </c>
      <c r="AQ2961" s="17">
        <v>0.17527610559992399</v>
      </c>
      <c r="AR2961" s="17">
        <v>0.12263572750976599</v>
      </c>
      <c r="AS2961" s="17"/>
      <c r="AT2961" s="17">
        <v>0.247368965136161</v>
      </c>
      <c r="AU2961" s="17">
        <v>0.21069691892850601</v>
      </c>
      <c r="AV2961" s="17" t="s">
        <v>74</v>
      </c>
      <c r="AW2961" s="17">
        <v>0.154736916119565</v>
      </c>
      <c r="AX2961" s="17">
        <v>0.21986870064305</v>
      </c>
      <c r="AY2961" s="17">
        <v>0.18641515017176599</v>
      </c>
      <c r="AZ2961" s="17">
        <v>0.18863424888930799</v>
      </c>
    </row>
    <row r="2962" spans="2:52" x14ac:dyDescent="0.35">
      <c r="C2962" s="17"/>
      <c r="D2962" s="17"/>
      <c r="E2962" s="17"/>
      <c r="F2962" s="17"/>
      <c r="G2962" s="17"/>
      <c r="H2962" s="17"/>
      <c r="I2962" s="17"/>
      <c r="J2962" s="17"/>
      <c r="K2962" s="17"/>
      <c r="L2962" s="17"/>
      <c r="M2962" s="17"/>
      <c r="N2962" s="17"/>
      <c r="O2962" s="17"/>
      <c r="P2962" s="17"/>
      <c r="Q2962" s="17"/>
      <c r="R2962" s="17"/>
      <c r="S2962" s="17"/>
      <c r="T2962" s="17"/>
      <c r="U2962" s="17"/>
      <c r="V2962" s="17"/>
      <c r="W2962" s="17"/>
      <c r="X2962" s="17"/>
      <c r="Y2962" s="17"/>
      <c r="Z2962" s="17"/>
      <c r="AA2962" s="17"/>
      <c r="AB2962" s="17"/>
      <c r="AC2962" s="17"/>
      <c r="AD2962" s="17"/>
      <c r="AE2962" s="17"/>
      <c r="AF2962" s="17"/>
      <c r="AG2962" s="17"/>
      <c r="AH2962" s="17"/>
      <c r="AI2962" s="17"/>
      <c r="AJ2962" s="17"/>
      <c r="AK2962" s="17"/>
      <c r="AL2962" s="17"/>
      <c r="AM2962" s="17"/>
      <c r="AN2962" s="17"/>
      <c r="AO2962" s="17"/>
      <c r="AP2962" s="17"/>
      <c r="AQ2962" s="17"/>
      <c r="AR2962" s="17"/>
      <c r="AS2962" s="17"/>
      <c r="AT2962" s="17"/>
      <c r="AU2962" s="17"/>
      <c r="AV2962" s="17"/>
      <c r="AW2962" s="17"/>
      <c r="AX2962" s="17"/>
      <c r="AY2962" s="17"/>
      <c r="AZ2962" s="17"/>
    </row>
    <row r="2963" spans="2:52" x14ac:dyDescent="0.35">
      <c r="B2963" s="6" t="s">
        <v>798</v>
      </c>
      <c r="C2963" s="17"/>
      <c r="D2963" s="17"/>
      <c r="E2963" s="17"/>
      <c r="F2963" s="17"/>
      <c r="G2963" s="17"/>
      <c r="H2963" s="17"/>
      <c r="I2963" s="17"/>
      <c r="J2963" s="17"/>
      <c r="K2963" s="17"/>
      <c r="L2963" s="17"/>
      <c r="M2963" s="17"/>
      <c r="N2963" s="17"/>
      <c r="O2963" s="17"/>
      <c r="P2963" s="17"/>
      <c r="Q2963" s="17"/>
      <c r="R2963" s="17"/>
      <c r="S2963" s="17"/>
      <c r="T2963" s="17"/>
      <c r="U2963" s="17"/>
      <c r="V2963" s="17"/>
      <c r="W2963" s="17"/>
      <c r="X2963" s="17"/>
      <c r="Y2963" s="17"/>
      <c r="Z2963" s="17"/>
      <c r="AA2963" s="17"/>
      <c r="AB2963" s="17"/>
      <c r="AC2963" s="17"/>
      <c r="AD2963" s="17"/>
      <c r="AE2963" s="17"/>
      <c r="AF2963" s="17"/>
      <c r="AG2963" s="17"/>
      <c r="AH2963" s="17"/>
      <c r="AI2963" s="17"/>
      <c r="AJ2963" s="17"/>
      <c r="AK2963" s="17"/>
      <c r="AL2963" s="17"/>
      <c r="AM2963" s="17"/>
      <c r="AN2963" s="17"/>
      <c r="AO2963" s="17"/>
      <c r="AP2963" s="17"/>
      <c r="AQ2963" s="17"/>
      <c r="AR2963" s="17"/>
      <c r="AS2963" s="17"/>
      <c r="AT2963" s="17"/>
      <c r="AU2963" s="17"/>
      <c r="AV2963" s="17"/>
      <c r="AW2963" s="17"/>
      <c r="AX2963" s="17"/>
      <c r="AY2963" s="17"/>
      <c r="AZ2963" s="17"/>
    </row>
    <row r="2964" spans="2:52" x14ac:dyDescent="0.35">
      <c r="B2964" s="24" t="s">
        <v>156</v>
      </c>
      <c r="C2964" s="17"/>
      <c r="D2964" s="17"/>
      <c r="E2964" s="17"/>
      <c r="F2964" s="17"/>
      <c r="G2964" s="17"/>
      <c r="H2964" s="17"/>
      <c r="I2964" s="17"/>
      <c r="J2964" s="17"/>
      <c r="K2964" s="17"/>
      <c r="L2964" s="17"/>
      <c r="M2964" s="17"/>
      <c r="N2964" s="17"/>
      <c r="O2964" s="17"/>
      <c r="P2964" s="17"/>
      <c r="Q2964" s="17"/>
      <c r="R2964" s="17"/>
      <c r="S2964" s="17"/>
      <c r="T2964" s="17"/>
      <c r="U2964" s="17"/>
      <c r="V2964" s="17"/>
      <c r="W2964" s="17"/>
      <c r="X2964" s="17"/>
      <c r="Y2964" s="17"/>
      <c r="Z2964" s="17"/>
      <c r="AA2964" s="17"/>
      <c r="AB2964" s="17"/>
      <c r="AC2964" s="17"/>
      <c r="AD2964" s="17"/>
      <c r="AE2964" s="17"/>
      <c r="AF2964" s="17"/>
      <c r="AG2964" s="17"/>
      <c r="AH2964" s="17"/>
      <c r="AI2964" s="17"/>
      <c r="AJ2964" s="17"/>
      <c r="AK2964" s="17"/>
      <c r="AL2964" s="17"/>
      <c r="AM2964" s="17"/>
      <c r="AN2964" s="17"/>
      <c r="AO2964" s="17"/>
      <c r="AP2964" s="17"/>
      <c r="AQ2964" s="17"/>
      <c r="AR2964" s="17"/>
      <c r="AS2964" s="17"/>
      <c r="AT2964" s="17"/>
      <c r="AU2964" s="17"/>
      <c r="AV2964" s="17"/>
      <c r="AW2964" s="17"/>
      <c r="AX2964" s="17"/>
      <c r="AY2964" s="17"/>
      <c r="AZ2964" s="17"/>
    </row>
    <row r="2965" spans="2:52" x14ac:dyDescent="0.35">
      <c r="B2965" t="s">
        <v>783</v>
      </c>
      <c r="C2965" s="17">
        <v>0.58532098871113003</v>
      </c>
      <c r="D2965" s="17">
        <v>0.61557726056249096</v>
      </c>
      <c r="E2965" s="17">
        <v>0.55694251391142902</v>
      </c>
      <c r="F2965" s="17"/>
      <c r="G2965" s="17">
        <v>0.458008827282675</v>
      </c>
      <c r="H2965" s="17">
        <v>0.62573878581423303</v>
      </c>
      <c r="I2965" s="17">
        <v>0.59191109508433704</v>
      </c>
      <c r="J2965" s="17">
        <v>0.60467247844578098</v>
      </c>
      <c r="K2965" s="17">
        <v>0.623685697815206</v>
      </c>
      <c r="L2965" s="17">
        <v>0.59029332248912603</v>
      </c>
      <c r="M2965" s="17"/>
      <c r="N2965" s="17">
        <v>0.62280612290206705</v>
      </c>
      <c r="O2965" s="17">
        <v>0.60628962285786803</v>
      </c>
      <c r="P2965" s="17">
        <v>0.58161377612121001</v>
      </c>
      <c r="Q2965" s="17">
        <v>0.52409271437039895</v>
      </c>
      <c r="R2965" s="17"/>
      <c r="S2965" s="17">
        <v>0.59260994673251399</v>
      </c>
      <c r="T2965" s="17">
        <v>0.55299604372301403</v>
      </c>
      <c r="U2965" s="17">
        <v>0.60538538199361003</v>
      </c>
      <c r="V2965" s="17">
        <v>0.61619151912976999</v>
      </c>
      <c r="W2965" s="17">
        <v>0.54532903499261398</v>
      </c>
      <c r="X2965" s="17">
        <v>0.50400669958635702</v>
      </c>
      <c r="Y2965" s="17">
        <v>0.58388284727237105</v>
      </c>
      <c r="Z2965" s="17">
        <v>0.67662791942730005</v>
      </c>
      <c r="AA2965" s="17">
        <v>0.67981995851917798</v>
      </c>
      <c r="AB2965" s="17">
        <v>0.61251381265932503</v>
      </c>
      <c r="AC2965" s="17">
        <v>0.56233773415812704</v>
      </c>
      <c r="AD2965" s="17">
        <v>0.43558108887499603</v>
      </c>
      <c r="AE2965" s="17"/>
      <c r="AF2965" s="17">
        <v>0.59785210304232195</v>
      </c>
      <c r="AG2965" s="17">
        <v>0.62403641245665697</v>
      </c>
      <c r="AH2965" s="17">
        <v>0.53173545236619901</v>
      </c>
      <c r="AI2965" s="17"/>
      <c r="AJ2965" s="17">
        <v>0.58356594935650896</v>
      </c>
      <c r="AK2965" s="17">
        <v>0.60184622144586297</v>
      </c>
      <c r="AL2965" s="17">
        <v>0.60151833930239196</v>
      </c>
      <c r="AM2965" s="17">
        <v>0.81251625202657496</v>
      </c>
      <c r="AN2965" s="17">
        <v>0.52637313610743297</v>
      </c>
      <c r="AO2965" s="17"/>
      <c r="AP2965" s="17">
        <v>0.51272058951654997</v>
      </c>
      <c r="AQ2965" s="17">
        <v>0.62240742671279703</v>
      </c>
      <c r="AR2965" s="17">
        <v>0.60020746656009005</v>
      </c>
      <c r="AS2965" s="17"/>
      <c r="AT2965" s="17">
        <v>0.57735193029698595</v>
      </c>
      <c r="AU2965" s="17">
        <v>0.57084471722990804</v>
      </c>
      <c r="AV2965" s="17" t="s">
        <v>74</v>
      </c>
      <c r="AW2965" s="17">
        <v>0.52768294743493205</v>
      </c>
      <c r="AX2965" s="17">
        <v>0.55339176787754096</v>
      </c>
      <c r="AY2965" s="17">
        <v>0.64898922329256803</v>
      </c>
      <c r="AZ2965" s="17">
        <v>0.61135217446219203</v>
      </c>
    </row>
    <row r="2966" spans="2:52" x14ac:dyDescent="0.35">
      <c r="B2966" t="s">
        <v>782</v>
      </c>
      <c r="C2966" s="17">
        <v>0.11129895188976099</v>
      </c>
      <c r="D2966" s="17">
        <v>0.11150379599454301</v>
      </c>
      <c r="E2966" s="17">
        <v>0.11139342299428399</v>
      </c>
      <c r="F2966" s="17"/>
      <c r="G2966" s="17">
        <v>0.19758702859236901</v>
      </c>
      <c r="H2966" s="17">
        <v>0.14399819489875801</v>
      </c>
      <c r="I2966" s="17">
        <v>9.7638220280861304E-2</v>
      </c>
      <c r="J2966" s="17">
        <v>9.4739320220690496E-2</v>
      </c>
      <c r="K2966" s="17">
        <v>7.6714676706517104E-2</v>
      </c>
      <c r="L2966" s="17">
        <v>6.8849028501569903E-2</v>
      </c>
      <c r="M2966" s="17"/>
      <c r="N2966" s="17">
        <v>0.11999599284358101</v>
      </c>
      <c r="O2966" s="17">
        <v>0.106813266665663</v>
      </c>
      <c r="P2966" s="17">
        <v>9.6649197165325898E-2</v>
      </c>
      <c r="Q2966" s="17">
        <v>0.12122290914927</v>
      </c>
      <c r="R2966" s="17"/>
      <c r="S2966" s="17">
        <v>0.15640254693318101</v>
      </c>
      <c r="T2966" s="17">
        <v>0.107464502182909</v>
      </c>
      <c r="U2966" s="17">
        <v>0.109793944716265</v>
      </c>
      <c r="V2966" s="17">
        <v>4.90559692631925E-2</v>
      </c>
      <c r="W2966" s="17">
        <v>0.15605474570025901</v>
      </c>
      <c r="X2966" s="17">
        <v>0.121581930228451</v>
      </c>
      <c r="Y2966" s="17">
        <v>8.9860365405596498E-2</v>
      </c>
      <c r="Z2966" s="17">
        <v>8.9205561082674495E-2</v>
      </c>
      <c r="AA2966" s="17">
        <v>9.98248629996734E-2</v>
      </c>
      <c r="AB2966" s="17">
        <v>9.9588900235136696E-2</v>
      </c>
      <c r="AC2966" s="17">
        <v>0.10000157901489</v>
      </c>
      <c r="AD2966" s="17">
        <v>0.109680660448624</v>
      </c>
      <c r="AE2966" s="17"/>
      <c r="AF2966" s="17">
        <v>0.101062183847078</v>
      </c>
      <c r="AG2966" s="17">
        <v>0.112767059377158</v>
      </c>
      <c r="AH2966" s="17">
        <v>9.6639388360665393E-2</v>
      </c>
      <c r="AI2966" s="17"/>
      <c r="AJ2966" s="17">
        <v>0.106226121424345</v>
      </c>
      <c r="AK2966" s="17">
        <v>0.141309945883863</v>
      </c>
      <c r="AL2966" s="17">
        <v>0.11161990114272</v>
      </c>
      <c r="AM2966" s="17">
        <v>0</v>
      </c>
      <c r="AN2966" s="17">
        <v>0.10989383830965101</v>
      </c>
      <c r="AO2966" s="17"/>
      <c r="AP2966" s="17">
        <v>0.138274122143108</v>
      </c>
      <c r="AQ2966" s="17">
        <v>0.119845939326593</v>
      </c>
      <c r="AR2966" s="17">
        <v>0.120402670060499</v>
      </c>
      <c r="AS2966" s="17"/>
      <c r="AT2966" s="17">
        <v>9.4897414643151407E-2</v>
      </c>
      <c r="AU2966" s="17">
        <v>9.8514464637676394E-2</v>
      </c>
      <c r="AV2966" s="17" t="s">
        <v>74</v>
      </c>
      <c r="AW2966" s="17">
        <v>0.17123563045114701</v>
      </c>
      <c r="AX2966" s="17">
        <v>0.14638523790729199</v>
      </c>
      <c r="AY2966" s="17">
        <v>0.12796937351257101</v>
      </c>
      <c r="AZ2966" s="17">
        <v>8.2495667122467697E-2</v>
      </c>
    </row>
    <row r="2967" spans="2:52" x14ac:dyDescent="0.35">
      <c r="B2967" t="s">
        <v>784</v>
      </c>
      <c r="C2967" s="17">
        <v>7.6260542849740098E-2</v>
      </c>
      <c r="D2967" s="17">
        <v>7.9356667574241105E-2</v>
      </c>
      <c r="E2967" s="17">
        <v>7.2090748516632802E-2</v>
      </c>
      <c r="F2967" s="17"/>
      <c r="G2967" s="17">
        <v>0.16277535002278801</v>
      </c>
      <c r="H2967" s="17">
        <v>8.5708654464931103E-2</v>
      </c>
      <c r="I2967" s="17">
        <v>8.1482447776042397E-2</v>
      </c>
      <c r="J2967" s="17">
        <v>5.4199301607479898E-2</v>
      </c>
      <c r="K2967" s="17">
        <v>2.4028599916754899E-2</v>
      </c>
      <c r="L2967" s="17">
        <v>5.5714739505959697E-2</v>
      </c>
      <c r="M2967" s="17"/>
      <c r="N2967" s="17">
        <v>7.5382642999655802E-2</v>
      </c>
      <c r="O2967" s="17">
        <v>7.0640380108187101E-2</v>
      </c>
      <c r="P2967" s="17">
        <v>7.2287567682822296E-2</v>
      </c>
      <c r="Q2967" s="17">
        <v>8.5302854825354199E-2</v>
      </c>
      <c r="R2967" s="17"/>
      <c r="S2967" s="17">
        <v>8.37441028036469E-2</v>
      </c>
      <c r="T2967" s="17">
        <v>5.2287936571457201E-2</v>
      </c>
      <c r="U2967" s="17">
        <v>6.0588386220261699E-2</v>
      </c>
      <c r="V2967" s="17">
        <v>6.06174982791867E-2</v>
      </c>
      <c r="W2967" s="17">
        <v>8.34748340773762E-2</v>
      </c>
      <c r="X2967" s="17">
        <v>0.12822949069318801</v>
      </c>
      <c r="Y2967" s="17">
        <v>5.9703634159488997E-2</v>
      </c>
      <c r="Z2967" s="17">
        <v>4.8566129469781401E-2</v>
      </c>
      <c r="AA2967" s="17">
        <v>8.7302202042198601E-2</v>
      </c>
      <c r="AB2967" s="17">
        <v>8.4604691992072503E-2</v>
      </c>
      <c r="AC2967" s="17">
        <v>9.5632151847755906E-2</v>
      </c>
      <c r="AD2967" s="17">
        <v>3.0625471541074201E-2</v>
      </c>
      <c r="AE2967" s="17"/>
      <c r="AF2967" s="17">
        <v>3.33038533135624E-2</v>
      </c>
      <c r="AG2967" s="17">
        <v>8.6612090399132396E-2</v>
      </c>
      <c r="AH2967" s="17">
        <v>0.113608228653881</v>
      </c>
      <c r="AI2967" s="17"/>
      <c r="AJ2967" s="17">
        <v>5.3536711544833603E-2</v>
      </c>
      <c r="AK2967" s="17">
        <v>0.10054767402393699</v>
      </c>
      <c r="AL2967" s="17">
        <v>0.10603792386102</v>
      </c>
      <c r="AM2967" s="17">
        <v>0</v>
      </c>
      <c r="AN2967" s="17">
        <v>5.42080242257338E-2</v>
      </c>
      <c r="AO2967" s="17"/>
      <c r="AP2967" s="17">
        <v>7.0576455372619903E-2</v>
      </c>
      <c r="AQ2967" s="17">
        <v>9.2838724844864398E-2</v>
      </c>
      <c r="AR2967" s="17">
        <v>0.119005033913209</v>
      </c>
      <c r="AS2967" s="17"/>
      <c r="AT2967" s="17">
        <v>5.68939426980727E-2</v>
      </c>
      <c r="AU2967" s="17">
        <v>8.8714980634287302E-2</v>
      </c>
      <c r="AV2967" s="17" t="s">
        <v>74</v>
      </c>
      <c r="AW2967" s="17">
        <v>5.08975884589246E-2</v>
      </c>
      <c r="AX2967" s="17">
        <v>0.108850942829573</v>
      </c>
      <c r="AY2967" s="17">
        <v>7.6284363327809204E-2</v>
      </c>
      <c r="AZ2967" s="17">
        <v>9.0013006187120395E-2</v>
      </c>
    </row>
    <row r="2968" spans="2:52" x14ac:dyDescent="0.35">
      <c r="B2968" t="s">
        <v>112</v>
      </c>
      <c r="C2968" s="17">
        <v>0.22711951654936999</v>
      </c>
      <c r="D2968" s="17">
        <v>0.19356227586872499</v>
      </c>
      <c r="E2968" s="17">
        <v>0.25957331457765498</v>
      </c>
      <c r="F2968" s="17"/>
      <c r="G2968" s="17">
        <v>0.18162879410216801</v>
      </c>
      <c r="H2968" s="17">
        <v>0.14455436482207801</v>
      </c>
      <c r="I2968" s="17">
        <v>0.228968236858759</v>
      </c>
      <c r="J2968" s="17">
        <v>0.24638889972604899</v>
      </c>
      <c r="K2968" s="17">
        <v>0.27557102556152202</v>
      </c>
      <c r="L2968" s="17">
        <v>0.28514290950334498</v>
      </c>
      <c r="M2968" s="17"/>
      <c r="N2968" s="17">
        <v>0.181815241254697</v>
      </c>
      <c r="O2968" s="17">
        <v>0.216256730368282</v>
      </c>
      <c r="P2968" s="17">
        <v>0.249449459030641</v>
      </c>
      <c r="Q2968" s="17">
        <v>0.26938152165497697</v>
      </c>
      <c r="R2968" s="17"/>
      <c r="S2968" s="17">
        <v>0.167243403530658</v>
      </c>
      <c r="T2968" s="17">
        <v>0.28725151752261902</v>
      </c>
      <c r="U2968" s="17">
        <v>0.22423228706986301</v>
      </c>
      <c r="V2968" s="17">
        <v>0.27413501332785101</v>
      </c>
      <c r="W2968" s="17">
        <v>0.21514138522975099</v>
      </c>
      <c r="X2968" s="17">
        <v>0.24618187949200401</v>
      </c>
      <c r="Y2968" s="17">
        <v>0.26655315316254302</v>
      </c>
      <c r="Z2968" s="17">
        <v>0.185600390020244</v>
      </c>
      <c r="AA2968" s="17">
        <v>0.13305297643895</v>
      </c>
      <c r="AB2968" s="17">
        <v>0.20329259511346501</v>
      </c>
      <c r="AC2968" s="17">
        <v>0.24202853497922699</v>
      </c>
      <c r="AD2968" s="17">
        <v>0.42411277913530498</v>
      </c>
      <c r="AE2968" s="17"/>
      <c r="AF2968" s="17">
        <v>0.267781859797037</v>
      </c>
      <c r="AG2968" s="17">
        <v>0.17658443776705299</v>
      </c>
      <c r="AH2968" s="17">
        <v>0.25801693061925401</v>
      </c>
      <c r="AI2968" s="17"/>
      <c r="AJ2968" s="17">
        <v>0.256671217674313</v>
      </c>
      <c r="AK2968" s="17">
        <v>0.156296158646337</v>
      </c>
      <c r="AL2968" s="17">
        <v>0.18082383569386801</v>
      </c>
      <c r="AM2968" s="17">
        <v>0.18748374797342501</v>
      </c>
      <c r="AN2968" s="17">
        <v>0.30952500135718197</v>
      </c>
      <c r="AO2968" s="17"/>
      <c r="AP2968" s="17">
        <v>0.27842883296772197</v>
      </c>
      <c r="AQ2968" s="17">
        <v>0.16490790911574499</v>
      </c>
      <c r="AR2968" s="17">
        <v>0.160384829466202</v>
      </c>
      <c r="AS2968" s="17"/>
      <c r="AT2968" s="17">
        <v>0.27085671236178999</v>
      </c>
      <c r="AU2968" s="17">
        <v>0.24192583749812899</v>
      </c>
      <c r="AV2968" s="17" t="s">
        <v>74</v>
      </c>
      <c r="AW2968" s="17">
        <v>0.25018383365499702</v>
      </c>
      <c r="AX2968" s="17">
        <v>0.19137205138559399</v>
      </c>
      <c r="AY2968" s="17">
        <v>0.14675703986705199</v>
      </c>
      <c r="AZ2968" s="17">
        <v>0.21613915222822</v>
      </c>
    </row>
    <row r="2969" spans="2:52" x14ac:dyDescent="0.35">
      <c r="C2969" s="17"/>
      <c r="D2969" s="17"/>
      <c r="E2969" s="17"/>
      <c r="F2969" s="17"/>
      <c r="G2969" s="17"/>
      <c r="H2969" s="17"/>
      <c r="I2969" s="17"/>
      <c r="J2969" s="17"/>
      <c r="K2969" s="17"/>
      <c r="L2969" s="17"/>
      <c r="M2969" s="17"/>
      <c r="N2969" s="17"/>
      <c r="O2969" s="17"/>
      <c r="P2969" s="17"/>
      <c r="Q2969" s="17"/>
      <c r="R2969" s="17"/>
      <c r="S2969" s="17"/>
      <c r="T2969" s="17"/>
      <c r="U2969" s="17"/>
      <c r="V2969" s="17"/>
      <c r="W2969" s="17"/>
      <c r="X2969" s="17"/>
      <c r="Y2969" s="17"/>
      <c r="Z2969" s="17"/>
      <c r="AA2969" s="17"/>
      <c r="AB2969" s="17"/>
      <c r="AC2969" s="17"/>
      <c r="AD2969" s="17"/>
      <c r="AE2969" s="17"/>
      <c r="AF2969" s="17"/>
      <c r="AG2969" s="17"/>
      <c r="AH2969" s="17"/>
      <c r="AI2969" s="17"/>
      <c r="AJ2969" s="17"/>
      <c r="AK2969" s="17"/>
      <c r="AL2969" s="17"/>
      <c r="AM2969" s="17"/>
      <c r="AN2969" s="17"/>
      <c r="AO2969" s="17"/>
      <c r="AP2969" s="17"/>
      <c r="AQ2969" s="17"/>
      <c r="AR2969" s="17"/>
      <c r="AS2969" s="17"/>
      <c r="AT2969" s="17"/>
      <c r="AU2969" s="17"/>
      <c r="AV2969" s="17"/>
      <c r="AW2969" s="17"/>
      <c r="AX2969" s="17"/>
      <c r="AY2969" s="17"/>
      <c r="AZ2969" s="17"/>
    </row>
    <row r="2970" spans="2:52" x14ac:dyDescent="0.35">
      <c r="B2970" s="6" t="s">
        <v>799</v>
      </c>
      <c r="C2970" s="17"/>
      <c r="D2970" s="17"/>
      <c r="E2970" s="17"/>
      <c r="F2970" s="17"/>
      <c r="G2970" s="17"/>
      <c r="H2970" s="17"/>
      <c r="I2970" s="17"/>
      <c r="J2970" s="17"/>
      <c r="K2970" s="17"/>
      <c r="L2970" s="17"/>
      <c r="M2970" s="17"/>
      <c r="N2970" s="17"/>
      <c r="O2970" s="17"/>
      <c r="P2970" s="17"/>
      <c r="Q2970" s="17"/>
      <c r="R2970" s="17"/>
      <c r="S2970" s="17"/>
      <c r="T2970" s="17"/>
      <c r="U2970" s="17"/>
      <c r="V2970" s="17"/>
      <c r="W2970" s="17"/>
      <c r="X2970" s="17"/>
      <c r="Y2970" s="17"/>
      <c r="Z2970" s="17"/>
      <c r="AA2970" s="17"/>
      <c r="AB2970" s="17"/>
      <c r="AC2970" s="17"/>
      <c r="AD2970" s="17"/>
      <c r="AE2970" s="17"/>
      <c r="AF2970" s="17"/>
      <c r="AG2970" s="17"/>
      <c r="AH2970" s="17"/>
      <c r="AI2970" s="17"/>
      <c r="AJ2970" s="17"/>
      <c r="AK2970" s="17"/>
      <c r="AL2970" s="17"/>
      <c r="AM2970" s="17"/>
      <c r="AN2970" s="17"/>
      <c r="AO2970" s="17"/>
      <c r="AP2970" s="17"/>
      <c r="AQ2970" s="17"/>
      <c r="AR2970" s="17"/>
      <c r="AS2970" s="17"/>
      <c r="AT2970" s="17"/>
      <c r="AU2970" s="17"/>
      <c r="AV2970" s="17"/>
      <c r="AW2970" s="17"/>
      <c r="AX2970" s="17"/>
      <c r="AY2970" s="17"/>
      <c r="AZ2970" s="17"/>
    </row>
    <row r="2971" spans="2:52" x14ac:dyDescent="0.35">
      <c r="B2971" s="24" t="s">
        <v>156</v>
      </c>
      <c r="C2971" s="17"/>
      <c r="D2971" s="17"/>
      <c r="E2971" s="17"/>
      <c r="F2971" s="17"/>
      <c r="G2971" s="17"/>
      <c r="H2971" s="17"/>
      <c r="I2971" s="17"/>
      <c r="J2971" s="17"/>
      <c r="K2971" s="17"/>
      <c r="L2971" s="17"/>
      <c r="M2971" s="17"/>
      <c r="N2971" s="17"/>
      <c r="O2971" s="17"/>
      <c r="P2971" s="17"/>
      <c r="Q2971" s="17"/>
      <c r="R2971" s="17"/>
      <c r="S2971" s="17"/>
      <c r="T2971" s="17"/>
      <c r="U2971" s="17"/>
      <c r="V2971" s="17"/>
      <c r="W2971" s="17"/>
      <c r="X2971" s="17"/>
      <c r="Y2971" s="17"/>
      <c r="Z2971" s="17"/>
      <c r="AA2971" s="17"/>
      <c r="AB2971" s="17"/>
      <c r="AC2971" s="17"/>
      <c r="AD2971" s="17"/>
      <c r="AE2971" s="17"/>
      <c r="AF2971" s="17"/>
      <c r="AG2971" s="17"/>
      <c r="AH2971" s="17"/>
      <c r="AI2971" s="17"/>
      <c r="AJ2971" s="17"/>
      <c r="AK2971" s="17"/>
      <c r="AL2971" s="17"/>
      <c r="AM2971" s="17"/>
      <c r="AN2971" s="17"/>
      <c r="AO2971" s="17"/>
      <c r="AP2971" s="17"/>
      <c r="AQ2971" s="17"/>
      <c r="AR2971" s="17"/>
      <c r="AS2971" s="17"/>
      <c r="AT2971" s="17"/>
      <c r="AU2971" s="17"/>
      <c r="AV2971" s="17"/>
      <c r="AW2971" s="17"/>
      <c r="AX2971" s="17"/>
      <c r="AY2971" s="17"/>
      <c r="AZ2971" s="17"/>
    </row>
    <row r="2972" spans="2:52" x14ac:dyDescent="0.35">
      <c r="B2972" t="s">
        <v>783</v>
      </c>
      <c r="C2972" s="17">
        <v>0.329937358858998</v>
      </c>
      <c r="D2972" s="17">
        <v>0.39171842753248698</v>
      </c>
      <c r="E2972" s="17">
        <v>0.26837077252070601</v>
      </c>
      <c r="F2972" s="17"/>
      <c r="G2972" s="17">
        <v>0.24603137483958601</v>
      </c>
      <c r="H2972" s="17">
        <v>0.32352587845013098</v>
      </c>
      <c r="I2972" s="17">
        <v>0.43430444536544399</v>
      </c>
      <c r="J2972" s="17">
        <v>0.32059833593967302</v>
      </c>
      <c r="K2972" s="17">
        <v>0.33554984335844301</v>
      </c>
      <c r="L2972" s="17">
        <v>0.31619071277489702</v>
      </c>
      <c r="M2972" s="17"/>
      <c r="N2972" s="17">
        <v>0.402080642346682</v>
      </c>
      <c r="O2972" s="17">
        <v>0.30676029790739401</v>
      </c>
      <c r="P2972" s="17">
        <v>0.33394611240592398</v>
      </c>
      <c r="Q2972" s="17">
        <v>0.27278548561481603</v>
      </c>
      <c r="R2972" s="17"/>
      <c r="S2972" s="17">
        <v>0.32109432033186402</v>
      </c>
      <c r="T2972" s="17">
        <v>0.29980403032695901</v>
      </c>
      <c r="U2972" s="17">
        <v>0.33331848098531502</v>
      </c>
      <c r="V2972" s="17">
        <v>0.34217069209189399</v>
      </c>
      <c r="W2972" s="17">
        <v>0.294984724826654</v>
      </c>
      <c r="X2972" s="17">
        <v>0.39437245354980699</v>
      </c>
      <c r="Y2972" s="17">
        <v>0.32580456616498399</v>
      </c>
      <c r="Z2972" s="17">
        <v>0.36361243642708801</v>
      </c>
      <c r="AA2972" s="17">
        <v>0.35772337155087502</v>
      </c>
      <c r="AB2972" s="17">
        <v>0.33339930157126202</v>
      </c>
      <c r="AC2972" s="17">
        <v>0.24890570759380501</v>
      </c>
      <c r="AD2972" s="17">
        <v>0.30857889358763202</v>
      </c>
      <c r="AE2972" s="17"/>
      <c r="AF2972" s="17">
        <v>0.32674464680551402</v>
      </c>
      <c r="AG2972" s="17">
        <v>0.343989488660978</v>
      </c>
      <c r="AH2972" s="17">
        <v>0.342381055829516</v>
      </c>
      <c r="AI2972" s="17"/>
      <c r="AJ2972" s="17">
        <v>0.32094697224371599</v>
      </c>
      <c r="AK2972" s="17">
        <v>0.362006956001858</v>
      </c>
      <c r="AL2972" s="17">
        <v>0.30594388899830599</v>
      </c>
      <c r="AM2972" s="17">
        <v>0.263121565101615</v>
      </c>
      <c r="AN2972" s="17">
        <v>0.30750866389891202</v>
      </c>
      <c r="AO2972" s="17"/>
      <c r="AP2972" s="17">
        <v>0.27645802096481598</v>
      </c>
      <c r="AQ2972" s="17">
        <v>0.38586995635858601</v>
      </c>
      <c r="AR2972" s="17">
        <v>0.26439876700456699</v>
      </c>
      <c r="AS2972" s="17"/>
      <c r="AT2972" s="17">
        <v>0.32876985355478799</v>
      </c>
      <c r="AU2972" s="17">
        <v>0.30887329695786597</v>
      </c>
      <c r="AV2972" s="17" t="s">
        <v>74</v>
      </c>
      <c r="AW2972" s="17">
        <v>0.34847886934115702</v>
      </c>
      <c r="AX2972" s="17">
        <v>0.34360281370971701</v>
      </c>
      <c r="AY2972" s="17">
        <v>0.35497385187503999</v>
      </c>
      <c r="AZ2972" s="17">
        <v>0.27899074555716402</v>
      </c>
    </row>
    <row r="2973" spans="2:52" x14ac:dyDescent="0.35">
      <c r="B2973" t="s">
        <v>782</v>
      </c>
      <c r="C2973" s="17">
        <v>0.28954870152949802</v>
      </c>
      <c r="D2973" s="17">
        <v>0.29649892226713098</v>
      </c>
      <c r="E2973" s="17">
        <v>0.28344395357809399</v>
      </c>
      <c r="F2973" s="17"/>
      <c r="G2973" s="17">
        <v>0.34063475270879801</v>
      </c>
      <c r="H2973" s="17">
        <v>0.33847539414677202</v>
      </c>
      <c r="I2973" s="17">
        <v>0.21457705348307199</v>
      </c>
      <c r="J2973" s="17">
        <v>0.26122655718450399</v>
      </c>
      <c r="K2973" s="17">
        <v>0.24500612322292001</v>
      </c>
      <c r="L2973" s="17">
        <v>0.31865517157504702</v>
      </c>
      <c r="M2973" s="17"/>
      <c r="N2973" s="17">
        <v>0.28186074990891402</v>
      </c>
      <c r="O2973" s="17">
        <v>0.309971449283928</v>
      </c>
      <c r="P2973" s="17">
        <v>0.28276301146488902</v>
      </c>
      <c r="Q2973" s="17">
        <v>0.284263372737456</v>
      </c>
      <c r="R2973" s="17"/>
      <c r="S2973" s="17">
        <v>0.25644001873136302</v>
      </c>
      <c r="T2973" s="17">
        <v>0.27061526644800199</v>
      </c>
      <c r="U2973" s="17">
        <v>0.32299053265875399</v>
      </c>
      <c r="V2973" s="17">
        <v>0.34787048990595498</v>
      </c>
      <c r="W2973" s="17">
        <v>0.39583536737895603</v>
      </c>
      <c r="X2973" s="17">
        <v>0.259351502573966</v>
      </c>
      <c r="Y2973" s="17">
        <v>0.28121308167901898</v>
      </c>
      <c r="Z2973" s="17">
        <v>0.28737732864960802</v>
      </c>
      <c r="AA2973" s="17">
        <v>0.25828520384526599</v>
      </c>
      <c r="AB2973" s="17">
        <v>0.30281094280765197</v>
      </c>
      <c r="AC2973" s="17">
        <v>0.33764927983644699</v>
      </c>
      <c r="AD2973" s="17">
        <v>0.15674897620809899</v>
      </c>
      <c r="AE2973" s="17"/>
      <c r="AF2973" s="17">
        <v>0.303652716626653</v>
      </c>
      <c r="AG2973" s="17">
        <v>0.28684504138422701</v>
      </c>
      <c r="AH2973" s="17">
        <v>0.23909598321078801</v>
      </c>
      <c r="AI2973" s="17"/>
      <c r="AJ2973" s="17">
        <v>0.34643406970456803</v>
      </c>
      <c r="AK2973" s="17">
        <v>0.28240633885059802</v>
      </c>
      <c r="AL2973" s="17">
        <v>0.29283664562561201</v>
      </c>
      <c r="AM2973" s="17">
        <v>0.24802183401498401</v>
      </c>
      <c r="AN2973" s="17">
        <v>0.25288680595625601</v>
      </c>
      <c r="AO2973" s="17"/>
      <c r="AP2973" s="17">
        <v>0.37560363829274201</v>
      </c>
      <c r="AQ2973" s="17">
        <v>0.267407059503182</v>
      </c>
      <c r="AR2973" s="17">
        <v>0.38097215177184701</v>
      </c>
      <c r="AS2973" s="17"/>
      <c r="AT2973" s="17">
        <v>0.32383484494143899</v>
      </c>
      <c r="AU2973" s="17">
        <v>0.32024070990485998</v>
      </c>
      <c r="AV2973" s="17" t="s">
        <v>74</v>
      </c>
      <c r="AW2973" s="17">
        <v>0.27302578155011897</v>
      </c>
      <c r="AX2973" s="17">
        <v>0.13612146610735501</v>
      </c>
      <c r="AY2973" s="17">
        <v>0.28446151689036497</v>
      </c>
      <c r="AZ2973" s="17">
        <v>0.218869927814238</v>
      </c>
    </row>
    <row r="2974" spans="2:52" x14ac:dyDescent="0.35">
      <c r="B2974" t="s">
        <v>784</v>
      </c>
      <c r="C2974" s="17">
        <v>0.10436799938117</v>
      </c>
      <c r="D2974" s="17">
        <v>9.48115592167382E-2</v>
      </c>
      <c r="E2974" s="17">
        <v>0.114103651428466</v>
      </c>
      <c r="F2974" s="17"/>
      <c r="G2974" s="17">
        <v>0.179152364936393</v>
      </c>
      <c r="H2974" s="17">
        <v>0.14331194709784201</v>
      </c>
      <c r="I2974" s="17">
        <v>0.111917036470892</v>
      </c>
      <c r="J2974" s="17">
        <v>0.102081808182788</v>
      </c>
      <c r="K2974" s="17">
        <v>7.6223111974227306E-2</v>
      </c>
      <c r="L2974" s="17">
        <v>3.2609071267209702E-2</v>
      </c>
      <c r="M2974" s="17"/>
      <c r="N2974" s="17">
        <v>8.8142144543976106E-2</v>
      </c>
      <c r="O2974" s="17">
        <v>0.11622453922390601</v>
      </c>
      <c r="P2974" s="17">
        <v>9.9049382698091104E-2</v>
      </c>
      <c r="Q2974" s="17">
        <v>0.112647436408116</v>
      </c>
      <c r="R2974" s="17"/>
      <c r="S2974" s="17">
        <v>0.174104964530158</v>
      </c>
      <c r="T2974" s="17">
        <v>9.6384860229128899E-2</v>
      </c>
      <c r="U2974" s="17">
        <v>4.4397310362981203E-2</v>
      </c>
      <c r="V2974" s="17">
        <v>5.8793900339978999E-2</v>
      </c>
      <c r="W2974" s="17">
        <v>8.46154302115108E-2</v>
      </c>
      <c r="X2974" s="17">
        <v>0.112950708555867</v>
      </c>
      <c r="Y2974" s="17">
        <v>7.6471335426605405E-2</v>
      </c>
      <c r="Z2974" s="17">
        <v>0.12731968828814799</v>
      </c>
      <c r="AA2974" s="17">
        <v>7.8432940394217193E-2</v>
      </c>
      <c r="AB2974" s="17">
        <v>0.106400528389668</v>
      </c>
      <c r="AC2974" s="17">
        <v>0.11082714308665401</v>
      </c>
      <c r="AD2974" s="17">
        <v>0.19793432930638899</v>
      </c>
      <c r="AE2974" s="17"/>
      <c r="AF2974" s="17">
        <v>8.3119610191862994E-2</v>
      </c>
      <c r="AG2974" s="17">
        <v>0.105285087310001</v>
      </c>
      <c r="AH2974" s="17">
        <v>0.109279249629046</v>
      </c>
      <c r="AI2974" s="17"/>
      <c r="AJ2974" s="17">
        <v>6.4737996787901597E-2</v>
      </c>
      <c r="AK2974" s="17">
        <v>0.13666057890219099</v>
      </c>
      <c r="AL2974" s="17">
        <v>8.6830720053653304E-2</v>
      </c>
      <c r="AM2974" s="17">
        <v>0.120836524729022</v>
      </c>
      <c r="AN2974" s="17">
        <v>7.8545667449144499E-2</v>
      </c>
      <c r="AO2974" s="17"/>
      <c r="AP2974" s="17">
        <v>8.7925075955027104E-2</v>
      </c>
      <c r="AQ2974" s="17">
        <v>0.112795529863948</v>
      </c>
      <c r="AR2974" s="17">
        <v>0.1129552814638</v>
      </c>
      <c r="AS2974" s="17"/>
      <c r="AT2974" s="17">
        <v>6.13614700592955E-2</v>
      </c>
      <c r="AU2974" s="17">
        <v>0.12777889390073299</v>
      </c>
      <c r="AV2974" s="17" t="s">
        <v>74</v>
      </c>
      <c r="AW2974" s="17">
        <v>0.115134928921149</v>
      </c>
      <c r="AX2974" s="17">
        <v>0.138674028802449</v>
      </c>
      <c r="AY2974" s="17">
        <v>0.118293025166247</v>
      </c>
      <c r="AZ2974" s="17">
        <v>0.16946876420148799</v>
      </c>
    </row>
    <row r="2975" spans="2:52" x14ac:dyDescent="0.35">
      <c r="B2975" t="s">
        <v>112</v>
      </c>
      <c r="C2975" s="17">
        <v>0.27614594023033401</v>
      </c>
      <c r="D2975" s="17">
        <v>0.21697109098364301</v>
      </c>
      <c r="E2975" s="17">
        <v>0.33408162247273399</v>
      </c>
      <c r="F2975" s="17"/>
      <c r="G2975" s="17">
        <v>0.23418150751522401</v>
      </c>
      <c r="H2975" s="17">
        <v>0.19468678030525499</v>
      </c>
      <c r="I2975" s="17">
        <v>0.239201464680592</v>
      </c>
      <c r="J2975" s="17">
        <v>0.31609329869303499</v>
      </c>
      <c r="K2975" s="17">
        <v>0.34322092144440902</v>
      </c>
      <c r="L2975" s="17">
        <v>0.33254504438284599</v>
      </c>
      <c r="M2975" s="17"/>
      <c r="N2975" s="17">
        <v>0.22791646320042799</v>
      </c>
      <c r="O2975" s="17">
        <v>0.26704371358477202</v>
      </c>
      <c r="P2975" s="17">
        <v>0.284241493431095</v>
      </c>
      <c r="Q2975" s="17">
        <v>0.330303705239613</v>
      </c>
      <c r="R2975" s="17"/>
      <c r="S2975" s="17">
        <v>0.24836069640661601</v>
      </c>
      <c r="T2975" s="17">
        <v>0.33319584299590999</v>
      </c>
      <c r="U2975" s="17">
        <v>0.29929367599294898</v>
      </c>
      <c r="V2975" s="17">
        <v>0.25116491766217097</v>
      </c>
      <c r="W2975" s="17">
        <v>0.22456447758287901</v>
      </c>
      <c r="X2975" s="17">
        <v>0.23332533532036001</v>
      </c>
      <c r="Y2975" s="17">
        <v>0.31651101672939203</v>
      </c>
      <c r="Z2975" s="17">
        <v>0.221690546635157</v>
      </c>
      <c r="AA2975" s="17">
        <v>0.30555848420964099</v>
      </c>
      <c r="AB2975" s="17">
        <v>0.25738922723141799</v>
      </c>
      <c r="AC2975" s="17">
        <v>0.30261786948309399</v>
      </c>
      <c r="AD2975" s="17">
        <v>0.33673780089787902</v>
      </c>
      <c r="AE2975" s="17"/>
      <c r="AF2975" s="17">
        <v>0.28648302637597001</v>
      </c>
      <c r="AG2975" s="17">
        <v>0.26388038264479402</v>
      </c>
      <c r="AH2975" s="17">
        <v>0.30924371133065098</v>
      </c>
      <c r="AI2975" s="17"/>
      <c r="AJ2975" s="17">
        <v>0.267880961263815</v>
      </c>
      <c r="AK2975" s="17">
        <v>0.21892612624535299</v>
      </c>
      <c r="AL2975" s="17">
        <v>0.314388745322428</v>
      </c>
      <c r="AM2975" s="17">
        <v>0.36802007615437898</v>
      </c>
      <c r="AN2975" s="17">
        <v>0.36105886269568799</v>
      </c>
      <c r="AO2975" s="17"/>
      <c r="AP2975" s="17">
        <v>0.26001326478741499</v>
      </c>
      <c r="AQ2975" s="17">
        <v>0.23392745427428299</v>
      </c>
      <c r="AR2975" s="17">
        <v>0.24167379975978601</v>
      </c>
      <c r="AS2975" s="17"/>
      <c r="AT2975" s="17">
        <v>0.28603383144447803</v>
      </c>
      <c r="AU2975" s="17">
        <v>0.243107099236541</v>
      </c>
      <c r="AV2975" s="17" t="s">
        <v>74</v>
      </c>
      <c r="AW2975" s="17">
        <v>0.263360420187575</v>
      </c>
      <c r="AX2975" s="17">
        <v>0.38160169138048</v>
      </c>
      <c r="AY2975" s="17">
        <v>0.24227160606834799</v>
      </c>
      <c r="AZ2975" s="17">
        <v>0.33267056242711002</v>
      </c>
    </row>
    <row r="2976" spans="2:52" x14ac:dyDescent="0.35">
      <c r="C2976" s="17"/>
      <c r="D2976" s="17"/>
      <c r="E2976" s="17"/>
      <c r="F2976" s="17"/>
      <c r="G2976" s="17"/>
      <c r="H2976" s="17"/>
      <c r="I2976" s="17"/>
      <c r="J2976" s="17"/>
      <c r="K2976" s="17"/>
      <c r="L2976" s="17"/>
      <c r="M2976" s="17"/>
      <c r="N2976" s="17"/>
      <c r="O2976" s="17"/>
      <c r="P2976" s="17"/>
      <c r="Q2976" s="17"/>
      <c r="R2976" s="17"/>
      <c r="S2976" s="17"/>
      <c r="T2976" s="17"/>
      <c r="U2976" s="17"/>
      <c r="V2976" s="17"/>
      <c r="W2976" s="17"/>
      <c r="X2976" s="17"/>
      <c r="Y2976" s="17"/>
      <c r="Z2976" s="17"/>
      <c r="AA2976" s="17"/>
      <c r="AB2976" s="17"/>
      <c r="AC2976" s="17"/>
      <c r="AD2976" s="17"/>
      <c r="AE2976" s="17"/>
      <c r="AF2976" s="17"/>
      <c r="AG2976" s="17"/>
      <c r="AH2976" s="17"/>
      <c r="AI2976" s="17"/>
      <c r="AJ2976" s="17"/>
      <c r="AK2976" s="17"/>
      <c r="AL2976" s="17"/>
      <c r="AM2976" s="17"/>
      <c r="AN2976" s="17"/>
      <c r="AO2976" s="17"/>
      <c r="AP2976" s="17"/>
      <c r="AQ2976" s="17"/>
      <c r="AR2976" s="17"/>
      <c r="AS2976" s="17"/>
      <c r="AT2976" s="17"/>
      <c r="AU2976" s="17"/>
      <c r="AV2976" s="17"/>
      <c r="AW2976" s="17"/>
      <c r="AX2976" s="17"/>
      <c r="AY2976" s="17"/>
      <c r="AZ2976" s="17"/>
    </row>
    <row r="2977" spans="2:52" x14ac:dyDescent="0.35">
      <c r="B2977" s="6" t="s">
        <v>800</v>
      </c>
      <c r="C2977" s="17"/>
      <c r="D2977" s="17"/>
      <c r="E2977" s="17"/>
      <c r="F2977" s="17"/>
      <c r="G2977" s="17"/>
      <c r="H2977" s="17"/>
      <c r="I2977" s="17"/>
      <c r="J2977" s="17"/>
      <c r="K2977" s="17"/>
      <c r="L2977" s="17"/>
      <c r="M2977" s="17"/>
      <c r="N2977" s="17"/>
      <c r="O2977" s="17"/>
      <c r="P2977" s="17"/>
      <c r="Q2977" s="17"/>
      <c r="R2977" s="17"/>
      <c r="S2977" s="17"/>
      <c r="T2977" s="17"/>
      <c r="U2977" s="17"/>
      <c r="V2977" s="17"/>
      <c r="W2977" s="17"/>
      <c r="X2977" s="17"/>
      <c r="Y2977" s="17"/>
      <c r="Z2977" s="17"/>
      <c r="AA2977" s="17"/>
      <c r="AB2977" s="17"/>
      <c r="AC2977" s="17"/>
      <c r="AD2977" s="17"/>
      <c r="AE2977" s="17"/>
      <c r="AF2977" s="17"/>
      <c r="AG2977" s="17"/>
      <c r="AH2977" s="17"/>
      <c r="AI2977" s="17"/>
      <c r="AJ2977" s="17"/>
      <c r="AK2977" s="17"/>
      <c r="AL2977" s="17"/>
      <c r="AM2977" s="17"/>
      <c r="AN2977" s="17"/>
      <c r="AO2977" s="17"/>
      <c r="AP2977" s="17"/>
      <c r="AQ2977" s="17"/>
      <c r="AR2977" s="17"/>
      <c r="AS2977" s="17"/>
      <c r="AT2977" s="17"/>
      <c r="AU2977" s="17"/>
      <c r="AV2977" s="17"/>
      <c r="AW2977" s="17"/>
      <c r="AX2977" s="17"/>
      <c r="AY2977" s="17"/>
      <c r="AZ2977" s="17"/>
    </row>
    <row r="2978" spans="2:52" x14ac:dyDescent="0.35">
      <c r="B2978" s="24" t="s">
        <v>156</v>
      </c>
      <c r="C2978" s="17"/>
      <c r="D2978" s="17"/>
      <c r="E2978" s="17"/>
      <c r="F2978" s="17"/>
      <c r="G2978" s="17"/>
      <c r="H2978" s="17"/>
      <c r="I2978" s="17"/>
      <c r="J2978" s="17"/>
      <c r="K2978" s="17"/>
      <c r="L2978" s="17"/>
      <c r="M2978" s="17"/>
      <c r="N2978" s="17"/>
      <c r="O2978" s="17"/>
      <c r="P2978" s="17"/>
      <c r="Q2978" s="17"/>
      <c r="R2978" s="17"/>
      <c r="S2978" s="17"/>
      <c r="T2978" s="17"/>
      <c r="U2978" s="17"/>
      <c r="V2978" s="17"/>
      <c r="W2978" s="17"/>
      <c r="X2978" s="17"/>
      <c r="Y2978" s="17"/>
      <c r="Z2978" s="17"/>
      <c r="AA2978" s="17"/>
      <c r="AB2978" s="17"/>
      <c r="AC2978" s="17"/>
      <c r="AD2978" s="17"/>
      <c r="AE2978" s="17"/>
      <c r="AF2978" s="17"/>
      <c r="AG2978" s="17"/>
      <c r="AH2978" s="17"/>
      <c r="AI2978" s="17"/>
      <c r="AJ2978" s="17"/>
      <c r="AK2978" s="17"/>
      <c r="AL2978" s="17"/>
      <c r="AM2978" s="17"/>
      <c r="AN2978" s="17"/>
      <c r="AO2978" s="17"/>
      <c r="AP2978" s="17"/>
      <c r="AQ2978" s="17"/>
      <c r="AR2978" s="17"/>
      <c r="AS2978" s="17"/>
      <c r="AT2978" s="17"/>
      <c r="AU2978" s="17"/>
      <c r="AV2978" s="17"/>
      <c r="AW2978" s="17"/>
      <c r="AX2978" s="17"/>
      <c r="AY2978" s="17"/>
      <c r="AZ2978" s="17"/>
    </row>
    <row r="2979" spans="2:52" x14ac:dyDescent="0.35">
      <c r="B2979" t="s">
        <v>783</v>
      </c>
      <c r="C2979" s="17">
        <v>0.61740980715449201</v>
      </c>
      <c r="D2979" s="17">
        <v>0.63561049450017704</v>
      </c>
      <c r="E2979" s="17">
        <v>0.60104712218471501</v>
      </c>
      <c r="F2979" s="17"/>
      <c r="G2979" s="17">
        <v>0.58846974942437102</v>
      </c>
      <c r="H2979" s="17">
        <v>0.60455703359082003</v>
      </c>
      <c r="I2979" s="17">
        <v>0.692360179449931</v>
      </c>
      <c r="J2979" s="17">
        <v>0.68898776158405395</v>
      </c>
      <c r="K2979" s="17">
        <v>0.60332521450439403</v>
      </c>
      <c r="L2979" s="17">
        <v>0.54448117144376595</v>
      </c>
      <c r="M2979" s="17"/>
      <c r="N2979" s="17">
        <v>0.65233985573659803</v>
      </c>
      <c r="O2979" s="17">
        <v>0.63698494427347696</v>
      </c>
      <c r="P2979" s="17">
        <v>0.63068852129041197</v>
      </c>
      <c r="Q2979" s="17">
        <v>0.53851708467915005</v>
      </c>
      <c r="R2979" s="17"/>
      <c r="S2979" s="17">
        <v>0.58248543176720102</v>
      </c>
      <c r="T2979" s="17">
        <v>0.579132949336715</v>
      </c>
      <c r="U2979" s="17">
        <v>0.63862438563448798</v>
      </c>
      <c r="V2979" s="17">
        <v>0.52166582285533702</v>
      </c>
      <c r="W2979" s="17">
        <v>0.61149719793562995</v>
      </c>
      <c r="X2979" s="17">
        <v>0.54191982106004899</v>
      </c>
      <c r="Y2979" s="17">
        <v>0.60370890036249703</v>
      </c>
      <c r="Z2979" s="17">
        <v>0.75377563244935197</v>
      </c>
      <c r="AA2979" s="17">
        <v>0.67697979280900999</v>
      </c>
      <c r="AB2979" s="17">
        <v>0.73990170422984503</v>
      </c>
      <c r="AC2979" s="17">
        <v>0.66935672389887102</v>
      </c>
      <c r="AD2979" s="17">
        <v>0.63263516569762202</v>
      </c>
      <c r="AE2979" s="17"/>
      <c r="AF2979" s="17">
        <v>0.57951102994300696</v>
      </c>
      <c r="AG2979" s="17">
        <v>0.68367530287276601</v>
      </c>
      <c r="AH2979" s="17">
        <v>0.52707460728412003</v>
      </c>
      <c r="AI2979" s="17"/>
      <c r="AJ2979" s="17">
        <v>0.52538890186397602</v>
      </c>
      <c r="AK2979" s="17">
        <v>0.69643101994414702</v>
      </c>
      <c r="AL2979" s="17">
        <v>0.70638723925589797</v>
      </c>
      <c r="AM2979" s="17">
        <v>0.66593628811810701</v>
      </c>
      <c r="AN2979" s="17">
        <v>0.57727631076678099</v>
      </c>
      <c r="AO2979" s="17"/>
      <c r="AP2979" s="17">
        <v>0.47563426265785402</v>
      </c>
      <c r="AQ2979" s="17">
        <v>0.730890270220238</v>
      </c>
      <c r="AR2979" s="17">
        <v>0.66031796446803703</v>
      </c>
      <c r="AS2979" s="17"/>
      <c r="AT2979" s="17">
        <v>0.57249841676881297</v>
      </c>
      <c r="AU2979" s="17">
        <v>0.66238349889768999</v>
      </c>
      <c r="AV2979" s="17" t="s">
        <v>74</v>
      </c>
      <c r="AW2979" s="17">
        <v>0.62042008993775299</v>
      </c>
      <c r="AX2979" s="17">
        <v>0.60067898819892296</v>
      </c>
      <c r="AY2979" s="17">
        <v>0.63749713949063302</v>
      </c>
      <c r="AZ2979" s="17">
        <v>0.69487734066030704</v>
      </c>
    </row>
    <row r="2980" spans="2:52" x14ac:dyDescent="0.35">
      <c r="B2980" t="s">
        <v>782</v>
      </c>
      <c r="C2980" s="17">
        <v>0.11534840188331499</v>
      </c>
      <c r="D2980" s="17">
        <v>0.121011243283182</v>
      </c>
      <c r="E2980" s="17">
        <v>0.11005249583405199</v>
      </c>
      <c r="F2980" s="17"/>
      <c r="G2980" s="17">
        <v>0.16012485581131</v>
      </c>
      <c r="H2980" s="17">
        <v>0.16585744367543501</v>
      </c>
      <c r="I2980" s="17">
        <v>6.8703919225817395E-2</v>
      </c>
      <c r="J2980" s="17">
        <v>5.8316433787106901E-2</v>
      </c>
      <c r="K2980" s="17">
        <v>0.12542197549140499</v>
      </c>
      <c r="L2980" s="17">
        <v>0.11314660012285099</v>
      </c>
      <c r="M2980" s="17"/>
      <c r="N2980" s="17">
        <v>0.12732052014782699</v>
      </c>
      <c r="O2980" s="17">
        <v>0.11739262750189999</v>
      </c>
      <c r="P2980" s="17">
        <v>9.7748394644781703E-2</v>
      </c>
      <c r="Q2980" s="17">
        <v>0.116827064650755</v>
      </c>
      <c r="R2980" s="17"/>
      <c r="S2980" s="17">
        <v>0.12338471262988</v>
      </c>
      <c r="T2980" s="17">
        <v>9.4382206217353201E-2</v>
      </c>
      <c r="U2980" s="17">
        <v>0.16020368802178001</v>
      </c>
      <c r="V2980" s="17">
        <v>0.11822071696200601</v>
      </c>
      <c r="W2980" s="17">
        <v>0.16701416439573399</v>
      </c>
      <c r="X2980" s="17">
        <v>0.15325923078325501</v>
      </c>
      <c r="Y2980" s="17">
        <v>8.2081835772380804E-2</v>
      </c>
      <c r="Z2980" s="17">
        <v>8.0615078597621098E-2</v>
      </c>
      <c r="AA2980" s="17">
        <v>0.14408731387693299</v>
      </c>
      <c r="AB2980" s="17">
        <v>4.6729920612866599E-2</v>
      </c>
      <c r="AC2980" s="17">
        <v>8.1422589450094507E-2</v>
      </c>
      <c r="AD2980" s="17">
        <v>8.1944660598833402E-2</v>
      </c>
      <c r="AE2980" s="17"/>
      <c r="AF2980" s="17">
        <v>0.12915261027554401</v>
      </c>
      <c r="AG2980" s="17">
        <v>0.11156127371776201</v>
      </c>
      <c r="AH2980" s="17">
        <v>7.6521018764244594E-2</v>
      </c>
      <c r="AI2980" s="17"/>
      <c r="AJ2980" s="17">
        <v>0.16838318032725</v>
      </c>
      <c r="AK2980" s="17">
        <v>0.12659667229615601</v>
      </c>
      <c r="AL2980" s="17">
        <v>0.10797970447059201</v>
      </c>
      <c r="AM2980" s="17">
        <v>0</v>
      </c>
      <c r="AN2980" s="17">
        <v>4.3482172148202602E-2</v>
      </c>
      <c r="AO2980" s="17"/>
      <c r="AP2980" s="17">
        <v>0.200513779264236</v>
      </c>
      <c r="AQ2980" s="17">
        <v>0.10285621650099</v>
      </c>
      <c r="AR2980" s="17">
        <v>0.12957134680886601</v>
      </c>
      <c r="AS2980" s="17"/>
      <c r="AT2980" s="17">
        <v>0.123878117234086</v>
      </c>
      <c r="AU2980" s="17">
        <v>6.8311681749203101E-2</v>
      </c>
      <c r="AV2980" s="17" t="s">
        <v>74</v>
      </c>
      <c r="AW2980" s="17">
        <v>0.118233840505274</v>
      </c>
      <c r="AX2980" s="17">
        <v>0.14585054273346101</v>
      </c>
      <c r="AY2980" s="17">
        <v>0.15062556373745201</v>
      </c>
      <c r="AZ2980" s="17">
        <v>8.0466512457927894E-2</v>
      </c>
    </row>
    <row r="2981" spans="2:52" x14ac:dyDescent="0.35">
      <c r="B2981" t="s">
        <v>784</v>
      </c>
      <c r="C2981" s="17">
        <v>8.8821024360849099E-2</v>
      </c>
      <c r="D2981" s="17">
        <v>9.0220188991668004E-2</v>
      </c>
      <c r="E2981" s="17">
        <v>8.7673586498598494E-2</v>
      </c>
      <c r="F2981" s="17"/>
      <c r="G2981" s="17">
        <v>8.7056686537443195E-2</v>
      </c>
      <c r="H2981" s="17">
        <v>5.9919453210225203E-2</v>
      </c>
      <c r="I2981" s="17">
        <v>8.1967544624918107E-2</v>
      </c>
      <c r="J2981" s="17">
        <v>8.9725075652763997E-2</v>
      </c>
      <c r="K2981" s="17">
        <v>7.9799260167279507E-2</v>
      </c>
      <c r="L2981" s="17">
        <v>0.126400145866673</v>
      </c>
      <c r="M2981" s="17"/>
      <c r="N2981" s="17">
        <v>0.11136575801762</v>
      </c>
      <c r="O2981" s="17">
        <v>6.7290513243386293E-2</v>
      </c>
      <c r="P2981" s="17">
        <v>8.9481831422768193E-2</v>
      </c>
      <c r="Q2981" s="17">
        <v>8.7722519277383004E-2</v>
      </c>
      <c r="R2981" s="17"/>
      <c r="S2981" s="17">
        <v>0.103965679974981</v>
      </c>
      <c r="T2981" s="17">
        <v>9.7088619811329199E-2</v>
      </c>
      <c r="U2981" s="17">
        <v>4.4304522607064599E-2</v>
      </c>
      <c r="V2981" s="17">
        <v>0.14721975835040099</v>
      </c>
      <c r="W2981" s="17">
        <v>8.4452340764934505E-2</v>
      </c>
      <c r="X2981" s="17">
        <v>9.1385379747918202E-2</v>
      </c>
      <c r="Y2981" s="17">
        <v>0.11899053176256499</v>
      </c>
      <c r="Z2981" s="17">
        <v>6.2923114267612296E-2</v>
      </c>
      <c r="AA2981" s="17">
        <v>4.6521225151333799E-2</v>
      </c>
      <c r="AB2981" s="17">
        <v>8.4851638400510104E-2</v>
      </c>
      <c r="AC2981" s="17">
        <v>8.3766134927313399E-2</v>
      </c>
      <c r="AD2981" s="17">
        <v>5.5876391376931997E-2</v>
      </c>
      <c r="AE2981" s="17"/>
      <c r="AF2981" s="17">
        <v>0.12125715933074301</v>
      </c>
      <c r="AG2981" s="17">
        <v>6.6452502701730601E-2</v>
      </c>
      <c r="AH2981" s="17">
        <v>9.8876327268409198E-2</v>
      </c>
      <c r="AI2981" s="17"/>
      <c r="AJ2981" s="17">
        <v>0.13159035495746199</v>
      </c>
      <c r="AK2981" s="17">
        <v>4.6937314079873602E-2</v>
      </c>
      <c r="AL2981" s="17">
        <v>5.9201120103118302E-2</v>
      </c>
      <c r="AM2981" s="17">
        <v>0.13973371627289199</v>
      </c>
      <c r="AN2981" s="17">
        <v>7.8463102587400899E-2</v>
      </c>
      <c r="AO2981" s="17"/>
      <c r="AP2981" s="17">
        <v>0.12988026730705801</v>
      </c>
      <c r="AQ2981" s="17">
        <v>4.4118383368606899E-2</v>
      </c>
      <c r="AR2981" s="17">
        <v>8.6275784986239806E-2</v>
      </c>
      <c r="AS2981" s="17"/>
      <c r="AT2981" s="17">
        <v>0.11858942635570099</v>
      </c>
      <c r="AU2981" s="17">
        <v>9.0103590219515806E-2</v>
      </c>
      <c r="AV2981" s="17" t="s">
        <v>74</v>
      </c>
      <c r="AW2981" s="17">
        <v>9.4017407820346899E-2</v>
      </c>
      <c r="AX2981" s="17">
        <v>5.0236973604120598E-2</v>
      </c>
      <c r="AY2981" s="17">
        <v>6.1743921521463699E-2</v>
      </c>
      <c r="AZ2981" s="17">
        <v>4.8296873293373899E-2</v>
      </c>
    </row>
    <row r="2982" spans="2:52" x14ac:dyDescent="0.35">
      <c r="B2982" t="s">
        <v>112</v>
      </c>
      <c r="C2982" s="17">
        <v>0.17842076660134301</v>
      </c>
      <c r="D2982" s="17">
        <v>0.15315807322497299</v>
      </c>
      <c r="E2982" s="17">
        <v>0.201226795482634</v>
      </c>
      <c r="F2982" s="17"/>
      <c r="G2982" s="17">
        <v>0.164348708226875</v>
      </c>
      <c r="H2982" s="17">
        <v>0.16966606952352001</v>
      </c>
      <c r="I2982" s="17">
        <v>0.15696835669933401</v>
      </c>
      <c r="J2982" s="17">
        <v>0.16297072897607501</v>
      </c>
      <c r="K2982" s="17">
        <v>0.191453549836922</v>
      </c>
      <c r="L2982" s="17">
        <v>0.21597208256670999</v>
      </c>
      <c r="M2982" s="17"/>
      <c r="N2982" s="17">
        <v>0.10897386609795499</v>
      </c>
      <c r="O2982" s="17">
        <v>0.17833191498123699</v>
      </c>
      <c r="P2982" s="17">
        <v>0.18208125264203801</v>
      </c>
      <c r="Q2982" s="17">
        <v>0.25693333139271202</v>
      </c>
      <c r="R2982" s="17"/>
      <c r="S2982" s="17">
        <v>0.190164175627938</v>
      </c>
      <c r="T2982" s="17">
        <v>0.22939622463460299</v>
      </c>
      <c r="U2982" s="17">
        <v>0.15686740373666799</v>
      </c>
      <c r="V2982" s="17">
        <v>0.212893701832256</v>
      </c>
      <c r="W2982" s="17">
        <v>0.137036296903702</v>
      </c>
      <c r="X2982" s="17">
        <v>0.213435568408777</v>
      </c>
      <c r="Y2982" s="17">
        <v>0.195218732102557</v>
      </c>
      <c r="Z2982" s="17">
        <v>0.10268617468541499</v>
      </c>
      <c r="AA2982" s="17">
        <v>0.13241166816272301</v>
      </c>
      <c r="AB2982" s="17">
        <v>0.12851673675677799</v>
      </c>
      <c r="AC2982" s="17">
        <v>0.16545455172372101</v>
      </c>
      <c r="AD2982" s="17">
        <v>0.22954378232661299</v>
      </c>
      <c r="AE2982" s="17"/>
      <c r="AF2982" s="17">
        <v>0.17007920045070599</v>
      </c>
      <c r="AG2982" s="17">
        <v>0.13831092070774101</v>
      </c>
      <c r="AH2982" s="17">
        <v>0.29752804668322602</v>
      </c>
      <c r="AI2982" s="17"/>
      <c r="AJ2982" s="17">
        <v>0.17463756285131199</v>
      </c>
      <c r="AK2982" s="17">
        <v>0.13003499367982399</v>
      </c>
      <c r="AL2982" s="17">
        <v>0.126431936170392</v>
      </c>
      <c r="AM2982" s="17">
        <v>0.19432999560900099</v>
      </c>
      <c r="AN2982" s="17">
        <v>0.300778414497616</v>
      </c>
      <c r="AO2982" s="17"/>
      <c r="AP2982" s="17">
        <v>0.193971690770852</v>
      </c>
      <c r="AQ2982" s="17">
        <v>0.12213512991016499</v>
      </c>
      <c r="AR2982" s="17">
        <v>0.123834903736857</v>
      </c>
      <c r="AS2982" s="17"/>
      <c r="AT2982" s="17">
        <v>0.1850340396414</v>
      </c>
      <c r="AU2982" s="17">
        <v>0.17920122913359099</v>
      </c>
      <c r="AV2982" s="17" t="s">
        <v>74</v>
      </c>
      <c r="AW2982" s="17">
        <v>0.167328661736627</v>
      </c>
      <c r="AX2982" s="17">
        <v>0.20323349546349501</v>
      </c>
      <c r="AY2982" s="17">
        <v>0.15013337525045101</v>
      </c>
      <c r="AZ2982" s="17">
        <v>0.17635927358839101</v>
      </c>
    </row>
    <row r="2983" spans="2:52" x14ac:dyDescent="0.35">
      <c r="C2983" s="17"/>
      <c r="D2983" s="17"/>
      <c r="E2983" s="17"/>
      <c r="F2983" s="17"/>
      <c r="G2983" s="17"/>
      <c r="H2983" s="17"/>
      <c r="I2983" s="17"/>
      <c r="J2983" s="17"/>
      <c r="K2983" s="17"/>
      <c r="L2983" s="17"/>
      <c r="M2983" s="17"/>
      <c r="N2983" s="17"/>
      <c r="O2983" s="17"/>
      <c r="P2983" s="17"/>
      <c r="Q2983" s="17"/>
      <c r="R2983" s="17"/>
      <c r="S2983" s="17"/>
      <c r="T2983" s="17"/>
      <c r="U2983" s="17"/>
      <c r="V2983" s="17"/>
      <c r="W2983" s="17"/>
      <c r="X2983" s="17"/>
      <c r="Y2983" s="17"/>
      <c r="Z2983" s="17"/>
      <c r="AA2983" s="17"/>
      <c r="AB2983" s="17"/>
      <c r="AC2983" s="17"/>
      <c r="AD2983" s="17"/>
      <c r="AE2983" s="17"/>
      <c r="AF2983" s="17"/>
      <c r="AG2983" s="17"/>
      <c r="AH2983" s="17"/>
      <c r="AI2983" s="17"/>
      <c r="AJ2983" s="17"/>
      <c r="AK2983" s="17"/>
      <c r="AL2983" s="17"/>
      <c r="AM2983" s="17"/>
      <c r="AN2983" s="17"/>
      <c r="AO2983" s="17"/>
      <c r="AP2983" s="17"/>
      <c r="AQ2983" s="17"/>
      <c r="AR2983" s="17"/>
      <c r="AS2983" s="17"/>
      <c r="AT2983" s="17"/>
      <c r="AU2983" s="17"/>
      <c r="AV2983" s="17"/>
      <c r="AW2983" s="17"/>
      <c r="AX2983" s="17"/>
      <c r="AY2983" s="17"/>
      <c r="AZ2983" s="17"/>
    </row>
    <row r="2984" spans="2:52" x14ac:dyDescent="0.35">
      <c r="B2984" s="6" t="s">
        <v>802</v>
      </c>
      <c r="C2984" s="17"/>
      <c r="D2984" s="17"/>
      <c r="E2984" s="17"/>
      <c r="F2984" s="17"/>
      <c r="G2984" s="17"/>
      <c r="H2984" s="17"/>
      <c r="I2984" s="17"/>
      <c r="J2984" s="17"/>
      <c r="K2984" s="17"/>
      <c r="L2984" s="17"/>
      <c r="M2984" s="17"/>
      <c r="N2984" s="17"/>
      <c r="O2984" s="17"/>
      <c r="P2984" s="17"/>
      <c r="Q2984" s="17"/>
      <c r="R2984" s="17"/>
      <c r="S2984" s="17"/>
      <c r="T2984" s="17"/>
      <c r="U2984" s="17"/>
      <c r="V2984" s="17"/>
      <c r="W2984" s="17"/>
      <c r="X2984" s="17"/>
      <c r="Y2984" s="17"/>
      <c r="Z2984" s="17"/>
      <c r="AA2984" s="17"/>
      <c r="AB2984" s="17"/>
      <c r="AC2984" s="17"/>
      <c r="AD2984" s="17"/>
      <c r="AE2984" s="17"/>
      <c r="AF2984" s="17"/>
      <c r="AG2984" s="17"/>
      <c r="AH2984" s="17"/>
      <c r="AI2984" s="17"/>
      <c r="AJ2984" s="17"/>
      <c r="AK2984" s="17"/>
      <c r="AL2984" s="17"/>
      <c r="AM2984" s="17"/>
      <c r="AN2984" s="17"/>
      <c r="AO2984" s="17"/>
      <c r="AP2984" s="17"/>
      <c r="AQ2984" s="17"/>
      <c r="AR2984" s="17"/>
      <c r="AS2984" s="17"/>
      <c r="AT2984" s="17"/>
      <c r="AU2984" s="17"/>
      <c r="AV2984" s="17"/>
      <c r="AW2984" s="17"/>
      <c r="AX2984" s="17"/>
      <c r="AY2984" s="17"/>
      <c r="AZ2984" s="17"/>
    </row>
    <row r="2985" spans="2:52" x14ac:dyDescent="0.35">
      <c r="B2985" s="24" t="s">
        <v>156</v>
      </c>
      <c r="C2985" s="17"/>
      <c r="D2985" s="17"/>
      <c r="E2985" s="17"/>
      <c r="F2985" s="17"/>
      <c r="G2985" s="17"/>
      <c r="H2985" s="17"/>
      <c r="I2985" s="17"/>
      <c r="J2985" s="17"/>
      <c r="K2985" s="17"/>
      <c r="L2985" s="17"/>
      <c r="M2985" s="17"/>
      <c r="N2985" s="17"/>
      <c r="O2985" s="17"/>
      <c r="P2985" s="17"/>
      <c r="Q2985" s="17"/>
      <c r="R2985" s="17"/>
      <c r="S2985" s="17"/>
      <c r="T2985" s="17"/>
      <c r="U2985" s="17"/>
      <c r="V2985" s="17"/>
      <c r="W2985" s="17"/>
      <c r="X2985" s="17"/>
      <c r="Y2985" s="17"/>
      <c r="Z2985" s="17"/>
      <c r="AA2985" s="17"/>
      <c r="AB2985" s="17"/>
      <c r="AC2985" s="17"/>
      <c r="AD2985" s="17"/>
      <c r="AE2985" s="17"/>
      <c r="AF2985" s="17"/>
      <c r="AG2985" s="17"/>
      <c r="AH2985" s="17"/>
      <c r="AI2985" s="17"/>
      <c r="AJ2985" s="17"/>
      <c r="AK2985" s="17"/>
      <c r="AL2985" s="17"/>
      <c r="AM2985" s="17"/>
      <c r="AN2985" s="17"/>
      <c r="AO2985" s="17"/>
      <c r="AP2985" s="17"/>
      <c r="AQ2985" s="17"/>
      <c r="AR2985" s="17"/>
      <c r="AS2985" s="17"/>
      <c r="AT2985" s="17"/>
      <c r="AU2985" s="17"/>
      <c r="AV2985" s="17"/>
      <c r="AW2985" s="17"/>
      <c r="AX2985" s="17"/>
      <c r="AY2985" s="17"/>
      <c r="AZ2985" s="17"/>
    </row>
    <row r="2986" spans="2:52" x14ac:dyDescent="0.35">
      <c r="B2986" t="s">
        <v>782</v>
      </c>
      <c r="C2986" s="17">
        <v>0.12867013283099499</v>
      </c>
      <c r="D2986" s="17">
        <v>0.14644133289644301</v>
      </c>
      <c r="E2986" s="17">
        <v>0.11095630164916299</v>
      </c>
      <c r="F2986" s="17"/>
      <c r="G2986" s="17">
        <v>0.15360393771390199</v>
      </c>
      <c r="H2986" s="17">
        <v>0.18145506449846799</v>
      </c>
      <c r="I2986" s="17">
        <v>0.15177387041534299</v>
      </c>
      <c r="J2986" s="17">
        <v>8.3267967211608701E-2</v>
      </c>
      <c r="K2986" s="17">
        <v>0.12891821440512299</v>
      </c>
      <c r="L2986" s="17">
        <v>8.8208500093516898E-2</v>
      </c>
      <c r="M2986" s="17"/>
      <c r="N2986" s="17">
        <v>0.14747133224268399</v>
      </c>
      <c r="O2986" s="17">
        <v>0.129661545269489</v>
      </c>
      <c r="P2986" s="17">
        <v>0.13368420671992601</v>
      </c>
      <c r="Q2986" s="17">
        <v>0.10410953700442201</v>
      </c>
      <c r="R2986" s="17"/>
      <c r="S2986" s="17">
        <v>0.15888386521195899</v>
      </c>
      <c r="T2986" s="17">
        <v>0.111500707973337</v>
      </c>
      <c r="U2986" s="17">
        <v>0.13967823898728501</v>
      </c>
      <c r="V2986" s="17">
        <v>0.13723520558896601</v>
      </c>
      <c r="W2986" s="17">
        <v>0.17368294754556199</v>
      </c>
      <c r="X2986" s="17">
        <v>0.133144954823539</v>
      </c>
      <c r="Y2986" s="17">
        <v>8.4004081103627004E-2</v>
      </c>
      <c r="Z2986" s="17">
        <v>0.13831167366817201</v>
      </c>
      <c r="AA2986" s="17">
        <v>0.14259114443388199</v>
      </c>
      <c r="AB2986" s="17">
        <v>0.112148323674322</v>
      </c>
      <c r="AC2986" s="17">
        <v>0.110502684751587</v>
      </c>
      <c r="AD2986" s="17">
        <v>5.2013909657096701E-2</v>
      </c>
      <c r="AE2986" s="17"/>
      <c r="AF2986" s="17">
        <v>0.142614485657068</v>
      </c>
      <c r="AG2986" s="17">
        <v>0.107245984888603</v>
      </c>
      <c r="AH2986" s="17">
        <v>0.148938689611152</v>
      </c>
      <c r="AI2986" s="17"/>
      <c r="AJ2986" s="17">
        <v>0.12520037545177801</v>
      </c>
      <c r="AK2986" s="17">
        <v>0.15321129114454499</v>
      </c>
      <c r="AL2986" s="17">
        <v>0.133000528298857</v>
      </c>
      <c r="AM2986" s="17">
        <v>0.17174392751087</v>
      </c>
      <c r="AN2986" s="17">
        <v>0.118091645759276</v>
      </c>
      <c r="AO2986" s="17"/>
      <c r="AP2986" s="17">
        <v>0.17185761412616701</v>
      </c>
      <c r="AQ2986" s="17">
        <v>0.13069187180730299</v>
      </c>
      <c r="AR2986" s="17">
        <v>0.17268802949478501</v>
      </c>
      <c r="AS2986" s="17"/>
      <c r="AT2986" s="17">
        <v>0.130615640563116</v>
      </c>
      <c r="AU2986" s="17">
        <v>0.112785426558037</v>
      </c>
      <c r="AV2986" s="17" t="s">
        <v>74</v>
      </c>
      <c r="AW2986" s="17">
        <v>0.104203697963739</v>
      </c>
      <c r="AX2986" s="17">
        <v>0.152999021947678</v>
      </c>
      <c r="AY2986" s="17">
        <v>0.15546055016798699</v>
      </c>
      <c r="AZ2986" s="17">
        <v>5.1141627220359698E-2</v>
      </c>
    </row>
    <row r="2987" spans="2:52" x14ac:dyDescent="0.35">
      <c r="B2987" t="s">
        <v>783</v>
      </c>
      <c r="C2987" s="17">
        <v>0.463128611372431</v>
      </c>
      <c r="D2987" s="17">
        <v>0.50259495632391904</v>
      </c>
      <c r="E2987" s="17">
        <v>0.42235859989399999</v>
      </c>
      <c r="F2987" s="17"/>
      <c r="G2987" s="17">
        <v>0.39407582530674001</v>
      </c>
      <c r="H2987" s="17">
        <v>0.46530812235371</v>
      </c>
      <c r="I2987" s="17">
        <v>0.483883249265535</v>
      </c>
      <c r="J2987" s="17">
        <v>0.513290125382032</v>
      </c>
      <c r="K2987" s="17">
        <v>0.45149107939696498</v>
      </c>
      <c r="L2987" s="17">
        <v>0.45383946397974401</v>
      </c>
      <c r="M2987" s="17"/>
      <c r="N2987" s="17">
        <v>0.44950856040249099</v>
      </c>
      <c r="O2987" s="17">
        <v>0.47359032787862998</v>
      </c>
      <c r="P2987" s="17">
        <v>0.476651708001118</v>
      </c>
      <c r="Q2987" s="17">
        <v>0.45232598898578502</v>
      </c>
      <c r="R2987" s="17"/>
      <c r="S2987" s="17">
        <v>0.4134535263827</v>
      </c>
      <c r="T2987" s="17">
        <v>0.44777618978133699</v>
      </c>
      <c r="U2987" s="17">
        <v>0.43084621090193198</v>
      </c>
      <c r="V2987" s="17">
        <v>0.52741341733738301</v>
      </c>
      <c r="W2987" s="17">
        <v>0.37732178727294002</v>
      </c>
      <c r="X2987" s="17">
        <v>0.48014578084142301</v>
      </c>
      <c r="Y2987" s="17">
        <v>0.42759645056955398</v>
      </c>
      <c r="Z2987" s="17">
        <v>0.51317679857583598</v>
      </c>
      <c r="AA2987" s="17">
        <v>0.48650146713918102</v>
      </c>
      <c r="AB2987" s="17">
        <v>0.45974197979998699</v>
      </c>
      <c r="AC2987" s="17">
        <v>0.44812138664837697</v>
      </c>
      <c r="AD2987" s="17">
        <v>0.70525630610803403</v>
      </c>
      <c r="AE2987" s="17"/>
      <c r="AF2987" s="17">
        <v>0.48853036529323302</v>
      </c>
      <c r="AG2987" s="17">
        <v>0.47121372519809701</v>
      </c>
      <c r="AH2987" s="17">
        <v>0.42410291548878398</v>
      </c>
      <c r="AI2987" s="17"/>
      <c r="AJ2987" s="17">
        <v>0.48351200612591499</v>
      </c>
      <c r="AK2987" s="17">
        <v>0.46588380204046997</v>
      </c>
      <c r="AL2987" s="17">
        <v>0.381472587822625</v>
      </c>
      <c r="AM2987" s="17">
        <v>0.56531965070282097</v>
      </c>
      <c r="AN2987" s="17">
        <v>0.46274969432464702</v>
      </c>
      <c r="AO2987" s="17"/>
      <c r="AP2987" s="17">
        <v>0.45663694118238701</v>
      </c>
      <c r="AQ2987" s="17">
        <v>0.48080639528821201</v>
      </c>
      <c r="AR2987" s="17">
        <v>0.37799360719261799</v>
      </c>
      <c r="AS2987" s="17"/>
      <c r="AT2987" s="17">
        <v>0.40603757718459099</v>
      </c>
      <c r="AU2987" s="17">
        <v>0.46433787668774701</v>
      </c>
      <c r="AV2987" s="17" t="s">
        <v>74</v>
      </c>
      <c r="AW2987" s="17">
        <v>0.53660990177994805</v>
      </c>
      <c r="AX2987" s="17">
        <v>0.56139002511488201</v>
      </c>
      <c r="AY2987" s="17">
        <v>0.48439141021727899</v>
      </c>
      <c r="AZ2987" s="17">
        <v>0.49627399348519302</v>
      </c>
    </row>
    <row r="2988" spans="2:52" x14ac:dyDescent="0.35">
      <c r="B2988" t="s">
        <v>784</v>
      </c>
      <c r="C2988" s="17">
        <v>0.119079252267824</v>
      </c>
      <c r="D2988" s="17">
        <v>0.13642596493676501</v>
      </c>
      <c r="E2988" s="17">
        <v>0.101736653853572</v>
      </c>
      <c r="F2988" s="17"/>
      <c r="G2988" s="17">
        <v>0.174877137600494</v>
      </c>
      <c r="H2988" s="17">
        <v>0.115411572043302</v>
      </c>
      <c r="I2988" s="17">
        <v>0.116128254065185</v>
      </c>
      <c r="J2988" s="17">
        <v>0.10379541113124099</v>
      </c>
      <c r="K2988" s="17">
        <v>8.5219246371006599E-2</v>
      </c>
      <c r="L2988" s="17">
        <v>0.120843749536833</v>
      </c>
      <c r="M2988" s="17"/>
      <c r="N2988" s="17">
        <v>0.123613963544724</v>
      </c>
      <c r="O2988" s="17">
        <v>0.12579405758238599</v>
      </c>
      <c r="P2988" s="17">
        <v>0.10098202588025799</v>
      </c>
      <c r="Q2988" s="17">
        <v>0.124398674704419</v>
      </c>
      <c r="R2988" s="17"/>
      <c r="S2988" s="17">
        <v>0.14545848192418301</v>
      </c>
      <c r="T2988" s="17">
        <v>0.12458393164140701</v>
      </c>
      <c r="U2988" s="17">
        <v>9.1238283654012695E-2</v>
      </c>
      <c r="V2988" s="17">
        <v>7.9523504212895599E-2</v>
      </c>
      <c r="W2988" s="17">
        <v>0.13685532597046399</v>
      </c>
      <c r="X2988" s="17">
        <v>0.19893151322641101</v>
      </c>
      <c r="Y2988" s="17">
        <v>0.106931566211431</v>
      </c>
      <c r="Z2988" s="17">
        <v>8.4366705772101702E-2</v>
      </c>
      <c r="AA2988" s="17">
        <v>0.125442369004758</v>
      </c>
      <c r="AB2988" s="17">
        <v>6.10387040381625E-2</v>
      </c>
      <c r="AC2988" s="17">
        <v>0.18164211234150299</v>
      </c>
      <c r="AD2988" s="17">
        <v>2.9139718131529602E-2</v>
      </c>
      <c r="AE2988" s="17"/>
      <c r="AF2988" s="17">
        <v>0.102555842161506</v>
      </c>
      <c r="AG2988" s="17">
        <v>0.128590892937994</v>
      </c>
      <c r="AH2988" s="17">
        <v>0.118604608233597</v>
      </c>
      <c r="AI2988" s="17"/>
      <c r="AJ2988" s="17">
        <v>0.12895397275614401</v>
      </c>
      <c r="AK2988" s="17">
        <v>0.134812243391918</v>
      </c>
      <c r="AL2988" s="17">
        <v>0.182373420911873</v>
      </c>
      <c r="AM2988" s="17">
        <v>7.0677824292038505E-2</v>
      </c>
      <c r="AN2988" s="17">
        <v>9.1138175536668906E-2</v>
      </c>
      <c r="AO2988" s="17"/>
      <c r="AP2988" s="17">
        <v>0.10859993327475</v>
      </c>
      <c r="AQ2988" s="17">
        <v>0.117547096909109</v>
      </c>
      <c r="AR2988" s="17">
        <v>0.16218574344556699</v>
      </c>
      <c r="AS2988" s="17"/>
      <c r="AT2988" s="17">
        <v>0.115065998534624</v>
      </c>
      <c r="AU2988" s="17">
        <v>0.132422719753819</v>
      </c>
      <c r="AV2988" s="17" t="s">
        <v>74</v>
      </c>
      <c r="AW2988" s="17">
        <v>0.116000453974882</v>
      </c>
      <c r="AX2988" s="17">
        <v>9.0705895510881804E-2</v>
      </c>
      <c r="AY2988" s="17">
        <v>0.121302792381418</v>
      </c>
      <c r="AZ2988" s="17">
        <v>0.177083605813009</v>
      </c>
    </row>
    <row r="2989" spans="2:52" x14ac:dyDescent="0.35">
      <c r="B2989" t="s">
        <v>112</v>
      </c>
      <c r="C2989" s="17">
        <v>0.28912200352875</v>
      </c>
      <c r="D2989" s="17">
        <v>0.214537745842873</v>
      </c>
      <c r="E2989" s="17">
        <v>0.36494844460326498</v>
      </c>
      <c r="F2989" s="17"/>
      <c r="G2989" s="17">
        <v>0.27744309937886302</v>
      </c>
      <c r="H2989" s="17">
        <v>0.23782524110452</v>
      </c>
      <c r="I2989" s="17">
        <v>0.248214626253938</v>
      </c>
      <c r="J2989" s="17">
        <v>0.29964649627511902</v>
      </c>
      <c r="K2989" s="17">
        <v>0.33437145982690603</v>
      </c>
      <c r="L2989" s="17">
        <v>0.33710828638990598</v>
      </c>
      <c r="M2989" s="17"/>
      <c r="N2989" s="17">
        <v>0.27940614381010098</v>
      </c>
      <c r="O2989" s="17">
        <v>0.270954069269494</v>
      </c>
      <c r="P2989" s="17">
        <v>0.28868205939869701</v>
      </c>
      <c r="Q2989" s="17">
        <v>0.31916579930537398</v>
      </c>
      <c r="R2989" s="17"/>
      <c r="S2989" s="17">
        <v>0.282204126481158</v>
      </c>
      <c r="T2989" s="17">
        <v>0.316139170603919</v>
      </c>
      <c r="U2989" s="17">
        <v>0.33823726645676999</v>
      </c>
      <c r="V2989" s="17">
        <v>0.25582787286075498</v>
      </c>
      <c r="W2989" s="17">
        <v>0.312139939211034</v>
      </c>
      <c r="X2989" s="17">
        <v>0.18777775110862799</v>
      </c>
      <c r="Y2989" s="17">
        <v>0.381467902115388</v>
      </c>
      <c r="Z2989" s="17">
        <v>0.26414482198389</v>
      </c>
      <c r="AA2989" s="17">
        <v>0.24546501942217899</v>
      </c>
      <c r="AB2989" s="17">
        <v>0.367070992487529</v>
      </c>
      <c r="AC2989" s="17">
        <v>0.25973381625853298</v>
      </c>
      <c r="AD2989" s="17">
        <v>0.21359006610334</v>
      </c>
      <c r="AE2989" s="17"/>
      <c r="AF2989" s="17">
        <v>0.26629930688819198</v>
      </c>
      <c r="AG2989" s="17">
        <v>0.29294939697530598</v>
      </c>
      <c r="AH2989" s="17">
        <v>0.30835378666646601</v>
      </c>
      <c r="AI2989" s="17"/>
      <c r="AJ2989" s="17">
        <v>0.26233364566616302</v>
      </c>
      <c r="AK2989" s="17">
        <v>0.24609266342306699</v>
      </c>
      <c r="AL2989" s="17">
        <v>0.30315346296664503</v>
      </c>
      <c r="AM2989" s="17">
        <v>0.19225859749426999</v>
      </c>
      <c r="AN2989" s="17">
        <v>0.32802048437940901</v>
      </c>
      <c r="AO2989" s="17"/>
      <c r="AP2989" s="17">
        <v>0.26290551141669599</v>
      </c>
      <c r="AQ2989" s="17">
        <v>0.270954635995376</v>
      </c>
      <c r="AR2989" s="17">
        <v>0.28713261986703098</v>
      </c>
      <c r="AS2989" s="17"/>
      <c r="AT2989" s="17">
        <v>0.34828078371767002</v>
      </c>
      <c r="AU2989" s="17">
        <v>0.29045397700039699</v>
      </c>
      <c r="AV2989" s="17" t="s">
        <v>74</v>
      </c>
      <c r="AW2989" s="17">
        <v>0.24318594628143</v>
      </c>
      <c r="AX2989" s="17">
        <v>0.194905057426559</v>
      </c>
      <c r="AY2989" s="17">
        <v>0.23884524723331499</v>
      </c>
      <c r="AZ2989" s="17">
        <v>0.27550077348143898</v>
      </c>
    </row>
    <row r="2990" spans="2:52" x14ac:dyDescent="0.35">
      <c r="C2990" s="17"/>
      <c r="D2990" s="17"/>
      <c r="E2990" s="17"/>
      <c r="F2990" s="17"/>
      <c r="G2990" s="17"/>
      <c r="H2990" s="17"/>
      <c r="I2990" s="17"/>
      <c r="J2990" s="17"/>
      <c r="K2990" s="17"/>
      <c r="L2990" s="17"/>
      <c r="M2990" s="17"/>
      <c r="N2990" s="17"/>
      <c r="O2990" s="17"/>
      <c r="P2990" s="17"/>
      <c r="Q2990" s="17"/>
      <c r="R2990" s="17"/>
      <c r="S2990" s="17"/>
      <c r="T2990" s="17"/>
      <c r="U2990" s="17"/>
      <c r="V2990" s="17"/>
      <c r="W2990" s="17"/>
      <c r="X2990" s="17"/>
      <c r="Y2990" s="17"/>
      <c r="Z2990" s="17"/>
      <c r="AA2990" s="17"/>
      <c r="AB2990" s="17"/>
      <c r="AC2990" s="17"/>
      <c r="AD2990" s="17"/>
      <c r="AE2990" s="17"/>
      <c r="AF2990" s="17"/>
      <c r="AG2990" s="17"/>
      <c r="AH2990" s="17"/>
      <c r="AI2990" s="17"/>
      <c r="AJ2990" s="17"/>
      <c r="AK2990" s="17"/>
      <c r="AL2990" s="17"/>
      <c r="AM2990" s="17"/>
      <c r="AN2990" s="17"/>
      <c r="AO2990" s="17"/>
      <c r="AP2990" s="17"/>
      <c r="AQ2990" s="17"/>
      <c r="AR2990" s="17"/>
      <c r="AS2990" s="17"/>
      <c r="AT2990" s="17"/>
      <c r="AU2990" s="17"/>
      <c r="AV2990" s="17"/>
      <c r="AW2990" s="17"/>
      <c r="AX2990" s="17"/>
      <c r="AY2990" s="17"/>
      <c r="AZ2990" s="17"/>
    </row>
    <row r="2991" spans="2:52" x14ac:dyDescent="0.35">
      <c r="B2991" s="6" t="s">
        <v>803</v>
      </c>
      <c r="C2991" s="17"/>
      <c r="D2991" s="17"/>
      <c r="E2991" s="17"/>
      <c r="F2991" s="17"/>
      <c r="G2991" s="17"/>
      <c r="H2991" s="17"/>
      <c r="I2991" s="17"/>
      <c r="J2991" s="17"/>
      <c r="K2991" s="17"/>
      <c r="L2991" s="17"/>
      <c r="M2991" s="17"/>
      <c r="N2991" s="17"/>
      <c r="O2991" s="17"/>
      <c r="P2991" s="17"/>
      <c r="Q2991" s="17"/>
      <c r="R2991" s="17"/>
      <c r="S2991" s="17"/>
      <c r="T2991" s="17"/>
      <c r="U2991" s="17"/>
      <c r="V2991" s="17"/>
      <c r="W2991" s="17"/>
      <c r="X2991" s="17"/>
      <c r="Y2991" s="17"/>
      <c r="Z2991" s="17"/>
      <c r="AA2991" s="17"/>
      <c r="AB2991" s="17"/>
      <c r="AC2991" s="17"/>
      <c r="AD2991" s="17"/>
      <c r="AE2991" s="17"/>
      <c r="AF2991" s="17"/>
      <c r="AG2991" s="17"/>
      <c r="AH2991" s="17"/>
      <c r="AI2991" s="17"/>
      <c r="AJ2991" s="17"/>
      <c r="AK2991" s="17"/>
      <c r="AL2991" s="17"/>
      <c r="AM2991" s="17"/>
      <c r="AN2991" s="17"/>
      <c r="AO2991" s="17"/>
      <c r="AP2991" s="17"/>
      <c r="AQ2991" s="17"/>
      <c r="AR2991" s="17"/>
      <c r="AS2991" s="17"/>
      <c r="AT2991" s="17"/>
      <c r="AU2991" s="17"/>
      <c r="AV2991" s="17"/>
      <c r="AW2991" s="17"/>
      <c r="AX2991" s="17"/>
      <c r="AY2991" s="17"/>
      <c r="AZ2991" s="17"/>
    </row>
    <row r="2992" spans="2:52" x14ac:dyDescent="0.35">
      <c r="B2992" s="24" t="s">
        <v>156</v>
      </c>
      <c r="C2992" s="17"/>
      <c r="D2992" s="17"/>
      <c r="E2992" s="17"/>
      <c r="F2992" s="17"/>
      <c r="G2992" s="17"/>
      <c r="H2992" s="17"/>
      <c r="I2992" s="17"/>
      <c r="J2992" s="17"/>
      <c r="K2992" s="17"/>
      <c r="L2992" s="17"/>
      <c r="M2992" s="17"/>
      <c r="N2992" s="17"/>
      <c r="O2992" s="17"/>
      <c r="P2992" s="17"/>
      <c r="Q2992" s="17"/>
      <c r="R2992" s="17"/>
      <c r="S2992" s="17"/>
      <c r="T2992" s="17"/>
      <c r="U2992" s="17"/>
      <c r="V2992" s="17"/>
      <c r="W2992" s="17"/>
      <c r="X2992" s="17"/>
      <c r="Y2992" s="17"/>
      <c r="Z2992" s="17"/>
      <c r="AA2992" s="17"/>
      <c r="AB2992" s="17"/>
      <c r="AC2992" s="17"/>
      <c r="AD2992" s="17"/>
      <c r="AE2992" s="17"/>
      <c r="AF2992" s="17"/>
      <c r="AG2992" s="17"/>
      <c r="AH2992" s="17"/>
      <c r="AI2992" s="17"/>
      <c r="AJ2992" s="17"/>
      <c r="AK2992" s="17"/>
      <c r="AL2992" s="17"/>
      <c r="AM2992" s="17"/>
      <c r="AN2992" s="17"/>
      <c r="AO2992" s="17"/>
      <c r="AP2992" s="17"/>
      <c r="AQ2992" s="17"/>
      <c r="AR2992" s="17"/>
      <c r="AS2992" s="17"/>
      <c r="AT2992" s="17"/>
      <c r="AU2992" s="17"/>
      <c r="AV2992" s="17"/>
      <c r="AW2992" s="17"/>
      <c r="AX2992" s="17"/>
      <c r="AY2992" s="17"/>
      <c r="AZ2992" s="17"/>
    </row>
    <row r="2993" spans="2:52" x14ac:dyDescent="0.35">
      <c r="B2993" t="s">
        <v>782</v>
      </c>
      <c r="C2993" s="17">
        <v>0.12666357945482001</v>
      </c>
      <c r="D2993" s="17">
        <v>0.13849905008527699</v>
      </c>
      <c r="E2993" s="17">
        <v>0.11519247476960701</v>
      </c>
      <c r="F2993" s="17"/>
      <c r="G2993" s="17">
        <v>0.18424844054073899</v>
      </c>
      <c r="H2993" s="17">
        <v>0.224852895705898</v>
      </c>
      <c r="I2993" s="17">
        <v>0.124986619875655</v>
      </c>
      <c r="J2993" s="17">
        <v>5.6488002810259598E-2</v>
      </c>
      <c r="K2993" s="17">
        <v>0.10750652220502201</v>
      </c>
      <c r="L2993" s="17">
        <v>8.1584347700337498E-2</v>
      </c>
      <c r="M2993" s="17"/>
      <c r="N2993" s="17">
        <v>0.172091637116116</v>
      </c>
      <c r="O2993" s="17">
        <v>9.6335545676749998E-2</v>
      </c>
      <c r="P2993" s="17">
        <v>0.120857170105821</v>
      </c>
      <c r="Q2993" s="17">
        <v>0.117187614261345</v>
      </c>
      <c r="R2993" s="17"/>
      <c r="S2993" s="17">
        <v>0.217474598726944</v>
      </c>
      <c r="T2993" s="17">
        <v>0.14474112783541701</v>
      </c>
      <c r="U2993" s="17">
        <v>8.2693206598072694E-2</v>
      </c>
      <c r="V2993" s="17">
        <v>0.106715233700796</v>
      </c>
      <c r="W2993" s="17">
        <v>0.155063695471478</v>
      </c>
      <c r="X2993" s="17">
        <v>0.148971282671331</v>
      </c>
      <c r="Y2993" s="17">
        <v>7.9169874509725402E-2</v>
      </c>
      <c r="Z2993" s="17">
        <v>0.16859851587622901</v>
      </c>
      <c r="AA2993" s="17">
        <v>0.100500819860732</v>
      </c>
      <c r="AB2993" s="17">
        <v>7.2245555846958007E-2</v>
      </c>
      <c r="AC2993" s="17">
        <v>0.1158640252661</v>
      </c>
      <c r="AD2993" s="17">
        <v>5.5762882919647802E-2</v>
      </c>
      <c r="AE2993" s="17"/>
      <c r="AF2993" s="17">
        <v>0.11967450659041701</v>
      </c>
      <c r="AG2993" s="17">
        <v>0.113633858875447</v>
      </c>
      <c r="AH2993" s="17">
        <v>0.17206114062591599</v>
      </c>
      <c r="AI2993" s="17"/>
      <c r="AJ2993" s="17">
        <v>0.11085458335470801</v>
      </c>
      <c r="AK2993" s="17">
        <v>0.165322847024377</v>
      </c>
      <c r="AL2993" s="17">
        <v>0.15398546303492699</v>
      </c>
      <c r="AM2993" s="17">
        <v>0.18355348526686799</v>
      </c>
      <c r="AN2993" s="17">
        <v>0.119233950218732</v>
      </c>
      <c r="AO2993" s="17"/>
      <c r="AP2993" s="17">
        <v>0.16502491258465499</v>
      </c>
      <c r="AQ2993" s="17">
        <v>0.14746992849351701</v>
      </c>
      <c r="AR2993" s="17">
        <v>0.17110747750323599</v>
      </c>
      <c r="AS2993" s="17"/>
      <c r="AT2993" s="17">
        <v>0.119762055793444</v>
      </c>
      <c r="AU2993" s="17">
        <v>9.9970075979604903E-2</v>
      </c>
      <c r="AV2993" s="17" t="s">
        <v>74</v>
      </c>
      <c r="AW2993" s="17">
        <v>0.13486848526557799</v>
      </c>
      <c r="AX2993" s="17">
        <v>0.123594820448004</v>
      </c>
      <c r="AY2993" s="17">
        <v>0.16730110791749001</v>
      </c>
      <c r="AZ2993" s="17">
        <v>9.6408251183668303E-2</v>
      </c>
    </row>
    <row r="2994" spans="2:52" x14ac:dyDescent="0.35">
      <c r="B2994" t="s">
        <v>783</v>
      </c>
      <c r="C2994" s="17">
        <v>0.69479028932886899</v>
      </c>
      <c r="D2994" s="17">
        <v>0.69267022395093003</v>
      </c>
      <c r="E2994" s="17">
        <v>0.69808075996327701</v>
      </c>
      <c r="F2994" s="17"/>
      <c r="G2994" s="17">
        <v>0.52322312464786702</v>
      </c>
      <c r="H2994" s="17">
        <v>0.58240188023416894</v>
      </c>
      <c r="I2994" s="17">
        <v>0.75755098783153396</v>
      </c>
      <c r="J2994" s="17">
        <v>0.76633357482333497</v>
      </c>
      <c r="K2994" s="17">
        <v>0.72672188221448297</v>
      </c>
      <c r="L2994" s="17">
        <v>0.76799888044618203</v>
      </c>
      <c r="M2994" s="17"/>
      <c r="N2994" s="17">
        <v>0.68161039800472201</v>
      </c>
      <c r="O2994" s="17">
        <v>0.73734453587670801</v>
      </c>
      <c r="P2994" s="17">
        <v>0.67559217982339703</v>
      </c>
      <c r="Q2994" s="17">
        <v>0.68091657261539396</v>
      </c>
      <c r="R2994" s="17"/>
      <c r="S2994" s="17">
        <v>0.53771623311808803</v>
      </c>
      <c r="T2994" s="17">
        <v>0.67346709415335504</v>
      </c>
      <c r="U2994" s="17">
        <v>0.73038958841367896</v>
      </c>
      <c r="V2994" s="17">
        <v>0.73752149161965197</v>
      </c>
      <c r="W2994" s="17">
        <v>0.62483192099374596</v>
      </c>
      <c r="X2994" s="17">
        <v>0.71693405211651895</v>
      </c>
      <c r="Y2994" s="17">
        <v>0.74689862618994796</v>
      </c>
      <c r="Z2994" s="17">
        <v>0.68431143926159399</v>
      </c>
      <c r="AA2994" s="17">
        <v>0.784946277467095</v>
      </c>
      <c r="AB2994" s="17">
        <v>0.72916147462598302</v>
      </c>
      <c r="AC2994" s="17">
        <v>0.69086633783852502</v>
      </c>
      <c r="AD2994" s="17">
        <v>0.76871341967589701</v>
      </c>
      <c r="AE2994" s="17"/>
      <c r="AF2994" s="17">
        <v>0.72004379051174106</v>
      </c>
      <c r="AG2994" s="17">
        <v>0.726030310488192</v>
      </c>
      <c r="AH2994" s="17">
        <v>0.61715660833184705</v>
      </c>
      <c r="AI2994" s="17"/>
      <c r="AJ2994" s="17">
        <v>0.69850950313187499</v>
      </c>
      <c r="AK2994" s="17">
        <v>0.68928915427830195</v>
      </c>
      <c r="AL2994" s="17">
        <v>0.656080738298911</v>
      </c>
      <c r="AM2994" s="17">
        <v>0.70371253086580299</v>
      </c>
      <c r="AN2994" s="17">
        <v>0.71155000797091195</v>
      </c>
      <c r="AO2994" s="17"/>
      <c r="AP2994" s="17">
        <v>0.65282228894740102</v>
      </c>
      <c r="AQ2994" s="17">
        <v>0.70698549212226203</v>
      </c>
      <c r="AR2994" s="17">
        <v>0.59702297204530497</v>
      </c>
      <c r="AS2994" s="17"/>
      <c r="AT2994" s="17">
        <v>0.72410079655694504</v>
      </c>
      <c r="AU2994" s="17">
        <v>0.72895407234633602</v>
      </c>
      <c r="AV2994" s="17" t="s">
        <v>74</v>
      </c>
      <c r="AW2994" s="17">
        <v>0.67987287571505906</v>
      </c>
      <c r="AX2994" s="17">
        <v>0.59627860709429703</v>
      </c>
      <c r="AY2994" s="17">
        <v>0.67084795133275599</v>
      </c>
      <c r="AZ2994" s="17">
        <v>0.68864164740032896</v>
      </c>
    </row>
    <row r="2995" spans="2:52" x14ac:dyDescent="0.35">
      <c r="B2995" t="s">
        <v>784</v>
      </c>
      <c r="C2995" s="17">
        <v>6.1258175647077202E-2</v>
      </c>
      <c r="D2995" s="17">
        <v>6.3822857919487705E-2</v>
      </c>
      <c r="E2995" s="17">
        <v>5.7160945524604601E-2</v>
      </c>
      <c r="F2995" s="17"/>
      <c r="G2995" s="17">
        <v>0.107143911441364</v>
      </c>
      <c r="H2995" s="17">
        <v>5.7835813767092202E-2</v>
      </c>
      <c r="I2995" s="17">
        <v>5.01131794464326E-2</v>
      </c>
      <c r="J2995" s="17">
        <v>4.7871324683602598E-2</v>
      </c>
      <c r="K2995" s="17">
        <v>6.0053981034814699E-2</v>
      </c>
      <c r="L2995" s="17">
        <v>5.47710932312385E-2</v>
      </c>
      <c r="M2995" s="17"/>
      <c r="N2995" s="17">
        <v>4.39857386326752E-2</v>
      </c>
      <c r="O2995" s="17">
        <v>7.2182749689024703E-2</v>
      </c>
      <c r="P2995" s="17">
        <v>7.4069823832589796E-2</v>
      </c>
      <c r="Q2995" s="17">
        <v>5.6072546139261999E-2</v>
      </c>
      <c r="R2995" s="17"/>
      <c r="S2995" s="17">
        <v>9.1526115537455696E-2</v>
      </c>
      <c r="T2995" s="17">
        <v>3.9074782658202502E-2</v>
      </c>
      <c r="U2995" s="17">
        <v>8.5379918094812907E-2</v>
      </c>
      <c r="V2995" s="17">
        <v>5.58427357142572E-2</v>
      </c>
      <c r="W2995" s="17">
        <v>6.1193886820897797E-2</v>
      </c>
      <c r="X2995" s="17">
        <v>4.6635970539747003E-2</v>
      </c>
      <c r="Y2995" s="17">
        <v>6.8179477228707694E-2</v>
      </c>
      <c r="Z2995" s="17">
        <v>6.8827329615597399E-2</v>
      </c>
      <c r="AA2995" s="17">
        <v>2.9081973220749201E-2</v>
      </c>
      <c r="AB2995" s="17">
        <v>7.4557301144295707E-2</v>
      </c>
      <c r="AC2995" s="17">
        <v>4.3031841131589497E-2</v>
      </c>
      <c r="AD2995" s="17">
        <v>8.5919056331305102E-2</v>
      </c>
      <c r="AE2995" s="17"/>
      <c r="AF2995" s="17">
        <v>6.3464940972955602E-2</v>
      </c>
      <c r="AG2995" s="17">
        <v>4.59085199989984E-2</v>
      </c>
      <c r="AH2995" s="17">
        <v>7.3630601493563999E-2</v>
      </c>
      <c r="AI2995" s="17"/>
      <c r="AJ2995" s="17">
        <v>7.5867793994191607E-2</v>
      </c>
      <c r="AK2995" s="17">
        <v>4.57492731029965E-2</v>
      </c>
      <c r="AL2995" s="17">
        <v>7.1952187437526197E-2</v>
      </c>
      <c r="AM2995" s="17">
        <v>0.112733983867329</v>
      </c>
      <c r="AN2995" s="17">
        <v>5.0573156843691E-2</v>
      </c>
      <c r="AO2995" s="17"/>
      <c r="AP2995" s="17">
        <v>6.9731872688108404E-2</v>
      </c>
      <c r="AQ2995" s="17">
        <v>4.8754510778099697E-2</v>
      </c>
      <c r="AR2995" s="17">
        <v>0.10291817944534599</v>
      </c>
      <c r="AS2995" s="17"/>
      <c r="AT2995" s="17">
        <v>5.4534113276755197E-2</v>
      </c>
      <c r="AU2995" s="17">
        <v>5.3863877987600797E-2</v>
      </c>
      <c r="AV2995" s="17" t="s">
        <v>74</v>
      </c>
      <c r="AW2995" s="17">
        <v>7.2401293026126898E-2</v>
      </c>
      <c r="AX2995" s="17">
        <v>0.11410169566726699</v>
      </c>
      <c r="AY2995" s="17">
        <v>4.5605705095748003E-2</v>
      </c>
      <c r="AZ2995" s="17">
        <v>0.10618973214790201</v>
      </c>
    </row>
    <row r="2996" spans="2:52" x14ac:dyDescent="0.35">
      <c r="B2996" t="s">
        <v>112</v>
      </c>
      <c r="C2996" s="17">
        <v>0.11728795556923401</v>
      </c>
      <c r="D2996" s="17">
        <v>0.10500786804430599</v>
      </c>
      <c r="E2996" s="17">
        <v>0.129565819742512</v>
      </c>
      <c r="F2996" s="17"/>
      <c r="G2996" s="17">
        <v>0.185384523370029</v>
      </c>
      <c r="H2996" s="17">
        <v>0.13490941029284101</v>
      </c>
      <c r="I2996" s="17">
        <v>6.7349212846378403E-2</v>
      </c>
      <c r="J2996" s="17">
        <v>0.12930709768280299</v>
      </c>
      <c r="K2996" s="17">
        <v>0.10571761454568</v>
      </c>
      <c r="L2996" s="17">
        <v>9.5645678622241506E-2</v>
      </c>
      <c r="M2996" s="17"/>
      <c r="N2996" s="17">
        <v>0.102312226246487</v>
      </c>
      <c r="O2996" s="17">
        <v>9.4137168757517098E-2</v>
      </c>
      <c r="P2996" s="17">
        <v>0.12948082623819299</v>
      </c>
      <c r="Q2996" s="17">
        <v>0.145823266983998</v>
      </c>
      <c r="R2996" s="17"/>
      <c r="S2996" s="17">
        <v>0.15328305261751199</v>
      </c>
      <c r="T2996" s="17">
        <v>0.14271699535302501</v>
      </c>
      <c r="U2996" s="17">
        <v>0.101537286893435</v>
      </c>
      <c r="V2996" s="17">
        <v>9.9920538965295097E-2</v>
      </c>
      <c r="W2996" s="17">
        <v>0.158910496713878</v>
      </c>
      <c r="X2996" s="17">
        <v>8.7458694672403303E-2</v>
      </c>
      <c r="Y2996" s="17">
        <v>0.105752022071618</v>
      </c>
      <c r="Z2996" s="17">
        <v>7.8262715246579406E-2</v>
      </c>
      <c r="AA2996" s="17">
        <v>8.5470929451423594E-2</v>
      </c>
      <c r="AB2996" s="17">
        <v>0.124035668382763</v>
      </c>
      <c r="AC2996" s="17">
        <v>0.15023779576378599</v>
      </c>
      <c r="AD2996" s="17">
        <v>8.9604641073150304E-2</v>
      </c>
      <c r="AE2996" s="17"/>
      <c r="AF2996" s="17">
        <v>9.6816761924886904E-2</v>
      </c>
      <c r="AG2996" s="17">
        <v>0.114427310637363</v>
      </c>
      <c r="AH2996" s="17">
        <v>0.13715164954867301</v>
      </c>
      <c r="AI2996" s="17"/>
      <c r="AJ2996" s="17">
        <v>0.114768119519225</v>
      </c>
      <c r="AK2996" s="17">
        <v>9.9638725594324101E-2</v>
      </c>
      <c r="AL2996" s="17">
        <v>0.117981611228636</v>
      </c>
      <c r="AM2996" s="17">
        <v>0</v>
      </c>
      <c r="AN2996" s="17">
        <v>0.118642884966665</v>
      </c>
      <c r="AO2996" s="17"/>
      <c r="AP2996" s="17">
        <v>0.11242092577983499</v>
      </c>
      <c r="AQ2996" s="17">
        <v>9.6790068606120702E-2</v>
      </c>
      <c r="AR2996" s="17">
        <v>0.12895137100611301</v>
      </c>
      <c r="AS2996" s="17"/>
      <c r="AT2996" s="17">
        <v>0.101603034372856</v>
      </c>
      <c r="AU2996" s="17">
        <v>0.117211973686458</v>
      </c>
      <c r="AV2996" s="17" t="s">
        <v>74</v>
      </c>
      <c r="AW2996" s="17">
        <v>0.11285734599323601</v>
      </c>
      <c r="AX2996" s="17">
        <v>0.16602487679043201</v>
      </c>
      <c r="AY2996" s="17">
        <v>0.116245235654006</v>
      </c>
      <c r="AZ2996" s="17">
        <v>0.108760369268101</v>
      </c>
    </row>
    <row r="2997" spans="2:52" x14ac:dyDescent="0.35">
      <c r="C2997" s="17"/>
      <c r="D2997" s="17"/>
      <c r="E2997" s="17"/>
      <c r="F2997" s="17"/>
      <c r="G2997" s="17"/>
      <c r="H2997" s="17"/>
      <c r="I2997" s="17"/>
      <c r="J2997" s="17"/>
      <c r="K2997" s="17"/>
      <c r="L2997" s="17"/>
      <c r="M2997" s="17"/>
      <c r="N2997" s="17"/>
      <c r="O2997" s="17"/>
      <c r="P2997" s="17"/>
      <c r="Q2997" s="17"/>
      <c r="R2997" s="17"/>
      <c r="S2997" s="17"/>
      <c r="T2997" s="17"/>
      <c r="U2997" s="17"/>
      <c r="V2997" s="17"/>
      <c r="W2997" s="17"/>
      <c r="X2997" s="17"/>
      <c r="Y2997" s="17"/>
      <c r="Z2997" s="17"/>
      <c r="AA2997" s="17"/>
      <c r="AB2997" s="17"/>
      <c r="AC2997" s="17"/>
      <c r="AD2997" s="17"/>
      <c r="AE2997" s="17"/>
      <c r="AF2997" s="17"/>
      <c r="AG2997" s="17"/>
      <c r="AH2997" s="17"/>
      <c r="AI2997" s="17"/>
      <c r="AJ2997" s="17"/>
      <c r="AK2997" s="17"/>
      <c r="AL2997" s="17"/>
      <c r="AM2997" s="17"/>
      <c r="AN2997" s="17"/>
      <c r="AO2997" s="17"/>
      <c r="AP2997" s="17"/>
      <c r="AQ2997" s="17"/>
      <c r="AR2997" s="17"/>
      <c r="AS2997" s="17"/>
      <c r="AT2997" s="17"/>
      <c r="AU2997" s="17"/>
      <c r="AV2997" s="17"/>
      <c r="AW2997" s="17"/>
      <c r="AX2997" s="17"/>
      <c r="AY2997" s="17"/>
      <c r="AZ2997" s="17"/>
    </row>
    <row r="2998" spans="2:52" x14ac:dyDescent="0.35">
      <c r="B2998" s="6" t="s">
        <v>804</v>
      </c>
      <c r="C2998" s="17"/>
      <c r="D2998" s="17"/>
      <c r="E2998" s="17"/>
      <c r="F2998" s="17"/>
      <c r="G2998" s="17"/>
      <c r="H2998" s="17"/>
      <c r="I2998" s="17"/>
      <c r="J2998" s="17"/>
      <c r="K2998" s="17"/>
      <c r="L2998" s="17"/>
      <c r="M2998" s="17"/>
      <c r="N2998" s="17"/>
      <c r="O2998" s="17"/>
      <c r="P2998" s="17"/>
      <c r="Q2998" s="17"/>
      <c r="R2998" s="17"/>
      <c r="S2998" s="17"/>
      <c r="T2998" s="17"/>
      <c r="U2998" s="17"/>
      <c r="V2998" s="17"/>
      <c r="W2998" s="17"/>
      <c r="X2998" s="17"/>
      <c r="Y2998" s="17"/>
      <c r="Z2998" s="17"/>
      <c r="AA2998" s="17"/>
      <c r="AB2998" s="17"/>
      <c r="AC2998" s="17"/>
      <c r="AD2998" s="17"/>
      <c r="AE2998" s="17"/>
      <c r="AF2998" s="17"/>
      <c r="AG2998" s="17"/>
      <c r="AH2998" s="17"/>
      <c r="AI2998" s="17"/>
      <c r="AJ2998" s="17"/>
      <c r="AK2998" s="17"/>
      <c r="AL2998" s="17"/>
      <c r="AM2998" s="17"/>
      <c r="AN2998" s="17"/>
      <c r="AO2998" s="17"/>
      <c r="AP2998" s="17"/>
      <c r="AQ2998" s="17"/>
      <c r="AR2998" s="17"/>
      <c r="AS2998" s="17"/>
      <c r="AT2998" s="17"/>
      <c r="AU2998" s="17"/>
      <c r="AV2998" s="17"/>
      <c r="AW2998" s="17"/>
      <c r="AX2998" s="17"/>
      <c r="AY2998" s="17"/>
      <c r="AZ2998" s="17"/>
    </row>
    <row r="2999" spans="2:52" x14ac:dyDescent="0.35">
      <c r="B2999" s="24" t="s">
        <v>156</v>
      </c>
      <c r="C2999" s="17"/>
      <c r="D2999" s="17"/>
      <c r="E2999" s="17"/>
      <c r="F2999" s="17"/>
      <c r="G2999" s="17"/>
      <c r="H2999" s="17"/>
      <c r="I2999" s="17"/>
      <c r="J2999" s="17"/>
      <c r="K2999" s="17"/>
      <c r="L2999" s="17"/>
      <c r="M2999" s="17"/>
      <c r="N2999" s="17"/>
      <c r="O2999" s="17"/>
      <c r="P2999" s="17"/>
      <c r="Q2999" s="17"/>
      <c r="R2999" s="17"/>
      <c r="S2999" s="17"/>
      <c r="T2999" s="17"/>
      <c r="U2999" s="17"/>
      <c r="V2999" s="17"/>
      <c r="W2999" s="17"/>
      <c r="X2999" s="17"/>
      <c r="Y2999" s="17"/>
      <c r="Z2999" s="17"/>
      <c r="AA2999" s="17"/>
      <c r="AB2999" s="17"/>
      <c r="AC2999" s="17"/>
      <c r="AD2999" s="17"/>
      <c r="AE2999" s="17"/>
      <c r="AF2999" s="17"/>
      <c r="AG2999" s="17"/>
      <c r="AH2999" s="17"/>
      <c r="AI2999" s="17"/>
      <c r="AJ2999" s="17"/>
      <c r="AK2999" s="17"/>
      <c r="AL2999" s="17"/>
      <c r="AM2999" s="17"/>
      <c r="AN2999" s="17"/>
      <c r="AO2999" s="17"/>
      <c r="AP2999" s="17"/>
      <c r="AQ2999" s="17"/>
      <c r="AR2999" s="17"/>
      <c r="AS2999" s="17"/>
      <c r="AT2999" s="17"/>
      <c r="AU2999" s="17"/>
      <c r="AV2999" s="17"/>
      <c r="AW2999" s="17"/>
      <c r="AX2999" s="17"/>
      <c r="AY2999" s="17"/>
      <c r="AZ2999" s="17"/>
    </row>
    <row r="3000" spans="2:52" x14ac:dyDescent="0.35">
      <c r="B3000" t="s">
        <v>782</v>
      </c>
      <c r="C3000" s="17">
        <v>0.136225666019061</v>
      </c>
      <c r="D3000" s="17">
        <v>0.14607488482529399</v>
      </c>
      <c r="E3000" s="17">
        <v>0.12504434292046199</v>
      </c>
      <c r="F3000" s="17"/>
      <c r="G3000" s="17">
        <v>0.16287750733770401</v>
      </c>
      <c r="H3000" s="17">
        <v>0.165012035087724</v>
      </c>
      <c r="I3000" s="17">
        <v>0.15237960816683399</v>
      </c>
      <c r="J3000" s="17">
        <v>9.7584723392927605E-2</v>
      </c>
      <c r="K3000" s="17">
        <v>0.133714288541186</v>
      </c>
      <c r="L3000" s="17">
        <v>0.116029580889977</v>
      </c>
      <c r="M3000" s="17"/>
      <c r="N3000" s="17">
        <v>0.177956017545015</v>
      </c>
      <c r="O3000" s="17">
        <v>9.6212996860350605E-2</v>
      </c>
      <c r="P3000" s="17">
        <v>0.151625282564567</v>
      </c>
      <c r="Q3000" s="17">
        <v>0.121164980318995</v>
      </c>
      <c r="R3000" s="17"/>
      <c r="S3000" s="17">
        <v>0.18595950408068801</v>
      </c>
      <c r="T3000" s="17">
        <v>0.16325584672354701</v>
      </c>
      <c r="U3000" s="17">
        <v>0.11984433517880699</v>
      </c>
      <c r="V3000" s="17">
        <v>8.4662677667622796E-2</v>
      </c>
      <c r="W3000" s="17">
        <v>0.170283292310248</v>
      </c>
      <c r="X3000" s="17">
        <v>0.17690722380164101</v>
      </c>
      <c r="Y3000" s="17">
        <v>0.102992693706972</v>
      </c>
      <c r="Z3000" s="17">
        <v>0.15644920444971</v>
      </c>
      <c r="AA3000" s="17">
        <v>0.120403326665539</v>
      </c>
      <c r="AB3000" s="17">
        <v>0.127142170144696</v>
      </c>
      <c r="AC3000" s="17">
        <v>7.8985687943541494E-2</v>
      </c>
      <c r="AD3000" s="17">
        <v>5.6772656034933401E-2</v>
      </c>
      <c r="AE3000" s="17"/>
      <c r="AF3000" s="17">
        <v>0.15121799185106599</v>
      </c>
      <c r="AG3000" s="17">
        <v>0.119933816157989</v>
      </c>
      <c r="AH3000" s="17">
        <v>0.15788487572138299</v>
      </c>
      <c r="AI3000" s="17"/>
      <c r="AJ3000" s="17">
        <v>0.16993394033679299</v>
      </c>
      <c r="AK3000" s="17">
        <v>0.118480680114164</v>
      </c>
      <c r="AL3000" s="17">
        <v>0.155230542958603</v>
      </c>
      <c r="AM3000" s="17">
        <v>0.29675945841710399</v>
      </c>
      <c r="AN3000" s="17">
        <v>0.117634292719603</v>
      </c>
      <c r="AO3000" s="17"/>
      <c r="AP3000" s="17">
        <v>0.229942553649161</v>
      </c>
      <c r="AQ3000" s="17">
        <v>0.122812602146203</v>
      </c>
      <c r="AR3000" s="17">
        <v>0.172323252514994</v>
      </c>
      <c r="AS3000" s="17"/>
      <c r="AT3000" s="17">
        <v>0.12977460302530999</v>
      </c>
      <c r="AU3000" s="17">
        <v>0.116496148744007</v>
      </c>
      <c r="AV3000" s="17" t="s">
        <v>74</v>
      </c>
      <c r="AW3000" s="17">
        <v>0.20160932171476301</v>
      </c>
      <c r="AX3000" s="17">
        <v>0.16347539208272199</v>
      </c>
      <c r="AY3000" s="17">
        <v>0.13408314659810999</v>
      </c>
      <c r="AZ3000" s="17">
        <v>0.114658122465548</v>
      </c>
    </row>
    <row r="3001" spans="2:52" x14ac:dyDescent="0.35">
      <c r="B3001" t="s">
        <v>783</v>
      </c>
      <c r="C3001" s="17">
        <v>0.66523784016014598</v>
      </c>
      <c r="D3001" s="17">
        <v>0.66582674244460605</v>
      </c>
      <c r="E3001" s="17">
        <v>0.66543668201279704</v>
      </c>
      <c r="F3001" s="17"/>
      <c r="G3001" s="17">
        <v>0.60341077639547402</v>
      </c>
      <c r="H3001" s="17">
        <v>0.65850684921278502</v>
      </c>
      <c r="I3001" s="17">
        <v>0.70530706716093405</v>
      </c>
      <c r="J3001" s="17">
        <v>0.70322635564198099</v>
      </c>
      <c r="K3001" s="17">
        <v>0.65322010936643704</v>
      </c>
      <c r="L3001" s="17">
        <v>0.65271364897525397</v>
      </c>
      <c r="M3001" s="17"/>
      <c r="N3001" s="17">
        <v>0.64489906911336503</v>
      </c>
      <c r="O3001" s="17">
        <v>0.70736478039319595</v>
      </c>
      <c r="P3001" s="17">
        <v>0.63474271525628201</v>
      </c>
      <c r="Q3001" s="17">
        <v>0.66943517699337396</v>
      </c>
      <c r="R3001" s="17"/>
      <c r="S3001" s="17">
        <v>0.575479963857634</v>
      </c>
      <c r="T3001" s="17">
        <v>0.59889648086640501</v>
      </c>
      <c r="U3001" s="17">
        <v>0.63521543460225804</v>
      </c>
      <c r="V3001" s="17">
        <v>0.70586052878499495</v>
      </c>
      <c r="W3001" s="17">
        <v>0.69701936142523402</v>
      </c>
      <c r="X3001" s="17">
        <v>0.67855672343203899</v>
      </c>
      <c r="Y3001" s="17">
        <v>0.63984373270579997</v>
      </c>
      <c r="Z3001" s="17">
        <v>0.74838855903270696</v>
      </c>
      <c r="AA3001" s="17">
        <v>0.69901186116356595</v>
      </c>
      <c r="AB3001" s="17">
        <v>0.67076033687233405</v>
      </c>
      <c r="AC3001" s="17">
        <v>0.74281159769606397</v>
      </c>
      <c r="AD3001" s="17">
        <v>0.853622702891916</v>
      </c>
      <c r="AE3001" s="17"/>
      <c r="AF3001" s="17">
        <v>0.60341582803471205</v>
      </c>
      <c r="AG3001" s="17">
        <v>0.732619206538629</v>
      </c>
      <c r="AH3001" s="17">
        <v>0.63545793037190301</v>
      </c>
      <c r="AI3001" s="17"/>
      <c r="AJ3001" s="17">
        <v>0.56247178394875597</v>
      </c>
      <c r="AK3001" s="17">
        <v>0.73035571490617801</v>
      </c>
      <c r="AL3001" s="17">
        <v>0.66812919881985799</v>
      </c>
      <c r="AM3001" s="17">
        <v>0.65796361597763298</v>
      </c>
      <c r="AN3001" s="17">
        <v>0.68628381905221103</v>
      </c>
      <c r="AO3001" s="17"/>
      <c r="AP3001" s="17">
        <v>0.48722722423092601</v>
      </c>
      <c r="AQ3001" s="17">
        <v>0.73868024652781406</v>
      </c>
      <c r="AR3001" s="17">
        <v>0.60083057142179697</v>
      </c>
      <c r="AS3001" s="17"/>
      <c r="AT3001" s="17">
        <v>0.626663517986353</v>
      </c>
      <c r="AU3001" s="17">
        <v>0.69766000277962903</v>
      </c>
      <c r="AV3001" s="17" t="s">
        <v>74</v>
      </c>
      <c r="AW3001" s="17">
        <v>0.60100893549340895</v>
      </c>
      <c r="AX3001" s="17">
        <v>0.65334179436926099</v>
      </c>
      <c r="AY3001" s="17">
        <v>0.70695081810836802</v>
      </c>
      <c r="AZ3001" s="17">
        <v>0.82128890371747398</v>
      </c>
    </row>
    <row r="3002" spans="2:52" x14ac:dyDescent="0.35">
      <c r="B3002" t="s">
        <v>784</v>
      </c>
      <c r="C3002" s="17">
        <v>6.5654995566731697E-2</v>
      </c>
      <c r="D3002" s="17">
        <v>7.5317012120715995E-2</v>
      </c>
      <c r="E3002" s="17">
        <v>5.5989925356122801E-2</v>
      </c>
      <c r="F3002" s="17"/>
      <c r="G3002" s="17">
        <v>9.0521958924688006E-2</v>
      </c>
      <c r="H3002" s="17">
        <v>4.7423391512693598E-2</v>
      </c>
      <c r="I3002" s="17">
        <v>3.0637811107952599E-2</v>
      </c>
      <c r="J3002" s="17">
        <v>4.29663151313011E-2</v>
      </c>
      <c r="K3002" s="17">
        <v>9.0237972571264299E-2</v>
      </c>
      <c r="L3002" s="17">
        <v>9.84110846175444E-2</v>
      </c>
      <c r="M3002" s="17"/>
      <c r="N3002" s="17">
        <v>5.5076695870301597E-2</v>
      </c>
      <c r="O3002" s="17">
        <v>8.3971569713467906E-2</v>
      </c>
      <c r="P3002" s="17">
        <v>6.3937830160600104E-2</v>
      </c>
      <c r="Q3002" s="17">
        <v>5.9271053366277103E-2</v>
      </c>
      <c r="R3002" s="17"/>
      <c r="S3002" s="17">
        <v>8.9645110510265094E-2</v>
      </c>
      <c r="T3002" s="17">
        <v>4.5947561804872902E-2</v>
      </c>
      <c r="U3002" s="17">
        <v>8.5283840365636895E-2</v>
      </c>
      <c r="V3002" s="17">
        <v>9.1868699013448393E-2</v>
      </c>
      <c r="W3002" s="17">
        <v>1.19237792122339E-2</v>
      </c>
      <c r="X3002" s="17">
        <v>4.8390032975533001E-2</v>
      </c>
      <c r="Y3002" s="17">
        <v>0.100539120738651</v>
      </c>
      <c r="Z3002" s="17">
        <v>4.83303391666094E-2</v>
      </c>
      <c r="AA3002" s="17">
        <v>6.1302748999711401E-2</v>
      </c>
      <c r="AB3002" s="17">
        <v>6.9562145056635397E-2</v>
      </c>
      <c r="AC3002" s="17">
        <v>4.2705989843340397E-2</v>
      </c>
      <c r="AD3002" s="17">
        <v>3.8707344630345503E-2</v>
      </c>
      <c r="AE3002" s="17"/>
      <c r="AF3002" s="17">
        <v>8.7995661308192905E-2</v>
      </c>
      <c r="AG3002" s="17">
        <v>5.1897267867154602E-2</v>
      </c>
      <c r="AH3002" s="17">
        <v>5.1824957871669401E-2</v>
      </c>
      <c r="AI3002" s="17"/>
      <c r="AJ3002" s="17">
        <v>0.10784145101899099</v>
      </c>
      <c r="AK3002" s="17">
        <v>5.5358573182312201E-2</v>
      </c>
      <c r="AL3002" s="17">
        <v>5.7261210617287603E-2</v>
      </c>
      <c r="AM3002" s="17">
        <v>0</v>
      </c>
      <c r="AN3002" s="17">
        <v>3.1874884965904397E-2</v>
      </c>
      <c r="AO3002" s="17"/>
      <c r="AP3002" s="17">
        <v>0.13278903344074799</v>
      </c>
      <c r="AQ3002" s="17">
        <v>4.6323302360424E-2</v>
      </c>
      <c r="AR3002" s="17">
        <v>8.4314315539743098E-2</v>
      </c>
      <c r="AS3002" s="17"/>
      <c r="AT3002" s="17">
        <v>0.104418683060975</v>
      </c>
      <c r="AU3002" s="17">
        <v>4.5438512647892101E-2</v>
      </c>
      <c r="AV3002" s="17" t="s">
        <v>74</v>
      </c>
      <c r="AW3002" s="17">
        <v>8.0905725599140305E-2</v>
      </c>
      <c r="AX3002" s="17">
        <v>4.0769432461026801E-2</v>
      </c>
      <c r="AY3002" s="17">
        <v>3.64407310063736E-2</v>
      </c>
      <c r="AZ3002" s="17">
        <v>2.2492646382794301E-2</v>
      </c>
    </row>
    <row r="3003" spans="2:52" x14ac:dyDescent="0.35">
      <c r="B3003" t="s">
        <v>112</v>
      </c>
      <c r="C3003" s="17">
        <v>0.13288149825406201</v>
      </c>
      <c r="D3003" s="17">
        <v>0.112781360609383</v>
      </c>
      <c r="E3003" s="17">
        <v>0.15352904971061901</v>
      </c>
      <c r="F3003" s="17"/>
      <c r="G3003" s="17">
        <v>0.14318975734213499</v>
      </c>
      <c r="H3003" s="17">
        <v>0.12905772418679801</v>
      </c>
      <c r="I3003" s="17">
        <v>0.111675513564279</v>
      </c>
      <c r="J3003" s="17">
        <v>0.15622260583379</v>
      </c>
      <c r="K3003" s="17">
        <v>0.12282762952111299</v>
      </c>
      <c r="L3003" s="17">
        <v>0.132845685517225</v>
      </c>
      <c r="M3003" s="17"/>
      <c r="N3003" s="17">
        <v>0.122068217471319</v>
      </c>
      <c r="O3003" s="17">
        <v>0.112450653032985</v>
      </c>
      <c r="P3003" s="17">
        <v>0.14969417201855101</v>
      </c>
      <c r="Q3003" s="17">
        <v>0.15012878932135401</v>
      </c>
      <c r="R3003" s="17"/>
      <c r="S3003" s="17">
        <v>0.14891542155141299</v>
      </c>
      <c r="T3003" s="17">
        <v>0.19190011060517601</v>
      </c>
      <c r="U3003" s="17">
        <v>0.159656389853297</v>
      </c>
      <c r="V3003" s="17">
        <v>0.117608094533934</v>
      </c>
      <c r="W3003" s="17">
        <v>0.12077356705228399</v>
      </c>
      <c r="X3003" s="17">
        <v>9.6146019790787296E-2</v>
      </c>
      <c r="Y3003" s="17">
        <v>0.15662445284857601</v>
      </c>
      <c r="Z3003" s="17">
        <v>4.6831897350973699E-2</v>
      </c>
      <c r="AA3003" s="17">
        <v>0.11928206317118301</v>
      </c>
      <c r="AB3003" s="17">
        <v>0.13253534792633401</v>
      </c>
      <c r="AC3003" s="17">
        <v>0.13549672451705499</v>
      </c>
      <c r="AD3003" s="17">
        <v>5.0897296442804801E-2</v>
      </c>
      <c r="AE3003" s="17"/>
      <c r="AF3003" s="17">
        <v>0.15737051880603001</v>
      </c>
      <c r="AG3003" s="17">
        <v>9.5549709436227107E-2</v>
      </c>
      <c r="AH3003" s="17">
        <v>0.15483223603504401</v>
      </c>
      <c r="AI3003" s="17"/>
      <c r="AJ3003" s="17">
        <v>0.15975282469546001</v>
      </c>
      <c r="AK3003" s="17">
        <v>9.5805031797345203E-2</v>
      </c>
      <c r="AL3003" s="17">
        <v>0.119379047604252</v>
      </c>
      <c r="AM3003" s="17">
        <v>4.5276925605263398E-2</v>
      </c>
      <c r="AN3003" s="17">
        <v>0.16420700326228199</v>
      </c>
      <c r="AO3003" s="17"/>
      <c r="AP3003" s="17">
        <v>0.15004118867916499</v>
      </c>
      <c r="AQ3003" s="17">
        <v>9.2183848965559201E-2</v>
      </c>
      <c r="AR3003" s="17">
        <v>0.142531860523466</v>
      </c>
      <c r="AS3003" s="17"/>
      <c r="AT3003" s="17">
        <v>0.13914319592736099</v>
      </c>
      <c r="AU3003" s="17">
        <v>0.14040533582847101</v>
      </c>
      <c r="AV3003" s="17" t="s">
        <v>74</v>
      </c>
      <c r="AW3003" s="17">
        <v>0.11647601719268801</v>
      </c>
      <c r="AX3003" s="17">
        <v>0.14241338108699</v>
      </c>
      <c r="AY3003" s="17">
        <v>0.122525304287149</v>
      </c>
      <c r="AZ3003" s="17">
        <v>4.1560327434183697E-2</v>
      </c>
    </row>
    <row r="3004" spans="2:52" x14ac:dyDescent="0.35">
      <c r="C3004" s="17"/>
      <c r="D3004" s="17"/>
      <c r="E3004" s="17"/>
      <c r="F3004" s="17"/>
      <c r="G3004" s="17"/>
      <c r="H3004" s="17"/>
      <c r="I3004" s="17"/>
      <c r="J3004" s="17"/>
      <c r="K3004" s="17"/>
      <c r="L3004" s="17"/>
      <c r="M3004" s="17"/>
      <c r="N3004" s="17"/>
      <c r="O3004" s="17"/>
      <c r="P3004" s="17"/>
      <c r="Q3004" s="17"/>
      <c r="R3004" s="17"/>
      <c r="S3004" s="17"/>
      <c r="T3004" s="17"/>
      <c r="U3004" s="17"/>
      <c r="V3004" s="17"/>
      <c r="W3004" s="17"/>
      <c r="X3004" s="17"/>
      <c r="Y3004" s="17"/>
      <c r="Z3004" s="17"/>
      <c r="AA3004" s="17"/>
      <c r="AB3004" s="17"/>
      <c r="AC3004" s="17"/>
      <c r="AD3004" s="17"/>
      <c r="AE3004" s="17"/>
      <c r="AF3004" s="17"/>
      <c r="AG3004" s="17"/>
      <c r="AH3004" s="17"/>
      <c r="AI3004" s="17"/>
      <c r="AJ3004" s="17"/>
      <c r="AK3004" s="17"/>
      <c r="AL3004" s="17"/>
      <c r="AM3004" s="17"/>
      <c r="AN3004" s="17"/>
      <c r="AO3004" s="17"/>
      <c r="AP3004" s="17"/>
      <c r="AQ3004" s="17"/>
      <c r="AR3004" s="17"/>
      <c r="AS3004" s="17"/>
      <c r="AT3004" s="17"/>
      <c r="AU3004" s="17"/>
      <c r="AV3004" s="17"/>
      <c r="AW3004" s="17"/>
      <c r="AX3004" s="17"/>
      <c r="AY3004" s="17"/>
      <c r="AZ3004" s="17"/>
    </row>
    <row r="3005" spans="2:52" x14ac:dyDescent="0.35">
      <c r="B3005" s="6" t="s">
        <v>805</v>
      </c>
      <c r="C3005" s="17"/>
      <c r="D3005" s="17"/>
      <c r="E3005" s="17"/>
      <c r="F3005" s="17"/>
      <c r="G3005" s="17"/>
      <c r="H3005" s="17"/>
      <c r="I3005" s="17"/>
      <c r="J3005" s="17"/>
      <c r="K3005" s="17"/>
      <c r="L3005" s="17"/>
      <c r="M3005" s="17"/>
      <c r="N3005" s="17"/>
      <c r="O3005" s="17"/>
      <c r="P3005" s="17"/>
      <c r="Q3005" s="17"/>
      <c r="R3005" s="17"/>
      <c r="S3005" s="17"/>
      <c r="T3005" s="17"/>
      <c r="U3005" s="17"/>
      <c r="V3005" s="17"/>
      <c r="W3005" s="17"/>
      <c r="X3005" s="17"/>
      <c r="Y3005" s="17"/>
      <c r="Z3005" s="17"/>
      <c r="AA3005" s="17"/>
      <c r="AB3005" s="17"/>
      <c r="AC3005" s="17"/>
      <c r="AD3005" s="17"/>
      <c r="AE3005" s="17"/>
      <c r="AF3005" s="17"/>
      <c r="AG3005" s="17"/>
      <c r="AH3005" s="17"/>
      <c r="AI3005" s="17"/>
      <c r="AJ3005" s="17"/>
      <c r="AK3005" s="17"/>
      <c r="AL3005" s="17"/>
      <c r="AM3005" s="17"/>
      <c r="AN3005" s="17"/>
      <c r="AO3005" s="17"/>
      <c r="AP3005" s="17"/>
      <c r="AQ3005" s="17"/>
      <c r="AR3005" s="17"/>
      <c r="AS3005" s="17"/>
      <c r="AT3005" s="17"/>
      <c r="AU3005" s="17"/>
      <c r="AV3005" s="17"/>
      <c r="AW3005" s="17"/>
      <c r="AX3005" s="17"/>
      <c r="AY3005" s="17"/>
      <c r="AZ3005" s="17"/>
    </row>
    <row r="3006" spans="2:52" x14ac:dyDescent="0.35">
      <c r="B3006" s="24" t="s">
        <v>156</v>
      </c>
      <c r="C3006" s="17"/>
      <c r="D3006" s="17"/>
      <c r="E3006" s="17"/>
      <c r="F3006" s="17"/>
      <c r="G3006" s="17"/>
      <c r="H3006" s="17"/>
      <c r="I3006" s="17"/>
      <c r="J3006" s="17"/>
      <c r="K3006" s="17"/>
      <c r="L3006" s="17"/>
      <c r="M3006" s="17"/>
      <c r="N3006" s="17"/>
      <c r="O3006" s="17"/>
      <c r="P3006" s="17"/>
      <c r="Q3006" s="17"/>
      <c r="R3006" s="17"/>
      <c r="S3006" s="17"/>
      <c r="T3006" s="17"/>
      <c r="U3006" s="17"/>
      <c r="V3006" s="17"/>
      <c r="W3006" s="17"/>
      <c r="X3006" s="17"/>
      <c r="Y3006" s="17"/>
      <c r="Z3006" s="17"/>
      <c r="AA3006" s="17"/>
      <c r="AB3006" s="17"/>
      <c r="AC3006" s="17"/>
      <c r="AD3006" s="17"/>
      <c r="AE3006" s="17"/>
      <c r="AF3006" s="17"/>
      <c r="AG3006" s="17"/>
      <c r="AH3006" s="17"/>
      <c r="AI3006" s="17"/>
      <c r="AJ3006" s="17"/>
      <c r="AK3006" s="17"/>
      <c r="AL3006" s="17"/>
      <c r="AM3006" s="17"/>
      <c r="AN3006" s="17"/>
      <c r="AO3006" s="17"/>
      <c r="AP3006" s="17"/>
      <c r="AQ3006" s="17"/>
      <c r="AR3006" s="17"/>
      <c r="AS3006" s="17"/>
      <c r="AT3006" s="17"/>
      <c r="AU3006" s="17"/>
      <c r="AV3006" s="17"/>
      <c r="AW3006" s="17"/>
      <c r="AX3006" s="17"/>
      <c r="AY3006" s="17"/>
      <c r="AZ3006" s="17"/>
    </row>
    <row r="3007" spans="2:52" x14ac:dyDescent="0.35">
      <c r="B3007" t="s">
        <v>782</v>
      </c>
      <c r="C3007" s="17">
        <v>9.3089911503213399E-2</v>
      </c>
      <c r="D3007" s="17">
        <v>9.0180212360419995E-2</v>
      </c>
      <c r="E3007" s="17">
        <v>9.6899005979500297E-2</v>
      </c>
      <c r="F3007" s="17"/>
      <c r="G3007" s="17">
        <v>0.11337011347348699</v>
      </c>
      <c r="H3007" s="17">
        <v>0.17053236118458401</v>
      </c>
      <c r="I3007" s="17">
        <v>9.8040217467534899E-2</v>
      </c>
      <c r="J3007" s="17">
        <v>6.1676936804571598E-2</v>
      </c>
      <c r="K3007" s="17">
        <v>5.9296257020592102E-2</v>
      </c>
      <c r="L3007" s="17">
        <v>5.9845144277095502E-2</v>
      </c>
      <c r="M3007" s="17"/>
      <c r="N3007" s="17">
        <v>0.13443327378685799</v>
      </c>
      <c r="O3007" s="17">
        <v>8.2288418080490797E-2</v>
      </c>
      <c r="P3007" s="17">
        <v>7.9198898985206601E-2</v>
      </c>
      <c r="Q3007" s="17">
        <v>7.4870051028816803E-2</v>
      </c>
      <c r="R3007" s="17"/>
      <c r="S3007" s="17">
        <v>0.168121718288293</v>
      </c>
      <c r="T3007" s="17">
        <v>8.9960698755449306E-2</v>
      </c>
      <c r="U3007" s="17">
        <v>8.1412041574282501E-2</v>
      </c>
      <c r="V3007" s="17">
        <v>8.4818052159483195E-2</v>
      </c>
      <c r="W3007" s="17">
        <v>6.7433773357680804E-2</v>
      </c>
      <c r="X3007" s="17">
        <v>0.12391783182219999</v>
      </c>
      <c r="Y3007" s="17">
        <v>4.2338207179576398E-2</v>
      </c>
      <c r="Z3007" s="17">
        <v>9.9916620165248604E-2</v>
      </c>
      <c r="AA3007" s="17">
        <v>6.8576086090665497E-2</v>
      </c>
      <c r="AB3007" s="17">
        <v>9.6961531661740097E-2</v>
      </c>
      <c r="AC3007" s="17">
        <v>6.3727769730247796E-2</v>
      </c>
      <c r="AD3007" s="17">
        <v>3.0149491246815201E-2</v>
      </c>
      <c r="AE3007" s="17"/>
      <c r="AF3007" s="17">
        <v>9.4696509074078603E-2</v>
      </c>
      <c r="AG3007" s="17">
        <v>0.101416628803284</v>
      </c>
      <c r="AH3007" s="17">
        <v>9.8890020077744806E-2</v>
      </c>
      <c r="AI3007" s="17"/>
      <c r="AJ3007" s="17">
        <v>0.10269647049229701</v>
      </c>
      <c r="AK3007" s="17">
        <v>0.11826502769649901</v>
      </c>
      <c r="AL3007" s="17">
        <v>8.1078496163002306E-2</v>
      </c>
      <c r="AM3007" s="17">
        <v>0.23982627992181199</v>
      </c>
      <c r="AN3007" s="17">
        <v>5.0278980286596803E-2</v>
      </c>
      <c r="AO3007" s="17"/>
      <c r="AP3007" s="17">
        <v>0.14564299456426</v>
      </c>
      <c r="AQ3007" s="17">
        <v>0.103917798835082</v>
      </c>
      <c r="AR3007" s="17">
        <v>9.3143482787913304E-2</v>
      </c>
      <c r="AS3007" s="17"/>
      <c r="AT3007" s="17">
        <v>9.3448021977077703E-2</v>
      </c>
      <c r="AU3007" s="17">
        <v>8.8660806622200203E-2</v>
      </c>
      <c r="AV3007" s="17" t="s">
        <v>74</v>
      </c>
      <c r="AW3007" s="17">
        <v>9.4778341450562395E-2</v>
      </c>
      <c r="AX3007" s="17">
        <v>0.13029940928654499</v>
      </c>
      <c r="AY3007" s="17">
        <v>8.9183448317494404E-2</v>
      </c>
      <c r="AZ3007" s="17">
        <v>5.1141627220359698E-2</v>
      </c>
    </row>
    <row r="3008" spans="2:52" x14ac:dyDescent="0.35">
      <c r="B3008" t="s">
        <v>783</v>
      </c>
      <c r="C3008" s="17">
        <v>0.32591241823445199</v>
      </c>
      <c r="D3008" s="17">
        <v>0.35221450502322699</v>
      </c>
      <c r="E3008" s="17">
        <v>0.297930592305022</v>
      </c>
      <c r="F3008" s="17"/>
      <c r="G3008" s="17">
        <v>0.40305191033387999</v>
      </c>
      <c r="H3008" s="17">
        <v>0.37556712766536399</v>
      </c>
      <c r="I3008" s="17">
        <v>0.37519579529985903</v>
      </c>
      <c r="J3008" s="17">
        <v>0.31429092660297298</v>
      </c>
      <c r="K3008" s="17">
        <v>0.26186613949327397</v>
      </c>
      <c r="L3008" s="17">
        <v>0.239928396236536</v>
      </c>
      <c r="M3008" s="17"/>
      <c r="N3008" s="17">
        <v>0.34559791066544199</v>
      </c>
      <c r="O3008" s="17">
        <v>0.35095690456003698</v>
      </c>
      <c r="P3008" s="17">
        <v>0.31086267684407698</v>
      </c>
      <c r="Q3008" s="17">
        <v>0.29162078859381202</v>
      </c>
      <c r="R3008" s="17"/>
      <c r="S3008" s="17">
        <v>0.35167797438426601</v>
      </c>
      <c r="T3008" s="17">
        <v>0.260946864533667</v>
      </c>
      <c r="U3008" s="17">
        <v>0.32154994080457699</v>
      </c>
      <c r="V3008" s="17">
        <v>0.31128912264922598</v>
      </c>
      <c r="W3008" s="17">
        <v>0.232260739211259</v>
      </c>
      <c r="X3008" s="17">
        <v>0.37083039295382603</v>
      </c>
      <c r="Y3008" s="17">
        <v>0.27736066016852601</v>
      </c>
      <c r="Z3008" s="17">
        <v>0.38535240668184401</v>
      </c>
      <c r="AA3008" s="17">
        <v>0.39173232679666198</v>
      </c>
      <c r="AB3008" s="17">
        <v>0.34293922403597898</v>
      </c>
      <c r="AC3008" s="17">
        <v>0.24155606374239</v>
      </c>
      <c r="AD3008" s="17">
        <v>0.42484408236194099</v>
      </c>
      <c r="AE3008" s="17"/>
      <c r="AF3008" s="17">
        <v>0.27722106992192302</v>
      </c>
      <c r="AG3008" s="17">
        <v>0.34870967053542901</v>
      </c>
      <c r="AH3008" s="17">
        <v>0.30376640971135299</v>
      </c>
      <c r="AI3008" s="17"/>
      <c r="AJ3008" s="17">
        <v>0.27599974404090599</v>
      </c>
      <c r="AK3008" s="17">
        <v>0.365090904554074</v>
      </c>
      <c r="AL3008" s="17">
        <v>0.33532963353791301</v>
      </c>
      <c r="AM3008" s="17">
        <v>0.452870296179262</v>
      </c>
      <c r="AN3008" s="17">
        <v>0.32304310020692301</v>
      </c>
      <c r="AO3008" s="17"/>
      <c r="AP3008" s="17">
        <v>0.26827682372939399</v>
      </c>
      <c r="AQ3008" s="17">
        <v>0.37363749051209399</v>
      </c>
      <c r="AR3008" s="17">
        <v>0.31784096689977998</v>
      </c>
      <c r="AS3008" s="17"/>
      <c r="AT3008" s="17">
        <v>0.248386264251205</v>
      </c>
      <c r="AU3008" s="17">
        <v>0.39090637813467799</v>
      </c>
      <c r="AV3008" s="17" t="s">
        <v>74</v>
      </c>
      <c r="AW3008" s="17">
        <v>0.40662872190750898</v>
      </c>
      <c r="AX3008" s="17">
        <v>0.357024277306838</v>
      </c>
      <c r="AY3008" s="17">
        <v>0.31533454593170901</v>
      </c>
      <c r="AZ3008" s="17">
        <v>0.44362337090110399</v>
      </c>
    </row>
    <row r="3009" spans="2:52" x14ac:dyDescent="0.35">
      <c r="B3009" t="s">
        <v>784</v>
      </c>
      <c r="C3009" s="17">
        <v>0.39800786873982502</v>
      </c>
      <c r="D3009" s="17">
        <v>0.40199730672359701</v>
      </c>
      <c r="E3009" s="17">
        <v>0.39373280600440203</v>
      </c>
      <c r="F3009" s="17"/>
      <c r="G3009" s="17">
        <v>0.27195076730654</v>
      </c>
      <c r="H3009" s="17">
        <v>0.25303184216915697</v>
      </c>
      <c r="I3009" s="17">
        <v>0.37864356044348402</v>
      </c>
      <c r="J3009" s="17">
        <v>0.43320362837759502</v>
      </c>
      <c r="K3009" s="17">
        <v>0.49091721439807501</v>
      </c>
      <c r="L3009" s="17">
        <v>0.53155576506449298</v>
      </c>
      <c r="M3009" s="17"/>
      <c r="N3009" s="17">
        <v>0.37818493106373802</v>
      </c>
      <c r="O3009" s="17">
        <v>0.38975105803398802</v>
      </c>
      <c r="P3009" s="17">
        <v>0.42413988881798498</v>
      </c>
      <c r="Q3009" s="17">
        <v>0.40407446657533103</v>
      </c>
      <c r="R3009" s="17"/>
      <c r="S3009" s="17">
        <v>0.31648185304029203</v>
      </c>
      <c r="T3009" s="17">
        <v>0.44596642169787798</v>
      </c>
      <c r="U3009" s="17">
        <v>0.42099189678345</v>
      </c>
      <c r="V3009" s="17">
        <v>0.41610762736547902</v>
      </c>
      <c r="W3009" s="17">
        <v>0.474530227425767</v>
      </c>
      <c r="X3009" s="17">
        <v>0.341286347418852</v>
      </c>
      <c r="Y3009" s="17">
        <v>0.45884483078592497</v>
      </c>
      <c r="Z3009" s="17">
        <v>0.39412487445533501</v>
      </c>
      <c r="AA3009" s="17">
        <v>0.36655314375026998</v>
      </c>
      <c r="AB3009" s="17">
        <v>0.34264064638271602</v>
      </c>
      <c r="AC3009" s="17">
        <v>0.57521020144107704</v>
      </c>
      <c r="AD3009" s="17">
        <v>0.34686563083093003</v>
      </c>
      <c r="AE3009" s="17"/>
      <c r="AF3009" s="17">
        <v>0.45134218564277501</v>
      </c>
      <c r="AG3009" s="17">
        <v>0.39537518351750001</v>
      </c>
      <c r="AH3009" s="17">
        <v>0.35442751297965402</v>
      </c>
      <c r="AI3009" s="17"/>
      <c r="AJ3009" s="17">
        <v>0.47960157712482299</v>
      </c>
      <c r="AK3009" s="17">
        <v>0.332625465390332</v>
      </c>
      <c r="AL3009" s="17">
        <v>0.45425734132728501</v>
      </c>
      <c r="AM3009" s="17">
        <v>0.262651792442539</v>
      </c>
      <c r="AN3009" s="17">
        <v>0.395434536161272</v>
      </c>
      <c r="AO3009" s="17"/>
      <c r="AP3009" s="17">
        <v>0.45682449590566498</v>
      </c>
      <c r="AQ3009" s="17">
        <v>0.33663318065174502</v>
      </c>
      <c r="AR3009" s="17">
        <v>0.41079792575544</v>
      </c>
      <c r="AS3009" s="17"/>
      <c r="AT3009" s="17">
        <v>0.48745564294587002</v>
      </c>
      <c r="AU3009" s="17">
        <v>0.34738940046024502</v>
      </c>
      <c r="AV3009" s="17" t="s">
        <v>74</v>
      </c>
      <c r="AW3009" s="17">
        <v>0.27966874332484198</v>
      </c>
      <c r="AX3009" s="17">
        <v>0.31097902877324202</v>
      </c>
      <c r="AY3009" s="17">
        <v>0.40712846113867701</v>
      </c>
      <c r="AZ3009" s="17">
        <v>0.37920194873528301</v>
      </c>
    </row>
    <row r="3010" spans="2:52" x14ac:dyDescent="0.35">
      <c r="B3010" t="s">
        <v>112</v>
      </c>
      <c r="C3010" s="17">
        <v>0.18298980152250899</v>
      </c>
      <c r="D3010" s="17">
        <v>0.15560797589275599</v>
      </c>
      <c r="E3010" s="17">
        <v>0.21143759571107601</v>
      </c>
      <c r="F3010" s="17"/>
      <c r="G3010" s="17">
        <v>0.21162720888609299</v>
      </c>
      <c r="H3010" s="17">
        <v>0.200868668980895</v>
      </c>
      <c r="I3010" s="17">
        <v>0.14812042678912199</v>
      </c>
      <c r="J3010" s="17">
        <v>0.19082850821486</v>
      </c>
      <c r="K3010" s="17">
        <v>0.187920389088059</v>
      </c>
      <c r="L3010" s="17">
        <v>0.16867069442187599</v>
      </c>
      <c r="M3010" s="17"/>
      <c r="N3010" s="17">
        <v>0.14178388448396201</v>
      </c>
      <c r="O3010" s="17">
        <v>0.177003619325485</v>
      </c>
      <c r="P3010" s="17">
        <v>0.185798535352732</v>
      </c>
      <c r="Q3010" s="17">
        <v>0.22943469380204001</v>
      </c>
      <c r="R3010" s="17"/>
      <c r="S3010" s="17">
        <v>0.16371845428714901</v>
      </c>
      <c r="T3010" s="17">
        <v>0.20312601501300601</v>
      </c>
      <c r="U3010" s="17">
        <v>0.176046120837691</v>
      </c>
      <c r="V3010" s="17">
        <v>0.18778519782581199</v>
      </c>
      <c r="W3010" s="17">
        <v>0.22577526000529299</v>
      </c>
      <c r="X3010" s="17">
        <v>0.16396542780512099</v>
      </c>
      <c r="Y3010" s="17">
        <v>0.22145630186597301</v>
      </c>
      <c r="Z3010" s="17">
        <v>0.120606098697572</v>
      </c>
      <c r="AA3010" s="17">
        <v>0.173138443362402</v>
      </c>
      <c r="AB3010" s="17">
        <v>0.21745859791956501</v>
      </c>
      <c r="AC3010" s="17">
        <v>0.119505965086285</v>
      </c>
      <c r="AD3010" s="17">
        <v>0.198140795560314</v>
      </c>
      <c r="AE3010" s="17"/>
      <c r="AF3010" s="17">
        <v>0.17674023536122299</v>
      </c>
      <c r="AG3010" s="17">
        <v>0.15449851714378701</v>
      </c>
      <c r="AH3010" s="17">
        <v>0.24291605723124801</v>
      </c>
      <c r="AI3010" s="17"/>
      <c r="AJ3010" s="17">
        <v>0.141702208341975</v>
      </c>
      <c r="AK3010" s="17">
        <v>0.18401860235909601</v>
      </c>
      <c r="AL3010" s="17">
        <v>0.12933452897180001</v>
      </c>
      <c r="AM3010" s="17">
        <v>4.4651631456386898E-2</v>
      </c>
      <c r="AN3010" s="17">
        <v>0.231243383345208</v>
      </c>
      <c r="AO3010" s="17"/>
      <c r="AP3010" s="17">
        <v>0.129255685800681</v>
      </c>
      <c r="AQ3010" s="17">
        <v>0.185811530001079</v>
      </c>
      <c r="AR3010" s="17">
        <v>0.17821762455686699</v>
      </c>
      <c r="AS3010" s="17"/>
      <c r="AT3010" s="17">
        <v>0.17071007082584799</v>
      </c>
      <c r="AU3010" s="17">
        <v>0.17304341478287799</v>
      </c>
      <c r="AV3010" s="17" t="s">
        <v>74</v>
      </c>
      <c r="AW3010" s="17">
        <v>0.21892419331708701</v>
      </c>
      <c r="AX3010" s="17">
        <v>0.201697284633375</v>
      </c>
      <c r="AY3010" s="17">
        <v>0.18835354461212001</v>
      </c>
      <c r="AZ3010" s="17">
        <v>0.126033053143253</v>
      </c>
    </row>
    <row r="3011" spans="2:52" x14ac:dyDescent="0.35">
      <c r="C3011" s="17"/>
      <c r="D3011" s="17"/>
      <c r="E3011" s="17"/>
      <c r="F3011" s="17"/>
      <c r="G3011" s="17"/>
      <c r="H3011" s="17"/>
      <c r="I3011" s="17"/>
      <c r="J3011" s="17"/>
      <c r="K3011" s="17"/>
      <c r="L3011" s="17"/>
      <c r="M3011" s="17"/>
      <c r="N3011" s="17"/>
      <c r="O3011" s="17"/>
      <c r="P3011" s="17"/>
      <c r="Q3011" s="17"/>
      <c r="R3011" s="17"/>
      <c r="S3011" s="17"/>
      <c r="T3011" s="17"/>
      <c r="U3011" s="17"/>
      <c r="V3011" s="17"/>
      <c r="W3011" s="17"/>
      <c r="X3011" s="17"/>
      <c r="Y3011" s="17"/>
      <c r="Z3011" s="17"/>
      <c r="AA3011" s="17"/>
      <c r="AB3011" s="17"/>
      <c r="AC3011" s="17"/>
      <c r="AD3011" s="17"/>
      <c r="AE3011" s="17"/>
      <c r="AF3011" s="17"/>
      <c r="AG3011" s="17"/>
      <c r="AH3011" s="17"/>
      <c r="AI3011" s="17"/>
      <c r="AJ3011" s="17"/>
      <c r="AK3011" s="17"/>
      <c r="AL3011" s="17"/>
      <c r="AM3011" s="17"/>
      <c r="AN3011" s="17"/>
      <c r="AO3011" s="17"/>
      <c r="AP3011" s="17"/>
      <c r="AQ3011" s="17"/>
      <c r="AR3011" s="17"/>
      <c r="AS3011" s="17"/>
      <c r="AT3011" s="17"/>
      <c r="AU3011" s="17"/>
      <c r="AV3011" s="17"/>
      <c r="AW3011" s="17"/>
      <c r="AX3011" s="17"/>
      <c r="AY3011" s="17"/>
      <c r="AZ3011" s="17"/>
    </row>
    <row r="3012" spans="2:52" x14ac:dyDescent="0.35">
      <c r="B3012" s="6" t="s">
        <v>806</v>
      </c>
      <c r="C3012" s="17"/>
      <c r="D3012" s="17"/>
      <c r="E3012" s="17"/>
      <c r="F3012" s="17"/>
      <c r="G3012" s="17"/>
      <c r="H3012" s="17"/>
      <c r="I3012" s="17"/>
      <c r="J3012" s="17"/>
      <c r="K3012" s="17"/>
      <c r="L3012" s="17"/>
      <c r="M3012" s="17"/>
      <c r="N3012" s="17"/>
      <c r="O3012" s="17"/>
      <c r="P3012" s="17"/>
      <c r="Q3012" s="17"/>
      <c r="R3012" s="17"/>
      <c r="S3012" s="17"/>
      <c r="T3012" s="17"/>
      <c r="U3012" s="17"/>
      <c r="V3012" s="17"/>
      <c r="W3012" s="17"/>
      <c r="X3012" s="17"/>
      <c r="Y3012" s="17"/>
      <c r="Z3012" s="17"/>
      <c r="AA3012" s="17"/>
      <c r="AB3012" s="17"/>
      <c r="AC3012" s="17"/>
      <c r="AD3012" s="17"/>
      <c r="AE3012" s="17"/>
      <c r="AF3012" s="17"/>
      <c r="AG3012" s="17"/>
      <c r="AH3012" s="17"/>
      <c r="AI3012" s="17"/>
      <c r="AJ3012" s="17"/>
      <c r="AK3012" s="17"/>
      <c r="AL3012" s="17"/>
      <c r="AM3012" s="17"/>
      <c r="AN3012" s="17"/>
      <c r="AO3012" s="17"/>
      <c r="AP3012" s="17"/>
      <c r="AQ3012" s="17"/>
      <c r="AR3012" s="17"/>
      <c r="AS3012" s="17"/>
      <c r="AT3012" s="17"/>
      <c r="AU3012" s="17"/>
      <c r="AV3012" s="17"/>
      <c r="AW3012" s="17"/>
      <c r="AX3012" s="17"/>
      <c r="AY3012" s="17"/>
      <c r="AZ3012" s="17"/>
    </row>
    <row r="3013" spans="2:52" x14ac:dyDescent="0.35">
      <c r="B3013" s="24" t="s">
        <v>156</v>
      </c>
      <c r="C3013" s="17"/>
      <c r="D3013" s="17"/>
      <c r="E3013" s="17"/>
      <c r="F3013" s="17"/>
      <c r="G3013" s="17"/>
      <c r="H3013" s="17"/>
      <c r="I3013" s="17"/>
      <c r="J3013" s="17"/>
      <c r="K3013" s="17"/>
      <c r="L3013" s="17"/>
      <c r="M3013" s="17"/>
      <c r="N3013" s="17"/>
      <c r="O3013" s="17"/>
      <c r="P3013" s="17"/>
      <c r="Q3013" s="17"/>
      <c r="R3013" s="17"/>
      <c r="S3013" s="17"/>
      <c r="T3013" s="17"/>
      <c r="U3013" s="17"/>
      <c r="V3013" s="17"/>
      <c r="W3013" s="17"/>
      <c r="X3013" s="17"/>
      <c r="Y3013" s="17"/>
      <c r="Z3013" s="17"/>
      <c r="AA3013" s="17"/>
      <c r="AB3013" s="17"/>
      <c r="AC3013" s="17"/>
      <c r="AD3013" s="17"/>
      <c r="AE3013" s="17"/>
      <c r="AF3013" s="17"/>
      <c r="AG3013" s="17"/>
      <c r="AH3013" s="17"/>
      <c r="AI3013" s="17"/>
      <c r="AJ3013" s="17"/>
      <c r="AK3013" s="17"/>
      <c r="AL3013" s="17"/>
      <c r="AM3013" s="17"/>
      <c r="AN3013" s="17"/>
      <c r="AO3013" s="17"/>
      <c r="AP3013" s="17"/>
      <c r="AQ3013" s="17"/>
      <c r="AR3013" s="17"/>
      <c r="AS3013" s="17"/>
      <c r="AT3013" s="17"/>
      <c r="AU3013" s="17"/>
      <c r="AV3013" s="17"/>
      <c r="AW3013" s="17"/>
      <c r="AX3013" s="17"/>
      <c r="AY3013" s="17"/>
      <c r="AZ3013" s="17"/>
    </row>
    <row r="3014" spans="2:52" x14ac:dyDescent="0.35">
      <c r="B3014" t="s">
        <v>782</v>
      </c>
      <c r="C3014" s="17">
        <v>0.31686879159006698</v>
      </c>
      <c r="D3014" s="17">
        <v>0.32540184981037201</v>
      </c>
      <c r="E3014" s="17">
        <v>0.308761059205507</v>
      </c>
      <c r="F3014" s="17"/>
      <c r="G3014" s="17">
        <v>0.30938885107953801</v>
      </c>
      <c r="H3014" s="17">
        <v>0.31357046151625201</v>
      </c>
      <c r="I3014" s="17">
        <v>0.30655502882178698</v>
      </c>
      <c r="J3014" s="17">
        <v>0.26737784639450701</v>
      </c>
      <c r="K3014" s="17">
        <v>0.36567014287167698</v>
      </c>
      <c r="L3014" s="17">
        <v>0.34688779097064398</v>
      </c>
      <c r="M3014" s="17"/>
      <c r="N3014" s="17">
        <v>0.34075619058690798</v>
      </c>
      <c r="O3014" s="17">
        <v>0.31568249262824999</v>
      </c>
      <c r="P3014" s="17">
        <v>0.329635850750301</v>
      </c>
      <c r="Q3014" s="17">
        <v>0.28276815266928901</v>
      </c>
      <c r="R3014" s="17"/>
      <c r="S3014" s="17">
        <v>0.26984311693312102</v>
      </c>
      <c r="T3014" s="17">
        <v>0.30595099713881202</v>
      </c>
      <c r="U3014" s="17">
        <v>0.30262849929852198</v>
      </c>
      <c r="V3014" s="17">
        <v>0.28496776439407201</v>
      </c>
      <c r="W3014" s="17">
        <v>0.39462203430349702</v>
      </c>
      <c r="X3014" s="17">
        <v>0.29636688991179599</v>
      </c>
      <c r="Y3014" s="17">
        <v>0.41987811774462602</v>
      </c>
      <c r="Z3014" s="17">
        <v>0.440685178786832</v>
      </c>
      <c r="AA3014" s="17">
        <v>0.33456411237282302</v>
      </c>
      <c r="AB3014" s="17">
        <v>0.28065310471010901</v>
      </c>
      <c r="AC3014" s="17">
        <v>0.32539566191967001</v>
      </c>
      <c r="AD3014" s="17">
        <v>0.21847869586028501</v>
      </c>
      <c r="AE3014" s="17"/>
      <c r="AF3014" s="17">
        <v>0.36748395255534999</v>
      </c>
      <c r="AG3014" s="17">
        <v>0.29161164174015097</v>
      </c>
      <c r="AH3014" s="17">
        <v>0.30663745034467499</v>
      </c>
      <c r="AI3014" s="17"/>
      <c r="AJ3014" s="17">
        <v>0.34480266029466</v>
      </c>
      <c r="AK3014" s="17">
        <v>0.34213175383526201</v>
      </c>
      <c r="AL3014" s="17">
        <v>0.31536680778572501</v>
      </c>
      <c r="AM3014" s="17">
        <v>0.44621374965855498</v>
      </c>
      <c r="AN3014" s="17">
        <v>0.29300700426688903</v>
      </c>
      <c r="AO3014" s="17"/>
      <c r="AP3014" s="17">
        <v>0.34581264937538803</v>
      </c>
      <c r="AQ3014" s="17">
        <v>0.32761908504561199</v>
      </c>
      <c r="AR3014" s="17">
        <v>0.339410248433552</v>
      </c>
      <c r="AS3014" s="17"/>
      <c r="AT3014" s="17">
        <v>0.38500363369037999</v>
      </c>
      <c r="AU3014" s="17">
        <v>0.32428694078303699</v>
      </c>
      <c r="AV3014" s="17" t="s">
        <v>74</v>
      </c>
      <c r="AW3014" s="17">
        <v>0.21097461439138199</v>
      </c>
      <c r="AX3014" s="17">
        <v>0.24545224674468599</v>
      </c>
      <c r="AY3014" s="17">
        <v>0.26857699542198799</v>
      </c>
      <c r="AZ3014" s="17">
        <v>0.35740573438055601</v>
      </c>
    </row>
    <row r="3015" spans="2:52" x14ac:dyDescent="0.35">
      <c r="B3015" t="s">
        <v>783</v>
      </c>
      <c r="C3015" s="17">
        <v>0.32302492523836601</v>
      </c>
      <c r="D3015" s="17">
        <v>0.35700567665833199</v>
      </c>
      <c r="E3015" s="17">
        <v>0.28667002188436003</v>
      </c>
      <c r="F3015" s="17"/>
      <c r="G3015" s="17">
        <v>0.282319086783967</v>
      </c>
      <c r="H3015" s="17">
        <v>0.30269032995099199</v>
      </c>
      <c r="I3015" s="17">
        <v>0.347022078014534</v>
      </c>
      <c r="J3015" s="17">
        <v>0.31646265456855799</v>
      </c>
      <c r="K3015" s="17">
        <v>0.28411452330894199</v>
      </c>
      <c r="L3015" s="17">
        <v>0.37680929783685502</v>
      </c>
      <c r="M3015" s="17"/>
      <c r="N3015" s="17">
        <v>0.36580233105473198</v>
      </c>
      <c r="O3015" s="17">
        <v>0.330410056556945</v>
      </c>
      <c r="P3015" s="17">
        <v>0.26797990048359799</v>
      </c>
      <c r="Q3015" s="17">
        <v>0.320036814654718</v>
      </c>
      <c r="R3015" s="17"/>
      <c r="S3015" s="17">
        <v>0.36458456982017801</v>
      </c>
      <c r="T3015" s="17">
        <v>0.31190366658123497</v>
      </c>
      <c r="U3015" s="17">
        <v>0.34592625878705102</v>
      </c>
      <c r="V3015" s="17">
        <v>0.36276849873602302</v>
      </c>
      <c r="W3015" s="17">
        <v>0.249677330129326</v>
      </c>
      <c r="X3015" s="17">
        <v>0.32305328263422001</v>
      </c>
      <c r="Y3015" s="17">
        <v>0.22175472802072299</v>
      </c>
      <c r="Z3015" s="17">
        <v>0.33029888494280202</v>
      </c>
      <c r="AA3015" s="17">
        <v>0.34569024759474098</v>
      </c>
      <c r="AB3015" s="17">
        <v>0.311497991947221</v>
      </c>
      <c r="AC3015" s="17">
        <v>0.27673658454142003</v>
      </c>
      <c r="AD3015" s="17">
        <v>0.41630246287732398</v>
      </c>
      <c r="AE3015" s="17"/>
      <c r="AF3015" s="17">
        <v>0.27424202079292798</v>
      </c>
      <c r="AG3015" s="17">
        <v>0.378783140255531</v>
      </c>
      <c r="AH3015" s="17">
        <v>0.29976802797526703</v>
      </c>
      <c r="AI3015" s="17"/>
      <c r="AJ3015" s="17">
        <v>0.32084422414872998</v>
      </c>
      <c r="AK3015" s="17">
        <v>0.29517004176661299</v>
      </c>
      <c r="AL3015" s="17">
        <v>0.414168152088771</v>
      </c>
      <c r="AM3015" s="17">
        <v>0.184765789023458</v>
      </c>
      <c r="AN3015" s="17">
        <v>0.29075638242293</v>
      </c>
      <c r="AO3015" s="17"/>
      <c r="AP3015" s="17">
        <v>0.33951312980661802</v>
      </c>
      <c r="AQ3015" s="17">
        <v>0.30908560837272397</v>
      </c>
      <c r="AR3015" s="17">
        <v>0.41576777864126602</v>
      </c>
      <c r="AS3015" s="17"/>
      <c r="AT3015" s="17">
        <v>0.30796261274292902</v>
      </c>
      <c r="AU3015" s="17">
        <v>0.28875035902179802</v>
      </c>
      <c r="AV3015" s="17" t="s">
        <v>74</v>
      </c>
      <c r="AW3015" s="17">
        <v>0.30895422313744803</v>
      </c>
      <c r="AX3015" s="17">
        <v>0.36448534937310501</v>
      </c>
      <c r="AY3015" s="17">
        <v>0.38684603126207401</v>
      </c>
      <c r="AZ3015" s="17">
        <v>0.29202219886654202</v>
      </c>
    </row>
    <row r="3016" spans="2:52" x14ac:dyDescent="0.35">
      <c r="B3016" t="s">
        <v>784</v>
      </c>
      <c r="C3016" s="17">
        <v>0.120982720059699</v>
      </c>
      <c r="D3016" s="17">
        <v>0.122652183688088</v>
      </c>
      <c r="E3016" s="17">
        <v>0.118835052463725</v>
      </c>
      <c r="F3016" s="17"/>
      <c r="G3016" s="17">
        <v>0.17002303257165999</v>
      </c>
      <c r="H3016" s="17">
        <v>0.15310955597534701</v>
      </c>
      <c r="I3016" s="17">
        <v>0.132720827773362</v>
      </c>
      <c r="J3016" s="17">
        <v>0.12714143380644299</v>
      </c>
      <c r="K3016" s="17">
        <v>9.3937175385118504E-2</v>
      </c>
      <c r="L3016" s="17">
        <v>6.2294861922384599E-2</v>
      </c>
      <c r="M3016" s="17"/>
      <c r="N3016" s="17">
        <v>0.10411473282488</v>
      </c>
      <c r="O3016" s="17">
        <v>0.148095245435474</v>
      </c>
      <c r="P3016" s="17">
        <v>0.111555381516331</v>
      </c>
      <c r="Q3016" s="17">
        <v>0.119159078568296</v>
      </c>
      <c r="R3016" s="17"/>
      <c r="S3016" s="17">
        <v>0.135790698133887</v>
      </c>
      <c r="T3016" s="17">
        <v>0.13933050032585401</v>
      </c>
      <c r="U3016" s="17">
        <v>0.116047984494484</v>
      </c>
      <c r="V3016" s="17">
        <v>0.111669984130789</v>
      </c>
      <c r="W3016" s="17">
        <v>9.8211677337087896E-2</v>
      </c>
      <c r="X3016" s="17">
        <v>0.16581060602161099</v>
      </c>
      <c r="Y3016" s="17">
        <v>0.102738631694982</v>
      </c>
      <c r="Z3016" s="17">
        <v>7.4705753921054802E-2</v>
      </c>
      <c r="AA3016" s="17">
        <v>0.10234262932155699</v>
      </c>
      <c r="AB3016" s="17">
        <v>0.10519047596735701</v>
      </c>
      <c r="AC3016" s="17">
        <v>0.165417208091972</v>
      </c>
      <c r="AD3016" s="17">
        <v>8.6959585451165305E-2</v>
      </c>
      <c r="AE3016" s="17"/>
      <c r="AF3016" s="17">
        <v>0.132326230004087</v>
      </c>
      <c r="AG3016" s="17">
        <v>9.2144619040661097E-2</v>
      </c>
      <c r="AH3016" s="17">
        <v>0.136420517360963</v>
      </c>
      <c r="AI3016" s="17"/>
      <c r="AJ3016" s="17">
        <v>0.125418345557674</v>
      </c>
      <c r="AK3016" s="17">
        <v>0.13792647368090599</v>
      </c>
      <c r="AL3016" s="17">
        <v>7.1290357076069899E-2</v>
      </c>
      <c r="AM3016" s="17">
        <v>0.136479948206679</v>
      </c>
      <c r="AN3016" s="17">
        <v>0.13343151058518099</v>
      </c>
      <c r="AO3016" s="17"/>
      <c r="AP3016" s="17">
        <v>0.127109271263424</v>
      </c>
      <c r="AQ3016" s="17">
        <v>0.136867179848813</v>
      </c>
      <c r="AR3016" s="17">
        <v>6.6450114658221204E-2</v>
      </c>
      <c r="AS3016" s="17"/>
      <c r="AT3016" s="17">
        <v>9.1722433088928398E-2</v>
      </c>
      <c r="AU3016" s="17">
        <v>0.13759321004389</v>
      </c>
      <c r="AV3016" s="17" t="s">
        <v>74</v>
      </c>
      <c r="AW3016" s="17">
        <v>0.14854064654340601</v>
      </c>
      <c r="AX3016" s="17">
        <v>0.114502856077017</v>
      </c>
      <c r="AY3016" s="17">
        <v>0.12616064319960901</v>
      </c>
      <c r="AZ3016" s="17">
        <v>0.20037902820332501</v>
      </c>
    </row>
    <row r="3017" spans="2:52" x14ac:dyDescent="0.35">
      <c r="B3017" t="s">
        <v>112</v>
      </c>
      <c r="C3017" s="17">
        <v>0.239123563111869</v>
      </c>
      <c r="D3017" s="17">
        <v>0.19494028984320799</v>
      </c>
      <c r="E3017" s="17">
        <v>0.28573386644640703</v>
      </c>
      <c r="F3017" s="17"/>
      <c r="G3017" s="17">
        <v>0.23826902956483501</v>
      </c>
      <c r="H3017" s="17">
        <v>0.230629652557408</v>
      </c>
      <c r="I3017" s="17">
        <v>0.213702065390317</v>
      </c>
      <c r="J3017" s="17">
        <v>0.28901806523049201</v>
      </c>
      <c r="K3017" s="17">
        <v>0.25627815843426199</v>
      </c>
      <c r="L3017" s="17">
        <v>0.21400804927011599</v>
      </c>
      <c r="M3017" s="17"/>
      <c r="N3017" s="17">
        <v>0.189326745533481</v>
      </c>
      <c r="O3017" s="17">
        <v>0.20581220537933101</v>
      </c>
      <c r="P3017" s="17">
        <v>0.29082886724976997</v>
      </c>
      <c r="Q3017" s="17">
        <v>0.27803595410769699</v>
      </c>
      <c r="R3017" s="17"/>
      <c r="S3017" s="17">
        <v>0.229781615112814</v>
      </c>
      <c r="T3017" s="17">
        <v>0.242814835954099</v>
      </c>
      <c r="U3017" s="17">
        <v>0.235397257419943</v>
      </c>
      <c r="V3017" s="17">
        <v>0.24059375273911601</v>
      </c>
      <c r="W3017" s="17">
        <v>0.25748895823008899</v>
      </c>
      <c r="X3017" s="17">
        <v>0.21476922143237401</v>
      </c>
      <c r="Y3017" s="17">
        <v>0.255628522539668</v>
      </c>
      <c r="Z3017" s="17">
        <v>0.15431018234931199</v>
      </c>
      <c r="AA3017" s="17">
        <v>0.21740301071088</v>
      </c>
      <c r="AB3017" s="17">
        <v>0.30265842737531401</v>
      </c>
      <c r="AC3017" s="17">
        <v>0.232450545446938</v>
      </c>
      <c r="AD3017" s="17">
        <v>0.27825925581122501</v>
      </c>
      <c r="AE3017" s="17"/>
      <c r="AF3017" s="17">
        <v>0.22594779664763601</v>
      </c>
      <c r="AG3017" s="17">
        <v>0.23746059896365701</v>
      </c>
      <c r="AH3017" s="17">
        <v>0.25717400431909498</v>
      </c>
      <c r="AI3017" s="17"/>
      <c r="AJ3017" s="17">
        <v>0.20893476999893601</v>
      </c>
      <c r="AK3017" s="17">
        <v>0.22477173071721801</v>
      </c>
      <c r="AL3017" s="17">
        <v>0.199174683049434</v>
      </c>
      <c r="AM3017" s="17">
        <v>0.23254051311130799</v>
      </c>
      <c r="AN3017" s="17">
        <v>0.28280510272499998</v>
      </c>
      <c r="AO3017" s="17"/>
      <c r="AP3017" s="17">
        <v>0.18756494955457101</v>
      </c>
      <c r="AQ3017" s="17">
        <v>0.22642812673285101</v>
      </c>
      <c r="AR3017" s="17">
        <v>0.17837185826696</v>
      </c>
      <c r="AS3017" s="17"/>
      <c r="AT3017" s="17">
        <v>0.215311320477762</v>
      </c>
      <c r="AU3017" s="17">
        <v>0.24936949015127499</v>
      </c>
      <c r="AV3017" s="17" t="s">
        <v>74</v>
      </c>
      <c r="AW3017" s="17">
        <v>0.331530515927764</v>
      </c>
      <c r="AX3017" s="17">
        <v>0.27555954780519198</v>
      </c>
      <c r="AY3017" s="17">
        <v>0.21841633011632799</v>
      </c>
      <c r="AZ3017" s="17">
        <v>0.150193038549577</v>
      </c>
    </row>
    <row r="3018" spans="2:52" x14ac:dyDescent="0.35">
      <c r="C3018" s="17"/>
      <c r="D3018" s="17"/>
      <c r="E3018" s="17"/>
      <c r="F3018" s="17"/>
      <c r="G3018" s="17"/>
      <c r="H3018" s="17"/>
      <c r="I3018" s="17"/>
      <c r="J3018" s="17"/>
      <c r="K3018" s="17"/>
      <c r="L3018" s="17"/>
      <c r="M3018" s="17"/>
      <c r="N3018" s="17"/>
      <c r="O3018" s="17"/>
      <c r="P3018" s="17"/>
      <c r="Q3018" s="17"/>
      <c r="R3018" s="17"/>
      <c r="S3018" s="17"/>
      <c r="T3018" s="17"/>
      <c r="U3018" s="17"/>
      <c r="V3018" s="17"/>
      <c r="W3018" s="17"/>
      <c r="X3018" s="17"/>
      <c r="Y3018" s="17"/>
      <c r="Z3018" s="17"/>
      <c r="AA3018" s="17"/>
      <c r="AB3018" s="17"/>
      <c r="AC3018" s="17"/>
      <c r="AD3018" s="17"/>
      <c r="AE3018" s="17"/>
      <c r="AF3018" s="17"/>
      <c r="AG3018" s="17"/>
      <c r="AH3018" s="17"/>
      <c r="AI3018" s="17"/>
      <c r="AJ3018" s="17"/>
      <c r="AK3018" s="17"/>
      <c r="AL3018" s="17"/>
      <c r="AM3018" s="17"/>
      <c r="AN3018" s="17"/>
      <c r="AO3018" s="17"/>
      <c r="AP3018" s="17"/>
      <c r="AQ3018" s="17"/>
      <c r="AR3018" s="17"/>
      <c r="AS3018" s="17"/>
      <c r="AT3018" s="17"/>
      <c r="AU3018" s="17"/>
      <c r="AV3018" s="17"/>
      <c r="AW3018" s="17"/>
      <c r="AX3018" s="17"/>
      <c r="AY3018" s="17"/>
      <c r="AZ3018" s="17"/>
    </row>
    <row r="3019" spans="2:52" x14ac:dyDescent="0.35">
      <c r="B3019" s="6" t="s">
        <v>807</v>
      </c>
      <c r="C3019" s="17"/>
      <c r="D3019" s="17"/>
      <c r="E3019" s="17"/>
      <c r="F3019" s="17"/>
      <c r="G3019" s="17"/>
      <c r="H3019" s="17"/>
      <c r="I3019" s="17"/>
      <c r="J3019" s="17"/>
      <c r="K3019" s="17"/>
      <c r="L3019" s="17"/>
      <c r="M3019" s="17"/>
      <c r="N3019" s="17"/>
      <c r="O3019" s="17"/>
      <c r="P3019" s="17"/>
      <c r="Q3019" s="17"/>
      <c r="R3019" s="17"/>
      <c r="S3019" s="17"/>
      <c r="T3019" s="17"/>
      <c r="U3019" s="17"/>
      <c r="V3019" s="17"/>
      <c r="W3019" s="17"/>
      <c r="X3019" s="17"/>
      <c r="Y3019" s="17"/>
      <c r="Z3019" s="17"/>
      <c r="AA3019" s="17"/>
      <c r="AB3019" s="17"/>
      <c r="AC3019" s="17"/>
      <c r="AD3019" s="17"/>
      <c r="AE3019" s="17"/>
      <c r="AF3019" s="17"/>
      <c r="AG3019" s="17"/>
      <c r="AH3019" s="17"/>
      <c r="AI3019" s="17"/>
      <c r="AJ3019" s="17"/>
      <c r="AK3019" s="17"/>
      <c r="AL3019" s="17"/>
      <c r="AM3019" s="17"/>
      <c r="AN3019" s="17"/>
      <c r="AO3019" s="17"/>
      <c r="AP3019" s="17"/>
      <c r="AQ3019" s="17"/>
      <c r="AR3019" s="17"/>
      <c r="AS3019" s="17"/>
      <c r="AT3019" s="17"/>
      <c r="AU3019" s="17"/>
      <c r="AV3019" s="17"/>
      <c r="AW3019" s="17"/>
      <c r="AX3019" s="17"/>
      <c r="AY3019" s="17"/>
      <c r="AZ3019" s="17"/>
    </row>
    <row r="3020" spans="2:52" x14ac:dyDescent="0.35">
      <c r="B3020" s="24" t="s">
        <v>156</v>
      </c>
      <c r="C3020" s="17"/>
      <c r="D3020" s="17"/>
      <c r="E3020" s="17"/>
      <c r="F3020" s="17"/>
      <c r="G3020" s="17"/>
      <c r="H3020" s="17"/>
      <c r="I3020" s="17"/>
      <c r="J3020" s="17"/>
      <c r="K3020" s="17"/>
      <c r="L3020" s="17"/>
      <c r="M3020" s="17"/>
      <c r="N3020" s="17"/>
      <c r="O3020" s="17"/>
      <c r="P3020" s="17"/>
      <c r="Q3020" s="17"/>
      <c r="R3020" s="17"/>
      <c r="S3020" s="17"/>
      <c r="T3020" s="17"/>
      <c r="U3020" s="17"/>
      <c r="V3020" s="17"/>
      <c r="W3020" s="17"/>
      <c r="X3020" s="17"/>
      <c r="Y3020" s="17"/>
      <c r="Z3020" s="17"/>
      <c r="AA3020" s="17"/>
      <c r="AB3020" s="17"/>
      <c r="AC3020" s="17"/>
      <c r="AD3020" s="17"/>
      <c r="AE3020" s="17"/>
      <c r="AF3020" s="17"/>
      <c r="AG3020" s="17"/>
      <c r="AH3020" s="17"/>
      <c r="AI3020" s="17"/>
      <c r="AJ3020" s="17"/>
      <c r="AK3020" s="17"/>
      <c r="AL3020" s="17"/>
      <c r="AM3020" s="17"/>
      <c r="AN3020" s="17"/>
      <c r="AO3020" s="17"/>
      <c r="AP3020" s="17"/>
      <c r="AQ3020" s="17"/>
      <c r="AR3020" s="17"/>
      <c r="AS3020" s="17"/>
      <c r="AT3020" s="17"/>
      <c r="AU3020" s="17"/>
      <c r="AV3020" s="17"/>
      <c r="AW3020" s="17"/>
      <c r="AX3020" s="17"/>
      <c r="AY3020" s="17"/>
      <c r="AZ3020" s="17"/>
    </row>
    <row r="3021" spans="2:52" x14ac:dyDescent="0.35">
      <c r="B3021" t="s">
        <v>782</v>
      </c>
      <c r="C3021" s="17">
        <v>0.117272924956803</v>
      </c>
      <c r="D3021" s="17">
        <v>0.120600206723999</v>
      </c>
      <c r="E3021" s="17">
        <v>0.11306526967569699</v>
      </c>
      <c r="F3021" s="17"/>
      <c r="G3021" s="17">
        <v>0.15635307400851001</v>
      </c>
      <c r="H3021" s="17">
        <v>0.16891745429847299</v>
      </c>
      <c r="I3021" s="17">
        <v>0.140791114859322</v>
      </c>
      <c r="J3021" s="17">
        <v>7.3769272396541796E-2</v>
      </c>
      <c r="K3021" s="17">
        <v>0.103747330575167</v>
      </c>
      <c r="L3021" s="17">
        <v>7.4565904584569895E-2</v>
      </c>
      <c r="M3021" s="17"/>
      <c r="N3021" s="17">
        <v>0.15667609384930201</v>
      </c>
      <c r="O3021" s="17">
        <v>0.104594003610021</v>
      </c>
      <c r="P3021" s="17">
        <v>0.11647302058037</v>
      </c>
      <c r="Q3021" s="17">
        <v>9.1050939119460605E-2</v>
      </c>
      <c r="R3021" s="17"/>
      <c r="S3021" s="17">
        <v>0.19061709324373699</v>
      </c>
      <c r="T3021" s="17">
        <v>0.13443179802216501</v>
      </c>
      <c r="U3021" s="17">
        <v>0.106426786855296</v>
      </c>
      <c r="V3021" s="17">
        <v>0.100414519493306</v>
      </c>
      <c r="W3021" s="17">
        <v>0.104366631796457</v>
      </c>
      <c r="X3021" s="17">
        <v>0.131570601187218</v>
      </c>
      <c r="Y3021" s="17">
        <v>5.83060795997579E-2</v>
      </c>
      <c r="Z3021" s="17">
        <v>0.12101803679596999</v>
      </c>
      <c r="AA3021" s="17">
        <v>9.1991895846207206E-2</v>
      </c>
      <c r="AB3021" s="17">
        <v>9.6944264849504594E-2</v>
      </c>
      <c r="AC3021" s="17">
        <v>0.13502526616735</v>
      </c>
      <c r="AD3021" s="17">
        <v>5.6772656034933401E-2</v>
      </c>
      <c r="AE3021" s="17"/>
      <c r="AF3021" s="17">
        <v>0.11123049197361801</v>
      </c>
      <c r="AG3021" s="17">
        <v>0.116983605625873</v>
      </c>
      <c r="AH3021" s="17">
        <v>0.14597435690944399</v>
      </c>
      <c r="AI3021" s="17"/>
      <c r="AJ3021" s="17">
        <v>0.110047552998637</v>
      </c>
      <c r="AK3021" s="17">
        <v>0.145413929953329</v>
      </c>
      <c r="AL3021" s="17">
        <v>0.166812226138181</v>
      </c>
      <c r="AM3021" s="17">
        <v>0.24252556933389399</v>
      </c>
      <c r="AN3021" s="17">
        <v>0.11957455927298501</v>
      </c>
      <c r="AO3021" s="17"/>
      <c r="AP3021" s="17">
        <v>0.16084951480677501</v>
      </c>
      <c r="AQ3021" s="17">
        <v>0.134551778781173</v>
      </c>
      <c r="AR3021" s="17">
        <v>0.18196535742651701</v>
      </c>
      <c r="AS3021" s="17"/>
      <c r="AT3021" s="17">
        <v>0.10451929474796701</v>
      </c>
      <c r="AU3021" s="17">
        <v>0.101242003662136</v>
      </c>
      <c r="AV3021" s="17" t="s">
        <v>74</v>
      </c>
      <c r="AW3021" s="17">
        <v>0.155724583454834</v>
      </c>
      <c r="AX3021" s="17">
        <v>0.147262553122082</v>
      </c>
      <c r="AY3021" s="17">
        <v>0.14176343067244099</v>
      </c>
      <c r="AZ3021" s="17">
        <v>3.1602503825458803E-2</v>
      </c>
    </row>
    <row r="3022" spans="2:52" x14ac:dyDescent="0.35">
      <c r="B3022" t="s">
        <v>783</v>
      </c>
      <c r="C3022" s="17">
        <v>0.56331435273728203</v>
      </c>
      <c r="D3022" s="17">
        <v>0.54484173739219599</v>
      </c>
      <c r="E3022" s="17">
        <v>0.584433400980928</v>
      </c>
      <c r="F3022" s="17"/>
      <c r="G3022" s="17">
        <v>0.51494997569751899</v>
      </c>
      <c r="H3022" s="17">
        <v>0.610558335482423</v>
      </c>
      <c r="I3022" s="17">
        <v>0.59225345754779901</v>
      </c>
      <c r="J3022" s="17">
        <v>0.64049306878681</v>
      </c>
      <c r="K3022" s="17">
        <v>0.509544740310794</v>
      </c>
      <c r="L3022" s="17">
        <v>0.49811668395880299</v>
      </c>
      <c r="M3022" s="17"/>
      <c r="N3022" s="17">
        <v>0.52421048504682599</v>
      </c>
      <c r="O3022" s="17">
        <v>0.59326226234476398</v>
      </c>
      <c r="P3022" s="17">
        <v>0.57608154969046999</v>
      </c>
      <c r="Q3022" s="17">
        <v>0.55942893406859495</v>
      </c>
      <c r="R3022" s="17"/>
      <c r="S3022" s="17">
        <v>0.47720540607028</v>
      </c>
      <c r="T3022" s="17">
        <v>0.49320369545020698</v>
      </c>
      <c r="U3022" s="17">
        <v>0.53443280063082199</v>
      </c>
      <c r="V3022" s="17">
        <v>0.60906119923927204</v>
      </c>
      <c r="W3022" s="17">
        <v>0.56692900019757098</v>
      </c>
      <c r="X3022" s="17">
        <v>0.57796517922712398</v>
      </c>
      <c r="Y3022" s="17">
        <v>0.574222593972462</v>
      </c>
      <c r="Z3022" s="17">
        <v>0.64721601826659403</v>
      </c>
      <c r="AA3022" s="17">
        <v>0.60382233050383205</v>
      </c>
      <c r="AB3022" s="17">
        <v>0.53172191166844596</v>
      </c>
      <c r="AC3022" s="17">
        <v>0.67770983564158005</v>
      </c>
      <c r="AD3022" s="17">
        <v>0.71708017376113198</v>
      </c>
      <c r="AE3022" s="17"/>
      <c r="AF3022" s="17">
        <v>0.55140663911843801</v>
      </c>
      <c r="AG3022" s="17">
        <v>0.582789591261894</v>
      </c>
      <c r="AH3022" s="17">
        <v>0.54752628853226504</v>
      </c>
      <c r="AI3022" s="17"/>
      <c r="AJ3022" s="17">
        <v>0.50798720737193703</v>
      </c>
      <c r="AK3022" s="17">
        <v>0.60037514311042595</v>
      </c>
      <c r="AL3022" s="17">
        <v>0.55656334473565505</v>
      </c>
      <c r="AM3022" s="17">
        <v>0.65437057206064897</v>
      </c>
      <c r="AN3022" s="17">
        <v>0.57398735427077296</v>
      </c>
      <c r="AO3022" s="17"/>
      <c r="AP3022" s="17">
        <v>0.46352472870460298</v>
      </c>
      <c r="AQ3022" s="17">
        <v>0.60452139825843099</v>
      </c>
      <c r="AR3022" s="17">
        <v>0.536248596989084</v>
      </c>
      <c r="AS3022" s="17"/>
      <c r="AT3022" s="17">
        <v>0.49669522792741599</v>
      </c>
      <c r="AU3022" s="17">
        <v>0.62632809431988901</v>
      </c>
      <c r="AV3022" s="17" t="s">
        <v>74</v>
      </c>
      <c r="AW3022" s="17">
        <v>0.59402407945130298</v>
      </c>
      <c r="AX3022" s="17">
        <v>0.60584794011737897</v>
      </c>
      <c r="AY3022" s="17">
        <v>0.56326703357055397</v>
      </c>
      <c r="AZ3022" s="17">
        <v>0.66875543424091599</v>
      </c>
    </row>
    <row r="3023" spans="2:52" x14ac:dyDescent="0.35">
      <c r="B3023" t="s">
        <v>784</v>
      </c>
      <c r="C3023" s="17">
        <v>0.14687764103032</v>
      </c>
      <c r="D3023" s="17">
        <v>0.17413870010270199</v>
      </c>
      <c r="E3023" s="17">
        <v>0.117421875052693</v>
      </c>
      <c r="F3023" s="17"/>
      <c r="G3023" s="17">
        <v>0.11535560574958</v>
      </c>
      <c r="H3023" s="17">
        <v>4.5655176035751401E-2</v>
      </c>
      <c r="I3023" s="17">
        <v>0.13637158745776701</v>
      </c>
      <c r="J3023" s="17">
        <v>0.117662312776768</v>
      </c>
      <c r="K3023" s="17">
        <v>0.22950719155678601</v>
      </c>
      <c r="L3023" s="17">
        <v>0.23523745592145701</v>
      </c>
      <c r="M3023" s="17"/>
      <c r="N3023" s="17">
        <v>0.158313516631259</v>
      </c>
      <c r="O3023" s="17">
        <v>0.14993352812305599</v>
      </c>
      <c r="P3023" s="17">
        <v>0.13996071289594</v>
      </c>
      <c r="Q3023" s="17">
        <v>0.138731901742184</v>
      </c>
      <c r="R3023" s="17"/>
      <c r="S3023" s="17">
        <v>0.158572330243649</v>
      </c>
      <c r="T3023" s="17">
        <v>0.16064208844493899</v>
      </c>
      <c r="U3023" s="17">
        <v>0.16652011624983501</v>
      </c>
      <c r="V3023" s="17">
        <v>0.150043670900318</v>
      </c>
      <c r="W3023" s="17">
        <v>0.12537868284304701</v>
      </c>
      <c r="X3023" s="17">
        <v>0.1522765228097</v>
      </c>
      <c r="Y3023" s="17">
        <v>0.18874331644987499</v>
      </c>
      <c r="Z3023" s="17">
        <v>0.13677031027509601</v>
      </c>
      <c r="AA3023" s="17">
        <v>0.15293679297934501</v>
      </c>
      <c r="AB3023" s="17">
        <v>0.12016837050687</v>
      </c>
      <c r="AC3023" s="17">
        <v>9.4662615920314497E-2</v>
      </c>
      <c r="AD3023" s="17">
        <v>6.5417106160243405E-2</v>
      </c>
      <c r="AE3023" s="17"/>
      <c r="AF3023" s="17">
        <v>0.17871049971606101</v>
      </c>
      <c r="AG3023" s="17">
        <v>0.14267849665098101</v>
      </c>
      <c r="AH3023" s="17">
        <v>0.10005776336567899</v>
      </c>
      <c r="AI3023" s="17"/>
      <c r="AJ3023" s="17">
        <v>0.220401619962689</v>
      </c>
      <c r="AK3023" s="17">
        <v>0.10819961676638901</v>
      </c>
      <c r="AL3023" s="17">
        <v>0.14957903587083099</v>
      </c>
      <c r="AM3023" s="17">
        <v>4.5276925605263398E-2</v>
      </c>
      <c r="AN3023" s="17">
        <v>9.8547718172034907E-2</v>
      </c>
      <c r="AO3023" s="17"/>
      <c r="AP3023" s="17">
        <v>0.21096116184177</v>
      </c>
      <c r="AQ3023" s="17">
        <v>0.117889103808641</v>
      </c>
      <c r="AR3023" s="17">
        <v>0.128504472032446</v>
      </c>
      <c r="AS3023" s="17"/>
      <c r="AT3023" s="17">
        <v>0.21579945912231199</v>
      </c>
      <c r="AU3023" s="17">
        <v>0.122338676615816</v>
      </c>
      <c r="AV3023" s="17" t="s">
        <v>74</v>
      </c>
      <c r="AW3023" s="17">
        <v>9.0628110883039098E-2</v>
      </c>
      <c r="AX3023" s="17">
        <v>8.47252471577781E-2</v>
      </c>
      <c r="AY3023" s="17">
        <v>0.10517271134379901</v>
      </c>
      <c r="AZ3023" s="17">
        <v>0.17445586132879401</v>
      </c>
    </row>
    <row r="3024" spans="2:52" x14ac:dyDescent="0.35">
      <c r="B3024" t="s">
        <v>112</v>
      </c>
      <c r="C3024" s="17">
        <v>0.172535081275594</v>
      </c>
      <c r="D3024" s="17">
        <v>0.160419355781103</v>
      </c>
      <c r="E3024" s="17">
        <v>0.18507945429068301</v>
      </c>
      <c r="F3024" s="17"/>
      <c r="G3024" s="17">
        <v>0.21334134454438999</v>
      </c>
      <c r="H3024" s="17">
        <v>0.17486903418335201</v>
      </c>
      <c r="I3024" s="17">
        <v>0.13058384013511201</v>
      </c>
      <c r="J3024" s="17">
        <v>0.16807534603988</v>
      </c>
      <c r="K3024" s="17">
        <v>0.157200737557253</v>
      </c>
      <c r="L3024" s="17">
        <v>0.19207995553516999</v>
      </c>
      <c r="M3024" s="17"/>
      <c r="N3024" s="17">
        <v>0.160799904472614</v>
      </c>
      <c r="O3024" s="17">
        <v>0.152210205922159</v>
      </c>
      <c r="P3024" s="17">
        <v>0.167484716833219</v>
      </c>
      <c r="Q3024" s="17">
        <v>0.21078822506976</v>
      </c>
      <c r="R3024" s="17"/>
      <c r="S3024" s="17">
        <v>0.17360517044233401</v>
      </c>
      <c r="T3024" s="17">
        <v>0.21172241808268799</v>
      </c>
      <c r="U3024" s="17">
        <v>0.192620296264048</v>
      </c>
      <c r="V3024" s="17">
        <v>0.14048061036710499</v>
      </c>
      <c r="W3024" s="17">
        <v>0.20332568516292501</v>
      </c>
      <c r="X3024" s="17">
        <v>0.13818769677595799</v>
      </c>
      <c r="Y3024" s="17">
        <v>0.178728009977905</v>
      </c>
      <c r="Z3024" s="17">
        <v>9.4995634662340206E-2</v>
      </c>
      <c r="AA3024" s="17">
        <v>0.15124898067061601</v>
      </c>
      <c r="AB3024" s="17">
        <v>0.25116545297518</v>
      </c>
      <c r="AC3024" s="17">
        <v>9.2602282270755107E-2</v>
      </c>
      <c r="AD3024" s="17">
        <v>0.160730064043691</v>
      </c>
      <c r="AE3024" s="17"/>
      <c r="AF3024" s="17">
        <v>0.158652369191883</v>
      </c>
      <c r="AG3024" s="17">
        <v>0.15754830646125201</v>
      </c>
      <c r="AH3024" s="17">
        <v>0.20644159119261199</v>
      </c>
      <c r="AI3024" s="17"/>
      <c r="AJ3024" s="17">
        <v>0.16156361966673699</v>
      </c>
      <c r="AK3024" s="17">
        <v>0.146011310169856</v>
      </c>
      <c r="AL3024" s="17">
        <v>0.12704539325533401</v>
      </c>
      <c r="AM3024" s="17">
        <v>5.7826933000193502E-2</v>
      </c>
      <c r="AN3024" s="17">
        <v>0.20789036828420701</v>
      </c>
      <c r="AO3024" s="17"/>
      <c r="AP3024" s="17">
        <v>0.16466459464685201</v>
      </c>
      <c r="AQ3024" s="17">
        <v>0.14303771915175501</v>
      </c>
      <c r="AR3024" s="17">
        <v>0.15328157355195299</v>
      </c>
      <c r="AS3024" s="17"/>
      <c r="AT3024" s="17">
        <v>0.18298601820230501</v>
      </c>
      <c r="AU3024" s="17">
        <v>0.15009122540215999</v>
      </c>
      <c r="AV3024" s="17" t="s">
        <v>74</v>
      </c>
      <c r="AW3024" s="17">
        <v>0.159623226210824</v>
      </c>
      <c r="AX3024" s="17">
        <v>0.16216425960276101</v>
      </c>
      <c r="AY3024" s="17">
        <v>0.189796824413206</v>
      </c>
      <c r="AZ3024" s="17">
        <v>0.12518620060483199</v>
      </c>
    </row>
    <row r="3025" spans="2:52" x14ac:dyDescent="0.35">
      <c r="C3025" s="17"/>
      <c r="D3025" s="17"/>
      <c r="E3025" s="17"/>
      <c r="F3025" s="17"/>
      <c r="G3025" s="17"/>
      <c r="H3025" s="17"/>
      <c r="I3025" s="17"/>
      <c r="J3025" s="17"/>
      <c r="K3025" s="17"/>
      <c r="L3025" s="17"/>
      <c r="M3025" s="17"/>
      <c r="N3025" s="17"/>
      <c r="O3025" s="17"/>
      <c r="P3025" s="17"/>
      <c r="Q3025" s="17"/>
      <c r="R3025" s="17"/>
      <c r="S3025" s="17"/>
      <c r="T3025" s="17"/>
      <c r="U3025" s="17"/>
      <c r="V3025" s="17"/>
      <c r="W3025" s="17"/>
      <c r="X3025" s="17"/>
      <c r="Y3025" s="17"/>
      <c r="Z3025" s="17"/>
      <c r="AA3025" s="17"/>
      <c r="AB3025" s="17"/>
      <c r="AC3025" s="17"/>
      <c r="AD3025" s="17"/>
      <c r="AE3025" s="17"/>
      <c r="AF3025" s="17"/>
      <c r="AG3025" s="17"/>
      <c r="AH3025" s="17"/>
      <c r="AI3025" s="17"/>
      <c r="AJ3025" s="17"/>
      <c r="AK3025" s="17"/>
      <c r="AL3025" s="17"/>
      <c r="AM3025" s="17"/>
      <c r="AN3025" s="17"/>
      <c r="AO3025" s="17"/>
      <c r="AP3025" s="17"/>
      <c r="AQ3025" s="17"/>
      <c r="AR3025" s="17"/>
      <c r="AS3025" s="17"/>
      <c r="AT3025" s="17"/>
      <c r="AU3025" s="17"/>
      <c r="AV3025" s="17"/>
      <c r="AW3025" s="17"/>
      <c r="AX3025" s="17"/>
      <c r="AY3025" s="17"/>
      <c r="AZ3025" s="17"/>
    </row>
    <row r="3026" spans="2:52" x14ac:dyDescent="0.35">
      <c r="B3026" s="6" t="s">
        <v>808</v>
      </c>
      <c r="C3026" s="17"/>
      <c r="D3026" s="17"/>
      <c r="E3026" s="17"/>
      <c r="F3026" s="17"/>
      <c r="G3026" s="17"/>
      <c r="H3026" s="17"/>
      <c r="I3026" s="17"/>
      <c r="J3026" s="17"/>
      <c r="K3026" s="17"/>
      <c r="L3026" s="17"/>
      <c r="M3026" s="17"/>
      <c r="N3026" s="17"/>
      <c r="O3026" s="17"/>
      <c r="P3026" s="17"/>
      <c r="Q3026" s="17"/>
      <c r="R3026" s="17"/>
      <c r="S3026" s="17"/>
      <c r="T3026" s="17"/>
      <c r="U3026" s="17"/>
      <c r="V3026" s="17"/>
      <c r="W3026" s="17"/>
      <c r="X3026" s="17"/>
      <c r="Y3026" s="17"/>
      <c r="Z3026" s="17"/>
      <c r="AA3026" s="17"/>
      <c r="AB3026" s="17"/>
      <c r="AC3026" s="17"/>
      <c r="AD3026" s="17"/>
      <c r="AE3026" s="17"/>
      <c r="AF3026" s="17"/>
      <c r="AG3026" s="17"/>
      <c r="AH3026" s="17"/>
      <c r="AI3026" s="17"/>
      <c r="AJ3026" s="17"/>
      <c r="AK3026" s="17"/>
      <c r="AL3026" s="17"/>
      <c r="AM3026" s="17"/>
      <c r="AN3026" s="17"/>
      <c r="AO3026" s="17"/>
      <c r="AP3026" s="17"/>
      <c r="AQ3026" s="17"/>
      <c r="AR3026" s="17"/>
      <c r="AS3026" s="17"/>
      <c r="AT3026" s="17"/>
      <c r="AU3026" s="17"/>
      <c r="AV3026" s="17"/>
      <c r="AW3026" s="17"/>
      <c r="AX3026" s="17"/>
      <c r="AY3026" s="17"/>
      <c r="AZ3026" s="17"/>
    </row>
    <row r="3027" spans="2:52" x14ac:dyDescent="0.35">
      <c r="B3027" s="24" t="s">
        <v>156</v>
      </c>
      <c r="C3027" s="17"/>
      <c r="D3027" s="17"/>
      <c r="E3027" s="17"/>
      <c r="F3027" s="17"/>
      <c r="G3027" s="17"/>
      <c r="H3027" s="17"/>
      <c r="I3027" s="17"/>
      <c r="J3027" s="17"/>
      <c r="K3027" s="17"/>
      <c r="L3027" s="17"/>
      <c r="M3027" s="17"/>
      <c r="N3027" s="17"/>
      <c r="O3027" s="17"/>
      <c r="P3027" s="17"/>
      <c r="Q3027" s="17"/>
      <c r="R3027" s="17"/>
      <c r="S3027" s="17"/>
      <c r="T3027" s="17"/>
      <c r="U3027" s="17"/>
      <c r="V3027" s="17"/>
      <c r="W3027" s="17"/>
      <c r="X3027" s="17"/>
      <c r="Y3027" s="17"/>
      <c r="Z3027" s="17"/>
      <c r="AA3027" s="17"/>
      <c r="AB3027" s="17"/>
      <c r="AC3027" s="17"/>
      <c r="AD3027" s="17"/>
      <c r="AE3027" s="17"/>
      <c r="AF3027" s="17"/>
      <c r="AG3027" s="17"/>
      <c r="AH3027" s="17"/>
      <c r="AI3027" s="17"/>
      <c r="AJ3027" s="17"/>
      <c r="AK3027" s="17"/>
      <c r="AL3027" s="17"/>
      <c r="AM3027" s="17"/>
      <c r="AN3027" s="17"/>
      <c r="AO3027" s="17"/>
      <c r="AP3027" s="17"/>
      <c r="AQ3027" s="17"/>
      <c r="AR3027" s="17"/>
      <c r="AS3027" s="17"/>
      <c r="AT3027" s="17"/>
      <c r="AU3027" s="17"/>
      <c r="AV3027" s="17"/>
      <c r="AW3027" s="17"/>
      <c r="AX3027" s="17"/>
      <c r="AY3027" s="17"/>
      <c r="AZ3027" s="17"/>
    </row>
    <row r="3028" spans="2:52" x14ac:dyDescent="0.35">
      <c r="B3028" t="s">
        <v>782</v>
      </c>
      <c r="C3028" s="17">
        <v>0.11485469008485</v>
      </c>
      <c r="D3028" s="17">
        <v>0.131114819962838</v>
      </c>
      <c r="E3028" s="17">
        <v>9.8624165773942798E-2</v>
      </c>
      <c r="F3028" s="17"/>
      <c r="G3028" s="17">
        <v>0.13297968895203299</v>
      </c>
      <c r="H3028" s="17">
        <v>0.18618774399930399</v>
      </c>
      <c r="I3028" s="17">
        <v>0.13544670636009601</v>
      </c>
      <c r="J3028" s="17">
        <v>9.4935798898064194E-2</v>
      </c>
      <c r="K3028" s="17">
        <v>8.6570076491263803E-2</v>
      </c>
      <c r="L3028" s="17">
        <v>6.1185410478763802E-2</v>
      </c>
      <c r="M3028" s="17"/>
      <c r="N3028" s="17">
        <v>0.166522107090258</v>
      </c>
      <c r="O3028" s="17">
        <v>8.2045096664078401E-2</v>
      </c>
      <c r="P3028" s="17">
        <v>0.12467832167789999</v>
      </c>
      <c r="Q3028" s="17">
        <v>8.7176870180976307E-2</v>
      </c>
      <c r="R3028" s="17"/>
      <c r="S3028" s="17">
        <v>0.20307880344825099</v>
      </c>
      <c r="T3028" s="17">
        <v>9.8785193228328697E-2</v>
      </c>
      <c r="U3028" s="17">
        <v>9.41552115560359E-2</v>
      </c>
      <c r="V3028" s="17">
        <v>0.109905758133421</v>
      </c>
      <c r="W3028" s="17">
        <v>0.11457558436509301</v>
      </c>
      <c r="X3028" s="17">
        <v>0.129597340767555</v>
      </c>
      <c r="Y3028" s="17">
        <v>9.4930947786713404E-2</v>
      </c>
      <c r="Z3028" s="17">
        <v>0.15587666207568199</v>
      </c>
      <c r="AA3028" s="17">
        <v>6.2136974493654899E-2</v>
      </c>
      <c r="AB3028" s="17">
        <v>0.118929210189435</v>
      </c>
      <c r="AC3028" s="17">
        <v>6.5859453219300798E-2</v>
      </c>
      <c r="AD3028" s="17">
        <v>6.7847062761875104E-2</v>
      </c>
      <c r="AE3028" s="17"/>
      <c r="AF3028" s="17">
        <v>0.119109562882753</v>
      </c>
      <c r="AG3028" s="17">
        <v>0.11730080851031</v>
      </c>
      <c r="AH3028" s="17">
        <v>0.122801219323581</v>
      </c>
      <c r="AI3028" s="17"/>
      <c r="AJ3028" s="17">
        <v>0.10117114517466499</v>
      </c>
      <c r="AK3028" s="17">
        <v>0.148824421476524</v>
      </c>
      <c r="AL3028" s="17">
        <v>0.12655671132422</v>
      </c>
      <c r="AM3028" s="17">
        <v>0.18355348526686799</v>
      </c>
      <c r="AN3028" s="17">
        <v>0.10227372349937799</v>
      </c>
      <c r="AO3028" s="17"/>
      <c r="AP3028" s="17">
        <v>0.14218265737424901</v>
      </c>
      <c r="AQ3028" s="17">
        <v>0.129959608225242</v>
      </c>
      <c r="AR3028" s="17">
        <v>0.14030869482473099</v>
      </c>
      <c r="AS3028" s="17"/>
      <c r="AT3028" s="17">
        <v>0.109774970875155</v>
      </c>
      <c r="AU3028" s="17">
        <v>0.12851406360788001</v>
      </c>
      <c r="AV3028" s="17" t="s">
        <v>74</v>
      </c>
      <c r="AW3028" s="17">
        <v>7.1870443899632805E-2</v>
      </c>
      <c r="AX3028" s="17">
        <v>0.12504435224806101</v>
      </c>
      <c r="AY3028" s="17">
        <v>0.116746214169027</v>
      </c>
      <c r="AZ3028" s="17">
        <v>0.12054899355636201</v>
      </c>
    </row>
    <row r="3029" spans="2:52" x14ac:dyDescent="0.35">
      <c r="B3029" t="s">
        <v>783</v>
      </c>
      <c r="C3029" s="17">
        <v>0.55625388239588502</v>
      </c>
      <c r="D3029" s="17">
        <v>0.58160929125097405</v>
      </c>
      <c r="E3029" s="17">
        <v>0.52786692333861196</v>
      </c>
      <c r="F3029" s="17"/>
      <c r="G3029" s="17">
        <v>0.48891811954718001</v>
      </c>
      <c r="H3029" s="17">
        <v>0.54464879763396801</v>
      </c>
      <c r="I3029" s="17">
        <v>0.55393021424058797</v>
      </c>
      <c r="J3029" s="17">
        <v>0.54280962808508704</v>
      </c>
      <c r="K3029" s="17">
        <v>0.56547082302715801</v>
      </c>
      <c r="L3029" s="17">
        <v>0.61993776305204196</v>
      </c>
      <c r="M3029" s="17"/>
      <c r="N3029" s="17">
        <v>0.55836138220828502</v>
      </c>
      <c r="O3029" s="17">
        <v>0.59524461419760899</v>
      </c>
      <c r="P3029" s="17">
        <v>0.52228847096230402</v>
      </c>
      <c r="Q3029" s="17">
        <v>0.54354142610012801</v>
      </c>
      <c r="R3029" s="17"/>
      <c r="S3029" s="17">
        <v>0.47606692268843398</v>
      </c>
      <c r="T3029" s="17">
        <v>0.51464745601032302</v>
      </c>
      <c r="U3029" s="17">
        <v>0.56288956523720901</v>
      </c>
      <c r="V3029" s="17">
        <v>0.61298459591850096</v>
      </c>
      <c r="W3029" s="17">
        <v>0.54366992791146596</v>
      </c>
      <c r="X3029" s="17">
        <v>0.54668945541798297</v>
      </c>
      <c r="Y3029" s="17">
        <v>0.51605770776835702</v>
      </c>
      <c r="Z3029" s="17">
        <v>0.60517287470227898</v>
      </c>
      <c r="AA3029" s="17">
        <v>0.63449121324669699</v>
      </c>
      <c r="AB3029" s="17">
        <v>0.58985858502285204</v>
      </c>
      <c r="AC3029" s="17">
        <v>0.59014044592083403</v>
      </c>
      <c r="AD3029" s="17">
        <v>0.53885643706928099</v>
      </c>
      <c r="AE3029" s="17"/>
      <c r="AF3029" s="17">
        <v>0.52940913051627503</v>
      </c>
      <c r="AG3029" s="17">
        <v>0.61135855947202</v>
      </c>
      <c r="AH3029" s="17">
        <v>0.49603142753853402</v>
      </c>
      <c r="AI3029" s="17"/>
      <c r="AJ3029" s="17">
        <v>0.56154358313358699</v>
      </c>
      <c r="AK3029" s="17">
        <v>0.58510600335502605</v>
      </c>
      <c r="AL3029" s="17">
        <v>0.63122396186838903</v>
      </c>
      <c r="AM3029" s="17">
        <v>0.48480722722901298</v>
      </c>
      <c r="AN3029" s="17">
        <v>0.508449822047772</v>
      </c>
      <c r="AO3029" s="17"/>
      <c r="AP3029" s="17">
        <v>0.55017638088476595</v>
      </c>
      <c r="AQ3029" s="17">
        <v>0.58146460955929002</v>
      </c>
      <c r="AR3029" s="17">
        <v>0.548548837714118</v>
      </c>
      <c r="AS3029" s="17"/>
      <c r="AT3029" s="17">
        <v>0.54578450688701696</v>
      </c>
      <c r="AU3029" s="17">
        <v>0.51740066917260596</v>
      </c>
      <c r="AV3029" s="17" t="s">
        <v>74</v>
      </c>
      <c r="AW3029" s="17">
        <v>0.66447108978553404</v>
      </c>
      <c r="AX3029" s="17">
        <v>0.59519750442836095</v>
      </c>
      <c r="AY3029" s="17">
        <v>0.56854025789768403</v>
      </c>
      <c r="AZ3029" s="17">
        <v>0.54176770206591696</v>
      </c>
    </row>
    <row r="3030" spans="2:52" x14ac:dyDescent="0.35">
      <c r="B3030" t="s">
        <v>784</v>
      </c>
      <c r="C3030" s="17">
        <v>0.106876586095072</v>
      </c>
      <c r="D3030" s="17">
        <v>0.107059726827873</v>
      </c>
      <c r="E3030" s="17">
        <v>0.107534308801652</v>
      </c>
      <c r="F3030" s="17"/>
      <c r="G3030" s="17">
        <v>0.13338155407156499</v>
      </c>
      <c r="H3030" s="17">
        <v>0.108074607818834</v>
      </c>
      <c r="I3030" s="17">
        <v>0.11756791078062299</v>
      </c>
      <c r="J3030" s="17">
        <v>0.103941602093249</v>
      </c>
      <c r="K3030" s="17">
        <v>0.101110128499725</v>
      </c>
      <c r="L3030" s="17">
        <v>8.4753210929331496E-2</v>
      </c>
      <c r="M3030" s="17"/>
      <c r="N3030" s="17">
        <v>9.0270625408856206E-2</v>
      </c>
      <c r="O3030" s="17">
        <v>0.111807491128379</v>
      </c>
      <c r="P3030" s="17">
        <v>0.116478240429466</v>
      </c>
      <c r="Q3030" s="17">
        <v>0.110299261367023</v>
      </c>
      <c r="R3030" s="17"/>
      <c r="S3030" s="17">
        <v>0.12913442659163901</v>
      </c>
      <c r="T3030" s="17">
        <v>0.132443371770846</v>
      </c>
      <c r="U3030" s="17">
        <v>7.9192894795805296E-2</v>
      </c>
      <c r="V3030" s="17">
        <v>7.2681449131167905E-2</v>
      </c>
      <c r="W3030" s="17">
        <v>9.3243776827152597E-2</v>
      </c>
      <c r="X3030" s="17">
        <v>0.12858029931498199</v>
      </c>
      <c r="Y3030" s="17">
        <v>0.111121465679536</v>
      </c>
      <c r="Z3030" s="17">
        <v>0.10004630295656899</v>
      </c>
      <c r="AA3030" s="17">
        <v>0.10778841924799799</v>
      </c>
      <c r="AB3030" s="17">
        <v>6.0515828067581198E-2</v>
      </c>
      <c r="AC3030" s="17">
        <v>0.121876720166951</v>
      </c>
      <c r="AD3030" s="17">
        <v>0.14547229079976501</v>
      </c>
      <c r="AE3030" s="17"/>
      <c r="AF3030" s="17">
        <v>0.12105467468728</v>
      </c>
      <c r="AG3030" s="17">
        <v>7.5866814307508995E-2</v>
      </c>
      <c r="AH3030" s="17">
        <v>0.158059786682517</v>
      </c>
      <c r="AI3030" s="17"/>
      <c r="AJ3030" s="17">
        <v>0.124040498055398</v>
      </c>
      <c r="AK3030" s="17">
        <v>8.0554109234162299E-2</v>
      </c>
      <c r="AL3030" s="17">
        <v>6.6842872497018702E-2</v>
      </c>
      <c r="AM3030" s="17">
        <v>0.13876017670297999</v>
      </c>
      <c r="AN3030" s="17">
        <v>0.146416908235625</v>
      </c>
      <c r="AO3030" s="17"/>
      <c r="AP3030" s="17">
        <v>0.10570928897133899</v>
      </c>
      <c r="AQ3030" s="17">
        <v>8.8132353510862405E-2</v>
      </c>
      <c r="AR3030" s="17">
        <v>8.93421164315749E-2</v>
      </c>
      <c r="AS3030" s="17"/>
      <c r="AT3030" s="17">
        <v>8.5546942886437799E-2</v>
      </c>
      <c r="AU3030" s="17">
        <v>0.12381588077247099</v>
      </c>
      <c r="AV3030" s="17" t="s">
        <v>74</v>
      </c>
      <c r="AW3030" s="17">
        <v>8.90698277052384E-2</v>
      </c>
      <c r="AX3030" s="17">
        <v>0.111456854053737</v>
      </c>
      <c r="AY3030" s="17">
        <v>0.118947818153855</v>
      </c>
      <c r="AZ3030" s="17">
        <v>0.185494951288842</v>
      </c>
    </row>
    <row r="3031" spans="2:52" x14ac:dyDescent="0.35">
      <c r="B3031" t="s">
        <v>112</v>
      </c>
      <c r="C3031" s="17">
        <v>0.222014841424193</v>
      </c>
      <c r="D3031" s="17">
        <v>0.180216161958316</v>
      </c>
      <c r="E3031" s="17">
        <v>0.26597460208579399</v>
      </c>
      <c r="F3031" s="17"/>
      <c r="G3031" s="17">
        <v>0.24472063742922301</v>
      </c>
      <c r="H3031" s="17">
        <v>0.16108885054789401</v>
      </c>
      <c r="I3031" s="17">
        <v>0.19305516861869301</v>
      </c>
      <c r="J3031" s="17">
        <v>0.25831297092359901</v>
      </c>
      <c r="K3031" s="17">
        <v>0.24684897198185399</v>
      </c>
      <c r="L3031" s="17">
        <v>0.23412361553986299</v>
      </c>
      <c r="M3031" s="17"/>
      <c r="N3031" s="17">
        <v>0.18484588529260099</v>
      </c>
      <c r="O3031" s="17">
        <v>0.210902798009934</v>
      </c>
      <c r="P3031" s="17">
        <v>0.23655496693032901</v>
      </c>
      <c r="Q3031" s="17">
        <v>0.25898244235187301</v>
      </c>
      <c r="R3031" s="17"/>
      <c r="S3031" s="17">
        <v>0.19171984727167601</v>
      </c>
      <c r="T3031" s="17">
        <v>0.25412397899050299</v>
      </c>
      <c r="U3031" s="17">
        <v>0.26376232841094999</v>
      </c>
      <c r="V3031" s="17">
        <v>0.20442819681690999</v>
      </c>
      <c r="W3031" s="17">
        <v>0.24851071089628901</v>
      </c>
      <c r="X3031" s="17">
        <v>0.19513290449948001</v>
      </c>
      <c r="Y3031" s="17">
        <v>0.27788987876539301</v>
      </c>
      <c r="Z3031" s="17">
        <v>0.13890416026546901</v>
      </c>
      <c r="AA3031" s="17">
        <v>0.19558339301165101</v>
      </c>
      <c r="AB3031" s="17">
        <v>0.23069637672013099</v>
      </c>
      <c r="AC3031" s="17">
        <v>0.22212338069291401</v>
      </c>
      <c r="AD3031" s="17">
        <v>0.24782420936907901</v>
      </c>
      <c r="AE3031" s="17"/>
      <c r="AF3031" s="17">
        <v>0.230426631913691</v>
      </c>
      <c r="AG3031" s="17">
        <v>0.19547381771016101</v>
      </c>
      <c r="AH3031" s="17">
        <v>0.223107566455368</v>
      </c>
      <c r="AI3031" s="17"/>
      <c r="AJ3031" s="17">
        <v>0.21324477363635</v>
      </c>
      <c r="AK3031" s="17">
        <v>0.185515465934287</v>
      </c>
      <c r="AL3031" s="17">
        <v>0.17537645431037199</v>
      </c>
      <c r="AM3031" s="17">
        <v>0.19287911080113801</v>
      </c>
      <c r="AN3031" s="17">
        <v>0.242859546217226</v>
      </c>
      <c r="AO3031" s="17"/>
      <c r="AP3031" s="17">
        <v>0.20193167276964599</v>
      </c>
      <c r="AQ3031" s="17">
        <v>0.20044342870460599</v>
      </c>
      <c r="AR3031" s="17">
        <v>0.22180035102957499</v>
      </c>
      <c r="AS3031" s="17"/>
      <c r="AT3031" s="17">
        <v>0.25889357935139001</v>
      </c>
      <c r="AU3031" s="17">
        <v>0.23026938644704301</v>
      </c>
      <c r="AV3031" s="17" t="s">
        <v>74</v>
      </c>
      <c r="AW3031" s="17">
        <v>0.174588638609594</v>
      </c>
      <c r="AX3031" s="17">
        <v>0.168301289269841</v>
      </c>
      <c r="AY3031" s="17">
        <v>0.195765709779434</v>
      </c>
      <c r="AZ3031" s="17">
        <v>0.15218835308887901</v>
      </c>
    </row>
    <row r="3032" spans="2:52" x14ac:dyDescent="0.35">
      <c r="C3032" s="17"/>
      <c r="D3032" s="17"/>
      <c r="E3032" s="17"/>
      <c r="F3032" s="17"/>
      <c r="G3032" s="17"/>
      <c r="H3032" s="17"/>
      <c r="I3032" s="17"/>
      <c r="J3032" s="17"/>
      <c r="K3032" s="17"/>
      <c r="L3032" s="17"/>
      <c r="M3032" s="17"/>
      <c r="N3032" s="17"/>
      <c r="O3032" s="17"/>
      <c r="P3032" s="17"/>
      <c r="Q3032" s="17"/>
      <c r="R3032" s="17"/>
      <c r="S3032" s="17"/>
      <c r="T3032" s="17"/>
      <c r="U3032" s="17"/>
      <c r="V3032" s="17"/>
      <c r="W3032" s="17"/>
      <c r="X3032" s="17"/>
      <c r="Y3032" s="17"/>
      <c r="Z3032" s="17"/>
      <c r="AA3032" s="17"/>
      <c r="AB3032" s="17"/>
      <c r="AC3032" s="17"/>
      <c r="AD3032" s="17"/>
      <c r="AE3032" s="17"/>
      <c r="AF3032" s="17"/>
      <c r="AG3032" s="17"/>
      <c r="AH3032" s="17"/>
      <c r="AI3032" s="17"/>
      <c r="AJ3032" s="17"/>
      <c r="AK3032" s="17"/>
      <c r="AL3032" s="17"/>
      <c r="AM3032" s="17"/>
      <c r="AN3032" s="17"/>
      <c r="AO3032" s="17"/>
      <c r="AP3032" s="17"/>
      <c r="AQ3032" s="17"/>
      <c r="AR3032" s="17"/>
      <c r="AS3032" s="17"/>
      <c r="AT3032" s="17"/>
      <c r="AU3032" s="17"/>
      <c r="AV3032" s="17"/>
      <c r="AW3032" s="17"/>
      <c r="AX3032" s="17"/>
      <c r="AY3032" s="17"/>
      <c r="AZ3032" s="17"/>
    </row>
    <row r="3033" spans="2:52" x14ac:dyDescent="0.35">
      <c r="B3033" s="6" t="s">
        <v>809</v>
      </c>
      <c r="C3033" s="17"/>
      <c r="D3033" s="17"/>
      <c r="E3033" s="17"/>
      <c r="F3033" s="17"/>
      <c r="G3033" s="17"/>
      <c r="H3033" s="17"/>
      <c r="I3033" s="17"/>
      <c r="J3033" s="17"/>
      <c r="K3033" s="17"/>
      <c r="L3033" s="17"/>
      <c r="M3033" s="17"/>
      <c r="N3033" s="17"/>
      <c r="O3033" s="17"/>
      <c r="P3033" s="17"/>
      <c r="Q3033" s="17"/>
      <c r="R3033" s="17"/>
      <c r="S3033" s="17"/>
      <c r="T3033" s="17"/>
      <c r="U3033" s="17"/>
      <c r="V3033" s="17"/>
      <c r="W3033" s="17"/>
      <c r="X3033" s="17"/>
      <c r="Y3033" s="17"/>
      <c r="Z3033" s="17"/>
      <c r="AA3033" s="17"/>
      <c r="AB3033" s="17"/>
      <c r="AC3033" s="17"/>
      <c r="AD3033" s="17"/>
      <c r="AE3033" s="17"/>
      <c r="AF3033" s="17"/>
      <c r="AG3033" s="17"/>
      <c r="AH3033" s="17"/>
      <c r="AI3033" s="17"/>
      <c r="AJ3033" s="17"/>
      <c r="AK3033" s="17"/>
      <c r="AL3033" s="17"/>
      <c r="AM3033" s="17"/>
      <c r="AN3033" s="17"/>
      <c r="AO3033" s="17"/>
      <c r="AP3033" s="17"/>
      <c r="AQ3033" s="17"/>
      <c r="AR3033" s="17"/>
      <c r="AS3033" s="17"/>
      <c r="AT3033" s="17"/>
      <c r="AU3033" s="17"/>
      <c r="AV3033" s="17"/>
      <c r="AW3033" s="17"/>
      <c r="AX3033" s="17"/>
      <c r="AY3033" s="17"/>
      <c r="AZ3033" s="17"/>
    </row>
    <row r="3034" spans="2:52" x14ac:dyDescent="0.35">
      <c r="B3034" s="24" t="s">
        <v>76</v>
      </c>
      <c r="C3034" s="17"/>
      <c r="D3034" s="17"/>
      <c r="E3034" s="17"/>
      <c r="F3034" s="17"/>
      <c r="G3034" s="17"/>
      <c r="H3034" s="17"/>
      <c r="I3034" s="17"/>
      <c r="J3034" s="17"/>
      <c r="K3034" s="17"/>
      <c r="L3034" s="17"/>
      <c r="M3034" s="17"/>
      <c r="N3034" s="17"/>
      <c r="O3034" s="17"/>
      <c r="P3034" s="17"/>
      <c r="Q3034" s="17"/>
      <c r="R3034" s="17"/>
      <c r="S3034" s="17"/>
      <c r="T3034" s="17"/>
      <c r="U3034" s="17"/>
      <c r="V3034" s="17"/>
      <c r="W3034" s="17"/>
      <c r="X3034" s="17"/>
      <c r="Y3034" s="17"/>
      <c r="Z3034" s="17"/>
      <c r="AA3034" s="17"/>
      <c r="AB3034" s="17"/>
      <c r="AC3034" s="17"/>
      <c r="AD3034" s="17"/>
      <c r="AE3034" s="17"/>
      <c r="AF3034" s="17"/>
      <c r="AG3034" s="17"/>
      <c r="AH3034" s="17"/>
      <c r="AI3034" s="17"/>
      <c r="AJ3034" s="17"/>
      <c r="AK3034" s="17"/>
      <c r="AL3034" s="17"/>
      <c r="AM3034" s="17"/>
      <c r="AN3034" s="17"/>
      <c r="AO3034" s="17"/>
      <c r="AP3034" s="17"/>
      <c r="AQ3034" s="17"/>
      <c r="AR3034" s="17"/>
      <c r="AS3034" s="17"/>
      <c r="AT3034" s="17"/>
      <c r="AU3034" s="17"/>
      <c r="AV3034" s="17"/>
      <c r="AW3034" s="17"/>
      <c r="AX3034" s="17"/>
      <c r="AY3034" s="17"/>
      <c r="AZ3034" s="17"/>
    </row>
    <row r="3035" spans="2:52" x14ac:dyDescent="0.35">
      <c r="B3035" t="s">
        <v>46</v>
      </c>
      <c r="C3035" s="17">
        <v>0.357141270901849</v>
      </c>
      <c r="D3035" s="17">
        <v>0.389464280648185</v>
      </c>
      <c r="E3035" s="17">
        <v>0.32653441031576402</v>
      </c>
      <c r="F3035" s="17"/>
      <c r="G3035" s="17">
        <v>0.44594246893707001</v>
      </c>
      <c r="H3035" s="17">
        <v>0.44408370344957299</v>
      </c>
      <c r="I3035" s="17">
        <v>0.38720817035336402</v>
      </c>
      <c r="J3035" s="17">
        <v>0.37100650815460701</v>
      </c>
      <c r="K3035" s="17">
        <v>0.31316983434376899</v>
      </c>
      <c r="L3035" s="17">
        <v>0.216572256662902</v>
      </c>
      <c r="M3035" s="17"/>
      <c r="N3035" s="17">
        <v>0.39951260616808798</v>
      </c>
      <c r="O3035" s="17">
        <v>0.38213715721755798</v>
      </c>
      <c r="P3035" s="17">
        <v>0.320992636420185</v>
      </c>
      <c r="Q3035" s="17">
        <v>0.322738864657375</v>
      </c>
      <c r="R3035" s="17"/>
      <c r="S3035" s="17">
        <v>0.40049616963605</v>
      </c>
      <c r="T3035" s="17">
        <v>0.30907018908572498</v>
      </c>
      <c r="U3035" s="17">
        <v>0.310276855216644</v>
      </c>
      <c r="V3035" s="17">
        <v>0.30483866120061498</v>
      </c>
      <c r="W3035" s="17">
        <v>0.32293033302149698</v>
      </c>
      <c r="X3035" s="17">
        <v>0.35423021757471101</v>
      </c>
      <c r="Y3035" s="17">
        <v>0.39032060350296699</v>
      </c>
      <c r="Z3035" s="17">
        <v>0.52998848991167402</v>
      </c>
      <c r="AA3035" s="17">
        <v>0.39906330169485199</v>
      </c>
      <c r="AB3035" s="17">
        <v>0.327888926106087</v>
      </c>
      <c r="AC3035" s="17">
        <v>0.36522343275674002</v>
      </c>
      <c r="AD3035" s="17">
        <v>0.27508613808725002</v>
      </c>
      <c r="AE3035" s="17"/>
      <c r="AF3035" s="17">
        <v>0.255454424284005</v>
      </c>
      <c r="AG3035" s="17">
        <v>0.429112278034118</v>
      </c>
      <c r="AH3035" s="17">
        <v>0.37287122951416501</v>
      </c>
      <c r="AI3035" s="17"/>
      <c r="AJ3035" s="17">
        <v>0.155279629120854</v>
      </c>
      <c r="AK3035" s="17">
        <v>0.713714650799814</v>
      </c>
      <c r="AL3035" s="17">
        <v>0.340344772589804</v>
      </c>
      <c r="AM3035" s="17">
        <v>0.45610370495817598</v>
      </c>
      <c r="AN3035" s="17">
        <v>0.26261855550656699</v>
      </c>
      <c r="AO3035" s="17"/>
      <c r="AP3035" s="17">
        <v>0.15275831617114</v>
      </c>
      <c r="AQ3035" s="17">
        <v>0.73290546641370902</v>
      </c>
      <c r="AR3035" s="17">
        <v>0.26839590139199598</v>
      </c>
      <c r="AS3035" s="17"/>
      <c r="AT3035" s="17">
        <v>0.26302286851380302</v>
      </c>
      <c r="AU3035" s="17">
        <v>0.348111758543382</v>
      </c>
      <c r="AV3035" s="17" t="s">
        <v>74</v>
      </c>
      <c r="AW3035" s="17">
        <v>0.36939690278463</v>
      </c>
      <c r="AX3035" s="17">
        <v>0.437149078723783</v>
      </c>
      <c r="AY3035" s="17">
        <v>0.47133836253182798</v>
      </c>
      <c r="AZ3035" s="17">
        <v>0.42387118143522601</v>
      </c>
    </row>
    <row r="3036" spans="2:52" x14ac:dyDescent="0.35">
      <c r="B3036" t="s">
        <v>114</v>
      </c>
      <c r="C3036" s="17">
        <v>0.29862866720230702</v>
      </c>
      <c r="D3036" s="17">
        <v>0.30309194375035198</v>
      </c>
      <c r="E3036" s="17">
        <v>0.293282253544078</v>
      </c>
      <c r="F3036" s="17"/>
      <c r="G3036" s="17">
        <v>0.36210182658781398</v>
      </c>
      <c r="H3036" s="17">
        <v>0.32270288941221598</v>
      </c>
      <c r="I3036" s="17">
        <v>0.35173864525719301</v>
      </c>
      <c r="J3036" s="17">
        <v>0.28702860674830499</v>
      </c>
      <c r="K3036" s="17">
        <v>0.23053991414713099</v>
      </c>
      <c r="L3036" s="17">
        <v>0.24695012889163301</v>
      </c>
      <c r="M3036" s="17"/>
      <c r="N3036" s="17">
        <v>0.37041834672289597</v>
      </c>
      <c r="O3036" s="17">
        <v>0.32521966482925302</v>
      </c>
      <c r="P3036" s="17">
        <v>0.25536725223017198</v>
      </c>
      <c r="Q3036" s="17">
        <v>0.234691213045121</v>
      </c>
      <c r="R3036" s="17"/>
      <c r="S3036" s="17">
        <v>0.336107957475409</v>
      </c>
      <c r="T3036" s="17">
        <v>0.30155645626489402</v>
      </c>
      <c r="U3036" s="17">
        <v>0.278457506022599</v>
      </c>
      <c r="V3036" s="17">
        <v>0.26618105863695402</v>
      </c>
      <c r="W3036" s="17">
        <v>0.34455748706866002</v>
      </c>
      <c r="X3036" s="17">
        <v>0.27999294262707097</v>
      </c>
      <c r="Y3036" s="17">
        <v>0.31752234635430698</v>
      </c>
      <c r="Z3036" s="17">
        <v>0.28904592362345999</v>
      </c>
      <c r="AA3036" s="17">
        <v>0.30550758195328298</v>
      </c>
      <c r="AB3036" s="17">
        <v>0.29450129594346602</v>
      </c>
      <c r="AC3036" s="17">
        <v>0.22027514734973</v>
      </c>
      <c r="AD3036" s="17">
        <v>0.26956960033189598</v>
      </c>
      <c r="AE3036" s="17"/>
      <c r="AF3036" s="17">
        <v>0.22312039380937601</v>
      </c>
      <c r="AG3036" s="17">
        <v>0.36883388932067601</v>
      </c>
      <c r="AH3036" s="17">
        <v>0.22036919896059101</v>
      </c>
      <c r="AI3036" s="17"/>
      <c r="AJ3036" s="17">
        <v>0.223815706384246</v>
      </c>
      <c r="AK3036" s="17">
        <v>0.34698101113885699</v>
      </c>
      <c r="AL3036" s="17">
        <v>0.39599506590580003</v>
      </c>
      <c r="AM3036" s="17">
        <v>0.29425454828035102</v>
      </c>
      <c r="AN3036" s="17">
        <v>0.198722153502634</v>
      </c>
      <c r="AO3036" s="17"/>
      <c r="AP3036" s="17">
        <v>0.20990754150486499</v>
      </c>
      <c r="AQ3036" s="17">
        <v>0.349806657801641</v>
      </c>
      <c r="AR3036" s="17">
        <v>0.36623312336858499</v>
      </c>
      <c r="AS3036" s="17"/>
      <c r="AT3036" s="17">
        <v>0.25003264008725801</v>
      </c>
      <c r="AU3036" s="17">
        <v>0.35045774949929598</v>
      </c>
      <c r="AV3036" s="17" t="s">
        <v>74</v>
      </c>
      <c r="AW3036" s="17">
        <v>0.23273469761695201</v>
      </c>
      <c r="AX3036" s="17">
        <v>0.292886040014538</v>
      </c>
      <c r="AY3036" s="17">
        <v>0.34006337030099398</v>
      </c>
      <c r="AZ3036" s="17">
        <v>0.39927227069186799</v>
      </c>
    </row>
    <row r="3037" spans="2:52" x14ac:dyDescent="0.35">
      <c r="B3037" t="s">
        <v>72</v>
      </c>
      <c r="C3037" s="17">
        <v>0.28704825575637299</v>
      </c>
      <c r="D3037" s="17">
        <v>0.23412997060419699</v>
      </c>
      <c r="E3037" s="17">
        <v>0.339856246712051</v>
      </c>
      <c r="F3037" s="17"/>
      <c r="G3037" s="17">
        <v>0.21283465850771299</v>
      </c>
      <c r="H3037" s="17">
        <v>0.19094166247625999</v>
      </c>
      <c r="I3037" s="17">
        <v>0.23084153826860501</v>
      </c>
      <c r="J3037" s="17">
        <v>0.31389525705616</v>
      </c>
      <c r="K3037" s="17">
        <v>0.34048971915038501</v>
      </c>
      <c r="L3037" s="17">
        <v>0.40601005559477799</v>
      </c>
      <c r="M3037" s="17"/>
      <c r="N3037" s="17">
        <v>0.21323383221484399</v>
      </c>
      <c r="O3037" s="17">
        <v>0.267144060059745</v>
      </c>
      <c r="P3037" s="17">
        <v>0.29961531695327898</v>
      </c>
      <c r="Q3037" s="17">
        <v>0.373301763866076</v>
      </c>
      <c r="R3037" s="17"/>
      <c r="S3037" s="17">
        <v>0.228966375122338</v>
      </c>
      <c r="T3037" s="17">
        <v>0.31790840917519197</v>
      </c>
      <c r="U3037" s="17">
        <v>0.32533172267121302</v>
      </c>
      <c r="V3037" s="17">
        <v>0.33962155927710502</v>
      </c>
      <c r="W3037" s="17">
        <v>0.280018446384041</v>
      </c>
      <c r="X3037" s="17">
        <v>0.28025634741562699</v>
      </c>
      <c r="Y3037" s="17">
        <v>0.28250073236629297</v>
      </c>
      <c r="Z3037" s="17">
        <v>0.20082868374645299</v>
      </c>
      <c r="AA3037" s="17">
        <v>0.28070262174322802</v>
      </c>
      <c r="AB3037" s="17">
        <v>0.27394326431731902</v>
      </c>
      <c r="AC3037" s="17">
        <v>0.27931316982695398</v>
      </c>
      <c r="AD3037" s="17">
        <v>0.45783836978181203</v>
      </c>
      <c r="AE3037" s="17"/>
      <c r="AF3037" s="17">
        <v>0.33303541949594501</v>
      </c>
      <c r="AG3037" s="17">
        <v>0.21756364242513801</v>
      </c>
      <c r="AH3037" s="17">
        <v>0.36257179884841301</v>
      </c>
      <c r="AI3037" s="17"/>
      <c r="AJ3037" s="17">
        <v>0.33276523526629498</v>
      </c>
      <c r="AK3037" s="17">
        <v>0.12153064977766501</v>
      </c>
      <c r="AL3037" s="17">
        <v>0.24185467432977101</v>
      </c>
      <c r="AM3037" s="17">
        <v>0.21678125292102601</v>
      </c>
      <c r="AN3037" s="17">
        <v>0.50544565417027898</v>
      </c>
      <c r="AO3037" s="17"/>
      <c r="AP3037" s="17">
        <v>0.23970453910825601</v>
      </c>
      <c r="AQ3037" s="17">
        <v>0.14304096153832799</v>
      </c>
      <c r="AR3037" s="17">
        <v>0.17316891186765801</v>
      </c>
      <c r="AS3037" s="17"/>
      <c r="AT3037" s="17">
        <v>0.36650597865540602</v>
      </c>
      <c r="AU3037" s="17">
        <v>0.233964786225723</v>
      </c>
      <c r="AV3037" s="17" t="s">
        <v>74</v>
      </c>
      <c r="AW3037" s="17">
        <v>0.25292564252116001</v>
      </c>
      <c r="AX3037" s="17">
        <v>0.28068243499338802</v>
      </c>
      <c r="AY3037" s="17">
        <v>0.221284980040165</v>
      </c>
      <c r="AZ3037" s="17">
        <v>0.29104851348259098</v>
      </c>
    </row>
    <row r="3038" spans="2:52" x14ac:dyDescent="0.35">
      <c r="B3038" t="s">
        <v>45</v>
      </c>
      <c r="C3038" s="17">
        <v>0.18939611318600499</v>
      </c>
      <c r="D3038" s="17">
        <v>0.213736155646712</v>
      </c>
      <c r="E3038" s="17">
        <v>0.166102081298901</v>
      </c>
      <c r="F3038" s="17"/>
      <c r="G3038" s="17">
        <v>0.169667589961433</v>
      </c>
      <c r="H3038" s="17">
        <v>0.20566630606023001</v>
      </c>
      <c r="I3038" s="17">
        <v>0.209948983881528</v>
      </c>
      <c r="J3038" s="17">
        <v>0.12958223569854399</v>
      </c>
      <c r="K3038" s="17">
        <v>0.19460284135099501</v>
      </c>
      <c r="L3038" s="17">
        <v>0.21986251676780899</v>
      </c>
      <c r="M3038" s="17"/>
      <c r="N3038" s="17">
        <v>0.20711227444404301</v>
      </c>
      <c r="O3038" s="17">
        <v>0.179840266800146</v>
      </c>
      <c r="P3038" s="17">
        <v>0.188531938471485</v>
      </c>
      <c r="Q3038" s="17">
        <v>0.18031347056644101</v>
      </c>
      <c r="R3038" s="17"/>
      <c r="S3038" s="17">
        <v>0.241469644756028</v>
      </c>
      <c r="T3038" s="17">
        <v>0.19165124882431001</v>
      </c>
      <c r="U3038" s="17">
        <v>0.23094160083911999</v>
      </c>
      <c r="V3038" s="17">
        <v>0.17887986603533501</v>
      </c>
      <c r="W3038" s="17">
        <v>0.25103450157877399</v>
      </c>
      <c r="X3038" s="17">
        <v>0.18225691235968</v>
      </c>
      <c r="Y3038" s="17">
        <v>0.18192647722185601</v>
      </c>
      <c r="Z3038" s="17">
        <v>0.20314733331177801</v>
      </c>
      <c r="AA3038" s="17">
        <v>0.14303877911555299</v>
      </c>
      <c r="AB3038" s="17">
        <v>0.1272405219777</v>
      </c>
      <c r="AC3038" s="17">
        <v>0.188379248527557</v>
      </c>
      <c r="AD3038" s="17">
        <v>9.4629048476241401E-2</v>
      </c>
      <c r="AE3038" s="17"/>
      <c r="AF3038" s="17">
        <v>0.26366232561613101</v>
      </c>
      <c r="AG3038" s="17">
        <v>0.150776403516728</v>
      </c>
      <c r="AH3038" s="17">
        <v>0.15208914587320099</v>
      </c>
      <c r="AI3038" s="17"/>
      <c r="AJ3038" s="17">
        <v>0.39832350200044497</v>
      </c>
      <c r="AK3038" s="17">
        <v>8.6297896158585893E-2</v>
      </c>
      <c r="AL3038" s="17">
        <v>9.0318616402321097E-2</v>
      </c>
      <c r="AM3038" s="17">
        <v>8.4264105606666903E-2</v>
      </c>
      <c r="AN3038" s="17">
        <v>0.100282958039143</v>
      </c>
      <c r="AO3038" s="17"/>
      <c r="AP3038" s="17">
        <v>0.64429005608032497</v>
      </c>
      <c r="AQ3038" s="17">
        <v>6.6074869044565096E-2</v>
      </c>
      <c r="AR3038" s="17">
        <v>0.13069179608194201</v>
      </c>
      <c r="AS3038" s="17"/>
      <c r="AT3038" s="17">
        <v>0.206083543170997</v>
      </c>
      <c r="AU3038" s="17">
        <v>0.205995231782055</v>
      </c>
      <c r="AV3038" s="17" t="s">
        <v>74</v>
      </c>
      <c r="AW3038" s="17">
        <v>0.158260971283678</v>
      </c>
      <c r="AX3038" s="17">
        <v>0.18497211895471899</v>
      </c>
      <c r="AY3038" s="17">
        <v>0.17201747367659401</v>
      </c>
      <c r="AZ3038" s="17">
        <v>0.11224542572013201</v>
      </c>
    </row>
    <row r="3039" spans="2:52" x14ac:dyDescent="0.35">
      <c r="B3039" t="s">
        <v>49</v>
      </c>
      <c r="C3039" s="17">
        <v>0.14938376958034699</v>
      </c>
      <c r="D3039" s="17">
        <v>0.18193677518853299</v>
      </c>
      <c r="E3039" s="17">
        <v>0.117907943376123</v>
      </c>
      <c r="F3039" s="17"/>
      <c r="G3039" s="17">
        <v>0.21241620615856399</v>
      </c>
      <c r="H3039" s="17">
        <v>0.16290347319078699</v>
      </c>
      <c r="I3039" s="17">
        <v>0.16471991605772099</v>
      </c>
      <c r="J3039" s="17">
        <v>0.13296529532750501</v>
      </c>
      <c r="K3039" s="17">
        <v>0.119572025519839</v>
      </c>
      <c r="L3039" s="17">
        <v>0.117285393586013</v>
      </c>
      <c r="M3039" s="17"/>
      <c r="N3039" s="17">
        <v>0.21281946541920599</v>
      </c>
      <c r="O3039" s="17">
        <v>0.14211312725356201</v>
      </c>
      <c r="P3039" s="17">
        <v>0.12996611432890501</v>
      </c>
      <c r="Q3039" s="17">
        <v>0.10767260823691401</v>
      </c>
      <c r="R3039" s="17"/>
      <c r="S3039" s="17">
        <v>0.20462903009543401</v>
      </c>
      <c r="T3039" s="17">
        <v>0.201437961798411</v>
      </c>
      <c r="U3039" s="17">
        <v>0.13772049948642401</v>
      </c>
      <c r="V3039" s="17">
        <v>0.12664942063521201</v>
      </c>
      <c r="W3039" s="17">
        <v>0.114231430847671</v>
      </c>
      <c r="X3039" s="17">
        <v>0.102089037766231</v>
      </c>
      <c r="Y3039" s="17">
        <v>0.134287609308443</v>
      </c>
      <c r="Z3039" s="17">
        <v>0.18840199423184201</v>
      </c>
      <c r="AA3039" s="17">
        <v>0.14864676236636801</v>
      </c>
      <c r="AB3039" s="17">
        <v>0.129423081746732</v>
      </c>
      <c r="AC3039" s="17">
        <v>0.13182019653669599</v>
      </c>
      <c r="AD3039" s="17">
        <v>5.7357725316790398E-2</v>
      </c>
      <c r="AE3039" s="17"/>
      <c r="AF3039" s="17">
        <v>9.6182610335251606E-2</v>
      </c>
      <c r="AG3039" s="17">
        <v>0.19585040950827601</v>
      </c>
      <c r="AH3039" s="17">
        <v>0.114454046929372</v>
      </c>
      <c r="AI3039" s="17"/>
      <c r="AJ3039" s="17">
        <v>0.105692114815418</v>
      </c>
      <c r="AK3039" s="17">
        <v>0.168115063227883</v>
      </c>
      <c r="AL3039" s="17">
        <v>0.41957192159842099</v>
      </c>
      <c r="AM3039" s="17">
        <v>5.89912890287786E-2</v>
      </c>
      <c r="AN3039" s="17">
        <v>0.101996541909101</v>
      </c>
      <c r="AO3039" s="17"/>
      <c r="AP3039" s="17">
        <v>0.11049333256357299</v>
      </c>
      <c r="AQ3039" s="17">
        <v>0.177792177141506</v>
      </c>
      <c r="AR3039" s="17">
        <v>0.59331327544255996</v>
      </c>
      <c r="AS3039" s="17"/>
      <c r="AT3039" s="17">
        <v>0.12660285416081099</v>
      </c>
      <c r="AU3039" s="17">
        <v>0.15050713647809</v>
      </c>
      <c r="AV3039" s="17" t="s">
        <v>74</v>
      </c>
      <c r="AW3039" s="17">
        <v>9.9601588544390302E-2</v>
      </c>
      <c r="AX3039" s="17">
        <v>0.17654590645608301</v>
      </c>
      <c r="AY3039" s="17">
        <v>0.199855011648914</v>
      </c>
      <c r="AZ3039" s="17">
        <v>0.118160755330526</v>
      </c>
    </row>
    <row r="3040" spans="2:52" x14ac:dyDescent="0.35">
      <c r="B3040" t="s">
        <v>125</v>
      </c>
      <c r="C3040" s="17">
        <v>0.107269138547422</v>
      </c>
      <c r="D3040" s="17">
        <v>0.12135216643550201</v>
      </c>
      <c r="E3040" s="17">
        <v>9.3784160399078803E-2</v>
      </c>
      <c r="F3040" s="17"/>
      <c r="G3040" s="17">
        <v>0.124208551102584</v>
      </c>
      <c r="H3040" s="17">
        <v>8.7563935035640306E-2</v>
      </c>
      <c r="I3040" s="17">
        <v>0.108931411784933</v>
      </c>
      <c r="J3040" s="17">
        <v>9.4065451667012606E-2</v>
      </c>
      <c r="K3040" s="17">
        <v>0.12453744687360201</v>
      </c>
      <c r="L3040" s="17">
        <v>0.111229595135834</v>
      </c>
      <c r="M3040" s="17"/>
      <c r="N3040" s="17">
        <v>0.103787560244453</v>
      </c>
      <c r="O3040" s="17">
        <v>8.9500125454024998E-2</v>
      </c>
      <c r="P3040" s="17">
        <v>0.14475369787185599</v>
      </c>
      <c r="Q3040" s="17">
        <v>9.4358347269725501E-2</v>
      </c>
      <c r="R3040" s="17"/>
      <c r="S3040" s="17">
        <v>0.133123216786971</v>
      </c>
      <c r="T3040" s="17">
        <v>9.6591608692554398E-2</v>
      </c>
      <c r="U3040" s="17">
        <v>0.114565568413228</v>
      </c>
      <c r="V3040" s="17">
        <v>0.108406081702224</v>
      </c>
      <c r="W3040" s="17">
        <v>8.60172671772719E-2</v>
      </c>
      <c r="X3040" s="17">
        <v>0.17044329717224499</v>
      </c>
      <c r="Y3040" s="17">
        <v>0.130809020696144</v>
      </c>
      <c r="Z3040" s="17">
        <v>0.12393262961849801</v>
      </c>
      <c r="AA3040" s="17">
        <v>9.2230726426935694E-2</v>
      </c>
      <c r="AB3040" s="17">
        <v>4.7081748313186303E-2</v>
      </c>
      <c r="AC3040" s="17">
        <v>8.8559785136374705E-2</v>
      </c>
      <c r="AD3040" s="17">
        <v>4.8297699910600497E-2</v>
      </c>
      <c r="AE3040" s="17"/>
      <c r="AF3040" s="17">
        <v>0.17759736412570901</v>
      </c>
      <c r="AG3040" s="17">
        <v>5.2536190586777998E-2</v>
      </c>
      <c r="AH3040" s="17">
        <v>9.8477858518236094E-2</v>
      </c>
      <c r="AI3040" s="17"/>
      <c r="AJ3040" s="17">
        <v>0.16920804777828199</v>
      </c>
      <c r="AK3040" s="17">
        <v>5.8435158330511397E-2</v>
      </c>
      <c r="AL3040" s="17">
        <v>3.5098033793377302E-2</v>
      </c>
      <c r="AM3040" s="17">
        <v>0.32870562540397802</v>
      </c>
      <c r="AN3040" s="17">
        <v>7.1774456274262793E-2</v>
      </c>
      <c r="AO3040" s="17"/>
      <c r="AP3040" s="17">
        <v>7.8847239994699794E-2</v>
      </c>
      <c r="AQ3040" s="17">
        <v>5.4080628523486197E-2</v>
      </c>
      <c r="AR3040" s="17">
        <v>6.6002434550697098E-2</v>
      </c>
      <c r="AS3040" s="17"/>
      <c r="AT3040" s="17">
        <v>0.11394727133723299</v>
      </c>
      <c r="AU3040" s="17">
        <v>9.4502538751805004E-2</v>
      </c>
      <c r="AV3040" s="17" t="s">
        <v>74</v>
      </c>
      <c r="AW3040" s="17">
        <v>0.139074312498118</v>
      </c>
      <c r="AX3040" s="17">
        <v>0.12146447461363</v>
      </c>
      <c r="AY3040" s="17">
        <v>9.5254138047305606E-2</v>
      </c>
      <c r="AZ3040" s="17">
        <v>9.3733125800917805E-2</v>
      </c>
    </row>
    <row r="3041" spans="2:52" x14ac:dyDescent="0.35">
      <c r="B3041" t="s">
        <v>119</v>
      </c>
      <c r="C3041" s="17">
        <v>5.63940099503904E-2</v>
      </c>
      <c r="D3041" s="17">
        <v>5.4613279350300102E-2</v>
      </c>
      <c r="E3041" s="17">
        <v>5.8315740997571197E-2</v>
      </c>
      <c r="F3041" s="17"/>
      <c r="G3041" s="17">
        <v>8.7925466033830599E-2</v>
      </c>
      <c r="H3041" s="17">
        <v>7.6559475235753294E-2</v>
      </c>
      <c r="I3041" s="17">
        <v>7.1093703152485893E-2</v>
      </c>
      <c r="J3041" s="17">
        <v>5.5978242412321501E-2</v>
      </c>
      <c r="K3041" s="17">
        <v>2.1136360629779902E-2</v>
      </c>
      <c r="L3041" s="17">
        <v>2.9899594971117101E-2</v>
      </c>
      <c r="M3041" s="17"/>
      <c r="N3041" s="17">
        <v>8.0154011595753194E-2</v>
      </c>
      <c r="O3041" s="17">
        <v>5.6634145717755997E-2</v>
      </c>
      <c r="P3041" s="17">
        <v>5.0212468256711197E-2</v>
      </c>
      <c r="Q3041" s="17">
        <v>3.7355012748046701E-2</v>
      </c>
      <c r="R3041" s="17"/>
      <c r="S3041" s="17">
        <v>4.7480954206578899E-2</v>
      </c>
      <c r="T3041" s="17">
        <v>2.2328551295500002E-2</v>
      </c>
      <c r="U3041" s="17">
        <v>1.1147667873674501E-2</v>
      </c>
      <c r="V3041" s="17">
        <v>1.61709732530263E-2</v>
      </c>
      <c r="W3041" s="17">
        <v>3.7864136965794597E-2</v>
      </c>
      <c r="X3041" s="17">
        <v>5.2411761468329501E-2</v>
      </c>
      <c r="Y3041" s="17">
        <v>2.04318770554156E-2</v>
      </c>
      <c r="Z3041" s="17">
        <v>1.04195800478753E-2</v>
      </c>
      <c r="AA3041" s="17">
        <v>4.7948279663393899E-2</v>
      </c>
      <c r="AB3041" s="17">
        <v>0.28270498725225701</v>
      </c>
      <c r="AC3041" s="17">
        <v>1.13056227444996E-2</v>
      </c>
      <c r="AD3041" s="17">
        <v>0.100102400872044</v>
      </c>
      <c r="AE3041" s="17"/>
      <c r="AF3041" s="17">
        <v>2.6091719282305598E-2</v>
      </c>
      <c r="AG3041" s="17">
        <v>8.5036762665616605E-2</v>
      </c>
      <c r="AH3041" s="17">
        <v>4.71587833249636E-2</v>
      </c>
      <c r="AI3041" s="17"/>
      <c r="AJ3041" s="17">
        <v>1.9018460879097102E-2</v>
      </c>
      <c r="AK3041" s="17">
        <v>5.8197167186369601E-2</v>
      </c>
      <c r="AL3041" s="17">
        <v>2.8326796382290801E-2</v>
      </c>
      <c r="AM3041" s="17">
        <v>0.103718707142613</v>
      </c>
      <c r="AN3041" s="17">
        <v>3.45392226110759E-2</v>
      </c>
      <c r="AO3041" s="17"/>
      <c r="AP3041" s="17">
        <v>3.3225620185627101E-2</v>
      </c>
      <c r="AQ3041" s="17">
        <v>4.6115814622805902E-2</v>
      </c>
      <c r="AR3041" s="17">
        <v>4.4758160272176099E-2</v>
      </c>
      <c r="AS3041" s="17"/>
      <c r="AT3041" s="17">
        <v>3.0572580323083399E-2</v>
      </c>
      <c r="AU3041" s="17">
        <v>8.1309968390461895E-2</v>
      </c>
      <c r="AV3041" s="17" t="s">
        <v>74</v>
      </c>
      <c r="AW3041" s="17">
        <v>0.10162968264318401</v>
      </c>
      <c r="AX3041" s="17">
        <v>3.0441952494868099E-2</v>
      </c>
      <c r="AY3041" s="17">
        <v>6.6526082397054098E-2</v>
      </c>
      <c r="AZ3041" s="17">
        <v>6.0434237568814497E-2</v>
      </c>
    </row>
    <row r="3042" spans="2:52" x14ac:dyDescent="0.35">
      <c r="B3042" t="s">
        <v>120</v>
      </c>
      <c r="C3042" s="17">
        <v>2.6747076159649701E-2</v>
      </c>
      <c r="D3042" s="17">
        <v>2.95630112981735E-2</v>
      </c>
      <c r="E3042" s="17">
        <v>2.2862768596556102E-2</v>
      </c>
      <c r="F3042" s="17"/>
      <c r="G3042" s="17">
        <v>5.6894620670893702E-2</v>
      </c>
      <c r="H3042" s="17">
        <v>3.68460228282931E-2</v>
      </c>
      <c r="I3042" s="17">
        <v>2.1577706858356801E-2</v>
      </c>
      <c r="J3042" s="17">
        <v>1.7905136937050599E-2</v>
      </c>
      <c r="K3042" s="17">
        <v>2.0549727222439602E-2</v>
      </c>
      <c r="L3042" s="17">
        <v>1.4294438044104499E-2</v>
      </c>
      <c r="M3042" s="17"/>
      <c r="N3042" s="17">
        <v>3.2684091476802499E-2</v>
      </c>
      <c r="O3042" s="17">
        <v>2.7351032667467998E-2</v>
      </c>
      <c r="P3042" s="17">
        <v>2.8318914923961699E-2</v>
      </c>
      <c r="Q3042" s="17">
        <v>1.8526614266921301E-2</v>
      </c>
      <c r="R3042" s="17"/>
      <c r="S3042" s="17">
        <v>1.72099807784711E-2</v>
      </c>
      <c r="T3042" s="17">
        <v>1.2262992901580399E-2</v>
      </c>
      <c r="U3042" s="17">
        <v>2.3520555229099301E-2</v>
      </c>
      <c r="V3042" s="17">
        <v>4.9665737516493801E-3</v>
      </c>
      <c r="W3042" s="17">
        <v>3.8724056074041599E-2</v>
      </c>
      <c r="X3042" s="17">
        <v>1.7625332581875899E-2</v>
      </c>
      <c r="Y3042" s="17">
        <v>2.10658454718178E-2</v>
      </c>
      <c r="Z3042" s="17">
        <v>0</v>
      </c>
      <c r="AA3042" s="17">
        <v>1.5798907434562699E-2</v>
      </c>
      <c r="AB3042" s="17">
        <v>3.5103332034090003E-2</v>
      </c>
      <c r="AC3042" s="17">
        <v>0.197259539136767</v>
      </c>
      <c r="AD3042" s="17">
        <v>0</v>
      </c>
      <c r="AE3042" s="17"/>
      <c r="AF3042" s="17">
        <v>3.12370418711185E-2</v>
      </c>
      <c r="AG3042" s="17">
        <v>2.1341636409881501E-2</v>
      </c>
      <c r="AH3042" s="17">
        <v>1.1292828200360899E-2</v>
      </c>
      <c r="AI3042" s="17"/>
      <c r="AJ3042" s="17">
        <v>1.99031670399764E-2</v>
      </c>
      <c r="AK3042" s="17">
        <v>3.9867329038384497E-2</v>
      </c>
      <c r="AL3042" s="17">
        <v>2.6932849517431402E-2</v>
      </c>
      <c r="AM3042" s="17">
        <v>3.78496739248705E-2</v>
      </c>
      <c r="AN3042" s="17">
        <v>7.2870582004312201E-3</v>
      </c>
      <c r="AO3042" s="17"/>
      <c r="AP3042" s="17">
        <v>2.8822749000144501E-2</v>
      </c>
      <c r="AQ3042" s="17">
        <v>3.0557021887421199E-2</v>
      </c>
      <c r="AR3042" s="17">
        <v>1.7269978935507701E-2</v>
      </c>
      <c r="AS3042" s="17"/>
      <c r="AT3042" s="17">
        <v>1.65600887245505E-2</v>
      </c>
      <c r="AU3042" s="17">
        <v>3.0101832276295301E-2</v>
      </c>
      <c r="AV3042" s="17" t="s">
        <v>74</v>
      </c>
      <c r="AW3042" s="17">
        <v>5.0786787353726499E-2</v>
      </c>
      <c r="AX3042" s="17">
        <v>3.3875907574319603E-2</v>
      </c>
      <c r="AY3042" s="17">
        <v>2.14874511150762E-2</v>
      </c>
      <c r="AZ3042" s="17">
        <v>5.3483731602744299E-2</v>
      </c>
    </row>
    <row r="3043" spans="2:52" x14ac:dyDescent="0.35">
      <c r="B3043" t="s">
        <v>121</v>
      </c>
      <c r="C3043" s="17">
        <v>2.4199383566005501E-2</v>
      </c>
      <c r="D3043" s="17">
        <v>2.2940379504939799E-2</v>
      </c>
      <c r="E3043" s="17">
        <v>2.4305189249626501E-2</v>
      </c>
      <c r="F3043" s="17"/>
      <c r="G3043" s="17">
        <v>5.0272265001205699E-2</v>
      </c>
      <c r="H3043" s="17">
        <v>4.2909080451842899E-2</v>
      </c>
      <c r="I3043" s="17">
        <v>2.3557515246030801E-2</v>
      </c>
      <c r="J3043" s="17">
        <v>1.87269466242392E-2</v>
      </c>
      <c r="K3043" s="17">
        <v>1.1208413456562E-2</v>
      </c>
      <c r="L3043" s="17">
        <v>4.9740998533696103E-3</v>
      </c>
      <c r="M3043" s="17"/>
      <c r="N3043" s="17">
        <v>2.1134980403628802E-2</v>
      </c>
      <c r="O3043" s="17">
        <v>2.1450983148542699E-2</v>
      </c>
      <c r="P3043" s="17">
        <v>2.8319627140492E-2</v>
      </c>
      <c r="Q3043" s="17">
        <v>2.6798775473522302E-2</v>
      </c>
      <c r="R3043" s="17"/>
      <c r="S3043" s="17">
        <v>4.4809082120754802E-2</v>
      </c>
      <c r="T3043" s="17">
        <v>3.9375358866496797E-3</v>
      </c>
      <c r="U3043" s="17">
        <v>1.8081311945860198E-2</v>
      </c>
      <c r="V3043" s="17">
        <v>1.5710954567383102E-2</v>
      </c>
      <c r="W3043" s="17">
        <v>2.8953787077252598E-2</v>
      </c>
      <c r="X3043" s="17">
        <v>3.9569238035209099E-2</v>
      </c>
      <c r="Y3043" s="17">
        <v>0</v>
      </c>
      <c r="Z3043" s="17">
        <v>1.0585143866198E-2</v>
      </c>
      <c r="AA3043" s="17">
        <v>1.41483536104053E-2</v>
      </c>
      <c r="AB3043" s="17">
        <v>3.0122895852193E-2</v>
      </c>
      <c r="AC3043" s="17">
        <v>2.2039736540018499E-2</v>
      </c>
      <c r="AD3043" s="17">
        <v>0.12069138101981899</v>
      </c>
      <c r="AE3043" s="17"/>
      <c r="AF3043" s="17">
        <v>1.5707144298196401E-2</v>
      </c>
      <c r="AG3043" s="17">
        <v>2.1216480885423598E-2</v>
      </c>
      <c r="AH3043" s="17">
        <v>4.1083149154587502E-2</v>
      </c>
      <c r="AI3043" s="17"/>
      <c r="AJ3043" s="17">
        <v>1.4848175818432599E-2</v>
      </c>
      <c r="AK3043" s="17">
        <v>2.47804986585815E-2</v>
      </c>
      <c r="AL3043" s="17">
        <v>3.9571857905344003E-2</v>
      </c>
      <c r="AM3043" s="17">
        <v>5.7107448306964098E-2</v>
      </c>
      <c r="AN3043" s="17">
        <v>3.2374079933975702E-2</v>
      </c>
      <c r="AO3043" s="17"/>
      <c r="AP3043" s="17">
        <v>1.4706371929643299E-2</v>
      </c>
      <c r="AQ3043" s="17">
        <v>2.77140379686437E-2</v>
      </c>
      <c r="AR3043" s="17">
        <v>4.8283461158434397E-2</v>
      </c>
      <c r="AS3043" s="17"/>
      <c r="AT3043" s="17">
        <v>1.3261605974971899E-2</v>
      </c>
      <c r="AU3043" s="17">
        <v>2.7458635961461898E-2</v>
      </c>
      <c r="AV3043" s="17" t="s">
        <v>74</v>
      </c>
      <c r="AW3043" s="17">
        <v>5.7153660380923302E-2</v>
      </c>
      <c r="AX3043" s="17">
        <v>4.0448544462057298E-2</v>
      </c>
      <c r="AY3043" s="17">
        <v>1.6698345590407799E-2</v>
      </c>
      <c r="AZ3043" s="17">
        <v>1.38202689668274E-2</v>
      </c>
    </row>
    <row r="3044" spans="2:52" x14ac:dyDescent="0.35">
      <c r="B3044" t="s">
        <v>122</v>
      </c>
      <c r="C3044" s="17">
        <v>1.33823108414441E-2</v>
      </c>
      <c r="D3044" s="17">
        <v>1.54984899050153E-2</v>
      </c>
      <c r="E3044" s="17">
        <v>1.1347524175009E-2</v>
      </c>
      <c r="F3044" s="17"/>
      <c r="G3044" s="17">
        <v>1.8904806815863699E-2</v>
      </c>
      <c r="H3044" s="17">
        <v>1.82074911521924E-2</v>
      </c>
      <c r="I3044" s="17">
        <v>1.90831508211728E-2</v>
      </c>
      <c r="J3044" s="17">
        <v>1.60964996519024E-2</v>
      </c>
      <c r="K3044" s="17">
        <v>7.6292566798939997E-3</v>
      </c>
      <c r="L3044" s="17">
        <v>2.32556352250511E-3</v>
      </c>
      <c r="M3044" s="17"/>
      <c r="N3044" s="17">
        <v>7.5038999149461003E-3</v>
      </c>
      <c r="O3044" s="17">
        <v>1.01424499889526E-2</v>
      </c>
      <c r="P3044" s="17">
        <v>1.7270716407267999E-2</v>
      </c>
      <c r="Q3044" s="17">
        <v>1.9616054271541401E-2</v>
      </c>
      <c r="R3044" s="17"/>
      <c r="S3044" s="17">
        <v>2.3341380361184699E-2</v>
      </c>
      <c r="T3044" s="17">
        <v>0</v>
      </c>
      <c r="U3044" s="17">
        <v>6.4416715043538802E-3</v>
      </c>
      <c r="V3044" s="17">
        <v>1.03034844035137E-2</v>
      </c>
      <c r="W3044" s="17">
        <v>6.8784608704812603E-3</v>
      </c>
      <c r="X3044" s="17">
        <v>1.1322282532766599E-2</v>
      </c>
      <c r="Y3044" s="17">
        <v>1.0276943174467101E-2</v>
      </c>
      <c r="Z3044" s="17">
        <v>0</v>
      </c>
      <c r="AA3044" s="17">
        <v>8.1935050150091799E-3</v>
      </c>
      <c r="AB3044" s="17">
        <v>6.4502108737657902E-3</v>
      </c>
      <c r="AC3044" s="17">
        <v>1.06199375412747E-2</v>
      </c>
      <c r="AD3044" s="17">
        <v>0.16735477173706001</v>
      </c>
      <c r="AE3044" s="17"/>
      <c r="AF3044" s="17">
        <v>1.0120345788116899E-2</v>
      </c>
      <c r="AG3044" s="17">
        <v>1.7008083470810401E-2</v>
      </c>
      <c r="AH3044" s="17">
        <v>1.0562729052750099E-2</v>
      </c>
      <c r="AI3044" s="17"/>
      <c r="AJ3044" s="17">
        <v>4.3425904253134697E-3</v>
      </c>
      <c r="AK3044" s="17">
        <v>1.79144794343346E-2</v>
      </c>
      <c r="AL3044" s="17">
        <v>1.28167913142722E-2</v>
      </c>
      <c r="AM3044" s="17">
        <v>0</v>
      </c>
      <c r="AN3044" s="17">
        <v>1.15826321684182E-2</v>
      </c>
      <c r="AO3044" s="17"/>
      <c r="AP3044" s="17">
        <v>4.9792770684022603E-3</v>
      </c>
      <c r="AQ3044" s="17">
        <v>1.06861695818383E-2</v>
      </c>
      <c r="AR3044" s="17">
        <v>1.4469696093617101E-2</v>
      </c>
      <c r="AS3044" s="17"/>
      <c r="AT3044" s="17">
        <v>1.63076305061623E-2</v>
      </c>
      <c r="AU3044" s="17">
        <v>1.5508251869789901E-2</v>
      </c>
      <c r="AV3044" s="17" t="s">
        <v>74</v>
      </c>
      <c r="AW3044" s="17">
        <v>1.22182320876334E-2</v>
      </c>
      <c r="AX3044" s="17">
        <v>1.12403399055119E-2</v>
      </c>
      <c r="AY3044" s="17">
        <v>5.16762072118589E-3</v>
      </c>
      <c r="AZ3044" s="17">
        <v>2.9430103708497399E-2</v>
      </c>
    </row>
    <row r="3045" spans="2:52" x14ac:dyDescent="0.35">
      <c r="C3045" s="17"/>
      <c r="D3045" s="17"/>
      <c r="E3045" s="17"/>
      <c r="F3045" s="17"/>
      <c r="G3045" s="17"/>
      <c r="H3045" s="17"/>
      <c r="I3045" s="17"/>
      <c r="J3045" s="17"/>
      <c r="K3045" s="17"/>
      <c r="L3045" s="17"/>
      <c r="M3045" s="17"/>
      <c r="N3045" s="17"/>
      <c r="O3045" s="17"/>
      <c r="P3045" s="17"/>
      <c r="Q3045" s="17"/>
      <c r="R3045" s="17"/>
      <c r="S3045" s="17"/>
      <c r="T3045" s="17"/>
      <c r="U3045" s="17"/>
      <c r="V3045" s="17"/>
      <c r="W3045" s="17"/>
      <c r="X3045" s="17"/>
      <c r="Y3045" s="17"/>
      <c r="Z3045" s="17"/>
      <c r="AA3045" s="17"/>
      <c r="AB3045" s="17"/>
      <c r="AC3045" s="17"/>
      <c r="AD3045" s="17"/>
      <c r="AE3045" s="17"/>
      <c r="AF3045" s="17"/>
      <c r="AG3045" s="17"/>
      <c r="AH3045" s="17"/>
      <c r="AI3045" s="17"/>
      <c r="AJ3045" s="17"/>
      <c r="AK3045" s="17"/>
      <c r="AL3045" s="17"/>
      <c r="AM3045" s="17"/>
      <c r="AN3045" s="17"/>
      <c r="AO3045" s="17"/>
      <c r="AP3045" s="17"/>
      <c r="AQ3045" s="17"/>
      <c r="AR3045" s="17"/>
      <c r="AS3045" s="17"/>
      <c r="AT3045" s="17"/>
      <c r="AU3045" s="17"/>
      <c r="AV3045" s="17"/>
      <c r="AW3045" s="17"/>
      <c r="AX3045" s="17"/>
      <c r="AY3045" s="17"/>
      <c r="AZ3045" s="17"/>
    </row>
    <row r="3046" spans="2:52" x14ac:dyDescent="0.35">
      <c r="B3046" s="6" t="s">
        <v>810</v>
      </c>
      <c r="C3046" s="17"/>
      <c r="D3046" s="17"/>
      <c r="E3046" s="17"/>
      <c r="F3046" s="17"/>
      <c r="G3046" s="17"/>
      <c r="H3046" s="17"/>
      <c r="I3046" s="17"/>
      <c r="J3046" s="17"/>
      <c r="K3046" s="17"/>
      <c r="L3046" s="17"/>
      <c r="M3046" s="17"/>
      <c r="N3046" s="17"/>
      <c r="O3046" s="17"/>
      <c r="P3046" s="17"/>
      <c r="Q3046" s="17"/>
      <c r="R3046" s="17"/>
      <c r="S3046" s="17"/>
      <c r="T3046" s="17"/>
      <c r="U3046" s="17"/>
      <c r="V3046" s="17"/>
      <c r="W3046" s="17"/>
      <c r="X3046" s="17"/>
      <c r="Y3046" s="17"/>
      <c r="Z3046" s="17"/>
      <c r="AA3046" s="17"/>
      <c r="AB3046" s="17"/>
      <c r="AC3046" s="17"/>
      <c r="AD3046" s="17"/>
      <c r="AE3046" s="17"/>
      <c r="AF3046" s="17"/>
      <c r="AG3046" s="17"/>
      <c r="AH3046" s="17"/>
      <c r="AI3046" s="17"/>
      <c r="AJ3046" s="17"/>
      <c r="AK3046" s="17"/>
      <c r="AL3046" s="17"/>
      <c r="AM3046" s="17"/>
      <c r="AN3046" s="17"/>
      <c r="AO3046" s="17"/>
      <c r="AP3046" s="17"/>
      <c r="AQ3046" s="17"/>
      <c r="AR3046" s="17"/>
      <c r="AS3046" s="17"/>
      <c r="AT3046" s="17"/>
      <c r="AU3046" s="17"/>
      <c r="AV3046" s="17"/>
      <c r="AW3046" s="17"/>
      <c r="AX3046" s="17"/>
      <c r="AY3046" s="17"/>
      <c r="AZ3046" s="17"/>
    </row>
    <row r="3047" spans="2:52" x14ac:dyDescent="0.35">
      <c r="B3047" s="24" t="s">
        <v>76</v>
      </c>
      <c r="C3047" s="17"/>
      <c r="D3047" s="17"/>
      <c r="E3047" s="17"/>
      <c r="F3047" s="17"/>
      <c r="G3047" s="17"/>
      <c r="H3047" s="17"/>
      <c r="I3047" s="17"/>
      <c r="J3047" s="17"/>
      <c r="K3047" s="17"/>
      <c r="L3047" s="17"/>
      <c r="M3047" s="17"/>
      <c r="N3047" s="17"/>
      <c r="O3047" s="17"/>
      <c r="P3047" s="17"/>
      <c r="Q3047" s="17"/>
      <c r="R3047" s="17"/>
      <c r="S3047" s="17"/>
      <c r="T3047" s="17"/>
      <c r="U3047" s="17"/>
      <c r="V3047" s="17"/>
      <c r="W3047" s="17"/>
      <c r="X3047" s="17"/>
      <c r="Y3047" s="17"/>
      <c r="Z3047" s="17"/>
      <c r="AA3047" s="17"/>
      <c r="AB3047" s="17"/>
      <c r="AC3047" s="17"/>
      <c r="AD3047" s="17"/>
      <c r="AE3047" s="17"/>
      <c r="AF3047" s="17"/>
      <c r="AG3047" s="17"/>
      <c r="AH3047" s="17"/>
      <c r="AI3047" s="17"/>
      <c r="AJ3047" s="17"/>
      <c r="AK3047" s="17"/>
      <c r="AL3047" s="17"/>
      <c r="AM3047" s="17"/>
      <c r="AN3047" s="17"/>
      <c r="AO3047" s="17"/>
      <c r="AP3047" s="17"/>
      <c r="AQ3047" s="17"/>
      <c r="AR3047" s="17"/>
      <c r="AS3047" s="17"/>
      <c r="AT3047" s="17"/>
      <c r="AU3047" s="17"/>
      <c r="AV3047" s="17"/>
      <c r="AW3047" s="17"/>
      <c r="AX3047" s="17"/>
      <c r="AY3047" s="17"/>
      <c r="AZ3047" s="17"/>
    </row>
    <row r="3048" spans="2:52" x14ac:dyDescent="0.35">
      <c r="B3048" t="s">
        <v>46</v>
      </c>
      <c r="C3048" s="17">
        <v>0.37131251641554303</v>
      </c>
      <c r="D3048" s="17">
        <v>0.389705106342987</v>
      </c>
      <c r="E3048" s="17">
        <v>0.35412398893281599</v>
      </c>
      <c r="F3048" s="17"/>
      <c r="G3048" s="17">
        <v>0.47851665758862699</v>
      </c>
      <c r="H3048" s="17">
        <v>0.48330045947290701</v>
      </c>
      <c r="I3048" s="17">
        <v>0.40679180077856503</v>
      </c>
      <c r="J3048" s="17">
        <v>0.31379181327921202</v>
      </c>
      <c r="K3048" s="17">
        <v>0.310387617657439</v>
      </c>
      <c r="L3048" s="17">
        <v>0.270090651897468</v>
      </c>
      <c r="M3048" s="17"/>
      <c r="N3048" s="17">
        <v>0.40111785733234701</v>
      </c>
      <c r="O3048" s="17">
        <v>0.41935101641133499</v>
      </c>
      <c r="P3048" s="17">
        <v>0.315676113472868</v>
      </c>
      <c r="Q3048" s="17">
        <v>0.33384973231341902</v>
      </c>
      <c r="R3048" s="17"/>
      <c r="S3048" s="17">
        <v>0.44339057547133198</v>
      </c>
      <c r="T3048" s="17">
        <v>0.32364733163213</v>
      </c>
      <c r="U3048" s="17">
        <v>0.41801845720199798</v>
      </c>
      <c r="V3048" s="17">
        <v>0.30791383184807197</v>
      </c>
      <c r="W3048" s="17">
        <v>0.35760145502424701</v>
      </c>
      <c r="X3048" s="17">
        <v>0.382131479044237</v>
      </c>
      <c r="Y3048" s="17">
        <v>0.40336892628725501</v>
      </c>
      <c r="Z3048" s="17">
        <v>0.40909315903948501</v>
      </c>
      <c r="AA3048" s="17">
        <v>0.43926079904027099</v>
      </c>
      <c r="AB3048" s="17">
        <v>0.26547835134817799</v>
      </c>
      <c r="AC3048" s="17">
        <v>0.33775076049021202</v>
      </c>
      <c r="AD3048" s="17">
        <v>0.34757713785181699</v>
      </c>
      <c r="AE3048" s="17"/>
      <c r="AF3048" s="17">
        <v>0.24631739663900801</v>
      </c>
      <c r="AG3048" s="17">
        <v>0.48332834098408101</v>
      </c>
      <c r="AH3048" s="17">
        <v>0.31244762173545398</v>
      </c>
      <c r="AI3048" s="17"/>
      <c r="AJ3048" s="17">
        <v>0.17375313674215101</v>
      </c>
      <c r="AK3048" s="17">
        <v>0.72626902549413097</v>
      </c>
      <c r="AL3048" s="17">
        <v>0.35570521702505298</v>
      </c>
      <c r="AM3048" s="17">
        <v>8.3411578840227305E-2</v>
      </c>
      <c r="AN3048" s="17">
        <v>0.26198690003100999</v>
      </c>
      <c r="AO3048" s="17"/>
      <c r="AP3048" s="17">
        <v>0.124702780330028</v>
      </c>
      <c r="AQ3048" s="17">
        <v>0.79866566944428996</v>
      </c>
      <c r="AR3048" s="17">
        <v>0.31529845827157099</v>
      </c>
      <c r="AS3048" s="17"/>
      <c r="AT3048" s="17">
        <v>0.29936589095856603</v>
      </c>
      <c r="AU3048" s="17">
        <v>0.39081362765130701</v>
      </c>
      <c r="AV3048" s="17" t="s">
        <v>74</v>
      </c>
      <c r="AW3048" s="17">
        <v>0.40823098382426998</v>
      </c>
      <c r="AX3048" s="17">
        <v>0.41536890151787897</v>
      </c>
      <c r="AY3048" s="17">
        <v>0.448901703375434</v>
      </c>
      <c r="AZ3048" s="17">
        <v>0.41284416288210102</v>
      </c>
    </row>
    <row r="3049" spans="2:52" x14ac:dyDescent="0.35">
      <c r="B3049" t="s">
        <v>72</v>
      </c>
      <c r="C3049" s="17">
        <v>0.320270199087136</v>
      </c>
      <c r="D3049" s="17">
        <v>0.27072267050846399</v>
      </c>
      <c r="E3049" s="17">
        <v>0.36772683819797702</v>
      </c>
      <c r="F3049" s="17"/>
      <c r="G3049" s="17">
        <v>0.206552005112385</v>
      </c>
      <c r="H3049" s="17">
        <v>0.245937323952201</v>
      </c>
      <c r="I3049" s="17">
        <v>0.31609963666087298</v>
      </c>
      <c r="J3049" s="17">
        <v>0.32800649352970401</v>
      </c>
      <c r="K3049" s="17">
        <v>0.39405489731838</v>
      </c>
      <c r="L3049" s="17">
        <v>0.400896497621963</v>
      </c>
      <c r="M3049" s="17"/>
      <c r="N3049" s="17">
        <v>0.25882064999721099</v>
      </c>
      <c r="O3049" s="17">
        <v>0.29281474976191002</v>
      </c>
      <c r="P3049" s="17">
        <v>0.37692233155297999</v>
      </c>
      <c r="Q3049" s="17">
        <v>0.36922965253348899</v>
      </c>
      <c r="R3049" s="17"/>
      <c r="S3049" s="17">
        <v>0.248033264824052</v>
      </c>
      <c r="T3049" s="17">
        <v>0.36810768985860798</v>
      </c>
      <c r="U3049" s="17">
        <v>0.32660366586191403</v>
      </c>
      <c r="V3049" s="17">
        <v>0.33140966446490699</v>
      </c>
      <c r="W3049" s="17">
        <v>0.26210160469981297</v>
      </c>
      <c r="X3049" s="17">
        <v>0.30643796439555399</v>
      </c>
      <c r="Y3049" s="17">
        <v>0.31685424527836498</v>
      </c>
      <c r="Z3049" s="17">
        <v>0.40530086989497299</v>
      </c>
      <c r="AA3049" s="17">
        <v>0.28938373988288402</v>
      </c>
      <c r="AB3049" s="17">
        <v>0.37004165552125101</v>
      </c>
      <c r="AC3049" s="17">
        <v>0.29671318600584701</v>
      </c>
      <c r="AD3049" s="17">
        <v>0.439043364109446</v>
      </c>
      <c r="AE3049" s="17"/>
      <c r="AF3049" s="17">
        <v>0.36298347351568799</v>
      </c>
      <c r="AG3049" s="17">
        <v>0.24311028697672499</v>
      </c>
      <c r="AH3049" s="17">
        <v>0.44930289350222402</v>
      </c>
      <c r="AI3049" s="17"/>
      <c r="AJ3049" s="17">
        <v>0.39522388489158899</v>
      </c>
      <c r="AK3049" s="17">
        <v>0.12288607284936</v>
      </c>
      <c r="AL3049" s="17">
        <v>0.24817975999705599</v>
      </c>
      <c r="AM3049" s="17">
        <v>0.30783323848547001</v>
      </c>
      <c r="AN3049" s="17">
        <v>0.54745865091370505</v>
      </c>
      <c r="AO3049" s="17"/>
      <c r="AP3049" s="17">
        <v>0.29384694462359501</v>
      </c>
      <c r="AQ3049" s="17">
        <v>0.112695290071285</v>
      </c>
      <c r="AR3049" s="17">
        <v>0.239019343730309</v>
      </c>
      <c r="AS3049" s="17"/>
      <c r="AT3049" s="17">
        <v>0.35556341565973498</v>
      </c>
      <c r="AU3049" s="17">
        <v>0.28229529452110402</v>
      </c>
      <c r="AV3049" s="17" t="s">
        <v>74</v>
      </c>
      <c r="AW3049" s="17">
        <v>0.29988465028781303</v>
      </c>
      <c r="AX3049" s="17">
        <v>0.31738476311427999</v>
      </c>
      <c r="AY3049" s="17">
        <v>0.31058374664258898</v>
      </c>
      <c r="AZ3049" s="17">
        <v>0.273660285788486</v>
      </c>
    </row>
    <row r="3050" spans="2:52" x14ac:dyDescent="0.35">
      <c r="B3050" t="s">
        <v>114</v>
      </c>
      <c r="C3050" s="17">
        <v>0.244525442037093</v>
      </c>
      <c r="D3050" s="17">
        <v>0.247852895480387</v>
      </c>
      <c r="E3050" s="17">
        <v>0.240046607633078</v>
      </c>
      <c r="F3050" s="17"/>
      <c r="G3050" s="17">
        <v>0.36402785763095402</v>
      </c>
      <c r="H3050" s="17">
        <v>0.32163797444494902</v>
      </c>
      <c r="I3050" s="17">
        <v>0.208845385066182</v>
      </c>
      <c r="J3050" s="17">
        <v>0.224911388817643</v>
      </c>
      <c r="K3050" s="17">
        <v>0.215016441077786</v>
      </c>
      <c r="L3050" s="17">
        <v>0.168439218788457</v>
      </c>
      <c r="M3050" s="17"/>
      <c r="N3050" s="17">
        <v>0.26926742289339101</v>
      </c>
      <c r="O3050" s="17">
        <v>0.29251298066789899</v>
      </c>
      <c r="P3050" s="17">
        <v>0.23016018962256701</v>
      </c>
      <c r="Q3050" s="17">
        <v>0.179955596122719</v>
      </c>
      <c r="R3050" s="17"/>
      <c r="S3050" s="17">
        <v>0.31142044832766103</v>
      </c>
      <c r="T3050" s="17">
        <v>0.25641496900623201</v>
      </c>
      <c r="U3050" s="17">
        <v>0.220368608708403</v>
      </c>
      <c r="V3050" s="17">
        <v>0.25592457457626999</v>
      </c>
      <c r="W3050" s="17">
        <v>0.28847022304352798</v>
      </c>
      <c r="X3050" s="17">
        <v>0.230819561386717</v>
      </c>
      <c r="Y3050" s="17">
        <v>0.19807069514050099</v>
      </c>
      <c r="Z3050" s="17">
        <v>0.17337784109881599</v>
      </c>
      <c r="AA3050" s="17">
        <v>0.27006841167693701</v>
      </c>
      <c r="AB3050" s="17">
        <v>0.21795781566543701</v>
      </c>
      <c r="AC3050" s="17">
        <v>0.208590069872094</v>
      </c>
      <c r="AD3050" s="17">
        <v>0.13173382500629999</v>
      </c>
      <c r="AE3050" s="17"/>
      <c r="AF3050" s="17">
        <v>0.16776343790870399</v>
      </c>
      <c r="AG3050" s="17">
        <v>0.312907654589335</v>
      </c>
      <c r="AH3050" s="17">
        <v>0.17827718568874601</v>
      </c>
      <c r="AI3050" s="17"/>
      <c r="AJ3050" s="17">
        <v>0.130369911363481</v>
      </c>
      <c r="AK3050" s="17">
        <v>0.32667492407676602</v>
      </c>
      <c r="AL3050" s="17">
        <v>0.34871785488109303</v>
      </c>
      <c r="AM3050" s="17">
        <v>0.165699190771573</v>
      </c>
      <c r="AN3050" s="17">
        <v>0.17721328766977901</v>
      </c>
      <c r="AO3050" s="17"/>
      <c r="AP3050" s="17">
        <v>0.122808818009219</v>
      </c>
      <c r="AQ3050" s="17">
        <v>0.32766290636085299</v>
      </c>
      <c r="AR3050" s="17">
        <v>0.32726972484373001</v>
      </c>
      <c r="AS3050" s="17"/>
      <c r="AT3050" s="17">
        <v>0.22316852808721499</v>
      </c>
      <c r="AU3050" s="17">
        <v>0.26141632186907499</v>
      </c>
      <c r="AV3050" s="17" t="s">
        <v>74</v>
      </c>
      <c r="AW3050" s="17">
        <v>0.240084639097317</v>
      </c>
      <c r="AX3050" s="17">
        <v>0.18403923454739901</v>
      </c>
      <c r="AY3050" s="17">
        <v>0.279109271942796</v>
      </c>
      <c r="AZ3050" s="17">
        <v>0.307309130287094</v>
      </c>
    </row>
    <row r="3051" spans="2:52" x14ac:dyDescent="0.35">
      <c r="B3051" t="s">
        <v>45</v>
      </c>
      <c r="C3051" s="17">
        <v>0.17770734246679801</v>
      </c>
      <c r="D3051" s="17">
        <v>0.19067735635448699</v>
      </c>
      <c r="E3051" s="17">
        <v>0.16632499569456299</v>
      </c>
      <c r="F3051" s="17"/>
      <c r="G3051" s="17">
        <v>0.16577161047223701</v>
      </c>
      <c r="H3051" s="17">
        <v>0.171495997153085</v>
      </c>
      <c r="I3051" s="17">
        <v>0.175396042102549</v>
      </c>
      <c r="J3051" s="17">
        <v>0.16758573668121099</v>
      </c>
      <c r="K3051" s="17">
        <v>0.151367740433374</v>
      </c>
      <c r="L3051" s="17">
        <v>0.21752433667513699</v>
      </c>
      <c r="M3051" s="17"/>
      <c r="N3051" s="17">
        <v>0.218150643609166</v>
      </c>
      <c r="O3051" s="17">
        <v>0.17805450460005801</v>
      </c>
      <c r="P3051" s="17">
        <v>0.15471316396179</v>
      </c>
      <c r="Q3051" s="17">
        <v>0.153094463721347</v>
      </c>
      <c r="R3051" s="17"/>
      <c r="S3051" s="17">
        <v>0.19483602951318499</v>
      </c>
      <c r="T3051" s="17">
        <v>0.20410940259848301</v>
      </c>
      <c r="U3051" s="17">
        <v>0.24399318381903201</v>
      </c>
      <c r="V3051" s="17">
        <v>0.17590916049029201</v>
      </c>
      <c r="W3051" s="17">
        <v>0.20808767990087501</v>
      </c>
      <c r="X3051" s="17">
        <v>0.158026193902359</v>
      </c>
      <c r="Y3051" s="17">
        <v>0.206261886986186</v>
      </c>
      <c r="Z3051" s="17">
        <v>0.107428372028713</v>
      </c>
      <c r="AA3051" s="17">
        <v>0.168980404334414</v>
      </c>
      <c r="AB3051" s="17">
        <v>0.10775453458626499</v>
      </c>
      <c r="AC3051" s="17">
        <v>0.15299400915660499</v>
      </c>
      <c r="AD3051" s="17">
        <v>0.10294330431446901</v>
      </c>
      <c r="AE3051" s="17"/>
      <c r="AF3051" s="17">
        <v>0.24369210149982101</v>
      </c>
      <c r="AG3051" s="17">
        <v>0.14836672326601599</v>
      </c>
      <c r="AH3051" s="17">
        <v>0.12610392265214199</v>
      </c>
      <c r="AI3051" s="17"/>
      <c r="AJ3051" s="17">
        <v>0.36071033283087001</v>
      </c>
      <c r="AK3051" s="17">
        <v>7.5200403070167995E-2</v>
      </c>
      <c r="AL3051" s="17">
        <v>8.5061403601722194E-2</v>
      </c>
      <c r="AM3051" s="17">
        <v>4.9212006586226202E-2</v>
      </c>
      <c r="AN3051" s="17">
        <v>0.105260855032099</v>
      </c>
      <c r="AO3051" s="17"/>
      <c r="AP3051" s="17">
        <v>0.61672760440456997</v>
      </c>
      <c r="AQ3051" s="17">
        <v>7.0262523271695396E-2</v>
      </c>
      <c r="AR3051" s="17">
        <v>7.5692558111364105E-2</v>
      </c>
      <c r="AS3051" s="17"/>
      <c r="AT3051" s="17">
        <v>0.20636702496672901</v>
      </c>
      <c r="AU3051" s="17">
        <v>0.18354887584079799</v>
      </c>
      <c r="AV3051" s="17" t="s">
        <v>74</v>
      </c>
      <c r="AW3051" s="17">
        <v>0.110722310806987</v>
      </c>
      <c r="AX3051" s="17">
        <v>0.18262095993527</v>
      </c>
      <c r="AY3051" s="17">
        <v>0.14586547106762901</v>
      </c>
      <c r="AZ3051" s="17">
        <v>0.14212393049798799</v>
      </c>
    </row>
    <row r="3052" spans="2:52" x14ac:dyDescent="0.35">
      <c r="B3052" t="s">
        <v>49</v>
      </c>
      <c r="C3052" s="17">
        <v>0.13628267394947399</v>
      </c>
      <c r="D3052" s="17">
        <v>0.141143374730935</v>
      </c>
      <c r="E3052" s="17">
        <v>0.131592735897439</v>
      </c>
      <c r="F3052" s="17"/>
      <c r="G3052" s="17">
        <v>0.215351996881119</v>
      </c>
      <c r="H3052" s="17">
        <v>0.152968973194549</v>
      </c>
      <c r="I3052" s="17">
        <v>0.12403977303968799</v>
      </c>
      <c r="J3052" s="17">
        <v>0.15080216313873701</v>
      </c>
      <c r="K3052" s="17">
        <v>0.112777207476184</v>
      </c>
      <c r="L3052" s="17">
        <v>8.5616200827831807E-2</v>
      </c>
      <c r="M3052" s="17"/>
      <c r="N3052" s="17">
        <v>0.173453293147284</v>
      </c>
      <c r="O3052" s="17">
        <v>0.155288109514825</v>
      </c>
      <c r="P3052" s="17">
        <v>8.4733726619390104E-2</v>
      </c>
      <c r="Q3052" s="17">
        <v>0.11577525675472899</v>
      </c>
      <c r="R3052" s="17"/>
      <c r="S3052" s="17">
        <v>0.20264100513108299</v>
      </c>
      <c r="T3052" s="17">
        <v>0.139978987049207</v>
      </c>
      <c r="U3052" s="17">
        <v>0.16720127043605301</v>
      </c>
      <c r="V3052" s="17">
        <v>0.14297271574496001</v>
      </c>
      <c r="W3052" s="17">
        <v>0.12555744187897799</v>
      </c>
      <c r="X3052" s="17">
        <v>0.13842164331605999</v>
      </c>
      <c r="Y3052" s="17">
        <v>0.123383589557872</v>
      </c>
      <c r="Z3052" s="17">
        <v>8.2234032799952006E-2</v>
      </c>
      <c r="AA3052" s="17">
        <v>0.136674467633529</v>
      </c>
      <c r="AB3052" s="17">
        <v>8.8308115322623407E-2</v>
      </c>
      <c r="AC3052" s="17">
        <v>9.7131751530858998E-2</v>
      </c>
      <c r="AD3052" s="17">
        <v>5.4708771049602797E-2</v>
      </c>
      <c r="AE3052" s="17"/>
      <c r="AF3052" s="17">
        <v>7.8726176031669301E-2</v>
      </c>
      <c r="AG3052" s="17">
        <v>0.17578079832620899</v>
      </c>
      <c r="AH3052" s="17">
        <v>0.14435941281502701</v>
      </c>
      <c r="AI3052" s="17"/>
      <c r="AJ3052" s="17">
        <v>8.5589042576250093E-2</v>
      </c>
      <c r="AK3052" s="17">
        <v>0.16286900777760499</v>
      </c>
      <c r="AL3052" s="17">
        <v>0.44789622747323199</v>
      </c>
      <c r="AM3052" s="17">
        <v>0</v>
      </c>
      <c r="AN3052" s="17">
        <v>9.0350835275336799E-2</v>
      </c>
      <c r="AO3052" s="17"/>
      <c r="AP3052" s="17">
        <v>0.11088702121306</v>
      </c>
      <c r="AQ3052" s="17">
        <v>0.16251601444458599</v>
      </c>
      <c r="AR3052" s="17">
        <v>0.53577694633286199</v>
      </c>
      <c r="AS3052" s="17"/>
      <c r="AT3052" s="17">
        <v>0.110274510162946</v>
      </c>
      <c r="AU3052" s="17">
        <v>0.16339514846767</v>
      </c>
      <c r="AV3052" s="17" t="s">
        <v>74</v>
      </c>
      <c r="AW3052" s="17">
        <v>0.11840535373107999</v>
      </c>
      <c r="AX3052" s="17">
        <v>0.16797486842300199</v>
      </c>
      <c r="AY3052" s="17">
        <v>0.14527215449592601</v>
      </c>
      <c r="AZ3052" s="17">
        <v>0.11163147012733</v>
      </c>
    </row>
    <row r="3053" spans="2:52" x14ac:dyDescent="0.35">
      <c r="B3053" t="s">
        <v>125</v>
      </c>
      <c r="C3053" s="17">
        <v>9.3106234962401793E-2</v>
      </c>
      <c r="D3053" s="17">
        <v>0.117202715373105</v>
      </c>
      <c r="E3053" s="17">
        <v>6.9281780172793003E-2</v>
      </c>
      <c r="F3053" s="17"/>
      <c r="G3053" s="17">
        <v>0.13069941185846901</v>
      </c>
      <c r="H3053" s="17">
        <v>7.9323789277853704E-2</v>
      </c>
      <c r="I3053" s="17">
        <v>7.0201719476600893E-2</v>
      </c>
      <c r="J3053" s="17">
        <v>0.118815858831311</v>
      </c>
      <c r="K3053" s="17">
        <v>9.7687627538710506E-2</v>
      </c>
      <c r="L3053" s="17">
        <v>7.4526033110538001E-2</v>
      </c>
      <c r="M3053" s="17"/>
      <c r="N3053" s="17">
        <v>8.6184869261515806E-2</v>
      </c>
      <c r="O3053" s="17">
        <v>9.0629568889771805E-2</v>
      </c>
      <c r="P3053" s="17">
        <v>0.100927476781545</v>
      </c>
      <c r="Q3053" s="17">
        <v>9.59118957216019E-2</v>
      </c>
      <c r="R3053" s="17"/>
      <c r="S3053" s="17">
        <v>0.11742238610398301</v>
      </c>
      <c r="T3053" s="17">
        <v>7.7890878201353902E-2</v>
      </c>
      <c r="U3053" s="17">
        <v>8.0674566628568395E-2</v>
      </c>
      <c r="V3053" s="17">
        <v>8.7065771031732297E-2</v>
      </c>
      <c r="W3053" s="17">
        <v>0.110097757423118</v>
      </c>
      <c r="X3053" s="17">
        <v>0.10992549798496901</v>
      </c>
      <c r="Y3053" s="17">
        <v>0.110854052271686</v>
      </c>
      <c r="Z3053" s="17">
        <v>8.5568707484486001E-2</v>
      </c>
      <c r="AA3053" s="17">
        <v>8.3178476470490606E-2</v>
      </c>
      <c r="AB3053" s="17">
        <v>4.3002754440912103E-2</v>
      </c>
      <c r="AC3053" s="17">
        <v>0.122379586963288</v>
      </c>
      <c r="AD3053" s="17">
        <v>0.101337335184738</v>
      </c>
      <c r="AE3053" s="17"/>
      <c r="AF3053" s="17">
        <v>0.160640492163662</v>
      </c>
      <c r="AG3053" s="17">
        <v>4.1605498853299901E-2</v>
      </c>
      <c r="AH3053" s="17">
        <v>6.5716173512919807E-2</v>
      </c>
      <c r="AI3053" s="17"/>
      <c r="AJ3053" s="17">
        <v>0.11748568269660099</v>
      </c>
      <c r="AK3053" s="17">
        <v>6.6744322334840206E-2</v>
      </c>
      <c r="AL3053" s="17">
        <v>2.84372029122557E-2</v>
      </c>
      <c r="AM3053" s="17">
        <v>0.54555553938151702</v>
      </c>
      <c r="AN3053" s="17">
        <v>7.8441127165889996E-2</v>
      </c>
      <c r="AO3053" s="17"/>
      <c r="AP3053" s="17">
        <v>6.0109128815912301E-2</v>
      </c>
      <c r="AQ3053" s="17">
        <v>5.1656951464542598E-2</v>
      </c>
      <c r="AR3053" s="17">
        <v>5.0287379999049801E-2</v>
      </c>
      <c r="AS3053" s="17"/>
      <c r="AT3053" s="17">
        <v>8.0299655125352198E-2</v>
      </c>
      <c r="AU3053" s="17">
        <v>9.3605441869433495E-2</v>
      </c>
      <c r="AV3053" s="17" t="s">
        <v>74</v>
      </c>
      <c r="AW3053" s="17">
        <v>9.8317052837896907E-2</v>
      </c>
      <c r="AX3053" s="17">
        <v>0.12406882181659799</v>
      </c>
      <c r="AY3053" s="17">
        <v>9.6861307237673194E-2</v>
      </c>
      <c r="AZ3053" s="17">
        <v>0.12670863985709599</v>
      </c>
    </row>
    <row r="3054" spans="2:52" x14ac:dyDescent="0.35">
      <c r="B3054" t="s">
        <v>119</v>
      </c>
      <c r="C3054" s="17">
        <v>5.6770533821538099E-2</v>
      </c>
      <c r="D3054" s="17">
        <v>6.5084317956521406E-2</v>
      </c>
      <c r="E3054" s="17">
        <v>4.8043440508917297E-2</v>
      </c>
      <c r="F3054" s="17"/>
      <c r="G3054" s="17">
        <v>0.111112631584184</v>
      </c>
      <c r="H3054" s="17">
        <v>8.1691674832660405E-2</v>
      </c>
      <c r="I3054" s="17">
        <v>5.4431775984263402E-2</v>
      </c>
      <c r="J3054" s="17">
        <v>4.11917820854108E-2</v>
      </c>
      <c r="K3054" s="17">
        <v>3.55370040564333E-2</v>
      </c>
      <c r="L3054" s="17">
        <v>2.9417830762776799E-2</v>
      </c>
      <c r="M3054" s="17"/>
      <c r="N3054" s="17">
        <v>8.0087146034623899E-2</v>
      </c>
      <c r="O3054" s="17">
        <v>5.6544232778524099E-2</v>
      </c>
      <c r="P3054" s="17">
        <v>2.7957592544453E-2</v>
      </c>
      <c r="Q3054" s="17">
        <v>5.4599296615655997E-2</v>
      </c>
      <c r="R3054" s="17"/>
      <c r="S3054" s="17">
        <v>7.9254668194442504E-2</v>
      </c>
      <c r="T3054" s="17">
        <v>2.0032043635269298E-2</v>
      </c>
      <c r="U3054" s="17">
        <v>1.6125938787546999E-2</v>
      </c>
      <c r="V3054" s="17">
        <v>2.29691349431069E-2</v>
      </c>
      <c r="W3054" s="17">
        <v>1.8266266764904799E-2</v>
      </c>
      <c r="X3054" s="17">
        <v>3.9075211424630697E-2</v>
      </c>
      <c r="Y3054" s="17">
        <v>2.8006633968138201E-2</v>
      </c>
      <c r="Z3054" s="17">
        <v>2.9780905626335698E-2</v>
      </c>
      <c r="AA3054" s="17">
        <v>5.4441036315329198E-2</v>
      </c>
      <c r="AB3054" s="17">
        <v>0.25640548671813501</v>
      </c>
      <c r="AC3054" s="17">
        <v>4.5973703929349602E-2</v>
      </c>
      <c r="AD3054" s="17">
        <v>4.1831986631231E-2</v>
      </c>
      <c r="AE3054" s="17"/>
      <c r="AF3054" s="17">
        <v>2.5509924546640399E-2</v>
      </c>
      <c r="AG3054" s="17">
        <v>7.3352460650908002E-2</v>
      </c>
      <c r="AH3054" s="17">
        <v>7.6053068070069701E-2</v>
      </c>
      <c r="AI3054" s="17"/>
      <c r="AJ3054" s="17">
        <v>1.5450860233047099E-2</v>
      </c>
      <c r="AK3054" s="17">
        <v>7.20576249274021E-2</v>
      </c>
      <c r="AL3054" s="17">
        <v>4.24707111961838E-2</v>
      </c>
      <c r="AM3054" s="17">
        <v>0</v>
      </c>
      <c r="AN3054" s="17">
        <v>4.9515007361201797E-2</v>
      </c>
      <c r="AO3054" s="17"/>
      <c r="AP3054" s="17">
        <v>2.5035142157523799E-2</v>
      </c>
      <c r="AQ3054" s="17">
        <v>6.2236635259147098E-2</v>
      </c>
      <c r="AR3054" s="17">
        <v>7.5211775144488902E-2</v>
      </c>
      <c r="AS3054" s="17"/>
      <c r="AT3054" s="17">
        <v>4.9440487262733201E-2</v>
      </c>
      <c r="AU3054" s="17">
        <v>4.9389225475082003E-2</v>
      </c>
      <c r="AV3054" s="17" t="s">
        <v>74</v>
      </c>
      <c r="AW3054" s="17">
        <v>8.7429008465621905E-2</v>
      </c>
      <c r="AX3054" s="17">
        <v>5.34859332921057E-2</v>
      </c>
      <c r="AY3054" s="17">
        <v>7.0473482389063202E-2</v>
      </c>
      <c r="AZ3054" s="17">
        <v>5.0377460449840199E-2</v>
      </c>
    </row>
    <row r="3055" spans="2:52" x14ac:dyDescent="0.35">
      <c r="B3055" t="s">
        <v>121</v>
      </c>
      <c r="C3055" s="17">
        <v>2.54060628713382E-2</v>
      </c>
      <c r="D3055" s="17">
        <v>3.2196937243996498E-2</v>
      </c>
      <c r="E3055" s="17">
        <v>1.8991624855821999E-2</v>
      </c>
      <c r="F3055" s="17"/>
      <c r="G3055" s="17">
        <v>5.1531187379522198E-2</v>
      </c>
      <c r="H3055" s="17">
        <v>5.7169289629993097E-2</v>
      </c>
      <c r="I3055" s="17">
        <v>1.5764491719062801E-2</v>
      </c>
      <c r="J3055" s="17">
        <v>2.4089992430865601E-2</v>
      </c>
      <c r="K3055" s="17">
        <v>6.6045005285898604E-3</v>
      </c>
      <c r="L3055" s="17">
        <v>4.6924962300636704E-3</v>
      </c>
      <c r="M3055" s="17"/>
      <c r="N3055" s="17">
        <v>2.6476579999611199E-2</v>
      </c>
      <c r="O3055" s="17">
        <v>1.6999129618868101E-2</v>
      </c>
      <c r="P3055" s="17">
        <v>3.6727122021913201E-2</v>
      </c>
      <c r="Q3055" s="17">
        <v>2.4374436372612999E-2</v>
      </c>
      <c r="R3055" s="17"/>
      <c r="S3055" s="17">
        <v>2.9487817082953501E-2</v>
      </c>
      <c r="T3055" s="17">
        <v>1.7320113505518799E-2</v>
      </c>
      <c r="U3055" s="17">
        <v>1.21904882519167E-2</v>
      </c>
      <c r="V3055" s="17">
        <v>0</v>
      </c>
      <c r="W3055" s="17">
        <v>4.4657582489438297E-2</v>
      </c>
      <c r="X3055" s="17">
        <v>5.2411746956482298E-2</v>
      </c>
      <c r="Y3055" s="17">
        <v>1.9434544066822601E-2</v>
      </c>
      <c r="Z3055" s="17">
        <v>0</v>
      </c>
      <c r="AA3055" s="17">
        <v>2.45257783956448E-2</v>
      </c>
      <c r="AB3055" s="17">
        <v>1.82605470873104E-2</v>
      </c>
      <c r="AC3055" s="17">
        <v>4.42272213968661E-2</v>
      </c>
      <c r="AD3055" s="17">
        <v>5.9432676245625503E-2</v>
      </c>
      <c r="AE3055" s="17"/>
      <c r="AF3055" s="17">
        <v>1.7832358724831601E-2</v>
      </c>
      <c r="AG3055" s="17">
        <v>2.1083024987092001E-2</v>
      </c>
      <c r="AH3055" s="17">
        <v>4.2700630547056098E-2</v>
      </c>
      <c r="AI3055" s="17"/>
      <c r="AJ3055" s="17">
        <v>1.66187762337335E-2</v>
      </c>
      <c r="AK3055" s="17">
        <v>2.69960406850384E-2</v>
      </c>
      <c r="AL3055" s="17">
        <v>2.0547226746549699E-2</v>
      </c>
      <c r="AM3055" s="17">
        <v>0</v>
      </c>
      <c r="AN3055" s="17">
        <v>3.4080434548068798E-2</v>
      </c>
      <c r="AO3055" s="17"/>
      <c r="AP3055" s="17">
        <v>2.3896891779924601E-2</v>
      </c>
      <c r="AQ3055" s="17">
        <v>2.5109290267627201E-2</v>
      </c>
      <c r="AR3055" s="17">
        <v>2.8894928297395699E-2</v>
      </c>
      <c r="AS3055" s="17"/>
      <c r="AT3055" s="17">
        <v>1.8579674073427501E-2</v>
      </c>
      <c r="AU3055" s="17">
        <v>1.7716953321729501E-2</v>
      </c>
      <c r="AV3055" s="17" t="s">
        <v>74</v>
      </c>
      <c r="AW3055" s="17">
        <v>4.9202745734129603E-2</v>
      </c>
      <c r="AX3055" s="17">
        <v>5.70894171827772E-2</v>
      </c>
      <c r="AY3055" s="17">
        <v>2.8804353268417501E-2</v>
      </c>
      <c r="AZ3055" s="17">
        <v>0</v>
      </c>
    </row>
    <row r="3056" spans="2:52" x14ac:dyDescent="0.35">
      <c r="B3056" t="s">
        <v>122</v>
      </c>
      <c r="C3056" s="17">
        <v>2.18013876880594E-2</v>
      </c>
      <c r="D3056" s="17">
        <v>3.1760351025344601E-2</v>
      </c>
      <c r="E3056" s="17">
        <v>1.02869237762768E-2</v>
      </c>
      <c r="F3056" s="17"/>
      <c r="G3056" s="17">
        <v>3.1298312328359702E-2</v>
      </c>
      <c r="H3056" s="17">
        <v>5.7168886604793301E-2</v>
      </c>
      <c r="I3056" s="17">
        <v>2.82706357662924E-2</v>
      </c>
      <c r="J3056" s="17">
        <v>1.5947843172258402E-2</v>
      </c>
      <c r="K3056" s="17">
        <v>3.05209372359446E-3</v>
      </c>
      <c r="L3056" s="17">
        <v>0</v>
      </c>
      <c r="M3056" s="17"/>
      <c r="N3056" s="17">
        <v>2.01406042822302E-2</v>
      </c>
      <c r="O3056" s="17">
        <v>3.05348273303577E-2</v>
      </c>
      <c r="P3056" s="17">
        <v>2.3367924001200701E-2</v>
      </c>
      <c r="Q3056" s="17">
        <v>1.3603299007962999E-2</v>
      </c>
      <c r="R3056" s="17"/>
      <c r="S3056" s="17">
        <v>2.88193513010974E-2</v>
      </c>
      <c r="T3056" s="17">
        <v>1.8305341241629799E-2</v>
      </c>
      <c r="U3056" s="17">
        <v>2.5354043535468201E-2</v>
      </c>
      <c r="V3056" s="17">
        <v>1.5157996528490101E-2</v>
      </c>
      <c r="W3056" s="17">
        <v>2.34689910046906E-2</v>
      </c>
      <c r="X3056" s="17">
        <v>1.7600013616110299E-2</v>
      </c>
      <c r="Y3056" s="17">
        <v>0</v>
      </c>
      <c r="Z3056" s="17">
        <v>1.28473744241802E-2</v>
      </c>
      <c r="AA3056" s="17">
        <v>2.5100825822963999E-2</v>
      </c>
      <c r="AB3056" s="17">
        <v>1.21068342424721E-2</v>
      </c>
      <c r="AC3056" s="17">
        <v>0</v>
      </c>
      <c r="AD3056" s="17">
        <v>0.129994645757951</v>
      </c>
      <c r="AE3056" s="17"/>
      <c r="AF3056" s="17">
        <v>7.8808639273754994E-3</v>
      </c>
      <c r="AG3056" s="17">
        <v>3.3796785268501703E-2</v>
      </c>
      <c r="AH3056" s="17">
        <v>1.6071979939281399E-2</v>
      </c>
      <c r="AI3056" s="17"/>
      <c r="AJ3056" s="17">
        <v>4.6748225916560301E-3</v>
      </c>
      <c r="AK3056" s="17">
        <v>5.1169512826741703E-2</v>
      </c>
      <c r="AL3056" s="17">
        <v>2.0973493708586002E-2</v>
      </c>
      <c r="AM3056" s="17">
        <v>0</v>
      </c>
      <c r="AN3056" s="17">
        <v>3.5848511906740898E-3</v>
      </c>
      <c r="AO3056" s="17"/>
      <c r="AP3056" s="17">
        <v>5.6574723226820696E-3</v>
      </c>
      <c r="AQ3056" s="17">
        <v>3.6287005269407202E-2</v>
      </c>
      <c r="AR3056" s="17">
        <v>3.1965950916797999E-2</v>
      </c>
      <c r="AS3056" s="17"/>
      <c r="AT3056" s="17">
        <v>1.33898053403376E-2</v>
      </c>
      <c r="AU3056" s="17">
        <v>2.80679245559943E-2</v>
      </c>
      <c r="AV3056" s="17" t="s">
        <v>74</v>
      </c>
      <c r="AW3056" s="17">
        <v>2.8079326694317799E-2</v>
      </c>
      <c r="AX3056" s="17">
        <v>1.65074974379813E-2</v>
      </c>
      <c r="AY3056" s="17">
        <v>2.5786036135247999E-2</v>
      </c>
      <c r="AZ3056" s="17">
        <v>4.3205525006690698E-2</v>
      </c>
    </row>
    <row r="3057" spans="2:52" x14ac:dyDescent="0.35">
      <c r="B3057" t="s">
        <v>120</v>
      </c>
      <c r="C3057" s="17">
        <v>1.86915179093591E-2</v>
      </c>
      <c r="D3057" s="17">
        <v>1.7232752205968399E-2</v>
      </c>
      <c r="E3057" s="17">
        <v>2.0231812135299301E-2</v>
      </c>
      <c r="F3057" s="17"/>
      <c r="G3057" s="17">
        <v>3.9165980248976801E-2</v>
      </c>
      <c r="H3057" s="17">
        <v>2.7952297019789098E-2</v>
      </c>
      <c r="I3057" s="17">
        <v>1.56354306958854E-2</v>
      </c>
      <c r="J3057" s="17">
        <v>1.49611488352522E-2</v>
      </c>
      <c r="K3057" s="17">
        <v>6.5388185778292498E-3</v>
      </c>
      <c r="L3057" s="17">
        <v>1.1366116063153801E-2</v>
      </c>
      <c r="M3057" s="17"/>
      <c r="N3057" s="17">
        <v>1.3440959194636001E-2</v>
      </c>
      <c r="O3057" s="17">
        <v>3.0936359111979801E-2</v>
      </c>
      <c r="P3057" s="17">
        <v>1.7573524091377898E-2</v>
      </c>
      <c r="Q3057" s="17">
        <v>1.2770082756037001E-2</v>
      </c>
      <c r="R3057" s="17"/>
      <c r="S3057" s="17">
        <v>2.75277279222121E-2</v>
      </c>
      <c r="T3057" s="17">
        <v>1.08818963525334E-2</v>
      </c>
      <c r="U3057" s="17">
        <v>1.8297154553347E-2</v>
      </c>
      <c r="V3057" s="17">
        <v>0</v>
      </c>
      <c r="W3057" s="17">
        <v>0</v>
      </c>
      <c r="X3057" s="17">
        <v>1.0143444588546401E-2</v>
      </c>
      <c r="Y3057" s="17">
        <v>8.6786671636489392E-3</v>
      </c>
      <c r="Z3057" s="17">
        <v>2.3932198833790701E-2</v>
      </c>
      <c r="AA3057" s="17">
        <v>4.5241836169050203E-3</v>
      </c>
      <c r="AB3057" s="17">
        <v>6.8312982632638096E-3</v>
      </c>
      <c r="AC3057" s="17">
        <v>0.14237168234636399</v>
      </c>
      <c r="AD3057" s="17">
        <v>2.6054848287010698E-2</v>
      </c>
      <c r="AE3057" s="17"/>
      <c r="AF3057" s="17">
        <v>5.2521733022966796E-3</v>
      </c>
      <c r="AG3057" s="17">
        <v>2.7709569407954701E-2</v>
      </c>
      <c r="AH3057" s="17">
        <v>1.76243024061449E-2</v>
      </c>
      <c r="AI3057" s="17"/>
      <c r="AJ3057" s="17">
        <v>4.6685909222700097E-3</v>
      </c>
      <c r="AK3057" s="17">
        <v>3.8711963025165302E-2</v>
      </c>
      <c r="AL3057" s="17">
        <v>1.5085341216032101E-2</v>
      </c>
      <c r="AM3057" s="17">
        <v>0</v>
      </c>
      <c r="AN3057" s="17">
        <v>7.7794874423860096E-3</v>
      </c>
      <c r="AO3057" s="17"/>
      <c r="AP3057" s="17">
        <v>1.08397720197501E-2</v>
      </c>
      <c r="AQ3057" s="17">
        <v>1.8287346835375699E-2</v>
      </c>
      <c r="AR3057" s="17">
        <v>6.8196136228531896E-3</v>
      </c>
      <c r="AS3057" s="17"/>
      <c r="AT3057" s="17">
        <v>1.7697270410287701E-2</v>
      </c>
      <c r="AU3057" s="17">
        <v>2.0808184615241199E-2</v>
      </c>
      <c r="AV3057" s="17" t="s">
        <v>74</v>
      </c>
      <c r="AW3057" s="17">
        <v>7.2786717842234496E-3</v>
      </c>
      <c r="AX3057" s="17">
        <v>2.1394280202328499E-2</v>
      </c>
      <c r="AY3057" s="17">
        <v>1.99382587490201E-2</v>
      </c>
      <c r="AZ3057" s="17">
        <v>3.1610867964954902E-2</v>
      </c>
    </row>
    <row r="3058" spans="2:52" x14ac:dyDescent="0.35">
      <c r="C3058" s="17"/>
      <c r="D3058" s="17"/>
      <c r="E3058" s="17"/>
      <c r="F3058" s="17"/>
      <c r="G3058" s="17"/>
      <c r="H3058" s="17"/>
      <c r="I3058" s="17"/>
      <c r="J3058" s="17"/>
      <c r="K3058" s="17"/>
      <c r="L3058" s="17"/>
      <c r="M3058" s="17"/>
      <c r="N3058" s="17"/>
      <c r="O3058" s="17"/>
      <c r="P3058" s="17"/>
      <c r="Q3058" s="17"/>
      <c r="R3058" s="17"/>
      <c r="S3058" s="17"/>
      <c r="T3058" s="17"/>
      <c r="U3058" s="17"/>
      <c r="V3058" s="17"/>
      <c r="W3058" s="17"/>
      <c r="X3058" s="17"/>
      <c r="Y3058" s="17"/>
      <c r="Z3058" s="17"/>
      <c r="AA3058" s="17"/>
      <c r="AB3058" s="17"/>
      <c r="AC3058" s="17"/>
      <c r="AD3058" s="17"/>
      <c r="AE3058" s="17"/>
      <c r="AF3058" s="17"/>
      <c r="AG3058" s="17"/>
      <c r="AH3058" s="17"/>
      <c r="AI3058" s="17"/>
      <c r="AJ3058" s="17"/>
      <c r="AK3058" s="17"/>
      <c r="AL3058" s="17"/>
      <c r="AM3058" s="17"/>
      <c r="AN3058" s="17"/>
      <c r="AO3058" s="17"/>
      <c r="AP3058" s="17"/>
      <c r="AQ3058" s="17"/>
      <c r="AR3058" s="17"/>
      <c r="AS3058" s="17"/>
      <c r="AT3058" s="17"/>
      <c r="AU3058" s="17"/>
      <c r="AV3058" s="17"/>
      <c r="AW3058" s="17"/>
      <c r="AX3058" s="17"/>
      <c r="AY3058" s="17"/>
      <c r="AZ3058" s="17"/>
    </row>
    <row r="3059" spans="2:52" x14ac:dyDescent="0.35">
      <c r="B3059" s="6" t="s">
        <v>815</v>
      </c>
      <c r="C3059" s="17"/>
      <c r="D3059" s="17"/>
      <c r="E3059" s="17"/>
      <c r="F3059" s="17"/>
      <c r="G3059" s="17"/>
      <c r="H3059" s="17"/>
      <c r="I3059" s="17"/>
      <c r="J3059" s="17"/>
      <c r="K3059" s="17"/>
      <c r="L3059" s="17"/>
      <c r="M3059" s="17"/>
      <c r="N3059" s="17"/>
      <c r="O3059" s="17"/>
      <c r="P3059" s="17"/>
      <c r="Q3059" s="17"/>
      <c r="R3059" s="17"/>
      <c r="S3059" s="17"/>
      <c r="T3059" s="17"/>
      <c r="U3059" s="17"/>
      <c r="V3059" s="17"/>
      <c r="W3059" s="17"/>
      <c r="X3059" s="17"/>
      <c r="Y3059" s="17"/>
      <c r="Z3059" s="17"/>
      <c r="AA3059" s="17"/>
      <c r="AB3059" s="17"/>
      <c r="AC3059" s="17"/>
      <c r="AD3059" s="17"/>
      <c r="AE3059" s="17"/>
      <c r="AF3059" s="17"/>
      <c r="AG3059" s="17"/>
      <c r="AH3059" s="17"/>
      <c r="AI3059" s="17"/>
      <c r="AJ3059" s="17"/>
      <c r="AK3059" s="17"/>
      <c r="AL3059" s="17"/>
      <c r="AM3059" s="17"/>
      <c r="AN3059" s="17"/>
      <c r="AO3059" s="17"/>
      <c r="AP3059" s="17"/>
      <c r="AQ3059" s="17"/>
      <c r="AR3059" s="17"/>
      <c r="AS3059" s="17"/>
      <c r="AT3059" s="17"/>
      <c r="AU3059" s="17"/>
      <c r="AV3059" s="17"/>
      <c r="AW3059" s="17"/>
      <c r="AX3059" s="17"/>
      <c r="AY3059" s="17"/>
      <c r="AZ3059" s="17"/>
    </row>
    <row r="3060" spans="2:52" x14ac:dyDescent="0.35">
      <c r="B3060" s="24" t="s">
        <v>76</v>
      </c>
      <c r="C3060" s="17"/>
      <c r="D3060" s="17"/>
      <c r="E3060" s="17"/>
      <c r="F3060" s="17"/>
      <c r="G3060" s="17"/>
      <c r="H3060" s="17"/>
      <c r="I3060" s="17"/>
      <c r="J3060" s="17"/>
      <c r="K3060" s="17"/>
      <c r="L3060" s="17"/>
      <c r="M3060" s="17"/>
      <c r="N3060" s="17"/>
      <c r="O3060" s="17"/>
      <c r="P3060" s="17"/>
      <c r="Q3060" s="17"/>
      <c r="R3060" s="17"/>
      <c r="S3060" s="17"/>
      <c r="T3060" s="17"/>
      <c r="U3060" s="17"/>
      <c r="V3060" s="17"/>
      <c r="W3060" s="17"/>
      <c r="X3060" s="17"/>
      <c r="Y3060" s="17"/>
      <c r="Z3060" s="17"/>
      <c r="AA3060" s="17"/>
      <c r="AB3060" s="17"/>
      <c r="AC3060" s="17"/>
      <c r="AD3060" s="17"/>
      <c r="AE3060" s="17"/>
      <c r="AF3060" s="17"/>
      <c r="AG3060" s="17"/>
      <c r="AH3060" s="17"/>
      <c r="AI3060" s="17"/>
      <c r="AJ3060" s="17"/>
      <c r="AK3060" s="17"/>
      <c r="AL3060" s="17"/>
      <c r="AM3060" s="17"/>
      <c r="AN3060" s="17"/>
      <c r="AO3060" s="17"/>
      <c r="AP3060" s="17"/>
      <c r="AQ3060" s="17"/>
      <c r="AR3060" s="17"/>
      <c r="AS3060" s="17"/>
      <c r="AT3060" s="17"/>
      <c r="AU3060" s="17"/>
      <c r="AV3060" s="17"/>
      <c r="AW3060" s="17"/>
      <c r="AX3060" s="17"/>
      <c r="AY3060" s="17"/>
      <c r="AZ3060" s="17"/>
    </row>
    <row r="3061" spans="2:52" x14ac:dyDescent="0.35">
      <c r="B3061" t="s">
        <v>811</v>
      </c>
      <c r="C3061" s="17">
        <v>0.10560648983436</v>
      </c>
      <c r="D3061" s="17">
        <v>0.12210533699162</v>
      </c>
      <c r="E3061" s="17">
        <v>9.0031582816363906E-2</v>
      </c>
      <c r="F3061" s="17"/>
      <c r="G3061" s="17">
        <v>0.14071722995410599</v>
      </c>
      <c r="H3061" s="17">
        <v>0.19104679247881101</v>
      </c>
      <c r="I3061" s="17">
        <v>0.124380553187323</v>
      </c>
      <c r="J3061" s="17">
        <v>9.4604653287509805E-2</v>
      </c>
      <c r="K3061" s="17">
        <v>6.2205483736962199E-2</v>
      </c>
      <c r="L3061" s="17">
        <v>3.57986073130762E-2</v>
      </c>
      <c r="M3061" s="17"/>
      <c r="N3061" s="17">
        <v>0.114630382793962</v>
      </c>
      <c r="O3061" s="17">
        <v>9.7109364803372802E-2</v>
      </c>
      <c r="P3061" s="17">
        <v>0.10691656234041</v>
      </c>
      <c r="Q3061" s="17">
        <v>0.10490476003993</v>
      </c>
      <c r="R3061" s="17"/>
      <c r="S3061" s="17">
        <v>0.14547101632444601</v>
      </c>
      <c r="T3061" s="17">
        <v>6.6568256453291397E-2</v>
      </c>
      <c r="U3061" s="17">
        <v>0.13144824261945601</v>
      </c>
      <c r="V3061" s="17">
        <v>7.7333950947236704E-2</v>
      </c>
      <c r="W3061" s="17">
        <v>0.10011755165609</v>
      </c>
      <c r="X3061" s="17">
        <v>0.130444155338274</v>
      </c>
      <c r="Y3061" s="17">
        <v>9.3711823568841696E-2</v>
      </c>
      <c r="Z3061" s="17">
        <v>0.14421249766352001</v>
      </c>
      <c r="AA3061" s="17">
        <v>0.11291895233019</v>
      </c>
      <c r="AB3061" s="17">
        <v>7.1839073752517704E-2</v>
      </c>
      <c r="AC3061" s="17">
        <v>9.4769625414529504E-2</v>
      </c>
      <c r="AD3061" s="17">
        <v>0.115737131500231</v>
      </c>
      <c r="AE3061" s="17"/>
      <c r="AF3061" s="17">
        <v>6.7991806713953495E-2</v>
      </c>
      <c r="AG3061" s="17">
        <v>0.12868881175136099</v>
      </c>
      <c r="AH3061" s="17">
        <v>0.143283454685116</v>
      </c>
      <c r="AI3061" s="17"/>
      <c r="AJ3061" s="17">
        <v>5.74698016597859E-2</v>
      </c>
      <c r="AK3061" s="17">
        <v>0.19930799236378299</v>
      </c>
      <c r="AL3061" s="17">
        <v>7.4248269003452702E-2</v>
      </c>
      <c r="AM3061" s="17">
        <v>8.6914136548009793E-2</v>
      </c>
      <c r="AN3061" s="17">
        <v>7.85833350850942E-2</v>
      </c>
      <c r="AO3061" s="17"/>
      <c r="AP3061" s="17">
        <v>7.5901012562249098E-2</v>
      </c>
      <c r="AQ3061" s="17">
        <v>0.19282427872115099</v>
      </c>
      <c r="AR3061" s="17">
        <v>7.6460152985195706E-2</v>
      </c>
      <c r="AS3061" s="17"/>
      <c r="AT3061" s="17">
        <v>7.79508882788843E-2</v>
      </c>
      <c r="AU3061" s="17">
        <v>9.4983744460140906E-2</v>
      </c>
      <c r="AV3061" s="17" t="s">
        <v>74</v>
      </c>
      <c r="AW3061" s="17">
        <v>0.11398072649252899</v>
      </c>
      <c r="AX3061" s="17">
        <v>0.14591774614953401</v>
      </c>
      <c r="AY3061" s="17">
        <v>0.15289613491135101</v>
      </c>
      <c r="AZ3061" s="17">
        <v>7.6743739787279899E-2</v>
      </c>
    </row>
    <row r="3062" spans="2:52" x14ac:dyDescent="0.35">
      <c r="B3062" t="s">
        <v>812</v>
      </c>
      <c r="C3062" s="17">
        <v>0.29126034261367201</v>
      </c>
      <c r="D3062" s="17">
        <v>0.28798319091105101</v>
      </c>
      <c r="E3062" s="17">
        <v>0.294439437306804</v>
      </c>
      <c r="F3062" s="17"/>
      <c r="G3062" s="17">
        <v>0.425631221930107</v>
      </c>
      <c r="H3062" s="17">
        <v>0.37545204953284</v>
      </c>
      <c r="I3062" s="17">
        <v>0.32926827998105601</v>
      </c>
      <c r="J3062" s="17">
        <v>0.26984060473877403</v>
      </c>
      <c r="K3062" s="17">
        <v>0.21069324007443899</v>
      </c>
      <c r="L3062" s="17">
        <v>0.17444550012290799</v>
      </c>
      <c r="M3062" s="17"/>
      <c r="N3062" s="17">
        <v>0.333291510727456</v>
      </c>
      <c r="O3062" s="17">
        <v>0.29127651779775299</v>
      </c>
      <c r="P3062" s="17">
        <v>0.27174989806120903</v>
      </c>
      <c r="Q3062" s="17">
        <v>0.26470793198563097</v>
      </c>
      <c r="R3062" s="17"/>
      <c r="S3062" s="17">
        <v>0.327231961896225</v>
      </c>
      <c r="T3062" s="17">
        <v>0.26967836848878002</v>
      </c>
      <c r="U3062" s="17">
        <v>0.25479011901526</v>
      </c>
      <c r="V3062" s="17">
        <v>0.27340560087337101</v>
      </c>
      <c r="W3062" s="17">
        <v>0.283161871140576</v>
      </c>
      <c r="X3062" s="17">
        <v>0.30448336458114</v>
      </c>
      <c r="Y3062" s="17">
        <v>0.26436063994631998</v>
      </c>
      <c r="Z3062" s="17">
        <v>0.30337263302337603</v>
      </c>
      <c r="AA3062" s="17">
        <v>0.334051103562161</v>
      </c>
      <c r="AB3062" s="17">
        <v>0.26377481807509001</v>
      </c>
      <c r="AC3062" s="17">
        <v>0.34652246949324</v>
      </c>
      <c r="AD3062" s="17">
        <v>0.23613810598659199</v>
      </c>
      <c r="AE3062" s="17"/>
      <c r="AF3062" s="17">
        <v>0.20256660775538701</v>
      </c>
      <c r="AG3062" s="17">
        <v>0.35307969879165402</v>
      </c>
      <c r="AH3062" s="17">
        <v>0.26466209808082602</v>
      </c>
      <c r="AI3062" s="17"/>
      <c r="AJ3062" s="17">
        <v>0.18431608891452</v>
      </c>
      <c r="AK3062" s="17">
        <v>0.44337969537626898</v>
      </c>
      <c r="AL3062" s="17">
        <v>0.33909550661273902</v>
      </c>
      <c r="AM3062" s="17">
        <v>0.20477623723980401</v>
      </c>
      <c r="AN3062" s="17">
        <v>0.24511795165860201</v>
      </c>
      <c r="AO3062" s="17"/>
      <c r="AP3062" s="17">
        <v>0.209158295309472</v>
      </c>
      <c r="AQ3062" s="17">
        <v>0.468549943222625</v>
      </c>
      <c r="AR3062" s="17">
        <v>0.311412430978248</v>
      </c>
      <c r="AS3062" s="17"/>
      <c r="AT3062" s="17">
        <v>0.21419498217899599</v>
      </c>
      <c r="AU3062" s="17">
        <v>0.31811633739052098</v>
      </c>
      <c r="AV3062" s="17" t="s">
        <v>74</v>
      </c>
      <c r="AW3062" s="17">
        <v>0.34561870808875</v>
      </c>
      <c r="AX3062" s="17">
        <v>0.27857689517026701</v>
      </c>
      <c r="AY3062" s="17">
        <v>0.37216785696257199</v>
      </c>
      <c r="AZ3062" s="17">
        <v>0.34180871502982402</v>
      </c>
    </row>
    <row r="3063" spans="2:52" x14ac:dyDescent="0.35">
      <c r="B3063" t="s">
        <v>813</v>
      </c>
      <c r="C3063" s="17">
        <v>0.29005946641777403</v>
      </c>
      <c r="D3063" s="17">
        <v>0.30368589958023401</v>
      </c>
      <c r="E3063" s="17">
        <v>0.277245447688244</v>
      </c>
      <c r="F3063" s="17"/>
      <c r="G3063" s="17">
        <v>0.25446263551815301</v>
      </c>
      <c r="H3063" s="17">
        <v>0.212008638785815</v>
      </c>
      <c r="I3063" s="17">
        <v>0.27303561515206398</v>
      </c>
      <c r="J3063" s="17">
        <v>0.29535764961682098</v>
      </c>
      <c r="K3063" s="17">
        <v>0.33779876677852</v>
      </c>
      <c r="L3063" s="17">
        <v>0.35449065958076198</v>
      </c>
      <c r="M3063" s="17"/>
      <c r="N3063" s="17">
        <v>0.291020267110703</v>
      </c>
      <c r="O3063" s="17">
        <v>0.32379493403698001</v>
      </c>
      <c r="P3063" s="17">
        <v>0.26416747724773498</v>
      </c>
      <c r="Q3063" s="17">
        <v>0.27424994004016301</v>
      </c>
      <c r="R3063" s="17"/>
      <c r="S3063" s="17">
        <v>0.26188811149032998</v>
      </c>
      <c r="T3063" s="17">
        <v>0.31766299190341402</v>
      </c>
      <c r="U3063" s="17">
        <v>0.28386750729945398</v>
      </c>
      <c r="V3063" s="17">
        <v>0.30023744810091701</v>
      </c>
      <c r="W3063" s="17">
        <v>0.31093888102262401</v>
      </c>
      <c r="X3063" s="17">
        <v>0.26982581262960798</v>
      </c>
      <c r="Y3063" s="17">
        <v>0.30828352761181899</v>
      </c>
      <c r="Z3063" s="17">
        <v>0.24884030643601401</v>
      </c>
      <c r="AA3063" s="17">
        <v>0.25200551100095397</v>
      </c>
      <c r="AB3063" s="17">
        <v>0.353309123083415</v>
      </c>
      <c r="AC3063" s="17">
        <v>0.254550858121256</v>
      </c>
      <c r="AD3063" s="17">
        <v>0.31481448617089403</v>
      </c>
      <c r="AE3063" s="17"/>
      <c r="AF3063" s="17">
        <v>0.30061024493633898</v>
      </c>
      <c r="AG3063" s="17">
        <v>0.30244996393911699</v>
      </c>
      <c r="AH3063" s="17">
        <v>0.24886749278794601</v>
      </c>
      <c r="AI3063" s="17"/>
      <c r="AJ3063" s="17">
        <v>0.324842032093071</v>
      </c>
      <c r="AK3063" s="17">
        <v>0.22322504120703299</v>
      </c>
      <c r="AL3063" s="17">
        <v>0.37753237311413701</v>
      </c>
      <c r="AM3063" s="17">
        <v>0.203222427482042</v>
      </c>
      <c r="AN3063" s="17">
        <v>0.240677309726507</v>
      </c>
      <c r="AO3063" s="17"/>
      <c r="AP3063" s="17">
        <v>0.30102909665300798</v>
      </c>
      <c r="AQ3063" s="17">
        <v>0.22211268779632201</v>
      </c>
      <c r="AR3063" s="17">
        <v>0.37871251914235898</v>
      </c>
      <c r="AS3063" s="17"/>
      <c r="AT3063" s="17">
        <v>0.33240758893365502</v>
      </c>
      <c r="AU3063" s="17">
        <v>0.295128861238796</v>
      </c>
      <c r="AV3063" s="17" t="s">
        <v>74</v>
      </c>
      <c r="AW3063" s="17">
        <v>0.253095998635817</v>
      </c>
      <c r="AX3063" s="17">
        <v>0.27501468824776698</v>
      </c>
      <c r="AY3063" s="17">
        <v>0.231779228001635</v>
      </c>
      <c r="AZ3063" s="17">
        <v>0.27633406973637797</v>
      </c>
    </row>
    <row r="3064" spans="2:52" x14ac:dyDescent="0.35">
      <c r="B3064" t="s">
        <v>814</v>
      </c>
      <c r="C3064" s="17">
        <v>0.208986480901063</v>
      </c>
      <c r="D3064" s="17">
        <v>0.20628321487427101</v>
      </c>
      <c r="E3064" s="17">
        <v>0.211505349531972</v>
      </c>
      <c r="F3064" s="17"/>
      <c r="G3064" s="17">
        <v>6.7759898496034907E-2</v>
      </c>
      <c r="H3064" s="17">
        <v>0.106288842792678</v>
      </c>
      <c r="I3064" s="17">
        <v>0.165604003579716</v>
      </c>
      <c r="J3064" s="17">
        <v>0.21321016380416</v>
      </c>
      <c r="K3064" s="17">
        <v>0.28288350586292199</v>
      </c>
      <c r="L3064" s="17">
        <v>0.36808295525576001</v>
      </c>
      <c r="M3064" s="17"/>
      <c r="N3064" s="17">
        <v>0.18935319383080301</v>
      </c>
      <c r="O3064" s="17">
        <v>0.191348433256253</v>
      </c>
      <c r="P3064" s="17">
        <v>0.24902610596201799</v>
      </c>
      <c r="Q3064" s="17">
        <v>0.21330455986727101</v>
      </c>
      <c r="R3064" s="17"/>
      <c r="S3064" s="17">
        <v>0.160485052210982</v>
      </c>
      <c r="T3064" s="17">
        <v>0.241292509104923</v>
      </c>
      <c r="U3064" s="17">
        <v>0.24375092434682999</v>
      </c>
      <c r="V3064" s="17">
        <v>0.25398835204064402</v>
      </c>
      <c r="W3064" s="17">
        <v>0.23028130364674701</v>
      </c>
      <c r="X3064" s="17">
        <v>0.191858375604394</v>
      </c>
      <c r="Y3064" s="17">
        <v>0.21177290207468599</v>
      </c>
      <c r="Z3064" s="17">
        <v>0.209963850617501</v>
      </c>
      <c r="AA3064" s="17">
        <v>0.17471197199902599</v>
      </c>
      <c r="AB3064" s="17">
        <v>0.212910307905883</v>
      </c>
      <c r="AC3064" s="17">
        <v>0.192312526757106</v>
      </c>
      <c r="AD3064" s="17">
        <v>0.20251862815751001</v>
      </c>
      <c r="AE3064" s="17"/>
      <c r="AF3064" s="17">
        <v>0.35367817865238499</v>
      </c>
      <c r="AG3064" s="17">
        <v>0.13313626764001901</v>
      </c>
      <c r="AH3064" s="17">
        <v>0.14623811439444101</v>
      </c>
      <c r="AI3064" s="17"/>
      <c r="AJ3064" s="17">
        <v>0.36791662027517003</v>
      </c>
      <c r="AK3064" s="17">
        <v>5.6991859206110301E-2</v>
      </c>
      <c r="AL3064" s="17">
        <v>0.12532413053512501</v>
      </c>
      <c r="AM3064" s="17">
        <v>0.40372342986720799</v>
      </c>
      <c r="AN3064" s="17">
        <v>0.21363749881768501</v>
      </c>
      <c r="AO3064" s="17"/>
      <c r="AP3064" s="17">
        <v>0.35840115429283698</v>
      </c>
      <c r="AQ3064" s="17">
        <v>3.7194936723795903E-2</v>
      </c>
      <c r="AR3064" s="17">
        <v>0.174020629375679</v>
      </c>
      <c r="AS3064" s="17"/>
      <c r="AT3064" s="17">
        <v>0.29074039047393702</v>
      </c>
      <c r="AU3064" s="17">
        <v>0.18731994925719</v>
      </c>
      <c r="AV3064" s="17" t="s">
        <v>74</v>
      </c>
      <c r="AW3064" s="17">
        <v>0.176628279386461</v>
      </c>
      <c r="AX3064" s="17">
        <v>0.15588976770742499</v>
      </c>
      <c r="AY3064" s="17">
        <v>0.13920939537184199</v>
      </c>
      <c r="AZ3064" s="17">
        <v>0.14223469985440099</v>
      </c>
    </row>
    <row r="3065" spans="2:52" x14ac:dyDescent="0.35">
      <c r="B3065" t="s">
        <v>399</v>
      </c>
      <c r="C3065" s="17">
        <v>0.10408722023313099</v>
      </c>
      <c r="D3065" s="17">
        <v>7.9942357642824299E-2</v>
      </c>
      <c r="E3065" s="17">
        <v>0.126778182656616</v>
      </c>
      <c r="F3065" s="17"/>
      <c r="G3065" s="17">
        <v>0.111429014101598</v>
      </c>
      <c r="H3065" s="17">
        <v>0.115203676409856</v>
      </c>
      <c r="I3065" s="17">
        <v>0.107711548099841</v>
      </c>
      <c r="J3065" s="17">
        <v>0.126986928552735</v>
      </c>
      <c r="K3065" s="17">
        <v>0.106419003547157</v>
      </c>
      <c r="L3065" s="17">
        <v>6.7182277727492898E-2</v>
      </c>
      <c r="M3065" s="17"/>
      <c r="N3065" s="17">
        <v>7.1704645537076298E-2</v>
      </c>
      <c r="O3065" s="17">
        <v>9.6470750105641295E-2</v>
      </c>
      <c r="P3065" s="17">
        <v>0.108139956388629</v>
      </c>
      <c r="Q3065" s="17">
        <v>0.14283280806700499</v>
      </c>
      <c r="R3065" s="17"/>
      <c r="S3065" s="17">
        <v>0.104923858078017</v>
      </c>
      <c r="T3065" s="17">
        <v>0.104797874049592</v>
      </c>
      <c r="U3065" s="17">
        <v>8.6143206719000595E-2</v>
      </c>
      <c r="V3065" s="17">
        <v>9.5034648037830405E-2</v>
      </c>
      <c r="W3065" s="17">
        <v>7.5500392533962402E-2</v>
      </c>
      <c r="X3065" s="17">
        <v>0.103388291846585</v>
      </c>
      <c r="Y3065" s="17">
        <v>0.121871106798332</v>
      </c>
      <c r="Z3065" s="17">
        <v>9.3610712259589599E-2</v>
      </c>
      <c r="AA3065" s="17">
        <v>0.126312461107669</v>
      </c>
      <c r="AB3065" s="17">
        <v>9.8166677183095505E-2</v>
      </c>
      <c r="AC3065" s="17">
        <v>0.111844520213868</v>
      </c>
      <c r="AD3065" s="17">
        <v>0.13079164818477401</v>
      </c>
      <c r="AE3065" s="17"/>
      <c r="AF3065" s="17">
        <v>7.5153161941935206E-2</v>
      </c>
      <c r="AG3065" s="17">
        <v>8.2645257877849501E-2</v>
      </c>
      <c r="AH3065" s="17">
        <v>0.19694884005167099</v>
      </c>
      <c r="AI3065" s="17"/>
      <c r="AJ3065" s="17">
        <v>6.5455457057452607E-2</v>
      </c>
      <c r="AK3065" s="17">
        <v>7.7095411846805698E-2</v>
      </c>
      <c r="AL3065" s="17">
        <v>8.3799720734547195E-2</v>
      </c>
      <c r="AM3065" s="17">
        <v>0.10136376886293599</v>
      </c>
      <c r="AN3065" s="17">
        <v>0.22198390471211199</v>
      </c>
      <c r="AO3065" s="17"/>
      <c r="AP3065" s="17">
        <v>5.5510441182434297E-2</v>
      </c>
      <c r="AQ3065" s="17">
        <v>7.9318153536105801E-2</v>
      </c>
      <c r="AR3065" s="17">
        <v>5.9394267518518097E-2</v>
      </c>
      <c r="AS3065" s="17"/>
      <c r="AT3065" s="17">
        <v>8.4706150134528202E-2</v>
      </c>
      <c r="AU3065" s="17">
        <v>0.104451107653351</v>
      </c>
      <c r="AV3065" s="17" t="s">
        <v>74</v>
      </c>
      <c r="AW3065" s="17">
        <v>0.110676287396443</v>
      </c>
      <c r="AX3065" s="17">
        <v>0.144600902725007</v>
      </c>
      <c r="AY3065" s="17">
        <v>0.103947384752601</v>
      </c>
      <c r="AZ3065" s="17">
        <v>0.162878775592117</v>
      </c>
    </row>
    <row r="3066" spans="2:52" x14ac:dyDescent="0.35">
      <c r="C3066" s="17"/>
      <c r="D3066" s="17"/>
      <c r="E3066" s="17"/>
      <c r="F3066" s="17"/>
      <c r="G3066" s="17"/>
      <c r="H3066" s="17"/>
      <c r="I3066" s="17"/>
      <c r="J3066" s="17"/>
      <c r="K3066" s="17"/>
      <c r="L3066" s="17"/>
      <c r="M3066" s="17"/>
      <c r="N3066" s="17"/>
      <c r="O3066" s="17"/>
      <c r="P3066" s="17"/>
      <c r="Q3066" s="17"/>
      <c r="R3066" s="17"/>
      <c r="S3066" s="17"/>
      <c r="T3066" s="17"/>
      <c r="U3066" s="17"/>
      <c r="V3066" s="17"/>
      <c r="W3066" s="17"/>
      <c r="X3066" s="17"/>
      <c r="Y3066" s="17"/>
      <c r="Z3066" s="17"/>
      <c r="AA3066" s="17"/>
      <c r="AB3066" s="17"/>
      <c r="AC3066" s="17"/>
      <c r="AD3066" s="17"/>
      <c r="AE3066" s="17"/>
      <c r="AF3066" s="17"/>
      <c r="AG3066" s="17"/>
      <c r="AH3066" s="17"/>
      <c r="AI3066" s="17"/>
      <c r="AJ3066" s="17"/>
      <c r="AK3066" s="17"/>
      <c r="AL3066" s="17"/>
      <c r="AM3066" s="17"/>
      <c r="AN3066" s="17"/>
      <c r="AO3066" s="17"/>
      <c r="AP3066" s="17"/>
      <c r="AQ3066" s="17"/>
      <c r="AR3066" s="17"/>
      <c r="AS3066" s="17"/>
      <c r="AT3066" s="17"/>
      <c r="AU3066" s="17"/>
      <c r="AV3066" s="17"/>
      <c r="AW3066" s="17"/>
      <c r="AX3066" s="17"/>
      <c r="AY3066" s="17"/>
      <c r="AZ3066" s="17"/>
    </row>
    <row r="3067" spans="2:52" x14ac:dyDescent="0.35">
      <c r="B3067" s="6" t="s">
        <v>822</v>
      </c>
      <c r="C3067" s="17"/>
      <c r="D3067" s="17"/>
      <c r="E3067" s="17"/>
      <c r="F3067" s="17"/>
      <c r="G3067" s="17"/>
      <c r="H3067" s="17"/>
      <c r="I3067" s="17"/>
      <c r="J3067" s="17"/>
      <c r="K3067" s="17"/>
      <c r="L3067" s="17"/>
      <c r="M3067" s="17"/>
      <c r="N3067" s="17"/>
      <c r="O3067" s="17"/>
      <c r="P3067" s="17"/>
      <c r="Q3067" s="17"/>
      <c r="R3067" s="17"/>
      <c r="S3067" s="17"/>
      <c r="T3067" s="17"/>
      <c r="U3067" s="17"/>
      <c r="V3067" s="17"/>
      <c r="W3067" s="17"/>
      <c r="X3067" s="17"/>
      <c r="Y3067" s="17"/>
      <c r="Z3067" s="17"/>
      <c r="AA3067" s="17"/>
      <c r="AB3067" s="17"/>
      <c r="AC3067" s="17"/>
      <c r="AD3067" s="17"/>
      <c r="AE3067" s="17"/>
      <c r="AF3067" s="17"/>
      <c r="AG3067" s="17"/>
      <c r="AH3067" s="17"/>
      <c r="AI3067" s="17"/>
      <c r="AJ3067" s="17"/>
      <c r="AK3067" s="17"/>
      <c r="AL3067" s="17"/>
      <c r="AM3067" s="17"/>
      <c r="AN3067" s="17"/>
      <c r="AO3067" s="17"/>
      <c r="AP3067" s="17"/>
      <c r="AQ3067" s="17"/>
      <c r="AR3067" s="17"/>
      <c r="AS3067" s="17"/>
      <c r="AT3067" s="17"/>
      <c r="AU3067" s="17"/>
      <c r="AV3067" s="17"/>
      <c r="AW3067" s="17"/>
      <c r="AX3067" s="17"/>
      <c r="AY3067" s="17"/>
      <c r="AZ3067" s="17"/>
    </row>
    <row r="3068" spans="2:52" x14ac:dyDescent="0.35">
      <c r="B3068" s="24" t="s">
        <v>76</v>
      </c>
      <c r="C3068" s="17"/>
      <c r="D3068" s="17"/>
      <c r="E3068" s="17"/>
      <c r="F3068" s="17"/>
      <c r="G3068" s="17"/>
      <c r="H3068" s="17"/>
      <c r="I3068" s="17"/>
      <c r="J3068" s="17"/>
      <c r="K3068" s="17"/>
      <c r="L3068" s="17"/>
      <c r="M3068" s="17"/>
      <c r="N3068" s="17"/>
      <c r="O3068" s="17"/>
      <c r="P3068" s="17"/>
      <c r="Q3068" s="17"/>
      <c r="R3068" s="17"/>
      <c r="S3068" s="17"/>
      <c r="T3068" s="17"/>
      <c r="U3068" s="17"/>
      <c r="V3068" s="17"/>
      <c r="W3068" s="17"/>
      <c r="X3068" s="17"/>
      <c r="Y3068" s="17"/>
      <c r="Z3068" s="17"/>
      <c r="AA3068" s="17"/>
      <c r="AB3068" s="17"/>
      <c r="AC3068" s="17"/>
      <c r="AD3068" s="17"/>
      <c r="AE3068" s="17"/>
      <c r="AF3068" s="17"/>
      <c r="AG3068" s="17"/>
      <c r="AH3068" s="17"/>
      <c r="AI3068" s="17"/>
      <c r="AJ3068" s="17"/>
      <c r="AK3068" s="17"/>
      <c r="AL3068" s="17"/>
      <c r="AM3068" s="17"/>
      <c r="AN3068" s="17"/>
      <c r="AO3068" s="17"/>
      <c r="AP3068" s="17"/>
      <c r="AQ3068" s="17"/>
      <c r="AR3068" s="17"/>
      <c r="AS3068" s="17"/>
      <c r="AT3068" s="17"/>
      <c r="AU3068" s="17"/>
      <c r="AV3068" s="17"/>
      <c r="AW3068" s="17"/>
      <c r="AX3068" s="17"/>
      <c r="AY3068" s="17"/>
      <c r="AZ3068" s="17"/>
    </row>
    <row r="3069" spans="2:52" x14ac:dyDescent="0.35">
      <c r="B3069" t="s">
        <v>816</v>
      </c>
      <c r="C3069" s="17">
        <v>0.43243346575202202</v>
      </c>
      <c r="D3069" s="17">
        <v>0.43925517809492198</v>
      </c>
      <c r="E3069" s="17">
        <v>0.42612075426833901</v>
      </c>
      <c r="F3069" s="17"/>
      <c r="G3069" s="17">
        <v>0.37464958946990601</v>
      </c>
      <c r="H3069" s="17">
        <v>0.468262718654541</v>
      </c>
      <c r="I3069" s="17">
        <v>0.43425900592880401</v>
      </c>
      <c r="J3069" s="17">
        <v>0.43028492854149702</v>
      </c>
      <c r="K3069" s="17">
        <v>0.466809104154502</v>
      </c>
      <c r="L3069" s="17">
        <v>0.42244638215668401</v>
      </c>
      <c r="M3069" s="17"/>
      <c r="N3069" s="17">
        <v>0.45070014191713098</v>
      </c>
      <c r="O3069" s="17">
        <v>0.43021480135887002</v>
      </c>
      <c r="P3069" s="17">
        <v>0.41227521933356398</v>
      </c>
      <c r="Q3069" s="17">
        <v>0.42952105721931899</v>
      </c>
      <c r="R3069" s="17"/>
      <c r="S3069" s="17">
        <v>0.38775997175971999</v>
      </c>
      <c r="T3069" s="17">
        <v>0.43100584601001601</v>
      </c>
      <c r="U3069" s="17">
        <v>0.44622478528756798</v>
      </c>
      <c r="V3069" s="17">
        <v>0.37007414882130102</v>
      </c>
      <c r="W3069" s="17">
        <v>0.44885311611946199</v>
      </c>
      <c r="X3069" s="17">
        <v>0.42874140774949698</v>
      </c>
      <c r="Y3069" s="17">
        <v>0.44313684915712698</v>
      </c>
      <c r="Z3069" s="17">
        <v>0.52666352277624795</v>
      </c>
      <c r="AA3069" s="17">
        <v>0.45669760982475699</v>
      </c>
      <c r="AB3069" s="17">
        <v>0.413763340564062</v>
      </c>
      <c r="AC3069" s="17">
        <v>0.45243628143838799</v>
      </c>
      <c r="AD3069" s="17">
        <v>0.52063395665112799</v>
      </c>
      <c r="AE3069" s="17"/>
      <c r="AF3069" s="17">
        <v>0.41681981017942499</v>
      </c>
      <c r="AG3069" s="17">
        <v>0.45512932046141402</v>
      </c>
      <c r="AH3069" s="17">
        <v>0.43169700002387001</v>
      </c>
      <c r="AI3069" s="17"/>
      <c r="AJ3069" s="17">
        <v>0.44215938067138</v>
      </c>
      <c r="AK3069" s="17">
        <v>0.43827566073037999</v>
      </c>
      <c r="AL3069" s="17">
        <v>0.46189785262844402</v>
      </c>
      <c r="AM3069" s="17">
        <v>0.52753752622081296</v>
      </c>
      <c r="AN3069" s="17">
        <v>0.42827114470327299</v>
      </c>
      <c r="AO3069" s="17"/>
      <c r="AP3069" s="17">
        <v>0.46635257609539599</v>
      </c>
      <c r="AQ3069" s="17">
        <v>0.43579779506480298</v>
      </c>
      <c r="AR3069" s="17">
        <v>0.48436350497007402</v>
      </c>
      <c r="AS3069" s="17"/>
      <c r="AT3069" s="17">
        <v>0.43719577628755701</v>
      </c>
      <c r="AU3069" s="17">
        <v>0.45851433172185502</v>
      </c>
      <c r="AV3069" s="17" t="s">
        <v>74</v>
      </c>
      <c r="AW3069" s="17">
        <v>0.36960339489851801</v>
      </c>
      <c r="AX3069" s="17">
        <v>0.39941889446818302</v>
      </c>
      <c r="AY3069" s="17">
        <v>0.42721806513138599</v>
      </c>
      <c r="AZ3069" s="17">
        <v>0.38187459479545999</v>
      </c>
    </row>
    <row r="3070" spans="2:52" x14ac:dyDescent="0.35">
      <c r="B3070" t="s">
        <v>817</v>
      </c>
      <c r="C3070" s="17">
        <v>0.29584123941386897</v>
      </c>
      <c r="D3070" s="17">
        <v>0.28763813116543202</v>
      </c>
      <c r="E3070" s="17">
        <v>0.30360651341065997</v>
      </c>
      <c r="F3070" s="17"/>
      <c r="G3070" s="17">
        <v>0.30463235436397901</v>
      </c>
      <c r="H3070" s="17">
        <v>0.28233924269871502</v>
      </c>
      <c r="I3070" s="17">
        <v>0.30794006040537403</v>
      </c>
      <c r="J3070" s="17">
        <v>0.29681040728955199</v>
      </c>
      <c r="K3070" s="17">
        <v>0.28435555883403002</v>
      </c>
      <c r="L3070" s="17">
        <v>0.29631983085837099</v>
      </c>
      <c r="M3070" s="17"/>
      <c r="N3070" s="17">
        <v>0.281471791604118</v>
      </c>
      <c r="O3070" s="17">
        <v>0.31367886707787701</v>
      </c>
      <c r="P3070" s="17">
        <v>0.30333500585571099</v>
      </c>
      <c r="Q3070" s="17">
        <v>0.28598004216836898</v>
      </c>
      <c r="R3070" s="17"/>
      <c r="S3070" s="17">
        <v>0.30517092547331998</v>
      </c>
      <c r="T3070" s="17">
        <v>0.27968762743492798</v>
      </c>
      <c r="U3070" s="17">
        <v>0.33338901545272498</v>
      </c>
      <c r="V3070" s="17">
        <v>0.31642057731691198</v>
      </c>
      <c r="W3070" s="17">
        <v>0.28126456063078398</v>
      </c>
      <c r="X3070" s="17">
        <v>0.30780982940517498</v>
      </c>
      <c r="Y3070" s="17">
        <v>0.29605077955340697</v>
      </c>
      <c r="Z3070" s="17">
        <v>0.20315656780111899</v>
      </c>
      <c r="AA3070" s="17">
        <v>0.25635998450632103</v>
      </c>
      <c r="AB3070" s="17">
        <v>0.364513275424804</v>
      </c>
      <c r="AC3070" s="17">
        <v>0.240244957050257</v>
      </c>
      <c r="AD3070" s="17">
        <v>0.33364305464003302</v>
      </c>
      <c r="AE3070" s="17"/>
      <c r="AF3070" s="17">
        <v>0.29230206807492998</v>
      </c>
      <c r="AG3070" s="17">
        <v>0.30086799534588798</v>
      </c>
      <c r="AH3070" s="17">
        <v>0.28665017216426097</v>
      </c>
      <c r="AI3070" s="17"/>
      <c r="AJ3070" s="17">
        <v>0.27638838320898501</v>
      </c>
      <c r="AK3070" s="17">
        <v>0.31837852240857301</v>
      </c>
      <c r="AL3070" s="17">
        <v>0.31246388805266201</v>
      </c>
      <c r="AM3070" s="17">
        <v>0.18532012377857099</v>
      </c>
      <c r="AN3070" s="17">
        <v>0.25952672118918901</v>
      </c>
      <c r="AO3070" s="17"/>
      <c r="AP3070" s="17">
        <v>0.24635859857143899</v>
      </c>
      <c r="AQ3070" s="17">
        <v>0.35185531957935101</v>
      </c>
      <c r="AR3070" s="17">
        <v>0.284244567329488</v>
      </c>
      <c r="AS3070" s="17"/>
      <c r="AT3070" s="17">
        <v>0.28058805703617201</v>
      </c>
      <c r="AU3070" s="17">
        <v>0.25588283419402102</v>
      </c>
      <c r="AV3070" s="17" t="s">
        <v>74</v>
      </c>
      <c r="AW3070" s="17">
        <v>0.339769570422992</v>
      </c>
      <c r="AX3070" s="17">
        <v>0.31356395241233698</v>
      </c>
      <c r="AY3070" s="17">
        <v>0.34634139859278301</v>
      </c>
      <c r="AZ3070" s="17">
        <v>0.34713644171834301</v>
      </c>
    </row>
    <row r="3071" spans="2:52" x14ac:dyDescent="0.35">
      <c r="B3071" t="s">
        <v>818</v>
      </c>
      <c r="C3071" s="17">
        <v>0.29560604957084802</v>
      </c>
      <c r="D3071" s="17">
        <v>0.28853401440818199</v>
      </c>
      <c r="E3071" s="17">
        <v>0.30130440547782</v>
      </c>
      <c r="F3071" s="17"/>
      <c r="G3071" s="17">
        <v>0.34070914720270901</v>
      </c>
      <c r="H3071" s="17">
        <v>0.26350933206616201</v>
      </c>
      <c r="I3071" s="17">
        <v>0.31320997065615203</v>
      </c>
      <c r="J3071" s="17">
        <v>0.29651180578451902</v>
      </c>
      <c r="K3071" s="17">
        <v>0.28400524055167897</v>
      </c>
      <c r="L3071" s="17">
        <v>0.280457387048822</v>
      </c>
      <c r="M3071" s="17"/>
      <c r="N3071" s="17">
        <v>0.282353413940233</v>
      </c>
      <c r="O3071" s="17">
        <v>0.32628422086195802</v>
      </c>
      <c r="P3071" s="17">
        <v>0.30610189135966998</v>
      </c>
      <c r="Q3071" s="17">
        <v>0.27012457740064499</v>
      </c>
      <c r="R3071" s="17"/>
      <c r="S3071" s="17">
        <v>0.300897856140315</v>
      </c>
      <c r="T3071" s="17">
        <v>0.27369597458331801</v>
      </c>
      <c r="U3071" s="17">
        <v>0.28580169649132398</v>
      </c>
      <c r="V3071" s="17">
        <v>0.29983657909329597</v>
      </c>
      <c r="W3071" s="17">
        <v>0.31785783040000298</v>
      </c>
      <c r="X3071" s="17">
        <v>0.31334629218705001</v>
      </c>
      <c r="Y3071" s="17">
        <v>0.33539488643117998</v>
      </c>
      <c r="Z3071" s="17">
        <v>0.23549340354225801</v>
      </c>
      <c r="AA3071" s="17">
        <v>0.267601151375711</v>
      </c>
      <c r="AB3071" s="17">
        <v>0.33969681361962101</v>
      </c>
      <c r="AC3071" s="17">
        <v>0.30029325536034601</v>
      </c>
      <c r="AD3071" s="17">
        <v>0.23468701947494999</v>
      </c>
      <c r="AE3071" s="17"/>
      <c r="AF3071" s="17">
        <v>0.30679706208514901</v>
      </c>
      <c r="AG3071" s="17">
        <v>0.29409711815046602</v>
      </c>
      <c r="AH3071" s="17">
        <v>0.26210261367890297</v>
      </c>
      <c r="AI3071" s="17"/>
      <c r="AJ3071" s="17">
        <v>0.27827731376291398</v>
      </c>
      <c r="AK3071" s="17">
        <v>0.313407236683794</v>
      </c>
      <c r="AL3071" s="17">
        <v>0.30416894609800399</v>
      </c>
      <c r="AM3071" s="17">
        <v>0.180330104222515</v>
      </c>
      <c r="AN3071" s="17">
        <v>0.26510080034648997</v>
      </c>
      <c r="AO3071" s="17"/>
      <c r="AP3071" s="17">
        <v>0.24902333927619699</v>
      </c>
      <c r="AQ3071" s="17">
        <v>0.33814667232108903</v>
      </c>
      <c r="AR3071" s="17">
        <v>0.33197051350951601</v>
      </c>
      <c r="AS3071" s="17"/>
      <c r="AT3071" s="17">
        <v>0.27427274177470401</v>
      </c>
      <c r="AU3071" s="17">
        <v>0.29071286250809197</v>
      </c>
      <c r="AV3071" s="17" t="s">
        <v>74</v>
      </c>
      <c r="AW3071" s="17">
        <v>0.37776711569545901</v>
      </c>
      <c r="AX3071" s="17">
        <v>0.26751585820285001</v>
      </c>
      <c r="AY3071" s="17">
        <v>0.33097395885041803</v>
      </c>
      <c r="AZ3071" s="17">
        <v>0.27842286148904399</v>
      </c>
    </row>
    <row r="3072" spans="2:52" x14ac:dyDescent="0.35">
      <c r="B3072" t="s">
        <v>819</v>
      </c>
      <c r="C3072" s="17">
        <v>0.17820415545819501</v>
      </c>
      <c r="D3072" s="17">
        <v>0.18735086227623199</v>
      </c>
      <c r="E3072" s="17">
        <v>0.16858246406895899</v>
      </c>
      <c r="F3072" s="17"/>
      <c r="G3072" s="17">
        <v>0.20278529900602199</v>
      </c>
      <c r="H3072" s="17">
        <v>0.16390170658542899</v>
      </c>
      <c r="I3072" s="17">
        <v>0.20098205709785899</v>
      </c>
      <c r="J3072" s="17">
        <v>0.207017911016871</v>
      </c>
      <c r="K3072" s="17">
        <v>0.14143165170722699</v>
      </c>
      <c r="L3072" s="17">
        <v>0.15086556858879799</v>
      </c>
      <c r="M3072" s="17"/>
      <c r="N3072" s="17">
        <v>0.182635668468493</v>
      </c>
      <c r="O3072" s="17">
        <v>0.19585067309307</v>
      </c>
      <c r="P3072" s="17">
        <v>0.15336786995347099</v>
      </c>
      <c r="Q3072" s="17">
        <v>0.17537093943517201</v>
      </c>
      <c r="R3072" s="17"/>
      <c r="S3072" s="17">
        <v>0.25240747241440198</v>
      </c>
      <c r="T3072" s="17">
        <v>0.19854948800928901</v>
      </c>
      <c r="U3072" s="17">
        <v>0.166768972504102</v>
      </c>
      <c r="V3072" s="17">
        <v>0.13172284450202701</v>
      </c>
      <c r="W3072" s="17">
        <v>0.17011780274198099</v>
      </c>
      <c r="X3072" s="17">
        <v>0.18268461170577799</v>
      </c>
      <c r="Y3072" s="17">
        <v>0.167603526400422</v>
      </c>
      <c r="Z3072" s="17">
        <v>0.13347557579747199</v>
      </c>
      <c r="AA3072" s="17">
        <v>0.172870340429988</v>
      </c>
      <c r="AB3072" s="17">
        <v>0.18701297491476701</v>
      </c>
      <c r="AC3072" s="17">
        <v>0.158839750740916</v>
      </c>
      <c r="AD3072" s="17">
        <v>6.9398627007553601E-2</v>
      </c>
      <c r="AE3072" s="17"/>
      <c r="AF3072" s="17">
        <v>0.18964439862656601</v>
      </c>
      <c r="AG3072" s="17">
        <v>0.17876440033087099</v>
      </c>
      <c r="AH3072" s="17">
        <v>0.14129483216465</v>
      </c>
      <c r="AI3072" s="17"/>
      <c r="AJ3072" s="17">
        <v>0.14428459784883599</v>
      </c>
      <c r="AK3072" s="17">
        <v>0.22468220681426301</v>
      </c>
      <c r="AL3072" s="17">
        <v>0.16721948880874499</v>
      </c>
      <c r="AM3072" s="17">
        <v>0.16735161408039501</v>
      </c>
      <c r="AN3072" s="17">
        <v>0.153946213835398</v>
      </c>
      <c r="AO3072" s="17"/>
      <c r="AP3072" s="17">
        <v>0.14473680367553099</v>
      </c>
      <c r="AQ3072" s="17">
        <v>0.220376374168365</v>
      </c>
      <c r="AR3072" s="17">
        <v>0.18139872038211699</v>
      </c>
      <c r="AS3072" s="17"/>
      <c r="AT3072" s="17">
        <v>0.13696539941612601</v>
      </c>
      <c r="AU3072" s="17">
        <v>0.14517243324398099</v>
      </c>
      <c r="AV3072" s="17" t="s">
        <v>74</v>
      </c>
      <c r="AW3072" s="17">
        <v>0.301366438077393</v>
      </c>
      <c r="AX3072" s="17">
        <v>0.27134498968327903</v>
      </c>
      <c r="AY3072" s="17">
        <v>0.19556911424547699</v>
      </c>
      <c r="AZ3072" s="17">
        <v>0.19721478047367</v>
      </c>
    </row>
    <row r="3073" spans="2:52" x14ac:dyDescent="0.35">
      <c r="B3073" t="s">
        <v>820</v>
      </c>
      <c r="C3073" s="17">
        <v>0.102680406490942</v>
      </c>
      <c r="D3073" s="17">
        <v>0.115031771507615</v>
      </c>
      <c r="E3073" s="17">
        <v>8.9402235858932505E-2</v>
      </c>
      <c r="F3073" s="17"/>
      <c r="G3073" s="17">
        <v>0.15012557055784101</v>
      </c>
      <c r="H3073" s="17">
        <v>0.145878664922312</v>
      </c>
      <c r="I3073" s="17">
        <v>0.117701752159561</v>
      </c>
      <c r="J3073" s="17">
        <v>7.0067553834033597E-2</v>
      </c>
      <c r="K3073" s="17">
        <v>6.5233261146156393E-2</v>
      </c>
      <c r="L3073" s="17">
        <v>7.6240571904847607E-2</v>
      </c>
      <c r="M3073" s="17"/>
      <c r="N3073" s="17">
        <v>0.123528405559603</v>
      </c>
      <c r="O3073" s="17">
        <v>0.103724286684896</v>
      </c>
      <c r="P3073" s="17">
        <v>0.100499978115846</v>
      </c>
      <c r="Q3073" s="17">
        <v>8.1135597170475096E-2</v>
      </c>
      <c r="R3073" s="17"/>
      <c r="S3073" s="17">
        <v>0.109216708779191</v>
      </c>
      <c r="T3073" s="17">
        <v>9.6102443135643603E-2</v>
      </c>
      <c r="U3073" s="17">
        <v>9.3348157646549898E-2</v>
      </c>
      <c r="V3073" s="17">
        <v>0.100429197594342</v>
      </c>
      <c r="W3073" s="17">
        <v>9.44763951863197E-2</v>
      </c>
      <c r="X3073" s="17">
        <v>0.130856056299998</v>
      </c>
      <c r="Y3073" s="17">
        <v>0.13685755713555001</v>
      </c>
      <c r="Z3073" s="17">
        <v>0.111718215904429</v>
      </c>
      <c r="AA3073" s="17">
        <v>9.6997523494950999E-2</v>
      </c>
      <c r="AB3073" s="17">
        <v>9.9498444053545798E-2</v>
      </c>
      <c r="AC3073" s="17">
        <v>9.7107017129186804E-2</v>
      </c>
      <c r="AD3073" s="17">
        <v>2.00324348624367E-2</v>
      </c>
      <c r="AE3073" s="17"/>
      <c r="AF3073" s="17">
        <v>8.0440139456995102E-2</v>
      </c>
      <c r="AG3073" s="17">
        <v>0.11278081504843</v>
      </c>
      <c r="AH3073" s="17">
        <v>0.10038894758136099</v>
      </c>
      <c r="AI3073" s="17"/>
      <c r="AJ3073" s="17">
        <v>9.1109395208625196E-2</v>
      </c>
      <c r="AK3073" s="17">
        <v>0.11520443500403101</v>
      </c>
      <c r="AL3073" s="17">
        <v>9.9531313898923196E-2</v>
      </c>
      <c r="AM3073" s="17">
        <v>3.4652110644541101E-2</v>
      </c>
      <c r="AN3073" s="17">
        <v>8.0108271433362896E-2</v>
      </c>
      <c r="AO3073" s="17"/>
      <c r="AP3073" s="17">
        <v>0.113747155953001</v>
      </c>
      <c r="AQ3073" s="17">
        <v>0.126153559094586</v>
      </c>
      <c r="AR3073" s="17">
        <v>9.8853865109945802E-2</v>
      </c>
      <c r="AS3073" s="17"/>
      <c r="AT3073" s="17">
        <v>8.80505297133376E-2</v>
      </c>
      <c r="AU3073" s="17">
        <v>0.104488319947972</v>
      </c>
      <c r="AV3073" s="17" t="s">
        <v>74</v>
      </c>
      <c r="AW3073" s="17">
        <v>0.13608162374517499</v>
      </c>
      <c r="AX3073" s="17">
        <v>7.5109538695527403E-2</v>
      </c>
      <c r="AY3073" s="17">
        <v>0.13208173678756499</v>
      </c>
      <c r="AZ3073" s="17">
        <v>8.7090433663136305E-2</v>
      </c>
    </row>
    <row r="3074" spans="2:52" x14ac:dyDescent="0.35">
      <c r="B3074" t="s">
        <v>399</v>
      </c>
      <c r="C3074" s="17">
        <v>8.3540848970046294E-2</v>
      </c>
      <c r="D3074" s="17">
        <v>6.6513568532833398E-2</v>
      </c>
      <c r="E3074" s="17">
        <v>0.100651115246139</v>
      </c>
      <c r="F3074" s="17"/>
      <c r="G3074" s="17">
        <v>9.0455852333197903E-2</v>
      </c>
      <c r="H3074" s="17">
        <v>9.2274994171169106E-2</v>
      </c>
      <c r="I3074" s="17">
        <v>7.8034140425957396E-2</v>
      </c>
      <c r="J3074" s="17">
        <v>7.8772277238397595E-2</v>
      </c>
      <c r="K3074" s="17">
        <v>7.4566199371462902E-2</v>
      </c>
      <c r="L3074" s="17">
        <v>8.6906647494366399E-2</v>
      </c>
      <c r="M3074" s="17"/>
      <c r="N3074" s="17">
        <v>7.81340881105093E-2</v>
      </c>
      <c r="O3074" s="17">
        <v>7.2884171928394401E-2</v>
      </c>
      <c r="P3074" s="17">
        <v>7.4740292049226401E-2</v>
      </c>
      <c r="Q3074" s="17">
        <v>0.110123338660938</v>
      </c>
      <c r="R3074" s="17"/>
      <c r="S3074" s="17">
        <v>0.106694659731682</v>
      </c>
      <c r="T3074" s="17">
        <v>0.103120659402326</v>
      </c>
      <c r="U3074" s="17">
        <v>8.7672275928795299E-2</v>
      </c>
      <c r="V3074" s="17">
        <v>9.5025909293377994E-2</v>
      </c>
      <c r="W3074" s="17">
        <v>0.10354638424363199</v>
      </c>
      <c r="X3074" s="17">
        <v>8.2407063000884004E-2</v>
      </c>
      <c r="Y3074" s="17">
        <v>6.1650461774194497E-2</v>
      </c>
      <c r="Z3074" s="17">
        <v>4.67957115368548E-2</v>
      </c>
      <c r="AA3074" s="17">
        <v>7.7301129102836694E-2</v>
      </c>
      <c r="AB3074" s="17">
        <v>4.3631424360050103E-2</v>
      </c>
      <c r="AC3074" s="17">
        <v>5.94879751208948E-2</v>
      </c>
      <c r="AD3074" s="17">
        <v>9.2094965818708699E-2</v>
      </c>
      <c r="AE3074" s="17"/>
      <c r="AF3074" s="17">
        <v>6.7407251609753194E-2</v>
      </c>
      <c r="AG3074" s="17">
        <v>6.6278398358536897E-2</v>
      </c>
      <c r="AH3074" s="17">
        <v>0.12478127546953301</v>
      </c>
      <c r="AI3074" s="17"/>
      <c r="AJ3074" s="17">
        <v>7.5095517470536E-2</v>
      </c>
      <c r="AK3074" s="17">
        <v>5.3341281789292198E-2</v>
      </c>
      <c r="AL3074" s="17">
        <v>9.8922387640502499E-2</v>
      </c>
      <c r="AM3074" s="17">
        <v>6.8315186166947206E-2</v>
      </c>
      <c r="AN3074" s="17">
        <v>0.149979034741797</v>
      </c>
      <c r="AO3074" s="17"/>
      <c r="AP3074" s="17">
        <v>6.8272520071152504E-2</v>
      </c>
      <c r="AQ3074" s="17">
        <v>5.0357390449018401E-2</v>
      </c>
      <c r="AR3074" s="17">
        <v>4.3054921611588699E-2</v>
      </c>
      <c r="AS3074" s="17"/>
      <c r="AT3074" s="17">
        <v>8.4753563569175697E-2</v>
      </c>
      <c r="AU3074" s="17">
        <v>9.6821595023350401E-2</v>
      </c>
      <c r="AV3074" s="17" t="s">
        <v>74</v>
      </c>
      <c r="AW3074" s="17">
        <v>4.6299128774040202E-2</v>
      </c>
      <c r="AX3074" s="17">
        <v>0.11069189865528201</v>
      </c>
      <c r="AY3074" s="17">
        <v>6.1638030492353099E-2</v>
      </c>
      <c r="AZ3074" s="17">
        <v>0.11285805386900701</v>
      </c>
    </row>
    <row r="3075" spans="2:52" x14ac:dyDescent="0.35">
      <c r="B3075" t="s">
        <v>821</v>
      </c>
      <c r="C3075" s="17">
        <v>5.4683579470065899E-2</v>
      </c>
      <c r="D3075" s="17">
        <v>7.2859235829164495E-2</v>
      </c>
      <c r="E3075" s="17">
        <v>3.6341872018966798E-2</v>
      </c>
      <c r="F3075" s="17"/>
      <c r="G3075" s="17">
        <v>9.0602423367058593E-2</v>
      </c>
      <c r="H3075" s="17">
        <v>6.4274156186732198E-2</v>
      </c>
      <c r="I3075" s="17">
        <v>3.6139863765425599E-2</v>
      </c>
      <c r="J3075" s="17">
        <v>5.58024711358008E-2</v>
      </c>
      <c r="K3075" s="17">
        <v>4.85272499534476E-2</v>
      </c>
      <c r="L3075" s="17">
        <v>4.1455079700156203E-2</v>
      </c>
      <c r="M3075" s="17"/>
      <c r="N3075" s="17">
        <v>5.9091196138331498E-2</v>
      </c>
      <c r="O3075" s="17">
        <v>5.5216014644495798E-2</v>
      </c>
      <c r="P3075" s="17">
        <v>5.6768190976827101E-2</v>
      </c>
      <c r="Q3075" s="17">
        <v>4.7871133847615203E-2</v>
      </c>
      <c r="R3075" s="17"/>
      <c r="S3075" s="17">
        <v>0.11658922449394001</v>
      </c>
      <c r="T3075" s="17">
        <v>3.5488375063922002E-2</v>
      </c>
      <c r="U3075" s="17">
        <v>4.0000710738644203E-2</v>
      </c>
      <c r="V3075" s="17">
        <v>6.19358671129644E-2</v>
      </c>
      <c r="W3075" s="17">
        <v>3.9510626968831397E-2</v>
      </c>
      <c r="X3075" s="17">
        <v>1.2338901100826E-2</v>
      </c>
      <c r="Y3075" s="17">
        <v>3.1698379131911598E-2</v>
      </c>
      <c r="Z3075" s="17">
        <v>9.0481280230198094E-2</v>
      </c>
      <c r="AA3075" s="17">
        <v>4.7322950339403501E-2</v>
      </c>
      <c r="AB3075" s="17">
        <v>6.7005972256853299E-2</v>
      </c>
      <c r="AC3075" s="17">
        <v>6.4928776943384198E-2</v>
      </c>
      <c r="AD3075" s="17">
        <v>1.81457948488369E-2</v>
      </c>
      <c r="AE3075" s="17"/>
      <c r="AF3075" s="17">
        <v>5.78409520857937E-2</v>
      </c>
      <c r="AG3075" s="17">
        <v>5.0680687243285699E-2</v>
      </c>
      <c r="AH3075" s="17">
        <v>5.05741878879589E-2</v>
      </c>
      <c r="AI3075" s="17"/>
      <c r="AJ3075" s="17">
        <v>6.5111304787280694E-2</v>
      </c>
      <c r="AK3075" s="17">
        <v>4.7596856786527197E-2</v>
      </c>
      <c r="AL3075" s="17">
        <v>1.5228498671229E-2</v>
      </c>
      <c r="AM3075" s="17">
        <v>7.43754097061219E-2</v>
      </c>
      <c r="AN3075" s="17">
        <v>4.3907311620148597E-2</v>
      </c>
      <c r="AO3075" s="17"/>
      <c r="AP3075" s="17">
        <v>7.4374868566431995E-2</v>
      </c>
      <c r="AQ3075" s="17">
        <v>3.06784033035759E-2</v>
      </c>
      <c r="AR3075" s="17">
        <v>4.23537766387947E-2</v>
      </c>
      <c r="AS3075" s="17"/>
      <c r="AT3075" s="17">
        <v>5.27074676993134E-2</v>
      </c>
      <c r="AU3075" s="17">
        <v>5.4222163679237302E-2</v>
      </c>
      <c r="AV3075" s="17" t="s">
        <v>74</v>
      </c>
      <c r="AW3075" s="17">
        <v>4.89179722313971E-2</v>
      </c>
      <c r="AX3075" s="17">
        <v>6.17340545584152E-2</v>
      </c>
      <c r="AY3075" s="17">
        <v>5.1971930617347402E-2</v>
      </c>
      <c r="AZ3075" s="17">
        <v>0.112881136717768</v>
      </c>
    </row>
    <row r="3076" spans="2:52" x14ac:dyDescent="0.35">
      <c r="C3076" s="17"/>
      <c r="D3076" s="17"/>
      <c r="E3076" s="17"/>
      <c r="F3076" s="17"/>
      <c r="G3076" s="17"/>
      <c r="H3076" s="17"/>
      <c r="I3076" s="17"/>
      <c r="J3076" s="17"/>
      <c r="K3076" s="17"/>
      <c r="L3076" s="17"/>
      <c r="M3076" s="17"/>
      <c r="N3076" s="17"/>
      <c r="O3076" s="17"/>
      <c r="P3076" s="17"/>
      <c r="Q3076" s="17"/>
      <c r="R3076" s="17"/>
      <c r="S3076" s="17"/>
      <c r="T3076" s="17"/>
      <c r="U3076" s="17"/>
      <c r="V3076" s="17"/>
      <c r="W3076" s="17"/>
      <c r="X3076" s="17"/>
      <c r="Y3076" s="17"/>
      <c r="Z3076" s="17"/>
      <c r="AA3076" s="17"/>
      <c r="AB3076" s="17"/>
      <c r="AC3076" s="17"/>
      <c r="AD3076" s="17"/>
      <c r="AE3076" s="17"/>
      <c r="AF3076" s="17"/>
      <c r="AG3076" s="17"/>
      <c r="AH3076" s="17"/>
      <c r="AI3076" s="17"/>
      <c r="AJ3076" s="17"/>
      <c r="AK3076" s="17"/>
      <c r="AL3076" s="17"/>
      <c r="AM3076" s="17"/>
      <c r="AN3076" s="17"/>
      <c r="AO3076" s="17"/>
      <c r="AP3076" s="17"/>
      <c r="AQ3076" s="17"/>
      <c r="AR3076" s="17"/>
      <c r="AS3076" s="17"/>
      <c r="AT3076" s="17"/>
      <c r="AU3076" s="17"/>
      <c r="AV3076" s="17"/>
      <c r="AW3076" s="17"/>
      <c r="AX3076" s="17"/>
      <c r="AY3076" s="17"/>
      <c r="AZ3076" s="17"/>
    </row>
    <row r="3077" spans="2:52" x14ac:dyDescent="0.35">
      <c r="B3077" s="6" t="s">
        <v>830</v>
      </c>
      <c r="C3077" s="17"/>
      <c r="D3077" s="17"/>
      <c r="E3077" s="17"/>
      <c r="F3077" s="17"/>
      <c r="G3077" s="17"/>
      <c r="H3077" s="17"/>
      <c r="I3077" s="17"/>
      <c r="J3077" s="17"/>
      <c r="K3077" s="17"/>
      <c r="L3077" s="17"/>
      <c r="M3077" s="17"/>
      <c r="N3077" s="17"/>
      <c r="O3077" s="17"/>
      <c r="P3077" s="17"/>
      <c r="Q3077" s="17"/>
      <c r="R3077" s="17"/>
      <c r="S3077" s="17"/>
      <c r="T3077" s="17"/>
      <c r="U3077" s="17"/>
      <c r="V3077" s="17"/>
      <c r="W3077" s="17"/>
      <c r="X3077" s="17"/>
      <c r="Y3077" s="17"/>
      <c r="Z3077" s="17"/>
      <c r="AA3077" s="17"/>
      <c r="AB3077" s="17"/>
      <c r="AC3077" s="17"/>
      <c r="AD3077" s="17"/>
      <c r="AE3077" s="17"/>
      <c r="AF3077" s="17"/>
      <c r="AG3077" s="17"/>
      <c r="AH3077" s="17"/>
      <c r="AI3077" s="17"/>
      <c r="AJ3077" s="17"/>
      <c r="AK3077" s="17"/>
      <c r="AL3077" s="17"/>
      <c r="AM3077" s="17"/>
      <c r="AN3077" s="17"/>
      <c r="AO3077" s="17"/>
      <c r="AP3077" s="17"/>
      <c r="AQ3077" s="17"/>
      <c r="AR3077" s="17"/>
      <c r="AS3077" s="17"/>
      <c r="AT3077" s="17"/>
      <c r="AU3077" s="17"/>
      <c r="AV3077" s="17"/>
      <c r="AW3077" s="17"/>
      <c r="AX3077" s="17"/>
      <c r="AY3077" s="17"/>
      <c r="AZ3077" s="17"/>
    </row>
    <row r="3078" spans="2:52" x14ac:dyDescent="0.35">
      <c r="B3078" s="24" t="s">
        <v>76</v>
      </c>
      <c r="C3078" s="17"/>
      <c r="D3078" s="17"/>
      <c r="E3078" s="17"/>
      <c r="F3078" s="17"/>
      <c r="G3078" s="17"/>
      <c r="H3078" s="17"/>
      <c r="I3078" s="17"/>
      <c r="J3078" s="17"/>
      <c r="K3078" s="17"/>
      <c r="L3078" s="17"/>
      <c r="M3078" s="17"/>
      <c r="N3078" s="17"/>
      <c r="O3078" s="17"/>
      <c r="P3078" s="17"/>
      <c r="Q3078" s="17"/>
      <c r="R3078" s="17"/>
      <c r="S3078" s="17"/>
      <c r="T3078" s="17"/>
      <c r="U3078" s="17"/>
      <c r="V3078" s="17"/>
      <c r="W3078" s="17"/>
      <c r="X3078" s="17"/>
      <c r="Y3078" s="17"/>
      <c r="Z3078" s="17"/>
      <c r="AA3078" s="17"/>
      <c r="AB3078" s="17"/>
      <c r="AC3078" s="17"/>
      <c r="AD3078" s="17"/>
      <c r="AE3078" s="17"/>
      <c r="AF3078" s="17"/>
      <c r="AG3078" s="17"/>
      <c r="AH3078" s="17"/>
      <c r="AI3078" s="17"/>
      <c r="AJ3078" s="17"/>
      <c r="AK3078" s="17"/>
      <c r="AL3078" s="17"/>
      <c r="AM3078" s="17"/>
      <c r="AN3078" s="17"/>
      <c r="AO3078" s="17"/>
      <c r="AP3078" s="17"/>
      <c r="AQ3078" s="17"/>
      <c r="AR3078" s="17"/>
      <c r="AS3078" s="17"/>
      <c r="AT3078" s="17"/>
      <c r="AU3078" s="17"/>
      <c r="AV3078" s="17"/>
      <c r="AW3078" s="17"/>
      <c r="AX3078" s="17"/>
      <c r="AY3078" s="17"/>
      <c r="AZ3078" s="17"/>
    </row>
    <row r="3079" spans="2:52" x14ac:dyDescent="0.35">
      <c r="B3079" t="s">
        <v>823</v>
      </c>
      <c r="C3079" s="17">
        <v>0.38175595808672302</v>
      </c>
      <c r="D3079" s="17">
        <v>0.38129454098563598</v>
      </c>
      <c r="E3079" s="17">
        <v>0.38141846402970497</v>
      </c>
      <c r="F3079" s="17"/>
      <c r="G3079" s="17">
        <v>0.36448606006263201</v>
      </c>
      <c r="H3079" s="17">
        <v>0.39310198525152901</v>
      </c>
      <c r="I3079" s="17">
        <v>0.40965872910527501</v>
      </c>
      <c r="J3079" s="17">
        <v>0.37200190532322602</v>
      </c>
      <c r="K3079" s="17">
        <v>0.35906884848952503</v>
      </c>
      <c r="L3079" s="17">
        <v>0.384704535825937</v>
      </c>
      <c r="M3079" s="17"/>
      <c r="N3079" s="17">
        <v>0.38646821229232697</v>
      </c>
      <c r="O3079" s="17">
        <v>0.38142424189070701</v>
      </c>
      <c r="P3079" s="17">
        <v>0.39739183070192302</v>
      </c>
      <c r="Q3079" s="17">
        <v>0.35996015134487402</v>
      </c>
      <c r="R3079" s="17"/>
      <c r="S3079" s="17">
        <v>0.39135055310946198</v>
      </c>
      <c r="T3079" s="17">
        <v>0.35029441259357402</v>
      </c>
      <c r="U3079" s="17">
        <v>0.34691029140348101</v>
      </c>
      <c r="V3079" s="17">
        <v>0.428105883371101</v>
      </c>
      <c r="W3079" s="17">
        <v>0.41275291938110498</v>
      </c>
      <c r="X3079" s="17">
        <v>0.37769688420804398</v>
      </c>
      <c r="Y3079" s="17">
        <v>0.408346397627736</v>
      </c>
      <c r="Z3079" s="17">
        <v>0.43464609915250602</v>
      </c>
      <c r="AA3079" s="17">
        <v>0.36671729371456802</v>
      </c>
      <c r="AB3079" s="17">
        <v>0.34800008687978501</v>
      </c>
      <c r="AC3079" s="17">
        <v>0.38790828179267101</v>
      </c>
      <c r="AD3079" s="17">
        <v>0.38873644305316502</v>
      </c>
      <c r="AE3079" s="17"/>
      <c r="AF3079" s="17">
        <v>0.39147553180071598</v>
      </c>
      <c r="AG3079" s="17">
        <v>0.37732348885747802</v>
      </c>
      <c r="AH3079" s="17">
        <v>0.364143849308325</v>
      </c>
      <c r="AI3079" s="17"/>
      <c r="AJ3079" s="17">
        <v>0.39926875030449299</v>
      </c>
      <c r="AK3079" s="17">
        <v>0.37049638480562602</v>
      </c>
      <c r="AL3079" s="17">
        <v>0.39653985527064201</v>
      </c>
      <c r="AM3079" s="17">
        <v>0.446574634691497</v>
      </c>
      <c r="AN3079" s="17">
        <v>0.39671119082680001</v>
      </c>
      <c r="AO3079" s="17"/>
      <c r="AP3079" s="17">
        <v>0.40582456231945102</v>
      </c>
      <c r="AQ3079" s="17">
        <v>0.37065155388210402</v>
      </c>
      <c r="AR3079" s="17">
        <v>0.42988845543943199</v>
      </c>
      <c r="AS3079" s="17"/>
      <c r="AT3079" s="17">
        <v>0.397348049539195</v>
      </c>
      <c r="AU3079" s="17">
        <v>0.39374342717165101</v>
      </c>
      <c r="AV3079" s="17" t="s">
        <v>74</v>
      </c>
      <c r="AW3079" s="17">
        <v>0.28038311052117998</v>
      </c>
      <c r="AX3079" s="17">
        <v>0.33612166661697801</v>
      </c>
      <c r="AY3079" s="17">
        <v>0.40469199887614199</v>
      </c>
      <c r="AZ3079" s="17">
        <v>0.40416493361460099</v>
      </c>
    </row>
    <row r="3080" spans="2:52" x14ac:dyDescent="0.35">
      <c r="B3080" t="s">
        <v>824</v>
      </c>
      <c r="C3080" s="17">
        <v>0.33958307699116902</v>
      </c>
      <c r="D3080" s="17">
        <v>0.34507393831830502</v>
      </c>
      <c r="E3080" s="17">
        <v>0.335112929159328</v>
      </c>
      <c r="F3080" s="17"/>
      <c r="G3080" s="17">
        <v>0.32873464664386398</v>
      </c>
      <c r="H3080" s="17">
        <v>0.33847820617255597</v>
      </c>
      <c r="I3080" s="17">
        <v>0.295982012187818</v>
      </c>
      <c r="J3080" s="17">
        <v>0.35324926537875601</v>
      </c>
      <c r="K3080" s="17">
        <v>0.33403941800443598</v>
      </c>
      <c r="L3080" s="17">
        <v>0.37368186396761999</v>
      </c>
      <c r="M3080" s="17"/>
      <c r="N3080" s="17">
        <v>0.36560356722217302</v>
      </c>
      <c r="O3080" s="17">
        <v>0.34030624371344897</v>
      </c>
      <c r="P3080" s="17">
        <v>0.307003305639451</v>
      </c>
      <c r="Q3080" s="17">
        <v>0.34213608061866002</v>
      </c>
      <c r="R3080" s="17"/>
      <c r="S3080" s="17">
        <v>0.350219693635691</v>
      </c>
      <c r="T3080" s="17">
        <v>0.36018156670438201</v>
      </c>
      <c r="U3080" s="17">
        <v>0.35587775508709002</v>
      </c>
      <c r="V3080" s="17">
        <v>0.31793941579268098</v>
      </c>
      <c r="W3080" s="17">
        <v>0.32695908994249301</v>
      </c>
      <c r="X3080" s="17">
        <v>0.31872309951757199</v>
      </c>
      <c r="Y3080" s="17">
        <v>0.30514389092253003</v>
      </c>
      <c r="Z3080" s="17">
        <v>0.27289846089075798</v>
      </c>
      <c r="AA3080" s="17">
        <v>0.37236522494361002</v>
      </c>
      <c r="AB3080" s="17">
        <v>0.30741138633999898</v>
      </c>
      <c r="AC3080" s="17">
        <v>0.42206836542123299</v>
      </c>
      <c r="AD3080" s="17">
        <v>0.33946939747610999</v>
      </c>
      <c r="AE3080" s="17"/>
      <c r="AF3080" s="17">
        <v>0.299804529751522</v>
      </c>
      <c r="AG3080" s="17">
        <v>0.37352455700396597</v>
      </c>
      <c r="AH3080" s="17">
        <v>0.34120512491597499</v>
      </c>
      <c r="AI3080" s="17"/>
      <c r="AJ3080" s="17">
        <v>0.30944871880622099</v>
      </c>
      <c r="AK3080" s="17">
        <v>0.37421824827038802</v>
      </c>
      <c r="AL3080" s="17">
        <v>0.36509703085887801</v>
      </c>
      <c r="AM3080" s="17">
        <v>0.241143575477795</v>
      </c>
      <c r="AN3080" s="17">
        <v>0.33173410444313001</v>
      </c>
      <c r="AO3080" s="17"/>
      <c r="AP3080" s="17">
        <v>0.28878817750683999</v>
      </c>
      <c r="AQ3080" s="17">
        <v>0.40312291664469602</v>
      </c>
      <c r="AR3080" s="17">
        <v>0.34383170206628</v>
      </c>
      <c r="AS3080" s="17"/>
      <c r="AT3080" s="17">
        <v>0.33823318649793999</v>
      </c>
      <c r="AU3080" s="17">
        <v>0.30365484930667802</v>
      </c>
      <c r="AV3080" s="17" t="s">
        <v>74</v>
      </c>
      <c r="AW3080" s="17">
        <v>0.41871057223938601</v>
      </c>
      <c r="AX3080" s="17">
        <v>0.37121844257245401</v>
      </c>
      <c r="AY3080" s="17">
        <v>0.32808503331301703</v>
      </c>
      <c r="AZ3080" s="17">
        <v>0.36278684703122599</v>
      </c>
    </row>
    <row r="3081" spans="2:52" x14ac:dyDescent="0.35">
      <c r="B3081" t="s">
        <v>825</v>
      </c>
      <c r="C3081" s="17">
        <v>0.20314876112737201</v>
      </c>
      <c r="D3081" s="17">
        <v>0.22126919483615801</v>
      </c>
      <c r="E3081" s="17">
        <v>0.18591651623876301</v>
      </c>
      <c r="F3081" s="17"/>
      <c r="G3081" s="17">
        <v>0.19996169289690199</v>
      </c>
      <c r="H3081" s="17">
        <v>0.23284834630662901</v>
      </c>
      <c r="I3081" s="17">
        <v>0.18849764452052201</v>
      </c>
      <c r="J3081" s="17">
        <v>0.217311865771773</v>
      </c>
      <c r="K3081" s="17">
        <v>0.21279703826584301</v>
      </c>
      <c r="L3081" s="17">
        <v>0.174305817805851</v>
      </c>
      <c r="M3081" s="17"/>
      <c r="N3081" s="17">
        <v>0.20966336140190101</v>
      </c>
      <c r="O3081" s="17">
        <v>0.22463097192088</v>
      </c>
      <c r="P3081" s="17">
        <v>0.17201513514601199</v>
      </c>
      <c r="Q3081" s="17">
        <v>0.201285869311358</v>
      </c>
      <c r="R3081" s="17"/>
      <c r="S3081" s="17">
        <v>0.17448590341112899</v>
      </c>
      <c r="T3081" s="17">
        <v>0.16885226583743701</v>
      </c>
      <c r="U3081" s="17">
        <v>0.233179751074542</v>
      </c>
      <c r="V3081" s="17">
        <v>0.14327598034184499</v>
      </c>
      <c r="W3081" s="17">
        <v>0.23924162448317199</v>
      </c>
      <c r="X3081" s="17">
        <v>0.196616085746874</v>
      </c>
      <c r="Y3081" s="17">
        <v>0.171024149620563</v>
      </c>
      <c r="Z3081" s="17">
        <v>0.201563492380262</v>
      </c>
      <c r="AA3081" s="17">
        <v>0.25197087264712298</v>
      </c>
      <c r="AB3081" s="17">
        <v>0.26911962373133202</v>
      </c>
      <c r="AC3081" s="17">
        <v>0.24049187553554199</v>
      </c>
      <c r="AD3081" s="17">
        <v>0.16775707421092201</v>
      </c>
      <c r="AE3081" s="17"/>
      <c r="AF3081" s="17">
        <v>0.19391955487009599</v>
      </c>
      <c r="AG3081" s="17">
        <v>0.224588938328733</v>
      </c>
      <c r="AH3081" s="17">
        <v>0.18723240470979699</v>
      </c>
      <c r="AI3081" s="17"/>
      <c r="AJ3081" s="17">
        <v>0.16654156709476201</v>
      </c>
      <c r="AK3081" s="17">
        <v>0.26545777859243902</v>
      </c>
      <c r="AL3081" s="17">
        <v>0.20778549248303699</v>
      </c>
      <c r="AM3081" s="17">
        <v>0.235959143806489</v>
      </c>
      <c r="AN3081" s="17">
        <v>0.13484506282183201</v>
      </c>
      <c r="AO3081" s="17"/>
      <c r="AP3081" s="17">
        <v>0.163218005379065</v>
      </c>
      <c r="AQ3081" s="17">
        <v>0.26022397443325301</v>
      </c>
      <c r="AR3081" s="17">
        <v>0.17498451098287199</v>
      </c>
      <c r="AS3081" s="17"/>
      <c r="AT3081" s="17">
        <v>0.18899061929542599</v>
      </c>
      <c r="AU3081" s="17">
        <v>0.25807533328224602</v>
      </c>
      <c r="AV3081" s="17" t="s">
        <v>74</v>
      </c>
      <c r="AW3081" s="17">
        <v>0.212229135814097</v>
      </c>
      <c r="AX3081" s="17">
        <v>0.14123736425895</v>
      </c>
      <c r="AY3081" s="17">
        <v>0.19080590376640499</v>
      </c>
      <c r="AZ3081" s="17">
        <v>0.19563973262710299</v>
      </c>
    </row>
    <row r="3082" spans="2:52" x14ac:dyDescent="0.35">
      <c r="B3082" t="s">
        <v>826</v>
      </c>
      <c r="C3082" s="17">
        <v>0.17762443987766599</v>
      </c>
      <c r="D3082" s="17">
        <v>0.182718726981179</v>
      </c>
      <c r="E3082" s="17">
        <v>0.173105629858743</v>
      </c>
      <c r="F3082" s="17"/>
      <c r="G3082" s="17">
        <v>0.14772239385341299</v>
      </c>
      <c r="H3082" s="17">
        <v>0.20023872755660099</v>
      </c>
      <c r="I3082" s="17">
        <v>0.12812026743180099</v>
      </c>
      <c r="J3082" s="17">
        <v>0.18167025830227701</v>
      </c>
      <c r="K3082" s="17">
        <v>0.24231408413834599</v>
      </c>
      <c r="L3082" s="17">
        <v>0.168023819893514</v>
      </c>
      <c r="M3082" s="17"/>
      <c r="N3082" s="17">
        <v>0.18190104260175899</v>
      </c>
      <c r="O3082" s="17">
        <v>0.18271333925845501</v>
      </c>
      <c r="P3082" s="17">
        <v>0.150701325822689</v>
      </c>
      <c r="Q3082" s="17">
        <v>0.19320852914057901</v>
      </c>
      <c r="R3082" s="17"/>
      <c r="S3082" s="17">
        <v>0.17167339821527899</v>
      </c>
      <c r="T3082" s="17">
        <v>0.17698606258786101</v>
      </c>
      <c r="U3082" s="17">
        <v>0.24025034468186199</v>
      </c>
      <c r="V3082" s="17">
        <v>0.17255347378792901</v>
      </c>
      <c r="W3082" s="17">
        <v>0.17222211123949999</v>
      </c>
      <c r="X3082" s="17">
        <v>0.16057123092935899</v>
      </c>
      <c r="Y3082" s="17">
        <v>0.134290832484775</v>
      </c>
      <c r="Z3082" s="17">
        <v>0.166413477848844</v>
      </c>
      <c r="AA3082" s="17">
        <v>0.180900640042266</v>
      </c>
      <c r="AB3082" s="17">
        <v>0.18024671722996299</v>
      </c>
      <c r="AC3082" s="17">
        <v>0.21349222047376201</v>
      </c>
      <c r="AD3082" s="17">
        <v>0.17103195680806599</v>
      </c>
      <c r="AE3082" s="17"/>
      <c r="AF3082" s="17">
        <v>0.14517637182822199</v>
      </c>
      <c r="AG3082" s="17">
        <v>0.22465863207286299</v>
      </c>
      <c r="AH3082" s="17">
        <v>0.149202432845182</v>
      </c>
      <c r="AI3082" s="17"/>
      <c r="AJ3082" s="17">
        <v>0.13323760806313101</v>
      </c>
      <c r="AK3082" s="17">
        <v>0.21900262824080799</v>
      </c>
      <c r="AL3082" s="17">
        <v>0.207129458110659</v>
      </c>
      <c r="AM3082" s="17">
        <v>0.183535725513783</v>
      </c>
      <c r="AN3082" s="17">
        <v>0.16666569042682999</v>
      </c>
      <c r="AO3082" s="17"/>
      <c r="AP3082" s="17">
        <v>0.12576057820345499</v>
      </c>
      <c r="AQ3082" s="17">
        <v>0.223535790535794</v>
      </c>
      <c r="AR3082" s="17">
        <v>0.176920648637033</v>
      </c>
      <c r="AS3082" s="17"/>
      <c r="AT3082" s="17">
        <v>0.14052275449829499</v>
      </c>
      <c r="AU3082" s="17">
        <v>0.13467490390540801</v>
      </c>
      <c r="AV3082" s="17" t="s">
        <v>74</v>
      </c>
      <c r="AW3082" s="17">
        <v>0.30944865041200098</v>
      </c>
      <c r="AX3082" s="17">
        <v>0.26000988397560898</v>
      </c>
      <c r="AY3082" s="17">
        <v>0.20185849075137299</v>
      </c>
      <c r="AZ3082" s="17">
        <v>0.19245119837733701</v>
      </c>
    </row>
    <row r="3083" spans="2:52" x14ac:dyDescent="0.35">
      <c r="B3083" t="s">
        <v>827</v>
      </c>
      <c r="C3083" s="17">
        <v>0.13841518437140701</v>
      </c>
      <c r="D3083" s="17">
        <v>0.13983636786379899</v>
      </c>
      <c r="E3083" s="17">
        <v>0.13739476309349</v>
      </c>
      <c r="F3083" s="17"/>
      <c r="G3083" s="17">
        <v>0.16920226795891699</v>
      </c>
      <c r="H3083" s="17">
        <v>0.142616226371859</v>
      </c>
      <c r="I3083" s="17">
        <v>0.11400971246208701</v>
      </c>
      <c r="J3083" s="17">
        <v>0.119124482308128</v>
      </c>
      <c r="K3083" s="17">
        <v>0.152900114777894</v>
      </c>
      <c r="L3083" s="17">
        <v>0.138387114259092</v>
      </c>
      <c r="M3083" s="17"/>
      <c r="N3083" s="17">
        <v>0.15591818626892501</v>
      </c>
      <c r="O3083" s="17">
        <v>0.114749122880307</v>
      </c>
      <c r="P3083" s="17">
        <v>0.13449605413267801</v>
      </c>
      <c r="Q3083" s="17">
        <v>0.14771019207740799</v>
      </c>
      <c r="R3083" s="17"/>
      <c r="S3083" s="17">
        <v>0.133248513011445</v>
      </c>
      <c r="T3083" s="17">
        <v>0.143044886813428</v>
      </c>
      <c r="U3083" s="17">
        <v>0.15363367152549401</v>
      </c>
      <c r="V3083" s="17">
        <v>0.128882469633574</v>
      </c>
      <c r="W3083" s="17">
        <v>0.162383284894248</v>
      </c>
      <c r="X3083" s="17">
        <v>0.134786713158072</v>
      </c>
      <c r="Y3083" s="17">
        <v>0.13182108478146501</v>
      </c>
      <c r="Z3083" s="17">
        <v>0.118238227837534</v>
      </c>
      <c r="AA3083" s="17">
        <v>0.17149874661842399</v>
      </c>
      <c r="AB3083" s="17">
        <v>0.117739115832733</v>
      </c>
      <c r="AC3083" s="17">
        <v>9.0206936788236602E-2</v>
      </c>
      <c r="AD3083" s="17">
        <v>0.162397208466873</v>
      </c>
      <c r="AE3083" s="17"/>
      <c r="AF3083" s="17">
        <v>0.12992098544921099</v>
      </c>
      <c r="AG3083" s="17">
        <v>0.144319893989932</v>
      </c>
      <c r="AH3083" s="17">
        <v>0.141559243255824</v>
      </c>
      <c r="AI3083" s="17"/>
      <c r="AJ3083" s="17">
        <v>0.11184516267104599</v>
      </c>
      <c r="AK3083" s="17">
        <v>0.18408848087526</v>
      </c>
      <c r="AL3083" s="17">
        <v>0.112851204266068</v>
      </c>
      <c r="AM3083" s="17">
        <v>4.0898813134908701E-2</v>
      </c>
      <c r="AN3083" s="17">
        <v>0.126698712723255</v>
      </c>
      <c r="AO3083" s="17"/>
      <c r="AP3083" s="17">
        <v>9.5231505731726299E-2</v>
      </c>
      <c r="AQ3083" s="17">
        <v>0.192226734386228</v>
      </c>
      <c r="AR3083" s="17">
        <v>0.11597640692287201</v>
      </c>
      <c r="AS3083" s="17"/>
      <c r="AT3083" s="17">
        <v>0.13777049963427301</v>
      </c>
      <c r="AU3083" s="17">
        <v>0.12851181215172999</v>
      </c>
      <c r="AV3083" s="17" t="s">
        <v>74</v>
      </c>
      <c r="AW3083" s="17">
        <v>0.14960455250187699</v>
      </c>
      <c r="AX3083" s="17">
        <v>0.15698686120779001</v>
      </c>
      <c r="AY3083" s="17">
        <v>0.14091997736143599</v>
      </c>
      <c r="AZ3083" s="17">
        <v>0.10181310716776</v>
      </c>
    </row>
    <row r="3084" spans="2:52" x14ac:dyDescent="0.35">
      <c r="B3084" t="s">
        <v>399</v>
      </c>
      <c r="C3084" s="17">
        <v>0.11026614747543199</v>
      </c>
      <c r="D3084" s="17">
        <v>8.9625214782924803E-2</v>
      </c>
      <c r="E3084" s="17">
        <v>0.12993797917300701</v>
      </c>
      <c r="F3084" s="17"/>
      <c r="G3084" s="17">
        <v>9.9433075707767299E-2</v>
      </c>
      <c r="H3084" s="17">
        <v>8.8942707616014097E-2</v>
      </c>
      <c r="I3084" s="17">
        <v>0.12376951296447999</v>
      </c>
      <c r="J3084" s="17">
        <v>0.11503591376290299</v>
      </c>
      <c r="K3084" s="17">
        <v>0.122042746803826</v>
      </c>
      <c r="L3084" s="17">
        <v>0.113295348183704</v>
      </c>
      <c r="M3084" s="17"/>
      <c r="N3084" s="17">
        <v>7.0263954078146701E-2</v>
      </c>
      <c r="O3084" s="17">
        <v>9.2510348498309095E-2</v>
      </c>
      <c r="P3084" s="17">
        <v>0.13071743585738399</v>
      </c>
      <c r="Q3084" s="17">
        <v>0.15389065280829101</v>
      </c>
      <c r="R3084" s="17"/>
      <c r="S3084" s="17">
        <v>8.96626483515819E-2</v>
      </c>
      <c r="T3084" s="17">
        <v>0.137074897370665</v>
      </c>
      <c r="U3084" s="17">
        <v>9.8438358760516306E-2</v>
      </c>
      <c r="V3084" s="17">
        <v>0.112468608255056</v>
      </c>
      <c r="W3084" s="17">
        <v>7.6123159488518402E-2</v>
      </c>
      <c r="X3084" s="17">
        <v>0.12338252462465001</v>
      </c>
      <c r="Y3084" s="17">
        <v>0.12722883569101501</v>
      </c>
      <c r="Z3084" s="17">
        <v>0.124690158213799</v>
      </c>
      <c r="AA3084" s="17">
        <v>9.9319915726816699E-2</v>
      </c>
      <c r="AB3084" s="17">
        <v>0.13158612844303899</v>
      </c>
      <c r="AC3084" s="17">
        <v>4.4255210021654799E-2</v>
      </c>
      <c r="AD3084" s="17">
        <v>0.17563110529151499</v>
      </c>
      <c r="AE3084" s="17"/>
      <c r="AF3084" s="17">
        <v>0.11973915938400401</v>
      </c>
      <c r="AG3084" s="17">
        <v>8.3402620879166903E-2</v>
      </c>
      <c r="AH3084" s="17">
        <v>0.14915897595812</v>
      </c>
      <c r="AI3084" s="17"/>
      <c r="AJ3084" s="17">
        <v>0.12530489054888799</v>
      </c>
      <c r="AK3084" s="17">
        <v>6.2456782277624801E-2</v>
      </c>
      <c r="AL3084" s="17">
        <v>5.7819409371907403E-2</v>
      </c>
      <c r="AM3084" s="17">
        <v>0.149771364263033</v>
      </c>
      <c r="AN3084" s="17">
        <v>0.168227880646136</v>
      </c>
      <c r="AO3084" s="17"/>
      <c r="AP3084" s="17">
        <v>0.114798321754014</v>
      </c>
      <c r="AQ3084" s="17">
        <v>6.51661503292425E-2</v>
      </c>
      <c r="AR3084" s="17">
        <v>5.6200815304661901E-2</v>
      </c>
      <c r="AS3084" s="17"/>
      <c r="AT3084" s="17">
        <v>0.10693903561396199</v>
      </c>
      <c r="AU3084" s="17">
        <v>0.105205025993814</v>
      </c>
      <c r="AV3084" s="17" t="s">
        <v>74</v>
      </c>
      <c r="AW3084" s="17">
        <v>0.11466684077132</v>
      </c>
      <c r="AX3084" s="17">
        <v>0.15982764697354301</v>
      </c>
      <c r="AY3084" s="17">
        <v>9.3026780483152993E-2</v>
      </c>
      <c r="AZ3084" s="17">
        <v>0.106052462324215</v>
      </c>
    </row>
    <row r="3085" spans="2:52" x14ac:dyDescent="0.35">
      <c r="B3085" t="s">
        <v>828</v>
      </c>
      <c r="C3085" s="17">
        <v>8.8483728049672195E-2</v>
      </c>
      <c r="D3085" s="17">
        <v>0.10244252813841601</v>
      </c>
      <c r="E3085" s="17">
        <v>7.5025284984715002E-2</v>
      </c>
      <c r="F3085" s="17"/>
      <c r="G3085" s="17">
        <v>0.16547806422392999</v>
      </c>
      <c r="H3085" s="17">
        <v>9.1587558079098602E-2</v>
      </c>
      <c r="I3085" s="17">
        <v>0.117859135853788</v>
      </c>
      <c r="J3085" s="17">
        <v>7.2574673052108699E-2</v>
      </c>
      <c r="K3085" s="17">
        <v>6.6952352097262996E-2</v>
      </c>
      <c r="L3085" s="17">
        <v>4.1744890567306799E-2</v>
      </c>
      <c r="M3085" s="17"/>
      <c r="N3085" s="17">
        <v>8.2132788405783197E-2</v>
      </c>
      <c r="O3085" s="17">
        <v>0.10869613634725001</v>
      </c>
      <c r="P3085" s="17">
        <v>7.1990498881193396E-2</v>
      </c>
      <c r="Q3085" s="17">
        <v>8.75449849929619E-2</v>
      </c>
      <c r="R3085" s="17"/>
      <c r="S3085" s="17">
        <v>0.11800255426440701</v>
      </c>
      <c r="T3085" s="17">
        <v>9.05807919949706E-2</v>
      </c>
      <c r="U3085" s="17">
        <v>8.2535233575233402E-2</v>
      </c>
      <c r="V3085" s="17">
        <v>7.4589277966916598E-2</v>
      </c>
      <c r="W3085" s="17">
        <v>0.102119978254883</v>
      </c>
      <c r="X3085" s="17">
        <v>0.104759055162979</v>
      </c>
      <c r="Y3085" s="17">
        <v>7.5348858810396296E-2</v>
      </c>
      <c r="Z3085" s="17">
        <v>7.2879913228667104E-2</v>
      </c>
      <c r="AA3085" s="17">
        <v>6.4765497603853903E-2</v>
      </c>
      <c r="AB3085" s="17">
        <v>7.0394843180808103E-2</v>
      </c>
      <c r="AC3085" s="17">
        <v>0.119335623069466</v>
      </c>
      <c r="AD3085" s="17">
        <v>4.9902674169679799E-2</v>
      </c>
      <c r="AE3085" s="17"/>
      <c r="AF3085" s="17">
        <v>6.7074239898785804E-2</v>
      </c>
      <c r="AG3085" s="17">
        <v>8.7502679510515102E-2</v>
      </c>
      <c r="AH3085" s="17">
        <v>0.10987929649578</v>
      </c>
      <c r="AI3085" s="17"/>
      <c r="AJ3085" s="17">
        <v>6.3023991979473004E-2</v>
      </c>
      <c r="AK3085" s="17">
        <v>0.124587499959114</v>
      </c>
      <c r="AL3085" s="17">
        <v>9.3104228493749802E-2</v>
      </c>
      <c r="AM3085" s="17">
        <v>4.0898813134908701E-2</v>
      </c>
      <c r="AN3085" s="17">
        <v>8.1864633964627107E-2</v>
      </c>
      <c r="AO3085" s="17"/>
      <c r="AP3085" s="17">
        <v>5.84743100671666E-2</v>
      </c>
      <c r="AQ3085" s="17">
        <v>0.115240228386754</v>
      </c>
      <c r="AR3085" s="17">
        <v>9.7861373560361703E-2</v>
      </c>
      <c r="AS3085" s="17"/>
      <c r="AT3085" s="17">
        <v>8.4021269645393706E-2</v>
      </c>
      <c r="AU3085" s="17">
        <v>8.8269161190668993E-2</v>
      </c>
      <c r="AV3085" s="17" t="s">
        <v>74</v>
      </c>
      <c r="AW3085" s="17">
        <v>8.0208782961878403E-2</v>
      </c>
      <c r="AX3085" s="17">
        <v>0.112409604028432</v>
      </c>
      <c r="AY3085" s="17">
        <v>8.1532513773895296E-2</v>
      </c>
      <c r="AZ3085" s="17">
        <v>9.3066648649824807E-2</v>
      </c>
    </row>
    <row r="3086" spans="2:52" x14ac:dyDescent="0.35">
      <c r="B3086" t="s">
        <v>829</v>
      </c>
      <c r="C3086" s="17">
        <v>4.1930627597560499E-2</v>
      </c>
      <c r="D3086" s="17">
        <v>4.6062433766707697E-2</v>
      </c>
      <c r="E3086" s="17">
        <v>3.7989474980770897E-2</v>
      </c>
      <c r="F3086" s="17"/>
      <c r="G3086" s="17">
        <v>5.1613539320121998E-2</v>
      </c>
      <c r="H3086" s="17">
        <v>2.1464587518063499E-2</v>
      </c>
      <c r="I3086" s="17">
        <v>4.7599448169542202E-2</v>
      </c>
      <c r="J3086" s="17">
        <v>4.4208880766370598E-2</v>
      </c>
      <c r="K3086" s="17">
        <v>4.5159260186926897E-2</v>
      </c>
      <c r="L3086" s="17">
        <v>4.4842028055276303E-2</v>
      </c>
      <c r="M3086" s="17"/>
      <c r="N3086" s="17">
        <v>5.3806226362267E-2</v>
      </c>
      <c r="O3086" s="17">
        <v>4.1888495359415898E-2</v>
      </c>
      <c r="P3086" s="17">
        <v>3.8052242371123299E-2</v>
      </c>
      <c r="Q3086" s="17">
        <v>3.3555847355743199E-2</v>
      </c>
      <c r="R3086" s="17"/>
      <c r="S3086" s="17">
        <v>4.8742560236764203E-2</v>
      </c>
      <c r="T3086" s="17">
        <v>3.3501740663250103E-2</v>
      </c>
      <c r="U3086" s="17">
        <v>6.0014328436943397E-2</v>
      </c>
      <c r="V3086" s="17">
        <v>3.3561376023417001E-2</v>
      </c>
      <c r="W3086" s="17">
        <v>3.7151297251358802E-2</v>
      </c>
      <c r="X3086" s="17">
        <v>6.7562213849499994E-2</v>
      </c>
      <c r="Y3086" s="17">
        <v>3.4388196959548298E-2</v>
      </c>
      <c r="Z3086" s="17">
        <v>4.4029884943628299E-2</v>
      </c>
      <c r="AA3086" s="17">
        <v>3.5239557906093497E-2</v>
      </c>
      <c r="AB3086" s="17">
        <v>3.4289040989512798E-2</v>
      </c>
      <c r="AC3086" s="17">
        <v>4.9039132032149303E-2</v>
      </c>
      <c r="AD3086" s="17">
        <v>0</v>
      </c>
      <c r="AE3086" s="17"/>
      <c r="AF3086" s="17">
        <v>6.1035716986124602E-2</v>
      </c>
      <c r="AG3086" s="17">
        <v>2.6964430102713599E-2</v>
      </c>
      <c r="AH3086" s="17">
        <v>4.0416566570341303E-2</v>
      </c>
      <c r="AI3086" s="17"/>
      <c r="AJ3086" s="17">
        <v>5.5907220887128899E-2</v>
      </c>
      <c r="AK3086" s="17">
        <v>3.7213887465750703E-2</v>
      </c>
      <c r="AL3086" s="17">
        <v>5.3886843864885597E-2</v>
      </c>
      <c r="AM3086" s="17">
        <v>0</v>
      </c>
      <c r="AN3086" s="17">
        <v>2.3581478694643901E-2</v>
      </c>
      <c r="AO3086" s="17"/>
      <c r="AP3086" s="17">
        <v>6.0630986785928098E-2</v>
      </c>
      <c r="AQ3086" s="17">
        <v>2.5912090738588599E-2</v>
      </c>
      <c r="AR3086" s="17">
        <v>3.7637502959959199E-2</v>
      </c>
      <c r="AS3086" s="17"/>
      <c r="AT3086" s="17">
        <v>4.7913184739671703E-2</v>
      </c>
      <c r="AU3086" s="17">
        <v>4.0696308655567899E-2</v>
      </c>
      <c r="AV3086" s="17" t="s">
        <v>74</v>
      </c>
      <c r="AW3086" s="17">
        <v>4.1643259687993803E-2</v>
      </c>
      <c r="AX3086" s="17">
        <v>3.4355056162924599E-2</v>
      </c>
      <c r="AY3086" s="17">
        <v>3.1021623866543901E-2</v>
      </c>
      <c r="AZ3086" s="17">
        <v>6.4587545048685899E-2</v>
      </c>
    </row>
    <row r="3087" spans="2:52" x14ac:dyDescent="0.35">
      <c r="C3087" s="17"/>
      <c r="D3087" s="17"/>
      <c r="E3087" s="17"/>
      <c r="F3087" s="17"/>
      <c r="G3087" s="17"/>
      <c r="H3087" s="17"/>
      <c r="I3087" s="17"/>
      <c r="J3087" s="17"/>
      <c r="K3087" s="17"/>
      <c r="L3087" s="17"/>
      <c r="M3087" s="17"/>
      <c r="N3087" s="17"/>
      <c r="O3087" s="17"/>
      <c r="P3087" s="17"/>
      <c r="Q3087" s="17"/>
      <c r="R3087" s="17"/>
      <c r="S3087" s="17"/>
      <c r="T3087" s="17"/>
      <c r="U3087" s="17"/>
      <c r="V3087" s="17"/>
      <c r="W3087" s="17"/>
      <c r="X3087" s="17"/>
      <c r="Y3087" s="17"/>
      <c r="Z3087" s="17"/>
      <c r="AA3087" s="17"/>
      <c r="AB3087" s="17"/>
      <c r="AC3087" s="17"/>
      <c r="AD3087" s="17"/>
      <c r="AE3087" s="17"/>
      <c r="AF3087" s="17"/>
      <c r="AG3087" s="17"/>
      <c r="AH3087" s="17"/>
      <c r="AI3087" s="17"/>
      <c r="AJ3087" s="17"/>
      <c r="AK3087" s="17"/>
      <c r="AL3087" s="17"/>
      <c r="AM3087" s="17"/>
      <c r="AN3087" s="17"/>
      <c r="AO3087" s="17"/>
      <c r="AP3087" s="17"/>
      <c r="AQ3087" s="17"/>
      <c r="AR3087" s="17"/>
      <c r="AS3087" s="17"/>
      <c r="AT3087" s="17"/>
      <c r="AU3087" s="17"/>
      <c r="AV3087" s="17"/>
      <c r="AW3087" s="17"/>
      <c r="AX3087" s="17"/>
      <c r="AY3087" s="17"/>
      <c r="AZ3087" s="17"/>
    </row>
    <row r="3088" spans="2:52" x14ac:dyDescent="0.35">
      <c r="C3088" s="17"/>
      <c r="D3088" s="17"/>
      <c r="E3088" s="17"/>
      <c r="F3088" s="17"/>
      <c r="G3088" s="17"/>
      <c r="H3088" s="17"/>
      <c r="I3088" s="17"/>
      <c r="J3088" s="17"/>
      <c r="K3088" s="17"/>
      <c r="L3088" s="17"/>
      <c r="M3088" s="17"/>
      <c r="N3088" s="17"/>
      <c r="O3088" s="17"/>
      <c r="P3088" s="17"/>
      <c r="Q3088" s="17"/>
      <c r="R3088" s="17"/>
      <c r="S3088" s="17"/>
      <c r="T3088" s="17"/>
      <c r="U3088" s="17"/>
      <c r="V3088" s="17"/>
      <c r="W3088" s="17"/>
      <c r="X3088" s="17"/>
      <c r="Y3088" s="17"/>
      <c r="Z3088" s="17"/>
      <c r="AA3088" s="17"/>
      <c r="AB3088" s="17"/>
      <c r="AC3088" s="17"/>
      <c r="AD3088" s="17"/>
      <c r="AE3088" s="17"/>
      <c r="AF3088" s="17"/>
      <c r="AG3088" s="17"/>
      <c r="AH3088" s="17"/>
      <c r="AI3088" s="17"/>
      <c r="AJ3088" s="17"/>
      <c r="AK3088" s="17"/>
      <c r="AL3088" s="17"/>
      <c r="AM3088" s="17"/>
      <c r="AN3088" s="17"/>
      <c r="AO3088" s="17"/>
      <c r="AP3088" s="17"/>
      <c r="AQ3088" s="17"/>
      <c r="AR3088" s="17"/>
      <c r="AS3088" s="17"/>
      <c r="AT3088" s="17"/>
      <c r="AU3088" s="17"/>
      <c r="AV3088" s="17"/>
      <c r="AW3088" s="17"/>
      <c r="AX3088" s="17"/>
      <c r="AY3088" s="17"/>
      <c r="AZ3088" s="17"/>
    </row>
  </sheetData>
  <mergeCells count="9">
    <mergeCell ref="AJ5:AN5"/>
    <mergeCell ref="AP5:AR5"/>
    <mergeCell ref="AT5:AZ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Y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65</v>
      </c>
      <c r="C9" s="17">
        <v>4.7626594928397999E-2</v>
      </c>
      <c r="D9" s="17">
        <v>4.69432384408539E-2</v>
      </c>
      <c r="E9" s="17">
        <v>4.8526985304274801E-2</v>
      </c>
      <c r="F9" s="17"/>
      <c r="G9" s="17">
        <v>9.1276487657775504E-2</v>
      </c>
      <c r="H9" s="17">
        <v>4.4613915719431102E-2</v>
      </c>
      <c r="I9" s="17">
        <v>3.36585144200678E-2</v>
      </c>
      <c r="J9" s="17">
        <v>4.7232252381043602E-2</v>
      </c>
      <c r="K9" s="17">
        <v>5.9621084041950503E-2</v>
      </c>
      <c r="L9" s="17">
        <v>2.47993753654954E-2</v>
      </c>
      <c r="M9" s="17"/>
      <c r="N9" s="17">
        <v>3.4326183951395202E-2</v>
      </c>
      <c r="O9" s="17">
        <v>4.0515053263209998E-2</v>
      </c>
      <c r="P9" s="17">
        <v>5.0771273367569598E-2</v>
      </c>
      <c r="Q9" s="17">
        <v>6.7265468388801694E-2</v>
      </c>
      <c r="R9" s="17"/>
      <c r="S9" s="17">
        <v>7.6450378554677595E-2</v>
      </c>
      <c r="T9" s="17">
        <v>3.27375535071825E-2</v>
      </c>
      <c r="U9" s="17">
        <v>8.3601916666042997E-2</v>
      </c>
      <c r="V9" s="17">
        <v>3.7630309279010801E-2</v>
      </c>
      <c r="W9" s="17">
        <v>4.68338851778815E-2</v>
      </c>
      <c r="X9" s="17">
        <v>4.1414440560476502E-2</v>
      </c>
      <c r="Y9" s="17">
        <v>3.9422441819539501E-2</v>
      </c>
      <c r="Z9" s="17">
        <v>2.2305700114535601E-2</v>
      </c>
      <c r="AA9" s="17">
        <v>4.7391269390505697E-2</v>
      </c>
      <c r="AB9" s="17">
        <v>2.9109141727074399E-2</v>
      </c>
      <c r="AC9" s="17">
        <v>2.5909185638237801E-2</v>
      </c>
      <c r="AD9" s="17">
        <v>8.0416774594935195E-2</v>
      </c>
      <c r="AE9" s="17"/>
      <c r="AF9" s="17">
        <v>3.5493087875273999E-2</v>
      </c>
      <c r="AG9" s="17">
        <v>3.7400440584051502E-2</v>
      </c>
      <c r="AH9" s="17">
        <v>7.8804943126813201E-2</v>
      </c>
      <c r="AI9" s="17"/>
      <c r="AJ9" s="17">
        <v>3.7947808539988602E-2</v>
      </c>
      <c r="AK9" s="17">
        <v>3.7136405768346599E-2</v>
      </c>
      <c r="AL9" s="17">
        <v>4.6910000980050097E-2</v>
      </c>
      <c r="AM9" s="17">
        <v>3.5987422349685098E-2</v>
      </c>
      <c r="AN9" s="17">
        <v>7.3606131192341606E-2</v>
      </c>
      <c r="AO9" s="17"/>
      <c r="AP9" s="17">
        <v>3.4981192925813198E-2</v>
      </c>
      <c r="AQ9" s="17">
        <v>4.5755011382463899E-2</v>
      </c>
      <c r="AR9" s="17">
        <v>4.53836446586817E-2</v>
      </c>
      <c r="AS9" s="17"/>
      <c r="AT9" s="17">
        <v>2.89476650687665E-2</v>
      </c>
      <c r="AU9" s="17">
        <v>1.5911540388806201E-2</v>
      </c>
      <c r="AV9" s="17">
        <v>7.7835983393404501E-2</v>
      </c>
      <c r="AW9" s="17">
        <v>7.7578528267098795E-2</v>
      </c>
      <c r="AX9" s="17">
        <v>8.4505830772634793E-2</v>
      </c>
      <c r="AY9" s="17">
        <v>8.7244663419842897E-2</v>
      </c>
    </row>
    <row r="10" spans="2:51" ht="29" x14ac:dyDescent="0.35">
      <c r="B10" s="18" t="s">
        <v>66</v>
      </c>
      <c r="C10" s="17">
        <v>0.25651081943680498</v>
      </c>
      <c r="D10" s="17">
        <v>0.25823213518591898</v>
      </c>
      <c r="E10" s="17">
        <v>0.25405042330685002</v>
      </c>
      <c r="F10" s="17"/>
      <c r="G10" s="17">
        <v>0.26722562836159403</v>
      </c>
      <c r="H10" s="17">
        <v>0.239234523840263</v>
      </c>
      <c r="I10" s="17">
        <v>0.238371163187172</v>
      </c>
      <c r="J10" s="17">
        <v>0.23088044238511199</v>
      </c>
      <c r="K10" s="17">
        <v>0.25999714355371301</v>
      </c>
      <c r="L10" s="17">
        <v>0.296550357867848</v>
      </c>
      <c r="M10" s="17"/>
      <c r="N10" s="17">
        <v>0.20417199484838799</v>
      </c>
      <c r="O10" s="17">
        <v>0.26409853612830198</v>
      </c>
      <c r="P10" s="17">
        <v>0.22793151382639201</v>
      </c>
      <c r="Q10" s="17">
        <v>0.32800052942024299</v>
      </c>
      <c r="R10" s="17"/>
      <c r="S10" s="17">
        <v>0.31115913797775702</v>
      </c>
      <c r="T10" s="17">
        <v>0.25999816663463499</v>
      </c>
      <c r="U10" s="17">
        <v>0.22253257055916101</v>
      </c>
      <c r="V10" s="17">
        <v>0.249292611455147</v>
      </c>
      <c r="W10" s="17">
        <v>0.25329763223085999</v>
      </c>
      <c r="X10" s="17">
        <v>0.22805670795591301</v>
      </c>
      <c r="Y10" s="17">
        <v>0.24365093050591799</v>
      </c>
      <c r="Z10" s="17">
        <v>0.28105003768166698</v>
      </c>
      <c r="AA10" s="17">
        <v>0.25764904224033602</v>
      </c>
      <c r="AB10" s="17">
        <v>0.22731752415793</v>
      </c>
      <c r="AC10" s="17">
        <v>0.208047944808124</v>
      </c>
      <c r="AD10" s="17">
        <v>0.35701430784139099</v>
      </c>
      <c r="AE10" s="17"/>
      <c r="AF10" s="17">
        <v>0.25636235084056802</v>
      </c>
      <c r="AG10" s="17">
        <v>0.24878053009905299</v>
      </c>
      <c r="AH10" s="17">
        <v>0.277037482314682</v>
      </c>
      <c r="AI10" s="17"/>
      <c r="AJ10" s="17">
        <v>0.25905571929300403</v>
      </c>
      <c r="AK10" s="17">
        <v>0.24638544798797099</v>
      </c>
      <c r="AL10" s="17">
        <v>0.24199809585523299</v>
      </c>
      <c r="AM10" s="17">
        <v>0.24444725849017199</v>
      </c>
      <c r="AN10" s="17">
        <v>0.277124606037709</v>
      </c>
      <c r="AO10" s="17"/>
      <c r="AP10" s="17">
        <v>0.238778814276358</v>
      </c>
      <c r="AQ10" s="17">
        <v>0.25230531223522201</v>
      </c>
      <c r="AR10" s="17">
        <v>0.30779562863252602</v>
      </c>
      <c r="AS10" s="17"/>
      <c r="AT10" s="17">
        <v>0.25532024746347198</v>
      </c>
      <c r="AU10" s="17">
        <v>0.194704802678732</v>
      </c>
      <c r="AV10" s="17">
        <v>0.32551235935516698</v>
      </c>
      <c r="AW10" s="17">
        <v>0.29245958743196598</v>
      </c>
      <c r="AX10" s="17">
        <v>0.30212237047097301</v>
      </c>
      <c r="AY10" s="17">
        <v>0.19958356933343799</v>
      </c>
    </row>
    <row r="11" spans="2:51" ht="29" x14ac:dyDescent="0.35">
      <c r="B11" s="18" t="s">
        <v>67</v>
      </c>
      <c r="C11" s="17">
        <v>0.295197835381447</v>
      </c>
      <c r="D11" s="17">
        <v>0.29280669309857199</v>
      </c>
      <c r="E11" s="17">
        <v>0.29656827930634899</v>
      </c>
      <c r="F11" s="17"/>
      <c r="G11" s="17">
        <v>0.21100826039449699</v>
      </c>
      <c r="H11" s="17">
        <v>0.30805947782490001</v>
      </c>
      <c r="I11" s="17">
        <v>0.27921417768477602</v>
      </c>
      <c r="J11" s="17">
        <v>0.30560296974818202</v>
      </c>
      <c r="K11" s="17">
        <v>0.33451512081164297</v>
      </c>
      <c r="L11" s="17">
        <v>0.31874619537083898</v>
      </c>
      <c r="M11" s="17"/>
      <c r="N11" s="17">
        <v>0.30042635296894898</v>
      </c>
      <c r="O11" s="17">
        <v>0.31996071897795098</v>
      </c>
      <c r="P11" s="17">
        <v>0.28808710399672199</v>
      </c>
      <c r="Q11" s="17">
        <v>0.27180982935188802</v>
      </c>
      <c r="R11" s="17"/>
      <c r="S11" s="17">
        <v>0.26749237243353602</v>
      </c>
      <c r="T11" s="17">
        <v>0.283450635446656</v>
      </c>
      <c r="U11" s="17">
        <v>0.290440025103891</v>
      </c>
      <c r="V11" s="17">
        <v>0.32202607734309602</v>
      </c>
      <c r="W11" s="17">
        <v>0.275849192623842</v>
      </c>
      <c r="X11" s="17">
        <v>0.27468052799519399</v>
      </c>
      <c r="Y11" s="17">
        <v>0.29370168820396603</v>
      </c>
      <c r="Z11" s="17">
        <v>0.305529747345617</v>
      </c>
      <c r="AA11" s="17">
        <v>0.33452069044529498</v>
      </c>
      <c r="AB11" s="17">
        <v>0.29383613249478602</v>
      </c>
      <c r="AC11" s="17">
        <v>0.34416085446211198</v>
      </c>
      <c r="AD11" s="17">
        <v>0.283304857170737</v>
      </c>
      <c r="AE11" s="17"/>
      <c r="AF11" s="17">
        <v>0.31367837691605499</v>
      </c>
      <c r="AG11" s="17">
        <v>0.308274464339654</v>
      </c>
      <c r="AH11" s="17">
        <v>0.27513860057351502</v>
      </c>
      <c r="AI11" s="17"/>
      <c r="AJ11" s="17">
        <v>0.30528117826138301</v>
      </c>
      <c r="AK11" s="17">
        <v>0.31575339091131799</v>
      </c>
      <c r="AL11" s="17">
        <v>0.30279372910410801</v>
      </c>
      <c r="AM11" s="17">
        <v>0.383863558778128</v>
      </c>
      <c r="AN11" s="17">
        <v>0.23487460942977401</v>
      </c>
      <c r="AO11" s="17"/>
      <c r="AP11" s="17">
        <v>0.325478993305924</v>
      </c>
      <c r="AQ11" s="17">
        <v>0.300986668875318</v>
      </c>
      <c r="AR11" s="17">
        <v>0.27472194270535599</v>
      </c>
      <c r="AS11" s="17"/>
      <c r="AT11" s="17">
        <v>0.313186871971251</v>
      </c>
      <c r="AU11" s="17">
        <v>0.33003187809316897</v>
      </c>
      <c r="AV11" s="17">
        <v>0.26501867892446901</v>
      </c>
      <c r="AW11" s="17">
        <v>0.25850639521968799</v>
      </c>
      <c r="AX11" s="17">
        <v>0.28167554359193903</v>
      </c>
      <c r="AY11" s="17">
        <v>0.17930563076754999</v>
      </c>
    </row>
    <row r="12" spans="2:51" ht="29" x14ac:dyDescent="0.35">
      <c r="B12" s="18" t="s">
        <v>68</v>
      </c>
      <c r="C12" s="17">
        <v>0.18325345327357401</v>
      </c>
      <c r="D12" s="17">
        <v>0.18744881761208801</v>
      </c>
      <c r="E12" s="17">
        <v>0.18006088893486299</v>
      </c>
      <c r="F12" s="17"/>
      <c r="G12" s="17">
        <v>0.104352402305323</v>
      </c>
      <c r="H12" s="17">
        <v>0.20829518812804501</v>
      </c>
      <c r="I12" s="17">
        <v>0.21292352537002099</v>
      </c>
      <c r="J12" s="17">
        <v>0.18974791456079201</v>
      </c>
      <c r="K12" s="17">
        <v>0.160538780742288</v>
      </c>
      <c r="L12" s="17">
        <v>0.20105306455567901</v>
      </c>
      <c r="M12" s="17"/>
      <c r="N12" s="17">
        <v>0.19660955417874401</v>
      </c>
      <c r="O12" s="17">
        <v>0.18314203335080501</v>
      </c>
      <c r="P12" s="17">
        <v>0.21223579627866501</v>
      </c>
      <c r="Q12" s="17">
        <v>0.14485900494141701</v>
      </c>
      <c r="R12" s="17"/>
      <c r="S12" s="17">
        <v>0.11845049523861501</v>
      </c>
      <c r="T12" s="17">
        <v>0.19367682587791599</v>
      </c>
      <c r="U12" s="17">
        <v>0.193649751389846</v>
      </c>
      <c r="V12" s="17">
        <v>0.175316590587064</v>
      </c>
      <c r="W12" s="17">
        <v>0.25299743187170298</v>
      </c>
      <c r="X12" s="17">
        <v>0.22118526619707299</v>
      </c>
      <c r="Y12" s="17">
        <v>0.21552354657771899</v>
      </c>
      <c r="Z12" s="17">
        <v>0.23808956078274501</v>
      </c>
      <c r="AA12" s="17">
        <v>0.16265144119932201</v>
      </c>
      <c r="AB12" s="17">
        <v>0.18910148313422101</v>
      </c>
      <c r="AC12" s="17">
        <v>0.17350609402328801</v>
      </c>
      <c r="AD12" s="17">
        <v>7.5198077723414705E-2</v>
      </c>
      <c r="AE12" s="17"/>
      <c r="AF12" s="17">
        <v>0.19783179615685401</v>
      </c>
      <c r="AG12" s="17">
        <v>0.197012215353457</v>
      </c>
      <c r="AH12" s="17">
        <v>0.16386971258826599</v>
      </c>
      <c r="AI12" s="17"/>
      <c r="AJ12" s="17">
        <v>0.19477694474423901</v>
      </c>
      <c r="AK12" s="17">
        <v>0.19249560930002199</v>
      </c>
      <c r="AL12" s="17">
        <v>0.21528505886841501</v>
      </c>
      <c r="AM12" s="17">
        <v>0.17437283997710301</v>
      </c>
      <c r="AN12" s="17">
        <v>0.16181192784809301</v>
      </c>
      <c r="AO12" s="17"/>
      <c r="AP12" s="17">
        <v>0.18081224673333099</v>
      </c>
      <c r="AQ12" s="17">
        <v>0.190561786334464</v>
      </c>
      <c r="AR12" s="17">
        <v>0.197159660035895</v>
      </c>
      <c r="AS12" s="17"/>
      <c r="AT12" s="17">
        <v>0.184740153032385</v>
      </c>
      <c r="AU12" s="17">
        <v>0.23470825846438501</v>
      </c>
      <c r="AV12" s="17">
        <v>0.17290701149003099</v>
      </c>
      <c r="AW12" s="17">
        <v>0.13471435904461401</v>
      </c>
      <c r="AX12" s="17">
        <v>0.16194205141006399</v>
      </c>
      <c r="AY12" s="17">
        <v>0.12931480123807099</v>
      </c>
    </row>
    <row r="13" spans="2:51" ht="29" x14ac:dyDescent="0.35">
      <c r="B13" s="18" t="s">
        <v>69</v>
      </c>
      <c r="C13" s="17">
        <v>9.2541820345394904E-2</v>
      </c>
      <c r="D13" s="17">
        <v>9.5028738308067504E-2</v>
      </c>
      <c r="E13" s="17">
        <v>9.0112750230480598E-2</v>
      </c>
      <c r="F13" s="17"/>
      <c r="G13" s="17">
        <v>9.3288013100141606E-2</v>
      </c>
      <c r="H13" s="17">
        <v>9.9243775928879605E-2</v>
      </c>
      <c r="I13" s="17">
        <v>9.8498401817749603E-2</v>
      </c>
      <c r="J13" s="17">
        <v>0.10563313616702399</v>
      </c>
      <c r="K13" s="17">
        <v>8.2119893561089494E-2</v>
      </c>
      <c r="L13" s="17">
        <v>7.8160539114283306E-2</v>
      </c>
      <c r="M13" s="17"/>
      <c r="N13" s="17">
        <v>0.13112268910901101</v>
      </c>
      <c r="O13" s="17">
        <v>7.4256866676180602E-2</v>
      </c>
      <c r="P13" s="17">
        <v>0.104056071382296</v>
      </c>
      <c r="Q13" s="17">
        <v>6.0901948980532E-2</v>
      </c>
      <c r="R13" s="17"/>
      <c r="S13" s="17">
        <v>8.1256320996334702E-2</v>
      </c>
      <c r="T13" s="17">
        <v>9.6997885901646E-2</v>
      </c>
      <c r="U13" s="17">
        <v>9.7211311951350493E-2</v>
      </c>
      <c r="V13" s="17">
        <v>9.4939918041628393E-2</v>
      </c>
      <c r="W13" s="17">
        <v>7.6599088780560001E-2</v>
      </c>
      <c r="X13" s="17">
        <v>9.39977522449503E-2</v>
      </c>
      <c r="Y13" s="17">
        <v>0.101558690962729</v>
      </c>
      <c r="Z13" s="17">
        <v>8.4748515360101598E-2</v>
      </c>
      <c r="AA13" s="17">
        <v>8.0491046353456802E-2</v>
      </c>
      <c r="AB13" s="17">
        <v>0.106742905642981</v>
      </c>
      <c r="AC13" s="17">
        <v>0.124194850354125</v>
      </c>
      <c r="AD13" s="17">
        <v>7.4339814174951099E-2</v>
      </c>
      <c r="AE13" s="17"/>
      <c r="AF13" s="17">
        <v>9.4764642162135995E-2</v>
      </c>
      <c r="AG13" s="17">
        <v>0.10440474570909999</v>
      </c>
      <c r="AH13" s="17">
        <v>5.8396547968697997E-2</v>
      </c>
      <c r="AI13" s="17"/>
      <c r="AJ13" s="17">
        <v>0.10590222091695101</v>
      </c>
      <c r="AK13" s="17">
        <v>0.103849534768162</v>
      </c>
      <c r="AL13" s="17">
        <v>9.3941957801133597E-2</v>
      </c>
      <c r="AM13" s="17">
        <v>5.2633297952888999E-2</v>
      </c>
      <c r="AN13" s="17">
        <v>7.6952139582507406E-2</v>
      </c>
      <c r="AO13" s="17"/>
      <c r="AP13" s="17">
        <v>0.115432414669359</v>
      </c>
      <c r="AQ13" s="17">
        <v>9.8496012608027594E-2</v>
      </c>
      <c r="AR13" s="17">
        <v>6.4860929122995001E-2</v>
      </c>
      <c r="AS13" s="17"/>
      <c r="AT13" s="17">
        <v>0.100214345619674</v>
      </c>
      <c r="AU13" s="17">
        <v>0.112261025248758</v>
      </c>
      <c r="AV13" s="17">
        <v>7.0929410982843499E-2</v>
      </c>
      <c r="AW13" s="17">
        <v>6.4520625661835806E-2</v>
      </c>
      <c r="AX13" s="17">
        <v>7.7949114908496805E-2</v>
      </c>
      <c r="AY13" s="17">
        <v>6.6606292336460204E-2</v>
      </c>
    </row>
    <row r="14" spans="2:51" ht="29" x14ac:dyDescent="0.35">
      <c r="B14" s="18" t="s">
        <v>70</v>
      </c>
      <c r="C14" s="17">
        <v>3.5340164243359798E-2</v>
      </c>
      <c r="D14" s="17">
        <v>3.6697833023836099E-2</v>
      </c>
      <c r="E14" s="17">
        <v>3.4189365681789999E-2</v>
      </c>
      <c r="F14" s="17"/>
      <c r="G14" s="17">
        <v>3.02464227034995E-2</v>
      </c>
      <c r="H14" s="17">
        <v>3.2751520170299697E-2</v>
      </c>
      <c r="I14" s="17">
        <v>3.90466348448451E-2</v>
      </c>
      <c r="J14" s="17">
        <v>4.3222889388975103E-2</v>
      </c>
      <c r="K14" s="17">
        <v>3.9751783400908597E-2</v>
      </c>
      <c r="L14" s="17">
        <v>2.8473283100199299E-2</v>
      </c>
      <c r="M14" s="17"/>
      <c r="N14" s="17">
        <v>5.01519595169466E-2</v>
      </c>
      <c r="O14" s="17">
        <v>2.55953735746383E-2</v>
      </c>
      <c r="P14" s="17">
        <v>4.0587316456522797E-2</v>
      </c>
      <c r="Q14" s="17">
        <v>2.5299237341310302E-2</v>
      </c>
      <c r="R14" s="17"/>
      <c r="S14" s="17">
        <v>3.8904584820535999E-2</v>
      </c>
      <c r="T14" s="17">
        <v>2.8841211908668601E-2</v>
      </c>
      <c r="U14" s="17">
        <v>3.5103234429087297E-2</v>
      </c>
      <c r="V14" s="17">
        <v>2.89890360562358E-2</v>
      </c>
      <c r="W14" s="17">
        <v>1.2726777674423101E-2</v>
      </c>
      <c r="X14" s="17">
        <v>3.7328142411314998E-2</v>
      </c>
      <c r="Y14" s="17">
        <v>3.1027833691860799E-2</v>
      </c>
      <c r="Z14" s="17">
        <v>3.3949158948553999E-2</v>
      </c>
      <c r="AA14" s="17">
        <v>4.2712165695060603E-2</v>
      </c>
      <c r="AB14" s="17">
        <v>5.7161992672036199E-2</v>
      </c>
      <c r="AC14" s="17">
        <v>2.6123458336268501E-2</v>
      </c>
      <c r="AD14" s="17">
        <v>4.9412196858079398E-2</v>
      </c>
      <c r="AE14" s="17"/>
      <c r="AF14" s="17">
        <v>3.87406413398136E-2</v>
      </c>
      <c r="AG14" s="17">
        <v>4.03052954361309E-2</v>
      </c>
      <c r="AH14" s="17">
        <v>2.0842219652336201E-2</v>
      </c>
      <c r="AI14" s="17"/>
      <c r="AJ14" s="17">
        <v>3.42941135436024E-2</v>
      </c>
      <c r="AK14" s="17">
        <v>3.5910567526930101E-2</v>
      </c>
      <c r="AL14" s="17">
        <v>2.76295405830723E-2</v>
      </c>
      <c r="AM14" s="17">
        <v>3.6976223903397998E-2</v>
      </c>
      <c r="AN14" s="17">
        <v>2.79833959441542E-2</v>
      </c>
      <c r="AO14" s="17"/>
      <c r="AP14" s="17">
        <v>4.0099289995465998E-2</v>
      </c>
      <c r="AQ14" s="17">
        <v>2.8155900157923599E-2</v>
      </c>
      <c r="AR14" s="17">
        <v>2.234242409339E-2</v>
      </c>
      <c r="AS14" s="17"/>
      <c r="AT14" s="17">
        <v>4.01040078993192E-2</v>
      </c>
      <c r="AU14" s="17">
        <v>4.6138073804708503E-2</v>
      </c>
      <c r="AV14" s="17">
        <v>3.19917232469136E-2</v>
      </c>
      <c r="AW14" s="17">
        <v>2.4551945135346798E-2</v>
      </c>
      <c r="AX14" s="17">
        <v>2.0462379039009E-2</v>
      </c>
      <c r="AY14" s="17">
        <v>4.7715970543054403E-2</v>
      </c>
    </row>
    <row r="15" spans="2:51" x14ac:dyDescent="0.35">
      <c r="B15" s="18" t="s">
        <v>71</v>
      </c>
      <c r="C15" s="17">
        <v>2.83942916691837E-2</v>
      </c>
      <c r="D15" s="17">
        <v>2.7401505302866499E-2</v>
      </c>
      <c r="E15" s="17">
        <v>2.95020849715571E-2</v>
      </c>
      <c r="F15" s="17"/>
      <c r="G15" s="17">
        <v>4.08481450032495E-2</v>
      </c>
      <c r="H15" s="17">
        <v>2.4203457200486E-2</v>
      </c>
      <c r="I15" s="17">
        <v>2.9738161866338299E-2</v>
      </c>
      <c r="J15" s="17">
        <v>4.1876820892105801E-2</v>
      </c>
      <c r="K15" s="17">
        <v>2.1671275010283E-2</v>
      </c>
      <c r="L15" s="17">
        <v>1.6045179481437601E-2</v>
      </c>
      <c r="M15" s="17"/>
      <c r="N15" s="17">
        <v>3.47364846328716E-2</v>
      </c>
      <c r="O15" s="17">
        <v>2.9571709766520099E-2</v>
      </c>
      <c r="P15" s="17">
        <v>2.6832115582243399E-2</v>
      </c>
      <c r="Q15" s="17">
        <v>2.20513439296493E-2</v>
      </c>
      <c r="R15" s="17"/>
      <c r="S15" s="17">
        <v>3.60473175971079E-2</v>
      </c>
      <c r="T15" s="17">
        <v>2.7637687073395499E-2</v>
      </c>
      <c r="U15" s="17">
        <v>2.41307112975408E-2</v>
      </c>
      <c r="V15" s="17">
        <v>3.0172297424744799E-2</v>
      </c>
      <c r="W15" s="17">
        <v>2.64391307411963E-2</v>
      </c>
      <c r="X15" s="17">
        <v>3.4312347424362899E-2</v>
      </c>
      <c r="Y15" s="17">
        <v>2.1560941501863599E-2</v>
      </c>
      <c r="Z15" s="17">
        <v>1.13857922021141E-2</v>
      </c>
      <c r="AA15" s="17">
        <v>1.7417335718157501E-2</v>
      </c>
      <c r="AB15" s="17">
        <v>4.4005346526780703E-2</v>
      </c>
      <c r="AC15" s="17">
        <v>2.4885531652253198E-2</v>
      </c>
      <c r="AD15" s="17">
        <v>2.8803780001614501E-2</v>
      </c>
      <c r="AE15" s="17"/>
      <c r="AF15" s="17">
        <v>2.4856163886988299E-2</v>
      </c>
      <c r="AG15" s="17">
        <v>2.8461725806132199E-2</v>
      </c>
      <c r="AH15" s="17">
        <v>3.3702753465763201E-2</v>
      </c>
      <c r="AI15" s="17"/>
      <c r="AJ15" s="17">
        <v>2.2331130455184402E-2</v>
      </c>
      <c r="AK15" s="17">
        <v>2.8600731701536399E-2</v>
      </c>
      <c r="AL15" s="17">
        <v>2.4728925129578399E-2</v>
      </c>
      <c r="AM15" s="17">
        <v>0</v>
      </c>
      <c r="AN15" s="17">
        <v>4.0203813467741198E-2</v>
      </c>
      <c r="AO15" s="17"/>
      <c r="AP15" s="17">
        <v>2.6844670371307802E-2</v>
      </c>
      <c r="AQ15" s="17">
        <v>3.4700621109425601E-2</v>
      </c>
      <c r="AR15" s="17">
        <v>3.3386412382723399E-2</v>
      </c>
      <c r="AS15" s="17"/>
      <c r="AT15" s="17">
        <v>2.6975288177420599E-2</v>
      </c>
      <c r="AU15" s="17">
        <v>3.2477611261777603E-2</v>
      </c>
      <c r="AV15" s="17">
        <v>2.6073436818245099E-2</v>
      </c>
      <c r="AW15" s="17">
        <v>4.1699386235671203E-2</v>
      </c>
      <c r="AX15" s="17">
        <v>2.25524401407379E-2</v>
      </c>
      <c r="AY15" s="17">
        <v>1.36594177045732E-2</v>
      </c>
    </row>
    <row r="16" spans="2:51" x14ac:dyDescent="0.35">
      <c r="B16" s="18" t="s">
        <v>72</v>
      </c>
      <c r="C16" s="19">
        <v>6.1135020721836998E-2</v>
      </c>
      <c r="D16" s="19">
        <v>5.5441039027797699E-2</v>
      </c>
      <c r="E16" s="19">
        <v>6.6989222263835593E-2</v>
      </c>
      <c r="F16" s="19"/>
      <c r="G16" s="19">
        <v>0.16175464047391999</v>
      </c>
      <c r="H16" s="19">
        <v>4.3598141187696102E-2</v>
      </c>
      <c r="I16" s="19">
        <v>6.8549420809030495E-2</v>
      </c>
      <c r="J16" s="19">
        <v>3.5803574476765201E-2</v>
      </c>
      <c r="K16" s="19">
        <v>4.1784918878124799E-2</v>
      </c>
      <c r="L16" s="19">
        <v>3.6172005144218103E-2</v>
      </c>
      <c r="M16" s="19"/>
      <c r="N16" s="19">
        <v>4.8454780793695799E-2</v>
      </c>
      <c r="O16" s="19">
        <v>6.2859708262393302E-2</v>
      </c>
      <c r="P16" s="19">
        <v>4.9498809109589301E-2</v>
      </c>
      <c r="Q16" s="19">
        <v>7.9812637646159298E-2</v>
      </c>
      <c r="R16" s="19"/>
      <c r="S16" s="19">
        <v>7.0239392381435797E-2</v>
      </c>
      <c r="T16" s="19">
        <v>7.6660033649899595E-2</v>
      </c>
      <c r="U16" s="19">
        <v>5.3330478603080898E-2</v>
      </c>
      <c r="V16" s="19">
        <v>6.1633159813074302E-2</v>
      </c>
      <c r="W16" s="19">
        <v>5.5256860899534098E-2</v>
      </c>
      <c r="X16" s="19">
        <v>6.9024815210715199E-2</v>
      </c>
      <c r="Y16" s="19">
        <v>5.3553926736402899E-2</v>
      </c>
      <c r="Z16" s="19">
        <v>2.2941487564666099E-2</v>
      </c>
      <c r="AA16" s="19">
        <v>5.7167008957867201E-2</v>
      </c>
      <c r="AB16" s="19">
        <v>5.27254736441908E-2</v>
      </c>
      <c r="AC16" s="19">
        <v>7.3172080725591795E-2</v>
      </c>
      <c r="AD16" s="19">
        <v>5.1510191634877099E-2</v>
      </c>
      <c r="AE16" s="19"/>
      <c r="AF16" s="19">
        <v>3.8272940822312099E-2</v>
      </c>
      <c r="AG16" s="19">
        <v>3.5360582672422397E-2</v>
      </c>
      <c r="AH16" s="19">
        <v>9.2207740309926095E-2</v>
      </c>
      <c r="AI16" s="19"/>
      <c r="AJ16" s="19">
        <v>4.0410884245647899E-2</v>
      </c>
      <c r="AK16" s="19">
        <v>3.9868312035714601E-2</v>
      </c>
      <c r="AL16" s="19">
        <v>4.6712691678410599E-2</v>
      </c>
      <c r="AM16" s="19">
        <v>7.1719398548624302E-2</v>
      </c>
      <c r="AN16" s="19">
        <v>0.107443376497678</v>
      </c>
      <c r="AO16" s="19"/>
      <c r="AP16" s="19">
        <v>3.7572377722440799E-2</v>
      </c>
      <c r="AQ16" s="19">
        <v>4.9038687297155402E-2</v>
      </c>
      <c r="AR16" s="19">
        <v>5.4349358368432001E-2</v>
      </c>
      <c r="AS16" s="19"/>
      <c r="AT16" s="19">
        <v>5.05114207677115E-2</v>
      </c>
      <c r="AU16" s="19">
        <v>3.3766810059664497E-2</v>
      </c>
      <c r="AV16" s="19">
        <v>2.9731395788926199E-2</v>
      </c>
      <c r="AW16" s="19">
        <v>0.10596917300378</v>
      </c>
      <c r="AX16" s="19">
        <v>4.8790269666145698E-2</v>
      </c>
      <c r="AY16" s="19">
        <v>0.27656965465701</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Y22"/>
  <sheetViews>
    <sheetView showGridLines="0" workbookViewId="0">
      <pane xSplit="2" topLeftCell="C1" activePane="topRight" state="frozen"/>
      <selection pane="topRight" activeCell="AU25" sqref="AU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79</v>
      </c>
      <c r="C9" s="17">
        <v>0.22668080849844499</v>
      </c>
      <c r="D9" s="17">
        <v>0.27707645233373701</v>
      </c>
      <c r="E9" s="17">
        <v>0.17771011787618399</v>
      </c>
      <c r="F9" s="17"/>
      <c r="G9" s="17">
        <v>0.107664954481345</v>
      </c>
      <c r="H9" s="17">
        <v>0.15549709372322501</v>
      </c>
      <c r="I9" s="17">
        <v>0.14365311651479501</v>
      </c>
      <c r="J9" s="17">
        <v>0.18607197283694901</v>
      </c>
      <c r="K9" s="17">
        <v>0.311841651652983</v>
      </c>
      <c r="L9" s="17">
        <v>0.406431673926123</v>
      </c>
      <c r="M9" s="17"/>
      <c r="N9" s="17">
        <v>0.29664837810134298</v>
      </c>
      <c r="O9" s="17">
        <v>0.23665524171899399</v>
      </c>
      <c r="P9" s="17">
        <v>0.206166354085774</v>
      </c>
      <c r="Q9" s="17">
        <v>0.159811762676694</v>
      </c>
      <c r="R9" s="17"/>
      <c r="S9" s="17">
        <v>0.19425526305753099</v>
      </c>
      <c r="T9" s="17">
        <v>0.24131072877644599</v>
      </c>
      <c r="U9" s="17">
        <v>0.27916472545746901</v>
      </c>
      <c r="V9" s="17">
        <v>0.27207040448550202</v>
      </c>
      <c r="W9" s="17">
        <v>0.23445685101104899</v>
      </c>
      <c r="X9" s="17">
        <v>0.18584965956830099</v>
      </c>
      <c r="Y9" s="17">
        <v>0.22206597624295499</v>
      </c>
      <c r="Z9" s="17">
        <v>0.24742783127898799</v>
      </c>
      <c r="AA9" s="17">
        <v>0.20971408451609699</v>
      </c>
      <c r="AB9" s="17">
        <v>0.23939414831206299</v>
      </c>
      <c r="AC9" s="17">
        <v>0.19222067601106399</v>
      </c>
      <c r="AD9" s="17">
        <v>0.20933151429895999</v>
      </c>
      <c r="AE9" s="17"/>
      <c r="AF9" s="17">
        <v>0.26039777439593098</v>
      </c>
      <c r="AG9" s="17">
        <v>0.25403690406090501</v>
      </c>
      <c r="AH9" s="17">
        <v>0.14896992555167701</v>
      </c>
      <c r="AI9" s="17"/>
      <c r="AJ9" s="17">
        <v>0.31601778009693898</v>
      </c>
      <c r="AK9" s="17">
        <v>0.17427309845453101</v>
      </c>
      <c r="AL9" s="17">
        <v>0.30161179946154898</v>
      </c>
      <c r="AM9" s="17">
        <v>0.132064084505983</v>
      </c>
      <c r="AN9" s="17">
        <v>0.13539410116904199</v>
      </c>
      <c r="AO9" s="17"/>
      <c r="AP9" s="17">
        <v>0.33393085539575601</v>
      </c>
      <c r="AQ9" s="17">
        <v>0.18967387744763101</v>
      </c>
      <c r="AR9" s="17">
        <v>0.225995346624457</v>
      </c>
      <c r="AS9" s="17"/>
      <c r="AT9" s="17">
        <v>0.40836519785241698</v>
      </c>
      <c r="AU9" s="17">
        <v>0.175452420177482</v>
      </c>
      <c r="AV9" s="17">
        <v>8.6744799625665794E-2</v>
      </c>
      <c r="AW9" s="17">
        <v>8.2761879656223294E-2</v>
      </c>
      <c r="AX9" s="17">
        <v>0.108526847090943</v>
      </c>
      <c r="AY9" s="17">
        <v>0.137920052259069</v>
      </c>
    </row>
    <row r="10" spans="2:51" x14ac:dyDescent="0.35">
      <c r="B10" s="18" t="s">
        <v>80</v>
      </c>
      <c r="C10" s="17">
        <v>0.26055405628839301</v>
      </c>
      <c r="D10" s="17">
        <v>0.27487461059020801</v>
      </c>
      <c r="E10" s="17">
        <v>0.24549119474518499</v>
      </c>
      <c r="F10" s="17"/>
      <c r="G10" s="17">
        <v>0.25539193422067202</v>
      </c>
      <c r="H10" s="17">
        <v>0.27708139813815402</v>
      </c>
      <c r="I10" s="17">
        <v>0.24418892341485299</v>
      </c>
      <c r="J10" s="17">
        <v>0.220018333339874</v>
      </c>
      <c r="K10" s="17">
        <v>0.27995074381179003</v>
      </c>
      <c r="L10" s="17">
        <v>0.28367344443734899</v>
      </c>
      <c r="M10" s="17"/>
      <c r="N10" s="17">
        <v>0.30363934675519799</v>
      </c>
      <c r="O10" s="17">
        <v>0.27635131790405298</v>
      </c>
      <c r="P10" s="17">
        <v>0.25389928750082003</v>
      </c>
      <c r="Q10" s="17">
        <v>0.20271416389539501</v>
      </c>
      <c r="R10" s="17"/>
      <c r="S10" s="17">
        <v>0.25900919555611202</v>
      </c>
      <c r="T10" s="17">
        <v>0.24311562666615699</v>
      </c>
      <c r="U10" s="17">
        <v>0.25437144901324299</v>
      </c>
      <c r="V10" s="17">
        <v>0.24767761785555301</v>
      </c>
      <c r="W10" s="17">
        <v>0.29417448042773298</v>
      </c>
      <c r="X10" s="17">
        <v>0.31924327049974</v>
      </c>
      <c r="Y10" s="17">
        <v>0.26892379797426502</v>
      </c>
      <c r="Z10" s="17">
        <v>0.230692590998886</v>
      </c>
      <c r="AA10" s="17">
        <v>0.237293651055518</v>
      </c>
      <c r="AB10" s="17">
        <v>0.27652978364223302</v>
      </c>
      <c r="AC10" s="17">
        <v>0.24466728401379101</v>
      </c>
      <c r="AD10" s="17">
        <v>0.224872111894588</v>
      </c>
      <c r="AE10" s="17"/>
      <c r="AF10" s="17">
        <v>0.27740800818262101</v>
      </c>
      <c r="AG10" s="17">
        <v>0.27847130699247102</v>
      </c>
      <c r="AH10" s="17">
        <v>0.19972177111922099</v>
      </c>
      <c r="AI10" s="17"/>
      <c r="AJ10" s="17">
        <v>0.27994486316157002</v>
      </c>
      <c r="AK10" s="17">
        <v>0.278315752601897</v>
      </c>
      <c r="AL10" s="17">
        <v>0.267322344111733</v>
      </c>
      <c r="AM10" s="17">
        <v>0.281149560830391</v>
      </c>
      <c r="AN10" s="17">
        <v>0.19626277298743899</v>
      </c>
      <c r="AO10" s="17"/>
      <c r="AP10" s="17">
        <v>0.29914621686196202</v>
      </c>
      <c r="AQ10" s="17">
        <v>0.26603722900857901</v>
      </c>
      <c r="AR10" s="17">
        <v>0.29514460363832601</v>
      </c>
      <c r="AS10" s="17"/>
      <c r="AT10" s="17">
        <v>0.29704080641465502</v>
      </c>
      <c r="AU10" s="17">
        <v>0.31373365109958401</v>
      </c>
      <c r="AV10" s="17">
        <v>0.19711620662763299</v>
      </c>
      <c r="AW10" s="17">
        <v>0.17400528763994</v>
      </c>
      <c r="AX10" s="17">
        <v>0.21272645872174201</v>
      </c>
      <c r="AY10" s="17">
        <v>0.18218364706422999</v>
      </c>
    </row>
    <row r="11" spans="2:51" x14ac:dyDescent="0.35">
      <c r="B11" s="18" t="s">
        <v>81</v>
      </c>
      <c r="C11" s="17">
        <v>0.189652216322823</v>
      </c>
      <c r="D11" s="17">
        <v>0.19502486672827801</v>
      </c>
      <c r="E11" s="17">
        <v>0.18534271276500799</v>
      </c>
      <c r="F11" s="17"/>
      <c r="G11" s="17">
        <v>0.221997009262316</v>
      </c>
      <c r="H11" s="17">
        <v>0.19981184945493299</v>
      </c>
      <c r="I11" s="17">
        <v>0.190648480943865</v>
      </c>
      <c r="J11" s="17">
        <v>0.20128681423893999</v>
      </c>
      <c r="K11" s="17">
        <v>0.167106495794069</v>
      </c>
      <c r="L11" s="17">
        <v>0.16486407552674301</v>
      </c>
      <c r="M11" s="17"/>
      <c r="N11" s="17">
        <v>0.17876971041753101</v>
      </c>
      <c r="O11" s="17">
        <v>0.16782746354196701</v>
      </c>
      <c r="P11" s="17">
        <v>0.21135028918314699</v>
      </c>
      <c r="Q11" s="17">
        <v>0.206457342074925</v>
      </c>
      <c r="R11" s="17"/>
      <c r="S11" s="17">
        <v>0.232114551215654</v>
      </c>
      <c r="T11" s="17">
        <v>0.17991033651236299</v>
      </c>
      <c r="U11" s="17">
        <v>0.16725562728871399</v>
      </c>
      <c r="V11" s="17">
        <v>0.18999948759371901</v>
      </c>
      <c r="W11" s="17">
        <v>0.16173654802012899</v>
      </c>
      <c r="X11" s="17">
        <v>0.20563367120271001</v>
      </c>
      <c r="Y11" s="17">
        <v>0.17903422876299699</v>
      </c>
      <c r="Z11" s="17">
        <v>0.200529161075853</v>
      </c>
      <c r="AA11" s="17">
        <v>0.19509507229503201</v>
      </c>
      <c r="AB11" s="17">
        <v>0.17527292120691601</v>
      </c>
      <c r="AC11" s="17">
        <v>0.176817855618084</v>
      </c>
      <c r="AD11" s="17">
        <v>0.167853372353337</v>
      </c>
      <c r="AE11" s="17"/>
      <c r="AF11" s="17">
        <v>0.17559550871249399</v>
      </c>
      <c r="AG11" s="17">
        <v>0.18865456392291599</v>
      </c>
      <c r="AH11" s="17">
        <v>0.22659527653418199</v>
      </c>
      <c r="AI11" s="17"/>
      <c r="AJ11" s="17">
        <v>0.176160046473853</v>
      </c>
      <c r="AK11" s="17">
        <v>0.19988671163839</v>
      </c>
      <c r="AL11" s="17">
        <v>0.18831375988834601</v>
      </c>
      <c r="AM11" s="17">
        <v>0.188210907375395</v>
      </c>
      <c r="AN11" s="17">
        <v>0.21624825550031601</v>
      </c>
      <c r="AO11" s="17"/>
      <c r="AP11" s="17">
        <v>0.17956050205483301</v>
      </c>
      <c r="AQ11" s="17">
        <v>0.190944929028315</v>
      </c>
      <c r="AR11" s="17">
        <v>0.21416069378522601</v>
      </c>
      <c r="AS11" s="17"/>
      <c r="AT11" s="17">
        <v>0.16574616820517599</v>
      </c>
      <c r="AU11" s="17">
        <v>0.19003967826572099</v>
      </c>
      <c r="AV11" s="17">
        <v>0.20524239369681899</v>
      </c>
      <c r="AW11" s="17">
        <v>0.188615567501241</v>
      </c>
      <c r="AX11" s="17">
        <v>0.21603605654152799</v>
      </c>
      <c r="AY11" s="17">
        <v>0.24237373078198601</v>
      </c>
    </row>
    <row r="12" spans="2:51" x14ac:dyDescent="0.35">
      <c r="B12" s="18" t="s">
        <v>82</v>
      </c>
      <c r="C12" s="17">
        <v>0.16680090179850801</v>
      </c>
      <c r="D12" s="17">
        <v>0.13840046590928601</v>
      </c>
      <c r="E12" s="17">
        <v>0.19425411926691299</v>
      </c>
      <c r="F12" s="17"/>
      <c r="G12" s="17">
        <v>0.23948851328388601</v>
      </c>
      <c r="H12" s="17">
        <v>0.19354961748031599</v>
      </c>
      <c r="I12" s="17">
        <v>0.19762636403108499</v>
      </c>
      <c r="J12" s="17">
        <v>0.19611286261119101</v>
      </c>
      <c r="K12" s="17">
        <v>0.11984902440232401</v>
      </c>
      <c r="L12" s="17">
        <v>7.9678117552341401E-2</v>
      </c>
      <c r="M12" s="17"/>
      <c r="N12" s="17">
        <v>0.135380242563265</v>
      </c>
      <c r="O12" s="17">
        <v>0.17407396023322699</v>
      </c>
      <c r="P12" s="17">
        <v>0.17920801288063701</v>
      </c>
      <c r="Q12" s="17">
        <v>0.18217212774399799</v>
      </c>
      <c r="R12" s="17"/>
      <c r="S12" s="17">
        <v>0.18155960641110699</v>
      </c>
      <c r="T12" s="17">
        <v>0.17610046858838799</v>
      </c>
      <c r="U12" s="17">
        <v>0.16626789914691201</v>
      </c>
      <c r="V12" s="17">
        <v>0.11332709748636401</v>
      </c>
      <c r="W12" s="17">
        <v>0.15444829598357801</v>
      </c>
      <c r="X12" s="17">
        <v>0.15502252657778701</v>
      </c>
      <c r="Y12" s="17">
        <v>0.18214999299669099</v>
      </c>
      <c r="Z12" s="17">
        <v>0.15785067588074</v>
      </c>
      <c r="AA12" s="17">
        <v>0.17512768057264899</v>
      </c>
      <c r="AB12" s="17">
        <v>0.17817051379180299</v>
      </c>
      <c r="AC12" s="17">
        <v>0.166845269492191</v>
      </c>
      <c r="AD12" s="17">
        <v>0.18964781660389299</v>
      </c>
      <c r="AE12" s="17"/>
      <c r="AF12" s="17">
        <v>0.14898280258233301</v>
      </c>
      <c r="AG12" s="17">
        <v>0.14262064231299901</v>
      </c>
      <c r="AH12" s="17">
        <v>0.202183085435028</v>
      </c>
      <c r="AI12" s="17"/>
      <c r="AJ12" s="17">
        <v>0.118658903508227</v>
      </c>
      <c r="AK12" s="17">
        <v>0.187107181413982</v>
      </c>
      <c r="AL12" s="17">
        <v>0.13019108136260199</v>
      </c>
      <c r="AM12" s="17">
        <v>0.25680345287656697</v>
      </c>
      <c r="AN12" s="17">
        <v>0.21372296308668501</v>
      </c>
      <c r="AO12" s="17"/>
      <c r="AP12" s="17">
        <v>0.116104131093712</v>
      </c>
      <c r="AQ12" s="17">
        <v>0.19088610716096799</v>
      </c>
      <c r="AR12" s="17">
        <v>0.16289618374599699</v>
      </c>
      <c r="AS12" s="17"/>
      <c r="AT12" s="17">
        <v>7.4563573760234397E-2</v>
      </c>
      <c r="AU12" s="17">
        <v>0.18710424023896099</v>
      </c>
      <c r="AV12" s="17">
        <v>0.20780466778086101</v>
      </c>
      <c r="AW12" s="17">
        <v>0.237979925817598</v>
      </c>
      <c r="AX12" s="17">
        <v>0.24394104776398301</v>
      </c>
      <c r="AY12" s="17">
        <v>0.224375505168593</v>
      </c>
    </row>
    <row r="13" spans="2:51" x14ac:dyDescent="0.35">
      <c r="B13" s="18" t="s">
        <v>83</v>
      </c>
      <c r="C13" s="17">
        <v>0.14726208026461901</v>
      </c>
      <c r="D13" s="17">
        <v>0.108611259529271</v>
      </c>
      <c r="E13" s="17">
        <v>0.18514454318784601</v>
      </c>
      <c r="F13" s="17"/>
      <c r="G13" s="17">
        <v>0.14885264555768399</v>
      </c>
      <c r="H13" s="17">
        <v>0.168481864784949</v>
      </c>
      <c r="I13" s="17">
        <v>0.215646735797976</v>
      </c>
      <c r="J13" s="17">
        <v>0.18572468136297299</v>
      </c>
      <c r="K13" s="17">
        <v>0.11615025557007801</v>
      </c>
      <c r="L13" s="17">
        <v>6.3212139552835098E-2</v>
      </c>
      <c r="M13" s="17"/>
      <c r="N13" s="17">
        <v>7.9870918911415401E-2</v>
      </c>
      <c r="O13" s="17">
        <v>0.13793313438336499</v>
      </c>
      <c r="P13" s="17">
        <v>0.13983979299892499</v>
      </c>
      <c r="Q13" s="17">
        <v>0.23450404584454401</v>
      </c>
      <c r="R13" s="17"/>
      <c r="S13" s="17">
        <v>0.116106631163894</v>
      </c>
      <c r="T13" s="17">
        <v>0.14897500540191799</v>
      </c>
      <c r="U13" s="17">
        <v>0.123735367554729</v>
      </c>
      <c r="V13" s="17">
        <v>0.16942397452378999</v>
      </c>
      <c r="W13" s="17">
        <v>0.14114371697323799</v>
      </c>
      <c r="X13" s="17">
        <v>0.12839623840691999</v>
      </c>
      <c r="Y13" s="17">
        <v>0.13874391429796301</v>
      </c>
      <c r="Z13" s="17">
        <v>0.15791904170087101</v>
      </c>
      <c r="AA13" s="17">
        <v>0.172250789495733</v>
      </c>
      <c r="AB13" s="17">
        <v>0.130632633046983</v>
      </c>
      <c r="AC13" s="17">
        <v>0.21399866161313499</v>
      </c>
      <c r="AD13" s="17">
        <v>0.20829518484922099</v>
      </c>
      <c r="AE13" s="17"/>
      <c r="AF13" s="17">
        <v>0.134910630089497</v>
      </c>
      <c r="AG13" s="17">
        <v>0.131987159101985</v>
      </c>
      <c r="AH13" s="17">
        <v>0.20395831101477899</v>
      </c>
      <c r="AI13" s="17"/>
      <c r="AJ13" s="17">
        <v>0.106347966338237</v>
      </c>
      <c r="AK13" s="17">
        <v>0.15514955963983701</v>
      </c>
      <c r="AL13" s="17">
        <v>0.109284398229574</v>
      </c>
      <c r="AM13" s="17">
        <v>0.14177199441166499</v>
      </c>
      <c r="AN13" s="17">
        <v>0.21815646320460599</v>
      </c>
      <c r="AO13" s="17"/>
      <c r="AP13" s="17">
        <v>6.7665342647731996E-2</v>
      </c>
      <c r="AQ13" s="17">
        <v>0.157412334246571</v>
      </c>
      <c r="AR13" s="17">
        <v>9.5176570192612803E-2</v>
      </c>
      <c r="AS13" s="17"/>
      <c r="AT13" s="17">
        <v>5.01860216108104E-2</v>
      </c>
      <c r="AU13" s="17">
        <v>0.123907044468494</v>
      </c>
      <c r="AV13" s="17">
        <v>0.29964420147967502</v>
      </c>
      <c r="AW13" s="17">
        <v>0.29871055100688398</v>
      </c>
      <c r="AX13" s="17">
        <v>0.20931142828837601</v>
      </c>
      <c r="AY13" s="17">
        <v>0.19150799993034001</v>
      </c>
    </row>
    <row r="14" spans="2:51" x14ac:dyDescent="0.35">
      <c r="B14" s="18" t="s">
        <v>72</v>
      </c>
      <c r="C14" s="17">
        <v>9.0499368272118699E-3</v>
      </c>
      <c r="D14" s="17">
        <v>6.0123449092192001E-3</v>
      </c>
      <c r="E14" s="17">
        <v>1.2057312158863799E-2</v>
      </c>
      <c r="F14" s="17"/>
      <c r="G14" s="17">
        <v>2.6604943194095398E-2</v>
      </c>
      <c r="H14" s="17">
        <v>5.5781764184228803E-3</v>
      </c>
      <c r="I14" s="17">
        <v>8.2363792974254595E-3</v>
      </c>
      <c r="J14" s="17">
        <v>1.07853356100723E-2</v>
      </c>
      <c r="K14" s="17">
        <v>5.1018287687556304E-3</v>
      </c>
      <c r="L14" s="17">
        <v>2.1405490046079302E-3</v>
      </c>
      <c r="M14" s="17"/>
      <c r="N14" s="17">
        <v>5.6914032512477997E-3</v>
      </c>
      <c r="O14" s="17">
        <v>7.1588822183939896E-3</v>
      </c>
      <c r="P14" s="17">
        <v>9.5362633506970596E-3</v>
      </c>
      <c r="Q14" s="17">
        <v>1.43405577644434E-2</v>
      </c>
      <c r="R14" s="17"/>
      <c r="S14" s="17">
        <v>1.6954752595701301E-2</v>
      </c>
      <c r="T14" s="17">
        <v>1.05878340547279E-2</v>
      </c>
      <c r="U14" s="17">
        <v>9.2049315389327001E-3</v>
      </c>
      <c r="V14" s="17">
        <v>7.5014180550706903E-3</v>
      </c>
      <c r="W14" s="17">
        <v>1.4040107584273299E-2</v>
      </c>
      <c r="X14" s="17">
        <v>5.8546337445435697E-3</v>
      </c>
      <c r="Y14" s="17">
        <v>9.0820897251287901E-3</v>
      </c>
      <c r="Z14" s="17">
        <v>5.5806990646619899E-3</v>
      </c>
      <c r="AA14" s="17">
        <v>1.0518722064971101E-2</v>
      </c>
      <c r="AB14" s="17">
        <v>0</v>
      </c>
      <c r="AC14" s="17">
        <v>5.4502532517355E-3</v>
      </c>
      <c r="AD14" s="17">
        <v>0</v>
      </c>
      <c r="AE14" s="17"/>
      <c r="AF14" s="17">
        <v>2.7052760371246102E-3</v>
      </c>
      <c r="AG14" s="17">
        <v>4.2294236087242502E-3</v>
      </c>
      <c r="AH14" s="17">
        <v>1.8571630345111601E-2</v>
      </c>
      <c r="AI14" s="17"/>
      <c r="AJ14" s="17">
        <v>2.8704404211738698E-3</v>
      </c>
      <c r="AK14" s="17">
        <v>5.2676962513627202E-3</v>
      </c>
      <c r="AL14" s="17">
        <v>3.2766169461957602E-3</v>
      </c>
      <c r="AM14" s="17">
        <v>0</v>
      </c>
      <c r="AN14" s="17">
        <v>2.0215444051911099E-2</v>
      </c>
      <c r="AO14" s="17"/>
      <c r="AP14" s="17">
        <v>3.5929519460053501E-3</v>
      </c>
      <c r="AQ14" s="17">
        <v>5.0455231079362802E-3</v>
      </c>
      <c r="AR14" s="17">
        <v>6.6266020133803998E-3</v>
      </c>
      <c r="AS14" s="17"/>
      <c r="AT14" s="17">
        <v>4.0982321567069203E-3</v>
      </c>
      <c r="AU14" s="17">
        <v>9.7629657497581394E-3</v>
      </c>
      <c r="AV14" s="17">
        <v>3.4477307893457298E-3</v>
      </c>
      <c r="AW14" s="17">
        <v>1.7926788378114501E-2</v>
      </c>
      <c r="AX14" s="17">
        <v>9.4581615934291006E-3</v>
      </c>
      <c r="AY14" s="17">
        <v>2.16390647957817E-2</v>
      </c>
    </row>
    <row r="15" spans="2:51" x14ac:dyDescent="0.35">
      <c r="B15" s="18" t="s">
        <v>84</v>
      </c>
      <c r="C15" s="20">
        <v>0.48723486478683797</v>
      </c>
      <c r="D15" s="20">
        <v>0.55195106292394502</v>
      </c>
      <c r="E15" s="20">
        <v>0.42320131262137001</v>
      </c>
      <c r="F15" s="20"/>
      <c r="G15" s="20">
        <v>0.36305688870201802</v>
      </c>
      <c r="H15" s="20">
        <v>0.43257849186137898</v>
      </c>
      <c r="I15" s="20">
        <v>0.387842039929648</v>
      </c>
      <c r="J15" s="20">
        <v>0.40609030617682301</v>
      </c>
      <c r="K15" s="20">
        <v>0.59179239546477203</v>
      </c>
      <c r="L15" s="20">
        <v>0.69010511836347299</v>
      </c>
      <c r="M15" s="20"/>
      <c r="N15" s="20">
        <v>0.60028772485654103</v>
      </c>
      <c r="O15" s="20">
        <v>0.51300655962304798</v>
      </c>
      <c r="P15" s="20">
        <v>0.46006564158659402</v>
      </c>
      <c r="Q15" s="20">
        <v>0.36252592657208998</v>
      </c>
      <c r="R15" s="20"/>
      <c r="S15" s="20">
        <v>0.45326445861364301</v>
      </c>
      <c r="T15" s="20">
        <v>0.48442635544260298</v>
      </c>
      <c r="U15" s="20">
        <v>0.533536174470712</v>
      </c>
      <c r="V15" s="20">
        <v>0.51974802234105499</v>
      </c>
      <c r="W15" s="20">
        <v>0.52863133143878205</v>
      </c>
      <c r="X15" s="20">
        <v>0.50509293006804101</v>
      </c>
      <c r="Y15" s="20">
        <v>0.49098977421722001</v>
      </c>
      <c r="Z15" s="20">
        <v>0.47812042227787399</v>
      </c>
      <c r="AA15" s="20">
        <v>0.44700773557161499</v>
      </c>
      <c r="AB15" s="20">
        <v>0.51592393195429698</v>
      </c>
      <c r="AC15" s="20">
        <v>0.43688796002485503</v>
      </c>
      <c r="AD15" s="20">
        <v>0.43420362619354802</v>
      </c>
      <c r="AE15" s="20"/>
      <c r="AF15" s="20">
        <v>0.53780578257855105</v>
      </c>
      <c r="AG15" s="20">
        <v>0.53250821105337598</v>
      </c>
      <c r="AH15" s="20">
        <v>0.348691696670899</v>
      </c>
      <c r="AI15" s="20"/>
      <c r="AJ15" s="20">
        <v>0.59596264325850901</v>
      </c>
      <c r="AK15" s="20">
        <v>0.45258885105642799</v>
      </c>
      <c r="AL15" s="20">
        <v>0.56893414357328198</v>
      </c>
      <c r="AM15" s="20">
        <v>0.413213645336374</v>
      </c>
      <c r="AN15" s="20">
        <v>0.33165687415648099</v>
      </c>
      <c r="AO15" s="20"/>
      <c r="AP15" s="20">
        <v>0.63307707225771703</v>
      </c>
      <c r="AQ15" s="20">
        <v>0.45571110645620999</v>
      </c>
      <c r="AR15" s="20">
        <v>0.52113995026278404</v>
      </c>
      <c r="AS15" s="20"/>
      <c r="AT15" s="20">
        <v>0.70540600426707201</v>
      </c>
      <c r="AU15" s="20">
        <v>0.48918607127706498</v>
      </c>
      <c r="AV15" s="20">
        <v>0.28386100625329902</v>
      </c>
      <c r="AW15" s="20">
        <v>0.256767167296163</v>
      </c>
      <c r="AX15" s="20">
        <v>0.32125330581268502</v>
      </c>
      <c r="AY15" s="20">
        <v>0.32010369932329902</v>
      </c>
    </row>
    <row r="16" spans="2:51" x14ac:dyDescent="0.35">
      <c r="B16" s="18" t="s">
        <v>85</v>
      </c>
      <c r="C16" s="20">
        <v>0.31406298206312699</v>
      </c>
      <c r="D16" s="20">
        <v>0.24701172543855701</v>
      </c>
      <c r="E16" s="20">
        <v>0.37939866245475901</v>
      </c>
      <c r="F16" s="20"/>
      <c r="G16" s="20">
        <v>0.38834115884157</v>
      </c>
      <c r="H16" s="20">
        <v>0.36203148226526599</v>
      </c>
      <c r="I16" s="20">
        <v>0.41327309982906202</v>
      </c>
      <c r="J16" s="20">
        <v>0.38183754397416397</v>
      </c>
      <c r="K16" s="20">
        <v>0.235999279972403</v>
      </c>
      <c r="L16" s="20">
        <v>0.142890257105176</v>
      </c>
      <c r="M16" s="20"/>
      <c r="N16" s="20">
        <v>0.21525116147468101</v>
      </c>
      <c r="O16" s="20">
        <v>0.31200709461659099</v>
      </c>
      <c r="P16" s="20">
        <v>0.319047805879562</v>
      </c>
      <c r="Q16" s="20">
        <v>0.41667617358854198</v>
      </c>
      <c r="R16" s="20"/>
      <c r="S16" s="20">
        <v>0.29766623757500099</v>
      </c>
      <c r="T16" s="20">
        <v>0.32507547399030601</v>
      </c>
      <c r="U16" s="20">
        <v>0.290003266701642</v>
      </c>
      <c r="V16" s="20">
        <v>0.28275107201015498</v>
      </c>
      <c r="W16" s="20">
        <v>0.29559201295681597</v>
      </c>
      <c r="X16" s="20">
        <v>0.28341876498470597</v>
      </c>
      <c r="Y16" s="20">
        <v>0.320893907294654</v>
      </c>
      <c r="Z16" s="20">
        <v>0.31576971758161099</v>
      </c>
      <c r="AA16" s="20">
        <v>0.34737847006838202</v>
      </c>
      <c r="AB16" s="20">
        <v>0.30880314683878701</v>
      </c>
      <c r="AC16" s="20">
        <v>0.38084393110532599</v>
      </c>
      <c r="AD16" s="20">
        <v>0.39794300145311501</v>
      </c>
      <c r="AE16" s="20"/>
      <c r="AF16" s="20">
        <v>0.28389343267182998</v>
      </c>
      <c r="AG16" s="20">
        <v>0.27460780141498298</v>
      </c>
      <c r="AH16" s="20">
        <v>0.40614139644980801</v>
      </c>
      <c r="AI16" s="20"/>
      <c r="AJ16" s="20">
        <v>0.22500686984646401</v>
      </c>
      <c r="AK16" s="20">
        <v>0.34225674105381898</v>
      </c>
      <c r="AL16" s="20">
        <v>0.23947547959217599</v>
      </c>
      <c r="AM16" s="20">
        <v>0.39857544728823202</v>
      </c>
      <c r="AN16" s="20">
        <v>0.431879426291291</v>
      </c>
      <c r="AO16" s="20"/>
      <c r="AP16" s="20">
        <v>0.18376947374144401</v>
      </c>
      <c r="AQ16" s="20">
        <v>0.34829844140753902</v>
      </c>
      <c r="AR16" s="20">
        <v>0.25807275393861001</v>
      </c>
      <c r="AS16" s="20"/>
      <c r="AT16" s="20">
        <v>0.12474959537104501</v>
      </c>
      <c r="AU16" s="20">
        <v>0.31101128470745598</v>
      </c>
      <c r="AV16" s="20">
        <v>0.50744886926053601</v>
      </c>
      <c r="AW16" s="20">
        <v>0.53669047682448101</v>
      </c>
      <c r="AX16" s="20">
        <v>0.45325247605235802</v>
      </c>
      <c r="AY16" s="20">
        <v>0.41588350509893302</v>
      </c>
    </row>
    <row r="17" spans="2:51" x14ac:dyDescent="0.35">
      <c r="B17" s="18" t="s">
        <v>86</v>
      </c>
      <c r="C17" s="21">
        <v>0.17317188272371101</v>
      </c>
      <c r="D17" s="21">
        <v>0.30493933748538798</v>
      </c>
      <c r="E17" s="21">
        <v>4.3802650166611203E-2</v>
      </c>
      <c r="F17" s="21"/>
      <c r="G17" s="21">
        <v>-2.5284270139552499E-2</v>
      </c>
      <c r="H17" s="21">
        <v>7.0547009596113097E-2</v>
      </c>
      <c r="I17" s="21">
        <v>-2.54310598994133E-2</v>
      </c>
      <c r="J17" s="21">
        <v>2.4252762202659199E-2</v>
      </c>
      <c r="K17" s="21">
        <v>0.35579311549237003</v>
      </c>
      <c r="L17" s="21">
        <v>0.54721486125829599</v>
      </c>
      <c r="M17" s="21"/>
      <c r="N17" s="21">
        <v>0.38503656338186099</v>
      </c>
      <c r="O17" s="21">
        <v>0.20099946500645599</v>
      </c>
      <c r="P17" s="21">
        <v>0.141017835707031</v>
      </c>
      <c r="Q17" s="21">
        <v>-5.4150247016452803E-2</v>
      </c>
      <c r="R17" s="21"/>
      <c r="S17" s="21">
        <v>0.15559822103864199</v>
      </c>
      <c r="T17" s="21">
        <v>0.15935088145229701</v>
      </c>
      <c r="U17" s="21">
        <v>0.24353290776907099</v>
      </c>
      <c r="V17" s="21">
        <v>0.23699695033090001</v>
      </c>
      <c r="W17" s="21">
        <v>0.23303931848196699</v>
      </c>
      <c r="X17" s="21">
        <v>0.22167416508333501</v>
      </c>
      <c r="Y17" s="21">
        <v>0.17009586692256701</v>
      </c>
      <c r="Z17" s="21">
        <v>0.162350704696262</v>
      </c>
      <c r="AA17" s="21">
        <v>9.9629265503233103E-2</v>
      </c>
      <c r="AB17" s="21">
        <v>0.20712078511550999</v>
      </c>
      <c r="AC17" s="21">
        <v>5.6044028919529101E-2</v>
      </c>
      <c r="AD17" s="21">
        <v>3.6260624740433602E-2</v>
      </c>
      <c r="AE17" s="21"/>
      <c r="AF17" s="21">
        <v>0.25391234990672101</v>
      </c>
      <c r="AG17" s="21">
        <v>0.257900409638393</v>
      </c>
      <c r="AH17" s="21">
        <v>-5.7449699778908597E-2</v>
      </c>
      <c r="AI17" s="21"/>
      <c r="AJ17" s="21">
        <v>0.370955773412046</v>
      </c>
      <c r="AK17" s="21">
        <v>0.11033211000260899</v>
      </c>
      <c r="AL17" s="21">
        <v>0.32945866398110601</v>
      </c>
      <c r="AM17" s="21">
        <v>1.46381980481421E-2</v>
      </c>
      <c r="AN17" s="21">
        <v>-0.10022255213481</v>
      </c>
      <c r="AO17" s="21"/>
      <c r="AP17" s="21">
        <v>0.449307598516273</v>
      </c>
      <c r="AQ17" s="21">
        <v>0.107412665048671</v>
      </c>
      <c r="AR17" s="21">
        <v>0.26306719632417402</v>
      </c>
      <c r="AS17" s="21"/>
      <c r="AT17" s="21">
        <v>0.58065640889602699</v>
      </c>
      <c r="AU17" s="21">
        <v>0.17817478656961</v>
      </c>
      <c r="AV17" s="21">
        <v>-0.22358786300723699</v>
      </c>
      <c r="AW17" s="21">
        <v>-0.27992330952831801</v>
      </c>
      <c r="AX17" s="21">
        <v>-0.131999170239674</v>
      </c>
      <c r="AY17" s="21">
        <v>-9.5779805775634094E-2</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Y22"/>
  <sheetViews>
    <sheetView showGridLines="0" topLeftCell="A2" workbookViewId="0">
      <pane xSplit="2" topLeftCell="AP1" activePane="topRight" state="frozen"/>
      <selection pane="topRight" activeCell="AQ16" sqref="AQ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79</v>
      </c>
      <c r="C9" s="17">
        <v>0.19916381135970701</v>
      </c>
      <c r="D9" s="17">
        <v>0.24569621462243799</v>
      </c>
      <c r="E9" s="17">
        <v>0.15427456219049099</v>
      </c>
      <c r="F9" s="17"/>
      <c r="G9" s="17">
        <v>8.7242752413619201E-2</v>
      </c>
      <c r="H9" s="17">
        <v>0.10849070938187499</v>
      </c>
      <c r="I9" s="17">
        <v>0.114601151781611</v>
      </c>
      <c r="J9" s="17">
        <v>0.15911122751606299</v>
      </c>
      <c r="K9" s="17">
        <v>0.29844088043906097</v>
      </c>
      <c r="L9" s="17">
        <v>0.38136984739003998</v>
      </c>
      <c r="M9" s="17"/>
      <c r="N9" s="17">
        <v>0.24863006497137599</v>
      </c>
      <c r="O9" s="17">
        <v>0.20763163958960501</v>
      </c>
      <c r="P9" s="17">
        <v>0.19063089599730401</v>
      </c>
      <c r="Q9" s="17">
        <v>0.14513564641186699</v>
      </c>
      <c r="R9" s="17"/>
      <c r="S9" s="17">
        <v>0.17790306355141799</v>
      </c>
      <c r="T9" s="17">
        <v>0.21012604333814799</v>
      </c>
      <c r="U9" s="17">
        <v>0.25270304234283197</v>
      </c>
      <c r="V9" s="17">
        <v>0.26132813906382402</v>
      </c>
      <c r="W9" s="17">
        <v>0.21223959816325799</v>
      </c>
      <c r="X9" s="17">
        <v>0.166353387307767</v>
      </c>
      <c r="Y9" s="17">
        <v>0.196937112181885</v>
      </c>
      <c r="Z9" s="17">
        <v>0.216351260360616</v>
      </c>
      <c r="AA9" s="17">
        <v>0.17098923033765301</v>
      </c>
      <c r="AB9" s="17">
        <v>0.185267008287646</v>
      </c>
      <c r="AC9" s="17">
        <v>0.16258961304078401</v>
      </c>
      <c r="AD9" s="17">
        <v>0.178997181608158</v>
      </c>
      <c r="AE9" s="17"/>
      <c r="AF9" s="17">
        <v>0.23576718583268799</v>
      </c>
      <c r="AG9" s="17">
        <v>0.22152945832024501</v>
      </c>
      <c r="AH9" s="17">
        <v>0.13090377525305999</v>
      </c>
      <c r="AI9" s="17"/>
      <c r="AJ9" s="17">
        <v>0.28676133227650902</v>
      </c>
      <c r="AK9" s="17">
        <v>0.145751525819273</v>
      </c>
      <c r="AL9" s="17">
        <v>0.28705119852208999</v>
      </c>
      <c r="AM9" s="17">
        <v>0.14996345673662401</v>
      </c>
      <c r="AN9" s="17">
        <v>0.103442724078971</v>
      </c>
      <c r="AO9" s="17"/>
      <c r="AP9" s="17">
        <v>0.294568377566509</v>
      </c>
      <c r="AQ9" s="17">
        <v>0.16244826602760501</v>
      </c>
      <c r="AR9" s="17">
        <v>0.204677708244665</v>
      </c>
      <c r="AS9" s="17"/>
      <c r="AT9" s="17">
        <v>0.38312225199942601</v>
      </c>
      <c r="AU9" s="17">
        <v>0.13353228536755701</v>
      </c>
      <c r="AV9" s="17">
        <v>6.6965373767931602E-2</v>
      </c>
      <c r="AW9" s="17">
        <v>6.7765592915833797E-2</v>
      </c>
      <c r="AX9" s="17">
        <v>8.05559766950497E-2</v>
      </c>
      <c r="AY9" s="17">
        <v>0.13628924542834001</v>
      </c>
    </row>
    <row r="10" spans="2:51" x14ac:dyDescent="0.35">
      <c r="B10" s="18" t="s">
        <v>80</v>
      </c>
      <c r="C10" s="17">
        <v>0.21097388226477401</v>
      </c>
      <c r="D10" s="17">
        <v>0.237992527769122</v>
      </c>
      <c r="E10" s="17">
        <v>0.183727755642041</v>
      </c>
      <c r="F10" s="17"/>
      <c r="G10" s="17">
        <v>0.18501993570022399</v>
      </c>
      <c r="H10" s="17">
        <v>0.201796954574742</v>
      </c>
      <c r="I10" s="17">
        <v>0.19035913431238599</v>
      </c>
      <c r="J10" s="17">
        <v>0.18382949634636001</v>
      </c>
      <c r="K10" s="17">
        <v>0.222184189638054</v>
      </c>
      <c r="L10" s="17">
        <v>0.26678707838043603</v>
      </c>
      <c r="M10" s="17"/>
      <c r="N10" s="17">
        <v>0.26898888858673198</v>
      </c>
      <c r="O10" s="17">
        <v>0.21231520615931099</v>
      </c>
      <c r="P10" s="17">
        <v>0.20064696757593201</v>
      </c>
      <c r="Q10" s="17">
        <v>0.15676939580410601</v>
      </c>
      <c r="R10" s="17"/>
      <c r="S10" s="17">
        <v>0.20368891800758299</v>
      </c>
      <c r="T10" s="17">
        <v>0.19291870761545299</v>
      </c>
      <c r="U10" s="17">
        <v>0.221066250206854</v>
      </c>
      <c r="V10" s="17">
        <v>0.177735564417282</v>
      </c>
      <c r="W10" s="17">
        <v>0.222127028824425</v>
      </c>
      <c r="X10" s="17">
        <v>0.22617287932114499</v>
      </c>
      <c r="Y10" s="17">
        <v>0.23657724504612601</v>
      </c>
      <c r="Z10" s="17">
        <v>0.20307332424453001</v>
      </c>
      <c r="AA10" s="17">
        <v>0.21851971366558101</v>
      </c>
      <c r="AB10" s="17">
        <v>0.24983928119166099</v>
      </c>
      <c r="AC10" s="17">
        <v>0.19606753658732301</v>
      </c>
      <c r="AD10" s="17">
        <v>0.147021871631906</v>
      </c>
      <c r="AE10" s="17"/>
      <c r="AF10" s="17">
        <v>0.23854019589990699</v>
      </c>
      <c r="AG10" s="17">
        <v>0.23075655124378999</v>
      </c>
      <c r="AH10" s="17">
        <v>0.12634546881501199</v>
      </c>
      <c r="AI10" s="17"/>
      <c r="AJ10" s="17">
        <v>0.243774828423408</v>
      </c>
      <c r="AK10" s="17">
        <v>0.22345443395584999</v>
      </c>
      <c r="AL10" s="17">
        <v>0.207954999257422</v>
      </c>
      <c r="AM10" s="17">
        <v>0.161275073268872</v>
      </c>
      <c r="AN10" s="17">
        <v>0.14161473233990601</v>
      </c>
      <c r="AO10" s="17"/>
      <c r="AP10" s="17">
        <v>0.26072998279558002</v>
      </c>
      <c r="AQ10" s="17">
        <v>0.20108840399525399</v>
      </c>
      <c r="AR10" s="17">
        <v>0.22273249507579701</v>
      </c>
      <c r="AS10" s="17"/>
      <c r="AT10" s="17">
        <v>0.25997275357188199</v>
      </c>
      <c r="AU10" s="17">
        <v>0.25310250193696399</v>
      </c>
      <c r="AV10" s="17">
        <v>0.13030716739790399</v>
      </c>
      <c r="AW10" s="17">
        <v>0.13579166613246901</v>
      </c>
      <c r="AX10" s="17">
        <v>0.15522042333150199</v>
      </c>
      <c r="AY10" s="17">
        <v>0.13771233872981001</v>
      </c>
    </row>
    <row r="11" spans="2:51" x14ac:dyDescent="0.35">
      <c r="B11" s="18" t="s">
        <v>81</v>
      </c>
      <c r="C11" s="17">
        <v>0.16107442417491299</v>
      </c>
      <c r="D11" s="17">
        <v>0.16307513386328401</v>
      </c>
      <c r="E11" s="17">
        <v>0.158865015451995</v>
      </c>
      <c r="F11" s="17"/>
      <c r="G11" s="17">
        <v>0.188316681953834</v>
      </c>
      <c r="H11" s="17">
        <v>0.19560632839813799</v>
      </c>
      <c r="I11" s="17">
        <v>0.14816486898796399</v>
      </c>
      <c r="J11" s="17">
        <v>0.15268700995893</v>
      </c>
      <c r="K11" s="17">
        <v>0.170249461254115</v>
      </c>
      <c r="L11" s="17">
        <v>0.12616449046981301</v>
      </c>
      <c r="M11" s="17"/>
      <c r="N11" s="17">
        <v>0.16461206646738399</v>
      </c>
      <c r="O11" s="17">
        <v>0.15402975523689699</v>
      </c>
      <c r="P11" s="17">
        <v>0.17379504000596299</v>
      </c>
      <c r="Q11" s="17">
        <v>0.152280569497135</v>
      </c>
      <c r="R11" s="17"/>
      <c r="S11" s="17">
        <v>0.19336086845636</v>
      </c>
      <c r="T11" s="17">
        <v>0.16365654832922899</v>
      </c>
      <c r="U11" s="17">
        <v>0.12845383927473999</v>
      </c>
      <c r="V11" s="17">
        <v>0.17102984693989701</v>
      </c>
      <c r="W11" s="17">
        <v>0.18252587662445099</v>
      </c>
      <c r="X11" s="17">
        <v>0.20161837120307599</v>
      </c>
      <c r="Y11" s="17">
        <v>0.120089340698458</v>
      </c>
      <c r="Z11" s="17">
        <v>0.14260136621446101</v>
      </c>
      <c r="AA11" s="17">
        <v>0.14850666568447499</v>
      </c>
      <c r="AB11" s="17">
        <v>0.156020639632313</v>
      </c>
      <c r="AC11" s="17">
        <v>0.109201797755485</v>
      </c>
      <c r="AD11" s="17">
        <v>0.16573032458308001</v>
      </c>
      <c r="AE11" s="17"/>
      <c r="AF11" s="17">
        <v>0.14418769810764601</v>
      </c>
      <c r="AG11" s="17">
        <v>0.15575628417572299</v>
      </c>
      <c r="AH11" s="17">
        <v>0.20638057196729701</v>
      </c>
      <c r="AI11" s="17"/>
      <c r="AJ11" s="17">
        <v>0.15311048677623201</v>
      </c>
      <c r="AK11" s="17">
        <v>0.16843956585050601</v>
      </c>
      <c r="AL11" s="17">
        <v>0.15351563660280801</v>
      </c>
      <c r="AM11" s="17">
        <v>0.21717212641908301</v>
      </c>
      <c r="AN11" s="17">
        <v>0.16302520876694099</v>
      </c>
      <c r="AO11" s="17"/>
      <c r="AP11" s="17">
        <v>0.16642578227677099</v>
      </c>
      <c r="AQ11" s="17">
        <v>0.15903787058777599</v>
      </c>
      <c r="AR11" s="17">
        <v>0.18686208627231901</v>
      </c>
      <c r="AS11" s="17"/>
      <c r="AT11" s="17">
        <v>0.14955399847844</v>
      </c>
      <c r="AU11" s="17">
        <v>0.179029104591305</v>
      </c>
      <c r="AV11" s="17">
        <v>0.16937031378169201</v>
      </c>
      <c r="AW11" s="17">
        <v>0.147528770808079</v>
      </c>
      <c r="AX11" s="17">
        <v>0.165537506762195</v>
      </c>
      <c r="AY11" s="17">
        <v>0.120707819489864</v>
      </c>
    </row>
    <row r="12" spans="2:51" x14ac:dyDescent="0.35">
      <c r="B12" s="18" t="s">
        <v>82</v>
      </c>
      <c r="C12" s="17">
        <v>0.157013514428266</v>
      </c>
      <c r="D12" s="17">
        <v>0.14194825885252499</v>
      </c>
      <c r="E12" s="17">
        <v>0.17203118108627399</v>
      </c>
      <c r="F12" s="17"/>
      <c r="G12" s="17">
        <v>0.20318708242792999</v>
      </c>
      <c r="H12" s="17">
        <v>0.186359825995287</v>
      </c>
      <c r="I12" s="17">
        <v>0.18249376952645399</v>
      </c>
      <c r="J12" s="17">
        <v>0.16867225147697301</v>
      </c>
      <c r="K12" s="17">
        <v>0.11106305387085599</v>
      </c>
      <c r="L12" s="17">
        <v>0.10328932831705601</v>
      </c>
      <c r="M12" s="17"/>
      <c r="N12" s="17">
        <v>0.146395327018642</v>
      </c>
      <c r="O12" s="17">
        <v>0.14366257657037701</v>
      </c>
      <c r="P12" s="17">
        <v>0.164851696548862</v>
      </c>
      <c r="Q12" s="17">
        <v>0.177531134904994</v>
      </c>
      <c r="R12" s="17"/>
      <c r="S12" s="17">
        <v>0.17203466906569401</v>
      </c>
      <c r="T12" s="17">
        <v>0.14510135504914901</v>
      </c>
      <c r="U12" s="17">
        <v>0.13713492057518101</v>
      </c>
      <c r="V12" s="17">
        <v>0.15226136640610599</v>
      </c>
      <c r="W12" s="17">
        <v>0.12107134007058901</v>
      </c>
      <c r="X12" s="17">
        <v>0.15918669760081899</v>
      </c>
      <c r="Y12" s="17">
        <v>0.15310207099651299</v>
      </c>
      <c r="Z12" s="17">
        <v>0.19945524758682001</v>
      </c>
      <c r="AA12" s="17">
        <v>0.14829822811295201</v>
      </c>
      <c r="AB12" s="17">
        <v>0.17518128104910599</v>
      </c>
      <c r="AC12" s="17">
        <v>0.18036471240787599</v>
      </c>
      <c r="AD12" s="17">
        <v>0.17546181092548799</v>
      </c>
      <c r="AE12" s="17"/>
      <c r="AF12" s="17">
        <v>0.13661220796175499</v>
      </c>
      <c r="AG12" s="17">
        <v>0.15988090677797701</v>
      </c>
      <c r="AH12" s="17">
        <v>0.17250799001473799</v>
      </c>
      <c r="AI12" s="17"/>
      <c r="AJ12" s="17">
        <v>0.122406982398783</v>
      </c>
      <c r="AK12" s="17">
        <v>0.171341133050295</v>
      </c>
      <c r="AL12" s="17">
        <v>0.15990173859218601</v>
      </c>
      <c r="AM12" s="17">
        <v>0.15725935711955599</v>
      </c>
      <c r="AN12" s="17">
        <v>0.192231051494859</v>
      </c>
      <c r="AO12" s="17"/>
      <c r="AP12" s="17">
        <v>0.12683984342256099</v>
      </c>
      <c r="AQ12" s="17">
        <v>0.17281724254372</v>
      </c>
      <c r="AR12" s="17">
        <v>0.181762567032519</v>
      </c>
      <c r="AS12" s="17"/>
      <c r="AT12" s="17">
        <v>0.107276724386499</v>
      </c>
      <c r="AU12" s="17">
        <v>0.190323711532882</v>
      </c>
      <c r="AV12" s="17">
        <v>0.154955687123841</v>
      </c>
      <c r="AW12" s="17">
        <v>0.172248654095538</v>
      </c>
      <c r="AX12" s="17">
        <v>0.19068709166571499</v>
      </c>
      <c r="AY12" s="17">
        <v>0.19583938489329999</v>
      </c>
    </row>
    <row r="13" spans="2:51" x14ac:dyDescent="0.35">
      <c r="B13" s="18" t="s">
        <v>83</v>
      </c>
      <c r="C13" s="17">
        <v>0.26451222099037403</v>
      </c>
      <c r="D13" s="17">
        <v>0.20648031308099499</v>
      </c>
      <c r="E13" s="17">
        <v>0.32140941077458901</v>
      </c>
      <c r="F13" s="17"/>
      <c r="G13" s="17">
        <v>0.32235864521505297</v>
      </c>
      <c r="H13" s="17">
        <v>0.30057174970066503</v>
      </c>
      <c r="I13" s="17">
        <v>0.35612680175128902</v>
      </c>
      <c r="J13" s="17">
        <v>0.32369765234059</v>
      </c>
      <c r="K13" s="17">
        <v>0.19651828668467</v>
      </c>
      <c r="L13" s="17">
        <v>0.120248706438047</v>
      </c>
      <c r="M13" s="17"/>
      <c r="N13" s="17">
        <v>0.166904853340964</v>
      </c>
      <c r="O13" s="17">
        <v>0.278834689167616</v>
      </c>
      <c r="P13" s="17">
        <v>0.260491275981445</v>
      </c>
      <c r="Q13" s="17">
        <v>0.35703537316710299</v>
      </c>
      <c r="R13" s="17"/>
      <c r="S13" s="17">
        <v>0.24449493856947199</v>
      </c>
      <c r="T13" s="17">
        <v>0.27720224112947101</v>
      </c>
      <c r="U13" s="17">
        <v>0.25124483565837902</v>
      </c>
      <c r="V13" s="17">
        <v>0.23014366511782</v>
      </c>
      <c r="W13" s="17">
        <v>0.25255683528621098</v>
      </c>
      <c r="X13" s="17">
        <v>0.24390498601893301</v>
      </c>
      <c r="Y13" s="17">
        <v>0.28467199300782098</v>
      </c>
      <c r="Z13" s="17">
        <v>0.23293810252891101</v>
      </c>
      <c r="AA13" s="17">
        <v>0.30326374892492203</v>
      </c>
      <c r="AB13" s="17">
        <v>0.23369178983927399</v>
      </c>
      <c r="AC13" s="17">
        <v>0.34691318551876199</v>
      </c>
      <c r="AD13" s="17">
        <v>0.332788811251368</v>
      </c>
      <c r="AE13" s="17"/>
      <c r="AF13" s="17">
        <v>0.243579485530904</v>
      </c>
      <c r="AG13" s="17">
        <v>0.22850102200404901</v>
      </c>
      <c r="AH13" s="17">
        <v>0.34249151441335302</v>
      </c>
      <c r="AI13" s="17"/>
      <c r="AJ13" s="17">
        <v>0.19119273425855399</v>
      </c>
      <c r="AK13" s="17">
        <v>0.28668208256897598</v>
      </c>
      <c r="AL13" s="17">
        <v>0.19157642702549399</v>
      </c>
      <c r="AM13" s="17">
        <v>0.31432998645586402</v>
      </c>
      <c r="AN13" s="17">
        <v>0.37940538593553902</v>
      </c>
      <c r="AO13" s="17"/>
      <c r="AP13" s="17">
        <v>0.14791154599847101</v>
      </c>
      <c r="AQ13" s="17">
        <v>0.300478522604333</v>
      </c>
      <c r="AR13" s="17">
        <v>0.20070423326113601</v>
      </c>
      <c r="AS13" s="17"/>
      <c r="AT13" s="17">
        <v>9.7446624833755893E-2</v>
      </c>
      <c r="AU13" s="17">
        <v>0.235205383643252</v>
      </c>
      <c r="AV13" s="17">
        <v>0.47495372713928602</v>
      </c>
      <c r="AW13" s="17">
        <v>0.46389299238741699</v>
      </c>
      <c r="AX13" s="17">
        <v>0.39741150103640699</v>
      </c>
      <c r="AY13" s="17">
        <v>0.39537629269946201</v>
      </c>
    </row>
    <row r="14" spans="2:51" x14ac:dyDescent="0.35">
      <c r="B14" s="18" t="s">
        <v>72</v>
      </c>
      <c r="C14" s="17">
        <v>7.2621467819658503E-3</v>
      </c>
      <c r="D14" s="17">
        <v>4.8075518116363798E-3</v>
      </c>
      <c r="E14" s="17">
        <v>9.6920748546091996E-3</v>
      </c>
      <c r="F14" s="17"/>
      <c r="G14" s="17">
        <v>1.38749022893403E-2</v>
      </c>
      <c r="H14" s="17">
        <v>7.1744319492925797E-3</v>
      </c>
      <c r="I14" s="17">
        <v>8.2542736402961801E-3</v>
      </c>
      <c r="J14" s="17">
        <v>1.20023623610828E-2</v>
      </c>
      <c r="K14" s="17">
        <v>1.54412811324347E-3</v>
      </c>
      <c r="L14" s="17">
        <v>2.1405490046079302E-3</v>
      </c>
      <c r="M14" s="17"/>
      <c r="N14" s="17">
        <v>4.4687996149021499E-3</v>
      </c>
      <c r="O14" s="17">
        <v>3.5261332761938298E-3</v>
      </c>
      <c r="P14" s="17">
        <v>9.5841238904947907E-3</v>
      </c>
      <c r="Q14" s="17">
        <v>1.12478802147943E-2</v>
      </c>
      <c r="R14" s="17"/>
      <c r="S14" s="17">
        <v>8.5175423494738608E-3</v>
      </c>
      <c r="T14" s="17">
        <v>1.09951045385491E-2</v>
      </c>
      <c r="U14" s="17">
        <v>9.3971119420139804E-3</v>
      </c>
      <c r="V14" s="17">
        <v>7.5014180550706903E-3</v>
      </c>
      <c r="W14" s="17">
        <v>9.4793210310662301E-3</v>
      </c>
      <c r="X14" s="17">
        <v>2.7636785482597799E-3</v>
      </c>
      <c r="Y14" s="17">
        <v>8.6222380691968002E-3</v>
      </c>
      <c r="Z14" s="17">
        <v>5.5806990646619899E-3</v>
      </c>
      <c r="AA14" s="17">
        <v>1.04224132744181E-2</v>
      </c>
      <c r="AB14" s="17">
        <v>0</v>
      </c>
      <c r="AC14" s="17">
        <v>4.8631546897701496E-3</v>
      </c>
      <c r="AD14" s="17">
        <v>0</v>
      </c>
      <c r="AE14" s="17"/>
      <c r="AF14" s="17">
        <v>1.31322666710046E-3</v>
      </c>
      <c r="AG14" s="17">
        <v>3.5757774782152201E-3</v>
      </c>
      <c r="AH14" s="17">
        <v>2.1370679536539001E-2</v>
      </c>
      <c r="AI14" s="17"/>
      <c r="AJ14" s="17">
        <v>2.7536358665140601E-3</v>
      </c>
      <c r="AK14" s="17">
        <v>4.3312587551005699E-3</v>
      </c>
      <c r="AL14" s="17">
        <v>0</v>
      </c>
      <c r="AM14" s="17">
        <v>0</v>
      </c>
      <c r="AN14" s="17">
        <v>2.0280897383784E-2</v>
      </c>
      <c r="AO14" s="17"/>
      <c r="AP14" s="17">
        <v>3.5244679401076899E-3</v>
      </c>
      <c r="AQ14" s="17">
        <v>4.1296942413110698E-3</v>
      </c>
      <c r="AR14" s="17">
        <v>3.2609101135640502E-3</v>
      </c>
      <c r="AS14" s="17"/>
      <c r="AT14" s="17">
        <v>2.6276467299966499E-3</v>
      </c>
      <c r="AU14" s="17">
        <v>8.8070129280400904E-3</v>
      </c>
      <c r="AV14" s="17">
        <v>3.4477307893457298E-3</v>
      </c>
      <c r="AW14" s="17">
        <v>1.27723236606627E-2</v>
      </c>
      <c r="AX14" s="17">
        <v>1.05875005091311E-2</v>
      </c>
      <c r="AY14" s="17">
        <v>1.40749187592245E-2</v>
      </c>
    </row>
    <row r="15" spans="2:51" x14ac:dyDescent="0.35">
      <c r="B15" s="18" t="s">
        <v>84</v>
      </c>
      <c r="C15" s="20">
        <v>0.41013769362448099</v>
      </c>
      <c r="D15" s="20">
        <v>0.48368874239156001</v>
      </c>
      <c r="E15" s="20">
        <v>0.33800231783253198</v>
      </c>
      <c r="F15" s="20"/>
      <c r="G15" s="20">
        <v>0.27226268811384302</v>
      </c>
      <c r="H15" s="20">
        <v>0.310287663956618</v>
      </c>
      <c r="I15" s="20">
        <v>0.304960286093997</v>
      </c>
      <c r="J15" s="20">
        <v>0.34294072386242302</v>
      </c>
      <c r="K15" s="20">
        <v>0.520625070077115</v>
      </c>
      <c r="L15" s="20">
        <v>0.64815692577047701</v>
      </c>
      <c r="M15" s="20"/>
      <c r="N15" s="20">
        <v>0.51761895355810805</v>
      </c>
      <c r="O15" s="20">
        <v>0.419946845748916</v>
      </c>
      <c r="P15" s="20">
        <v>0.39127786357323602</v>
      </c>
      <c r="Q15" s="20">
        <v>0.30190504221597297</v>
      </c>
      <c r="R15" s="20"/>
      <c r="S15" s="20">
        <v>0.38159198155900098</v>
      </c>
      <c r="T15" s="20">
        <v>0.40304475095360098</v>
      </c>
      <c r="U15" s="20">
        <v>0.47376929254968603</v>
      </c>
      <c r="V15" s="20">
        <v>0.43906370348110602</v>
      </c>
      <c r="W15" s="20">
        <v>0.43436662698768302</v>
      </c>
      <c r="X15" s="20">
        <v>0.39252626662891199</v>
      </c>
      <c r="Y15" s="20">
        <v>0.43351435722801102</v>
      </c>
      <c r="Z15" s="20">
        <v>0.41942458460514598</v>
      </c>
      <c r="AA15" s="20">
        <v>0.38950894400323399</v>
      </c>
      <c r="AB15" s="20">
        <v>0.43510628947930702</v>
      </c>
      <c r="AC15" s="20">
        <v>0.35865714962810702</v>
      </c>
      <c r="AD15" s="20">
        <v>0.32601905324006403</v>
      </c>
      <c r="AE15" s="20"/>
      <c r="AF15" s="20">
        <v>0.47430738173259501</v>
      </c>
      <c r="AG15" s="20">
        <v>0.45228600956403497</v>
      </c>
      <c r="AH15" s="20">
        <v>0.25724924406807198</v>
      </c>
      <c r="AI15" s="20"/>
      <c r="AJ15" s="20">
        <v>0.53053616069991705</v>
      </c>
      <c r="AK15" s="20">
        <v>0.36920595977512299</v>
      </c>
      <c r="AL15" s="20">
        <v>0.49500619777951199</v>
      </c>
      <c r="AM15" s="20">
        <v>0.31123853000549601</v>
      </c>
      <c r="AN15" s="20">
        <v>0.245057456418877</v>
      </c>
      <c r="AO15" s="20"/>
      <c r="AP15" s="20">
        <v>0.55529836036208902</v>
      </c>
      <c r="AQ15" s="20">
        <v>0.363536670022859</v>
      </c>
      <c r="AR15" s="20">
        <v>0.42741020332046198</v>
      </c>
      <c r="AS15" s="20"/>
      <c r="AT15" s="20">
        <v>0.64309500557130805</v>
      </c>
      <c r="AU15" s="20">
        <v>0.386634787304521</v>
      </c>
      <c r="AV15" s="20">
        <v>0.19727254116583601</v>
      </c>
      <c r="AW15" s="20">
        <v>0.20355725904830299</v>
      </c>
      <c r="AX15" s="20">
        <v>0.23577640002655201</v>
      </c>
      <c r="AY15" s="20">
        <v>0.27400158415814901</v>
      </c>
    </row>
    <row r="16" spans="2:51" x14ac:dyDescent="0.35">
      <c r="B16" s="18" t="s">
        <v>85</v>
      </c>
      <c r="C16" s="20">
        <v>0.42152573541864002</v>
      </c>
      <c r="D16" s="20">
        <v>0.34842857193352</v>
      </c>
      <c r="E16" s="20">
        <v>0.49344059186086298</v>
      </c>
      <c r="F16" s="20"/>
      <c r="G16" s="20">
        <v>0.52554572764298302</v>
      </c>
      <c r="H16" s="20">
        <v>0.48693157569595202</v>
      </c>
      <c r="I16" s="20">
        <v>0.53862057127774399</v>
      </c>
      <c r="J16" s="20">
        <v>0.49236990381756401</v>
      </c>
      <c r="K16" s="20">
        <v>0.30758134055552599</v>
      </c>
      <c r="L16" s="20">
        <v>0.22353803475510201</v>
      </c>
      <c r="M16" s="20"/>
      <c r="N16" s="20">
        <v>0.313300180359606</v>
      </c>
      <c r="O16" s="20">
        <v>0.42249726573799301</v>
      </c>
      <c r="P16" s="20">
        <v>0.42534297253030701</v>
      </c>
      <c r="Q16" s="20">
        <v>0.53456650807209705</v>
      </c>
      <c r="R16" s="20"/>
      <c r="S16" s="20">
        <v>0.416529607635166</v>
      </c>
      <c r="T16" s="20">
        <v>0.42230359617862001</v>
      </c>
      <c r="U16" s="20">
        <v>0.38837975623356003</v>
      </c>
      <c r="V16" s="20">
        <v>0.38240503152392602</v>
      </c>
      <c r="W16" s="20">
        <v>0.37362817535679899</v>
      </c>
      <c r="X16" s="20">
        <v>0.40309168361975301</v>
      </c>
      <c r="Y16" s="20">
        <v>0.437774064004334</v>
      </c>
      <c r="Z16" s="20">
        <v>0.43239335011573099</v>
      </c>
      <c r="AA16" s="20">
        <v>0.45156197703787299</v>
      </c>
      <c r="AB16" s="20">
        <v>0.40887307088837999</v>
      </c>
      <c r="AC16" s="20">
        <v>0.52727789792663804</v>
      </c>
      <c r="AD16" s="20">
        <v>0.50825062217685602</v>
      </c>
      <c r="AE16" s="20"/>
      <c r="AF16" s="20">
        <v>0.38019169349265802</v>
      </c>
      <c r="AG16" s="20">
        <v>0.38838192878202599</v>
      </c>
      <c r="AH16" s="20">
        <v>0.51499950442809195</v>
      </c>
      <c r="AI16" s="20"/>
      <c r="AJ16" s="20">
        <v>0.31359971665733699</v>
      </c>
      <c r="AK16" s="20">
        <v>0.45802321561927101</v>
      </c>
      <c r="AL16" s="20">
        <v>0.35147816561768003</v>
      </c>
      <c r="AM16" s="20">
        <v>0.47158934357541998</v>
      </c>
      <c r="AN16" s="20">
        <v>0.57163643743039805</v>
      </c>
      <c r="AO16" s="20"/>
      <c r="AP16" s="20">
        <v>0.274751389421032</v>
      </c>
      <c r="AQ16" s="20">
        <v>0.47329576514805399</v>
      </c>
      <c r="AR16" s="20">
        <v>0.38246680029365399</v>
      </c>
      <c r="AS16" s="20"/>
      <c r="AT16" s="20">
        <v>0.20472334922025501</v>
      </c>
      <c r="AU16" s="20">
        <v>0.42552909517613402</v>
      </c>
      <c r="AV16" s="20">
        <v>0.62990941426312597</v>
      </c>
      <c r="AW16" s="20">
        <v>0.63614164648295601</v>
      </c>
      <c r="AX16" s="20">
        <v>0.58809859270212195</v>
      </c>
      <c r="AY16" s="20">
        <v>0.59121567759276195</v>
      </c>
    </row>
    <row r="17" spans="2:51" x14ac:dyDescent="0.35">
      <c r="B17" s="18" t="s">
        <v>86</v>
      </c>
      <c r="C17" s="21">
        <v>-1.13880417941581E-2</v>
      </c>
      <c r="D17" s="21">
        <v>0.13526017045804001</v>
      </c>
      <c r="E17" s="21">
        <v>-0.15543827402833099</v>
      </c>
      <c r="F17" s="21"/>
      <c r="G17" s="21">
        <v>-0.253283039529141</v>
      </c>
      <c r="H17" s="21">
        <v>-0.176643911739335</v>
      </c>
      <c r="I17" s="21">
        <v>-0.23366028518374701</v>
      </c>
      <c r="J17" s="21">
        <v>-0.14942917995514099</v>
      </c>
      <c r="K17" s="21">
        <v>0.21304372952158901</v>
      </c>
      <c r="L17" s="21">
        <v>0.42461889101537498</v>
      </c>
      <c r="M17" s="21"/>
      <c r="N17" s="21">
        <v>0.204318773198502</v>
      </c>
      <c r="O17" s="21">
        <v>-2.5504199890774601E-3</v>
      </c>
      <c r="P17" s="21">
        <v>-3.4065108957071301E-2</v>
      </c>
      <c r="Q17" s="21">
        <v>-0.23266146585612399</v>
      </c>
      <c r="R17" s="21"/>
      <c r="S17" s="21">
        <v>-3.4937626076164602E-2</v>
      </c>
      <c r="T17" s="21">
        <v>-1.9258845225018799E-2</v>
      </c>
      <c r="U17" s="21">
        <v>8.53895363161261E-2</v>
      </c>
      <c r="V17" s="21">
        <v>5.66586719571801E-2</v>
      </c>
      <c r="W17" s="21">
        <v>6.07384516308839E-2</v>
      </c>
      <c r="X17" s="21">
        <v>-1.0565416990840701E-2</v>
      </c>
      <c r="Y17" s="21">
        <v>-4.2597067763235899E-3</v>
      </c>
      <c r="Z17" s="21">
        <v>-1.2968765510585E-2</v>
      </c>
      <c r="AA17" s="21">
        <v>-6.2053033034639597E-2</v>
      </c>
      <c r="AB17" s="21">
        <v>2.6233218590926401E-2</v>
      </c>
      <c r="AC17" s="21">
        <v>-0.16862074829853099</v>
      </c>
      <c r="AD17" s="21">
        <v>-0.18223156893679099</v>
      </c>
      <c r="AE17" s="21"/>
      <c r="AF17" s="21">
        <v>9.4115688239936698E-2</v>
      </c>
      <c r="AG17" s="21">
        <v>6.3904080782008904E-2</v>
      </c>
      <c r="AH17" s="21">
        <v>-0.25775026036001902</v>
      </c>
      <c r="AI17" s="21"/>
      <c r="AJ17" s="21">
        <v>0.216936444042579</v>
      </c>
      <c r="AK17" s="21">
        <v>-8.8817255844147999E-2</v>
      </c>
      <c r="AL17" s="21">
        <v>0.14352803216183199</v>
      </c>
      <c r="AM17" s="21">
        <v>-0.16035081356992401</v>
      </c>
      <c r="AN17" s="21">
        <v>-0.326578981011522</v>
      </c>
      <c r="AO17" s="21"/>
      <c r="AP17" s="21">
        <v>0.28054697094105702</v>
      </c>
      <c r="AQ17" s="21">
        <v>-0.10975909512519499</v>
      </c>
      <c r="AR17" s="21">
        <v>4.4943403026807903E-2</v>
      </c>
      <c r="AS17" s="21"/>
      <c r="AT17" s="21">
        <v>0.43837165635105302</v>
      </c>
      <c r="AU17" s="21">
        <v>-3.8894307871612702E-2</v>
      </c>
      <c r="AV17" s="21">
        <v>-0.43263687309728999</v>
      </c>
      <c r="AW17" s="21">
        <v>-0.43258438743465299</v>
      </c>
      <c r="AX17" s="21">
        <v>-0.35232219267557002</v>
      </c>
      <c r="AY17" s="21">
        <v>-0.31721409343461299</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Y22"/>
  <sheetViews>
    <sheetView showGridLines="0" workbookViewId="0">
      <pane xSplit="2" topLeftCell="C1" activePane="topRight" state="frozen"/>
      <selection pane="topRight" activeCell="AQ21" sqref="AQ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79</v>
      </c>
      <c r="C9" s="17">
        <v>0.158673711455185</v>
      </c>
      <c r="D9" s="17">
        <v>0.19998136611251099</v>
      </c>
      <c r="E9" s="17">
        <v>0.119160205927329</v>
      </c>
      <c r="F9" s="17"/>
      <c r="G9" s="17">
        <v>7.3520678682841706E-2</v>
      </c>
      <c r="H9" s="17">
        <v>6.8845530160423496E-2</v>
      </c>
      <c r="I9" s="17">
        <v>8.3965657702798804E-2</v>
      </c>
      <c r="J9" s="17">
        <v>0.123578826586451</v>
      </c>
      <c r="K9" s="17">
        <v>0.243311911847021</v>
      </c>
      <c r="L9" s="17">
        <v>0.32026115339767502</v>
      </c>
      <c r="M9" s="17"/>
      <c r="N9" s="17">
        <v>0.198930926277363</v>
      </c>
      <c r="O9" s="17">
        <v>0.159017926999314</v>
      </c>
      <c r="P9" s="17">
        <v>0.16401986246939201</v>
      </c>
      <c r="Q9" s="17">
        <v>0.110319795581357</v>
      </c>
      <c r="R9" s="17"/>
      <c r="S9" s="17">
        <v>0.16065704559412999</v>
      </c>
      <c r="T9" s="17">
        <v>0.148750176798049</v>
      </c>
      <c r="U9" s="17">
        <v>0.199382597254016</v>
      </c>
      <c r="V9" s="17">
        <v>0.218324018271884</v>
      </c>
      <c r="W9" s="17">
        <v>0.17544994021346899</v>
      </c>
      <c r="X9" s="17">
        <v>0.14748528447085399</v>
      </c>
      <c r="Y9" s="17">
        <v>0.156964118764257</v>
      </c>
      <c r="Z9" s="17">
        <v>0.18736840510203301</v>
      </c>
      <c r="AA9" s="17">
        <v>0.110329495562017</v>
      </c>
      <c r="AB9" s="17">
        <v>0.14108622753463701</v>
      </c>
      <c r="AC9" s="17">
        <v>0.14602109541128999</v>
      </c>
      <c r="AD9" s="17">
        <v>0.117224348564283</v>
      </c>
      <c r="AE9" s="17"/>
      <c r="AF9" s="17">
        <v>0.19359196086300101</v>
      </c>
      <c r="AG9" s="17">
        <v>0.174050336342399</v>
      </c>
      <c r="AH9" s="17">
        <v>0.10265647829487499</v>
      </c>
      <c r="AI9" s="17"/>
      <c r="AJ9" s="17">
        <v>0.23717937554381499</v>
      </c>
      <c r="AK9" s="17">
        <v>0.119227971895151</v>
      </c>
      <c r="AL9" s="17">
        <v>0.221198215820163</v>
      </c>
      <c r="AM9" s="17">
        <v>0.113721796347013</v>
      </c>
      <c r="AN9" s="17">
        <v>8.3495632606035999E-2</v>
      </c>
      <c r="AO9" s="17"/>
      <c r="AP9" s="17">
        <v>0.24760255812793</v>
      </c>
      <c r="AQ9" s="17">
        <v>0.13048401183408501</v>
      </c>
      <c r="AR9" s="17">
        <v>0.17211751913133699</v>
      </c>
      <c r="AS9" s="17"/>
      <c r="AT9" s="17">
        <v>0.32144907857412203</v>
      </c>
      <c r="AU9" s="17">
        <v>9.5007857803364404E-2</v>
      </c>
      <c r="AV9" s="17">
        <v>5.0977630924530601E-2</v>
      </c>
      <c r="AW9" s="17">
        <v>5.8231116037081199E-2</v>
      </c>
      <c r="AX9" s="17">
        <v>5.31837378956381E-2</v>
      </c>
      <c r="AY9" s="17">
        <v>6.7466379584017203E-2</v>
      </c>
    </row>
    <row r="10" spans="2:51" x14ac:dyDescent="0.35">
      <c r="B10" s="18" t="s">
        <v>80</v>
      </c>
      <c r="C10" s="17">
        <v>0.155488860188154</v>
      </c>
      <c r="D10" s="17">
        <v>0.172779263853895</v>
      </c>
      <c r="E10" s="17">
        <v>0.138450958950703</v>
      </c>
      <c r="F10" s="17"/>
      <c r="G10" s="17">
        <v>0.108854743484603</v>
      </c>
      <c r="H10" s="17">
        <v>0.15823748612126601</v>
      </c>
      <c r="I10" s="17">
        <v>0.119551527822816</v>
      </c>
      <c r="J10" s="17">
        <v>0.130021348332931</v>
      </c>
      <c r="K10" s="17">
        <v>0.17533342858067599</v>
      </c>
      <c r="L10" s="17">
        <v>0.220621594705699</v>
      </c>
      <c r="M10" s="17"/>
      <c r="N10" s="17">
        <v>0.203290304954517</v>
      </c>
      <c r="O10" s="17">
        <v>0.16452868234066501</v>
      </c>
      <c r="P10" s="17">
        <v>0.13954654089201701</v>
      </c>
      <c r="Q10" s="17">
        <v>0.11042034695007601</v>
      </c>
      <c r="R10" s="17"/>
      <c r="S10" s="17">
        <v>0.134932679822719</v>
      </c>
      <c r="T10" s="17">
        <v>0.1687714884624</v>
      </c>
      <c r="U10" s="17">
        <v>0.159538041252796</v>
      </c>
      <c r="V10" s="17">
        <v>0.128781832435306</v>
      </c>
      <c r="W10" s="17">
        <v>0.14617240126382899</v>
      </c>
      <c r="X10" s="17">
        <v>0.17197995627645599</v>
      </c>
      <c r="Y10" s="17">
        <v>0.16342911792651299</v>
      </c>
      <c r="Z10" s="17">
        <v>0.12928172864006501</v>
      </c>
      <c r="AA10" s="17">
        <v>0.16716523662232199</v>
      </c>
      <c r="AB10" s="17">
        <v>0.18200404308276899</v>
      </c>
      <c r="AC10" s="17">
        <v>0.143984103323026</v>
      </c>
      <c r="AD10" s="17">
        <v>0.145719411820944</v>
      </c>
      <c r="AE10" s="17"/>
      <c r="AF10" s="17">
        <v>0.181274724391039</v>
      </c>
      <c r="AG10" s="17">
        <v>0.17184971654876899</v>
      </c>
      <c r="AH10" s="17">
        <v>8.6582899729497897E-2</v>
      </c>
      <c r="AI10" s="17"/>
      <c r="AJ10" s="17">
        <v>0.19039068521824401</v>
      </c>
      <c r="AK10" s="17">
        <v>0.15066386225329401</v>
      </c>
      <c r="AL10" s="17">
        <v>0.17778119477424401</v>
      </c>
      <c r="AM10" s="17">
        <v>0.15408798307355501</v>
      </c>
      <c r="AN10" s="17">
        <v>8.0510403480937701E-2</v>
      </c>
      <c r="AO10" s="17"/>
      <c r="AP10" s="17">
        <v>0.203856784989979</v>
      </c>
      <c r="AQ10" s="17">
        <v>0.14334715760168701</v>
      </c>
      <c r="AR10" s="17">
        <v>0.150616344569906</v>
      </c>
      <c r="AS10" s="17"/>
      <c r="AT10" s="17">
        <v>0.22372396118626001</v>
      </c>
      <c r="AU10" s="17">
        <v>0.170449314663523</v>
      </c>
      <c r="AV10" s="17">
        <v>9.9255547806127206E-2</v>
      </c>
      <c r="AW10" s="17">
        <v>7.3186208323495303E-2</v>
      </c>
      <c r="AX10" s="17">
        <v>8.7770331301014207E-2</v>
      </c>
      <c r="AY10" s="17">
        <v>0.104838286509035</v>
      </c>
    </row>
    <row r="11" spans="2:51" x14ac:dyDescent="0.35">
      <c r="B11" s="18" t="s">
        <v>81</v>
      </c>
      <c r="C11" s="17">
        <v>0.137717737230419</v>
      </c>
      <c r="D11" s="17">
        <v>0.149845490975901</v>
      </c>
      <c r="E11" s="17">
        <v>0.125527153278012</v>
      </c>
      <c r="F11" s="17"/>
      <c r="G11" s="17">
        <v>0.158136714877743</v>
      </c>
      <c r="H11" s="17">
        <v>0.138089167281538</v>
      </c>
      <c r="I11" s="17">
        <v>0.120778515591006</v>
      </c>
      <c r="J11" s="17">
        <v>0.11522483756224</v>
      </c>
      <c r="K11" s="17">
        <v>0.15511404585713701</v>
      </c>
      <c r="L11" s="17">
        <v>0.144204750057433</v>
      </c>
      <c r="M11" s="17"/>
      <c r="N11" s="17">
        <v>0.16155396192740901</v>
      </c>
      <c r="O11" s="17">
        <v>0.129936630547343</v>
      </c>
      <c r="P11" s="17">
        <v>0.14743441193269199</v>
      </c>
      <c r="Q11" s="17">
        <v>0.109151451415945</v>
      </c>
      <c r="R11" s="17"/>
      <c r="S11" s="17">
        <v>0.158675098484339</v>
      </c>
      <c r="T11" s="17">
        <v>0.130199467106863</v>
      </c>
      <c r="U11" s="17">
        <v>0.133442571288066</v>
      </c>
      <c r="V11" s="17">
        <v>0.15160250193136299</v>
      </c>
      <c r="W11" s="17">
        <v>0.14174256807048199</v>
      </c>
      <c r="X11" s="17">
        <v>0.15469638807449601</v>
      </c>
      <c r="Y11" s="17">
        <v>0.12239167962411</v>
      </c>
      <c r="Z11" s="17">
        <v>0.152203484432093</v>
      </c>
      <c r="AA11" s="17">
        <v>0.1108009593543</v>
      </c>
      <c r="AB11" s="17">
        <v>0.15720406457421099</v>
      </c>
      <c r="AC11" s="17">
        <v>9.8246067422484804E-2</v>
      </c>
      <c r="AD11" s="17">
        <v>0.10923246029875699</v>
      </c>
      <c r="AE11" s="17"/>
      <c r="AF11" s="17">
        <v>0.12631522635952799</v>
      </c>
      <c r="AG11" s="17">
        <v>0.152189794244353</v>
      </c>
      <c r="AH11" s="17">
        <v>0.13217665100328199</v>
      </c>
      <c r="AI11" s="17"/>
      <c r="AJ11" s="17">
        <v>0.14657543367586001</v>
      </c>
      <c r="AK11" s="17">
        <v>0.142792640176165</v>
      </c>
      <c r="AL11" s="17">
        <v>0.171723406734579</v>
      </c>
      <c r="AM11" s="17">
        <v>9.7415673588365906E-2</v>
      </c>
      <c r="AN11" s="17">
        <v>0.10532111216666599</v>
      </c>
      <c r="AO11" s="17"/>
      <c r="AP11" s="17">
        <v>0.14517467848037699</v>
      </c>
      <c r="AQ11" s="17">
        <v>0.13189456005439201</v>
      </c>
      <c r="AR11" s="17">
        <v>0.16204720557521299</v>
      </c>
      <c r="AS11" s="17"/>
      <c r="AT11" s="17">
        <v>0.157232438191064</v>
      </c>
      <c r="AU11" s="17">
        <v>0.151766013270935</v>
      </c>
      <c r="AV11" s="17">
        <v>8.9638500846657101E-2</v>
      </c>
      <c r="AW11" s="17">
        <v>0.11000753041410399</v>
      </c>
      <c r="AX11" s="17">
        <v>0.116184837928466</v>
      </c>
      <c r="AY11" s="17">
        <v>0.12762065207356699</v>
      </c>
    </row>
    <row r="12" spans="2:51" x14ac:dyDescent="0.35">
      <c r="B12" s="18" t="s">
        <v>82</v>
      </c>
      <c r="C12" s="17">
        <v>0.15878178836378601</v>
      </c>
      <c r="D12" s="17">
        <v>0.15828624881887199</v>
      </c>
      <c r="E12" s="17">
        <v>0.15856338960764499</v>
      </c>
      <c r="F12" s="17"/>
      <c r="G12" s="17">
        <v>0.20383771660491301</v>
      </c>
      <c r="H12" s="17">
        <v>0.187179401663054</v>
      </c>
      <c r="I12" s="17">
        <v>0.17131647906761199</v>
      </c>
      <c r="J12" s="17">
        <v>0.154467881921794</v>
      </c>
      <c r="K12" s="17">
        <v>0.14031032417988501</v>
      </c>
      <c r="L12" s="17">
        <v>0.111609720532548</v>
      </c>
      <c r="M12" s="17"/>
      <c r="N12" s="17">
        <v>0.15930363334997799</v>
      </c>
      <c r="O12" s="17">
        <v>0.16780041196897399</v>
      </c>
      <c r="P12" s="17">
        <v>0.15073586941853601</v>
      </c>
      <c r="Q12" s="17">
        <v>0.15701781367037601</v>
      </c>
      <c r="R12" s="17"/>
      <c r="S12" s="17">
        <v>0.18768810726718599</v>
      </c>
      <c r="T12" s="17">
        <v>0.155650798664766</v>
      </c>
      <c r="U12" s="17">
        <v>0.14176104318567101</v>
      </c>
      <c r="V12" s="17">
        <v>0.133184430551538</v>
      </c>
      <c r="W12" s="17">
        <v>0.18029671180581899</v>
      </c>
      <c r="X12" s="17">
        <v>0.143093606155546</v>
      </c>
      <c r="Y12" s="17">
        <v>0.131355282679046</v>
      </c>
      <c r="Z12" s="17">
        <v>0.147674737468943</v>
      </c>
      <c r="AA12" s="17">
        <v>0.185281064123405</v>
      </c>
      <c r="AB12" s="17">
        <v>0.17737908657636201</v>
      </c>
      <c r="AC12" s="17">
        <v>0.127146244284459</v>
      </c>
      <c r="AD12" s="17">
        <v>0.14388219572272901</v>
      </c>
      <c r="AE12" s="17"/>
      <c r="AF12" s="17">
        <v>0.14305219357895099</v>
      </c>
      <c r="AG12" s="17">
        <v>0.155715591269904</v>
      </c>
      <c r="AH12" s="17">
        <v>0.188027034174925</v>
      </c>
      <c r="AI12" s="17"/>
      <c r="AJ12" s="17">
        <v>0.141357930925775</v>
      </c>
      <c r="AK12" s="17">
        <v>0.16358180493573601</v>
      </c>
      <c r="AL12" s="17">
        <v>0.13688960565392699</v>
      </c>
      <c r="AM12" s="17">
        <v>0.22554008569342501</v>
      </c>
      <c r="AN12" s="17">
        <v>0.18359735863082699</v>
      </c>
      <c r="AO12" s="17"/>
      <c r="AP12" s="17">
        <v>0.16378973058336799</v>
      </c>
      <c r="AQ12" s="17">
        <v>0.15833264809377701</v>
      </c>
      <c r="AR12" s="17">
        <v>0.18640358296048001</v>
      </c>
      <c r="AS12" s="17"/>
      <c r="AT12" s="17">
        <v>0.12631390137651199</v>
      </c>
      <c r="AU12" s="17">
        <v>0.19742978538008699</v>
      </c>
      <c r="AV12" s="17">
        <v>0.14609035267395401</v>
      </c>
      <c r="AW12" s="17">
        <v>0.15054997346042501</v>
      </c>
      <c r="AX12" s="17">
        <v>0.18288680461481499</v>
      </c>
      <c r="AY12" s="17">
        <v>0.14065720253446901</v>
      </c>
    </row>
    <row r="13" spans="2:51" x14ac:dyDescent="0.35">
      <c r="B13" s="18" t="s">
        <v>83</v>
      </c>
      <c r="C13" s="17">
        <v>0.37900857573405999</v>
      </c>
      <c r="D13" s="17">
        <v>0.30826063835649598</v>
      </c>
      <c r="E13" s="17">
        <v>0.44842319577714601</v>
      </c>
      <c r="F13" s="17"/>
      <c r="G13" s="17">
        <v>0.432556245899545</v>
      </c>
      <c r="H13" s="17">
        <v>0.43741616437762398</v>
      </c>
      <c r="I13" s="17">
        <v>0.49716390476134298</v>
      </c>
      <c r="J13" s="17">
        <v>0.45921938587370498</v>
      </c>
      <c r="K13" s="17">
        <v>0.28254116412709601</v>
      </c>
      <c r="L13" s="17">
        <v>0.199974563635199</v>
      </c>
      <c r="M13" s="17"/>
      <c r="N13" s="17">
        <v>0.26515501580641798</v>
      </c>
      <c r="O13" s="17">
        <v>0.37239235857482</v>
      </c>
      <c r="P13" s="17">
        <v>0.389728328283582</v>
      </c>
      <c r="Q13" s="17">
        <v>0.50072002980027497</v>
      </c>
      <c r="R13" s="17"/>
      <c r="S13" s="17">
        <v>0.34758011491754198</v>
      </c>
      <c r="T13" s="17">
        <v>0.38511375909353002</v>
      </c>
      <c r="U13" s="17">
        <v>0.35951624337878302</v>
      </c>
      <c r="V13" s="17">
        <v>0.35539033070519399</v>
      </c>
      <c r="W13" s="17">
        <v>0.34685905761533498</v>
      </c>
      <c r="X13" s="17">
        <v>0.37737789826066998</v>
      </c>
      <c r="Y13" s="17">
        <v>0.41415384972019698</v>
      </c>
      <c r="Z13" s="17">
        <v>0.37789094529220402</v>
      </c>
      <c r="AA13" s="17">
        <v>0.40527237337704602</v>
      </c>
      <c r="AB13" s="17">
        <v>0.33311370932679601</v>
      </c>
      <c r="AC13" s="17">
        <v>0.47954942388007499</v>
      </c>
      <c r="AD13" s="17">
        <v>0.48394158359328598</v>
      </c>
      <c r="AE13" s="17"/>
      <c r="AF13" s="17">
        <v>0.34979076364515999</v>
      </c>
      <c r="AG13" s="17">
        <v>0.34136636730143499</v>
      </c>
      <c r="AH13" s="17">
        <v>0.46986673303614102</v>
      </c>
      <c r="AI13" s="17"/>
      <c r="AJ13" s="17">
        <v>0.27887313307414002</v>
      </c>
      <c r="AK13" s="17">
        <v>0.41689652563211199</v>
      </c>
      <c r="AL13" s="17">
        <v>0.28546655200085502</v>
      </c>
      <c r="AM13" s="17">
        <v>0.40923446129764202</v>
      </c>
      <c r="AN13" s="17">
        <v>0.52602263941366201</v>
      </c>
      <c r="AO13" s="17"/>
      <c r="AP13" s="17">
        <v>0.23102593857633</v>
      </c>
      <c r="AQ13" s="17">
        <v>0.42762441176750998</v>
      </c>
      <c r="AR13" s="17">
        <v>0.31726861147471802</v>
      </c>
      <c r="AS13" s="17"/>
      <c r="AT13" s="17">
        <v>0.16668671642943</v>
      </c>
      <c r="AU13" s="17">
        <v>0.37345694699704601</v>
      </c>
      <c r="AV13" s="17">
        <v>0.607287108879347</v>
      </c>
      <c r="AW13" s="17">
        <v>0.58437209953315095</v>
      </c>
      <c r="AX13" s="17">
        <v>0.54764088221275897</v>
      </c>
      <c r="AY13" s="17">
        <v>0.54534256053968699</v>
      </c>
    </row>
    <row r="14" spans="2:51" x14ac:dyDescent="0.35">
      <c r="B14" s="18" t="s">
        <v>72</v>
      </c>
      <c r="C14" s="17">
        <v>1.0329327028396401E-2</v>
      </c>
      <c r="D14" s="17">
        <v>1.08469918823248E-2</v>
      </c>
      <c r="E14" s="17">
        <v>9.8750964591638908E-3</v>
      </c>
      <c r="F14" s="17"/>
      <c r="G14" s="17">
        <v>2.3093900450354001E-2</v>
      </c>
      <c r="H14" s="17">
        <v>1.02322503960958E-2</v>
      </c>
      <c r="I14" s="17">
        <v>7.22391505442368E-3</v>
      </c>
      <c r="J14" s="17">
        <v>1.7487719722879901E-2</v>
      </c>
      <c r="K14" s="17">
        <v>3.38912540818392E-3</v>
      </c>
      <c r="L14" s="17">
        <v>3.32821767144633E-3</v>
      </c>
      <c r="M14" s="17"/>
      <c r="N14" s="17">
        <v>1.17661576843153E-2</v>
      </c>
      <c r="O14" s="17">
        <v>6.3239895688845197E-3</v>
      </c>
      <c r="P14" s="17">
        <v>8.5349870037807595E-3</v>
      </c>
      <c r="Q14" s="17">
        <v>1.2370562581970701E-2</v>
      </c>
      <c r="R14" s="17"/>
      <c r="S14" s="17">
        <v>1.0466953914083499E-2</v>
      </c>
      <c r="T14" s="17">
        <v>1.15143098743911E-2</v>
      </c>
      <c r="U14" s="17">
        <v>6.3595036406665301E-3</v>
      </c>
      <c r="V14" s="17">
        <v>1.27168861047158E-2</v>
      </c>
      <c r="W14" s="17">
        <v>9.4793210310662301E-3</v>
      </c>
      <c r="X14" s="17">
        <v>5.3668667619790698E-3</v>
      </c>
      <c r="Y14" s="17">
        <v>1.1705951285876599E-2</v>
      </c>
      <c r="Z14" s="17">
        <v>5.5806990646619899E-3</v>
      </c>
      <c r="AA14" s="17">
        <v>2.1150870960911099E-2</v>
      </c>
      <c r="AB14" s="17">
        <v>9.2128689052250398E-3</v>
      </c>
      <c r="AC14" s="17">
        <v>5.0530656786652297E-3</v>
      </c>
      <c r="AD14" s="17">
        <v>0</v>
      </c>
      <c r="AE14" s="17"/>
      <c r="AF14" s="17">
        <v>5.9751311623217201E-3</v>
      </c>
      <c r="AG14" s="17">
        <v>4.8281942931387E-3</v>
      </c>
      <c r="AH14" s="17">
        <v>2.0690203761278999E-2</v>
      </c>
      <c r="AI14" s="17"/>
      <c r="AJ14" s="17">
        <v>5.6234415621658103E-3</v>
      </c>
      <c r="AK14" s="17">
        <v>6.8371951075426396E-3</v>
      </c>
      <c r="AL14" s="17">
        <v>6.9410250162317104E-3</v>
      </c>
      <c r="AM14" s="17">
        <v>0</v>
      </c>
      <c r="AN14" s="17">
        <v>2.10528537018707E-2</v>
      </c>
      <c r="AO14" s="17"/>
      <c r="AP14" s="17">
        <v>8.5503092420170998E-3</v>
      </c>
      <c r="AQ14" s="17">
        <v>8.3172106485496396E-3</v>
      </c>
      <c r="AR14" s="17">
        <v>1.15467362883463E-2</v>
      </c>
      <c r="AS14" s="17"/>
      <c r="AT14" s="17">
        <v>4.5939042426111102E-3</v>
      </c>
      <c r="AU14" s="17">
        <v>1.18900818850456E-2</v>
      </c>
      <c r="AV14" s="17">
        <v>6.7508588693838698E-3</v>
      </c>
      <c r="AW14" s="17">
        <v>2.3653072231744499E-2</v>
      </c>
      <c r="AX14" s="17">
        <v>1.23334060473078E-2</v>
      </c>
      <c r="AY14" s="17">
        <v>1.40749187592245E-2</v>
      </c>
    </row>
    <row r="15" spans="2:51" x14ac:dyDescent="0.35">
      <c r="B15" s="18" t="s">
        <v>84</v>
      </c>
      <c r="C15" s="20">
        <v>0.31416257164333899</v>
      </c>
      <c r="D15" s="20">
        <v>0.37276062996640602</v>
      </c>
      <c r="E15" s="20">
        <v>0.25761116487803198</v>
      </c>
      <c r="F15" s="20"/>
      <c r="G15" s="20">
        <v>0.18237542216744501</v>
      </c>
      <c r="H15" s="20">
        <v>0.227083016281689</v>
      </c>
      <c r="I15" s="20">
        <v>0.20351718552561501</v>
      </c>
      <c r="J15" s="20">
        <v>0.25360017491938203</v>
      </c>
      <c r="K15" s="20">
        <v>0.41864534042769802</v>
      </c>
      <c r="L15" s="20">
        <v>0.540882748103374</v>
      </c>
      <c r="M15" s="20"/>
      <c r="N15" s="20">
        <v>0.40222123123188003</v>
      </c>
      <c r="O15" s="20">
        <v>0.32354660933997997</v>
      </c>
      <c r="P15" s="20">
        <v>0.303566403361409</v>
      </c>
      <c r="Q15" s="20">
        <v>0.22074014253143301</v>
      </c>
      <c r="R15" s="20"/>
      <c r="S15" s="20">
        <v>0.29558972541684803</v>
      </c>
      <c r="T15" s="20">
        <v>0.317521665260449</v>
      </c>
      <c r="U15" s="20">
        <v>0.35892063850681299</v>
      </c>
      <c r="V15" s="20">
        <v>0.34710585070719002</v>
      </c>
      <c r="W15" s="20">
        <v>0.32162234147729801</v>
      </c>
      <c r="X15" s="20">
        <v>0.31946524074730998</v>
      </c>
      <c r="Y15" s="20">
        <v>0.32039323669077002</v>
      </c>
      <c r="Z15" s="20">
        <v>0.31665013374209799</v>
      </c>
      <c r="AA15" s="20">
        <v>0.27749473218433801</v>
      </c>
      <c r="AB15" s="20">
        <v>0.32309027061740703</v>
      </c>
      <c r="AC15" s="20">
        <v>0.29000519873431602</v>
      </c>
      <c r="AD15" s="20">
        <v>0.26294376038522799</v>
      </c>
      <c r="AE15" s="20"/>
      <c r="AF15" s="20">
        <v>0.37486668525403999</v>
      </c>
      <c r="AG15" s="20">
        <v>0.34590005289116799</v>
      </c>
      <c r="AH15" s="20">
        <v>0.18923937802437299</v>
      </c>
      <c r="AI15" s="20"/>
      <c r="AJ15" s="20">
        <v>0.427570060762059</v>
      </c>
      <c r="AK15" s="20">
        <v>0.26989183414844398</v>
      </c>
      <c r="AL15" s="20">
        <v>0.398979410594408</v>
      </c>
      <c r="AM15" s="20">
        <v>0.267809779420567</v>
      </c>
      <c r="AN15" s="20">
        <v>0.16400603608697401</v>
      </c>
      <c r="AO15" s="20"/>
      <c r="AP15" s="20">
        <v>0.45145934311790897</v>
      </c>
      <c r="AQ15" s="20">
        <v>0.27383116943577201</v>
      </c>
      <c r="AR15" s="20">
        <v>0.32273386370124202</v>
      </c>
      <c r="AS15" s="20"/>
      <c r="AT15" s="20">
        <v>0.545173039760383</v>
      </c>
      <c r="AU15" s="20">
        <v>0.26545717246688699</v>
      </c>
      <c r="AV15" s="20">
        <v>0.150233178730658</v>
      </c>
      <c r="AW15" s="20">
        <v>0.13141732436057699</v>
      </c>
      <c r="AX15" s="20">
        <v>0.14095406919665199</v>
      </c>
      <c r="AY15" s="20">
        <v>0.17230466609305201</v>
      </c>
    </row>
    <row r="16" spans="2:51" x14ac:dyDescent="0.35">
      <c r="B16" s="18" t="s">
        <v>85</v>
      </c>
      <c r="C16" s="20">
        <v>0.53779036409784597</v>
      </c>
      <c r="D16" s="20">
        <v>0.46654688717536902</v>
      </c>
      <c r="E16" s="20">
        <v>0.606986585384792</v>
      </c>
      <c r="F16" s="20"/>
      <c r="G16" s="20">
        <v>0.63639396250445801</v>
      </c>
      <c r="H16" s="20">
        <v>0.62459556604067701</v>
      </c>
      <c r="I16" s="20">
        <v>0.66848038382895503</v>
      </c>
      <c r="J16" s="20">
        <v>0.61368726779549798</v>
      </c>
      <c r="K16" s="20">
        <v>0.42285148830698099</v>
      </c>
      <c r="L16" s="20">
        <v>0.31158428416774703</v>
      </c>
      <c r="M16" s="20"/>
      <c r="N16" s="20">
        <v>0.42445864915639597</v>
      </c>
      <c r="O16" s="20">
        <v>0.540192770543793</v>
      </c>
      <c r="P16" s="20">
        <v>0.54046419770211795</v>
      </c>
      <c r="Q16" s="20">
        <v>0.65773784347065101</v>
      </c>
      <c r="R16" s="20"/>
      <c r="S16" s="20">
        <v>0.53526822218472903</v>
      </c>
      <c r="T16" s="20">
        <v>0.54076455775829702</v>
      </c>
      <c r="U16" s="20">
        <v>0.50127728656445403</v>
      </c>
      <c r="V16" s="20">
        <v>0.48857476125673199</v>
      </c>
      <c r="W16" s="20">
        <v>0.52715576942115405</v>
      </c>
      <c r="X16" s="20">
        <v>0.52047150441621504</v>
      </c>
      <c r="Y16" s="20">
        <v>0.54550913239924304</v>
      </c>
      <c r="Z16" s="20">
        <v>0.52556568276114701</v>
      </c>
      <c r="AA16" s="20">
        <v>0.59055343750045097</v>
      </c>
      <c r="AB16" s="20">
        <v>0.51049279590315699</v>
      </c>
      <c r="AC16" s="20">
        <v>0.60669566816453402</v>
      </c>
      <c r="AD16" s="20">
        <v>0.62782377931601496</v>
      </c>
      <c r="AE16" s="20"/>
      <c r="AF16" s="20">
        <v>0.49284295722411098</v>
      </c>
      <c r="AG16" s="20">
        <v>0.49708195857134002</v>
      </c>
      <c r="AH16" s="20">
        <v>0.65789376721106696</v>
      </c>
      <c r="AI16" s="20"/>
      <c r="AJ16" s="20">
        <v>0.420231063999915</v>
      </c>
      <c r="AK16" s="20">
        <v>0.58047833056784803</v>
      </c>
      <c r="AL16" s="20">
        <v>0.42235615765478202</v>
      </c>
      <c r="AM16" s="20">
        <v>0.63477454699106695</v>
      </c>
      <c r="AN16" s="20">
        <v>0.70961999804448905</v>
      </c>
      <c r="AO16" s="20"/>
      <c r="AP16" s="20">
        <v>0.39481566915969701</v>
      </c>
      <c r="AQ16" s="20">
        <v>0.58595705986128699</v>
      </c>
      <c r="AR16" s="20">
        <v>0.50367219443519795</v>
      </c>
      <c r="AS16" s="20"/>
      <c r="AT16" s="20">
        <v>0.293000617805942</v>
      </c>
      <c r="AU16" s="20">
        <v>0.57088673237713194</v>
      </c>
      <c r="AV16" s="20">
        <v>0.75337746155330099</v>
      </c>
      <c r="AW16" s="20">
        <v>0.73492207299357504</v>
      </c>
      <c r="AX16" s="20">
        <v>0.73052768682757396</v>
      </c>
      <c r="AY16" s="20">
        <v>0.685999763074156</v>
      </c>
    </row>
    <row r="17" spans="2:51" x14ac:dyDescent="0.35">
      <c r="B17" s="18" t="s">
        <v>86</v>
      </c>
      <c r="C17" s="21">
        <v>-0.22362779245450701</v>
      </c>
      <c r="D17" s="21">
        <v>-9.3786257208962998E-2</v>
      </c>
      <c r="E17" s="21">
        <v>-0.34937542050676001</v>
      </c>
      <c r="F17" s="21"/>
      <c r="G17" s="21">
        <v>-0.454018540337013</v>
      </c>
      <c r="H17" s="21">
        <v>-0.39751254975898798</v>
      </c>
      <c r="I17" s="21">
        <v>-0.46496319830333999</v>
      </c>
      <c r="J17" s="21">
        <v>-0.36008709287611601</v>
      </c>
      <c r="K17" s="21">
        <v>-4.2061478792828604E-3</v>
      </c>
      <c r="L17" s="21">
        <v>0.229298463935626</v>
      </c>
      <c r="M17" s="21"/>
      <c r="N17" s="21">
        <v>-2.2237417924515501E-2</v>
      </c>
      <c r="O17" s="21">
        <v>-0.216646161203814</v>
      </c>
      <c r="P17" s="21">
        <v>-0.23689779434070901</v>
      </c>
      <c r="Q17" s="21">
        <v>-0.43699770093921803</v>
      </c>
      <c r="R17" s="21"/>
      <c r="S17" s="21">
        <v>-0.239678496767881</v>
      </c>
      <c r="T17" s="21">
        <v>-0.22324289249784801</v>
      </c>
      <c r="U17" s="21">
        <v>-0.142356648057642</v>
      </c>
      <c r="V17" s="21">
        <v>-0.141468910549542</v>
      </c>
      <c r="W17" s="21">
        <v>-0.20553342794385601</v>
      </c>
      <c r="X17" s="21">
        <v>-0.201006263668906</v>
      </c>
      <c r="Y17" s="21">
        <v>-0.22511589570847401</v>
      </c>
      <c r="Z17" s="21">
        <v>-0.20891554901904899</v>
      </c>
      <c r="AA17" s="21">
        <v>-0.31305870531611202</v>
      </c>
      <c r="AB17" s="21">
        <v>-0.18740252528575099</v>
      </c>
      <c r="AC17" s="21">
        <v>-0.316690469430218</v>
      </c>
      <c r="AD17" s="21">
        <v>-0.36488001893078698</v>
      </c>
      <c r="AE17" s="21"/>
      <c r="AF17" s="21">
        <v>-0.117976271970071</v>
      </c>
      <c r="AG17" s="21">
        <v>-0.15118190568017101</v>
      </c>
      <c r="AH17" s="21">
        <v>-0.468654389186694</v>
      </c>
      <c r="AI17" s="21"/>
      <c r="AJ17" s="21">
        <v>7.3389967621442197E-3</v>
      </c>
      <c r="AK17" s="21">
        <v>-0.310586496419403</v>
      </c>
      <c r="AL17" s="21">
        <v>-2.3376747060374199E-2</v>
      </c>
      <c r="AM17" s="21">
        <v>-0.36696476757049901</v>
      </c>
      <c r="AN17" s="21">
        <v>-0.54561396195751599</v>
      </c>
      <c r="AO17" s="21"/>
      <c r="AP17" s="21">
        <v>5.6643673958211398E-2</v>
      </c>
      <c r="AQ17" s="21">
        <v>-0.31212589042551497</v>
      </c>
      <c r="AR17" s="21">
        <v>-0.18093833073395499</v>
      </c>
      <c r="AS17" s="21"/>
      <c r="AT17" s="21">
        <v>0.25217242195444101</v>
      </c>
      <c r="AU17" s="21">
        <v>-0.30542955991024501</v>
      </c>
      <c r="AV17" s="21">
        <v>-0.60314428282264299</v>
      </c>
      <c r="AW17" s="21">
        <v>-0.60350474863299897</v>
      </c>
      <c r="AX17" s="21">
        <v>-0.58957361763092198</v>
      </c>
      <c r="AY17" s="21">
        <v>-0.51369509698110405</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Y22"/>
  <sheetViews>
    <sheetView showGridLines="0" workbookViewId="0">
      <pane xSplit="2" topLeftCell="AB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90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79</v>
      </c>
      <c r="C9" s="17">
        <v>0.131446757066361</v>
      </c>
      <c r="D9" s="17">
        <v>0.16864293800478</v>
      </c>
      <c r="E9" s="17">
        <v>9.5207529648384401E-2</v>
      </c>
      <c r="F9" s="17"/>
      <c r="G9" s="17">
        <v>5.5606160874469401E-2</v>
      </c>
      <c r="H9" s="17">
        <v>6.4736762635348999E-2</v>
      </c>
      <c r="I9" s="17">
        <v>6.5178383189570796E-2</v>
      </c>
      <c r="J9" s="17">
        <v>9.7534238535412904E-2</v>
      </c>
      <c r="K9" s="17">
        <v>0.199848721629375</v>
      </c>
      <c r="L9" s="17">
        <v>0.27118446875172397</v>
      </c>
      <c r="M9" s="17"/>
      <c r="N9" s="17">
        <v>0.16788245237787999</v>
      </c>
      <c r="O9" s="17">
        <v>0.13086510637391099</v>
      </c>
      <c r="P9" s="17">
        <v>0.127252925032521</v>
      </c>
      <c r="Q9" s="17">
        <v>9.6236218704422505E-2</v>
      </c>
      <c r="R9" s="17"/>
      <c r="S9" s="17">
        <v>0.130229271700875</v>
      </c>
      <c r="T9" s="17">
        <v>0.122382585099506</v>
      </c>
      <c r="U9" s="17">
        <v>0.15689399943802701</v>
      </c>
      <c r="V9" s="17">
        <v>0.17784160908591401</v>
      </c>
      <c r="W9" s="17">
        <v>0.139237374145639</v>
      </c>
      <c r="X9" s="17">
        <v>0.114391007263745</v>
      </c>
      <c r="Y9" s="17">
        <v>0.15752552692574101</v>
      </c>
      <c r="Z9" s="17">
        <v>0.154600803461901</v>
      </c>
      <c r="AA9" s="17">
        <v>9.2179225985219895E-2</v>
      </c>
      <c r="AB9" s="17">
        <v>0.12357665445395399</v>
      </c>
      <c r="AC9" s="17">
        <v>0.113225262957055</v>
      </c>
      <c r="AD9" s="17">
        <v>0.100306529177069</v>
      </c>
      <c r="AE9" s="17"/>
      <c r="AF9" s="17">
        <v>0.15771236414899101</v>
      </c>
      <c r="AG9" s="17">
        <v>0.14524451059656199</v>
      </c>
      <c r="AH9" s="17">
        <v>9.1950320075305E-2</v>
      </c>
      <c r="AI9" s="17"/>
      <c r="AJ9" s="17">
        <v>0.194003919314541</v>
      </c>
      <c r="AK9" s="17">
        <v>0.10357341462608199</v>
      </c>
      <c r="AL9" s="17">
        <v>0.18148540385293599</v>
      </c>
      <c r="AM9" s="17">
        <v>9.5820791124555299E-2</v>
      </c>
      <c r="AN9" s="17">
        <v>7.1425126589240995E-2</v>
      </c>
      <c r="AO9" s="17"/>
      <c r="AP9" s="17">
        <v>0.19625771825555899</v>
      </c>
      <c r="AQ9" s="17">
        <v>0.110121612054445</v>
      </c>
      <c r="AR9" s="17">
        <v>0.141362110423701</v>
      </c>
      <c r="AS9" s="17"/>
      <c r="AT9" s="17">
        <v>0.27311788804803699</v>
      </c>
      <c r="AU9" s="17">
        <v>6.5953447094084405E-2</v>
      </c>
      <c r="AV9" s="17">
        <v>5.1725923719495297E-2</v>
      </c>
      <c r="AW9" s="17">
        <v>3.3681100800729703E-2</v>
      </c>
      <c r="AX9" s="17">
        <v>5.11840040759345E-2</v>
      </c>
      <c r="AY9" s="17">
        <v>5.2458708767121401E-2</v>
      </c>
    </row>
    <row r="10" spans="2:51" x14ac:dyDescent="0.35">
      <c r="B10" s="18" t="s">
        <v>80</v>
      </c>
      <c r="C10" s="17">
        <v>0.114856012894407</v>
      </c>
      <c r="D10" s="17">
        <v>0.13301363833313501</v>
      </c>
      <c r="E10" s="17">
        <v>9.7230321164184799E-2</v>
      </c>
      <c r="F10" s="17"/>
      <c r="G10" s="17">
        <v>8.9388021961453706E-2</v>
      </c>
      <c r="H10" s="17">
        <v>0.101253352252725</v>
      </c>
      <c r="I10" s="17">
        <v>7.4743785842903698E-2</v>
      </c>
      <c r="J10" s="17">
        <v>8.2172646001323901E-2</v>
      </c>
      <c r="K10" s="17">
        <v>0.14586316290839699</v>
      </c>
      <c r="L10" s="17">
        <v>0.180991681670129</v>
      </c>
      <c r="M10" s="17"/>
      <c r="N10" s="17">
        <v>0.15239907499962199</v>
      </c>
      <c r="O10" s="17">
        <v>0.12218166039289401</v>
      </c>
      <c r="P10" s="17">
        <v>0.118407479445094</v>
      </c>
      <c r="Q10" s="17">
        <v>6.4980623892205394E-2</v>
      </c>
      <c r="R10" s="17"/>
      <c r="S10" s="17">
        <v>0.124225407139622</v>
      </c>
      <c r="T10" s="17">
        <v>0.11914775428502999</v>
      </c>
      <c r="U10" s="17">
        <v>0.146894022375507</v>
      </c>
      <c r="V10" s="17">
        <v>0.10723982191377</v>
      </c>
      <c r="W10" s="17">
        <v>0.118168319002574</v>
      </c>
      <c r="X10" s="17">
        <v>0.12112763186560099</v>
      </c>
      <c r="Y10" s="17">
        <v>0.106831787013472</v>
      </c>
      <c r="Z10" s="17">
        <v>0.127519559612459</v>
      </c>
      <c r="AA10" s="17">
        <v>8.4910641024324204E-2</v>
      </c>
      <c r="AB10" s="17">
        <v>0.102574897868139</v>
      </c>
      <c r="AC10" s="17">
        <v>0.128406014229623</v>
      </c>
      <c r="AD10" s="17">
        <v>9.2052288825703696E-2</v>
      </c>
      <c r="AE10" s="17"/>
      <c r="AF10" s="17">
        <v>0.14054909402504201</v>
      </c>
      <c r="AG10" s="17">
        <v>0.122537234566096</v>
      </c>
      <c r="AH10" s="17">
        <v>6.09974862474814E-2</v>
      </c>
      <c r="AI10" s="17"/>
      <c r="AJ10" s="17">
        <v>0.15044195091048801</v>
      </c>
      <c r="AK10" s="17">
        <v>0.103479271820483</v>
      </c>
      <c r="AL10" s="17">
        <v>0.15096868181374901</v>
      </c>
      <c r="AM10" s="17">
        <v>8.8423977025722106E-2</v>
      </c>
      <c r="AN10" s="17">
        <v>4.6679892275000599E-2</v>
      </c>
      <c r="AO10" s="17"/>
      <c r="AP10" s="17">
        <v>0.17270336959763</v>
      </c>
      <c r="AQ10" s="17">
        <v>0.105240390572438</v>
      </c>
      <c r="AR10" s="17">
        <v>0.13725076187190799</v>
      </c>
      <c r="AS10" s="17"/>
      <c r="AT10" s="17">
        <v>0.18761033605601299</v>
      </c>
      <c r="AU10" s="17">
        <v>0.106545841924537</v>
      </c>
      <c r="AV10" s="17">
        <v>5.9065317185480498E-2</v>
      </c>
      <c r="AW10" s="17">
        <v>6.0081340914484901E-2</v>
      </c>
      <c r="AX10" s="17">
        <v>4.9168061349115E-2</v>
      </c>
      <c r="AY10" s="17">
        <v>7.9612881281081405E-2</v>
      </c>
    </row>
    <row r="11" spans="2:51" x14ac:dyDescent="0.35">
      <c r="B11" s="18" t="s">
        <v>81</v>
      </c>
      <c r="C11" s="17">
        <v>0.121362568883657</v>
      </c>
      <c r="D11" s="17">
        <v>0.13082876637888799</v>
      </c>
      <c r="E11" s="17">
        <v>0.112724841782903</v>
      </c>
      <c r="F11" s="17"/>
      <c r="G11" s="17">
        <v>0.114639740517731</v>
      </c>
      <c r="H11" s="17">
        <v>0.110522171356381</v>
      </c>
      <c r="I11" s="17">
        <v>9.4036023939433805E-2</v>
      </c>
      <c r="J11" s="17">
        <v>0.123953241744385</v>
      </c>
      <c r="K11" s="17">
        <v>0.116641001142276</v>
      </c>
      <c r="L11" s="17">
        <v>0.15783657018480901</v>
      </c>
      <c r="M11" s="17"/>
      <c r="N11" s="17">
        <v>0.155902797080925</v>
      </c>
      <c r="O11" s="17">
        <v>0.111287685257406</v>
      </c>
      <c r="P11" s="17">
        <v>0.12931747642066099</v>
      </c>
      <c r="Q11" s="17">
        <v>8.9055052385236394E-2</v>
      </c>
      <c r="R11" s="17"/>
      <c r="S11" s="17">
        <v>0.11029554969383</v>
      </c>
      <c r="T11" s="17">
        <v>0.119013425612327</v>
      </c>
      <c r="U11" s="17">
        <v>9.0718960556410502E-2</v>
      </c>
      <c r="V11" s="17">
        <v>0.136707176031655</v>
      </c>
      <c r="W11" s="17">
        <v>9.7021500984801307E-2</v>
      </c>
      <c r="X11" s="17">
        <v>0.16111211563496</v>
      </c>
      <c r="Y11" s="17">
        <v>0.109130429553361</v>
      </c>
      <c r="Z11" s="17">
        <v>0.10292388122763101</v>
      </c>
      <c r="AA11" s="17">
        <v>0.13768330949889401</v>
      </c>
      <c r="AB11" s="17">
        <v>0.159694807464209</v>
      </c>
      <c r="AC11" s="17">
        <v>9.5301953383346696E-2</v>
      </c>
      <c r="AD11" s="17">
        <v>8.1841045665594497E-2</v>
      </c>
      <c r="AE11" s="17"/>
      <c r="AF11" s="17">
        <v>0.126459954627065</v>
      </c>
      <c r="AG11" s="17">
        <v>0.13529107331470799</v>
      </c>
      <c r="AH11" s="17">
        <v>8.9041058056605393E-2</v>
      </c>
      <c r="AI11" s="17"/>
      <c r="AJ11" s="17">
        <v>0.14089573161093599</v>
      </c>
      <c r="AK11" s="17">
        <v>0.128788868387194</v>
      </c>
      <c r="AL11" s="17">
        <v>0.13450354261376801</v>
      </c>
      <c r="AM11" s="17">
        <v>8.8350559126075798E-2</v>
      </c>
      <c r="AN11" s="17">
        <v>7.4882967807017906E-2</v>
      </c>
      <c r="AO11" s="17"/>
      <c r="AP11" s="17">
        <v>0.14390988027446799</v>
      </c>
      <c r="AQ11" s="17">
        <v>0.11261675300318801</v>
      </c>
      <c r="AR11" s="17">
        <v>0.13253554312948401</v>
      </c>
      <c r="AS11" s="17"/>
      <c r="AT11" s="17">
        <v>0.15725082133813201</v>
      </c>
      <c r="AU11" s="17">
        <v>0.12758805816000399</v>
      </c>
      <c r="AV11" s="17">
        <v>8.8189089122086201E-2</v>
      </c>
      <c r="AW11" s="17">
        <v>7.5989227934217196E-2</v>
      </c>
      <c r="AX11" s="17">
        <v>8.7143400308777805E-2</v>
      </c>
      <c r="AY11" s="17">
        <v>0.109829457474217</v>
      </c>
    </row>
    <row r="12" spans="2:51" x14ac:dyDescent="0.35">
      <c r="B12" s="18" t="s">
        <v>82</v>
      </c>
      <c r="C12" s="17">
        <v>0.13913767807497901</v>
      </c>
      <c r="D12" s="17">
        <v>0.142105375786031</v>
      </c>
      <c r="E12" s="17">
        <v>0.13588901530116701</v>
      </c>
      <c r="F12" s="17"/>
      <c r="G12" s="17">
        <v>0.176645499856905</v>
      </c>
      <c r="H12" s="17">
        <v>0.13669474152868</v>
      </c>
      <c r="I12" s="17">
        <v>0.161575040914609</v>
      </c>
      <c r="J12" s="17">
        <v>0.113520499358014</v>
      </c>
      <c r="K12" s="17">
        <v>0.144592763258864</v>
      </c>
      <c r="L12" s="17">
        <v>0.115163039860325</v>
      </c>
      <c r="M12" s="17"/>
      <c r="N12" s="17">
        <v>0.143795854808073</v>
      </c>
      <c r="O12" s="17">
        <v>0.15044793690886701</v>
      </c>
      <c r="P12" s="17">
        <v>0.13147533604668399</v>
      </c>
      <c r="Q12" s="17">
        <v>0.126732974132513</v>
      </c>
      <c r="R12" s="17"/>
      <c r="S12" s="17">
        <v>0.155839833032935</v>
      </c>
      <c r="T12" s="17">
        <v>0.14786678656066901</v>
      </c>
      <c r="U12" s="17">
        <v>0.146370288435691</v>
      </c>
      <c r="V12" s="17">
        <v>0.11010211023394301</v>
      </c>
      <c r="W12" s="17">
        <v>0.16536998194123201</v>
      </c>
      <c r="X12" s="17">
        <v>0.12789519673875899</v>
      </c>
      <c r="Y12" s="17">
        <v>0.101011681949416</v>
      </c>
      <c r="Z12" s="17">
        <v>0.14714210905785699</v>
      </c>
      <c r="AA12" s="17">
        <v>0.143317085531771</v>
      </c>
      <c r="AB12" s="17">
        <v>0.14707593256444201</v>
      </c>
      <c r="AC12" s="17">
        <v>0.118622805013042</v>
      </c>
      <c r="AD12" s="17">
        <v>0.14945783431076301</v>
      </c>
      <c r="AE12" s="17"/>
      <c r="AF12" s="17">
        <v>0.124145625248301</v>
      </c>
      <c r="AG12" s="17">
        <v>0.152460054599175</v>
      </c>
      <c r="AH12" s="17">
        <v>0.131208513707818</v>
      </c>
      <c r="AI12" s="17"/>
      <c r="AJ12" s="17">
        <v>0.13262293657247701</v>
      </c>
      <c r="AK12" s="17">
        <v>0.15003177092895101</v>
      </c>
      <c r="AL12" s="17">
        <v>0.155661914858089</v>
      </c>
      <c r="AM12" s="17">
        <v>0.183801064547365</v>
      </c>
      <c r="AN12" s="17">
        <v>0.11634694919692599</v>
      </c>
      <c r="AO12" s="17"/>
      <c r="AP12" s="17">
        <v>0.13340966237694199</v>
      </c>
      <c r="AQ12" s="17">
        <v>0.13457492010174199</v>
      </c>
      <c r="AR12" s="17">
        <v>0.148994126878882</v>
      </c>
      <c r="AS12" s="17"/>
      <c r="AT12" s="17">
        <v>0.12966900468979201</v>
      </c>
      <c r="AU12" s="17">
        <v>0.187768657617952</v>
      </c>
      <c r="AV12" s="17">
        <v>0.110936937816645</v>
      </c>
      <c r="AW12" s="17">
        <v>0.12344930044196099</v>
      </c>
      <c r="AX12" s="17">
        <v>0.124730575457139</v>
      </c>
      <c r="AY12" s="17">
        <v>9.4196147899735794E-2</v>
      </c>
    </row>
    <row r="13" spans="2:51" x14ac:dyDescent="0.35">
      <c r="B13" s="18" t="s">
        <v>83</v>
      </c>
      <c r="C13" s="17">
        <v>0.48084598275235002</v>
      </c>
      <c r="D13" s="17">
        <v>0.41295297394453501</v>
      </c>
      <c r="E13" s="17">
        <v>0.546639372711343</v>
      </c>
      <c r="F13" s="17"/>
      <c r="G13" s="17">
        <v>0.5403809184992</v>
      </c>
      <c r="H13" s="17">
        <v>0.57485148286092003</v>
      </c>
      <c r="I13" s="17">
        <v>0.59288211171451399</v>
      </c>
      <c r="J13" s="17">
        <v>0.56942367702368302</v>
      </c>
      <c r="K13" s="17">
        <v>0.37975958738432403</v>
      </c>
      <c r="L13" s="17">
        <v>0.27027089150342198</v>
      </c>
      <c r="M13" s="17"/>
      <c r="N13" s="17">
        <v>0.366327102187681</v>
      </c>
      <c r="O13" s="17">
        <v>0.47430744422625198</v>
      </c>
      <c r="P13" s="17">
        <v>0.482552878640919</v>
      </c>
      <c r="Q13" s="17">
        <v>0.61152806942829296</v>
      </c>
      <c r="R13" s="17"/>
      <c r="S13" s="17">
        <v>0.45658856112223301</v>
      </c>
      <c r="T13" s="17">
        <v>0.482487889114182</v>
      </c>
      <c r="U13" s="17">
        <v>0.45276322555369902</v>
      </c>
      <c r="V13" s="17">
        <v>0.45768903152763901</v>
      </c>
      <c r="W13" s="17">
        <v>0.46400897139428199</v>
      </c>
      <c r="X13" s="17">
        <v>0.471463070408699</v>
      </c>
      <c r="Y13" s="17">
        <v>0.51971509582180497</v>
      </c>
      <c r="Z13" s="17">
        <v>0.46223294757548899</v>
      </c>
      <c r="AA13" s="17">
        <v>0.52059801774108705</v>
      </c>
      <c r="AB13" s="17">
        <v>0.45494951164915398</v>
      </c>
      <c r="AC13" s="17">
        <v>0.52623289048863897</v>
      </c>
      <c r="AD13" s="17">
        <v>0.57634230202087</v>
      </c>
      <c r="AE13" s="17"/>
      <c r="AF13" s="17">
        <v>0.44225319925733803</v>
      </c>
      <c r="AG13" s="17">
        <v>0.436657860319905</v>
      </c>
      <c r="AH13" s="17">
        <v>0.60617416730298401</v>
      </c>
      <c r="AI13" s="17"/>
      <c r="AJ13" s="17">
        <v>0.37389791946321099</v>
      </c>
      <c r="AK13" s="17">
        <v>0.50502952649965305</v>
      </c>
      <c r="AL13" s="17">
        <v>0.37038074048366099</v>
      </c>
      <c r="AM13" s="17">
        <v>0.54360360817628195</v>
      </c>
      <c r="AN13" s="17">
        <v>0.66802857376577496</v>
      </c>
      <c r="AO13" s="17"/>
      <c r="AP13" s="17">
        <v>0.344641787058038</v>
      </c>
      <c r="AQ13" s="17">
        <v>0.52530755225916104</v>
      </c>
      <c r="AR13" s="17">
        <v>0.42853370797989698</v>
      </c>
      <c r="AS13" s="17"/>
      <c r="AT13" s="17">
        <v>0.246441514668577</v>
      </c>
      <c r="AU13" s="17">
        <v>0.49805531200284803</v>
      </c>
      <c r="AV13" s="17">
        <v>0.67952760223328301</v>
      </c>
      <c r="AW13" s="17">
        <v>0.68803462650354597</v>
      </c>
      <c r="AX13" s="17">
        <v>0.67066258846608495</v>
      </c>
      <c r="AY13" s="17">
        <v>0.64965921117160996</v>
      </c>
    </row>
    <row r="14" spans="2:51" x14ac:dyDescent="0.35">
      <c r="B14" s="18" t="s">
        <v>72</v>
      </c>
      <c r="C14" s="17">
        <v>1.23510003282453E-2</v>
      </c>
      <c r="D14" s="17">
        <v>1.2456307552631499E-2</v>
      </c>
      <c r="E14" s="17">
        <v>1.23089193920184E-2</v>
      </c>
      <c r="F14" s="17"/>
      <c r="G14" s="17">
        <v>2.3339658290241899E-2</v>
      </c>
      <c r="H14" s="17">
        <v>1.19414893659456E-2</v>
      </c>
      <c r="I14" s="17">
        <v>1.15846543989681E-2</v>
      </c>
      <c r="J14" s="17">
        <v>1.3395697337181199E-2</v>
      </c>
      <c r="K14" s="17">
        <v>1.3294763676764999E-2</v>
      </c>
      <c r="L14" s="17">
        <v>4.5533480295911798E-3</v>
      </c>
      <c r="M14" s="17"/>
      <c r="N14" s="17">
        <v>1.36927185458198E-2</v>
      </c>
      <c r="O14" s="17">
        <v>1.0910166840669E-2</v>
      </c>
      <c r="P14" s="17">
        <v>1.09939044141209E-2</v>
      </c>
      <c r="Q14" s="17">
        <v>1.1467061457330599E-2</v>
      </c>
      <c r="R14" s="17"/>
      <c r="S14" s="17">
        <v>2.2821377310505101E-2</v>
      </c>
      <c r="T14" s="17">
        <v>9.1015593282858208E-3</v>
      </c>
      <c r="U14" s="17">
        <v>6.3595036406665301E-3</v>
      </c>
      <c r="V14" s="17">
        <v>1.0420251207079101E-2</v>
      </c>
      <c r="W14" s="17">
        <v>1.61938525314708E-2</v>
      </c>
      <c r="X14" s="17">
        <v>4.0109780882358901E-3</v>
      </c>
      <c r="Y14" s="17">
        <v>5.7854787362059601E-3</v>
      </c>
      <c r="Z14" s="17">
        <v>5.5806990646619899E-3</v>
      </c>
      <c r="AA14" s="17">
        <v>2.1311720218704099E-2</v>
      </c>
      <c r="AB14" s="17">
        <v>1.2128196000101701E-2</v>
      </c>
      <c r="AC14" s="17">
        <v>1.8211073928294502E-2</v>
      </c>
      <c r="AD14" s="17">
        <v>0</v>
      </c>
      <c r="AE14" s="17"/>
      <c r="AF14" s="17">
        <v>8.8797626932634894E-3</v>
      </c>
      <c r="AG14" s="17">
        <v>7.8092666035542799E-3</v>
      </c>
      <c r="AH14" s="17">
        <v>2.06284546098068E-2</v>
      </c>
      <c r="AI14" s="17"/>
      <c r="AJ14" s="17">
        <v>8.1375421283473998E-3</v>
      </c>
      <c r="AK14" s="17">
        <v>9.0971477376368907E-3</v>
      </c>
      <c r="AL14" s="17">
        <v>6.9997163777968099E-3</v>
      </c>
      <c r="AM14" s="17">
        <v>0</v>
      </c>
      <c r="AN14" s="17">
        <v>2.2636490366039399E-2</v>
      </c>
      <c r="AO14" s="17"/>
      <c r="AP14" s="17">
        <v>9.07758243736294E-3</v>
      </c>
      <c r="AQ14" s="17">
        <v>1.21387720090252E-2</v>
      </c>
      <c r="AR14" s="17">
        <v>1.13237497161286E-2</v>
      </c>
      <c r="AS14" s="17"/>
      <c r="AT14" s="17">
        <v>5.9104351994490999E-3</v>
      </c>
      <c r="AU14" s="17">
        <v>1.40886832005755E-2</v>
      </c>
      <c r="AV14" s="17">
        <v>1.055512992301E-2</v>
      </c>
      <c r="AW14" s="17">
        <v>1.87644034050609E-2</v>
      </c>
      <c r="AX14" s="17">
        <v>1.7111370342949399E-2</v>
      </c>
      <c r="AY14" s="17">
        <v>1.4243593406233501E-2</v>
      </c>
    </row>
    <row r="15" spans="2:51" x14ac:dyDescent="0.35">
      <c r="B15" s="18" t="s">
        <v>84</v>
      </c>
      <c r="C15" s="20">
        <v>0.246302769960768</v>
      </c>
      <c r="D15" s="20">
        <v>0.30165657633791398</v>
      </c>
      <c r="E15" s="20">
        <v>0.19243785081256901</v>
      </c>
      <c r="F15" s="20"/>
      <c r="G15" s="20">
        <v>0.144994182835923</v>
      </c>
      <c r="H15" s="20">
        <v>0.165990114888074</v>
      </c>
      <c r="I15" s="20">
        <v>0.13992216903247501</v>
      </c>
      <c r="J15" s="20">
        <v>0.179706884536737</v>
      </c>
      <c r="K15" s="20">
        <v>0.34571188453777202</v>
      </c>
      <c r="L15" s="20">
        <v>0.452176150421852</v>
      </c>
      <c r="M15" s="20"/>
      <c r="N15" s="20">
        <v>0.32028152737750198</v>
      </c>
      <c r="O15" s="20">
        <v>0.25304676676680599</v>
      </c>
      <c r="P15" s="20">
        <v>0.245660404477615</v>
      </c>
      <c r="Q15" s="20">
        <v>0.161216842596628</v>
      </c>
      <c r="R15" s="20"/>
      <c r="S15" s="20">
        <v>0.254454678840497</v>
      </c>
      <c r="T15" s="20">
        <v>0.241530339384536</v>
      </c>
      <c r="U15" s="20">
        <v>0.30378802181353398</v>
      </c>
      <c r="V15" s="20">
        <v>0.28508143099968403</v>
      </c>
      <c r="W15" s="20">
        <v>0.25740569314821299</v>
      </c>
      <c r="X15" s="20">
        <v>0.23551863912934601</v>
      </c>
      <c r="Y15" s="20">
        <v>0.26435731393921302</v>
      </c>
      <c r="Z15" s="20">
        <v>0.28212036307436</v>
      </c>
      <c r="AA15" s="20">
        <v>0.17708986700954399</v>
      </c>
      <c r="AB15" s="20">
        <v>0.226151552322093</v>
      </c>
      <c r="AC15" s="20">
        <v>0.24163127718667901</v>
      </c>
      <c r="AD15" s="20">
        <v>0.19235881800277199</v>
      </c>
      <c r="AE15" s="20"/>
      <c r="AF15" s="20">
        <v>0.29826145817403299</v>
      </c>
      <c r="AG15" s="20">
        <v>0.26778174516265801</v>
      </c>
      <c r="AH15" s="20">
        <v>0.15294780632278601</v>
      </c>
      <c r="AI15" s="20"/>
      <c r="AJ15" s="20">
        <v>0.34444587022502898</v>
      </c>
      <c r="AK15" s="20">
        <v>0.20705268644656399</v>
      </c>
      <c r="AL15" s="20">
        <v>0.332454085666685</v>
      </c>
      <c r="AM15" s="20">
        <v>0.18424476815027699</v>
      </c>
      <c r="AN15" s="20">
        <v>0.118105018864242</v>
      </c>
      <c r="AO15" s="20"/>
      <c r="AP15" s="20">
        <v>0.36896108785318898</v>
      </c>
      <c r="AQ15" s="20">
        <v>0.21536200262688299</v>
      </c>
      <c r="AR15" s="20">
        <v>0.27861287229560799</v>
      </c>
      <c r="AS15" s="20"/>
      <c r="AT15" s="20">
        <v>0.46072822410405001</v>
      </c>
      <c r="AU15" s="20">
        <v>0.17249928901862099</v>
      </c>
      <c r="AV15" s="20">
        <v>0.110791240904976</v>
      </c>
      <c r="AW15" s="20">
        <v>9.3762441715214598E-2</v>
      </c>
      <c r="AX15" s="20">
        <v>0.100352065425049</v>
      </c>
      <c r="AY15" s="20">
        <v>0.13207159004820301</v>
      </c>
    </row>
    <row r="16" spans="2:51" x14ac:dyDescent="0.35">
      <c r="B16" s="18" t="s">
        <v>85</v>
      </c>
      <c r="C16" s="20">
        <v>0.61998366082732903</v>
      </c>
      <c r="D16" s="20">
        <v>0.555058349730566</v>
      </c>
      <c r="E16" s="20">
        <v>0.68252838801251003</v>
      </c>
      <c r="F16" s="20"/>
      <c r="G16" s="20">
        <v>0.71702641835610403</v>
      </c>
      <c r="H16" s="20">
        <v>0.71154622438960002</v>
      </c>
      <c r="I16" s="20">
        <v>0.75445715262912405</v>
      </c>
      <c r="J16" s="20">
        <v>0.68294417638169602</v>
      </c>
      <c r="K16" s="20">
        <v>0.52435235064318797</v>
      </c>
      <c r="L16" s="20">
        <v>0.38543393136374698</v>
      </c>
      <c r="M16" s="20"/>
      <c r="N16" s="20">
        <v>0.51012295699575305</v>
      </c>
      <c r="O16" s="20">
        <v>0.62475538113511897</v>
      </c>
      <c r="P16" s="20">
        <v>0.61402821468760305</v>
      </c>
      <c r="Q16" s="20">
        <v>0.73826104356080502</v>
      </c>
      <c r="R16" s="20"/>
      <c r="S16" s="20">
        <v>0.61242839415516803</v>
      </c>
      <c r="T16" s="20">
        <v>0.63035467567485104</v>
      </c>
      <c r="U16" s="20">
        <v>0.59913351398938897</v>
      </c>
      <c r="V16" s="20">
        <v>0.56779114176158196</v>
      </c>
      <c r="W16" s="20">
        <v>0.62937895333551497</v>
      </c>
      <c r="X16" s="20">
        <v>0.59935826714745799</v>
      </c>
      <c r="Y16" s="20">
        <v>0.62072677777121998</v>
      </c>
      <c r="Z16" s="20">
        <v>0.60937505663334701</v>
      </c>
      <c r="AA16" s="20">
        <v>0.66391510327285796</v>
      </c>
      <c r="AB16" s="20">
        <v>0.60202544421359705</v>
      </c>
      <c r="AC16" s="20">
        <v>0.64485569550167998</v>
      </c>
      <c r="AD16" s="20">
        <v>0.72580013633163298</v>
      </c>
      <c r="AE16" s="20"/>
      <c r="AF16" s="20">
        <v>0.56639882450563905</v>
      </c>
      <c r="AG16" s="20">
        <v>0.58911791491908005</v>
      </c>
      <c r="AH16" s="20">
        <v>0.73738268101080096</v>
      </c>
      <c r="AI16" s="20"/>
      <c r="AJ16" s="20">
        <v>0.50652085603568697</v>
      </c>
      <c r="AK16" s="20">
        <v>0.65506129742860497</v>
      </c>
      <c r="AL16" s="20">
        <v>0.52604265534174999</v>
      </c>
      <c r="AM16" s="20">
        <v>0.72740467272364695</v>
      </c>
      <c r="AN16" s="20">
        <v>0.78437552296270097</v>
      </c>
      <c r="AO16" s="20"/>
      <c r="AP16" s="20">
        <v>0.47805144943498001</v>
      </c>
      <c r="AQ16" s="20">
        <v>0.65988247236090303</v>
      </c>
      <c r="AR16" s="20">
        <v>0.57752783485877901</v>
      </c>
      <c r="AS16" s="20"/>
      <c r="AT16" s="20">
        <v>0.37611051935836898</v>
      </c>
      <c r="AU16" s="20">
        <v>0.68582396962079895</v>
      </c>
      <c r="AV16" s="20">
        <v>0.79046454004992805</v>
      </c>
      <c r="AW16" s="20">
        <v>0.81148392694550697</v>
      </c>
      <c r="AX16" s="20">
        <v>0.79539316392322301</v>
      </c>
      <c r="AY16" s="20">
        <v>0.74385535907134603</v>
      </c>
    </row>
    <row r="17" spans="2:51" x14ac:dyDescent="0.35">
      <c r="B17" s="18" t="s">
        <v>86</v>
      </c>
      <c r="C17" s="21">
        <v>-0.37368089086656098</v>
      </c>
      <c r="D17" s="21">
        <v>-0.25340177339265202</v>
      </c>
      <c r="E17" s="21">
        <v>-0.490090537199941</v>
      </c>
      <c r="F17" s="21"/>
      <c r="G17" s="21">
        <v>-0.57203223552018101</v>
      </c>
      <c r="H17" s="21">
        <v>-0.545556109501526</v>
      </c>
      <c r="I17" s="21">
        <v>-0.61453498359664904</v>
      </c>
      <c r="J17" s="21">
        <v>-0.50323729184496002</v>
      </c>
      <c r="K17" s="21">
        <v>-0.17864046610541601</v>
      </c>
      <c r="L17" s="21">
        <v>6.6742219058105595E-2</v>
      </c>
      <c r="M17" s="21"/>
      <c r="N17" s="21">
        <v>-0.18984142961825201</v>
      </c>
      <c r="O17" s="21">
        <v>-0.37170861436831398</v>
      </c>
      <c r="P17" s="21">
        <v>-0.36836781020998799</v>
      </c>
      <c r="Q17" s="21">
        <v>-0.57704420096417697</v>
      </c>
      <c r="R17" s="21"/>
      <c r="S17" s="21">
        <v>-0.35797371531467098</v>
      </c>
      <c r="T17" s="21">
        <v>-0.38882433629031499</v>
      </c>
      <c r="U17" s="21">
        <v>-0.29534549217585598</v>
      </c>
      <c r="V17" s="21">
        <v>-0.28270971076189799</v>
      </c>
      <c r="W17" s="21">
        <v>-0.37197326018730098</v>
      </c>
      <c r="X17" s="21">
        <v>-0.36383962801811198</v>
      </c>
      <c r="Y17" s="21">
        <v>-0.35636946383200802</v>
      </c>
      <c r="Z17" s="21">
        <v>-0.32725469355898601</v>
      </c>
      <c r="AA17" s="21">
        <v>-0.48682523626331398</v>
      </c>
      <c r="AB17" s="21">
        <v>-0.375873891891504</v>
      </c>
      <c r="AC17" s="21">
        <v>-0.403224418315002</v>
      </c>
      <c r="AD17" s="21">
        <v>-0.53344131832886099</v>
      </c>
      <c r="AE17" s="21"/>
      <c r="AF17" s="21">
        <v>-0.26813736633160601</v>
      </c>
      <c r="AG17" s="21">
        <v>-0.32133616975642199</v>
      </c>
      <c r="AH17" s="21">
        <v>-0.58443487468801503</v>
      </c>
      <c r="AI17" s="21"/>
      <c r="AJ17" s="21">
        <v>-0.16207498581065799</v>
      </c>
      <c r="AK17" s="21">
        <v>-0.44800861098204098</v>
      </c>
      <c r="AL17" s="21">
        <v>-0.19358856967506499</v>
      </c>
      <c r="AM17" s="21">
        <v>-0.54315990457336905</v>
      </c>
      <c r="AN17" s="21">
        <v>-0.66627050409846</v>
      </c>
      <c r="AO17" s="21"/>
      <c r="AP17" s="21">
        <v>-0.109090361581792</v>
      </c>
      <c r="AQ17" s="21">
        <v>-0.44452046973401999</v>
      </c>
      <c r="AR17" s="21">
        <v>-0.29891496256317102</v>
      </c>
      <c r="AS17" s="21"/>
      <c r="AT17" s="21">
        <v>8.4617704745680894E-2</v>
      </c>
      <c r="AU17" s="21">
        <v>-0.51332468060217795</v>
      </c>
      <c r="AV17" s="21">
        <v>-0.679673299144952</v>
      </c>
      <c r="AW17" s="21">
        <v>-0.717721485230293</v>
      </c>
      <c r="AX17" s="21">
        <v>-0.69504109849817397</v>
      </c>
      <c r="AY17" s="21">
        <v>-0.61178376902314302</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Y21"/>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98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91</v>
      </c>
      <c r="C9" s="17">
        <v>0.38695958752383303</v>
      </c>
      <c r="D9" s="17">
        <v>0.31880998614665401</v>
      </c>
      <c r="E9" s="17">
        <v>0.45339120547196798</v>
      </c>
      <c r="F9" s="17"/>
      <c r="G9" s="17">
        <v>0.34091814368804801</v>
      </c>
      <c r="H9" s="17">
        <v>0.33154094998074302</v>
      </c>
      <c r="I9" s="17">
        <v>0.421895525300929</v>
      </c>
      <c r="J9" s="17">
        <v>0.43140880833256501</v>
      </c>
      <c r="K9" s="17">
        <v>0.43457189558440901</v>
      </c>
      <c r="L9" s="17">
        <v>0.36620099805655199</v>
      </c>
      <c r="M9" s="17"/>
      <c r="N9" s="17">
        <v>0.270551663746185</v>
      </c>
      <c r="O9" s="17">
        <v>0.37088010969621499</v>
      </c>
      <c r="P9" s="17">
        <v>0.38823477157965502</v>
      </c>
      <c r="Q9" s="17">
        <v>0.52831588358607795</v>
      </c>
      <c r="R9" s="17"/>
      <c r="S9" s="17">
        <v>0.30062822253886201</v>
      </c>
      <c r="T9" s="17">
        <v>0.38726035118271601</v>
      </c>
      <c r="U9" s="17">
        <v>0.40045718733942698</v>
      </c>
      <c r="V9" s="17">
        <v>0.37866246798896203</v>
      </c>
      <c r="W9" s="17">
        <v>0.39064694835090102</v>
      </c>
      <c r="X9" s="17">
        <v>0.41414293642453298</v>
      </c>
      <c r="Y9" s="17">
        <v>0.38353720097591798</v>
      </c>
      <c r="Z9" s="17">
        <v>0.359345178725474</v>
      </c>
      <c r="AA9" s="17">
        <v>0.42520982883085701</v>
      </c>
      <c r="AB9" s="17">
        <v>0.38902427475430201</v>
      </c>
      <c r="AC9" s="17">
        <v>0.46463743212183101</v>
      </c>
      <c r="AD9" s="17">
        <v>0.457494418324003</v>
      </c>
      <c r="AE9" s="17"/>
      <c r="AF9" s="17">
        <v>0.39837061412407498</v>
      </c>
      <c r="AG9" s="17">
        <v>0.35722406482360097</v>
      </c>
      <c r="AH9" s="17">
        <v>0.43563120547372602</v>
      </c>
      <c r="AI9" s="17"/>
      <c r="AJ9" s="17">
        <v>0.35404051931320002</v>
      </c>
      <c r="AK9" s="17">
        <v>0.40478172146644298</v>
      </c>
      <c r="AL9" s="17">
        <v>0.31686594482243802</v>
      </c>
      <c r="AM9" s="17">
        <v>0.35895145292382402</v>
      </c>
      <c r="AN9" s="17">
        <v>0.45680929666952802</v>
      </c>
      <c r="AO9" s="17"/>
      <c r="AP9" s="17">
        <v>0.30060495389599001</v>
      </c>
      <c r="AQ9" s="17">
        <v>0.39904390788677702</v>
      </c>
      <c r="AR9" s="17">
        <v>0.36622558282926199</v>
      </c>
      <c r="AS9" s="17"/>
      <c r="AT9" s="17">
        <v>0.303782854484211</v>
      </c>
      <c r="AU9" s="17">
        <v>0.35407263916225901</v>
      </c>
      <c r="AV9" s="17">
        <v>0.51923267252781002</v>
      </c>
      <c r="AW9" s="17">
        <v>0.568745625866102</v>
      </c>
      <c r="AX9" s="17">
        <v>0.413316700692964</v>
      </c>
      <c r="AY9" s="17">
        <v>0.542039118767629</v>
      </c>
    </row>
    <row r="10" spans="2:51" ht="29" x14ac:dyDescent="0.35">
      <c r="B10" s="18" t="s">
        <v>92</v>
      </c>
      <c r="C10" s="17">
        <v>0.23437842287896599</v>
      </c>
      <c r="D10" s="17">
        <v>0.24963371555375799</v>
      </c>
      <c r="E10" s="17">
        <v>0.21813040863499999</v>
      </c>
      <c r="F10" s="17"/>
      <c r="G10" s="17">
        <v>0.25149976005891</v>
      </c>
      <c r="H10" s="17">
        <v>0.24302279889753101</v>
      </c>
      <c r="I10" s="17">
        <v>0.215266717111149</v>
      </c>
      <c r="J10" s="17">
        <v>0.24856512237223799</v>
      </c>
      <c r="K10" s="17">
        <v>0.208888238635969</v>
      </c>
      <c r="L10" s="17">
        <v>0.23711649888168099</v>
      </c>
      <c r="M10" s="17"/>
      <c r="N10" s="17">
        <v>0.20551548652450499</v>
      </c>
      <c r="O10" s="17">
        <v>0.272994482794576</v>
      </c>
      <c r="P10" s="17">
        <v>0.25998022111464197</v>
      </c>
      <c r="Q10" s="17">
        <v>0.20404572243675501</v>
      </c>
      <c r="R10" s="17"/>
      <c r="S10" s="17">
        <v>0.24590336737204199</v>
      </c>
      <c r="T10" s="17">
        <v>0.25432214625857302</v>
      </c>
      <c r="U10" s="17">
        <v>0.230874337340498</v>
      </c>
      <c r="V10" s="17">
        <v>0.231650226673009</v>
      </c>
      <c r="W10" s="17">
        <v>0.24658154472309099</v>
      </c>
      <c r="X10" s="17">
        <v>0.23924788326570701</v>
      </c>
      <c r="Y10" s="17">
        <v>0.22992187034252101</v>
      </c>
      <c r="Z10" s="17">
        <v>0.23533546407085401</v>
      </c>
      <c r="AA10" s="17">
        <v>0.21916330587628699</v>
      </c>
      <c r="AB10" s="17">
        <v>0.214763635186285</v>
      </c>
      <c r="AC10" s="17">
        <v>0.21616134757137001</v>
      </c>
      <c r="AD10" s="17">
        <v>0.22411810395443099</v>
      </c>
      <c r="AE10" s="17"/>
      <c r="AF10" s="17">
        <v>0.23327103617761499</v>
      </c>
      <c r="AG10" s="17">
        <v>0.238402978373429</v>
      </c>
      <c r="AH10" s="17">
        <v>0.217022029922433</v>
      </c>
      <c r="AI10" s="17"/>
      <c r="AJ10" s="17">
        <v>0.238356860688025</v>
      </c>
      <c r="AK10" s="17">
        <v>0.23404490451210899</v>
      </c>
      <c r="AL10" s="17">
        <v>0.25933721917072899</v>
      </c>
      <c r="AM10" s="17">
        <v>0.230688356082176</v>
      </c>
      <c r="AN10" s="17">
        <v>0.19418414745523799</v>
      </c>
      <c r="AO10" s="17"/>
      <c r="AP10" s="17">
        <v>0.24055641862893201</v>
      </c>
      <c r="AQ10" s="17">
        <v>0.246598299311616</v>
      </c>
      <c r="AR10" s="17">
        <v>0.25585174924440202</v>
      </c>
      <c r="AS10" s="17"/>
      <c r="AT10" s="17">
        <v>0.21522798403829399</v>
      </c>
      <c r="AU10" s="17">
        <v>0.26809360965578</v>
      </c>
      <c r="AV10" s="17">
        <v>0.21546176486656299</v>
      </c>
      <c r="AW10" s="17">
        <v>0.17911566985628999</v>
      </c>
      <c r="AX10" s="17">
        <v>0.27416904809487203</v>
      </c>
      <c r="AY10" s="17">
        <v>0.15334398891475501</v>
      </c>
    </row>
    <row r="11" spans="2:51" ht="29" x14ac:dyDescent="0.35">
      <c r="B11" s="18" t="s">
        <v>93</v>
      </c>
      <c r="C11" s="17">
        <v>0.113657142562722</v>
      </c>
      <c r="D11" s="17">
        <v>0.126129752602543</v>
      </c>
      <c r="E11" s="17">
        <v>0.10160081791914501</v>
      </c>
      <c r="F11" s="17"/>
      <c r="G11" s="17">
        <v>0.126317062808769</v>
      </c>
      <c r="H11" s="17">
        <v>0.13928766412687901</v>
      </c>
      <c r="I11" s="17">
        <v>0.125201233884982</v>
      </c>
      <c r="J11" s="17">
        <v>0.106634022377164</v>
      </c>
      <c r="K11" s="17">
        <v>8.2008249395168598E-2</v>
      </c>
      <c r="L11" s="17">
        <v>0.1019879511202</v>
      </c>
      <c r="M11" s="17"/>
      <c r="N11" s="17">
        <v>0.14331595446568901</v>
      </c>
      <c r="O11" s="17">
        <v>0.123002439414421</v>
      </c>
      <c r="P11" s="17">
        <v>0.11720456498361299</v>
      </c>
      <c r="Q11" s="17">
        <v>7.0196392839667193E-2</v>
      </c>
      <c r="R11" s="17"/>
      <c r="S11" s="17">
        <v>0.111249425281925</v>
      </c>
      <c r="T11" s="17">
        <v>0.121123217037351</v>
      </c>
      <c r="U11" s="17">
        <v>9.4008262542410806E-2</v>
      </c>
      <c r="V11" s="17">
        <v>0.123365583925707</v>
      </c>
      <c r="W11" s="17">
        <v>9.1004964154483795E-2</v>
      </c>
      <c r="X11" s="17">
        <v>0.10673388609136</v>
      </c>
      <c r="Y11" s="17">
        <v>0.10698885260044901</v>
      </c>
      <c r="Z11" s="17">
        <v>0.14917065604889801</v>
      </c>
      <c r="AA11" s="17">
        <v>0.14496680200755499</v>
      </c>
      <c r="AB11" s="17">
        <v>0.11259259392179399</v>
      </c>
      <c r="AC11" s="17">
        <v>7.1321117868911807E-2</v>
      </c>
      <c r="AD11" s="17">
        <v>0.118756377337664</v>
      </c>
      <c r="AE11" s="17"/>
      <c r="AF11" s="17">
        <v>0.11493131855389099</v>
      </c>
      <c r="AG11" s="17">
        <v>0.119843399845332</v>
      </c>
      <c r="AH11" s="17">
        <v>0.118169165009483</v>
      </c>
      <c r="AI11" s="17"/>
      <c r="AJ11" s="17">
        <v>0.120714095381474</v>
      </c>
      <c r="AK11" s="17">
        <v>0.12558022304135599</v>
      </c>
      <c r="AL11" s="17">
        <v>0.10752962201271</v>
      </c>
      <c r="AM11" s="17">
        <v>0.13911009676307301</v>
      </c>
      <c r="AN11" s="17">
        <v>0.101641217696592</v>
      </c>
      <c r="AO11" s="17"/>
      <c r="AP11" s="17">
        <v>0.12685988360860601</v>
      </c>
      <c r="AQ11" s="17">
        <v>0.11269060220834</v>
      </c>
      <c r="AR11" s="17">
        <v>0.110798411543964</v>
      </c>
      <c r="AS11" s="17"/>
      <c r="AT11" s="17">
        <v>0.117096981796751</v>
      </c>
      <c r="AU11" s="17">
        <v>0.124059612564311</v>
      </c>
      <c r="AV11" s="17">
        <v>0.111488315841453</v>
      </c>
      <c r="AW11" s="17">
        <v>8.4760405175385994E-2</v>
      </c>
      <c r="AX11" s="17">
        <v>0.120672686520164</v>
      </c>
      <c r="AY11" s="17">
        <v>6.8187520898950194E-2</v>
      </c>
    </row>
    <row r="12" spans="2:51" ht="29" x14ac:dyDescent="0.35">
      <c r="B12" s="18" t="s">
        <v>94</v>
      </c>
      <c r="C12" s="17">
        <v>7.2527600559140801E-2</v>
      </c>
      <c r="D12" s="17">
        <v>8.9021942476845403E-2</v>
      </c>
      <c r="E12" s="17">
        <v>5.6794684172819299E-2</v>
      </c>
      <c r="F12" s="17"/>
      <c r="G12" s="17">
        <v>7.4904166164779795E-2</v>
      </c>
      <c r="H12" s="17">
        <v>0.101343615302408</v>
      </c>
      <c r="I12" s="17">
        <v>6.7557785475344606E-2</v>
      </c>
      <c r="J12" s="17">
        <v>5.9629602215115998E-2</v>
      </c>
      <c r="K12" s="17">
        <v>6.20589803385318E-2</v>
      </c>
      <c r="L12" s="17">
        <v>6.9064689393214307E-2</v>
      </c>
      <c r="M12" s="17"/>
      <c r="N12" s="17">
        <v>0.100960541559536</v>
      </c>
      <c r="O12" s="17">
        <v>7.8563430595178799E-2</v>
      </c>
      <c r="P12" s="17">
        <v>7.4056618728999005E-2</v>
      </c>
      <c r="Q12" s="17">
        <v>3.5081527000049399E-2</v>
      </c>
      <c r="R12" s="17"/>
      <c r="S12" s="17">
        <v>8.4771108069295997E-2</v>
      </c>
      <c r="T12" s="17">
        <v>5.0224659543716403E-2</v>
      </c>
      <c r="U12" s="17">
        <v>6.5441415515464799E-2</v>
      </c>
      <c r="V12" s="17">
        <v>5.96372773363101E-2</v>
      </c>
      <c r="W12" s="17">
        <v>8.7510020762024104E-2</v>
      </c>
      <c r="X12" s="17">
        <v>7.5543143921571604E-2</v>
      </c>
      <c r="Y12" s="17">
        <v>8.6200256310206405E-2</v>
      </c>
      <c r="Z12" s="17">
        <v>6.1234273538031202E-2</v>
      </c>
      <c r="AA12" s="17">
        <v>6.6080594811661106E-2</v>
      </c>
      <c r="AB12" s="17">
        <v>8.95186129910613E-2</v>
      </c>
      <c r="AC12" s="17">
        <v>9.0590058853285499E-2</v>
      </c>
      <c r="AD12" s="17">
        <v>4.67359691601721E-2</v>
      </c>
      <c r="AE12" s="17"/>
      <c r="AF12" s="17">
        <v>6.2147369798623002E-2</v>
      </c>
      <c r="AG12" s="17">
        <v>8.9825708193961101E-2</v>
      </c>
      <c r="AH12" s="17">
        <v>5.6900016820948002E-2</v>
      </c>
      <c r="AI12" s="17"/>
      <c r="AJ12" s="17">
        <v>8.0038098739852598E-2</v>
      </c>
      <c r="AK12" s="17">
        <v>7.8076435371242106E-2</v>
      </c>
      <c r="AL12" s="17">
        <v>0.102436181429871</v>
      </c>
      <c r="AM12" s="17">
        <v>5.2137046689371899E-2</v>
      </c>
      <c r="AN12" s="17">
        <v>5.8399275621651203E-2</v>
      </c>
      <c r="AO12" s="17"/>
      <c r="AP12" s="17">
        <v>0.11285212076517601</v>
      </c>
      <c r="AQ12" s="17">
        <v>7.0301239154762399E-2</v>
      </c>
      <c r="AR12" s="17">
        <v>7.1180206818244704E-2</v>
      </c>
      <c r="AS12" s="17"/>
      <c r="AT12" s="17">
        <v>8.2283846157826607E-2</v>
      </c>
      <c r="AU12" s="17">
        <v>8.7942061461313698E-2</v>
      </c>
      <c r="AV12" s="17">
        <v>6.3348990102525801E-2</v>
      </c>
      <c r="AW12" s="17">
        <v>3.5647989767404999E-2</v>
      </c>
      <c r="AX12" s="17">
        <v>6.9149717104802597E-2</v>
      </c>
      <c r="AY12" s="17">
        <v>1.9169383284627198E-2</v>
      </c>
    </row>
    <row r="13" spans="2:51" ht="29" x14ac:dyDescent="0.35">
      <c r="B13" s="18" t="s">
        <v>95</v>
      </c>
      <c r="C13" s="17">
        <v>5.7442049811662302E-2</v>
      </c>
      <c r="D13" s="17">
        <v>7.7469774915338005E-2</v>
      </c>
      <c r="E13" s="17">
        <v>3.8188518368051302E-2</v>
      </c>
      <c r="F13" s="17"/>
      <c r="G13" s="17">
        <v>4.7162878824693603E-2</v>
      </c>
      <c r="H13" s="17">
        <v>8.13028820500869E-2</v>
      </c>
      <c r="I13" s="17">
        <v>6.5822821602980905E-2</v>
      </c>
      <c r="J13" s="17">
        <v>3.8264918819032198E-2</v>
      </c>
      <c r="K13" s="17">
        <v>4.4653811661550101E-2</v>
      </c>
      <c r="L13" s="17">
        <v>6.2176082017862698E-2</v>
      </c>
      <c r="M13" s="17"/>
      <c r="N13" s="17">
        <v>9.3262291275010498E-2</v>
      </c>
      <c r="O13" s="17">
        <v>5.9207025000354602E-2</v>
      </c>
      <c r="P13" s="17">
        <v>4.5068738189307199E-2</v>
      </c>
      <c r="Q13" s="17">
        <v>2.7448934589098702E-2</v>
      </c>
      <c r="R13" s="17"/>
      <c r="S13" s="17">
        <v>6.8406091652140996E-2</v>
      </c>
      <c r="T13" s="17">
        <v>5.6596862702901901E-2</v>
      </c>
      <c r="U13" s="17">
        <v>7.5970590510357094E-2</v>
      </c>
      <c r="V13" s="17">
        <v>4.7212038266450901E-2</v>
      </c>
      <c r="W13" s="17">
        <v>6.9723485296362395E-2</v>
      </c>
      <c r="X13" s="17">
        <v>5.31438533236969E-2</v>
      </c>
      <c r="Y13" s="17">
        <v>5.1604870398143599E-2</v>
      </c>
      <c r="Z13" s="17">
        <v>4.3612205822183302E-2</v>
      </c>
      <c r="AA13" s="17">
        <v>4.2824770073320098E-2</v>
      </c>
      <c r="AB13" s="17">
        <v>7.0176957874545795E-2</v>
      </c>
      <c r="AC13" s="17">
        <v>6.0080498806673703E-2</v>
      </c>
      <c r="AD13" s="17">
        <v>2.04109519784611E-2</v>
      </c>
      <c r="AE13" s="17"/>
      <c r="AF13" s="17">
        <v>4.8232585217856498E-2</v>
      </c>
      <c r="AG13" s="17">
        <v>7.1007783558694401E-2</v>
      </c>
      <c r="AH13" s="17">
        <v>4.8492452187318E-2</v>
      </c>
      <c r="AI13" s="17"/>
      <c r="AJ13" s="17">
        <v>6.9285012994772202E-2</v>
      </c>
      <c r="AK13" s="17">
        <v>6.08734287542868E-2</v>
      </c>
      <c r="AL13" s="17">
        <v>5.4708165619827297E-2</v>
      </c>
      <c r="AM13" s="17">
        <v>1.7748499267732799E-2</v>
      </c>
      <c r="AN13" s="17">
        <v>4.1305386878360502E-2</v>
      </c>
      <c r="AO13" s="17"/>
      <c r="AP13" s="17">
        <v>8.3683486421536404E-2</v>
      </c>
      <c r="AQ13" s="17">
        <v>5.8485265676069299E-2</v>
      </c>
      <c r="AR13" s="17">
        <v>5.1191264733113397E-2</v>
      </c>
      <c r="AS13" s="17"/>
      <c r="AT13" s="17">
        <v>7.6225184568000495E-2</v>
      </c>
      <c r="AU13" s="17">
        <v>6.3550922777982494E-2</v>
      </c>
      <c r="AV13" s="17">
        <v>1.7872558274280401E-2</v>
      </c>
      <c r="AW13" s="17">
        <v>2.2322967160873699E-2</v>
      </c>
      <c r="AX13" s="17">
        <v>4.6319775196835902E-2</v>
      </c>
      <c r="AY13" s="17">
        <v>7.8605511359805896E-2</v>
      </c>
    </row>
    <row r="14" spans="2:51" ht="29" x14ac:dyDescent="0.35">
      <c r="B14" s="18" t="s">
        <v>96</v>
      </c>
      <c r="C14" s="17">
        <v>2.0078790795785301E-2</v>
      </c>
      <c r="D14" s="17">
        <v>2.6374267936501199E-2</v>
      </c>
      <c r="E14" s="17">
        <v>1.4036602197721799E-2</v>
      </c>
      <c r="F14" s="17"/>
      <c r="G14" s="17">
        <v>2.2128988259344399E-2</v>
      </c>
      <c r="H14" s="17">
        <v>2.6213124869986199E-2</v>
      </c>
      <c r="I14" s="17">
        <v>2.0149723699479E-2</v>
      </c>
      <c r="J14" s="17">
        <v>1.49605189315526E-2</v>
      </c>
      <c r="K14" s="17">
        <v>1.6051822714952198E-2</v>
      </c>
      <c r="L14" s="17">
        <v>2.0526535700656701E-2</v>
      </c>
      <c r="M14" s="17"/>
      <c r="N14" s="17">
        <v>4.2246138812894303E-2</v>
      </c>
      <c r="O14" s="17">
        <v>1.47094176233224E-2</v>
      </c>
      <c r="P14" s="17">
        <v>1.3770292204039501E-2</v>
      </c>
      <c r="Q14" s="17">
        <v>7.5020026904461497E-3</v>
      </c>
      <c r="R14" s="17"/>
      <c r="S14" s="17">
        <v>2.7821503116008599E-2</v>
      </c>
      <c r="T14" s="17">
        <v>2.3944732764150399E-2</v>
      </c>
      <c r="U14" s="17">
        <v>8.9526763597365198E-3</v>
      </c>
      <c r="V14" s="17">
        <v>3.1748146167216398E-2</v>
      </c>
      <c r="W14" s="17">
        <v>2.08974026053096E-2</v>
      </c>
      <c r="X14" s="17">
        <v>2.7589950504090299E-2</v>
      </c>
      <c r="Y14" s="17">
        <v>1.9897106203518301E-2</v>
      </c>
      <c r="Z14" s="17">
        <v>1.94907294955101E-2</v>
      </c>
      <c r="AA14" s="17">
        <v>9.0933244678654702E-3</v>
      </c>
      <c r="AB14" s="17">
        <v>1.47476858915476E-2</v>
      </c>
      <c r="AC14" s="17">
        <v>1.1433239461714E-2</v>
      </c>
      <c r="AD14" s="17">
        <v>9.3259879079203196E-3</v>
      </c>
      <c r="AE14" s="17"/>
      <c r="AF14" s="17">
        <v>1.91556604842761E-2</v>
      </c>
      <c r="AG14" s="17">
        <v>2.6690575183987798E-2</v>
      </c>
      <c r="AH14" s="17">
        <v>1.45721873053077E-2</v>
      </c>
      <c r="AI14" s="17"/>
      <c r="AJ14" s="17">
        <v>2.1325144951704501E-2</v>
      </c>
      <c r="AK14" s="17">
        <v>2.2163582044067699E-2</v>
      </c>
      <c r="AL14" s="17">
        <v>5.12675125294903E-2</v>
      </c>
      <c r="AM14" s="17">
        <v>2.2203523690617101E-2</v>
      </c>
      <c r="AN14" s="17">
        <v>6.8271868334115098E-3</v>
      </c>
      <c r="AO14" s="17"/>
      <c r="AP14" s="17">
        <v>2.3235501657706999E-2</v>
      </c>
      <c r="AQ14" s="17">
        <v>2.1420736917749799E-2</v>
      </c>
      <c r="AR14" s="17">
        <v>3.9242550176739902E-2</v>
      </c>
      <c r="AS14" s="17"/>
      <c r="AT14" s="17">
        <v>2.97660380910648E-2</v>
      </c>
      <c r="AU14" s="17">
        <v>2.40630369489548E-2</v>
      </c>
      <c r="AV14" s="17">
        <v>1.42499746832093E-2</v>
      </c>
      <c r="AW14" s="17">
        <v>8.4305503891925603E-3</v>
      </c>
      <c r="AX14" s="17">
        <v>7.9301666561973506E-3</v>
      </c>
      <c r="AY14" s="17">
        <v>7.1604624352609196E-3</v>
      </c>
    </row>
    <row r="15" spans="2:51" x14ac:dyDescent="0.35">
      <c r="B15" s="18" t="s">
        <v>97</v>
      </c>
      <c r="C15" s="17">
        <v>2.9940259985101501E-2</v>
      </c>
      <c r="D15" s="17">
        <v>4.2081810539498402E-2</v>
      </c>
      <c r="E15" s="17">
        <v>1.8244079633260302E-2</v>
      </c>
      <c r="F15" s="17"/>
      <c r="G15" s="17">
        <v>2.9274527650717801E-2</v>
      </c>
      <c r="H15" s="17">
        <v>3.5004936273155901E-2</v>
      </c>
      <c r="I15" s="17">
        <v>2.95902896687626E-2</v>
      </c>
      <c r="J15" s="17">
        <v>3.3145356160355202E-2</v>
      </c>
      <c r="K15" s="17">
        <v>3.7807148052999402E-2</v>
      </c>
      <c r="L15" s="17">
        <v>1.8701373937743501E-2</v>
      </c>
      <c r="M15" s="17"/>
      <c r="N15" s="17">
        <v>7.2681653180176997E-2</v>
      </c>
      <c r="O15" s="17">
        <v>1.3737110043532201E-2</v>
      </c>
      <c r="P15" s="17">
        <v>1.49896254293325E-2</v>
      </c>
      <c r="Q15" s="17">
        <v>1.41200312860902E-2</v>
      </c>
      <c r="R15" s="17"/>
      <c r="S15" s="17">
        <v>6.3995328885459404E-2</v>
      </c>
      <c r="T15" s="17">
        <v>2.0084082112104999E-2</v>
      </c>
      <c r="U15" s="17">
        <v>2.8601543878360398E-2</v>
      </c>
      <c r="V15" s="17">
        <v>2.0032773722615398E-2</v>
      </c>
      <c r="W15" s="17">
        <v>2.3199413560015501E-2</v>
      </c>
      <c r="X15" s="17">
        <v>1.6772215268733199E-2</v>
      </c>
      <c r="Y15" s="17">
        <v>2.6997437033705E-2</v>
      </c>
      <c r="Z15" s="17">
        <v>4.1114471082892401E-2</v>
      </c>
      <c r="AA15" s="17">
        <v>1.8761709617779801E-2</v>
      </c>
      <c r="AB15" s="17">
        <v>2.46975562104369E-2</v>
      </c>
      <c r="AC15" s="17">
        <v>3.0120564731149501E-2</v>
      </c>
      <c r="AD15" s="17">
        <v>5.1590540169616797E-2</v>
      </c>
      <c r="AE15" s="17"/>
      <c r="AF15" s="17">
        <v>3.3922493687961602E-2</v>
      </c>
      <c r="AG15" s="17">
        <v>2.8881848587622001E-2</v>
      </c>
      <c r="AH15" s="17">
        <v>2.8283659843571299E-2</v>
      </c>
      <c r="AI15" s="17"/>
      <c r="AJ15" s="17">
        <v>3.5934268762114099E-2</v>
      </c>
      <c r="AK15" s="17">
        <v>2.6522545527900201E-2</v>
      </c>
      <c r="AL15" s="17">
        <v>4.0741499648682698E-2</v>
      </c>
      <c r="AM15" s="17">
        <v>5.3821458375358497E-2</v>
      </c>
      <c r="AN15" s="17">
        <v>1.9175016587340901E-2</v>
      </c>
      <c r="AO15" s="17"/>
      <c r="AP15" s="17">
        <v>3.8841223593686899E-2</v>
      </c>
      <c r="AQ15" s="17">
        <v>3.0741874751742199E-2</v>
      </c>
      <c r="AR15" s="17">
        <v>5.04172740765454E-2</v>
      </c>
      <c r="AS15" s="17"/>
      <c r="AT15" s="17">
        <v>5.3642905462387203E-2</v>
      </c>
      <c r="AU15" s="17">
        <v>2.36604421523454E-2</v>
      </c>
      <c r="AV15" s="17">
        <v>1.0022761213230799E-2</v>
      </c>
      <c r="AW15" s="17">
        <v>1.2320674395346299E-2</v>
      </c>
      <c r="AX15" s="17">
        <v>1.63394320574182E-2</v>
      </c>
      <c r="AY15" s="17">
        <v>0</v>
      </c>
    </row>
    <row r="16" spans="2:51" x14ac:dyDescent="0.35">
      <c r="B16" s="18" t="s">
        <v>72</v>
      </c>
      <c r="C16" s="19">
        <v>8.5016145882789801E-2</v>
      </c>
      <c r="D16" s="19">
        <v>7.0478749828862194E-2</v>
      </c>
      <c r="E16" s="19">
        <v>9.9613683602034306E-2</v>
      </c>
      <c r="F16" s="19"/>
      <c r="G16" s="19">
        <v>0.10779447254473799</v>
      </c>
      <c r="H16" s="19">
        <v>4.2284028499210299E-2</v>
      </c>
      <c r="I16" s="19">
        <v>5.4515903256372802E-2</v>
      </c>
      <c r="J16" s="19">
        <v>6.7391650791977106E-2</v>
      </c>
      <c r="K16" s="19">
        <v>0.11395985361642</v>
      </c>
      <c r="L16" s="19">
        <v>0.12422587089209</v>
      </c>
      <c r="M16" s="19"/>
      <c r="N16" s="19">
        <v>7.1466270436002205E-2</v>
      </c>
      <c r="O16" s="19">
        <v>6.6905984832400206E-2</v>
      </c>
      <c r="P16" s="19">
        <v>8.6695167770411793E-2</v>
      </c>
      <c r="Q16" s="19">
        <v>0.113289505571816</v>
      </c>
      <c r="R16" s="19"/>
      <c r="S16" s="19">
        <v>9.7224953084266694E-2</v>
      </c>
      <c r="T16" s="19">
        <v>8.6443948398486403E-2</v>
      </c>
      <c r="U16" s="19">
        <v>9.5693986513745999E-2</v>
      </c>
      <c r="V16" s="19">
        <v>0.107691485919729</v>
      </c>
      <c r="W16" s="19">
        <v>7.0436220547812595E-2</v>
      </c>
      <c r="X16" s="19">
        <v>6.6826131200306907E-2</v>
      </c>
      <c r="Y16" s="19">
        <v>9.48524061355389E-2</v>
      </c>
      <c r="Z16" s="19">
        <v>9.0697021216156803E-2</v>
      </c>
      <c r="AA16" s="19">
        <v>7.3899664314674193E-2</v>
      </c>
      <c r="AB16" s="19">
        <v>8.44786831700267E-2</v>
      </c>
      <c r="AC16" s="19">
        <v>5.5655740585065103E-2</v>
      </c>
      <c r="AD16" s="19">
        <v>7.1567651167731894E-2</v>
      </c>
      <c r="AE16" s="19"/>
      <c r="AF16" s="19">
        <v>8.9968921955700595E-2</v>
      </c>
      <c r="AG16" s="19">
        <v>6.8123641433372295E-2</v>
      </c>
      <c r="AH16" s="19">
        <v>8.0929283437212299E-2</v>
      </c>
      <c r="AI16" s="19"/>
      <c r="AJ16" s="19">
        <v>8.0305999168857806E-2</v>
      </c>
      <c r="AK16" s="19">
        <v>4.7957159282595099E-2</v>
      </c>
      <c r="AL16" s="19">
        <v>6.7113854766251202E-2</v>
      </c>
      <c r="AM16" s="19">
        <v>0.125339566207847</v>
      </c>
      <c r="AN16" s="19">
        <v>0.121658472257877</v>
      </c>
      <c r="AO16" s="19"/>
      <c r="AP16" s="19">
        <v>7.3366411428365697E-2</v>
      </c>
      <c r="AQ16" s="19">
        <v>6.0718074092943303E-2</v>
      </c>
      <c r="AR16" s="19">
        <v>5.5092960577728597E-2</v>
      </c>
      <c r="AS16" s="19"/>
      <c r="AT16" s="19">
        <v>0.121974205401465</v>
      </c>
      <c r="AU16" s="19">
        <v>5.4557675277053498E-2</v>
      </c>
      <c r="AV16" s="19">
        <v>4.8322962490927997E-2</v>
      </c>
      <c r="AW16" s="19">
        <v>8.8656117389404196E-2</v>
      </c>
      <c r="AX16" s="19">
        <v>5.2102473676746697E-2</v>
      </c>
      <c r="AY16" s="19">
        <v>0.13149401433897101</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Y21"/>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106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99</v>
      </c>
      <c r="C9" s="17">
        <v>3.9112258970359103E-2</v>
      </c>
      <c r="D9" s="17">
        <v>3.8035871711871297E-2</v>
      </c>
      <c r="E9" s="17">
        <v>4.03542195532599E-2</v>
      </c>
      <c r="F9" s="17"/>
      <c r="G9" s="17">
        <v>0.107220943229224</v>
      </c>
      <c r="H9" s="17">
        <v>5.9943729945267497E-2</v>
      </c>
      <c r="I9" s="17">
        <v>4.6880504125493799E-2</v>
      </c>
      <c r="J9" s="17">
        <v>1.9770743934304998E-2</v>
      </c>
      <c r="K9" s="17">
        <v>1.00987968886464E-2</v>
      </c>
      <c r="L9" s="17">
        <v>5.8948176016113E-3</v>
      </c>
      <c r="M9" s="17"/>
      <c r="N9" s="17">
        <v>4.48326988456621E-2</v>
      </c>
      <c r="O9" s="17">
        <v>4.25002381929485E-2</v>
      </c>
      <c r="P9" s="17">
        <v>2.32358323621145E-2</v>
      </c>
      <c r="Q9" s="17">
        <v>4.3881567533277897E-2</v>
      </c>
      <c r="R9" s="17"/>
      <c r="S9" s="17">
        <v>5.6379578787471699E-2</v>
      </c>
      <c r="T9" s="17">
        <v>4.7247988747210701E-2</v>
      </c>
      <c r="U9" s="17">
        <v>6.2507235404547404E-2</v>
      </c>
      <c r="V9" s="17">
        <v>3.0895907812940299E-2</v>
      </c>
      <c r="W9" s="17">
        <v>3.6124951121305399E-2</v>
      </c>
      <c r="X9" s="17">
        <v>3.1760729415119003E-2</v>
      </c>
      <c r="Y9" s="17">
        <v>3.6141005367878398E-2</v>
      </c>
      <c r="Z9" s="17">
        <v>2.2290537048675001E-2</v>
      </c>
      <c r="AA9" s="17">
        <v>2.4001815694981301E-2</v>
      </c>
      <c r="AB9" s="17">
        <v>2.69165880401054E-2</v>
      </c>
      <c r="AC9" s="17">
        <v>4.20739588967287E-2</v>
      </c>
      <c r="AD9" s="17">
        <v>3.2002745926830903E-2</v>
      </c>
      <c r="AE9" s="17"/>
      <c r="AF9" s="17">
        <v>1.6822911531055001E-2</v>
      </c>
      <c r="AG9" s="17">
        <v>2.9524514152820799E-2</v>
      </c>
      <c r="AH9" s="17">
        <v>7.3050035991093804E-2</v>
      </c>
      <c r="AI9" s="17"/>
      <c r="AJ9" s="17">
        <v>1.57242973228537E-2</v>
      </c>
      <c r="AK9" s="17">
        <v>4.2605075863233803E-2</v>
      </c>
      <c r="AL9" s="17">
        <v>4.2764661650283801E-2</v>
      </c>
      <c r="AM9" s="17">
        <v>5.4389891336975298E-2</v>
      </c>
      <c r="AN9" s="17">
        <v>8.0771811067300497E-2</v>
      </c>
      <c r="AO9" s="17"/>
      <c r="AP9" s="17">
        <v>1.8281469989652899E-2</v>
      </c>
      <c r="AQ9" s="17">
        <v>4.8682242053298602E-2</v>
      </c>
      <c r="AR9" s="17">
        <v>3.4009241235376297E-2</v>
      </c>
      <c r="AS9" s="17"/>
      <c r="AT9" s="17">
        <v>5.5752903390826596E-3</v>
      </c>
      <c r="AU9" s="17">
        <v>2.2300205787584799E-2</v>
      </c>
      <c r="AV9" s="17">
        <v>2.2674839011353299E-2</v>
      </c>
      <c r="AW9" s="17">
        <v>7.6757758401856294E-2</v>
      </c>
      <c r="AX9" s="17">
        <v>9.6820727482786806E-2</v>
      </c>
      <c r="AY9" s="17">
        <v>9.1131753435986396E-2</v>
      </c>
    </row>
    <row r="10" spans="2:51" x14ac:dyDescent="0.35">
      <c r="B10" s="18" t="s">
        <v>100</v>
      </c>
      <c r="C10" s="17">
        <v>5.5501371399126101E-2</v>
      </c>
      <c r="D10" s="17">
        <v>4.9961422762287502E-2</v>
      </c>
      <c r="E10" s="17">
        <v>6.0745027653806398E-2</v>
      </c>
      <c r="F10" s="17"/>
      <c r="G10" s="17">
        <v>0.15050906531040401</v>
      </c>
      <c r="H10" s="17">
        <v>0.109330653919707</v>
      </c>
      <c r="I10" s="17">
        <v>4.9784893677129002E-2</v>
      </c>
      <c r="J10" s="17">
        <v>2.04995237663331E-2</v>
      </c>
      <c r="K10" s="17">
        <v>1.43041202015549E-2</v>
      </c>
      <c r="L10" s="17">
        <v>9.4878815608704994E-3</v>
      </c>
      <c r="M10" s="17"/>
      <c r="N10" s="17">
        <v>4.9053731108294002E-2</v>
      </c>
      <c r="O10" s="17">
        <v>7.5753994721222795E-2</v>
      </c>
      <c r="P10" s="17">
        <v>4.8887765630940903E-2</v>
      </c>
      <c r="Q10" s="17">
        <v>4.7937346163612803E-2</v>
      </c>
      <c r="R10" s="17"/>
      <c r="S10" s="17">
        <v>6.9974528519658796E-2</v>
      </c>
      <c r="T10" s="17">
        <v>5.5568565392880298E-2</v>
      </c>
      <c r="U10" s="17">
        <v>3.47679674644506E-2</v>
      </c>
      <c r="V10" s="17">
        <v>4.1568953692683201E-2</v>
      </c>
      <c r="W10" s="17">
        <v>6.6913079498613304E-2</v>
      </c>
      <c r="X10" s="17">
        <v>5.77877119104055E-2</v>
      </c>
      <c r="Y10" s="17">
        <v>5.2038104810163098E-2</v>
      </c>
      <c r="Z10" s="17">
        <v>5.5720679062890799E-2</v>
      </c>
      <c r="AA10" s="17">
        <v>5.5397110563072699E-2</v>
      </c>
      <c r="AB10" s="17">
        <v>5.5993789756646102E-2</v>
      </c>
      <c r="AC10" s="17">
        <v>4.1728624361072497E-2</v>
      </c>
      <c r="AD10" s="17">
        <v>8.1841923484462203E-2</v>
      </c>
      <c r="AE10" s="17"/>
      <c r="AF10" s="17">
        <v>2.55107639771429E-2</v>
      </c>
      <c r="AG10" s="17">
        <v>4.04890966176484E-2</v>
      </c>
      <c r="AH10" s="17">
        <v>0.106602222242796</v>
      </c>
      <c r="AI10" s="17"/>
      <c r="AJ10" s="17">
        <v>2.0466189919831901E-2</v>
      </c>
      <c r="AK10" s="17">
        <v>5.75604110199135E-2</v>
      </c>
      <c r="AL10" s="17">
        <v>3.1211887796007101E-2</v>
      </c>
      <c r="AM10" s="17">
        <v>2.1970154936809001E-2</v>
      </c>
      <c r="AN10" s="17">
        <v>9.9080741292358901E-2</v>
      </c>
      <c r="AO10" s="17"/>
      <c r="AP10" s="17">
        <v>3.8442465751184401E-2</v>
      </c>
      <c r="AQ10" s="17">
        <v>6.7419800844253794E-2</v>
      </c>
      <c r="AR10" s="17">
        <v>6.91843473873993E-2</v>
      </c>
      <c r="AS10" s="17"/>
      <c r="AT10" s="17">
        <v>1.3191559657119401E-2</v>
      </c>
      <c r="AU10" s="17">
        <v>3.0576709644589702E-2</v>
      </c>
      <c r="AV10" s="17">
        <v>5.10488281737385E-2</v>
      </c>
      <c r="AW10" s="17">
        <v>9.7197928651953494E-2</v>
      </c>
      <c r="AX10" s="17">
        <v>0.145361939375907</v>
      </c>
      <c r="AY10" s="17">
        <v>1.55681978363711E-2</v>
      </c>
    </row>
    <row r="11" spans="2:51" x14ac:dyDescent="0.35">
      <c r="B11" s="18" t="s">
        <v>101</v>
      </c>
      <c r="C11" s="17">
        <v>0.114455188918397</v>
      </c>
      <c r="D11" s="17">
        <v>0.124639734554979</v>
      </c>
      <c r="E11" s="17">
        <v>0.10455973683453899</v>
      </c>
      <c r="F11" s="17"/>
      <c r="G11" s="17">
        <v>0.204186317162381</v>
      </c>
      <c r="H11" s="17">
        <v>0.22781348434128701</v>
      </c>
      <c r="I11" s="17">
        <v>0.14267785716236001</v>
      </c>
      <c r="J11" s="17">
        <v>5.4801420263030198E-2</v>
      </c>
      <c r="K11" s="17">
        <v>4.75481627912109E-2</v>
      </c>
      <c r="L11" s="17">
        <v>3.32837893896792E-2</v>
      </c>
      <c r="M11" s="17"/>
      <c r="N11" s="17">
        <v>0.134009662593958</v>
      </c>
      <c r="O11" s="17">
        <v>0.14443478099873899</v>
      </c>
      <c r="P11" s="17">
        <v>9.3080723009385899E-2</v>
      </c>
      <c r="Q11" s="17">
        <v>8.1352889307370002E-2</v>
      </c>
      <c r="R11" s="17"/>
      <c r="S11" s="17">
        <v>0.13468778046618299</v>
      </c>
      <c r="T11" s="17">
        <v>0.12083160936910101</v>
      </c>
      <c r="U11" s="17">
        <v>0.122392865256001</v>
      </c>
      <c r="V11" s="17">
        <v>7.6508975305659699E-2</v>
      </c>
      <c r="W11" s="17">
        <v>0.114961137233757</v>
      </c>
      <c r="X11" s="17">
        <v>0.118095567331695</v>
      </c>
      <c r="Y11" s="17">
        <v>0.12541087427699801</v>
      </c>
      <c r="Z11" s="17">
        <v>0.10700830292824599</v>
      </c>
      <c r="AA11" s="17">
        <v>0.10982962538209699</v>
      </c>
      <c r="AB11" s="17">
        <v>0.123827553798683</v>
      </c>
      <c r="AC11" s="17">
        <v>0.112917854554382</v>
      </c>
      <c r="AD11" s="17">
        <v>4.49320961425103E-2</v>
      </c>
      <c r="AE11" s="17"/>
      <c r="AF11" s="17">
        <v>6.6548351306634196E-2</v>
      </c>
      <c r="AG11" s="17">
        <v>0.11891309121855401</v>
      </c>
      <c r="AH11" s="17">
        <v>0.16072640913442399</v>
      </c>
      <c r="AI11" s="17"/>
      <c r="AJ11" s="17">
        <v>7.3709189024945804E-2</v>
      </c>
      <c r="AK11" s="17">
        <v>0.163824534061043</v>
      </c>
      <c r="AL11" s="17">
        <v>8.9431122838267693E-2</v>
      </c>
      <c r="AM11" s="17">
        <v>2.78054657235111E-2</v>
      </c>
      <c r="AN11" s="17">
        <v>0.14477863628432699</v>
      </c>
      <c r="AO11" s="17"/>
      <c r="AP11" s="17">
        <v>8.5889994321895993E-2</v>
      </c>
      <c r="AQ11" s="17">
        <v>0.153529552620919</v>
      </c>
      <c r="AR11" s="17">
        <v>0.11775842422675301</v>
      </c>
      <c r="AS11" s="17"/>
      <c r="AT11" s="17">
        <v>4.3815769644986298E-2</v>
      </c>
      <c r="AU11" s="17">
        <v>0.11977157687692799</v>
      </c>
      <c r="AV11" s="17">
        <v>0.12997332347774199</v>
      </c>
      <c r="AW11" s="17">
        <v>0.120814084340138</v>
      </c>
      <c r="AX11" s="17">
        <v>0.22624796018791499</v>
      </c>
      <c r="AY11" s="17">
        <v>0.104665361758133</v>
      </c>
    </row>
    <row r="12" spans="2:51" x14ac:dyDescent="0.35">
      <c r="B12" s="18" t="s">
        <v>102</v>
      </c>
      <c r="C12" s="17">
        <v>0.17878095230712901</v>
      </c>
      <c r="D12" s="17">
        <v>0.19073887886820701</v>
      </c>
      <c r="E12" s="17">
        <v>0.16648834452143099</v>
      </c>
      <c r="F12" s="17"/>
      <c r="G12" s="17">
        <v>0.185260981190291</v>
      </c>
      <c r="H12" s="17">
        <v>0.30242589704587602</v>
      </c>
      <c r="I12" s="17">
        <v>0.25317732067926002</v>
      </c>
      <c r="J12" s="17">
        <v>0.14812830080009901</v>
      </c>
      <c r="K12" s="17">
        <v>9.5084635287549693E-2</v>
      </c>
      <c r="L12" s="17">
        <v>9.4684509953778404E-2</v>
      </c>
      <c r="M12" s="17"/>
      <c r="N12" s="17">
        <v>0.18722123058158899</v>
      </c>
      <c r="O12" s="17">
        <v>0.17342157732753199</v>
      </c>
      <c r="P12" s="17">
        <v>0.184138374927132</v>
      </c>
      <c r="Q12" s="17">
        <v>0.16793612577033401</v>
      </c>
      <c r="R12" s="17"/>
      <c r="S12" s="17">
        <v>0.212551445462835</v>
      </c>
      <c r="T12" s="17">
        <v>0.16154999981139001</v>
      </c>
      <c r="U12" s="17">
        <v>0.140562567917843</v>
      </c>
      <c r="V12" s="17">
        <v>0.15466765592703099</v>
      </c>
      <c r="W12" s="17">
        <v>0.15708909625880599</v>
      </c>
      <c r="X12" s="17">
        <v>0.19937037576459299</v>
      </c>
      <c r="Y12" s="17">
        <v>0.14919514561293801</v>
      </c>
      <c r="Z12" s="17">
        <v>0.16392617469066101</v>
      </c>
      <c r="AA12" s="17">
        <v>0.18789786469633199</v>
      </c>
      <c r="AB12" s="17">
        <v>0.19954137813123099</v>
      </c>
      <c r="AC12" s="17">
        <v>0.19431838982784699</v>
      </c>
      <c r="AD12" s="17">
        <v>0.23558691129484499</v>
      </c>
      <c r="AE12" s="17"/>
      <c r="AF12" s="17">
        <v>0.15228111264035599</v>
      </c>
      <c r="AG12" s="17">
        <v>0.19350356325603801</v>
      </c>
      <c r="AH12" s="17">
        <v>0.21987040821158799</v>
      </c>
      <c r="AI12" s="17"/>
      <c r="AJ12" s="17">
        <v>0.15763388891003799</v>
      </c>
      <c r="AK12" s="17">
        <v>0.19418171747010299</v>
      </c>
      <c r="AL12" s="17">
        <v>0.19039807838252401</v>
      </c>
      <c r="AM12" s="17">
        <v>0.19373026321897499</v>
      </c>
      <c r="AN12" s="17">
        <v>0.187134033101098</v>
      </c>
      <c r="AO12" s="17"/>
      <c r="AP12" s="17">
        <v>0.16837047341428901</v>
      </c>
      <c r="AQ12" s="17">
        <v>0.18318547552882999</v>
      </c>
      <c r="AR12" s="17">
        <v>0.19961841072115999</v>
      </c>
      <c r="AS12" s="17"/>
      <c r="AT12" s="17">
        <v>0.104546950217257</v>
      </c>
      <c r="AU12" s="17">
        <v>0.238623893113795</v>
      </c>
      <c r="AV12" s="17">
        <v>0.20971977312850301</v>
      </c>
      <c r="AW12" s="17">
        <v>0.16351104551609599</v>
      </c>
      <c r="AX12" s="17">
        <v>0.25060623777116497</v>
      </c>
      <c r="AY12" s="17">
        <v>9.9907116132722101E-2</v>
      </c>
    </row>
    <row r="13" spans="2:51" x14ac:dyDescent="0.35">
      <c r="B13" s="18" t="s">
        <v>103</v>
      </c>
      <c r="C13" s="17">
        <v>0.16725646147918999</v>
      </c>
      <c r="D13" s="17">
        <v>0.159715459128981</v>
      </c>
      <c r="E13" s="17">
        <v>0.17346393777333899</v>
      </c>
      <c r="F13" s="17"/>
      <c r="G13" s="17">
        <v>0.11616736195445999</v>
      </c>
      <c r="H13" s="17">
        <v>0.164027870691418</v>
      </c>
      <c r="I13" s="17">
        <v>0.24100241157690999</v>
      </c>
      <c r="J13" s="17">
        <v>0.21490034055158699</v>
      </c>
      <c r="K13" s="17">
        <v>0.150962421265465</v>
      </c>
      <c r="L13" s="17">
        <v>0.11620949108315499</v>
      </c>
      <c r="M13" s="17"/>
      <c r="N13" s="17">
        <v>0.18476398654155601</v>
      </c>
      <c r="O13" s="17">
        <v>0.155093166419106</v>
      </c>
      <c r="P13" s="17">
        <v>0.178228416762336</v>
      </c>
      <c r="Q13" s="17">
        <v>0.15047217992419101</v>
      </c>
      <c r="R13" s="17"/>
      <c r="S13" s="17">
        <v>0.15760828879073899</v>
      </c>
      <c r="T13" s="17">
        <v>0.14042106991223599</v>
      </c>
      <c r="U13" s="17">
        <v>0.17390909680610001</v>
      </c>
      <c r="V13" s="17">
        <v>0.179857510341148</v>
      </c>
      <c r="W13" s="17">
        <v>0.182092822355646</v>
      </c>
      <c r="X13" s="17">
        <v>0.161264945365448</v>
      </c>
      <c r="Y13" s="17">
        <v>0.161151421093161</v>
      </c>
      <c r="Z13" s="17">
        <v>0.18718776618372099</v>
      </c>
      <c r="AA13" s="17">
        <v>0.17955846918578799</v>
      </c>
      <c r="AB13" s="17">
        <v>0.153944407774288</v>
      </c>
      <c r="AC13" s="17">
        <v>0.19711913804880499</v>
      </c>
      <c r="AD13" s="17">
        <v>0.19147027753409901</v>
      </c>
      <c r="AE13" s="17"/>
      <c r="AF13" s="17">
        <v>0.160575734493938</v>
      </c>
      <c r="AG13" s="17">
        <v>0.18483494061740199</v>
      </c>
      <c r="AH13" s="17">
        <v>0.16740408824528699</v>
      </c>
      <c r="AI13" s="17"/>
      <c r="AJ13" s="17">
        <v>0.16571988505033</v>
      </c>
      <c r="AK13" s="17">
        <v>0.17208637780616101</v>
      </c>
      <c r="AL13" s="17">
        <v>0.172451670769628</v>
      </c>
      <c r="AM13" s="17">
        <v>0.178318437405379</v>
      </c>
      <c r="AN13" s="17">
        <v>0.154069916160335</v>
      </c>
      <c r="AO13" s="17"/>
      <c r="AP13" s="17">
        <v>0.18105652940727501</v>
      </c>
      <c r="AQ13" s="17">
        <v>0.162433011932483</v>
      </c>
      <c r="AR13" s="17">
        <v>0.14031070312027999</v>
      </c>
      <c r="AS13" s="17"/>
      <c r="AT13" s="17">
        <v>0.123317873441324</v>
      </c>
      <c r="AU13" s="17">
        <v>0.23175352582782199</v>
      </c>
      <c r="AV13" s="17">
        <v>0.188967661655912</v>
      </c>
      <c r="AW13" s="17">
        <v>0.179674791503105</v>
      </c>
      <c r="AX13" s="17">
        <v>0.158125179998927</v>
      </c>
      <c r="AY13" s="17">
        <v>0.15643169081839201</v>
      </c>
    </row>
    <row r="14" spans="2:51" x14ac:dyDescent="0.35">
      <c r="B14" s="18" t="s">
        <v>104</v>
      </c>
      <c r="C14" s="17">
        <v>0.170871787595751</v>
      </c>
      <c r="D14" s="17">
        <v>0.15427590847471301</v>
      </c>
      <c r="E14" s="17">
        <v>0.187420556027908</v>
      </c>
      <c r="F14" s="17"/>
      <c r="G14" s="17">
        <v>0.13089608087922899</v>
      </c>
      <c r="H14" s="17">
        <v>4.9382832521438103E-2</v>
      </c>
      <c r="I14" s="17">
        <v>0.177818789075253</v>
      </c>
      <c r="J14" s="17">
        <v>0.302844707162926</v>
      </c>
      <c r="K14" s="17">
        <v>0.188446380750837</v>
      </c>
      <c r="L14" s="17">
        <v>0.171647349281839</v>
      </c>
      <c r="M14" s="17"/>
      <c r="N14" s="17">
        <v>0.15926099630565299</v>
      </c>
      <c r="O14" s="17">
        <v>0.16610062543717499</v>
      </c>
      <c r="P14" s="17">
        <v>0.173077817886783</v>
      </c>
      <c r="Q14" s="17">
        <v>0.18680632877629</v>
      </c>
      <c r="R14" s="17"/>
      <c r="S14" s="17">
        <v>0.14287189714099</v>
      </c>
      <c r="T14" s="17">
        <v>0.18240995021752399</v>
      </c>
      <c r="U14" s="17">
        <v>0.19698013295094599</v>
      </c>
      <c r="V14" s="17">
        <v>0.208776444175436</v>
      </c>
      <c r="W14" s="17">
        <v>0.22294023867263199</v>
      </c>
      <c r="X14" s="17">
        <v>0.16658350479436901</v>
      </c>
      <c r="Y14" s="17">
        <v>0.15226789299959001</v>
      </c>
      <c r="Z14" s="17">
        <v>0.17103935628304301</v>
      </c>
      <c r="AA14" s="17">
        <v>0.16282361142778301</v>
      </c>
      <c r="AB14" s="17">
        <v>0.1571109275775</v>
      </c>
      <c r="AC14" s="17">
        <v>0.12453674288828701</v>
      </c>
      <c r="AD14" s="17">
        <v>0.15710519053810701</v>
      </c>
      <c r="AE14" s="17"/>
      <c r="AF14" s="17">
        <v>0.193479659369173</v>
      </c>
      <c r="AG14" s="17">
        <v>0.16739163040073801</v>
      </c>
      <c r="AH14" s="17">
        <v>0.13696421494538899</v>
      </c>
      <c r="AI14" s="17"/>
      <c r="AJ14" s="17">
        <v>0.19316577509869301</v>
      </c>
      <c r="AK14" s="17">
        <v>0.145540422174812</v>
      </c>
      <c r="AL14" s="17">
        <v>0.196024703034821</v>
      </c>
      <c r="AM14" s="17">
        <v>0.18931527476510901</v>
      </c>
      <c r="AN14" s="17">
        <v>0.156700774267992</v>
      </c>
      <c r="AO14" s="17"/>
      <c r="AP14" s="17">
        <v>0.15437138509121601</v>
      </c>
      <c r="AQ14" s="17">
        <v>0.148074680939769</v>
      </c>
      <c r="AR14" s="17">
        <v>0.20736202870100201</v>
      </c>
      <c r="AS14" s="17"/>
      <c r="AT14" s="17">
        <v>0.18367404118501199</v>
      </c>
      <c r="AU14" s="17">
        <v>0.19693309998132699</v>
      </c>
      <c r="AV14" s="17">
        <v>0.19212062500354399</v>
      </c>
      <c r="AW14" s="17">
        <v>0.20032077347042501</v>
      </c>
      <c r="AX14" s="17">
        <v>8.0559606238241099E-2</v>
      </c>
      <c r="AY14" s="17">
        <v>0.26825966087963499</v>
      </c>
    </row>
    <row r="15" spans="2:51" x14ac:dyDescent="0.35">
      <c r="B15" s="18" t="s">
        <v>105</v>
      </c>
      <c r="C15" s="17">
        <v>0.27101076708510002</v>
      </c>
      <c r="D15" s="17">
        <v>0.28121097491699898</v>
      </c>
      <c r="E15" s="17">
        <v>0.26239177956543802</v>
      </c>
      <c r="F15" s="17"/>
      <c r="G15" s="17">
        <v>9.5671072400566395E-2</v>
      </c>
      <c r="H15" s="17">
        <v>8.4415660954546098E-2</v>
      </c>
      <c r="I15" s="17">
        <v>8.5758782778184203E-2</v>
      </c>
      <c r="J15" s="17">
        <v>0.23905496352171901</v>
      </c>
      <c r="K15" s="17">
        <v>0.490406028599777</v>
      </c>
      <c r="L15" s="17">
        <v>0.56774620674907705</v>
      </c>
      <c r="M15" s="17"/>
      <c r="N15" s="17">
        <v>0.24003636104599599</v>
      </c>
      <c r="O15" s="17">
        <v>0.239199601831908</v>
      </c>
      <c r="P15" s="17">
        <v>0.29723708709389501</v>
      </c>
      <c r="Q15" s="17">
        <v>0.31590914526403102</v>
      </c>
      <c r="R15" s="17"/>
      <c r="S15" s="17">
        <v>0.22081604759901699</v>
      </c>
      <c r="T15" s="17">
        <v>0.29011492515908599</v>
      </c>
      <c r="U15" s="17">
        <v>0.26888013420011198</v>
      </c>
      <c r="V15" s="17">
        <v>0.305177280468445</v>
      </c>
      <c r="W15" s="17">
        <v>0.21328926366252099</v>
      </c>
      <c r="X15" s="17">
        <v>0.26258261772339397</v>
      </c>
      <c r="Y15" s="17">
        <v>0.32086197880711198</v>
      </c>
      <c r="Z15" s="17">
        <v>0.29282718380276301</v>
      </c>
      <c r="AA15" s="17">
        <v>0.27231504555172598</v>
      </c>
      <c r="AB15" s="17">
        <v>0.28266535492154599</v>
      </c>
      <c r="AC15" s="17">
        <v>0.28730529142287697</v>
      </c>
      <c r="AD15" s="17">
        <v>0.257060855079146</v>
      </c>
      <c r="AE15" s="17"/>
      <c r="AF15" s="17">
        <v>0.38293237552183301</v>
      </c>
      <c r="AG15" s="17">
        <v>0.26418986056529897</v>
      </c>
      <c r="AH15" s="17">
        <v>0.13213214983259899</v>
      </c>
      <c r="AI15" s="17"/>
      <c r="AJ15" s="17">
        <v>0.37292203086141101</v>
      </c>
      <c r="AK15" s="17">
        <v>0.222608012016344</v>
      </c>
      <c r="AL15" s="17">
        <v>0.27444125858227297</v>
      </c>
      <c r="AM15" s="17">
        <v>0.31656950739078399</v>
      </c>
      <c r="AN15" s="17">
        <v>0.172202084505862</v>
      </c>
      <c r="AO15" s="17"/>
      <c r="AP15" s="17">
        <v>0.35358768202448698</v>
      </c>
      <c r="AQ15" s="17">
        <v>0.23473840615725999</v>
      </c>
      <c r="AR15" s="17">
        <v>0.231756844608031</v>
      </c>
      <c r="AS15" s="17"/>
      <c r="AT15" s="17">
        <v>0.52273134151943701</v>
      </c>
      <c r="AU15" s="17">
        <v>0.159053863302073</v>
      </c>
      <c r="AV15" s="17">
        <v>0.205494949549207</v>
      </c>
      <c r="AW15" s="17">
        <v>0.15640781623623101</v>
      </c>
      <c r="AX15" s="17">
        <v>4.2278348945059101E-2</v>
      </c>
      <c r="AY15" s="17">
        <v>0.24266173785926001</v>
      </c>
    </row>
    <row r="16" spans="2:51" x14ac:dyDescent="0.35">
      <c r="B16" s="18" t="s">
        <v>72</v>
      </c>
      <c r="C16" s="19">
        <v>3.0112122449482701E-3</v>
      </c>
      <c r="D16" s="19">
        <v>1.42174958196361E-3</v>
      </c>
      <c r="E16" s="19">
        <v>4.5763980702783896E-3</v>
      </c>
      <c r="F16" s="19"/>
      <c r="G16" s="19">
        <v>1.00881778734446E-2</v>
      </c>
      <c r="H16" s="19">
        <v>2.6598705804603798E-3</v>
      </c>
      <c r="I16" s="19">
        <v>2.8994409254106601E-3</v>
      </c>
      <c r="J16" s="19">
        <v>0</v>
      </c>
      <c r="K16" s="19">
        <v>3.1494542149589802E-3</v>
      </c>
      <c r="L16" s="19">
        <v>1.04595437998894E-3</v>
      </c>
      <c r="M16" s="19"/>
      <c r="N16" s="19">
        <v>8.2133297729042396E-4</v>
      </c>
      <c r="O16" s="19">
        <v>3.49601507136916E-3</v>
      </c>
      <c r="P16" s="19">
        <v>2.1139823274128802E-3</v>
      </c>
      <c r="Q16" s="19">
        <v>5.7044172608938697E-3</v>
      </c>
      <c r="R16" s="19"/>
      <c r="S16" s="19">
        <v>5.11043323310562E-3</v>
      </c>
      <c r="T16" s="19">
        <v>1.85589139057277E-3</v>
      </c>
      <c r="U16" s="19">
        <v>0</v>
      </c>
      <c r="V16" s="19">
        <v>2.54727227665632E-3</v>
      </c>
      <c r="W16" s="19">
        <v>6.5894111967198304E-3</v>
      </c>
      <c r="X16" s="19">
        <v>2.55454769497577E-3</v>
      </c>
      <c r="Y16" s="19">
        <v>2.93357703216055E-3</v>
      </c>
      <c r="Z16" s="19">
        <v>0</v>
      </c>
      <c r="AA16" s="19">
        <v>8.1764574982201698E-3</v>
      </c>
      <c r="AB16" s="19">
        <v>0</v>
      </c>
      <c r="AC16" s="19">
        <v>0</v>
      </c>
      <c r="AD16" s="19">
        <v>0</v>
      </c>
      <c r="AE16" s="19"/>
      <c r="AF16" s="19">
        <v>1.8490911598678E-3</v>
      </c>
      <c r="AG16" s="19">
        <v>1.1533031715005701E-3</v>
      </c>
      <c r="AH16" s="19">
        <v>3.2504713968245702E-3</v>
      </c>
      <c r="AI16" s="19"/>
      <c r="AJ16" s="19">
        <v>6.5874381189708899E-4</v>
      </c>
      <c r="AK16" s="19">
        <v>1.5934495883884201E-3</v>
      </c>
      <c r="AL16" s="19">
        <v>3.2766169461957602E-3</v>
      </c>
      <c r="AM16" s="19">
        <v>1.7901005222457501E-2</v>
      </c>
      <c r="AN16" s="19">
        <v>5.2620033207267198E-3</v>
      </c>
      <c r="AO16" s="19"/>
      <c r="AP16" s="19">
        <v>0</v>
      </c>
      <c r="AQ16" s="19">
        <v>1.9368299231861E-3</v>
      </c>
      <c r="AR16" s="19">
        <v>0</v>
      </c>
      <c r="AS16" s="19"/>
      <c r="AT16" s="19">
        <v>3.14717399578094E-3</v>
      </c>
      <c r="AU16" s="19">
        <v>9.8712546588011394E-4</v>
      </c>
      <c r="AV16" s="19">
        <v>0</v>
      </c>
      <c r="AW16" s="19">
        <v>5.3158018801955096E-3</v>
      </c>
      <c r="AX16" s="19">
        <v>0</v>
      </c>
      <c r="AY16" s="19">
        <v>2.1374481279500399E-2</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Y21"/>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110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99</v>
      </c>
      <c r="C9" s="17">
        <v>4.51425917394596E-2</v>
      </c>
      <c r="D9" s="17">
        <v>3.8081870484093797E-2</v>
      </c>
      <c r="E9" s="17">
        <v>5.1805237166799099E-2</v>
      </c>
      <c r="F9" s="17"/>
      <c r="G9" s="17">
        <v>0.13614066623996099</v>
      </c>
      <c r="H9" s="17">
        <v>5.3056011766649598E-2</v>
      </c>
      <c r="I9" s="17">
        <v>4.6377820924909899E-2</v>
      </c>
      <c r="J9" s="17">
        <v>2.4454025603542599E-2</v>
      </c>
      <c r="K9" s="17">
        <v>2.0744063352034599E-2</v>
      </c>
      <c r="L9" s="17">
        <v>1.05487179885382E-2</v>
      </c>
      <c r="M9" s="17"/>
      <c r="N9" s="17">
        <v>4.42450711310719E-2</v>
      </c>
      <c r="O9" s="17">
        <v>6.3997622254243602E-2</v>
      </c>
      <c r="P9" s="17">
        <v>2.3208908941354502E-2</v>
      </c>
      <c r="Q9" s="17">
        <v>4.6382326142257298E-2</v>
      </c>
      <c r="R9" s="17"/>
      <c r="S9" s="17">
        <v>6.2344683310594402E-2</v>
      </c>
      <c r="T9" s="17">
        <v>5.7188768287591001E-2</v>
      </c>
      <c r="U9" s="17">
        <v>4.5366754999827397E-2</v>
      </c>
      <c r="V9" s="17">
        <v>3.5274320290262701E-2</v>
      </c>
      <c r="W9" s="17">
        <v>4.6047393108714203E-2</v>
      </c>
      <c r="X9" s="17">
        <v>4.3430961390915297E-2</v>
      </c>
      <c r="Y9" s="17">
        <v>4.4096531215833998E-2</v>
      </c>
      <c r="Z9" s="17">
        <v>2.2098140738839301E-2</v>
      </c>
      <c r="AA9" s="17">
        <v>5.1094272459063297E-2</v>
      </c>
      <c r="AB9" s="17">
        <v>1.88792009004803E-2</v>
      </c>
      <c r="AC9" s="17">
        <v>3.4921942437597199E-2</v>
      </c>
      <c r="AD9" s="17">
        <v>5.2169994876332303E-2</v>
      </c>
      <c r="AE9" s="17"/>
      <c r="AF9" s="17">
        <v>2.6684733664611601E-2</v>
      </c>
      <c r="AG9" s="17">
        <v>2.83624250602168E-2</v>
      </c>
      <c r="AH9" s="17">
        <v>7.3090078219013005E-2</v>
      </c>
      <c r="AI9" s="17"/>
      <c r="AJ9" s="17">
        <v>2.3693863409129601E-2</v>
      </c>
      <c r="AK9" s="17">
        <v>4.1445537106412203E-2</v>
      </c>
      <c r="AL9" s="17">
        <v>2.42028336316975E-2</v>
      </c>
      <c r="AM9" s="17">
        <v>6.1834329638833903E-2</v>
      </c>
      <c r="AN9" s="17">
        <v>7.1243592196117894E-2</v>
      </c>
      <c r="AO9" s="17"/>
      <c r="AP9" s="17">
        <v>2.3116396699987201E-2</v>
      </c>
      <c r="AQ9" s="17">
        <v>5.5550096756481801E-2</v>
      </c>
      <c r="AR9" s="17">
        <v>5.86975380839257E-2</v>
      </c>
      <c r="AS9" s="17"/>
      <c r="AT9" s="17">
        <v>1.6145908346950601E-2</v>
      </c>
      <c r="AU9" s="17">
        <v>1.7892700944230101E-2</v>
      </c>
      <c r="AV9" s="17">
        <v>3.0781798852180499E-2</v>
      </c>
      <c r="AW9" s="17">
        <v>8.35934662313913E-2</v>
      </c>
      <c r="AX9" s="17">
        <v>0.115232440387354</v>
      </c>
      <c r="AY9" s="17">
        <v>5.2558317888304902E-2</v>
      </c>
    </row>
    <row r="10" spans="2:51" x14ac:dyDescent="0.35">
      <c r="B10" s="18" t="s">
        <v>100</v>
      </c>
      <c r="C10" s="17">
        <v>5.15579021518121E-2</v>
      </c>
      <c r="D10" s="17">
        <v>5.4839297481086E-2</v>
      </c>
      <c r="E10" s="17">
        <v>4.8132092751871199E-2</v>
      </c>
      <c r="F10" s="17"/>
      <c r="G10" s="17">
        <v>0.10344796576967499</v>
      </c>
      <c r="H10" s="17">
        <v>9.6661177220896705E-2</v>
      </c>
      <c r="I10" s="17">
        <v>4.2939135673481801E-2</v>
      </c>
      <c r="J10" s="17">
        <v>3.9577473320514998E-2</v>
      </c>
      <c r="K10" s="17">
        <v>3.60995170826688E-2</v>
      </c>
      <c r="L10" s="17">
        <v>7.6677285782853297E-3</v>
      </c>
      <c r="M10" s="17"/>
      <c r="N10" s="17">
        <v>5.5895351036635101E-2</v>
      </c>
      <c r="O10" s="17">
        <v>5.9936616211038199E-2</v>
      </c>
      <c r="P10" s="17">
        <v>5.3731054754402603E-2</v>
      </c>
      <c r="Q10" s="17">
        <v>3.5941042562049899E-2</v>
      </c>
      <c r="R10" s="17"/>
      <c r="S10" s="17">
        <v>6.3654763911278903E-2</v>
      </c>
      <c r="T10" s="17">
        <v>4.5273546853077197E-2</v>
      </c>
      <c r="U10" s="17">
        <v>4.6262851157701901E-2</v>
      </c>
      <c r="V10" s="17">
        <v>4.45475380108767E-2</v>
      </c>
      <c r="W10" s="17">
        <v>5.9771102073252501E-2</v>
      </c>
      <c r="X10" s="17">
        <v>5.72980165040433E-2</v>
      </c>
      <c r="Y10" s="17">
        <v>3.2424051021048499E-2</v>
      </c>
      <c r="Z10" s="17">
        <v>5.1635487533772298E-2</v>
      </c>
      <c r="AA10" s="17">
        <v>7.3847974535045394E-2</v>
      </c>
      <c r="AB10" s="17">
        <v>4.2848399240059697E-2</v>
      </c>
      <c r="AC10" s="17">
        <v>5.5446353982763402E-2</v>
      </c>
      <c r="AD10" s="17">
        <v>9.9529134770263792E-3</v>
      </c>
      <c r="AE10" s="17"/>
      <c r="AF10" s="17">
        <v>3.2031284818667703E-2</v>
      </c>
      <c r="AG10" s="17">
        <v>4.6017454193055501E-2</v>
      </c>
      <c r="AH10" s="17">
        <v>7.0033707673347101E-2</v>
      </c>
      <c r="AI10" s="17"/>
      <c r="AJ10" s="17">
        <v>3.7614063164716702E-2</v>
      </c>
      <c r="AK10" s="17">
        <v>6.0602163766853602E-2</v>
      </c>
      <c r="AL10" s="17">
        <v>4.4701791464271598E-2</v>
      </c>
      <c r="AM10" s="17">
        <v>2.78054657235111E-2</v>
      </c>
      <c r="AN10" s="17">
        <v>6.3055012466073895E-2</v>
      </c>
      <c r="AO10" s="17"/>
      <c r="AP10" s="17">
        <v>3.8075357518988502E-2</v>
      </c>
      <c r="AQ10" s="17">
        <v>6.7157964532885597E-2</v>
      </c>
      <c r="AR10" s="17">
        <v>4.87569769024708E-2</v>
      </c>
      <c r="AS10" s="17"/>
      <c r="AT10" s="17">
        <v>2.2016504702445799E-2</v>
      </c>
      <c r="AU10" s="17">
        <v>2.19081031005719E-2</v>
      </c>
      <c r="AV10" s="17">
        <v>5.3933449796294199E-2</v>
      </c>
      <c r="AW10" s="17">
        <v>7.7610543861188597E-2</v>
      </c>
      <c r="AX10" s="17">
        <v>0.122349028387369</v>
      </c>
      <c r="AY10" s="17">
        <v>7.0282136337621204E-2</v>
      </c>
    </row>
    <row r="11" spans="2:51" x14ac:dyDescent="0.35">
      <c r="B11" s="18" t="s">
        <v>101</v>
      </c>
      <c r="C11" s="17">
        <v>0.11637788963961899</v>
      </c>
      <c r="D11" s="17">
        <v>0.115704476713376</v>
      </c>
      <c r="E11" s="17">
        <v>0.116570999228438</v>
      </c>
      <c r="F11" s="17"/>
      <c r="G11" s="17">
        <v>0.21383358002467501</v>
      </c>
      <c r="H11" s="17">
        <v>0.19825404622242401</v>
      </c>
      <c r="I11" s="17">
        <v>0.14461788821563901</v>
      </c>
      <c r="J11" s="17">
        <v>7.9470780723146006E-2</v>
      </c>
      <c r="K11" s="17">
        <v>5.4248832886159601E-2</v>
      </c>
      <c r="L11" s="17">
        <v>3.4000031076819502E-2</v>
      </c>
      <c r="M11" s="17"/>
      <c r="N11" s="17">
        <v>0.12082314470087401</v>
      </c>
      <c r="O11" s="17">
        <v>0.13728506333263099</v>
      </c>
      <c r="P11" s="17">
        <v>0.111428418013064</v>
      </c>
      <c r="Q11" s="17">
        <v>9.3560567462523503E-2</v>
      </c>
      <c r="R11" s="17"/>
      <c r="S11" s="17">
        <v>0.14994201779314301</v>
      </c>
      <c r="T11" s="17">
        <v>0.122034647158062</v>
      </c>
      <c r="U11" s="17">
        <v>0.115949274516141</v>
      </c>
      <c r="V11" s="17">
        <v>7.9138330733896298E-2</v>
      </c>
      <c r="W11" s="17">
        <v>0.128088417463596</v>
      </c>
      <c r="X11" s="17">
        <v>0.13640756872649701</v>
      </c>
      <c r="Y11" s="17">
        <v>9.44412752854627E-2</v>
      </c>
      <c r="Z11" s="17">
        <v>8.1303547626991796E-2</v>
      </c>
      <c r="AA11" s="17">
        <v>8.77344501441467E-2</v>
      </c>
      <c r="AB11" s="17">
        <v>0.143041299656778</v>
      </c>
      <c r="AC11" s="17">
        <v>0.13612135467257599</v>
      </c>
      <c r="AD11" s="17">
        <v>5.7652825027463897E-2</v>
      </c>
      <c r="AE11" s="17"/>
      <c r="AF11" s="17">
        <v>8.2527369830726699E-2</v>
      </c>
      <c r="AG11" s="17">
        <v>0.10315250429680101</v>
      </c>
      <c r="AH11" s="17">
        <v>0.17256674640474901</v>
      </c>
      <c r="AI11" s="17"/>
      <c r="AJ11" s="17">
        <v>7.1725903547500594E-2</v>
      </c>
      <c r="AK11" s="17">
        <v>0.14078070260040901</v>
      </c>
      <c r="AL11" s="17">
        <v>0.118182079353266</v>
      </c>
      <c r="AM11" s="17">
        <v>8.9721605807862703E-2</v>
      </c>
      <c r="AN11" s="17">
        <v>0.148101354476808</v>
      </c>
      <c r="AO11" s="17"/>
      <c r="AP11" s="17">
        <v>8.6334234417283703E-2</v>
      </c>
      <c r="AQ11" s="17">
        <v>0.134975656190465</v>
      </c>
      <c r="AR11" s="17">
        <v>0.15773471983715201</v>
      </c>
      <c r="AS11" s="17"/>
      <c r="AT11" s="17">
        <v>4.5864983370562197E-2</v>
      </c>
      <c r="AU11" s="17">
        <v>9.4888714039736796E-2</v>
      </c>
      <c r="AV11" s="17">
        <v>0.137467116569231</v>
      </c>
      <c r="AW11" s="17">
        <v>0.112126964652791</v>
      </c>
      <c r="AX11" s="17">
        <v>0.241589834296635</v>
      </c>
      <c r="AY11" s="17">
        <v>0.22699314912865201</v>
      </c>
    </row>
    <row r="12" spans="2:51" x14ac:dyDescent="0.35">
      <c r="B12" s="18" t="s">
        <v>107</v>
      </c>
      <c r="C12" s="17">
        <v>0.136749378685359</v>
      </c>
      <c r="D12" s="17">
        <v>0.15301196309043</v>
      </c>
      <c r="E12" s="17">
        <v>0.120568984356201</v>
      </c>
      <c r="F12" s="17"/>
      <c r="G12" s="17">
        <v>0.25117168656751299</v>
      </c>
      <c r="H12" s="17">
        <v>0.21878816822099401</v>
      </c>
      <c r="I12" s="17">
        <v>0.14641724144979201</v>
      </c>
      <c r="J12" s="17">
        <v>9.8131671735247603E-2</v>
      </c>
      <c r="K12" s="17">
        <v>8.9482339953694201E-2</v>
      </c>
      <c r="L12" s="17">
        <v>4.9516481514443197E-2</v>
      </c>
      <c r="M12" s="17"/>
      <c r="N12" s="17">
        <v>0.175198149537065</v>
      </c>
      <c r="O12" s="17">
        <v>0.135514350727125</v>
      </c>
      <c r="P12" s="17">
        <v>0.13272462023281101</v>
      </c>
      <c r="Q12" s="17">
        <v>0.101758408048076</v>
      </c>
      <c r="R12" s="17"/>
      <c r="S12" s="17">
        <v>0.16402313834853299</v>
      </c>
      <c r="T12" s="17">
        <v>0.15041648197382401</v>
      </c>
      <c r="U12" s="17">
        <v>0.13594539080403001</v>
      </c>
      <c r="V12" s="17">
        <v>0.11930502705976601</v>
      </c>
      <c r="W12" s="17">
        <v>0.11641664975181699</v>
      </c>
      <c r="X12" s="17">
        <v>0.15639302784919401</v>
      </c>
      <c r="Y12" s="17">
        <v>0.116645265758259</v>
      </c>
      <c r="Z12" s="17">
        <v>0.16992670336322199</v>
      </c>
      <c r="AA12" s="17">
        <v>0.14256947682410001</v>
      </c>
      <c r="AB12" s="17">
        <v>0.10518329219351399</v>
      </c>
      <c r="AC12" s="17">
        <v>0.11460785407515001</v>
      </c>
      <c r="AD12" s="17">
        <v>0.112727118468492</v>
      </c>
      <c r="AE12" s="17"/>
      <c r="AF12" s="17">
        <v>9.8197703520925494E-2</v>
      </c>
      <c r="AG12" s="17">
        <v>0.14379256371195301</v>
      </c>
      <c r="AH12" s="17">
        <v>0.149293342724554</v>
      </c>
      <c r="AI12" s="17"/>
      <c r="AJ12" s="17">
        <v>0.117085405901416</v>
      </c>
      <c r="AK12" s="17">
        <v>0.16479955881445801</v>
      </c>
      <c r="AL12" s="17">
        <v>0.145480775346748</v>
      </c>
      <c r="AM12" s="17">
        <v>5.8902555913109701E-2</v>
      </c>
      <c r="AN12" s="17">
        <v>0.12991016260015401</v>
      </c>
      <c r="AO12" s="17"/>
      <c r="AP12" s="17">
        <v>0.13520781586741101</v>
      </c>
      <c r="AQ12" s="17">
        <v>0.15778648290237199</v>
      </c>
      <c r="AR12" s="17">
        <v>0.166395734086905</v>
      </c>
      <c r="AS12" s="17"/>
      <c r="AT12" s="17">
        <v>8.6468801430050105E-2</v>
      </c>
      <c r="AU12" s="17">
        <v>0.19283788017727799</v>
      </c>
      <c r="AV12" s="17">
        <v>0.15574109004494499</v>
      </c>
      <c r="AW12" s="17">
        <v>8.8797320913010999E-2</v>
      </c>
      <c r="AX12" s="17">
        <v>0.16432533080975201</v>
      </c>
      <c r="AY12" s="17">
        <v>0.18272753028577199</v>
      </c>
    </row>
    <row r="13" spans="2:51" x14ac:dyDescent="0.35">
      <c r="B13" s="18" t="s">
        <v>108</v>
      </c>
      <c r="C13" s="17">
        <v>0.10396697814050999</v>
      </c>
      <c r="D13" s="17">
        <v>0.108031095660246</v>
      </c>
      <c r="E13" s="17">
        <v>0.100064934556704</v>
      </c>
      <c r="F13" s="17"/>
      <c r="G13" s="17">
        <v>0.105520938421101</v>
      </c>
      <c r="H13" s="17">
        <v>0.103359857726797</v>
      </c>
      <c r="I13" s="17">
        <v>0.119496154611977</v>
      </c>
      <c r="J13" s="17">
        <v>0.10142848157369699</v>
      </c>
      <c r="K13" s="17">
        <v>9.99677647762654E-2</v>
      </c>
      <c r="L13" s="17">
        <v>9.5560811530886899E-2</v>
      </c>
      <c r="M13" s="17"/>
      <c r="N13" s="17">
        <v>0.138770840876071</v>
      </c>
      <c r="O13" s="17">
        <v>9.0635867222017899E-2</v>
      </c>
      <c r="P13" s="17">
        <v>9.7435450961998502E-2</v>
      </c>
      <c r="Q13" s="17">
        <v>8.6316735549059803E-2</v>
      </c>
      <c r="R13" s="17"/>
      <c r="S13" s="17">
        <v>0.14790731357936801</v>
      </c>
      <c r="T13" s="17">
        <v>9.9559529104814207E-2</v>
      </c>
      <c r="U13" s="17">
        <v>8.0436448019332807E-2</v>
      </c>
      <c r="V13" s="17">
        <v>0.131401415124105</v>
      </c>
      <c r="W13" s="17">
        <v>8.4517701489435701E-2</v>
      </c>
      <c r="X13" s="17">
        <v>8.8209356342948894E-2</v>
      </c>
      <c r="Y13" s="17">
        <v>6.8713822523630896E-2</v>
      </c>
      <c r="Z13" s="17">
        <v>0.133692318744909</v>
      </c>
      <c r="AA13" s="17">
        <v>9.3024094198988702E-2</v>
      </c>
      <c r="AB13" s="17">
        <v>0.1186683906423</v>
      </c>
      <c r="AC13" s="17">
        <v>6.0456612922521101E-2</v>
      </c>
      <c r="AD13" s="17">
        <v>0.113826562502368</v>
      </c>
      <c r="AE13" s="17"/>
      <c r="AF13" s="17">
        <v>9.4986464967688394E-2</v>
      </c>
      <c r="AG13" s="17">
        <v>0.126800952613593</v>
      </c>
      <c r="AH13" s="17">
        <v>8.4575529286704601E-2</v>
      </c>
      <c r="AI13" s="17"/>
      <c r="AJ13" s="17">
        <v>0.11074058916959099</v>
      </c>
      <c r="AK13" s="17">
        <v>0.106926437335814</v>
      </c>
      <c r="AL13" s="17">
        <v>0.15281041426672301</v>
      </c>
      <c r="AM13" s="17">
        <v>9.4024620117555496E-2</v>
      </c>
      <c r="AN13" s="17">
        <v>8.4963094781208698E-2</v>
      </c>
      <c r="AO13" s="17"/>
      <c r="AP13" s="17">
        <v>0.121312873552137</v>
      </c>
      <c r="AQ13" s="17">
        <v>0.107671975592926</v>
      </c>
      <c r="AR13" s="17">
        <v>0.113977611380031</v>
      </c>
      <c r="AS13" s="17"/>
      <c r="AT13" s="17">
        <v>0.107526882944564</v>
      </c>
      <c r="AU13" s="17">
        <v>0.154333036790785</v>
      </c>
      <c r="AV13" s="17">
        <v>6.4759970497310207E-2</v>
      </c>
      <c r="AW13" s="17">
        <v>0.11688574716518001</v>
      </c>
      <c r="AX13" s="17">
        <v>4.9964469297183497E-2</v>
      </c>
      <c r="AY13" s="17">
        <v>0.10543289624470301</v>
      </c>
    </row>
    <row r="14" spans="2:51" x14ac:dyDescent="0.35">
      <c r="B14" s="18" t="s">
        <v>109</v>
      </c>
      <c r="C14" s="17">
        <v>7.8497139917590594E-2</v>
      </c>
      <c r="D14" s="17">
        <v>8.5405522939233397E-2</v>
      </c>
      <c r="E14" s="17">
        <v>7.1630030503251105E-2</v>
      </c>
      <c r="F14" s="17"/>
      <c r="G14" s="17">
        <v>3.4045125600380602E-2</v>
      </c>
      <c r="H14" s="17">
        <v>3.8907338735356803E-2</v>
      </c>
      <c r="I14" s="17">
        <v>7.50396294279011E-2</v>
      </c>
      <c r="J14" s="17">
        <v>7.1889883125512699E-2</v>
      </c>
      <c r="K14" s="17">
        <v>7.7825368859845798E-2</v>
      </c>
      <c r="L14" s="17">
        <v>0.14862500184789099</v>
      </c>
      <c r="M14" s="17"/>
      <c r="N14" s="17">
        <v>8.7350870316905804E-2</v>
      </c>
      <c r="O14" s="17">
        <v>7.9653453716954897E-2</v>
      </c>
      <c r="P14" s="17">
        <v>7.6417066045685406E-2</v>
      </c>
      <c r="Q14" s="17">
        <v>7.0564616446032999E-2</v>
      </c>
      <c r="R14" s="17"/>
      <c r="S14" s="17">
        <v>6.0897396253561303E-2</v>
      </c>
      <c r="T14" s="17">
        <v>6.7662797400887403E-2</v>
      </c>
      <c r="U14" s="17">
        <v>7.8230511836903605E-2</v>
      </c>
      <c r="V14" s="17">
        <v>8.8332418313272001E-2</v>
      </c>
      <c r="W14" s="17">
        <v>7.3263694378133695E-2</v>
      </c>
      <c r="X14" s="17">
        <v>0.113057943848885</v>
      </c>
      <c r="Y14" s="17">
        <v>8.4729121972978105E-2</v>
      </c>
      <c r="Z14" s="17">
        <v>4.4114326940267401E-2</v>
      </c>
      <c r="AA14" s="17">
        <v>6.7139098929659094E-2</v>
      </c>
      <c r="AB14" s="17">
        <v>0.105943659064996</v>
      </c>
      <c r="AC14" s="17">
        <v>8.0691595761791399E-2</v>
      </c>
      <c r="AD14" s="17">
        <v>7.2000583964886705E-2</v>
      </c>
      <c r="AE14" s="17"/>
      <c r="AF14" s="17">
        <v>9.8107621170389195E-2</v>
      </c>
      <c r="AG14" s="17">
        <v>8.2707828570895994E-2</v>
      </c>
      <c r="AH14" s="17">
        <v>5.3178903993590501E-2</v>
      </c>
      <c r="AI14" s="17"/>
      <c r="AJ14" s="17">
        <v>9.8945465227106205E-2</v>
      </c>
      <c r="AK14" s="17">
        <v>7.4620709743904196E-2</v>
      </c>
      <c r="AL14" s="17">
        <v>8.34861417446119E-2</v>
      </c>
      <c r="AM14" s="17">
        <v>9.43542061805204E-2</v>
      </c>
      <c r="AN14" s="17">
        <v>4.4133120809477601E-2</v>
      </c>
      <c r="AO14" s="17"/>
      <c r="AP14" s="17">
        <v>9.62173904923731E-2</v>
      </c>
      <c r="AQ14" s="17">
        <v>7.2271501330566895E-2</v>
      </c>
      <c r="AR14" s="17">
        <v>9.0661200057106803E-2</v>
      </c>
      <c r="AS14" s="17"/>
      <c r="AT14" s="17">
        <v>0.113482981391362</v>
      </c>
      <c r="AU14" s="17">
        <v>9.7484184400674301E-2</v>
      </c>
      <c r="AV14" s="17">
        <v>4.4425701107919699E-2</v>
      </c>
      <c r="AW14" s="17">
        <v>5.9945067202582497E-2</v>
      </c>
      <c r="AX14" s="17">
        <v>2.51284889495921E-2</v>
      </c>
      <c r="AY14" s="17">
        <v>4.29006626707953E-2</v>
      </c>
    </row>
    <row r="15" spans="2:51" x14ac:dyDescent="0.35">
      <c r="B15" s="18" t="s">
        <v>105</v>
      </c>
      <c r="C15" s="17">
        <v>0.158538411144834</v>
      </c>
      <c r="D15" s="17">
        <v>0.15106337212586801</v>
      </c>
      <c r="E15" s="17">
        <v>0.166608111985315</v>
      </c>
      <c r="F15" s="17"/>
      <c r="G15" s="17">
        <v>2.1282788136685899E-2</v>
      </c>
      <c r="H15" s="17">
        <v>9.1256663642315397E-2</v>
      </c>
      <c r="I15" s="17">
        <v>0.153497338290076</v>
      </c>
      <c r="J15" s="17">
        <v>0.23440631865739101</v>
      </c>
      <c r="K15" s="17">
        <v>0.25037819628473001</v>
      </c>
      <c r="L15" s="17">
        <v>0.18520222779658199</v>
      </c>
      <c r="M15" s="17"/>
      <c r="N15" s="17">
        <v>0.122788927907028</v>
      </c>
      <c r="O15" s="17">
        <v>0.13854823979285599</v>
      </c>
      <c r="P15" s="17">
        <v>0.190099872019829</v>
      </c>
      <c r="Q15" s="17">
        <v>0.18835131169330099</v>
      </c>
      <c r="R15" s="17"/>
      <c r="S15" s="17">
        <v>8.7576242960454506E-2</v>
      </c>
      <c r="T15" s="17">
        <v>0.132178258280056</v>
      </c>
      <c r="U15" s="17">
        <v>0.14002072624675699</v>
      </c>
      <c r="V15" s="17">
        <v>0.16029685022637799</v>
      </c>
      <c r="W15" s="17">
        <v>0.15750990752698599</v>
      </c>
      <c r="X15" s="17">
        <v>0.149604176361984</v>
      </c>
      <c r="Y15" s="17">
        <v>0.21197089004682601</v>
      </c>
      <c r="Z15" s="17">
        <v>0.226864415581081</v>
      </c>
      <c r="AA15" s="17">
        <v>0.17582010216875599</v>
      </c>
      <c r="AB15" s="17">
        <v>0.18690086398295999</v>
      </c>
      <c r="AC15" s="17">
        <v>0.18084675280304599</v>
      </c>
      <c r="AD15" s="17">
        <v>0.25823947593357399</v>
      </c>
      <c r="AE15" s="17"/>
      <c r="AF15" s="17">
        <v>0.209070202464538</v>
      </c>
      <c r="AG15" s="17">
        <v>0.16443304742479101</v>
      </c>
      <c r="AH15" s="17">
        <v>0.10637161292554</v>
      </c>
      <c r="AI15" s="17"/>
      <c r="AJ15" s="17">
        <v>0.18484488551907699</v>
      </c>
      <c r="AK15" s="17">
        <v>0.14694933190013401</v>
      </c>
      <c r="AL15" s="17">
        <v>0.117673245971968</v>
      </c>
      <c r="AM15" s="17">
        <v>0.23395115853036799</v>
      </c>
      <c r="AN15" s="17">
        <v>0.13233359889490801</v>
      </c>
      <c r="AO15" s="17"/>
      <c r="AP15" s="17">
        <v>0.184979982499336</v>
      </c>
      <c r="AQ15" s="17">
        <v>0.14425987831866999</v>
      </c>
      <c r="AR15" s="17">
        <v>0.106928157960462</v>
      </c>
      <c r="AS15" s="17"/>
      <c r="AT15" s="17">
        <v>0.21027767841782999</v>
      </c>
      <c r="AU15" s="17">
        <v>0.196716987011476</v>
      </c>
      <c r="AV15" s="17">
        <v>0.17461245348084201</v>
      </c>
      <c r="AW15" s="17">
        <v>0.15661411389114999</v>
      </c>
      <c r="AX15" s="17">
        <v>3.74899083896746E-2</v>
      </c>
      <c r="AY15" s="17">
        <v>7.2465436451544796E-2</v>
      </c>
    </row>
    <row r="16" spans="2:51" x14ac:dyDescent="0.35">
      <c r="B16" s="18" t="s">
        <v>72</v>
      </c>
      <c r="C16" s="19">
        <v>0.30916970858081599</v>
      </c>
      <c r="D16" s="19">
        <v>0.293862401505666</v>
      </c>
      <c r="E16" s="19">
        <v>0.32461960945142199</v>
      </c>
      <c r="F16" s="19"/>
      <c r="G16" s="19">
        <v>0.134557249240008</v>
      </c>
      <c r="H16" s="19">
        <v>0.199716736464567</v>
      </c>
      <c r="I16" s="19">
        <v>0.27161479140622402</v>
      </c>
      <c r="J16" s="19">
        <v>0.35064136526094802</v>
      </c>
      <c r="K16" s="19">
        <v>0.37125391680460201</v>
      </c>
      <c r="L16" s="19">
        <v>0.468878999666553</v>
      </c>
      <c r="M16" s="19"/>
      <c r="N16" s="19">
        <v>0.25492764449434901</v>
      </c>
      <c r="O16" s="19">
        <v>0.294428786743134</v>
      </c>
      <c r="P16" s="19">
        <v>0.31495460903085498</v>
      </c>
      <c r="Q16" s="19">
        <v>0.37712499209669997</v>
      </c>
      <c r="R16" s="19"/>
      <c r="S16" s="19">
        <v>0.26365444384306802</v>
      </c>
      <c r="T16" s="19">
        <v>0.325685970941689</v>
      </c>
      <c r="U16" s="19">
        <v>0.35778804241930601</v>
      </c>
      <c r="V16" s="19">
        <v>0.34170410024144399</v>
      </c>
      <c r="W16" s="19">
        <v>0.33438513420806398</v>
      </c>
      <c r="X16" s="19">
        <v>0.25559894897553198</v>
      </c>
      <c r="Y16" s="19">
        <v>0.34697904217596098</v>
      </c>
      <c r="Z16" s="19">
        <v>0.27036505947091699</v>
      </c>
      <c r="AA16" s="19">
        <v>0.30877053074024002</v>
      </c>
      <c r="AB16" s="19">
        <v>0.27853489431891199</v>
      </c>
      <c r="AC16" s="19">
        <v>0.33690753334455498</v>
      </c>
      <c r="AD16" s="19">
        <v>0.32343052574985698</v>
      </c>
      <c r="AE16" s="19"/>
      <c r="AF16" s="19">
        <v>0.358394619562453</v>
      </c>
      <c r="AG16" s="19">
        <v>0.30473322412869303</v>
      </c>
      <c r="AH16" s="19">
        <v>0.290890078772501</v>
      </c>
      <c r="AI16" s="19"/>
      <c r="AJ16" s="19">
        <v>0.35534982406146298</v>
      </c>
      <c r="AK16" s="19">
        <v>0.26387555873201501</v>
      </c>
      <c r="AL16" s="19">
        <v>0.31346271822071398</v>
      </c>
      <c r="AM16" s="19">
        <v>0.33940605808823898</v>
      </c>
      <c r="AN16" s="19">
        <v>0.32626006377525202</v>
      </c>
      <c r="AO16" s="19"/>
      <c r="AP16" s="19">
        <v>0.31475594895248399</v>
      </c>
      <c r="AQ16" s="19">
        <v>0.26032644437563301</v>
      </c>
      <c r="AR16" s="19">
        <v>0.25684806169194702</v>
      </c>
      <c r="AS16" s="19"/>
      <c r="AT16" s="19">
        <v>0.39821625939623501</v>
      </c>
      <c r="AU16" s="19">
        <v>0.223938393535247</v>
      </c>
      <c r="AV16" s="19">
        <v>0.33827841965127797</v>
      </c>
      <c r="AW16" s="19">
        <v>0.30442677608270502</v>
      </c>
      <c r="AX16" s="19">
        <v>0.24392049948243799</v>
      </c>
      <c r="AY16" s="19">
        <v>0.24663987099260701</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Y18"/>
  <sheetViews>
    <sheetView showGridLines="0" topLeftCell="A5"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113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43</v>
      </c>
      <c r="C9" s="17">
        <v>0.39263694092866702</v>
      </c>
      <c r="D9" s="17">
        <v>0.41193182201401501</v>
      </c>
      <c r="E9" s="17">
        <v>0.37436193039420301</v>
      </c>
      <c r="F9" s="17"/>
      <c r="G9" s="17">
        <v>0.18764288826770101</v>
      </c>
      <c r="H9" s="17">
        <v>0.50851449859160103</v>
      </c>
      <c r="I9" s="17">
        <v>0.43721489702004601</v>
      </c>
      <c r="J9" s="17">
        <v>0.42576240200979298</v>
      </c>
      <c r="K9" s="17">
        <v>0.36647988671753201</v>
      </c>
      <c r="L9" s="17">
        <v>0.38892090775659799</v>
      </c>
      <c r="M9" s="17"/>
      <c r="N9" s="17">
        <v>0.49793089921971101</v>
      </c>
      <c r="O9" s="17">
        <v>0.426550307392282</v>
      </c>
      <c r="P9" s="17">
        <v>0.28823637065068503</v>
      </c>
      <c r="Q9" s="17">
        <v>0.33449023902286401</v>
      </c>
      <c r="R9" s="17"/>
      <c r="S9" s="17">
        <v>0.41572652992315601</v>
      </c>
      <c r="T9" s="17">
        <v>0.36471204992310802</v>
      </c>
      <c r="U9" s="17">
        <v>0.371006010206343</v>
      </c>
      <c r="V9" s="17">
        <v>0.33403548160623198</v>
      </c>
      <c r="W9" s="17">
        <v>0.32938217262844899</v>
      </c>
      <c r="X9" s="17">
        <v>0.35337974865394201</v>
      </c>
      <c r="Y9" s="17">
        <v>0.35319899354265999</v>
      </c>
      <c r="Z9" s="17">
        <v>0.44988234202442601</v>
      </c>
      <c r="AA9" s="17">
        <v>0.39867368380225199</v>
      </c>
      <c r="AB9" s="17">
        <v>0.53624958709359005</v>
      </c>
      <c r="AC9" s="17">
        <v>0.41073491654087302</v>
      </c>
      <c r="AD9" s="17">
        <v>0.44972215110479402</v>
      </c>
      <c r="AE9" s="17"/>
      <c r="AF9" s="17">
        <v>0</v>
      </c>
      <c r="AG9" s="17">
        <v>1</v>
      </c>
      <c r="AH9" s="17">
        <v>0</v>
      </c>
      <c r="AI9" s="17"/>
      <c r="AJ9" s="17">
        <v>0.28807860439483501</v>
      </c>
      <c r="AK9" s="17">
        <v>0.59384856860094204</v>
      </c>
      <c r="AL9" s="17">
        <v>0.71410432412452196</v>
      </c>
      <c r="AM9" s="17">
        <v>8.7213611912803607E-2</v>
      </c>
      <c r="AN9" s="17">
        <v>0.12535584618482901</v>
      </c>
      <c r="AO9" s="17"/>
      <c r="AP9" s="17">
        <v>0.33508180933863202</v>
      </c>
      <c r="AQ9" s="17">
        <v>0.51849778097871702</v>
      </c>
      <c r="AR9" s="17">
        <v>0.53271157145583303</v>
      </c>
      <c r="AS9" s="17"/>
      <c r="AT9" s="17">
        <v>0.406798780954294</v>
      </c>
      <c r="AU9" s="17">
        <v>0.49043374905952603</v>
      </c>
      <c r="AV9" s="17">
        <v>0.29172769092314199</v>
      </c>
      <c r="AW9" s="17">
        <v>0.30251063005075801</v>
      </c>
      <c r="AX9" s="17">
        <v>0.36582890525399198</v>
      </c>
      <c r="AY9" s="17">
        <v>0.25221791435493401</v>
      </c>
    </row>
    <row r="10" spans="2:51" x14ac:dyDescent="0.35">
      <c r="B10" s="18" t="s">
        <v>42</v>
      </c>
      <c r="C10" s="17">
        <v>0.35806590942161198</v>
      </c>
      <c r="D10" s="17">
        <v>0.36771858954672598</v>
      </c>
      <c r="E10" s="17">
        <v>0.34935299225268801</v>
      </c>
      <c r="F10" s="17"/>
      <c r="G10" s="17">
        <v>5.2611722507122503E-2</v>
      </c>
      <c r="H10" s="17">
        <v>0.19795447372501199</v>
      </c>
      <c r="I10" s="17">
        <v>0.311665175398396</v>
      </c>
      <c r="J10" s="17">
        <v>0.40589877073429498</v>
      </c>
      <c r="K10" s="17">
        <v>0.53500065767442795</v>
      </c>
      <c r="L10" s="17">
        <v>0.57065189898302604</v>
      </c>
      <c r="M10" s="17"/>
      <c r="N10" s="17">
        <v>0.284027263998547</v>
      </c>
      <c r="O10" s="17">
        <v>0.321046082259757</v>
      </c>
      <c r="P10" s="17">
        <v>0.45438824625438801</v>
      </c>
      <c r="Q10" s="17">
        <v>0.39473364178558701</v>
      </c>
      <c r="R10" s="17"/>
      <c r="S10" s="17">
        <v>0.23860827000688001</v>
      </c>
      <c r="T10" s="17">
        <v>0.385553748385216</v>
      </c>
      <c r="U10" s="17">
        <v>0.41975345206368703</v>
      </c>
      <c r="V10" s="17">
        <v>0.47090540982363799</v>
      </c>
      <c r="W10" s="17">
        <v>0.43620658872468099</v>
      </c>
      <c r="X10" s="17">
        <v>0.37645643444103699</v>
      </c>
      <c r="Y10" s="17">
        <v>0.39005196712746998</v>
      </c>
      <c r="Z10" s="17">
        <v>0.337953452349049</v>
      </c>
      <c r="AA10" s="17">
        <v>0.33939552609115498</v>
      </c>
      <c r="AB10" s="17">
        <v>0.285011655995697</v>
      </c>
      <c r="AC10" s="17">
        <v>0.37863758351020699</v>
      </c>
      <c r="AD10" s="17">
        <v>0.25194394928666602</v>
      </c>
      <c r="AE10" s="17"/>
      <c r="AF10" s="17">
        <v>1</v>
      </c>
      <c r="AG10" s="17">
        <v>0</v>
      </c>
      <c r="AH10" s="17">
        <v>0</v>
      </c>
      <c r="AI10" s="17"/>
      <c r="AJ10" s="17">
        <v>0.63951585281427803</v>
      </c>
      <c r="AK10" s="17">
        <v>0.23703732279550599</v>
      </c>
      <c r="AL10" s="17">
        <v>0.12045297785393</v>
      </c>
      <c r="AM10" s="17">
        <v>0.82811126255950795</v>
      </c>
      <c r="AN10" s="17">
        <v>0.15956152554691</v>
      </c>
      <c r="AO10" s="17"/>
      <c r="AP10" s="17">
        <v>0.53963852562831105</v>
      </c>
      <c r="AQ10" s="17">
        <v>0.24417901367412501</v>
      </c>
      <c r="AR10" s="17">
        <v>0.19810977776209601</v>
      </c>
      <c r="AS10" s="17"/>
      <c r="AT10" s="17">
        <v>0.48910033489218901</v>
      </c>
      <c r="AU10" s="17">
        <v>0.34064055478245298</v>
      </c>
      <c r="AV10" s="17">
        <v>0.34119303314578098</v>
      </c>
      <c r="AW10" s="17">
        <v>0.34085119870962599</v>
      </c>
      <c r="AX10" s="17">
        <v>0.209379154522636</v>
      </c>
      <c r="AY10" s="17">
        <v>0.16172926943035601</v>
      </c>
    </row>
    <row r="11" spans="2:51" x14ac:dyDescent="0.35">
      <c r="B11" s="18" t="s">
        <v>44</v>
      </c>
      <c r="C11" s="17">
        <v>0.151966701830613</v>
      </c>
      <c r="D11" s="17">
        <v>0.14061333078738</v>
      </c>
      <c r="E11" s="17">
        <v>0.16273644098162199</v>
      </c>
      <c r="F11" s="17"/>
      <c r="G11" s="17">
        <v>0.18958519840942301</v>
      </c>
      <c r="H11" s="17">
        <v>0.233405726567988</v>
      </c>
      <c r="I11" s="17">
        <v>0.22567050882300699</v>
      </c>
      <c r="J11" s="17">
        <v>0.15878518864977301</v>
      </c>
      <c r="K11" s="17">
        <v>9.0090032163303704E-2</v>
      </c>
      <c r="L11" s="17">
        <v>3.7116594768365103E-2</v>
      </c>
      <c r="M11" s="17"/>
      <c r="N11" s="17">
        <v>0.12055435084563999</v>
      </c>
      <c r="O11" s="17">
        <v>0.132390929778546</v>
      </c>
      <c r="P11" s="17">
        <v>0.17141331223235401</v>
      </c>
      <c r="Q11" s="17">
        <v>0.191172800514675</v>
      </c>
      <c r="R11" s="17"/>
      <c r="S11" s="17">
        <v>0.20944341830483801</v>
      </c>
      <c r="T11" s="17">
        <v>0.127711131733239</v>
      </c>
      <c r="U11" s="17">
        <v>0.109440616149425</v>
      </c>
      <c r="V11" s="17">
        <v>0.119613003571048</v>
      </c>
      <c r="W11" s="17">
        <v>0.15578989758704001</v>
      </c>
      <c r="X11" s="17">
        <v>0.16878858294972801</v>
      </c>
      <c r="Y11" s="17">
        <v>0.147483215726986</v>
      </c>
      <c r="Z11" s="17">
        <v>0.112578369877396</v>
      </c>
      <c r="AA11" s="17">
        <v>0.183402813225508</v>
      </c>
      <c r="AB11" s="17">
        <v>0.103900174507741</v>
      </c>
      <c r="AC11" s="17">
        <v>0.14350073917351899</v>
      </c>
      <c r="AD11" s="17">
        <v>0.24715564262149201</v>
      </c>
      <c r="AE11" s="17"/>
      <c r="AF11" s="17">
        <v>0</v>
      </c>
      <c r="AG11" s="17">
        <v>0</v>
      </c>
      <c r="AH11" s="17">
        <v>1</v>
      </c>
      <c r="AI11" s="17"/>
      <c r="AJ11" s="17">
        <v>5.2128643812203897E-2</v>
      </c>
      <c r="AK11" s="17">
        <v>9.0152546705028203E-2</v>
      </c>
      <c r="AL11" s="17">
        <v>7.9259720542346104E-2</v>
      </c>
      <c r="AM11" s="17">
        <v>8.4675125527687994E-2</v>
      </c>
      <c r="AN11" s="17">
        <v>0.61765519761546495</v>
      </c>
      <c r="AO11" s="17"/>
      <c r="AP11" s="17">
        <v>7.9745914186144101E-2</v>
      </c>
      <c r="AQ11" s="17">
        <v>0.12470679065523201</v>
      </c>
      <c r="AR11" s="17">
        <v>0.146773691558411</v>
      </c>
      <c r="AS11" s="17"/>
      <c r="AT11" s="17">
        <v>6.8741965912994099E-2</v>
      </c>
      <c r="AU11" s="17">
        <v>0.10960542557259501</v>
      </c>
      <c r="AV11" s="17">
        <v>0.23951368523198699</v>
      </c>
      <c r="AW11" s="17">
        <v>0.226147721233245</v>
      </c>
      <c r="AX11" s="17">
        <v>0.27255682934171099</v>
      </c>
      <c r="AY11" s="17">
        <v>0.16886027744343399</v>
      </c>
    </row>
    <row r="12" spans="2:51" x14ac:dyDescent="0.35">
      <c r="B12" s="18" t="s">
        <v>111</v>
      </c>
      <c r="C12" s="17">
        <v>8.4942286683494198E-2</v>
      </c>
      <c r="D12" s="17">
        <v>7.29933324087121E-2</v>
      </c>
      <c r="E12" s="17">
        <v>9.5593148833584302E-2</v>
      </c>
      <c r="F12" s="17"/>
      <c r="G12" s="17">
        <v>0.55087510601163803</v>
      </c>
      <c r="H12" s="17">
        <v>4.20036869588419E-2</v>
      </c>
      <c r="I12" s="17">
        <v>7.1383180301102696E-3</v>
      </c>
      <c r="J12" s="17">
        <v>0</v>
      </c>
      <c r="K12" s="17">
        <v>0</v>
      </c>
      <c r="L12" s="17">
        <v>0</v>
      </c>
      <c r="M12" s="17"/>
      <c r="N12" s="17">
        <v>9.276191076319E-2</v>
      </c>
      <c r="O12" s="17">
        <v>0.10775290986123499</v>
      </c>
      <c r="P12" s="17">
        <v>6.8406263726901395E-2</v>
      </c>
      <c r="Q12" s="17">
        <v>6.3181299064206706E-2</v>
      </c>
      <c r="R12" s="17"/>
      <c r="S12" s="17">
        <v>0.11173080147151</v>
      </c>
      <c r="T12" s="17">
        <v>0.106969413185979</v>
      </c>
      <c r="U12" s="17">
        <v>8.7482539662565001E-2</v>
      </c>
      <c r="V12" s="17">
        <v>6.2977842013207996E-2</v>
      </c>
      <c r="W12" s="17">
        <v>7.2031929863109107E-2</v>
      </c>
      <c r="X12" s="17">
        <v>9.3055385119241496E-2</v>
      </c>
      <c r="Y12" s="17">
        <v>9.4676147224727003E-2</v>
      </c>
      <c r="Z12" s="17">
        <v>8.8308530870509896E-2</v>
      </c>
      <c r="AA12" s="17">
        <v>6.7319462995666393E-2</v>
      </c>
      <c r="AB12" s="17">
        <v>7.1923255308094805E-2</v>
      </c>
      <c r="AC12" s="17">
        <v>6.1631910196487297E-2</v>
      </c>
      <c r="AD12" s="17">
        <v>4.1277308378485297E-2</v>
      </c>
      <c r="AE12" s="17"/>
      <c r="AF12" s="17">
        <v>0</v>
      </c>
      <c r="AG12" s="17">
        <v>0</v>
      </c>
      <c r="AH12" s="17">
        <v>0</v>
      </c>
      <c r="AI12" s="17"/>
      <c r="AJ12" s="17">
        <v>1.6183107859340899E-2</v>
      </c>
      <c r="AK12" s="17">
        <v>6.6983025447794498E-2</v>
      </c>
      <c r="AL12" s="17">
        <v>7.9367301167736506E-2</v>
      </c>
      <c r="AM12" s="17">
        <v>0</v>
      </c>
      <c r="AN12" s="17">
        <v>9.0253786305228997E-2</v>
      </c>
      <c r="AO12" s="17"/>
      <c r="AP12" s="17">
        <v>3.3896044588420202E-2</v>
      </c>
      <c r="AQ12" s="17">
        <v>0.105937844157429</v>
      </c>
      <c r="AR12" s="17">
        <v>0.118916449513882</v>
      </c>
      <c r="AS12" s="17"/>
      <c r="AT12" s="17">
        <v>2.7954503172429E-2</v>
      </c>
      <c r="AU12" s="17">
        <v>4.4602395305131E-2</v>
      </c>
      <c r="AV12" s="17">
        <v>0.11447931066570401</v>
      </c>
      <c r="AW12" s="17">
        <v>0.109558494404283</v>
      </c>
      <c r="AX12" s="17">
        <v>0.14101155468319199</v>
      </c>
      <c r="AY12" s="17">
        <v>0.39594494304132599</v>
      </c>
    </row>
    <row r="13" spans="2:51" x14ac:dyDescent="0.35">
      <c r="B13" s="18" t="s">
        <v>112</v>
      </c>
      <c r="C13" s="19">
        <v>1.23881611356138E-2</v>
      </c>
      <c r="D13" s="19">
        <v>6.7429252431674301E-3</v>
      </c>
      <c r="E13" s="19">
        <v>1.79554875379031E-2</v>
      </c>
      <c r="F13" s="19"/>
      <c r="G13" s="19">
        <v>1.9285084804115098E-2</v>
      </c>
      <c r="H13" s="19">
        <v>1.81216141565562E-2</v>
      </c>
      <c r="I13" s="19">
        <v>1.8311100728440301E-2</v>
      </c>
      <c r="J13" s="19">
        <v>9.5536386061394005E-3</v>
      </c>
      <c r="K13" s="19">
        <v>8.4294234447361595E-3</v>
      </c>
      <c r="L13" s="19">
        <v>3.31059849201108E-3</v>
      </c>
      <c r="M13" s="19"/>
      <c r="N13" s="19">
        <v>4.7255751729111499E-3</v>
      </c>
      <c r="O13" s="19">
        <v>1.2259770708180099E-2</v>
      </c>
      <c r="P13" s="19">
        <v>1.7555807135671599E-2</v>
      </c>
      <c r="Q13" s="19">
        <v>1.6422019612667701E-2</v>
      </c>
      <c r="R13" s="19"/>
      <c r="S13" s="19">
        <v>2.4490980293616099E-2</v>
      </c>
      <c r="T13" s="19">
        <v>1.50536567724579E-2</v>
      </c>
      <c r="U13" s="19">
        <v>1.2317381917979099E-2</v>
      </c>
      <c r="V13" s="19">
        <v>1.2468262985873699E-2</v>
      </c>
      <c r="W13" s="19">
        <v>6.5894111967198304E-3</v>
      </c>
      <c r="X13" s="19">
        <v>8.3198488360512798E-3</v>
      </c>
      <c r="Y13" s="19">
        <v>1.45896763781567E-2</v>
      </c>
      <c r="Z13" s="19">
        <v>1.1277304878618701E-2</v>
      </c>
      <c r="AA13" s="19">
        <v>1.12085138854185E-2</v>
      </c>
      <c r="AB13" s="19">
        <v>2.9153270948766301E-3</v>
      </c>
      <c r="AC13" s="19">
        <v>5.49485057891417E-3</v>
      </c>
      <c r="AD13" s="19">
        <v>9.9009486085621795E-3</v>
      </c>
      <c r="AE13" s="19"/>
      <c r="AF13" s="19">
        <v>0</v>
      </c>
      <c r="AG13" s="19">
        <v>0</v>
      </c>
      <c r="AH13" s="19">
        <v>0</v>
      </c>
      <c r="AI13" s="19"/>
      <c r="AJ13" s="19">
        <v>4.0937911193421597E-3</v>
      </c>
      <c r="AK13" s="19">
        <v>1.19785364507291E-2</v>
      </c>
      <c r="AL13" s="19">
        <v>6.8156763114659603E-3</v>
      </c>
      <c r="AM13" s="19">
        <v>0</v>
      </c>
      <c r="AN13" s="19">
        <v>7.1736443475662404E-3</v>
      </c>
      <c r="AO13" s="19"/>
      <c r="AP13" s="19">
        <v>1.1637706258493001E-2</v>
      </c>
      <c r="AQ13" s="19">
        <v>6.6785705344969797E-3</v>
      </c>
      <c r="AR13" s="19">
        <v>3.48850970977806E-3</v>
      </c>
      <c r="AS13" s="19"/>
      <c r="AT13" s="19">
        <v>7.4044150680935804E-3</v>
      </c>
      <c r="AU13" s="19">
        <v>1.4717875280294401E-2</v>
      </c>
      <c r="AV13" s="19">
        <v>1.3086280033385E-2</v>
      </c>
      <c r="AW13" s="19">
        <v>2.09319556020875E-2</v>
      </c>
      <c r="AX13" s="19">
        <v>1.12235561984688E-2</v>
      </c>
      <c r="AY13" s="19">
        <v>2.1247595729950899E-2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Y23"/>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118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45</v>
      </c>
      <c r="C9" s="17">
        <v>0.33989510397557299</v>
      </c>
      <c r="D9" s="17">
        <v>0.35320837660395499</v>
      </c>
      <c r="E9" s="17">
        <v>0.32760625100852397</v>
      </c>
      <c r="F9" s="17"/>
      <c r="G9" s="17">
        <v>9.2000224054362104E-2</v>
      </c>
      <c r="H9" s="17">
        <v>0.21710603547337301</v>
      </c>
      <c r="I9" s="17">
        <v>0.260947668998046</v>
      </c>
      <c r="J9" s="17">
        <v>0.35193523342761501</v>
      </c>
      <c r="K9" s="17">
        <v>0.46285853690974799</v>
      </c>
      <c r="L9" s="17">
        <v>0.57559807715630495</v>
      </c>
      <c r="M9" s="17"/>
      <c r="N9" s="17">
        <v>0.36587908925993301</v>
      </c>
      <c r="O9" s="17">
        <v>0.31605027939962299</v>
      </c>
      <c r="P9" s="17">
        <v>0.36377537025767798</v>
      </c>
      <c r="Q9" s="17">
        <v>0.31810789208893703</v>
      </c>
      <c r="R9" s="17"/>
      <c r="S9" s="17">
        <v>0.25539989949458802</v>
      </c>
      <c r="T9" s="17">
        <v>0.41020574958206302</v>
      </c>
      <c r="U9" s="17">
        <v>0.42111458631938797</v>
      </c>
      <c r="V9" s="17">
        <v>0.45906713891005402</v>
      </c>
      <c r="W9" s="17">
        <v>0.43020925968169299</v>
      </c>
      <c r="X9" s="17">
        <v>0.34798741030025998</v>
      </c>
      <c r="Y9" s="17">
        <v>0.33817483449567598</v>
      </c>
      <c r="Z9" s="17">
        <v>0.34787902590460401</v>
      </c>
      <c r="AA9" s="17">
        <v>0.30979121939354298</v>
      </c>
      <c r="AB9" s="17">
        <v>0.242900467975187</v>
      </c>
      <c r="AC9" s="17">
        <v>0.31047413759645898</v>
      </c>
      <c r="AD9" s="17">
        <v>6.5970920638452099E-2</v>
      </c>
      <c r="AE9" s="17"/>
      <c r="AF9" s="17">
        <v>0.60706227978378002</v>
      </c>
      <c r="AG9" s="17">
        <v>0.24938180030215101</v>
      </c>
      <c r="AH9" s="17">
        <v>0.116593112801803</v>
      </c>
      <c r="AI9" s="17"/>
      <c r="AJ9" s="17">
        <v>1</v>
      </c>
      <c r="AK9" s="17">
        <v>0</v>
      </c>
      <c r="AL9" s="17">
        <v>0</v>
      </c>
      <c r="AM9" s="17">
        <v>0</v>
      </c>
      <c r="AN9" s="17">
        <v>0</v>
      </c>
      <c r="AO9" s="17"/>
      <c r="AP9" s="17">
        <v>0.86290540994883902</v>
      </c>
      <c r="AQ9" s="17">
        <v>0.13345279582816999</v>
      </c>
      <c r="AR9" s="17">
        <v>0.14106609187979999</v>
      </c>
      <c r="AS9" s="17"/>
      <c r="AT9" s="17">
        <v>0.49416320134978298</v>
      </c>
      <c r="AU9" s="17">
        <v>0.32693695409102902</v>
      </c>
      <c r="AV9" s="17">
        <v>0.226269227709608</v>
      </c>
      <c r="AW9" s="17">
        <v>0.22992072160631399</v>
      </c>
      <c r="AX9" s="17">
        <v>0.217046836379962</v>
      </c>
      <c r="AY9" s="17">
        <v>0.14000411115337899</v>
      </c>
    </row>
    <row r="10" spans="2:51" x14ac:dyDescent="0.35">
      <c r="B10" s="18" t="s">
        <v>46</v>
      </c>
      <c r="C10" s="17">
        <v>0.28231839073070197</v>
      </c>
      <c r="D10" s="17">
        <v>0.288471875761179</v>
      </c>
      <c r="E10" s="17">
        <v>0.27634518200823399</v>
      </c>
      <c r="F10" s="17"/>
      <c r="G10" s="17">
        <v>0.30001361685601802</v>
      </c>
      <c r="H10" s="17">
        <v>0.40190987925499899</v>
      </c>
      <c r="I10" s="17">
        <v>0.34161340404161</v>
      </c>
      <c r="J10" s="17">
        <v>0.25854093043389498</v>
      </c>
      <c r="K10" s="17">
        <v>0.23313088849203201</v>
      </c>
      <c r="L10" s="17">
        <v>0.17768363239724</v>
      </c>
      <c r="M10" s="17"/>
      <c r="N10" s="17">
        <v>0.27547108284855998</v>
      </c>
      <c r="O10" s="17">
        <v>0.32302730570739702</v>
      </c>
      <c r="P10" s="17">
        <v>0.25799102930267198</v>
      </c>
      <c r="Q10" s="17">
        <v>0.268496914566414</v>
      </c>
      <c r="R10" s="17"/>
      <c r="S10" s="17">
        <v>0.33962102722948101</v>
      </c>
      <c r="T10" s="17">
        <v>0.23691551454691001</v>
      </c>
      <c r="U10" s="17">
        <v>0.22352550735165799</v>
      </c>
      <c r="V10" s="17">
        <v>0.205480696964467</v>
      </c>
      <c r="W10" s="17">
        <v>0.26785428006407402</v>
      </c>
      <c r="X10" s="17">
        <v>0.309767656563884</v>
      </c>
      <c r="Y10" s="17">
        <v>0.32067475849169202</v>
      </c>
      <c r="Z10" s="17">
        <v>0.33354484524101702</v>
      </c>
      <c r="AA10" s="17">
        <v>0.36968161258009302</v>
      </c>
      <c r="AB10" s="17">
        <v>0.19130683568784501</v>
      </c>
      <c r="AC10" s="17">
        <v>0.36558753376277697</v>
      </c>
      <c r="AD10" s="17">
        <v>0.19412640133880901</v>
      </c>
      <c r="AE10" s="17"/>
      <c r="AF10" s="17">
        <v>0.186892953933643</v>
      </c>
      <c r="AG10" s="17">
        <v>0.42699592103741402</v>
      </c>
      <c r="AH10" s="17">
        <v>0.1674822286688</v>
      </c>
      <c r="AI10" s="17"/>
      <c r="AJ10" s="17">
        <v>0</v>
      </c>
      <c r="AK10" s="17">
        <v>1</v>
      </c>
      <c r="AL10" s="17">
        <v>0</v>
      </c>
      <c r="AM10" s="17">
        <v>0</v>
      </c>
      <c r="AN10" s="17">
        <v>0</v>
      </c>
      <c r="AO10" s="17"/>
      <c r="AP10" s="17">
        <v>5.08113757113599E-2</v>
      </c>
      <c r="AQ10" s="17">
        <v>0.63282947626126695</v>
      </c>
      <c r="AR10" s="17">
        <v>9.4412787281519098E-2</v>
      </c>
      <c r="AS10" s="17"/>
      <c r="AT10" s="17">
        <v>0.21679597473151599</v>
      </c>
      <c r="AU10" s="17">
        <v>0.31760886226597401</v>
      </c>
      <c r="AV10" s="17">
        <v>0.317998449996439</v>
      </c>
      <c r="AW10" s="17">
        <v>0.33903485532996402</v>
      </c>
      <c r="AX10" s="17">
        <v>0.318290883164841</v>
      </c>
      <c r="AY10" s="17">
        <v>0.32408660834807101</v>
      </c>
    </row>
    <row r="11" spans="2:51" x14ac:dyDescent="0.35">
      <c r="B11" s="18" t="s">
        <v>47</v>
      </c>
      <c r="C11" s="17">
        <v>7.0912528899040303E-2</v>
      </c>
      <c r="D11" s="17">
        <v>7.9798367407904899E-2</v>
      </c>
      <c r="E11" s="17">
        <v>6.2127484192326499E-2</v>
      </c>
      <c r="F11" s="17"/>
      <c r="G11" s="17">
        <v>6.2616043631299204E-2</v>
      </c>
      <c r="H11" s="17">
        <v>6.4624112364999098E-2</v>
      </c>
      <c r="I11" s="17">
        <v>6.15837094247337E-2</v>
      </c>
      <c r="J11" s="17">
        <v>8.4999181627111106E-2</v>
      </c>
      <c r="K11" s="17">
        <v>6.4619420634785193E-2</v>
      </c>
      <c r="L11" s="17">
        <v>8.1883876328244995E-2</v>
      </c>
      <c r="M11" s="17"/>
      <c r="N11" s="17">
        <v>0.10354671221216</v>
      </c>
      <c r="O11" s="17">
        <v>6.5028471613220104E-2</v>
      </c>
      <c r="P11" s="17">
        <v>5.3174662818664002E-2</v>
      </c>
      <c r="Q11" s="17">
        <v>5.7347020347537803E-2</v>
      </c>
      <c r="R11" s="17"/>
      <c r="S11" s="17">
        <v>8.8091866060658594E-2</v>
      </c>
      <c r="T11" s="17">
        <v>9.4584175208888996E-2</v>
      </c>
      <c r="U11" s="17">
        <v>0.126437979056883</v>
      </c>
      <c r="V11" s="17">
        <v>5.8258816611019899E-2</v>
      </c>
      <c r="W11" s="17">
        <v>5.1452885152247697E-2</v>
      </c>
      <c r="X11" s="17">
        <v>7.2722639499657502E-2</v>
      </c>
      <c r="Y11" s="17">
        <v>5.2630292887767001E-2</v>
      </c>
      <c r="Z11" s="17">
        <v>4.7086718106725899E-2</v>
      </c>
      <c r="AA11" s="17">
        <v>3.9255907231575203E-2</v>
      </c>
      <c r="AB11" s="17">
        <v>7.1473585864299596E-2</v>
      </c>
      <c r="AC11" s="17">
        <v>7.8671371756961705E-2</v>
      </c>
      <c r="AD11" s="17">
        <v>0</v>
      </c>
      <c r="AE11" s="17"/>
      <c r="AF11" s="17">
        <v>2.3854896677652601E-2</v>
      </c>
      <c r="AG11" s="17">
        <v>0.128971419249646</v>
      </c>
      <c r="AH11" s="17">
        <v>3.69851234236417E-2</v>
      </c>
      <c r="AI11" s="17"/>
      <c r="AJ11" s="17">
        <v>0</v>
      </c>
      <c r="AK11" s="17">
        <v>0</v>
      </c>
      <c r="AL11" s="17">
        <v>1</v>
      </c>
      <c r="AM11" s="17">
        <v>0</v>
      </c>
      <c r="AN11" s="17">
        <v>0</v>
      </c>
      <c r="AO11" s="17"/>
      <c r="AP11" s="17">
        <v>1.55847876411931E-2</v>
      </c>
      <c r="AQ11" s="17">
        <v>4.7200483106011701E-2</v>
      </c>
      <c r="AR11" s="17">
        <v>0.53771911503471004</v>
      </c>
      <c r="AS11" s="17"/>
      <c r="AT11" s="17">
        <v>8.0462857041278396E-2</v>
      </c>
      <c r="AU11" s="17">
        <v>8.39845565777987E-2</v>
      </c>
      <c r="AV11" s="17">
        <v>4.3300207014037903E-2</v>
      </c>
      <c r="AW11" s="17">
        <v>5.0799748858798101E-2</v>
      </c>
      <c r="AX11" s="17">
        <v>6.1012128830511998E-2</v>
      </c>
      <c r="AY11" s="17">
        <v>5.9757643501413001E-2</v>
      </c>
    </row>
    <row r="12" spans="2:51" x14ac:dyDescent="0.35">
      <c r="B12" s="18" t="s">
        <v>114</v>
      </c>
      <c r="C12" s="17">
        <v>3.0105248265594201E-2</v>
      </c>
      <c r="D12" s="17">
        <v>2.7692835422946399E-2</v>
      </c>
      <c r="E12" s="17">
        <v>3.20036973114134E-2</v>
      </c>
      <c r="F12" s="17"/>
      <c r="G12" s="17">
        <v>3.1312454307627802E-2</v>
      </c>
      <c r="H12" s="17">
        <v>3.7378571277751897E-2</v>
      </c>
      <c r="I12" s="17">
        <v>3.8312148222626602E-2</v>
      </c>
      <c r="J12" s="17">
        <v>2.89150069292652E-2</v>
      </c>
      <c r="K12" s="17">
        <v>2.64190807650862E-2</v>
      </c>
      <c r="L12" s="17">
        <v>2.0179792236149699E-2</v>
      </c>
      <c r="M12" s="17"/>
      <c r="N12" s="17">
        <v>3.1357930799072099E-2</v>
      </c>
      <c r="O12" s="17">
        <v>3.0026393389539E-2</v>
      </c>
      <c r="P12" s="17">
        <v>3.3632517681243999E-2</v>
      </c>
      <c r="Q12" s="17">
        <v>2.6117165788238399E-2</v>
      </c>
      <c r="R12" s="17"/>
      <c r="S12" s="17">
        <v>3.5181126570711797E-2</v>
      </c>
      <c r="T12" s="17">
        <v>3.26341097427355E-2</v>
      </c>
      <c r="U12" s="17">
        <v>3.1901892372542998E-2</v>
      </c>
      <c r="V12" s="17">
        <v>3.7999457794326799E-2</v>
      </c>
      <c r="W12" s="17">
        <v>2.0888009987144601E-2</v>
      </c>
      <c r="X12" s="17">
        <v>3.8911875701764097E-2</v>
      </c>
      <c r="Y12" s="17">
        <v>2.5495290133620001E-2</v>
      </c>
      <c r="Z12" s="17">
        <v>1.3868204666684401E-2</v>
      </c>
      <c r="AA12" s="17">
        <v>3.3598802087439997E-2</v>
      </c>
      <c r="AB12" s="17">
        <v>2.0501860929422602E-2</v>
      </c>
      <c r="AC12" s="17">
        <v>1.9466787956525799E-2</v>
      </c>
      <c r="AD12" s="17">
        <v>2.9718676814353199E-2</v>
      </c>
      <c r="AE12" s="17"/>
      <c r="AF12" s="17">
        <v>2.34252926030496E-2</v>
      </c>
      <c r="AG12" s="17">
        <v>4.3709622879063E-2</v>
      </c>
      <c r="AH12" s="17">
        <v>1.8017712852310699E-2</v>
      </c>
      <c r="AI12" s="17"/>
      <c r="AJ12" s="17">
        <v>0</v>
      </c>
      <c r="AK12" s="17">
        <v>0</v>
      </c>
      <c r="AL12" s="17">
        <v>0</v>
      </c>
      <c r="AM12" s="17">
        <v>0</v>
      </c>
      <c r="AN12" s="17">
        <v>0</v>
      </c>
      <c r="AO12" s="17"/>
      <c r="AP12" s="17">
        <v>0</v>
      </c>
      <c r="AQ12" s="17">
        <v>1.0474150225241801E-2</v>
      </c>
      <c r="AR12" s="17">
        <v>2.83600779379523E-2</v>
      </c>
      <c r="AS12" s="17"/>
      <c r="AT12" s="17">
        <v>3.0639878941176101E-2</v>
      </c>
      <c r="AU12" s="17">
        <v>3.4655818756024102E-2</v>
      </c>
      <c r="AV12" s="17">
        <v>3.29181043773785E-2</v>
      </c>
      <c r="AW12" s="17">
        <v>1.32985470844218E-2</v>
      </c>
      <c r="AX12" s="17">
        <v>3.0783784450040999E-2</v>
      </c>
      <c r="AY12" s="17">
        <v>3.7847897392161899E-2</v>
      </c>
    </row>
    <row r="13" spans="2:51" x14ac:dyDescent="0.35">
      <c r="B13" s="18" t="s">
        <v>48</v>
      </c>
      <c r="C13" s="17">
        <v>1.25989798987924E-2</v>
      </c>
      <c r="D13" s="17">
        <v>1.55228925351165E-2</v>
      </c>
      <c r="E13" s="17">
        <v>9.2672575335246404E-3</v>
      </c>
      <c r="F13" s="17"/>
      <c r="G13" s="17">
        <v>3.75976971622736E-3</v>
      </c>
      <c r="H13" s="17">
        <v>1.30136664260897E-2</v>
      </c>
      <c r="I13" s="17">
        <v>8.3855097903609704E-3</v>
      </c>
      <c r="J13" s="17">
        <v>1.99740267613772E-2</v>
      </c>
      <c r="K13" s="17">
        <v>1.25685114847494E-2</v>
      </c>
      <c r="L13" s="17">
        <v>1.55854152441942E-2</v>
      </c>
      <c r="M13" s="17"/>
      <c r="N13" s="17">
        <v>5.7834146678012203E-3</v>
      </c>
      <c r="O13" s="17">
        <v>1.3023807361545301E-2</v>
      </c>
      <c r="P13" s="17">
        <v>1.8638940723201599E-2</v>
      </c>
      <c r="Q13" s="17">
        <v>1.4375520013690199E-2</v>
      </c>
      <c r="R13" s="17"/>
      <c r="S13" s="17">
        <v>1.47634266544296E-2</v>
      </c>
      <c r="T13" s="17">
        <v>5.2595433962303101E-3</v>
      </c>
      <c r="U13" s="17">
        <v>1.0342172859290301E-2</v>
      </c>
      <c r="V13" s="17">
        <v>1.98395438006575E-2</v>
      </c>
      <c r="W13" s="17">
        <v>1.3593683585954501E-2</v>
      </c>
      <c r="X13" s="17">
        <v>7.6991121577735001E-3</v>
      </c>
      <c r="Y13" s="17">
        <v>1.9252587095070599E-2</v>
      </c>
      <c r="Z13" s="17">
        <v>1.3656076960073401E-2</v>
      </c>
      <c r="AA13" s="17">
        <v>1.0804994068856899E-2</v>
      </c>
      <c r="AB13" s="17">
        <v>8.8785874368343103E-3</v>
      </c>
      <c r="AC13" s="17">
        <v>1.7072351664295202E-2</v>
      </c>
      <c r="AD13" s="17">
        <v>2.2204200474926099E-2</v>
      </c>
      <c r="AE13" s="17"/>
      <c r="AF13" s="17">
        <v>2.9138091274324301E-2</v>
      </c>
      <c r="AG13" s="17">
        <v>2.79852053857082E-3</v>
      </c>
      <c r="AH13" s="17">
        <v>7.0200918464373803E-3</v>
      </c>
      <c r="AI13" s="17"/>
      <c r="AJ13" s="17">
        <v>0</v>
      </c>
      <c r="AK13" s="17">
        <v>0</v>
      </c>
      <c r="AL13" s="17">
        <v>0</v>
      </c>
      <c r="AM13" s="17">
        <v>1</v>
      </c>
      <c r="AN13" s="17">
        <v>0</v>
      </c>
      <c r="AO13" s="17"/>
      <c r="AP13" s="17">
        <v>3.8171263978497801E-3</v>
      </c>
      <c r="AQ13" s="17">
        <v>3.8510498664941599E-3</v>
      </c>
      <c r="AR13" s="17">
        <v>1.2438754995165001E-2</v>
      </c>
      <c r="AS13" s="17"/>
      <c r="AT13" s="17">
        <v>1.4022475614173699E-2</v>
      </c>
      <c r="AU13" s="17">
        <v>9.0028509557240899E-3</v>
      </c>
      <c r="AV13" s="17">
        <v>2.4851725974634101E-2</v>
      </c>
      <c r="AW13" s="17">
        <v>2.9950738969495801E-2</v>
      </c>
      <c r="AX13" s="17">
        <v>2.34417861321848E-3</v>
      </c>
      <c r="AY13" s="17">
        <v>7.2093806222646804E-3</v>
      </c>
    </row>
    <row r="14" spans="2:51" ht="29" x14ac:dyDescent="0.35">
      <c r="B14" s="18" t="s">
        <v>115</v>
      </c>
      <c r="C14" s="17">
        <v>1.0375719265077001E-2</v>
      </c>
      <c r="D14" s="17">
        <v>1.2337561465686601E-2</v>
      </c>
      <c r="E14" s="17">
        <v>8.5130294293261008E-3</v>
      </c>
      <c r="F14" s="17"/>
      <c r="G14" s="17">
        <v>7.8080894608618303E-3</v>
      </c>
      <c r="H14" s="17">
        <v>7.4763805026753704E-3</v>
      </c>
      <c r="I14" s="17">
        <v>1.3506578373943199E-2</v>
      </c>
      <c r="J14" s="17">
        <v>1.23027382495004E-2</v>
      </c>
      <c r="K14" s="17">
        <v>1.2607974202447201E-2</v>
      </c>
      <c r="L14" s="17">
        <v>8.8330787634803704E-3</v>
      </c>
      <c r="M14" s="17"/>
      <c r="N14" s="17">
        <v>1.0084530027467399E-2</v>
      </c>
      <c r="O14" s="17">
        <v>4.3188731867792396E-3</v>
      </c>
      <c r="P14" s="17">
        <v>1.33014551396649E-2</v>
      </c>
      <c r="Q14" s="17">
        <v>1.4553931829119101E-2</v>
      </c>
      <c r="R14" s="17"/>
      <c r="S14" s="17">
        <v>3.65746555517194E-3</v>
      </c>
      <c r="T14" s="17">
        <v>1.2793437395656301E-2</v>
      </c>
      <c r="U14" s="17">
        <v>2.8567666240191299E-3</v>
      </c>
      <c r="V14" s="17">
        <v>2.98879049263647E-2</v>
      </c>
      <c r="W14" s="17">
        <v>1.38697405863969E-2</v>
      </c>
      <c r="X14" s="17">
        <v>1.9235368315983499E-2</v>
      </c>
      <c r="Y14" s="17">
        <v>1.20246231233613E-2</v>
      </c>
      <c r="Z14" s="17">
        <v>1.31617492264065E-2</v>
      </c>
      <c r="AA14" s="17">
        <v>2.5438949727374701E-3</v>
      </c>
      <c r="AB14" s="17">
        <v>9.0242832034159708E-3</v>
      </c>
      <c r="AC14" s="17">
        <v>0</v>
      </c>
      <c r="AD14" s="17">
        <v>0</v>
      </c>
      <c r="AE14" s="17"/>
      <c r="AF14" s="17">
        <v>2.02116042755448E-2</v>
      </c>
      <c r="AG14" s="17">
        <v>4.0255797631439799E-3</v>
      </c>
      <c r="AH14" s="17">
        <v>8.7354664981342898E-3</v>
      </c>
      <c r="AI14" s="17"/>
      <c r="AJ14" s="17">
        <v>0</v>
      </c>
      <c r="AK14" s="17">
        <v>0</v>
      </c>
      <c r="AL14" s="17">
        <v>0</v>
      </c>
      <c r="AM14" s="17">
        <v>0</v>
      </c>
      <c r="AN14" s="17">
        <v>0</v>
      </c>
      <c r="AO14" s="17"/>
      <c r="AP14" s="17">
        <v>1.1651743775790699E-3</v>
      </c>
      <c r="AQ14" s="17">
        <v>0</v>
      </c>
      <c r="AR14" s="17">
        <v>1.46256113988944E-2</v>
      </c>
      <c r="AS14" s="17"/>
      <c r="AT14" s="17">
        <v>1.1403321189015599E-2</v>
      </c>
      <c r="AU14" s="17">
        <v>9.4145806330237902E-3</v>
      </c>
      <c r="AV14" s="17">
        <v>2.5899824137625999E-2</v>
      </c>
      <c r="AW14" s="17">
        <v>1.0826167622951599E-2</v>
      </c>
      <c r="AX14" s="17">
        <v>4.7701638540553403E-3</v>
      </c>
      <c r="AY14" s="17">
        <v>0</v>
      </c>
    </row>
    <row r="15" spans="2:51" x14ac:dyDescent="0.35">
      <c r="B15" s="18" t="s">
        <v>116</v>
      </c>
      <c r="C15" s="17">
        <v>4.7418249961345103E-2</v>
      </c>
      <c r="D15" s="17">
        <v>5.6219624184568801E-2</v>
      </c>
      <c r="E15" s="17">
        <v>3.9065971727852297E-2</v>
      </c>
      <c r="F15" s="17"/>
      <c r="G15" s="17">
        <v>1.54775011519898E-2</v>
      </c>
      <c r="H15" s="17">
        <v>4.1978214359238097E-2</v>
      </c>
      <c r="I15" s="17">
        <v>4.9614269794673198E-2</v>
      </c>
      <c r="J15" s="17">
        <v>6.8529690112235794E-2</v>
      </c>
      <c r="K15" s="17">
        <v>4.3388276606839103E-2</v>
      </c>
      <c r="L15" s="17">
        <v>5.68049927080519E-2</v>
      </c>
      <c r="M15" s="17"/>
      <c r="N15" s="17">
        <v>5.5310592524574501E-2</v>
      </c>
      <c r="O15" s="17">
        <v>4.3337053116126102E-2</v>
      </c>
      <c r="P15" s="17">
        <v>3.63242972390398E-2</v>
      </c>
      <c r="Q15" s="17">
        <v>5.3509950189259102E-2</v>
      </c>
      <c r="R15" s="17"/>
      <c r="S15" s="17">
        <v>4.0556064070878996E-3</v>
      </c>
      <c r="T15" s="17">
        <v>7.1577426436792201E-3</v>
      </c>
      <c r="U15" s="17">
        <v>6.3486691408959203E-3</v>
      </c>
      <c r="V15" s="17">
        <v>4.9238005572411099E-3</v>
      </c>
      <c r="W15" s="17">
        <v>3.5161156546054898E-3</v>
      </c>
      <c r="X15" s="17">
        <v>5.5801353048389396E-3</v>
      </c>
      <c r="Y15" s="17">
        <v>2.7485957302142501E-3</v>
      </c>
      <c r="Z15" s="17">
        <v>0</v>
      </c>
      <c r="AA15" s="17">
        <v>1.39220217124077E-2</v>
      </c>
      <c r="AB15" s="17">
        <v>0.30400312282074998</v>
      </c>
      <c r="AC15" s="17">
        <v>7.2897682622429405E-2</v>
      </c>
      <c r="AD15" s="17">
        <v>0.380620854846629</v>
      </c>
      <c r="AE15" s="17"/>
      <c r="AF15" s="17">
        <v>3.22188938793656E-2</v>
      </c>
      <c r="AG15" s="17">
        <v>7.7381081800260904E-2</v>
      </c>
      <c r="AH15" s="17">
        <v>2.0442597030340799E-2</v>
      </c>
      <c r="AI15" s="17"/>
      <c r="AJ15" s="17">
        <v>0</v>
      </c>
      <c r="AK15" s="17">
        <v>0</v>
      </c>
      <c r="AL15" s="17">
        <v>0</v>
      </c>
      <c r="AM15" s="17">
        <v>0</v>
      </c>
      <c r="AN15" s="17">
        <v>0</v>
      </c>
      <c r="AO15" s="17"/>
      <c r="AP15" s="17">
        <v>2.4811430898723798E-3</v>
      </c>
      <c r="AQ15" s="17">
        <v>1.84595116394233E-2</v>
      </c>
      <c r="AR15" s="17">
        <v>2.22056831263585E-2</v>
      </c>
      <c r="AS15" s="17"/>
      <c r="AT15" s="17">
        <v>4.3744919672160897E-2</v>
      </c>
      <c r="AU15" s="17">
        <v>7.5753109482795997E-2</v>
      </c>
      <c r="AV15" s="17">
        <v>5.5300128988750301E-2</v>
      </c>
      <c r="AW15" s="17">
        <v>4.7285693879812997E-2</v>
      </c>
      <c r="AX15" s="17">
        <v>2.1351319133575301E-2</v>
      </c>
      <c r="AY15" s="17">
        <v>4.3907980709339801E-2</v>
      </c>
    </row>
    <row r="16" spans="2:51" x14ac:dyDescent="0.35">
      <c r="B16" s="18" t="s">
        <v>44</v>
      </c>
      <c r="C16" s="17">
        <v>0.135909727824049</v>
      </c>
      <c r="D16" s="17">
        <v>0.11723476935989199</v>
      </c>
      <c r="E16" s="17">
        <v>0.154344778775656</v>
      </c>
      <c r="F16" s="17"/>
      <c r="G16" s="17">
        <v>0.16549110743106099</v>
      </c>
      <c r="H16" s="17">
        <v>0.167633356676086</v>
      </c>
      <c r="I16" s="17">
        <v>0.19079062898461099</v>
      </c>
      <c r="J16" s="17">
        <v>0.14759213716473901</v>
      </c>
      <c r="K16" s="17">
        <v>0.107738074072266</v>
      </c>
      <c r="L16" s="17">
        <v>5.5473288024166102E-2</v>
      </c>
      <c r="M16" s="17"/>
      <c r="N16" s="17">
        <v>9.0310073956727105E-2</v>
      </c>
      <c r="O16" s="17">
        <v>0.130716955270193</v>
      </c>
      <c r="P16" s="17">
        <v>0.155859860705752</v>
      </c>
      <c r="Q16" s="17">
        <v>0.17398251482093599</v>
      </c>
      <c r="R16" s="17"/>
      <c r="S16" s="17">
        <v>0.168957914009747</v>
      </c>
      <c r="T16" s="17">
        <v>0.13261022449357199</v>
      </c>
      <c r="U16" s="17">
        <v>0.108832048435995</v>
      </c>
      <c r="V16" s="17">
        <v>0.12616845132743101</v>
      </c>
      <c r="W16" s="17">
        <v>0.123697777438425</v>
      </c>
      <c r="X16" s="17">
        <v>0.10123778808551701</v>
      </c>
      <c r="Y16" s="17">
        <v>0.15925738111273199</v>
      </c>
      <c r="Z16" s="17">
        <v>0.155323213530527</v>
      </c>
      <c r="AA16" s="17">
        <v>0.142821086643654</v>
      </c>
      <c r="AB16" s="17">
        <v>0.10537722221490201</v>
      </c>
      <c r="AC16" s="17">
        <v>0.12532151694556601</v>
      </c>
      <c r="AD16" s="17">
        <v>0.22575343611159401</v>
      </c>
      <c r="AE16" s="17"/>
      <c r="AF16" s="17">
        <v>6.0564166924743798E-2</v>
      </c>
      <c r="AG16" s="17">
        <v>4.3391431524087601E-2</v>
      </c>
      <c r="AH16" s="17">
        <v>0.55239304917333398</v>
      </c>
      <c r="AI16" s="17"/>
      <c r="AJ16" s="17">
        <v>0</v>
      </c>
      <c r="AK16" s="17">
        <v>0</v>
      </c>
      <c r="AL16" s="17">
        <v>0</v>
      </c>
      <c r="AM16" s="17">
        <v>0</v>
      </c>
      <c r="AN16" s="17">
        <v>1</v>
      </c>
      <c r="AO16" s="17"/>
      <c r="AP16" s="17">
        <v>4.08106545769268E-2</v>
      </c>
      <c r="AQ16" s="17">
        <v>8.2358026147359001E-2</v>
      </c>
      <c r="AR16" s="17">
        <v>6.38493186619183E-2</v>
      </c>
      <c r="AS16" s="17"/>
      <c r="AT16" s="17">
        <v>7.5621723538002006E-2</v>
      </c>
      <c r="AU16" s="17">
        <v>9.68237831723225E-2</v>
      </c>
      <c r="AV16" s="17">
        <v>0.191327815530446</v>
      </c>
      <c r="AW16" s="17">
        <v>0.18103185450454301</v>
      </c>
      <c r="AX16" s="17">
        <v>0.234012921457604</v>
      </c>
      <c r="AY16" s="17">
        <v>0.17165358921228799</v>
      </c>
    </row>
    <row r="17" spans="2:51" ht="29" x14ac:dyDescent="0.35">
      <c r="B17" s="18" t="s">
        <v>117</v>
      </c>
      <c r="C17" s="17">
        <v>4.7121349117745702E-2</v>
      </c>
      <c r="D17" s="17">
        <v>3.9000995573078998E-2</v>
      </c>
      <c r="E17" s="17">
        <v>5.4750375924657702E-2</v>
      </c>
      <c r="F17" s="17"/>
      <c r="G17" s="17">
        <v>0.29633094474772698</v>
      </c>
      <c r="H17" s="17">
        <v>2.0965549971396599E-2</v>
      </c>
      <c r="I17" s="17">
        <v>5.7869974642578599E-3</v>
      </c>
      <c r="J17" s="17">
        <v>6.5685700541317903E-3</v>
      </c>
      <c r="K17" s="17">
        <v>1.8372584138616299E-3</v>
      </c>
      <c r="L17" s="17">
        <v>0</v>
      </c>
      <c r="M17" s="17"/>
      <c r="N17" s="17">
        <v>4.8104571276429801E-2</v>
      </c>
      <c r="O17" s="17">
        <v>5.9117263162868E-2</v>
      </c>
      <c r="P17" s="17">
        <v>3.73736316475487E-2</v>
      </c>
      <c r="Q17" s="17">
        <v>3.9539561981585598E-2</v>
      </c>
      <c r="R17" s="17"/>
      <c r="S17" s="17">
        <v>5.9339757034023603E-2</v>
      </c>
      <c r="T17" s="17">
        <v>4.3221658462699201E-2</v>
      </c>
      <c r="U17" s="17">
        <v>4.1481097741308301E-2</v>
      </c>
      <c r="V17" s="17">
        <v>4.33123916299889E-2</v>
      </c>
      <c r="W17" s="17">
        <v>5.5347589261265498E-2</v>
      </c>
      <c r="X17" s="17">
        <v>7.3010320967324405E-2</v>
      </c>
      <c r="Y17" s="17">
        <v>4.19170202450901E-2</v>
      </c>
      <c r="Z17" s="17">
        <v>4.6703616346422699E-2</v>
      </c>
      <c r="AA17" s="17">
        <v>5.4753108449723198E-2</v>
      </c>
      <c r="AB17" s="17">
        <v>3.4423975946668302E-2</v>
      </c>
      <c r="AC17" s="17">
        <v>4.8838273379476996E-3</v>
      </c>
      <c r="AD17" s="17">
        <v>3.13332678047838E-2</v>
      </c>
      <c r="AE17" s="17"/>
      <c r="AF17" s="17">
        <v>1.3359658151827099E-3</v>
      </c>
      <c r="AG17" s="17">
        <v>4.0478795899223704E-3</v>
      </c>
      <c r="AH17" s="17">
        <v>5.4724538464304702E-2</v>
      </c>
      <c r="AI17" s="17"/>
      <c r="AJ17" s="17">
        <v>0</v>
      </c>
      <c r="AK17" s="17">
        <v>0</v>
      </c>
      <c r="AL17" s="17">
        <v>0</v>
      </c>
      <c r="AM17" s="17">
        <v>0</v>
      </c>
      <c r="AN17" s="17">
        <v>0</v>
      </c>
      <c r="AO17" s="17"/>
      <c r="AP17" s="17">
        <v>1.51771451783673E-2</v>
      </c>
      <c r="AQ17" s="17">
        <v>6.2848411175819699E-2</v>
      </c>
      <c r="AR17" s="17">
        <v>7.0160503141428701E-2</v>
      </c>
      <c r="AS17" s="17"/>
      <c r="AT17" s="17">
        <v>1.4193189098994601E-2</v>
      </c>
      <c r="AU17" s="17">
        <v>2.3069257414362301E-2</v>
      </c>
      <c r="AV17" s="17">
        <v>5.8863284841211699E-2</v>
      </c>
      <c r="AW17" s="17">
        <v>7.4733493954560998E-2</v>
      </c>
      <c r="AX17" s="17">
        <v>7.9749239535693794E-2</v>
      </c>
      <c r="AY17" s="17">
        <v>0.20222839831520301</v>
      </c>
    </row>
    <row r="18" spans="2:51" x14ac:dyDescent="0.35">
      <c r="B18" s="18" t="s">
        <v>112</v>
      </c>
      <c r="C18" s="19">
        <v>2.3344702062081099E-2</v>
      </c>
      <c r="D18" s="19">
        <v>1.0512701685671699E-2</v>
      </c>
      <c r="E18" s="19">
        <v>3.5975972088484701E-2</v>
      </c>
      <c r="F18" s="19"/>
      <c r="G18" s="19">
        <v>2.5190248642825101E-2</v>
      </c>
      <c r="H18" s="19">
        <v>2.7914233693390699E-2</v>
      </c>
      <c r="I18" s="19">
        <v>2.9459084905137801E-2</v>
      </c>
      <c r="J18" s="19">
        <v>2.0642485240130098E-2</v>
      </c>
      <c r="K18" s="19">
        <v>3.48319784181855E-2</v>
      </c>
      <c r="L18" s="19">
        <v>7.9578471421680695E-3</v>
      </c>
      <c r="M18" s="19"/>
      <c r="N18" s="19">
        <v>1.41520024272757E-2</v>
      </c>
      <c r="O18" s="19">
        <v>1.53535977927092E-2</v>
      </c>
      <c r="P18" s="19">
        <v>2.9928234484534501E-2</v>
      </c>
      <c r="Q18" s="19">
        <v>3.3969528374282298E-2</v>
      </c>
      <c r="R18" s="19"/>
      <c r="S18" s="19">
        <v>3.0931910984100201E-2</v>
      </c>
      <c r="T18" s="19">
        <v>2.4617844527564901E-2</v>
      </c>
      <c r="U18" s="19">
        <v>2.7159280098019999E-2</v>
      </c>
      <c r="V18" s="19">
        <v>1.5061797478448999E-2</v>
      </c>
      <c r="W18" s="19">
        <v>1.9570658588193599E-2</v>
      </c>
      <c r="X18" s="19">
        <v>2.3847693102996399E-2</v>
      </c>
      <c r="Y18" s="19">
        <v>2.7824616684776701E-2</v>
      </c>
      <c r="Z18" s="19">
        <v>2.8776550017539301E-2</v>
      </c>
      <c r="AA18" s="19">
        <v>2.28273528599699E-2</v>
      </c>
      <c r="AB18" s="19">
        <v>1.2110057920675101E-2</v>
      </c>
      <c r="AC18" s="19">
        <v>5.6247903570387E-3</v>
      </c>
      <c r="AD18" s="19">
        <v>5.0272241970453498E-2</v>
      </c>
      <c r="AE18" s="19"/>
      <c r="AF18" s="19">
        <v>1.5295854832713601E-2</v>
      </c>
      <c r="AG18" s="19">
        <v>1.9296743315740002E-2</v>
      </c>
      <c r="AH18" s="19">
        <v>1.7606079240893701E-2</v>
      </c>
      <c r="AI18" s="19"/>
      <c r="AJ18" s="19">
        <v>0</v>
      </c>
      <c r="AK18" s="19">
        <v>0</v>
      </c>
      <c r="AL18" s="19">
        <v>0</v>
      </c>
      <c r="AM18" s="19">
        <v>0</v>
      </c>
      <c r="AN18" s="19">
        <v>0</v>
      </c>
      <c r="AO18" s="19"/>
      <c r="AP18" s="19">
        <v>7.2471830780129996E-3</v>
      </c>
      <c r="AQ18" s="19">
        <v>8.5260957502132206E-3</v>
      </c>
      <c r="AR18" s="19">
        <v>1.5162056542253499E-2</v>
      </c>
      <c r="AS18" s="19"/>
      <c r="AT18" s="19">
        <v>1.89524588238991E-2</v>
      </c>
      <c r="AU18" s="19">
        <v>2.27502266509454E-2</v>
      </c>
      <c r="AV18" s="19">
        <v>2.32712314298687E-2</v>
      </c>
      <c r="AW18" s="19">
        <v>2.3118178189138101E-2</v>
      </c>
      <c r="AX18" s="19">
        <v>3.0638544580497602E-2</v>
      </c>
      <c r="AY18" s="19">
        <v>1.33043907458804E-2</v>
      </c>
    </row>
    <row r="19" spans="2:51" x14ac:dyDescent="0.35">
      <c r="B19" s="16"/>
    </row>
    <row r="20" spans="2:51" x14ac:dyDescent="0.35">
      <c r="B20" t="s">
        <v>77</v>
      </c>
    </row>
    <row r="21" spans="2:51" x14ac:dyDescent="0.35">
      <c r="B21" t="s">
        <v>78</v>
      </c>
    </row>
    <row r="23" spans="2:51" x14ac:dyDescent="0.35">
      <c r="B23"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Y19"/>
  <sheetViews>
    <sheetView showGridLines="0" workbookViewId="0">
      <pane xSplit="2" topLeftCell="C1" activePane="topRight" state="frozen"/>
      <selection activeCell="AV1" sqref="AV1:AV1048576"/>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124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167</v>
      </c>
      <c r="D7" s="10">
        <v>95</v>
      </c>
      <c r="E7" s="10">
        <v>72</v>
      </c>
      <c r="F7" s="10"/>
      <c r="G7" s="10">
        <v>8</v>
      </c>
      <c r="H7" s="10">
        <v>21</v>
      </c>
      <c r="I7" s="10">
        <v>29</v>
      </c>
      <c r="J7" s="10">
        <v>42</v>
      </c>
      <c r="K7" s="10">
        <v>23</v>
      </c>
      <c r="L7" s="10">
        <v>44</v>
      </c>
      <c r="M7" s="10"/>
      <c r="N7" s="10">
        <v>48</v>
      </c>
      <c r="O7" s="10">
        <v>41</v>
      </c>
      <c r="P7" s="10">
        <v>29</v>
      </c>
      <c r="Q7" s="10">
        <v>49</v>
      </c>
      <c r="R7" s="10"/>
      <c r="S7" s="10">
        <v>2</v>
      </c>
      <c r="T7" s="10">
        <v>4</v>
      </c>
      <c r="U7" s="10">
        <v>2</v>
      </c>
      <c r="V7" s="10">
        <v>2</v>
      </c>
      <c r="W7" s="10">
        <v>1</v>
      </c>
      <c r="X7" s="10">
        <v>2</v>
      </c>
      <c r="Y7" s="10">
        <v>1</v>
      </c>
      <c r="Z7" s="10" t="s">
        <v>73</v>
      </c>
      <c r="AA7" s="10">
        <v>6</v>
      </c>
      <c r="AB7" s="10">
        <v>96</v>
      </c>
      <c r="AC7" s="10">
        <v>14</v>
      </c>
      <c r="AD7" s="10">
        <v>37</v>
      </c>
      <c r="AE7" s="10"/>
      <c r="AF7" s="10">
        <v>43</v>
      </c>
      <c r="AG7" s="10">
        <v>105</v>
      </c>
      <c r="AH7" s="10">
        <v>10</v>
      </c>
      <c r="AI7" s="10"/>
      <c r="AJ7" s="10" t="s">
        <v>73</v>
      </c>
      <c r="AK7" s="10" t="s">
        <v>73</v>
      </c>
      <c r="AL7" s="10" t="s">
        <v>73</v>
      </c>
      <c r="AM7" s="10" t="s">
        <v>73</v>
      </c>
      <c r="AN7" s="10" t="s">
        <v>73</v>
      </c>
      <c r="AO7" s="10"/>
      <c r="AP7" s="10">
        <v>2</v>
      </c>
      <c r="AQ7" s="10">
        <v>23</v>
      </c>
      <c r="AR7" s="10">
        <v>6</v>
      </c>
      <c r="AS7" s="10"/>
      <c r="AT7" s="10">
        <v>55</v>
      </c>
      <c r="AU7" s="10">
        <v>60</v>
      </c>
      <c r="AV7" s="10">
        <v>16</v>
      </c>
      <c r="AW7" s="10">
        <v>16</v>
      </c>
      <c r="AX7" s="10">
        <v>15</v>
      </c>
      <c r="AY7" s="10">
        <v>5</v>
      </c>
    </row>
    <row r="8" spans="2:51" ht="30" customHeight="1" x14ac:dyDescent="0.35">
      <c r="B8" s="11" t="s">
        <v>19</v>
      </c>
      <c r="C8" s="11">
        <v>191</v>
      </c>
      <c r="D8" s="11">
        <v>112</v>
      </c>
      <c r="E8" s="11">
        <v>79</v>
      </c>
      <c r="F8" s="11"/>
      <c r="G8" s="11">
        <v>9</v>
      </c>
      <c r="H8" s="11">
        <v>29</v>
      </c>
      <c r="I8" s="11">
        <v>34</v>
      </c>
      <c r="J8" s="11">
        <v>47</v>
      </c>
      <c r="K8" s="11">
        <v>25</v>
      </c>
      <c r="L8" s="11">
        <v>48</v>
      </c>
      <c r="M8" s="11"/>
      <c r="N8" s="11">
        <v>60</v>
      </c>
      <c r="O8" s="11">
        <v>45</v>
      </c>
      <c r="P8" s="11">
        <v>32</v>
      </c>
      <c r="Q8" s="11">
        <v>54</v>
      </c>
      <c r="R8" s="11"/>
      <c r="S8" s="11">
        <v>2</v>
      </c>
      <c r="T8" s="11">
        <v>4</v>
      </c>
      <c r="U8" s="11">
        <v>2</v>
      </c>
      <c r="V8" s="11">
        <v>2</v>
      </c>
      <c r="W8" s="11">
        <v>1</v>
      </c>
      <c r="X8" s="11">
        <v>2</v>
      </c>
      <c r="Y8" s="11">
        <v>1</v>
      </c>
      <c r="Z8" s="11" t="s">
        <v>73</v>
      </c>
      <c r="AA8" s="11">
        <v>6</v>
      </c>
      <c r="AB8" s="11">
        <v>110</v>
      </c>
      <c r="AC8" s="11">
        <v>15</v>
      </c>
      <c r="AD8" s="11">
        <v>46</v>
      </c>
      <c r="AE8" s="11"/>
      <c r="AF8" s="11">
        <v>46</v>
      </c>
      <c r="AG8" s="11">
        <v>122</v>
      </c>
      <c r="AH8" s="11">
        <v>13</v>
      </c>
      <c r="AI8" s="11"/>
      <c r="AJ8" s="11" t="s">
        <v>73</v>
      </c>
      <c r="AK8" s="11" t="s">
        <v>73</v>
      </c>
      <c r="AL8" s="11" t="s">
        <v>73</v>
      </c>
      <c r="AM8" s="11" t="s">
        <v>73</v>
      </c>
      <c r="AN8" s="11" t="s">
        <v>73</v>
      </c>
      <c r="AO8" s="11"/>
      <c r="AP8" s="11">
        <v>2</v>
      </c>
      <c r="AQ8" s="11">
        <v>26</v>
      </c>
      <c r="AR8" s="11">
        <v>6</v>
      </c>
      <c r="AS8" s="11"/>
      <c r="AT8" s="11">
        <v>62</v>
      </c>
      <c r="AU8" s="11">
        <v>71</v>
      </c>
      <c r="AV8" s="11">
        <v>17</v>
      </c>
      <c r="AW8" s="11">
        <v>17</v>
      </c>
      <c r="AX8" s="11">
        <v>17</v>
      </c>
      <c r="AY8" s="11">
        <v>6</v>
      </c>
    </row>
    <row r="9" spans="2:51" x14ac:dyDescent="0.35">
      <c r="B9" s="18" t="s">
        <v>119</v>
      </c>
      <c r="C9" s="17">
        <v>0.57735319673016705</v>
      </c>
      <c r="D9" s="17">
        <v>0.57945583355693597</v>
      </c>
      <c r="E9" s="17">
        <v>0.57440166428233397</v>
      </c>
      <c r="F9" s="17"/>
      <c r="G9" s="17">
        <v>0.53058554998968799</v>
      </c>
      <c r="H9" s="17">
        <v>0.625891596882995</v>
      </c>
      <c r="I9" s="17">
        <v>0.692045964928379</v>
      </c>
      <c r="J9" s="17">
        <v>0.44221623408969601</v>
      </c>
      <c r="K9" s="17">
        <v>0.43586018768852802</v>
      </c>
      <c r="L9" s="17">
        <v>0.67966639510021098</v>
      </c>
      <c r="M9" s="17"/>
      <c r="N9" s="17">
        <v>0.62554724265766504</v>
      </c>
      <c r="O9" s="17">
        <v>0.61422808643722304</v>
      </c>
      <c r="P9" s="17">
        <v>0.59107845793685998</v>
      </c>
      <c r="Q9" s="17">
        <v>0.48417696944330202</v>
      </c>
      <c r="R9" s="17"/>
      <c r="S9" s="17">
        <v>0</v>
      </c>
      <c r="T9" s="17">
        <v>0</v>
      </c>
      <c r="U9" s="17">
        <v>0</v>
      </c>
      <c r="V9" s="17">
        <v>0</v>
      </c>
      <c r="W9" s="17">
        <v>0</v>
      </c>
      <c r="X9" s="17">
        <v>0.53257318410326504</v>
      </c>
      <c r="Y9" s="17">
        <v>0</v>
      </c>
      <c r="Z9" s="17" t="s">
        <v>74</v>
      </c>
      <c r="AA9" s="17">
        <v>0</v>
      </c>
      <c r="AB9" s="17">
        <v>0.98940756261542995</v>
      </c>
      <c r="AC9" s="17">
        <v>0</v>
      </c>
      <c r="AD9" s="17">
        <v>0</v>
      </c>
      <c r="AE9" s="17"/>
      <c r="AF9" s="17">
        <v>0.36885857625948099</v>
      </c>
      <c r="AG9" s="17">
        <v>0.70501132283987</v>
      </c>
      <c r="AH9" s="17">
        <v>0.18192448785750201</v>
      </c>
      <c r="AI9" s="17"/>
      <c r="AJ9" s="17" t="s">
        <v>74</v>
      </c>
      <c r="AK9" s="17" t="s">
        <v>74</v>
      </c>
      <c r="AL9" s="17" t="s">
        <v>74</v>
      </c>
      <c r="AM9" s="17" t="s">
        <v>74</v>
      </c>
      <c r="AN9" s="17" t="s">
        <v>74</v>
      </c>
      <c r="AO9" s="17"/>
      <c r="AP9" s="17">
        <v>0</v>
      </c>
      <c r="AQ9" s="17">
        <v>0.61228086044472896</v>
      </c>
      <c r="AR9" s="17">
        <v>0.54653211775546495</v>
      </c>
      <c r="AS9" s="17"/>
      <c r="AT9" s="17">
        <v>0.56225498759683501</v>
      </c>
      <c r="AU9" s="17">
        <v>0.54871788576244496</v>
      </c>
      <c r="AV9" s="17">
        <v>0.70756466542922902</v>
      </c>
      <c r="AW9" s="17">
        <v>0.68690089506192198</v>
      </c>
      <c r="AX9" s="17">
        <v>0.63770886609740596</v>
      </c>
      <c r="AY9" s="17">
        <v>0.21286050091855399</v>
      </c>
    </row>
    <row r="10" spans="2:51" x14ac:dyDescent="0.35">
      <c r="B10" s="18" t="s">
        <v>120</v>
      </c>
      <c r="C10" s="17">
        <v>7.5885579627406205E-2</v>
      </c>
      <c r="D10" s="17">
        <v>6.8054574534909706E-2</v>
      </c>
      <c r="E10" s="17">
        <v>8.6878189161959204E-2</v>
      </c>
      <c r="F10" s="17"/>
      <c r="G10" s="17">
        <v>0.107997203386899</v>
      </c>
      <c r="H10" s="17">
        <v>5.1419621938740098E-2</v>
      </c>
      <c r="I10" s="17">
        <v>3.1356233211361703E-2</v>
      </c>
      <c r="J10" s="17">
        <v>6.6451905120551297E-2</v>
      </c>
      <c r="K10" s="17">
        <v>0.120651010322481</v>
      </c>
      <c r="L10" s="17">
        <v>0.102640067738982</v>
      </c>
      <c r="M10" s="17"/>
      <c r="N10" s="17">
        <v>7.0632592266850702E-2</v>
      </c>
      <c r="O10" s="17">
        <v>8.5818260792165799E-2</v>
      </c>
      <c r="P10" s="17">
        <v>2.9934384552194999E-2</v>
      </c>
      <c r="Q10" s="17">
        <v>0.10084723618303899</v>
      </c>
      <c r="R10" s="17"/>
      <c r="S10" s="17">
        <v>0.40908638164957301</v>
      </c>
      <c r="T10" s="17">
        <v>0</v>
      </c>
      <c r="U10" s="17">
        <v>0</v>
      </c>
      <c r="V10" s="17">
        <v>0</v>
      </c>
      <c r="W10" s="17">
        <v>0</v>
      </c>
      <c r="X10" s="17">
        <v>0</v>
      </c>
      <c r="Y10" s="17">
        <v>0</v>
      </c>
      <c r="Z10" s="17" t="s">
        <v>74</v>
      </c>
      <c r="AA10" s="17">
        <v>0</v>
      </c>
      <c r="AB10" s="17">
        <v>0</v>
      </c>
      <c r="AC10" s="17">
        <v>0.92523420422066305</v>
      </c>
      <c r="AD10" s="17">
        <v>0</v>
      </c>
      <c r="AE10" s="17"/>
      <c r="AF10" s="17">
        <v>0.103671973428008</v>
      </c>
      <c r="AG10" s="17">
        <v>5.9327352749136399E-2</v>
      </c>
      <c r="AH10" s="17">
        <v>0.118288485698785</v>
      </c>
      <c r="AI10" s="17"/>
      <c r="AJ10" s="17" t="s">
        <v>74</v>
      </c>
      <c r="AK10" s="17" t="s">
        <v>74</v>
      </c>
      <c r="AL10" s="17" t="s">
        <v>74</v>
      </c>
      <c r="AM10" s="17" t="s">
        <v>74</v>
      </c>
      <c r="AN10" s="17" t="s">
        <v>74</v>
      </c>
      <c r="AO10" s="17"/>
      <c r="AP10" s="17">
        <v>0.490548089519803</v>
      </c>
      <c r="AQ10" s="17">
        <v>0.132190033149996</v>
      </c>
      <c r="AR10" s="17">
        <v>0.15259620785231401</v>
      </c>
      <c r="AS10" s="17"/>
      <c r="AT10" s="17">
        <v>9.6350489014164903E-2</v>
      </c>
      <c r="AU10" s="17">
        <v>6.3830413145748902E-2</v>
      </c>
      <c r="AV10" s="17">
        <v>0.17896162583751801</v>
      </c>
      <c r="AW10" s="17">
        <v>0</v>
      </c>
      <c r="AX10" s="17">
        <v>5.3932569545791398E-2</v>
      </c>
      <c r="AY10" s="17">
        <v>0</v>
      </c>
    </row>
    <row r="11" spans="2:51" ht="29" x14ac:dyDescent="0.35">
      <c r="B11" s="18" t="s">
        <v>121</v>
      </c>
      <c r="C11" s="17">
        <v>0.107248600143016</v>
      </c>
      <c r="D11" s="17">
        <v>0.10798474000298</v>
      </c>
      <c r="E11" s="17">
        <v>0.106215259218341</v>
      </c>
      <c r="F11" s="17"/>
      <c r="G11" s="17">
        <v>0</v>
      </c>
      <c r="H11" s="17">
        <v>4.30530879364832E-2</v>
      </c>
      <c r="I11" s="17">
        <v>7.5551401382806693E-2</v>
      </c>
      <c r="J11" s="17">
        <v>0.17792254284299999</v>
      </c>
      <c r="K11" s="17">
        <v>0.146275545091854</v>
      </c>
      <c r="L11" s="17">
        <v>9.8579621346976495E-2</v>
      </c>
      <c r="M11" s="17"/>
      <c r="N11" s="17">
        <v>4.2991994250124198E-2</v>
      </c>
      <c r="O11" s="17">
        <v>0.102106042173522</v>
      </c>
      <c r="P11" s="17">
        <v>0.22742967100185599</v>
      </c>
      <c r="Q11" s="17">
        <v>0.111610513858297</v>
      </c>
      <c r="R11" s="17"/>
      <c r="S11" s="17">
        <v>0</v>
      </c>
      <c r="T11" s="17">
        <v>0</v>
      </c>
      <c r="U11" s="17">
        <v>0</v>
      </c>
      <c r="V11" s="17">
        <v>0</v>
      </c>
      <c r="W11" s="17">
        <v>0</v>
      </c>
      <c r="X11" s="17">
        <v>0</v>
      </c>
      <c r="Y11" s="17">
        <v>0</v>
      </c>
      <c r="Z11" s="17" t="s">
        <v>74</v>
      </c>
      <c r="AA11" s="17">
        <v>0</v>
      </c>
      <c r="AB11" s="17">
        <v>0</v>
      </c>
      <c r="AC11" s="17">
        <v>0</v>
      </c>
      <c r="AD11" s="17">
        <v>0.44485002223483999</v>
      </c>
      <c r="AE11" s="17"/>
      <c r="AF11" s="17">
        <v>0.26059841831174302</v>
      </c>
      <c r="AG11" s="17">
        <v>4.96739605053447E-2</v>
      </c>
      <c r="AH11" s="17">
        <v>0.183455869776221</v>
      </c>
      <c r="AI11" s="17"/>
      <c r="AJ11" s="17" t="s">
        <v>74</v>
      </c>
      <c r="AK11" s="17" t="s">
        <v>74</v>
      </c>
      <c r="AL11" s="17" t="s">
        <v>74</v>
      </c>
      <c r="AM11" s="17" t="s">
        <v>74</v>
      </c>
      <c r="AN11" s="17" t="s">
        <v>74</v>
      </c>
      <c r="AO11" s="17"/>
      <c r="AP11" s="17">
        <v>0</v>
      </c>
      <c r="AQ11" s="17">
        <v>4.6735158101315802E-2</v>
      </c>
      <c r="AR11" s="17">
        <v>0</v>
      </c>
      <c r="AS11" s="17"/>
      <c r="AT11" s="17">
        <v>5.6274098795033201E-2</v>
      </c>
      <c r="AU11" s="17">
        <v>0.20553197882090199</v>
      </c>
      <c r="AV11" s="17">
        <v>0</v>
      </c>
      <c r="AW11" s="17">
        <v>0.134915675964975</v>
      </c>
      <c r="AX11" s="17">
        <v>0</v>
      </c>
      <c r="AY11" s="17">
        <v>0</v>
      </c>
    </row>
    <row r="12" spans="2:51" x14ac:dyDescent="0.35">
      <c r="B12" s="18" t="s">
        <v>122</v>
      </c>
      <c r="C12" s="17">
        <v>4.2406774123088901E-2</v>
      </c>
      <c r="D12" s="17">
        <v>5.0691197051750798E-2</v>
      </c>
      <c r="E12" s="17">
        <v>3.0777688788801699E-2</v>
      </c>
      <c r="F12" s="17"/>
      <c r="G12" s="17">
        <v>0</v>
      </c>
      <c r="H12" s="17">
        <v>0.113219901896519</v>
      </c>
      <c r="I12" s="17">
        <v>3.5429334286386997E-2</v>
      </c>
      <c r="J12" s="17">
        <v>7.7484542398507203E-2</v>
      </c>
      <c r="K12" s="17">
        <v>0</v>
      </c>
      <c r="L12" s="17">
        <v>0</v>
      </c>
      <c r="M12" s="17"/>
      <c r="N12" s="17">
        <v>5.5310712893335799E-2</v>
      </c>
      <c r="O12" s="17">
        <v>0</v>
      </c>
      <c r="P12" s="17">
        <v>3.8639717483198402E-2</v>
      </c>
      <c r="Q12" s="17">
        <v>6.5978055269414498E-2</v>
      </c>
      <c r="R12" s="17"/>
      <c r="S12" s="17">
        <v>0</v>
      </c>
      <c r="T12" s="17">
        <v>0</v>
      </c>
      <c r="U12" s="17">
        <v>0</v>
      </c>
      <c r="V12" s="17">
        <v>0</v>
      </c>
      <c r="W12" s="17">
        <v>0</v>
      </c>
      <c r="X12" s="17">
        <v>0</v>
      </c>
      <c r="Y12" s="17">
        <v>0</v>
      </c>
      <c r="Z12" s="17" t="s">
        <v>74</v>
      </c>
      <c r="AA12" s="17">
        <v>0</v>
      </c>
      <c r="AB12" s="17">
        <v>0</v>
      </c>
      <c r="AC12" s="17">
        <v>0</v>
      </c>
      <c r="AD12" s="17">
        <v>0.17589650947805299</v>
      </c>
      <c r="AE12" s="17"/>
      <c r="AF12" s="17">
        <v>0</v>
      </c>
      <c r="AG12" s="17">
        <v>6.61842732420347E-2</v>
      </c>
      <c r="AH12" s="17">
        <v>0</v>
      </c>
      <c r="AI12" s="17"/>
      <c r="AJ12" s="17" t="s">
        <v>74</v>
      </c>
      <c r="AK12" s="17" t="s">
        <v>74</v>
      </c>
      <c r="AL12" s="17" t="s">
        <v>74</v>
      </c>
      <c r="AM12" s="17" t="s">
        <v>74</v>
      </c>
      <c r="AN12" s="17" t="s">
        <v>74</v>
      </c>
      <c r="AO12" s="17"/>
      <c r="AP12" s="17">
        <v>0</v>
      </c>
      <c r="AQ12" s="17">
        <v>0</v>
      </c>
      <c r="AR12" s="17">
        <v>0</v>
      </c>
      <c r="AS12" s="17"/>
      <c r="AT12" s="17">
        <v>5.1681658560120101E-2</v>
      </c>
      <c r="AU12" s="17">
        <v>3.56730395496756E-2</v>
      </c>
      <c r="AV12" s="17">
        <v>0</v>
      </c>
      <c r="AW12" s="17">
        <v>0</v>
      </c>
      <c r="AX12" s="17">
        <v>6.6681014136848807E-2</v>
      </c>
      <c r="AY12" s="17">
        <v>0.199269963548137</v>
      </c>
    </row>
    <row r="13" spans="2:51" x14ac:dyDescent="0.35">
      <c r="B13" s="18" t="s">
        <v>123</v>
      </c>
      <c r="C13" s="17">
        <v>0.162928076694661</v>
      </c>
      <c r="D13" s="17">
        <v>0.18018106017164701</v>
      </c>
      <c r="E13" s="17">
        <v>0.138709562158088</v>
      </c>
      <c r="F13" s="17"/>
      <c r="G13" s="17">
        <v>0.25451061474138198</v>
      </c>
      <c r="H13" s="17">
        <v>9.9793988152277996E-2</v>
      </c>
      <c r="I13" s="17">
        <v>0.120955423050102</v>
      </c>
      <c r="J13" s="17">
        <v>0.23592477554824601</v>
      </c>
      <c r="K13" s="17">
        <v>0.20911455615343899</v>
      </c>
      <c r="L13" s="17">
        <v>0.11911391581383</v>
      </c>
      <c r="M13" s="17"/>
      <c r="N13" s="17">
        <v>0.14413458596793999</v>
      </c>
      <c r="O13" s="17">
        <v>0.19784761059709</v>
      </c>
      <c r="P13" s="17">
        <v>8.2474879366393999E-2</v>
      </c>
      <c r="Q13" s="17">
        <v>0.20258533105248</v>
      </c>
      <c r="R13" s="17"/>
      <c r="S13" s="17">
        <v>0.59091361835042699</v>
      </c>
      <c r="T13" s="17">
        <v>1</v>
      </c>
      <c r="U13" s="17">
        <v>0</v>
      </c>
      <c r="V13" s="17">
        <v>0.480217950939342</v>
      </c>
      <c r="W13" s="17">
        <v>1</v>
      </c>
      <c r="X13" s="17">
        <v>0.46742681589673502</v>
      </c>
      <c r="Y13" s="17">
        <v>1</v>
      </c>
      <c r="Z13" s="17" t="s">
        <v>74</v>
      </c>
      <c r="AA13" s="17">
        <v>0.84734572333630698</v>
      </c>
      <c r="AB13" s="17">
        <v>1.05924373845697E-2</v>
      </c>
      <c r="AC13" s="17">
        <v>0</v>
      </c>
      <c r="AD13" s="17">
        <v>0.346231855103657</v>
      </c>
      <c r="AE13" s="17"/>
      <c r="AF13" s="17">
        <v>0.24389846370579199</v>
      </c>
      <c r="AG13" s="17">
        <v>0.103280339395347</v>
      </c>
      <c r="AH13" s="17">
        <v>0.39481407883653502</v>
      </c>
      <c r="AI13" s="17"/>
      <c r="AJ13" s="17" t="s">
        <v>74</v>
      </c>
      <c r="AK13" s="17" t="s">
        <v>74</v>
      </c>
      <c r="AL13" s="17" t="s">
        <v>74</v>
      </c>
      <c r="AM13" s="17" t="s">
        <v>74</v>
      </c>
      <c r="AN13" s="17" t="s">
        <v>74</v>
      </c>
      <c r="AO13" s="17"/>
      <c r="AP13" s="17">
        <v>0.509451910480197</v>
      </c>
      <c r="AQ13" s="17">
        <v>0.17363871013146201</v>
      </c>
      <c r="AR13" s="17">
        <v>0.30087167439222101</v>
      </c>
      <c r="AS13" s="17"/>
      <c r="AT13" s="17">
        <v>0.233438766033847</v>
      </c>
      <c r="AU13" s="17">
        <v>0.1094861171681</v>
      </c>
      <c r="AV13" s="17">
        <v>0</v>
      </c>
      <c r="AW13" s="17">
        <v>0.17818342897310199</v>
      </c>
      <c r="AX13" s="17">
        <v>0.12591538340573</v>
      </c>
      <c r="AY13" s="17">
        <v>0.58786953553330901</v>
      </c>
    </row>
    <row r="14" spans="2:51" x14ac:dyDescent="0.35">
      <c r="B14" s="18" t="s">
        <v>112</v>
      </c>
      <c r="C14" s="19">
        <v>3.4177772681661403E-2</v>
      </c>
      <c r="D14" s="19">
        <v>1.36325946817757E-2</v>
      </c>
      <c r="E14" s="19">
        <v>6.3017636390475903E-2</v>
      </c>
      <c r="F14" s="19"/>
      <c r="G14" s="19">
        <v>0.10690663188203001</v>
      </c>
      <c r="H14" s="19">
        <v>6.6621803192984802E-2</v>
      </c>
      <c r="I14" s="19">
        <v>4.4661643140964297E-2</v>
      </c>
      <c r="J14" s="19">
        <v>0</v>
      </c>
      <c r="K14" s="19">
        <v>8.8098700743697397E-2</v>
      </c>
      <c r="L14" s="19">
        <v>0</v>
      </c>
      <c r="M14" s="19"/>
      <c r="N14" s="19">
        <v>6.1382871964084401E-2</v>
      </c>
      <c r="O14" s="19">
        <v>0</v>
      </c>
      <c r="P14" s="19">
        <v>3.04428896594966E-2</v>
      </c>
      <c r="Q14" s="19">
        <v>3.4801894193467298E-2</v>
      </c>
      <c r="R14" s="19"/>
      <c r="S14" s="19">
        <v>0</v>
      </c>
      <c r="T14" s="19">
        <v>0</v>
      </c>
      <c r="U14" s="19">
        <v>1</v>
      </c>
      <c r="V14" s="19">
        <v>0.51978204906065795</v>
      </c>
      <c r="W14" s="19">
        <v>0</v>
      </c>
      <c r="X14" s="19">
        <v>0</v>
      </c>
      <c r="Y14" s="19">
        <v>0</v>
      </c>
      <c r="Z14" s="19" t="s">
        <v>74</v>
      </c>
      <c r="AA14" s="19">
        <v>0.15265427666369299</v>
      </c>
      <c r="AB14" s="19">
        <v>0</v>
      </c>
      <c r="AC14" s="19">
        <v>7.4765795779337299E-2</v>
      </c>
      <c r="AD14" s="19">
        <v>3.3021613183449899E-2</v>
      </c>
      <c r="AE14" s="19"/>
      <c r="AF14" s="19">
        <v>2.29725682949748E-2</v>
      </c>
      <c r="AG14" s="19">
        <v>1.6522751268267199E-2</v>
      </c>
      <c r="AH14" s="19">
        <v>0.121517077830958</v>
      </c>
      <c r="AI14" s="19"/>
      <c r="AJ14" s="19" t="s">
        <v>74</v>
      </c>
      <c r="AK14" s="19" t="s">
        <v>74</v>
      </c>
      <c r="AL14" s="19" t="s">
        <v>74</v>
      </c>
      <c r="AM14" s="19" t="s">
        <v>74</v>
      </c>
      <c r="AN14" s="19" t="s">
        <v>74</v>
      </c>
      <c r="AO14" s="19"/>
      <c r="AP14" s="19">
        <v>0</v>
      </c>
      <c r="AQ14" s="19">
        <v>3.5155238172496703E-2</v>
      </c>
      <c r="AR14" s="19">
        <v>0</v>
      </c>
      <c r="AS14" s="19"/>
      <c r="AT14" s="19">
        <v>0</v>
      </c>
      <c r="AU14" s="19">
        <v>3.6760565553129003E-2</v>
      </c>
      <c r="AV14" s="19">
        <v>0.11347370873325199</v>
      </c>
      <c r="AW14" s="19">
        <v>0</v>
      </c>
      <c r="AX14" s="19">
        <v>0.11576216681422399</v>
      </c>
      <c r="AY14" s="19">
        <v>0</v>
      </c>
    </row>
    <row r="15" spans="2:51" x14ac:dyDescent="0.35">
      <c r="B15" s="27" t="s">
        <v>836</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Y23"/>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128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46</v>
      </c>
      <c r="C9" s="17">
        <v>0.35443004715315302</v>
      </c>
      <c r="D9" s="17">
        <v>0.370206954432866</v>
      </c>
      <c r="E9" s="17">
        <v>0.340257843329827</v>
      </c>
      <c r="F9" s="17"/>
      <c r="G9" s="17">
        <v>0.43206221867293398</v>
      </c>
      <c r="H9" s="17">
        <v>0.43482761344641102</v>
      </c>
      <c r="I9" s="17">
        <v>0.39452604712431599</v>
      </c>
      <c r="J9" s="17">
        <v>0.35265426422077001</v>
      </c>
      <c r="K9" s="17">
        <v>0.31708134781318098</v>
      </c>
      <c r="L9" s="17">
        <v>0.23174606122041699</v>
      </c>
      <c r="M9" s="17"/>
      <c r="N9" s="17">
        <v>0.37321286940545301</v>
      </c>
      <c r="O9" s="17">
        <v>0.40218969718751302</v>
      </c>
      <c r="P9" s="17">
        <v>0.31582567710750398</v>
      </c>
      <c r="Q9" s="17">
        <v>0.31784998345641502</v>
      </c>
      <c r="R9" s="17"/>
      <c r="S9" s="17">
        <v>0.38549752732971998</v>
      </c>
      <c r="T9" s="17">
        <v>0.29169252790366001</v>
      </c>
      <c r="U9" s="17">
        <v>0.301851813094418</v>
      </c>
      <c r="V9" s="17">
        <v>0.29547213323251798</v>
      </c>
      <c r="W9" s="17">
        <v>0.40949243969369897</v>
      </c>
      <c r="X9" s="17">
        <v>0.36814475339636099</v>
      </c>
      <c r="Y9" s="17">
        <v>0.39207651368526703</v>
      </c>
      <c r="Z9" s="17">
        <v>0.45527742553870798</v>
      </c>
      <c r="AA9" s="17">
        <v>0.42488647110379302</v>
      </c>
      <c r="AB9" s="17">
        <v>0.30814844830819699</v>
      </c>
      <c r="AC9" s="17">
        <v>0.35663203897423601</v>
      </c>
      <c r="AD9" s="17">
        <v>0.27100026601782301</v>
      </c>
      <c r="AE9" s="17"/>
      <c r="AF9" s="17">
        <v>0.241699578354517</v>
      </c>
      <c r="AG9" s="17">
        <v>0.46804356341620501</v>
      </c>
      <c r="AH9" s="17">
        <v>0.29085209562235997</v>
      </c>
      <c r="AI9" s="17"/>
      <c r="AJ9" s="17">
        <v>0.13915964120947699</v>
      </c>
      <c r="AK9" s="17">
        <v>0.79447102447227702</v>
      </c>
      <c r="AL9" s="17">
        <v>0.235914156675093</v>
      </c>
      <c r="AM9" s="17">
        <v>0.108336373002825</v>
      </c>
      <c r="AN9" s="17">
        <v>0.21477608378878499</v>
      </c>
      <c r="AO9" s="17"/>
      <c r="AP9" s="17">
        <v>0</v>
      </c>
      <c r="AQ9" s="17">
        <v>1</v>
      </c>
      <c r="AR9" s="17">
        <v>0</v>
      </c>
      <c r="AS9" s="17"/>
      <c r="AT9" s="17">
        <v>0.282309345672137</v>
      </c>
      <c r="AU9" s="17">
        <v>0.37820341096177601</v>
      </c>
      <c r="AV9" s="17">
        <v>0.38460979193051997</v>
      </c>
      <c r="AW9" s="17">
        <v>0.358979325999711</v>
      </c>
      <c r="AX9" s="17">
        <v>0.43384942617415201</v>
      </c>
      <c r="AY9" s="17">
        <v>0.37102720886561003</v>
      </c>
    </row>
    <row r="10" spans="2:51" x14ac:dyDescent="0.35">
      <c r="B10" s="18" t="s">
        <v>45</v>
      </c>
      <c r="C10" s="17">
        <v>0.19584180184407199</v>
      </c>
      <c r="D10" s="17">
        <v>0.20877448992651501</v>
      </c>
      <c r="E10" s="17">
        <v>0.18373082480924799</v>
      </c>
      <c r="F10" s="17"/>
      <c r="G10" s="17">
        <v>0.104022663433967</v>
      </c>
      <c r="H10" s="17">
        <v>0.16767016484074601</v>
      </c>
      <c r="I10" s="17">
        <v>0.15581190324283201</v>
      </c>
      <c r="J10" s="17">
        <v>0.176120181140524</v>
      </c>
      <c r="K10" s="17">
        <v>0.21968428115539501</v>
      </c>
      <c r="L10" s="17">
        <v>0.311953044889269</v>
      </c>
      <c r="M10" s="17"/>
      <c r="N10" s="17">
        <v>0.227360555628392</v>
      </c>
      <c r="O10" s="17">
        <v>0.18695172007664501</v>
      </c>
      <c r="P10" s="17">
        <v>0.19270773375250499</v>
      </c>
      <c r="Q10" s="17">
        <v>0.175358063464117</v>
      </c>
      <c r="R10" s="17"/>
      <c r="S10" s="17">
        <v>0.19614504892648099</v>
      </c>
      <c r="T10" s="17">
        <v>0.227908079787662</v>
      </c>
      <c r="U10" s="17">
        <v>0.256645121089006</v>
      </c>
      <c r="V10" s="17">
        <v>0.245494217185555</v>
      </c>
      <c r="W10" s="17">
        <v>0.204547046428667</v>
      </c>
      <c r="X10" s="17">
        <v>0.18478919760677701</v>
      </c>
      <c r="Y10" s="17">
        <v>0.197011983066643</v>
      </c>
      <c r="Z10" s="17">
        <v>0.19526615107637901</v>
      </c>
      <c r="AA10" s="17">
        <v>0.14882222333131401</v>
      </c>
      <c r="AB10" s="17">
        <v>0.15979511148439299</v>
      </c>
      <c r="AC10" s="17">
        <v>0.18221212856767599</v>
      </c>
      <c r="AD10" s="17">
        <v>5.8665404538541403E-2</v>
      </c>
      <c r="AE10" s="17"/>
      <c r="AF10" s="17">
        <v>0.29515175397244298</v>
      </c>
      <c r="AG10" s="17">
        <v>0.167134109059727</v>
      </c>
      <c r="AH10" s="17">
        <v>0.10276977348185801</v>
      </c>
      <c r="AI10" s="17"/>
      <c r="AJ10" s="17">
        <v>0.49719148151519998</v>
      </c>
      <c r="AK10" s="17">
        <v>3.5247407537757097E-2</v>
      </c>
      <c r="AL10" s="17">
        <v>4.3041094999642197E-2</v>
      </c>
      <c r="AM10" s="17">
        <v>5.93343998979729E-2</v>
      </c>
      <c r="AN10" s="17">
        <v>5.8806917317415698E-2</v>
      </c>
      <c r="AO10" s="17"/>
      <c r="AP10" s="17">
        <v>1</v>
      </c>
      <c r="AQ10" s="17">
        <v>0</v>
      </c>
      <c r="AR10" s="17">
        <v>0</v>
      </c>
      <c r="AS10" s="17"/>
      <c r="AT10" s="17">
        <v>0.26824448515676202</v>
      </c>
      <c r="AU10" s="17">
        <v>0.19565188557013399</v>
      </c>
      <c r="AV10" s="17">
        <v>0.136272343926963</v>
      </c>
      <c r="AW10" s="17">
        <v>0.14742861935245899</v>
      </c>
      <c r="AX10" s="17">
        <v>0.13795478412381801</v>
      </c>
      <c r="AY10" s="17">
        <v>6.7054576735769394E-2</v>
      </c>
    </row>
    <row r="11" spans="2:51" x14ac:dyDescent="0.35">
      <c r="B11" s="18" t="s">
        <v>49</v>
      </c>
      <c r="C11" s="17">
        <v>6.7988627666219797E-2</v>
      </c>
      <c r="D11" s="17">
        <v>7.10051749363413E-2</v>
      </c>
      <c r="E11" s="17">
        <v>6.3865606694433405E-2</v>
      </c>
      <c r="F11" s="17"/>
      <c r="G11" s="17">
        <v>8.6587656329721194E-2</v>
      </c>
      <c r="H11" s="17">
        <v>5.6078321485953903E-2</v>
      </c>
      <c r="I11" s="17">
        <v>6.9275048789891894E-2</v>
      </c>
      <c r="J11" s="17">
        <v>6.8934271364458899E-2</v>
      </c>
      <c r="K11" s="17">
        <v>5.3264989229909299E-2</v>
      </c>
      <c r="L11" s="17">
        <v>7.3374879391310197E-2</v>
      </c>
      <c r="M11" s="17"/>
      <c r="N11" s="17">
        <v>8.7278360162747606E-2</v>
      </c>
      <c r="O11" s="17">
        <v>6.1807292515056102E-2</v>
      </c>
      <c r="P11" s="17">
        <v>5.3696192249274299E-2</v>
      </c>
      <c r="Q11" s="17">
        <v>6.6096859130254801E-2</v>
      </c>
      <c r="R11" s="17"/>
      <c r="S11" s="17">
        <v>9.1369534085494794E-2</v>
      </c>
      <c r="T11" s="17">
        <v>0.102212069933429</v>
      </c>
      <c r="U11" s="17">
        <v>0.10271616317148</v>
      </c>
      <c r="V11" s="17">
        <v>6.4072596863445602E-2</v>
      </c>
      <c r="W11" s="17">
        <v>3.69876414837675E-2</v>
      </c>
      <c r="X11" s="17">
        <v>5.8935386812376499E-2</v>
      </c>
      <c r="Y11" s="17">
        <v>4.6826488307342998E-2</v>
      </c>
      <c r="Z11" s="17">
        <v>4.9391243349268199E-2</v>
      </c>
      <c r="AA11" s="17">
        <v>5.9805578198575703E-2</v>
      </c>
      <c r="AB11" s="17">
        <v>5.7425953646093299E-2</v>
      </c>
      <c r="AC11" s="17">
        <v>3.92643520251518E-2</v>
      </c>
      <c r="AD11" s="17">
        <v>1.99234645170995E-2</v>
      </c>
      <c r="AE11" s="17"/>
      <c r="AF11" s="17">
        <v>3.7616571594491298E-2</v>
      </c>
      <c r="AG11" s="17">
        <v>9.2243813329264401E-2</v>
      </c>
      <c r="AH11" s="17">
        <v>6.5665318430640496E-2</v>
      </c>
      <c r="AI11" s="17"/>
      <c r="AJ11" s="17">
        <v>2.8217205499476001E-2</v>
      </c>
      <c r="AK11" s="17">
        <v>2.2736725810881198E-2</v>
      </c>
      <c r="AL11" s="17">
        <v>0.51554760870471295</v>
      </c>
      <c r="AM11" s="17">
        <v>6.7123996449797094E-2</v>
      </c>
      <c r="AN11" s="17">
        <v>3.1940521276497102E-2</v>
      </c>
      <c r="AO11" s="17"/>
      <c r="AP11" s="17">
        <v>0</v>
      </c>
      <c r="AQ11" s="17">
        <v>0</v>
      </c>
      <c r="AR11" s="17">
        <v>1</v>
      </c>
      <c r="AS11" s="17"/>
      <c r="AT11" s="17">
        <v>6.88872140603074E-2</v>
      </c>
      <c r="AU11" s="17">
        <v>7.2329290619284795E-2</v>
      </c>
      <c r="AV11" s="17">
        <v>7.0481404041254997E-2</v>
      </c>
      <c r="AW11" s="17">
        <v>6.11522459944129E-2</v>
      </c>
      <c r="AX11" s="17">
        <v>6.9843198207556204E-2</v>
      </c>
      <c r="AY11" s="17">
        <v>4.4786424496023401E-2</v>
      </c>
    </row>
    <row r="12" spans="2:51" x14ac:dyDescent="0.35">
      <c r="B12" s="18" t="s">
        <v>125</v>
      </c>
      <c r="C12" s="17">
        <v>8.9675003244933299E-2</v>
      </c>
      <c r="D12" s="17">
        <v>0.10804658099523599</v>
      </c>
      <c r="E12" s="17">
        <v>7.11397630852178E-2</v>
      </c>
      <c r="F12" s="17"/>
      <c r="G12" s="17">
        <v>5.7783762030715502E-2</v>
      </c>
      <c r="H12" s="17">
        <v>5.3368051537586503E-2</v>
      </c>
      <c r="I12" s="17">
        <v>6.6964843687647393E-2</v>
      </c>
      <c r="J12" s="17">
        <v>9.5340853585435203E-2</v>
      </c>
      <c r="K12" s="17">
        <v>0.124562509298261</v>
      </c>
      <c r="L12" s="17">
        <v>0.13072286446819401</v>
      </c>
      <c r="M12" s="17"/>
      <c r="N12" s="17">
        <v>6.8815797359073103E-2</v>
      </c>
      <c r="O12" s="17">
        <v>7.2380746338860699E-2</v>
      </c>
      <c r="P12" s="17">
        <v>0.12731278543765001</v>
      </c>
      <c r="Q12" s="17">
        <v>9.62589127763116E-2</v>
      </c>
      <c r="R12" s="17"/>
      <c r="S12" s="17">
        <v>6.0003394040829099E-2</v>
      </c>
      <c r="T12" s="17">
        <v>9.5312744552881898E-2</v>
      </c>
      <c r="U12" s="17">
        <v>9.7571044943090005E-2</v>
      </c>
      <c r="V12" s="17">
        <v>0.12600065153519099</v>
      </c>
      <c r="W12" s="17">
        <v>0.107767133525906</v>
      </c>
      <c r="X12" s="17">
        <v>0.116111659237861</v>
      </c>
      <c r="Y12" s="17">
        <v>0.106810020270471</v>
      </c>
      <c r="Z12" s="17">
        <v>6.24856278643309E-2</v>
      </c>
      <c r="AA12" s="17">
        <v>8.3020631529843597E-2</v>
      </c>
      <c r="AB12" s="17">
        <v>5.7791714398656199E-2</v>
      </c>
      <c r="AC12" s="17">
        <v>0.115247353291758</v>
      </c>
      <c r="AD12" s="17">
        <v>2.05325852883433E-2</v>
      </c>
      <c r="AE12" s="17"/>
      <c r="AF12" s="17">
        <v>0.19151000569447199</v>
      </c>
      <c r="AG12" s="17">
        <v>2.1823085438630999E-2</v>
      </c>
      <c r="AH12" s="17">
        <v>5.3134755218934897E-2</v>
      </c>
      <c r="AI12" s="17"/>
      <c r="AJ12" s="17">
        <v>0.15608838138044701</v>
      </c>
      <c r="AK12" s="17">
        <v>2.9479961989113901E-2</v>
      </c>
      <c r="AL12" s="17">
        <v>3.1676143801972E-2</v>
      </c>
      <c r="AM12" s="17">
        <v>0.53330775326030799</v>
      </c>
      <c r="AN12" s="17">
        <v>4.73668697973074E-2</v>
      </c>
      <c r="AO12" s="17"/>
      <c r="AP12" s="17">
        <v>0</v>
      </c>
      <c r="AQ12" s="17">
        <v>0</v>
      </c>
      <c r="AR12" s="17">
        <v>0</v>
      </c>
      <c r="AS12" s="17"/>
      <c r="AT12" s="17">
        <v>0.113626426560563</v>
      </c>
      <c r="AU12" s="17">
        <v>6.9964104471577707E-2</v>
      </c>
      <c r="AV12" s="17">
        <v>9.4532908588546904E-2</v>
      </c>
      <c r="AW12" s="17">
        <v>0.10995926624224001</v>
      </c>
      <c r="AX12" s="17">
        <v>6.3617463255394704E-2</v>
      </c>
      <c r="AY12" s="17">
        <v>8.6148592888031103E-2</v>
      </c>
    </row>
    <row r="13" spans="2:51" x14ac:dyDescent="0.35">
      <c r="B13" s="18" t="s">
        <v>114</v>
      </c>
      <c r="C13" s="17">
        <v>4.7133844214529798E-2</v>
      </c>
      <c r="D13" s="17">
        <v>4.2057135319184202E-2</v>
      </c>
      <c r="E13" s="17">
        <v>5.1406381671460999E-2</v>
      </c>
      <c r="F13" s="17"/>
      <c r="G13" s="17">
        <v>7.3218331589674404E-2</v>
      </c>
      <c r="H13" s="17">
        <v>5.59593383498019E-2</v>
      </c>
      <c r="I13" s="17">
        <v>5.6523152466538197E-2</v>
      </c>
      <c r="J13" s="17">
        <v>4.5649897055736403E-2</v>
      </c>
      <c r="K13" s="17">
        <v>3.6325902484091101E-2</v>
      </c>
      <c r="L13" s="17">
        <v>2.3524250519597899E-2</v>
      </c>
      <c r="M13" s="17"/>
      <c r="N13" s="17">
        <v>4.8312944603027201E-2</v>
      </c>
      <c r="O13" s="17">
        <v>4.6465887217332899E-2</v>
      </c>
      <c r="P13" s="17">
        <v>5.18419873491111E-2</v>
      </c>
      <c r="Q13" s="17">
        <v>4.3019659539063497E-2</v>
      </c>
      <c r="R13" s="17"/>
      <c r="S13" s="17">
        <v>6.1368458049816797E-2</v>
      </c>
      <c r="T13" s="17">
        <v>4.0570518537426201E-2</v>
      </c>
      <c r="U13" s="17">
        <v>3.9596888432214199E-2</v>
      </c>
      <c r="V13" s="17">
        <v>7.1549647124600102E-2</v>
      </c>
      <c r="W13" s="17">
        <v>3.4752200890810298E-2</v>
      </c>
      <c r="X13" s="17">
        <v>5.8634324908949903E-2</v>
      </c>
      <c r="Y13" s="17">
        <v>5.04782753435324E-2</v>
      </c>
      <c r="Z13" s="17">
        <v>3.89459208751219E-2</v>
      </c>
      <c r="AA13" s="17">
        <v>4.9389018100450398E-2</v>
      </c>
      <c r="AB13" s="17">
        <v>3.4363068416766999E-2</v>
      </c>
      <c r="AC13" s="17">
        <v>2.4522878490962099E-2</v>
      </c>
      <c r="AD13" s="17">
        <v>2.0166304797462401E-2</v>
      </c>
      <c r="AE13" s="17"/>
      <c r="AF13" s="17">
        <v>3.2390284460347703E-2</v>
      </c>
      <c r="AG13" s="17">
        <v>5.3629383304543497E-2</v>
      </c>
      <c r="AH13" s="17">
        <v>5.0574822671847798E-2</v>
      </c>
      <c r="AI13" s="17"/>
      <c r="AJ13" s="17">
        <v>1.4051655643166801E-2</v>
      </c>
      <c r="AK13" s="17">
        <v>3.0136711703941201E-2</v>
      </c>
      <c r="AL13" s="17">
        <v>4.2693276511125401E-2</v>
      </c>
      <c r="AM13" s="17">
        <v>6.9077724756826303E-2</v>
      </c>
      <c r="AN13" s="17">
        <v>3.3580775869636897E-2</v>
      </c>
      <c r="AO13" s="17"/>
      <c r="AP13" s="17">
        <v>0</v>
      </c>
      <c r="AQ13" s="17">
        <v>0</v>
      </c>
      <c r="AR13" s="17">
        <v>0</v>
      </c>
      <c r="AS13" s="17"/>
      <c r="AT13" s="17">
        <v>4.2543410784009798E-2</v>
      </c>
      <c r="AU13" s="17">
        <v>5.6563704161958703E-2</v>
      </c>
      <c r="AV13" s="17">
        <v>5.2494302756305997E-2</v>
      </c>
      <c r="AW13" s="17">
        <v>1.43257088697293E-2</v>
      </c>
      <c r="AX13" s="17">
        <v>5.2144196427681103E-2</v>
      </c>
      <c r="AY13" s="17">
        <v>9.2443296048861104E-2</v>
      </c>
    </row>
    <row r="14" spans="2:51" ht="29" x14ac:dyDescent="0.35">
      <c r="B14" s="18" t="s">
        <v>115</v>
      </c>
      <c r="C14" s="17">
        <v>0</v>
      </c>
      <c r="D14" s="17">
        <v>0</v>
      </c>
      <c r="E14" s="17">
        <v>0</v>
      </c>
      <c r="F14" s="17"/>
      <c r="G14" s="17">
        <v>0</v>
      </c>
      <c r="H14" s="17">
        <v>0</v>
      </c>
      <c r="I14" s="17">
        <v>0</v>
      </c>
      <c r="J14" s="17">
        <v>0</v>
      </c>
      <c r="K14" s="17">
        <v>0</v>
      </c>
      <c r="L14" s="17">
        <v>0</v>
      </c>
      <c r="M14" s="17"/>
      <c r="N14" s="17">
        <v>0</v>
      </c>
      <c r="O14" s="17">
        <v>0</v>
      </c>
      <c r="P14" s="17">
        <v>0</v>
      </c>
      <c r="Q14" s="17">
        <v>0</v>
      </c>
      <c r="R14" s="17"/>
      <c r="S14" s="17">
        <v>0</v>
      </c>
      <c r="T14" s="17">
        <v>0</v>
      </c>
      <c r="U14" s="17">
        <v>0</v>
      </c>
      <c r="V14" s="17">
        <v>0</v>
      </c>
      <c r="W14" s="17">
        <v>0</v>
      </c>
      <c r="X14" s="17">
        <v>0</v>
      </c>
      <c r="Y14" s="17">
        <v>0</v>
      </c>
      <c r="Z14" s="17">
        <v>0</v>
      </c>
      <c r="AA14" s="17">
        <v>0</v>
      </c>
      <c r="AB14" s="17">
        <v>0</v>
      </c>
      <c r="AC14" s="17">
        <v>0</v>
      </c>
      <c r="AD14" s="17">
        <v>0</v>
      </c>
      <c r="AE14" s="17"/>
      <c r="AF14" s="17">
        <v>0</v>
      </c>
      <c r="AG14" s="17">
        <v>0</v>
      </c>
      <c r="AH14" s="17">
        <v>0</v>
      </c>
      <c r="AI14" s="17"/>
      <c r="AJ14" s="17">
        <v>0</v>
      </c>
      <c r="AK14" s="17">
        <v>0</v>
      </c>
      <c r="AL14" s="17">
        <v>0</v>
      </c>
      <c r="AM14" s="17">
        <v>0</v>
      </c>
      <c r="AN14" s="17">
        <v>0</v>
      </c>
      <c r="AO14" s="17"/>
      <c r="AP14" s="17">
        <v>0</v>
      </c>
      <c r="AQ14" s="17">
        <v>0</v>
      </c>
      <c r="AR14" s="17">
        <v>0</v>
      </c>
      <c r="AS14" s="17"/>
      <c r="AT14" s="17">
        <v>0</v>
      </c>
      <c r="AU14" s="17">
        <v>0</v>
      </c>
      <c r="AV14" s="17">
        <v>0</v>
      </c>
      <c r="AW14" s="17">
        <v>0</v>
      </c>
      <c r="AX14" s="17">
        <v>0</v>
      </c>
      <c r="AY14" s="17">
        <v>0</v>
      </c>
    </row>
    <row r="15" spans="2:51" ht="43.5" x14ac:dyDescent="0.35">
      <c r="B15" s="18" t="s">
        <v>126</v>
      </c>
      <c r="C15" s="17">
        <v>0</v>
      </c>
      <c r="D15" s="17">
        <v>0</v>
      </c>
      <c r="E15" s="17">
        <v>0</v>
      </c>
      <c r="F15" s="17"/>
      <c r="G15" s="17">
        <v>0</v>
      </c>
      <c r="H15" s="17">
        <v>0</v>
      </c>
      <c r="I15" s="17">
        <v>0</v>
      </c>
      <c r="J15" s="17">
        <v>0</v>
      </c>
      <c r="K15" s="17">
        <v>0</v>
      </c>
      <c r="L15" s="17">
        <v>0</v>
      </c>
      <c r="M15" s="17"/>
      <c r="N15" s="17">
        <v>0</v>
      </c>
      <c r="O15" s="17">
        <v>0</v>
      </c>
      <c r="P15" s="17">
        <v>0</v>
      </c>
      <c r="Q15" s="17">
        <v>0</v>
      </c>
      <c r="R15" s="17"/>
      <c r="S15" s="17">
        <v>0</v>
      </c>
      <c r="T15" s="17">
        <v>0</v>
      </c>
      <c r="U15" s="17">
        <v>0</v>
      </c>
      <c r="V15" s="17">
        <v>0</v>
      </c>
      <c r="W15" s="17">
        <v>0</v>
      </c>
      <c r="X15" s="17">
        <v>0</v>
      </c>
      <c r="Y15" s="17">
        <v>0</v>
      </c>
      <c r="Z15" s="17">
        <v>0</v>
      </c>
      <c r="AA15" s="17">
        <v>0</v>
      </c>
      <c r="AB15" s="17">
        <v>0</v>
      </c>
      <c r="AC15" s="17">
        <v>0</v>
      </c>
      <c r="AD15" s="17">
        <v>0</v>
      </c>
      <c r="AE15" s="17"/>
      <c r="AF15" s="17">
        <v>0</v>
      </c>
      <c r="AG15" s="17">
        <v>0</v>
      </c>
      <c r="AH15" s="17">
        <v>0</v>
      </c>
      <c r="AI15" s="17"/>
      <c r="AJ15" s="17">
        <v>0</v>
      </c>
      <c r="AK15" s="17">
        <v>0</v>
      </c>
      <c r="AL15" s="17">
        <v>0</v>
      </c>
      <c r="AM15" s="17">
        <v>0</v>
      </c>
      <c r="AN15" s="17">
        <v>0</v>
      </c>
      <c r="AO15" s="17"/>
      <c r="AP15" s="17">
        <v>0</v>
      </c>
      <c r="AQ15" s="17">
        <v>0</v>
      </c>
      <c r="AR15" s="17">
        <v>0</v>
      </c>
      <c r="AS15" s="17"/>
      <c r="AT15" s="17">
        <v>0</v>
      </c>
      <c r="AU15" s="17">
        <v>0</v>
      </c>
      <c r="AV15" s="17">
        <v>0</v>
      </c>
      <c r="AW15" s="17">
        <v>0</v>
      </c>
      <c r="AX15" s="17">
        <v>0</v>
      </c>
      <c r="AY15" s="17">
        <v>0</v>
      </c>
    </row>
    <row r="16" spans="2:51" x14ac:dyDescent="0.35">
      <c r="B16" s="18" t="s">
        <v>116</v>
      </c>
      <c r="C16" s="17">
        <v>4.3062734032445503E-2</v>
      </c>
      <c r="D16" s="17">
        <v>5.2438264309440798E-2</v>
      </c>
      <c r="E16" s="17">
        <v>3.4129025681222599E-2</v>
      </c>
      <c r="F16" s="17"/>
      <c r="G16" s="17">
        <v>3.05217280422331E-2</v>
      </c>
      <c r="H16" s="17">
        <v>5.1908783996324197E-2</v>
      </c>
      <c r="I16" s="17">
        <v>5.0129052002631097E-2</v>
      </c>
      <c r="J16" s="17">
        <v>5.5581932263463502E-2</v>
      </c>
      <c r="K16" s="17">
        <v>3.17633057647713E-2</v>
      </c>
      <c r="L16" s="17">
        <v>3.5889030871794597E-2</v>
      </c>
      <c r="M16" s="17"/>
      <c r="N16" s="17">
        <v>4.7436530788437799E-2</v>
      </c>
      <c r="O16" s="17">
        <v>4.1713386335123399E-2</v>
      </c>
      <c r="P16" s="17">
        <v>3.6504112489662198E-2</v>
      </c>
      <c r="Q16" s="17">
        <v>4.6067946276166401E-2</v>
      </c>
      <c r="R16" s="17"/>
      <c r="S16" s="17">
        <v>1.1551553339139599E-2</v>
      </c>
      <c r="T16" s="17">
        <v>3.3771856513981299E-3</v>
      </c>
      <c r="U16" s="17">
        <v>2.9615206484866802E-3</v>
      </c>
      <c r="V16" s="17">
        <v>1.85471538691367E-2</v>
      </c>
      <c r="W16" s="17">
        <v>0</v>
      </c>
      <c r="X16" s="17">
        <v>2.0400192915571401E-2</v>
      </c>
      <c r="Y16" s="17">
        <v>9.7585851523511701E-3</v>
      </c>
      <c r="Z16" s="17">
        <v>0</v>
      </c>
      <c r="AA16" s="17">
        <v>1.9108606040991301E-2</v>
      </c>
      <c r="AB16" s="17">
        <v>0.20903515993892499</v>
      </c>
      <c r="AC16" s="17">
        <v>9.9077415313557807E-2</v>
      </c>
      <c r="AD16" s="17">
        <v>0.35283592669171099</v>
      </c>
      <c r="AE16" s="17"/>
      <c r="AF16" s="17">
        <v>2.6874626892329698E-2</v>
      </c>
      <c r="AG16" s="17">
        <v>6.6592367619267498E-2</v>
      </c>
      <c r="AH16" s="17">
        <v>2.3428632680118001E-2</v>
      </c>
      <c r="AI16" s="17"/>
      <c r="AJ16" s="17">
        <v>4.0225772709290997E-3</v>
      </c>
      <c r="AK16" s="17">
        <v>1.6308884593014401E-2</v>
      </c>
      <c r="AL16" s="17">
        <v>1.20630275888257E-2</v>
      </c>
      <c r="AM16" s="17">
        <v>4.4325973885853902E-2</v>
      </c>
      <c r="AN16" s="17">
        <v>2.6073182344139301E-2</v>
      </c>
      <c r="AO16" s="17"/>
      <c r="AP16" s="17">
        <v>0</v>
      </c>
      <c r="AQ16" s="17">
        <v>0</v>
      </c>
      <c r="AR16" s="17">
        <v>0</v>
      </c>
      <c r="AS16" s="17"/>
      <c r="AT16" s="17">
        <v>3.3837135490436203E-2</v>
      </c>
      <c r="AU16" s="17">
        <v>6.4131051878000098E-2</v>
      </c>
      <c r="AV16" s="17">
        <v>4.7896215842675303E-2</v>
      </c>
      <c r="AW16" s="17">
        <v>4.1375061645728899E-2</v>
      </c>
      <c r="AX16" s="17">
        <v>2.7461927793697799E-2</v>
      </c>
      <c r="AY16" s="17">
        <v>7.2318086196981504E-2</v>
      </c>
    </row>
    <row r="17" spans="2:51" x14ac:dyDescent="0.35">
      <c r="B17" s="18" t="s">
        <v>127</v>
      </c>
      <c r="C17" s="17">
        <v>8.4318833122231193E-2</v>
      </c>
      <c r="D17" s="17">
        <v>6.7523866999175494E-2</v>
      </c>
      <c r="E17" s="17">
        <v>0.10066680178496799</v>
      </c>
      <c r="F17" s="17"/>
      <c r="G17" s="17">
        <v>0.112854816323931</v>
      </c>
      <c r="H17" s="17">
        <v>8.3239352207634801E-2</v>
      </c>
      <c r="I17" s="17">
        <v>9.9176339339292E-2</v>
      </c>
      <c r="J17" s="17">
        <v>9.94769585132559E-2</v>
      </c>
      <c r="K17" s="17">
        <v>7.5287005683291705E-2</v>
      </c>
      <c r="L17" s="17">
        <v>4.8025061456371497E-2</v>
      </c>
      <c r="M17" s="17"/>
      <c r="N17" s="17">
        <v>4.7569943605060901E-2</v>
      </c>
      <c r="O17" s="17">
        <v>7.6255916772226401E-2</v>
      </c>
      <c r="P17" s="17">
        <v>0.10398698096534</v>
      </c>
      <c r="Q17" s="17">
        <v>0.11442562044879601</v>
      </c>
      <c r="R17" s="17"/>
      <c r="S17" s="17">
        <v>9.0956411873699697E-2</v>
      </c>
      <c r="T17" s="17">
        <v>8.8987066945863294E-2</v>
      </c>
      <c r="U17" s="17">
        <v>7.42088495761173E-2</v>
      </c>
      <c r="V17" s="17">
        <v>9.5029180505740093E-2</v>
      </c>
      <c r="W17" s="17">
        <v>8.8211916166903104E-2</v>
      </c>
      <c r="X17" s="17">
        <v>5.9560387569760197E-2</v>
      </c>
      <c r="Y17" s="17">
        <v>0.102925796948761</v>
      </c>
      <c r="Z17" s="17">
        <v>9.0446265536141601E-2</v>
      </c>
      <c r="AA17" s="17">
        <v>9.3868258588108697E-2</v>
      </c>
      <c r="AB17" s="17">
        <v>6.0496355790875797E-2</v>
      </c>
      <c r="AC17" s="17">
        <v>5.44328245071359E-2</v>
      </c>
      <c r="AD17" s="17">
        <v>0.121734751038686</v>
      </c>
      <c r="AE17" s="17"/>
      <c r="AF17" s="17">
        <v>5.35781735570416E-2</v>
      </c>
      <c r="AG17" s="17">
        <v>3.1735312723783902E-2</v>
      </c>
      <c r="AH17" s="17">
        <v>0.27713962219660099</v>
      </c>
      <c r="AI17" s="17"/>
      <c r="AJ17" s="17">
        <v>3.1667174505266002E-2</v>
      </c>
      <c r="AK17" s="17">
        <v>2.4563835499114801E-2</v>
      </c>
      <c r="AL17" s="17">
        <v>0</v>
      </c>
      <c r="AM17" s="17">
        <v>1.7462288683298299E-2</v>
      </c>
      <c r="AN17" s="17">
        <v>0.414917595079143</v>
      </c>
      <c r="AO17" s="17"/>
      <c r="AP17" s="17">
        <v>0</v>
      </c>
      <c r="AQ17" s="17">
        <v>0</v>
      </c>
      <c r="AR17" s="17">
        <v>0</v>
      </c>
      <c r="AS17" s="17"/>
      <c r="AT17" s="17">
        <v>5.6809201135527898E-2</v>
      </c>
      <c r="AU17" s="17">
        <v>6.6987022299469207E-2</v>
      </c>
      <c r="AV17" s="17">
        <v>0.130765487091381</v>
      </c>
      <c r="AW17" s="17">
        <v>0.13379297927154801</v>
      </c>
      <c r="AX17" s="17">
        <v>0.10370334068133299</v>
      </c>
      <c r="AY17" s="17">
        <v>0.116227629243999</v>
      </c>
    </row>
    <row r="18" spans="2:51" x14ac:dyDescent="0.35">
      <c r="B18" s="18" t="s">
        <v>112</v>
      </c>
      <c r="C18" s="19">
        <v>0.117549108722416</v>
      </c>
      <c r="D18" s="19">
        <v>7.9947533081241196E-2</v>
      </c>
      <c r="E18" s="19">
        <v>0.154803752943621</v>
      </c>
      <c r="F18" s="19"/>
      <c r="G18" s="19">
        <v>0.102948823576824</v>
      </c>
      <c r="H18" s="19">
        <v>9.6948374135541401E-2</v>
      </c>
      <c r="I18" s="19">
        <v>0.107593613346852</v>
      </c>
      <c r="J18" s="19">
        <v>0.106241641856355</v>
      </c>
      <c r="K18" s="19">
        <v>0.14203065857109901</v>
      </c>
      <c r="L18" s="19">
        <v>0.14476480718304599</v>
      </c>
      <c r="M18" s="19"/>
      <c r="N18" s="19">
        <v>0.100012998447809</v>
      </c>
      <c r="O18" s="19">
        <v>0.112235353557243</v>
      </c>
      <c r="P18" s="19">
        <v>0.11812453064895299</v>
      </c>
      <c r="Q18" s="19">
        <v>0.14092295490887499</v>
      </c>
      <c r="R18" s="19"/>
      <c r="S18" s="19">
        <v>0.103108072354819</v>
      </c>
      <c r="T18" s="19">
        <v>0.14993980668767801</v>
      </c>
      <c r="U18" s="19">
        <v>0.124448599045189</v>
      </c>
      <c r="V18" s="19">
        <v>8.3834419683813596E-2</v>
      </c>
      <c r="W18" s="19">
        <v>0.118241621810246</v>
      </c>
      <c r="X18" s="19">
        <v>0.133424097552343</v>
      </c>
      <c r="Y18" s="19">
        <v>9.4112337225631101E-2</v>
      </c>
      <c r="Z18" s="19">
        <v>0.10818736576005</v>
      </c>
      <c r="AA18" s="19">
        <v>0.12109921310692399</v>
      </c>
      <c r="AB18" s="19">
        <v>0.112944188016092</v>
      </c>
      <c r="AC18" s="19">
        <v>0.12861100882952201</v>
      </c>
      <c r="AD18" s="19">
        <v>0.13514129711033401</v>
      </c>
      <c r="AE18" s="19"/>
      <c r="AF18" s="19">
        <v>0.121179005474357</v>
      </c>
      <c r="AG18" s="19">
        <v>9.8798365108577896E-2</v>
      </c>
      <c r="AH18" s="19">
        <v>0.13643497969764001</v>
      </c>
      <c r="AI18" s="19"/>
      <c r="AJ18" s="19">
        <v>0.129601882976039</v>
      </c>
      <c r="AK18" s="19">
        <v>4.7055448393900197E-2</v>
      </c>
      <c r="AL18" s="19">
        <v>0.119064691718629</v>
      </c>
      <c r="AM18" s="19">
        <v>0.101031490063118</v>
      </c>
      <c r="AN18" s="19">
        <v>0.17253805452707499</v>
      </c>
      <c r="AO18" s="19"/>
      <c r="AP18" s="19">
        <v>0</v>
      </c>
      <c r="AQ18" s="19">
        <v>0</v>
      </c>
      <c r="AR18" s="19">
        <v>0</v>
      </c>
      <c r="AS18" s="19"/>
      <c r="AT18" s="19">
        <v>0.13374278114025701</v>
      </c>
      <c r="AU18" s="19">
        <v>9.6169530037799697E-2</v>
      </c>
      <c r="AV18" s="19">
        <v>8.2947545822353294E-2</v>
      </c>
      <c r="AW18" s="19">
        <v>0.13298679262417201</v>
      </c>
      <c r="AX18" s="19">
        <v>0.111425663336367</v>
      </c>
      <c r="AY18" s="19">
        <v>0.14999418552472499</v>
      </c>
    </row>
    <row r="19" spans="2:51" x14ac:dyDescent="0.35">
      <c r="B19" s="16"/>
    </row>
    <row r="20" spans="2:51" x14ac:dyDescent="0.35">
      <c r="B20" t="s">
        <v>77</v>
      </c>
    </row>
    <row r="21" spans="2:51" x14ac:dyDescent="0.35">
      <c r="B21" t="s">
        <v>78</v>
      </c>
    </row>
    <row r="23" spans="2:51" x14ac:dyDescent="0.35">
      <c r="B23"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Y21"/>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131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152</v>
      </c>
      <c r="D7" s="10">
        <v>88</v>
      </c>
      <c r="E7" s="10">
        <v>64</v>
      </c>
      <c r="F7" s="10"/>
      <c r="G7" s="10">
        <v>16</v>
      </c>
      <c r="H7" s="10">
        <v>26</v>
      </c>
      <c r="I7" s="10">
        <v>30</v>
      </c>
      <c r="J7" s="10">
        <v>35</v>
      </c>
      <c r="K7" s="10">
        <v>17</v>
      </c>
      <c r="L7" s="10">
        <v>28</v>
      </c>
      <c r="M7" s="10"/>
      <c r="N7" s="10">
        <v>41</v>
      </c>
      <c r="O7" s="10">
        <v>39</v>
      </c>
      <c r="P7" s="10">
        <v>29</v>
      </c>
      <c r="Q7" s="10">
        <v>43</v>
      </c>
      <c r="R7" s="10"/>
      <c r="S7" s="10">
        <v>6</v>
      </c>
      <c r="T7" s="10">
        <v>2</v>
      </c>
      <c r="U7" s="10">
        <v>1</v>
      </c>
      <c r="V7" s="10">
        <v>7</v>
      </c>
      <c r="W7" s="10" t="s">
        <v>73</v>
      </c>
      <c r="X7" s="10">
        <v>7</v>
      </c>
      <c r="Y7" s="10">
        <v>3</v>
      </c>
      <c r="Z7" s="10" t="s">
        <v>73</v>
      </c>
      <c r="AA7" s="10">
        <v>9</v>
      </c>
      <c r="AB7" s="10">
        <v>65</v>
      </c>
      <c r="AC7" s="10">
        <v>18</v>
      </c>
      <c r="AD7" s="10">
        <v>34</v>
      </c>
      <c r="AE7" s="10"/>
      <c r="AF7" s="10">
        <v>36</v>
      </c>
      <c r="AG7" s="10">
        <v>90</v>
      </c>
      <c r="AH7" s="10">
        <v>12</v>
      </c>
      <c r="AI7" s="10"/>
      <c r="AJ7" s="10">
        <v>5</v>
      </c>
      <c r="AK7" s="10">
        <v>17</v>
      </c>
      <c r="AL7" s="10">
        <v>3</v>
      </c>
      <c r="AM7" s="10">
        <v>2</v>
      </c>
      <c r="AN7" s="10">
        <v>13</v>
      </c>
      <c r="AO7" s="10"/>
      <c r="AP7" s="10" t="s">
        <v>73</v>
      </c>
      <c r="AQ7" s="10" t="s">
        <v>73</v>
      </c>
      <c r="AR7" s="10" t="s">
        <v>73</v>
      </c>
      <c r="AS7" s="10"/>
      <c r="AT7" s="10">
        <v>43</v>
      </c>
      <c r="AU7" s="10">
        <v>50</v>
      </c>
      <c r="AV7" s="10">
        <v>14</v>
      </c>
      <c r="AW7" s="10">
        <v>14</v>
      </c>
      <c r="AX7" s="10">
        <v>19</v>
      </c>
      <c r="AY7" s="10">
        <v>9</v>
      </c>
    </row>
    <row r="8" spans="2:51" ht="30" customHeight="1" x14ac:dyDescent="0.35">
      <c r="B8" s="11" t="s">
        <v>19</v>
      </c>
      <c r="C8" s="11">
        <v>173</v>
      </c>
      <c r="D8" s="11">
        <v>104</v>
      </c>
      <c r="E8" s="11">
        <v>69</v>
      </c>
      <c r="F8" s="11"/>
      <c r="G8" s="11">
        <v>17</v>
      </c>
      <c r="H8" s="11">
        <v>36</v>
      </c>
      <c r="I8" s="11">
        <v>34</v>
      </c>
      <c r="J8" s="11">
        <v>38</v>
      </c>
      <c r="K8" s="11">
        <v>18</v>
      </c>
      <c r="L8" s="11">
        <v>30</v>
      </c>
      <c r="M8" s="11"/>
      <c r="N8" s="11">
        <v>51</v>
      </c>
      <c r="O8" s="11">
        <v>44</v>
      </c>
      <c r="P8" s="11">
        <v>32</v>
      </c>
      <c r="Q8" s="11">
        <v>46</v>
      </c>
      <c r="R8" s="11"/>
      <c r="S8" s="11">
        <v>7</v>
      </c>
      <c r="T8" s="11">
        <v>2</v>
      </c>
      <c r="U8" s="11">
        <v>1</v>
      </c>
      <c r="V8" s="11">
        <v>7</v>
      </c>
      <c r="W8" s="11" t="s">
        <v>73</v>
      </c>
      <c r="X8" s="11">
        <v>7</v>
      </c>
      <c r="Y8" s="11">
        <v>3</v>
      </c>
      <c r="Z8" s="11" t="s">
        <v>73</v>
      </c>
      <c r="AA8" s="11">
        <v>8</v>
      </c>
      <c r="AB8" s="11">
        <v>76</v>
      </c>
      <c r="AC8" s="11">
        <v>20</v>
      </c>
      <c r="AD8" s="11">
        <v>43</v>
      </c>
      <c r="AE8" s="11"/>
      <c r="AF8" s="11">
        <v>39</v>
      </c>
      <c r="AG8" s="11">
        <v>105</v>
      </c>
      <c r="AH8" s="11">
        <v>14</v>
      </c>
      <c r="AI8" s="11"/>
      <c r="AJ8" s="11">
        <v>6</v>
      </c>
      <c r="AK8" s="11">
        <v>19</v>
      </c>
      <c r="AL8" s="11">
        <v>3</v>
      </c>
      <c r="AM8" s="11">
        <v>2</v>
      </c>
      <c r="AN8" s="11">
        <v>14</v>
      </c>
      <c r="AO8" s="11"/>
      <c r="AP8" s="11" t="s">
        <v>73</v>
      </c>
      <c r="AQ8" s="11" t="s">
        <v>73</v>
      </c>
      <c r="AR8" s="11" t="s">
        <v>73</v>
      </c>
      <c r="AS8" s="11"/>
      <c r="AT8" s="11">
        <v>48</v>
      </c>
      <c r="AU8" s="11">
        <v>60</v>
      </c>
      <c r="AV8" s="11">
        <v>15</v>
      </c>
      <c r="AW8" s="11">
        <v>15</v>
      </c>
      <c r="AX8" s="11">
        <v>22</v>
      </c>
      <c r="AY8" s="11">
        <v>10</v>
      </c>
    </row>
    <row r="9" spans="2:51" x14ac:dyDescent="0.35">
      <c r="B9" s="18" t="s">
        <v>119</v>
      </c>
      <c r="C9" s="17">
        <v>0.42601269430400401</v>
      </c>
      <c r="D9" s="17">
        <v>0.42341462256756601</v>
      </c>
      <c r="E9" s="17">
        <v>0.42990645758365897</v>
      </c>
      <c r="F9" s="17"/>
      <c r="G9" s="17">
        <v>0.31510031655633303</v>
      </c>
      <c r="H9" s="17">
        <v>0.43248635282853798</v>
      </c>
      <c r="I9" s="17">
        <v>0.47034835159113703</v>
      </c>
      <c r="J9" s="17">
        <v>0.289584021609544</v>
      </c>
      <c r="K9" s="17">
        <v>0.298299970215187</v>
      </c>
      <c r="L9" s="17">
        <v>0.67722630368994197</v>
      </c>
      <c r="M9" s="17"/>
      <c r="N9" s="17">
        <v>0.41609162609639699</v>
      </c>
      <c r="O9" s="17">
        <v>0.44349666847284902</v>
      </c>
      <c r="P9" s="17">
        <v>0.43186584716875098</v>
      </c>
      <c r="Q9" s="17">
        <v>0.41650211487826699</v>
      </c>
      <c r="R9" s="17"/>
      <c r="S9" s="17">
        <v>0.15371390196333701</v>
      </c>
      <c r="T9" s="17">
        <v>0</v>
      </c>
      <c r="U9" s="17">
        <v>0</v>
      </c>
      <c r="V9" s="17">
        <v>0.201082440570473</v>
      </c>
      <c r="W9" s="17" t="s">
        <v>74</v>
      </c>
      <c r="X9" s="17">
        <v>0.145676584497235</v>
      </c>
      <c r="Y9" s="17">
        <v>0</v>
      </c>
      <c r="Z9" s="17" t="s">
        <v>74</v>
      </c>
      <c r="AA9" s="17">
        <v>0.11273255566476301</v>
      </c>
      <c r="AB9" s="17">
        <v>0.91595532499468502</v>
      </c>
      <c r="AC9" s="17">
        <v>0</v>
      </c>
      <c r="AD9" s="17">
        <v>0</v>
      </c>
      <c r="AE9" s="17"/>
      <c r="AF9" s="17">
        <v>0.164839558831855</v>
      </c>
      <c r="AG9" s="17">
        <v>0.53834028023296898</v>
      </c>
      <c r="AH9" s="17">
        <v>0.355289868693203</v>
      </c>
      <c r="AI9" s="17"/>
      <c r="AJ9" s="17">
        <v>0</v>
      </c>
      <c r="AK9" s="17">
        <v>0</v>
      </c>
      <c r="AL9" s="17">
        <v>0</v>
      </c>
      <c r="AM9" s="17">
        <v>0</v>
      </c>
      <c r="AN9" s="17">
        <v>0.451310057897085</v>
      </c>
      <c r="AO9" s="17"/>
      <c r="AP9" s="17" t="s">
        <v>74</v>
      </c>
      <c r="AQ9" s="17" t="s">
        <v>74</v>
      </c>
      <c r="AR9" s="17" t="s">
        <v>74</v>
      </c>
      <c r="AS9" s="17"/>
      <c r="AT9" s="17">
        <v>0.49786427781811199</v>
      </c>
      <c r="AU9" s="17">
        <v>0.37156562721106001</v>
      </c>
      <c r="AV9" s="17">
        <v>0.66998178714276402</v>
      </c>
      <c r="AW9" s="17">
        <v>0.28370131972417301</v>
      </c>
      <c r="AX9" s="17">
        <v>0.50233426180671004</v>
      </c>
      <c r="AY9" s="17">
        <v>0.227264375549279</v>
      </c>
    </row>
    <row r="10" spans="2:51" x14ac:dyDescent="0.35">
      <c r="B10" s="18" t="s">
        <v>120</v>
      </c>
      <c r="C10" s="17">
        <v>0.116833424136432</v>
      </c>
      <c r="D10" s="17">
        <v>0.12617605146295099</v>
      </c>
      <c r="E10" s="17">
        <v>0.102831509289617</v>
      </c>
      <c r="F10" s="17"/>
      <c r="G10" s="17">
        <v>0.19102915831179701</v>
      </c>
      <c r="H10" s="17">
        <v>0.125560015684614</v>
      </c>
      <c r="I10" s="17">
        <v>0.13331676904690801</v>
      </c>
      <c r="J10" s="17">
        <v>5.4310824877279902E-2</v>
      </c>
      <c r="K10" s="17">
        <v>0.21373898458086801</v>
      </c>
      <c r="L10" s="17">
        <v>6.7118914621319206E-2</v>
      </c>
      <c r="M10" s="17"/>
      <c r="N10" s="17">
        <v>0.13727067787838901</v>
      </c>
      <c r="O10" s="17">
        <v>0.13561305973281601</v>
      </c>
      <c r="P10" s="17">
        <v>7.6106394022535107E-2</v>
      </c>
      <c r="Q10" s="17">
        <v>0.104779877335212</v>
      </c>
      <c r="R10" s="17"/>
      <c r="S10" s="17">
        <v>0</v>
      </c>
      <c r="T10" s="17">
        <v>0</v>
      </c>
      <c r="U10" s="17">
        <v>0</v>
      </c>
      <c r="V10" s="17">
        <v>0</v>
      </c>
      <c r="W10" s="17" t="s">
        <v>74</v>
      </c>
      <c r="X10" s="17">
        <v>0</v>
      </c>
      <c r="Y10" s="17">
        <v>0</v>
      </c>
      <c r="Z10" s="17" t="s">
        <v>74</v>
      </c>
      <c r="AA10" s="17">
        <v>0.13312823380629499</v>
      </c>
      <c r="AB10" s="17">
        <v>0</v>
      </c>
      <c r="AC10" s="17">
        <v>0.89235934211385504</v>
      </c>
      <c r="AD10" s="17">
        <v>3.2001229845224202E-2</v>
      </c>
      <c r="AE10" s="17"/>
      <c r="AF10" s="17">
        <v>0.100488873984726</v>
      </c>
      <c r="AG10" s="17">
        <v>0.122168687281108</v>
      </c>
      <c r="AH10" s="17">
        <v>9.5252206415838106E-2</v>
      </c>
      <c r="AI10" s="17"/>
      <c r="AJ10" s="17">
        <v>0.35616753490860298</v>
      </c>
      <c r="AK10" s="17">
        <v>0.50724604392454298</v>
      </c>
      <c r="AL10" s="17">
        <v>0.41156624635539502</v>
      </c>
      <c r="AM10" s="17">
        <v>0.60726291025150103</v>
      </c>
      <c r="AN10" s="17">
        <v>7.3611928451570094E-2</v>
      </c>
      <c r="AO10" s="17"/>
      <c r="AP10" s="17" t="s">
        <v>74</v>
      </c>
      <c r="AQ10" s="17" t="s">
        <v>74</v>
      </c>
      <c r="AR10" s="17" t="s">
        <v>74</v>
      </c>
      <c r="AS10" s="17"/>
      <c r="AT10" s="17">
        <v>0.10206139344142599</v>
      </c>
      <c r="AU10" s="17">
        <v>0.10436007934021101</v>
      </c>
      <c r="AV10" s="17">
        <v>0.13312315091010399</v>
      </c>
      <c r="AW10" s="17">
        <v>8.98439120528393E-2</v>
      </c>
      <c r="AX10" s="17">
        <v>0.161850027779216</v>
      </c>
      <c r="AY10" s="17">
        <v>0.111684284095824</v>
      </c>
    </row>
    <row r="11" spans="2:51" ht="29" x14ac:dyDescent="0.35">
      <c r="B11" s="18" t="s">
        <v>121</v>
      </c>
      <c r="C11" s="17">
        <v>8.9135693144677799E-2</v>
      </c>
      <c r="D11" s="17">
        <v>9.3330359111851405E-2</v>
      </c>
      <c r="E11" s="17">
        <v>8.2849093708512594E-2</v>
      </c>
      <c r="F11" s="17"/>
      <c r="G11" s="17">
        <v>0</v>
      </c>
      <c r="H11" s="17">
        <v>3.4816684481624401E-2</v>
      </c>
      <c r="I11" s="17">
        <v>0.10055423675186501</v>
      </c>
      <c r="J11" s="17">
        <v>0.12740292889251201</v>
      </c>
      <c r="K11" s="17">
        <v>0.199810556818699</v>
      </c>
      <c r="L11" s="17">
        <v>7.6582373952793006E-2</v>
      </c>
      <c r="M11" s="17"/>
      <c r="N11" s="17">
        <v>5.0128300621154698E-2</v>
      </c>
      <c r="O11" s="17">
        <v>7.2623978811676301E-2</v>
      </c>
      <c r="P11" s="17">
        <v>0.15387622171526499</v>
      </c>
      <c r="Q11" s="17">
        <v>0.102985197160976</v>
      </c>
      <c r="R11" s="17"/>
      <c r="S11" s="17">
        <v>0</v>
      </c>
      <c r="T11" s="17">
        <v>0.50113765084730899</v>
      </c>
      <c r="U11" s="17">
        <v>0</v>
      </c>
      <c r="V11" s="17">
        <v>0</v>
      </c>
      <c r="W11" s="17" t="s">
        <v>74</v>
      </c>
      <c r="X11" s="17">
        <v>0</v>
      </c>
      <c r="Y11" s="17">
        <v>0</v>
      </c>
      <c r="Z11" s="17" t="s">
        <v>74</v>
      </c>
      <c r="AA11" s="17">
        <v>0</v>
      </c>
      <c r="AB11" s="17">
        <v>0</v>
      </c>
      <c r="AC11" s="17">
        <v>0</v>
      </c>
      <c r="AD11" s="17">
        <v>0.34142654157825902</v>
      </c>
      <c r="AE11" s="17"/>
      <c r="AF11" s="17">
        <v>0.25227871358013498</v>
      </c>
      <c r="AG11" s="17">
        <v>3.4823334373102303E-2</v>
      </c>
      <c r="AH11" s="17">
        <v>7.8673853660781307E-2</v>
      </c>
      <c r="AI11" s="17"/>
      <c r="AJ11" s="17">
        <v>0</v>
      </c>
      <c r="AK11" s="17">
        <v>4.78153472538667E-2</v>
      </c>
      <c r="AL11" s="17">
        <v>0</v>
      </c>
      <c r="AM11" s="17">
        <v>0</v>
      </c>
      <c r="AN11" s="17">
        <v>0</v>
      </c>
      <c r="AO11" s="17"/>
      <c r="AP11" s="17" t="s">
        <v>74</v>
      </c>
      <c r="AQ11" s="17" t="s">
        <v>74</v>
      </c>
      <c r="AR11" s="17" t="s">
        <v>74</v>
      </c>
      <c r="AS11" s="17"/>
      <c r="AT11" s="17">
        <v>7.2751605469315098E-2</v>
      </c>
      <c r="AU11" s="17">
        <v>0.16406051945443401</v>
      </c>
      <c r="AV11" s="17">
        <v>6.1055331889997802E-2</v>
      </c>
      <c r="AW11" s="17">
        <v>7.7410715349340006E-2</v>
      </c>
      <c r="AX11" s="17">
        <v>0</v>
      </c>
      <c r="AY11" s="17">
        <v>0</v>
      </c>
    </row>
    <row r="12" spans="2:51" x14ac:dyDescent="0.35">
      <c r="B12" s="18" t="s">
        <v>122</v>
      </c>
      <c r="C12" s="17">
        <v>7.3514725153912205E-2</v>
      </c>
      <c r="D12" s="17">
        <v>6.7909765950418102E-2</v>
      </c>
      <c r="E12" s="17">
        <v>8.1914949067845799E-2</v>
      </c>
      <c r="F12" s="17"/>
      <c r="G12" s="17">
        <v>0.117115263237932</v>
      </c>
      <c r="H12" s="17">
        <v>0.166018248877119</v>
      </c>
      <c r="I12" s="17">
        <v>3.5065505524385497E-2</v>
      </c>
      <c r="J12" s="17">
        <v>9.5534492285878805E-2</v>
      </c>
      <c r="K12" s="17">
        <v>0</v>
      </c>
      <c r="L12" s="17">
        <v>0</v>
      </c>
      <c r="M12" s="17"/>
      <c r="N12" s="17">
        <v>0.10337884651326899</v>
      </c>
      <c r="O12" s="17">
        <v>0</v>
      </c>
      <c r="P12" s="17">
        <v>7.68987649536583E-2</v>
      </c>
      <c r="Q12" s="17">
        <v>0.107175449049352</v>
      </c>
      <c r="R12" s="17"/>
      <c r="S12" s="17">
        <v>0.216544593429849</v>
      </c>
      <c r="T12" s="17">
        <v>0</v>
      </c>
      <c r="U12" s="17">
        <v>0</v>
      </c>
      <c r="V12" s="17">
        <v>0</v>
      </c>
      <c r="W12" s="17" t="s">
        <v>74</v>
      </c>
      <c r="X12" s="17">
        <v>0.151515978749617</v>
      </c>
      <c r="Y12" s="17">
        <v>0</v>
      </c>
      <c r="Z12" s="17" t="s">
        <v>74</v>
      </c>
      <c r="AA12" s="17">
        <v>0.103891952288963</v>
      </c>
      <c r="AB12" s="17">
        <v>0</v>
      </c>
      <c r="AC12" s="17">
        <v>0</v>
      </c>
      <c r="AD12" s="17">
        <v>0.218781360575109</v>
      </c>
      <c r="AE12" s="17"/>
      <c r="AF12" s="17">
        <v>6.8378925965529094E-2</v>
      </c>
      <c r="AG12" s="17">
        <v>7.6906871533891905E-2</v>
      </c>
      <c r="AH12" s="17">
        <v>0</v>
      </c>
      <c r="AI12" s="17"/>
      <c r="AJ12" s="17">
        <v>0.25622190302573999</v>
      </c>
      <c r="AK12" s="17">
        <v>0.114238891828772</v>
      </c>
      <c r="AL12" s="17">
        <v>0.32566423275309098</v>
      </c>
      <c r="AM12" s="17">
        <v>0</v>
      </c>
      <c r="AN12" s="17">
        <v>0</v>
      </c>
      <c r="AO12" s="17"/>
      <c r="AP12" s="17" t="s">
        <v>74</v>
      </c>
      <c r="AQ12" s="17" t="s">
        <v>74</v>
      </c>
      <c r="AR12" s="17" t="s">
        <v>74</v>
      </c>
      <c r="AS12" s="17"/>
      <c r="AT12" s="17">
        <v>6.6814461965183203E-2</v>
      </c>
      <c r="AU12" s="17">
        <v>8.1332320137778205E-2</v>
      </c>
      <c r="AV12" s="17">
        <v>0</v>
      </c>
      <c r="AW12" s="17">
        <v>0.15064218722922701</v>
      </c>
      <c r="AX12" s="17">
        <v>5.1843687875147502E-2</v>
      </c>
      <c r="AY12" s="17">
        <v>0.120986909022873</v>
      </c>
    </row>
    <row r="13" spans="2:51" ht="29" x14ac:dyDescent="0.35">
      <c r="B13" s="18" t="s">
        <v>129</v>
      </c>
      <c r="C13" s="17">
        <v>0</v>
      </c>
      <c r="D13" s="17">
        <v>0</v>
      </c>
      <c r="E13" s="17">
        <v>0</v>
      </c>
      <c r="F13" s="17"/>
      <c r="G13" s="17">
        <v>0</v>
      </c>
      <c r="H13" s="17">
        <v>0</v>
      </c>
      <c r="I13" s="17">
        <v>0</v>
      </c>
      <c r="J13" s="17">
        <v>0</v>
      </c>
      <c r="K13" s="17">
        <v>0</v>
      </c>
      <c r="L13" s="17">
        <v>0</v>
      </c>
      <c r="M13" s="17"/>
      <c r="N13" s="17">
        <v>0</v>
      </c>
      <c r="O13" s="17">
        <v>0</v>
      </c>
      <c r="P13" s="17">
        <v>0</v>
      </c>
      <c r="Q13" s="17">
        <v>0</v>
      </c>
      <c r="R13" s="17"/>
      <c r="S13" s="17">
        <v>0</v>
      </c>
      <c r="T13" s="17">
        <v>0</v>
      </c>
      <c r="U13" s="17">
        <v>0</v>
      </c>
      <c r="V13" s="17">
        <v>0</v>
      </c>
      <c r="W13" s="17" t="s">
        <v>74</v>
      </c>
      <c r="X13" s="17">
        <v>0</v>
      </c>
      <c r="Y13" s="17">
        <v>0</v>
      </c>
      <c r="Z13" s="17" t="s">
        <v>74</v>
      </c>
      <c r="AA13" s="17">
        <v>0</v>
      </c>
      <c r="AB13" s="17">
        <v>0</v>
      </c>
      <c r="AC13" s="17">
        <v>0</v>
      </c>
      <c r="AD13" s="17">
        <v>0</v>
      </c>
      <c r="AE13" s="17"/>
      <c r="AF13" s="17">
        <v>0</v>
      </c>
      <c r="AG13" s="17">
        <v>0</v>
      </c>
      <c r="AH13" s="17">
        <v>0</v>
      </c>
      <c r="AI13" s="17"/>
      <c r="AJ13" s="17">
        <v>0</v>
      </c>
      <c r="AK13" s="17">
        <v>0</v>
      </c>
      <c r="AL13" s="17">
        <v>0</v>
      </c>
      <c r="AM13" s="17">
        <v>0</v>
      </c>
      <c r="AN13" s="17">
        <v>0</v>
      </c>
      <c r="AO13" s="17"/>
      <c r="AP13" s="17" t="s">
        <v>74</v>
      </c>
      <c r="AQ13" s="17" t="s">
        <v>74</v>
      </c>
      <c r="AR13" s="17" t="s">
        <v>74</v>
      </c>
      <c r="AS13" s="17"/>
      <c r="AT13" s="17">
        <v>0</v>
      </c>
      <c r="AU13" s="17">
        <v>0</v>
      </c>
      <c r="AV13" s="17">
        <v>0</v>
      </c>
      <c r="AW13" s="17">
        <v>0</v>
      </c>
      <c r="AX13" s="17">
        <v>0</v>
      </c>
      <c r="AY13" s="17">
        <v>0</v>
      </c>
    </row>
    <row r="14" spans="2:51" x14ac:dyDescent="0.35">
      <c r="B14" s="18" t="s">
        <v>130</v>
      </c>
      <c r="C14" s="17">
        <v>0</v>
      </c>
      <c r="D14" s="17">
        <v>0</v>
      </c>
      <c r="E14" s="17">
        <v>0</v>
      </c>
      <c r="F14" s="17"/>
      <c r="G14" s="17">
        <v>0</v>
      </c>
      <c r="H14" s="17">
        <v>0</v>
      </c>
      <c r="I14" s="17">
        <v>0</v>
      </c>
      <c r="J14" s="17">
        <v>0</v>
      </c>
      <c r="K14" s="17">
        <v>0</v>
      </c>
      <c r="L14" s="17">
        <v>0</v>
      </c>
      <c r="M14" s="17"/>
      <c r="N14" s="17">
        <v>0</v>
      </c>
      <c r="O14" s="17">
        <v>0</v>
      </c>
      <c r="P14" s="17">
        <v>0</v>
      </c>
      <c r="Q14" s="17">
        <v>0</v>
      </c>
      <c r="R14" s="17"/>
      <c r="S14" s="17">
        <v>0</v>
      </c>
      <c r="T14" s="17">
        <v>0</v>
      </c>
      <c r="U14" s="17">
        <v>0</v>
      </c>
      <c r="V14" s="17">
        <v>0</v>
      </c>
      <c r="W14" s="17" t="s">
        <v>74</v>
      </c>
      <c r="X14" s="17">
        <v>0</v>
      </c>
      <c r="Y14" s="17">
        <v>0</v>
      </c>
      <c r="Z14" s="17" t="s">
        <v>74</v>
      </c>
      <c r="AA14" s="17">
        <v>0</v>
      </c>
      <c r="AB14" s="17">
        <v>0</v>
      </c>
      <c r="AC14" s="17">
        <v>0</v>
      </c>
      <c r="AD14" s="17">
        <v>0</v>
      </c>
      <c r="AE14" s="17"/>
      <c r="AF14" s="17">
        <v>0</v>
      </c>
      <c r="AG14" s="17">
        <v>0</v>
      </c>
      <c r="AH14" s="17">
        <v>0</v>
      </c>
      <c r="AI14" s="17"/>
      <c r="AJ14" s="17">
        <v>0</v>
      </c>
      <c r="AK14" s="17">
        <v>0</v>
      </c>
      <c r="AL14" s="17">
        <v>0</v>
      </c>
      <c r="AM14" s="17">
        <v>0</v>
      </c>
      <c r="AN14" s="17">
        <v>0</v>
      </c>
      <c r="AO14" s="17"/>
      <c r="AP14" s="17" t="s">
        <v>74</v>
      </c>
      <c r="AQ14" s="17" t="s">
        <v>74</v>
      </c>
      <c r="AR14" s="17" t="s">
        <v>74</v>
      </c>
      <c r="AS14" s="17"/>
      <c r="AT14" s="17">
        <v>0</v>
      </c>
      <c r="AU14" s="17">
        <v>0</v>
      </c>
      <c r="AV14" s="17">
        <v>0</v>
      </c>
      <c r="AW14" s="17">
        <v>0</v>
      </c>
      <c r="AX14" s="17">
        <v>0</v>
      </c>
      <c r="AY14" s="17">
        <v>0</v>
      </c>
    </row>
    <row r="15" spans="2:51" x14ac:dyDescent="0.35">
      <c r="B15" s="18" t="s">
        <v>123</v>
      </c>
      <c r="C15" s="17">
        <v>0.205471105742245</v>
      </c>
      <c r="D15" s="17">
        <v>0.21994727354361099</v>
      </c>
      <c r="E15" s="17">
        <v>0.183775488248483</v>
      </c>
      <c r="F15" s="17"/>
      <c r="G15" s="17">
        <v>0.19785926373662599</v>
      </c>
      <c r="H15" s="17">
        <v>0.178419679761044</v>
      </c>
      <c r="I15" s="17">
        <v>0.216512130570582</v>
      </c>
      <c r="J15" s="17">
        <v>0.28528811732457199</v>
      </c>
      <c r="K15" s="17">
        <v>0.22102555344422301</v>
      </c>
      <c r="L15" s="17">
        <v>0.11972582808918</v>
      </c>
      <c r="M15" s="17"/>
      <c r="N15" s="17">
        <v>0.19756162819406101</v>
      </c>
      <c r="O15" s="17">
        <v>0.28530352660776398</v>
      </c>
      <c r="P15" s="17">
        <v>0.14719631520135601</v>
      </c>
      <c r="Q15" s="17">
        <v>0.179692390984595</v>
      </c>
      <c r="R15" s="17"/>
      <c r="S15" s="17">
        <v>0.34767005501769899</v>
      </c>
      <c r="T15" s="17">
        <v>0.49886234915269101</v>
      </c>
      <c r="U15" s="17">
        <v>1</v>
      </c>
      <c r="V15" s="17">
        <v>0.39106936811473197</v>
      </c>
      <c r="W15" s="17" t="s">
        <v>74</v>
      </c>
      <c r="X15" s="17">
        <v>0.27955453176022799</v>
      </c>
      <c r="Y15" s="17">
        <v>0.70783894569368599</v>
      </c>
      <c r="Z15" s="17" t="s">
        <v>74</v>
      </c>
      <c r="AA15" s="17">
        <v>0.43837171705398198</v>
      </c>
      <c r="AB15" s="17">
        <v>5.3818211486158299E-2</v>
      </c>
      <c r="AC15" s="17">
        <v>0.10764065788614501</v>
      </c>
      <c r="AD15" s="17">
        <v>0.34390347307370001</v>
      </c>
      <c r="AE15" s="17"/>
      <c r="AF15" s="17">
        <v>0.345434260826398</v>
      </c>
      <c r="AG15" s="17">
        <v>0.14935530575320199</v>
      </c>
      <c r="AH15" s="17">
        <v>0.29734000227371499</v>
      </c>
      <c r="AI15" s="17"/>
      <c r="AJ15" s="17">
        <v>0.18659347433852699</v>
      </c>
      <c r="AK15" s="17">
        <v>0.28281586729920599</v>
      </c>
      <c r="AL15" s="17">
        <v>0</v>
      </c>
      <c r="AM15" s="17">
        <v>0</v>
      </c>
      <c r="AN15" s="17">
        <v>0.35202303693970899</v>
      </c>
      <c r="AO15" s="17"/>
      <c r="AP15" s="17" t="s">
        <v>74</v>
      </c>
      <c r="AQ15" s="17" t="s">
        <v>74</v>
      </c>
      <c r="AR15" s="17" t="s">
        <v>74</v>
      </c>
      <c r="AS15" s="17"/>
      <c r="AT15" s="17">
        <v>0.161446935977935</v>
      </c>
      <c r="AU15" s="17">
        <v>0.20292045328945801</v>
      </c>
      <c r="AV15" s="17">
        <v>0.13583973005713501</v>
      </c>
      <c r="AW15" s="17">
        <v>0.33999408338551002</v>
      </c>
      <c r="AX15" s="17">
        <v>0.14425169418479</v>
      </c>
      <c r="AY15" s="17">
        <v>0.54006443133202398</v>
      </c>
    </row>
    <row r="16" spans="2:51" x14ac:dyDescent="0.35">
      <c r="B16" s="18" t="s">
        <v>112</v>
      </c>
      <c r="C16" s="19">
        <v>8.9032357518729593E-2</v>
      </c>
      <c r="D16" s="19">
        <v>6.9221927363602304E-2</v>
      </c>
      <c r="E16" s="19">
        <v>0.118722502101882</v>
      </c>
      <c r="F16" s="19"/>
      <c r="G16" s="19">
        <v>0.178895998157312</v>
      </c>
      <c r="H16" s="19">
        <v>6.2699018367060697E-2</v>
      </c>
      <c r="I16" s="19">
        <v>4.42030065151226E-2</v>
      </c>
      <c r="J16" s="19">
        <v>0.14787961501021399</v>
      </c>
      <c r="K16" s="19">
        <v>6.7124934941023007E-2</v>
      </c>
      <c r="L16" s="19">
        <v>5.9346579646765402E-2</v>
      </c>
      <c r="M16" s="19"/>
      <c r="N16" s="19">
        <v>9.5568920696729301E-2</v>
      </c>
      <c r="O16" s="19">
        <v>6.2962766374894494E-2</v>
      </c>
      <c r="P16" s="19">
        <v>0.114056456938434</v>
      </c>
      <c r="Q16" s="19">
        <v>8.88649705915978E-2</v>
      </c>
      <c r="R16" s="19"/>
      <c r="S16" s="19">
        <v>0.28207144958911401</v>
      </c>
      <c r="T16" s="19">
        <v>0</v>
      </c>
      <c r="U16" s="19">
        <v>0</v>
      </c>
      <c r="V16" s="19">
        <v>0.40784819131479499</v>
      </c>
      <c r="W16" s="19" t="s">
        <v>74</v>
      </c>
      <c r="X16" s="19">
        <v>0.42325290499292101</v>
      </c>
      <c r="Y16" s="19">
        <v>0.29216105430631401</v>
      </c>
      <c r="Z16" s="19" t="s">
        <v>74</v>
      </c>
      <c r="AA16" s="19">
        <v>0.211875541185997</v>
      </c>
      <c r="AB16" s="19">
        <v>3.0226463519156501E-2</v>
      </c>
      <c r="AC16" s="19">
        <v>0</v>
      </c>
      <c r="AD16" s="19">
        <v>6.38873949277068E-2</v>
      </c>
      <c r="AE16" s="19"/>
      <c r="AF16" s="19">
        <v>6.8579666811357395E-2</v>
      </c>
      <c r="AG16" s="19">
        <v>7.8405520825726299E-2</v>
      </c>
      <c r="AH16" s="19">
        <v>0.173444068956462</v>
      </c>
      <c r="AI16" s="19"/>
      <c r="AJ16" s="19">
        <v>0.20101708772713001</v>
      </c>
      <c r="AK16" s="19">
        <v>4.7883849693612202E-2</v>
      </c>
      <c r="AL16" s="19">
        <v>0.26276952089151401</v>
      </c>
      <c r="AM16" s="19">
        <v>0.39273708974849902</v>
      </c>
      <c r="AN16" s="19">
        <v>0.123054976711636</v>
      </c>
      <c r="AO16" s="19"/>
      <c r="AP16" s="19" t="s">
        <v>74</v>
      </c>
      <c r="AQ16" s="19" t="s">
        <v>74</v>
      </c>
      <c r="AR16" s="19" t="s">
        <v>74</v>
      </c>
      <c r="AS16" s="19"/>
      <c r="AT16" s="19">
        <v>9.9061325328028804E-2</v>
      </c>
      <c r="AU16" s="19">
        <v>7.5761000567059394E-2</v>
      </c>
      <c r="AV16" s="19">
        <v>0</v>
      </c>
      <c r="AW16" s="19">
        <v>5.8407782258911203E-2</v>
      </c>
      <c r="AX16" s="19">
        <v>0.139720328354137</v>
      </c>
      <c r="AY16" s="19">
        <v>0</v>
      </c>
    </row>
    <row r="17" spans="2:2" x14ac:dyDescent="0.35">
      <c r="B17" s="27" t="s">
        <v>837</v>
      </c>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I24"/>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9" width="20.7265625" customWidth="1"/>
  </cols>
  <sheetData>
    <row r="2" spans="2:9" ht="40" customHeight="1" x14ac:dyDescent="0.35">
      <c r="D2" s="42" t="s">
        <v>149</v>
      </c>
      <c r="E2" s="38"/>
      <c r="F2" s="38"/>
      <c r="G2" s="38"/>
      <c r="H2" s="38"/>
      <c r="I2" s="38"/>
    </row>
    <row r="6" spans="2:9" ht="50" customHeight="1" x14ac:dyDescent="0.35">
      <c r="B6" s="23" t="s">
        <v>14</v>
      </c>
      <c r="C6" s="23" t="s">
        <v>132</v>
      </c>
      <c r="D6" s="23" t="s">
        <v>133</v>
      </c>
      <c r="E6" s="23" t="s">
        <v>134</v>
      </c>
      <c r="F6" s="23" t="s">
        <v>135</v>
      </c>
      <c r="G6" s="23" t="s">
        <v>136</v>
      </c>
      <c r="H6" s="23" t="s">
        <v>137</v>
      </c>
    </row>
    <row r="7" spans="2:9" ht="29" x14ac:dyDescent="0.35">
      <c r="B7" s="18" t="s">
        <v>138</v>
      </c>
      <c r="C7" s="17">
        <v>0.25908254868931602</v>
      </c>
      <c r="D7" s="17">
        <v>0.41383338350068599</v>
      </c>
      <c r="E7" s="17">
        <v>0.33638790432187998</v>
      </c>
      <c r="F7" s="17">
        <v>0.45043618895364201</v>
      </c>
      <c r="G7" s="17">
        <v>0.34310758054187201</v>
      </c>
      <c r="H7" s="17">
        <v>0.41762193727160601</v>
      </c>
    </row>
    <row r="8" spans="2:9" x14ac:dyDescent="0.35">
      <c r="B8" s="18" t="s">
        <v>139</v>
      </c>
      <c r="C8" s="17">
        <v>3.83524710700342E-2</v>
      </c>
      <c r="D8" s="17">
        <v>5.3633314107483697E-2</v>
      </c>
      <c r="E8" s="17">
        <v>6.0942540329816601E-2</v>
      </c>
      <c r="F8" s="17">
        <v>6.0947975240660202E-2</v>
      </c>
      <c r="G8" s="17">
        <v>6.4978512611150896E-2</v>
      </c>
      <c r="H8" s="17">
        <v>3.4071380422642197E-2</v>
      </c>
    </row>
    <row r="9" spans="2:9" x14ac:dyDescent="0.35">
      <c r="B9" s="18" t="s">
        <v>140</v>
      </c>
      <c r="C9" s="17">
        <v>3.9988426771876799E-2</v>
      </c>
      <c r="D9" s="17">
        <v>4.5064781340281801E-2</v>
      </c>
      <c r="E9" s="17">
        <v>7.1298194372757306E-2</v>
      </c>
      <c r="F9" s="17">
        <v>5.9470663019035197E-2</v>
      </c>
      <c r="G9" s="17">
        <v>7.7567835235086105E-2</v>
      </c>
      <c r="H9" s="17">
        <v>2.3359125444529501E-2</v>
      </c>
    </row>
    <row r="10" spans="2:9" x14ac:dyDescent="0.35">
      <c r="B10" s="18" t="s">
        <v>141</v>
      </c>
      <c r="C10" s="17">
        <v>4.5574650861091699E-2</v>
      </c>
      <c r="D10" s="17">
        <v>3.8287109713061901E-2</v>
      </c>
      <c r="E10" s="17">
        <v>7.9960334631735894E-2</v>
      </c>
      <c r="F10" s="17">
        <v>5.7717114948785703E-2</v>
      </c>
      <c r="G10" s="17">
        <v>6.96748798132244E-2</v>
      </c>
      <c r="H10" s="17">
        <v>4.6295066404545802E-2</v>
      </c>
    </row>
    <row r="11" spans="2:9" x14ac:dyDescent="0.35">
      <c r="B11" s="18" t="s">
        <v>142</v>
      </c>
      <c r="C11" s="17">
        <v>4.7047724026381403E-2</v>
      </c>
      <c r="D11" s="17">
        <v>4.4182962496462599E-2</v>
      </c>
      <c r="E11" s="17">
        <v>6.7735661497466501E-2</v>
      </c>
      <c r="F11" s="17">
        <v>5.7452370770181199E-2</v>
      </c>
      <c r="G11" s="17">
        <v>6.7572656673334799E-2</v>
      </c>
      <c r="H11" s="17">
        <v>4.6031287782425399E-2</v>
      </c>
    </row>
    <row r="12" spans="2:9" x14ac:dyDescent="0.35">
      <c r="B12" s="18" t="s">
        <v>143</v>
      </c>
      <c r="C12" s="17">
        <v>0.105483439945804</v>
      </c>
      <c r="D12" s="17">
        <v>0.102581963589796</v>
      </c>
      <c r="E12" s="17">
        <v>0.15351326026834</v>
      </c>
      <c r="F12" s="17">
        <v>0.103448722583397</v>
      </c>
      <c r="G12" s="17">
        <v>0.145224792551641</v>
      </c>
      <c r="H12" s="17">
        <v>7.5655568021987002E-2</v>
      </c>
    </row>
    <row r="13" spans="2:9" x14ac:dyDescent="0.35">
      <c r="B13" s="18" t="s">
        <v>144</v>
      </c>
      <c r="C13" s="17">
        <v>6.0434997086049901E-2</v>
      </c>
      <c r="D13" s="17">
        <v>4.7686474886800799E-2</v>
      </c>
      <c r="E13" s="17">
        <v>7.0380528409630605E-2</v>
      </c>
      <c r="F13" s="17">
        <v>4.0496802344487097E-2</v>
      </c>
      <c r="G13" s="17">
        <v>6.3386731705523294E-2</v>
      </c>
      <c r="H13" s="17">
        <v>4.70364743079165E-2</v>
      </c>
    </row>
    <row r="14" spans="2:9" x14ac:dyDescent="0.35">
      <c r="B14" s="18" t="s">
        <v>145</v>
      </c>
      <c r="C14" s="17">
        <v>5.9184654554199301E-2</v>
      </c>
      <c r="D14" s="17">
        <v>4.9473944579729097E-2</v>
      </c>
      <c r="E14" s="17">
        <v>5.4553375736719797E-2</v>
      </c>
      <c r="F14" s="17">
        <v>3.8089760940050899E-2</v>
      </c>
      <c r="G14" s="17">
        <v>5.87020824104919E-2</v>
      </c>
      <c r="H14" s="17">
        <v>5.0869425895996599E-2</v>
      </c>
    </row>
    <row r="15" spans="2:9" x14ac:dyDescent="0.35">
      <c r="B15" s="18" t="s">
        <v>146</v>
      </c>
      <c r="C15" s="17">
        <v>7.9264129504523204E-2</v>
      </c>
      <c r="D15" s="17">
        <v>6.0063591419866003E-2</v>
      </c>
      <c r="E15" s="17">
        <v>3.9088904695219501E-2</v>
      </c>
      <c r="F15" s="17">
        <v>3.9259356116212202E-2</v>
      </c>
      <c r="G15" s="17">
        <v>4.5273171011734697E-2</v>
      </c>
      <c r="H15" s="17">
        <v>2.9264534263788899E-2</v>
      </c>
    </row>
    <row r="16" spans="2:9" x14ac:dyDescent="0.35">
      <c r="B16" s="18" t="s">
        <v>147</v>
      </c>
      <c r="C16" s="17">
        <v>6.5965217674990501E-2</v>
      </c>
      <c r="D16" s="17">
        <v>4.1156282388195201E-2</v>
      </c>
      <c r="E16" s="17">
        <v>2.37815828902492E-2</v>
      </c>
      <c r="F16" s="17">
        <v>2.3673411647019801E-2</v>
      </c>
      <c r="G16" s="17">
        <v>2.2413624358506901E-2</v>
      </c>
      <c r="H16" s="17">
        <v>4.3739690219143E-2</v>
      </c>
    </row>
    <row r="17" spans="2:8" ht="29" x14ac:dyDescent="0.35">
      <c r="B17" s="18" t="s">
        <v>148</v>
      </c>
      <c r="C17" s="17">
        <v>0.199621739815734</v>
      </c>
      <c r="D17" s="17">
        <v>0.104036191977636</v>
      </c>
      <c r="E17" s="17">
        <v>4.2357712846184101E-2</v>
      </c>
      <c r="F17" s="17">
        <v>6.9007633436528396E-2</v>
      </c>
      <c r="G17" s="17">
        <v>4.2098133087433903E-2</v>
      </c>
      <c r="H17" s="17">
        <v>0.186055509965419</v>
      </c>
    </row>
    <row r="18" spans="2:8" x14ac:dyDescent="0.35">
      <c r="B18" s="16"/>
      <c r="C18" s="16"/>
      <c r="D18" s="16"/>
      <c r="E18" s="16"/>
      <c r="F18" s="16"/>
      <c r="G18" s="16"/>
      <c r="H18" s="16"/>
    </row>
    <row r="19" spans="2:8" x14ac:dyDescent="0.35">
      <c r="B19" t="s">
        <v>77</v>
      </c>
    </row>
    <row r="20" spans="2:8" x14ac:dyDescent="0.35">
      <c r="B20" t="s">
        <v>78</v>
      </c>
    </row>
    <row r="24" spans="2:8" x14ac:dyDescent="0.35">
      <c r="B24"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Y24"/>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150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138</v>
      </c>
      <c r="C9" s="17">
        <v>0.25908254868931602</v>
      </c>
      <c r="D9" s="17">
        <v>0.2525356118064</v>
      </c>
      <c r="E9" s="17">
        <v>0.26523694241005602</v>
      </c>
      <c r="F9" s="17"/>
      <c r="G9" s="17">
        <v>9.8271351977893606E-2</v>
      </c>
      <c r="H9" s="17">
        <v>0.134327640884783</v>
      </c>
      <c r="I9" s="17">
        <v>0.178725815549726</v>
      </c>
      <c r="J9" s="17">
        <v>0.30054778127985099</v>
      </c>
      <c r="K9" s="17">
        <v>0.346249533978427</v>
      </c>
      <c r="L9" s="17">
        <v>0.44001197825696398</v>
      </c>
      <c r="M9" s="17"/>
      <c r="N9" s="17">
        <v>0.22421256141521401</v>
      </c>
      <c r="O9" s="17">
        <v>0.20650339551260499</v>
      </c>
      <c r="P9" s="17">
        <v>0.32656888863716899</v>
      </c>
      <c r="Q9" s="17">
        <v>0.29167095043514302</v>
      </c>
      <c r="R9" s="17"/>
      <c r="S9" s="17">
        <v>0.18073280522386201</v>
      </c>
      <c r="T9" s="17">
        <v>0.31689642147790498</v>
      </c>
      <c r="U9" s="17">
        <v>0.30098040876168902</v>
      </c>
      <c r="V9" s="17">
        <v>0.34662625236150202</v>
      </c>
      <c r="W9" s="17">
        <v>0.25031274834452799</v>
      </c>
      <c r="X9" s="17">
        <v>0.21980290227535501</v>
      </c>
      <c r="Y9" s="17">
        <v>0.29262132778173999</v>
      </c>
      <c r="Z9" s="17">
        <v>0.24743060584438001</v>
      </c>
      <c r="AA9" s="17">
        <v>0.22029854246810901</v>
      </c>
      <c r="AB9" s="17">
        <v>0.22900353834956799</v>
      </c>
      <c r="AC9" s="17">
        <v>0.244512391386319</v>
      </c>
      <c r="AD9" s="17">
        <v>0.32159946867144701</v>
      </c>
      <c r="AE9" s="17"/>
      <c r="AF9" s="17">
        <v>0.42198173672515199</v>
      </c>
      <c r="AG9" s="17">
        <v>0.155138266056289</v>
      </c>
      <c r="AH9" s="17">
        <v>0.25254244128088399</v>
      </c>
      <c r="AI9" s="17"/>
      <c r="AJ9" s="17">
        <v>0.44206998822982602</v>
      </c>
      <c r="AK9" s="17">
        <v>3.9460973715030198E-2</v>
      </c>
      <c r="AL9" s="17">
        <v>0.15434997279769999</v>
      </c>
      <c r="AM9" s="17">
        <v>0.48842453317815898</v>
      </c>
      <c r="AN9" s="17">
        <v>0.35008547306860899</v>
      </c>
      <c r="AO9" s="17"/>
      <c r="AP9" s="17">
        <v>0.46562102462213201</v>
      </c>
      <c r="AQ9" s="17">
        <v>4.1665076989236896E-3</v>
      </c>
      <c r="AR9" s="17">
        <v>0.20301829133821001</v>
      </c>
      <c r="AS9" s="17"/>
      <c r="AT9" s="17">
        <v>0.35787756010842497</v>
      </c>
      <c r="AU9" s="17">
        <v>0.23804957902893401</v>
      </c>
      <c r="AV9" s="17">
        <v>0.26411383361312402</v>
      </c>
      <c r="AW9" s="17">
        <v>0.21097659165795901</v>
      </c>
      <c r="AX9" s="17">
        <v>0.15298472122888601</v>
      </c>
      <c r="AY9" s="17">
        <v>0.137377803013565</v>
      </c>
    </row>
    <row r="10" spans="2:51" x14ac:dyDescent="0.35">
      <c r="B10" s="18" t="s">
        <v>139</v>
      </c>
      <c r="C10" s="17">
        <v>3.83524710700342E-2</v>
      </c>
      <c r="D10" s="17">
        <v>4.07998211067803E-2</v>
      </c>
      <c r="E10" s="17">
        <v>3.6153559110014902E-2</v>
      </c>
      <c r="F10" s="17"/>
      <c r="G10" s="17">
        <v>2.3803954379486101E-2</v>
      </c>
      <c r="H10" s="17">
        <v>2.6670913092025302E-2</v>
      </c>
      <c r="I10" s="17">
        <v>3.82567828610237E-2</v>
      </c>
      <c r="J10" s="17">
        <v>3.4368314460644499E-2</v>
      </c>
      <c r="K10" s="17">
        <v>4.5927523122706697E-2</v>
      </c>
      <c r="L10" s="17">
        <v>5.5688294620939098E-2</v>
      </c>
      <c r="M10" s="17"/>
      <c r="N10" s="17">
        <v>3.3460894161394597E-2</v>
      </c>
      <c r="O10" s="17">
        <v>4.1284679464424601E-2</v>
      </c>
      <c r="P10" s="17">
        <v>3.7695783136790999E-2</v>
      </c>
      <c r="Q10" s="17">
        <v>4.1667100133937103E-2</v>
      </c>
      <c r="R10" s="17"/>
      <c r="S10" s="17">
        <v>4.02427540534782E-2</v>
      </c>
      <c r="T10" s="17">
        <v>2.9991100868883999E-2</v>
      </c>
      <c r="U10" s="17">
        <v>4.4913326379894203E-2</v>
      </c>
      <c r="V10" s="17">
        <v>5.9271673492932601E-2</v>
      </c>
      <c r="W10" s="17">
        <v>3.5274463680068299E-2</v>
      </c>
      <c r="X10" s="17">
        <v>4.4707661665276503E-2</v>
      </c>
      <c r="Y10" s="17">
        <v>3.3538303499432598E-2</v>
      </c>
      <c r="Z10" s="17">
        <v>2.7926228509466001E-2</v>
      </c>
      <c r="AA10" s="17">
        <v>4.0221399737624099E-2</v>
      </c>
      <c r="AB10" s="17">
        <v>4.0050888690089E-2</v>
      </c>
      <c r="AC10" s="17">
        <v>2.56024341153081E-2</v>
      </c>
      <c r="AD10" s="17">
        <v>9.7342563994163005E-3</v>
      </c>
      <c r="AE10" s="17"/>
      <c r="AF10" s="17">
        <v>5.6397319628447698E-2</v>
      </c>
      <c r="AG10" s="17">
        <v>2.9301150403645601E-2</v>
      </c>
      <c r="AH10" s="17">
        <v>3.2409638159908299E-2</v>
      </c>
      <c r="AI10" s="17"/>
      <c r="AJ10" s="17">
        <v>6.7459386214816702E-2</v>
      </c>
      <c r="AK10" s="17">
        <v>9.0981028875820793E-3</v>
      </c>
      <c r="AL10" s="17">
        <v>3.78846256581538E-2</v>
      </c>
      <c r="AM10" s="17">
        <v>3.7255965465570903E-2</v>
      </c>
      <c r="AN10" s="17">
        <v>2.97814119045734E-2</v>
      </c>
      <c r="AO10" s="17"/>
      <c r="AP10" s="17">
        <v>6.8714123284813702E-2</v>
      </c>
      <c r="AQ10" s="17">
        <v>2.0436672245089499E-3</v>
      </c>
      <c r="AR10" s="17">
        <v>5.35046584188823E-2</v>
      </c>
      <c r="AS10" s="17"/>
      <c r="AT10" s="17">
        <v>4.9192624257737801E-2</v>
      </c>
      <c r="AU10" s="17">
        <v>3.0554593764003799E-2</v>
      </c>
      <c r="AV10" s="17">
        <v>3.9552469647423698E-2</v>
      </c>
      <c r="AW10" s="17">
        <v>2.7551185221156699E-2</v>
      </c>
      <c r="AX10" s="17">
        <v>3.3107259630848797E-2</v>
      </c>
      <c r="AY10" s="17">
        <v>4.1635560437877701E-2</v>
      </c>
    </row>
    <row r="11" spans="2:51" x14ac:dyDescent="0.35">
      <c r="B11" s="18" t="s">
        <v>140</v>
      </c>
      <c r="C11" s="17">
        <v>3.9988426771876799E-2</v>
      </c>
      <c r="D11" s="17">
        <v>4.2237903764522702E-2</v>
      </c>
      <c r="E11" s="17">
        <v>3.7990557050318799E-2</v>
      </c>
      <c r="F11" s="17"/>
      <c r="G11" s="17">
        <v>3.9008350151387601E-2</v>
      </c>
      <c r="H11" s="17">
        <v>3.0606350965383802E-2</v>
      </c>
      <c r="I11" s="17">
        <v>4.6595627509593202E-2</v>
      </c>
      <c r="J11" s="17">
        <v>3.8552973045204497E-2</v>
      </c>
      <c r="K11" s="17">
        <v>3.77278112426193E-2</v>
      </c>
      <c r="L11" s="17">
        <v>4.5557416227551099E-2</v>
      </c>
      <c r="M11" s="17"/>
      <c r="N11" s="17">
        <v>3.9724177271129799E-2</v>
      </c>
      <c r="O11" s="17">
        <v>4.7044336614855402E-2</v>
      </c>
      <c r="P11" s="17">
        <v>2.4930642793791102E-2</v>
      </c>
      <c r="Q11" s="17">
        <v>4.67044922084918E-2</v>
      </c>
      <c r="R11" s="17"/>
      <c r="S11" s="17">
        <v>3.6958738501422603E-2</v>
      </c>
      <c r="T11" s="17">
        <v>5.4343049662710197E-2</v>
      </c>
      <c r="U11" s="17">
        <v>4.1979268852296699E-2</v>
      </c>
      <c r="V11" s="17">
        <v>2.8901775642913501E-2</v>
      </c>
      <c r="W11" s="17">
        <v>2.6272918001956198E-2</v>
      </c>
      <c r="X11" s="17">
        <v>5.1319250219949701E-2</v>
      </c>
      <c r="Y11" s="17">
        <v>2.4013155804794E-2</v>
      </c>
      <c r="Z11" s="17">
        <v>1.93576564895745E-2</v>
      </c>
      <c r="AA11" s="17">
        <v>4.6655846778067202E-2</v>
      </c>
      <c r="AB11" s="17">
        <v>4.09452371806567E-2</v>
      </c>
      <c r="AC11" s="17">
        <v>4.6657662322264697E-2</v>
      </c>
      <c r="AD11" s="17">
        <v>4.9393382462848801E-2</v>
      </c>
      <c r="AE11" s="17"/>
      <c r="AF11" s="17">
        <v>4.3951640434642898E-2</v>
      </c>
      <c r="AG11" s="17">
        <v>3.4062962425291297E-2</v>
      </c>
      <c r="AH11" s="17">
        <v>5.53385723406256E-2</v>
      </c>
      <c r="AI11" s="17"/>
      <c r="AJ11" s="17">
        <v>5.7982116138988897E-2</v>
      </c>
      <c r="AK11" s="17">
        <v>1.90242931194054E-2</v>
      </c>
      <c r="AL11" s="17">
        <v>4.7551991333100403E-2</v>
      </c>
      <c r="AM11" s="17">
        <v>0</v>
      </c>
      <c r="AN11" s="17">
        <v>2.91673324034212E-2</v>
      </c>
      <c r="AO11" s="17"/>
      <c r="AP11" s="17">
        <v>7.4737984942588098E-2</v>
      </c>
      <c r="AQ11" s="17">
        <v>5.5698685096173999E-3</v>
      </c>
      <c r="AR11" s="17">
        <v>6.1306717808172102E-2</v>
      </c>
      <c r="AS11" s="17"/>
      <c r="AT11" s="17">
        <v>3.9907493806480003E-2</v>
      </c>
      <c r="AU11" s="17">
        <v>3.5203280685569598E-2</v>
      </c>
      <c r="AV11" s="17">
        <v>4.0949586391800401E-2</v>
      </c>
      <c r="AW11" s="17">
        <v>4.4509434663560603E-2</v>
      </c>
      <c r="AX11" s="17">
        <v>3.8086171688606001E-2</v>
      </c>
      <c r="AY11" s="17">
        <v>6.1922850291747301E-2</v>
      </c>
    </row>
    <row r="12" spans="2:51" x14ac:dyDescent="0.35">
      <c r="B12" s="18" t="s">
        <v>141</v>
      </c>
      <c r="C12" s="17">
        <v>4.5574650861091699E-2</v>
      </c>
      <c r="D12" s="17">
        <v>4.4653911563416797E-2</v>
      </c>
      <c r="E12" s="17">
        <v>4.6696516210456597E-2</v>
      </c>
      <c r="F12" s="17"/>
      <c r="G12" s="17">
        <v>5.80133933144776E-2</v>
      </c>
      <c r="H12" s="17">
        <v>4.8508706785460397E-2</v>
      </c>
      <c r="I12" s="17">
        <v>3.7147683703948102E-2</v>
      </c>
      <c r="J12" s="17">
        <v>4.5932891364886402E-2</v>
      </c>
      <c r="K12" s="17">
        <v>5.2392122079755202E-2</v>
      </c>
      <c r="L12" s="17">
        <v>3.6947097428698998E-2</v>
      </c>
      <c r="M12" s="17"/>
      <c r="N12" s="17">
        <v>4.6661813354467403E-2</v>
      </c>
      <c r="O12" s="17">
        <v>4.3086433482793202E-2</v>
      </c>
      <c r="P12" s="17">
        <v>4.4480422107951702E-2</v>
      </c>
      <c r="Q12" s="17">
        <v>4.7619846747800697E-2</v>
      </c>
      <c r="R12" s="17"/>
      <c r="S12" s="17">
        <v>3.48563319056212E-2</v>
      </c>
      <c r="T12" s="17">
        <v>5.6976284043054902E-2</v>
      </c>
      <c r="U12" s="17">
        <v>3.7211556096416798E-2</v>
      </c>
      <c r="V12" s="17">
        <v>4.0053688601002099E-2</v>
      </c>
      <c r="W12" s="17">
        <v>3.75518075124592E-2</v>
      </c>
      <c r="X12" s="17">
        <v>4.9893387365795801E-2</v>
      </c>
      <c r="Y12" s="17">
        <v>4.7205841782502297E-2</v>
      </c>
      <c r="Z12" s="17">
        <v>4.2418202309084198E-2</v>
      </c>
      <c r="AA12" s="17">
        <v>3.5976723640774699E-2</v>
      </c>
      <c r="AB12" s="17">
        <v>6.4595674498277203E-2</v>
      </c>
      <c r="AC12" s="17">
        <v>6.8665227992864494E-2</v>
      </c>
      <c r="AD12" s="17">
        <v>3.02419868869113E-2</v>
      </c>
      <c r="AE12" s="17"/>
      <c r="AF12" s="17">
        <v>4.78444132277158E-2</v>
      </c>
      <c r="AG12" s="17">
        <v>4.1091193135264402E-2</v>
      </c>
      <c r="AH12" s="17">
        <v>4.0593221136527899E-2</v>
      </c>
      <c r="AI12" s="17"/>
      <c r="AJ12" s="17">
        <v>5.8645220401369401E-2</v>
      </c>
      <c r="AK12" s="17">
        <v>1.37287289362969E-2</v>
      </c>
      <c r="AL12" s="17">
        <v>8.1918480773237504E-2</v>
      </c>
      <c r="AM12" s="17">
        <v>6.1545602912522403E-2</v>
      </c>
      <c r="AN12" s="17">
        <v>3.8503447807859997E-2</v>
      </c>
      <c r="AO12" s="17"/>
      <c r="AP12" s="17">
        <v>7.0339490444393096E-2</v>
      </c>
      <c r="AQ12" s="17">
        <v>7.1960293559134199E-3</v>
      </c>
      <c r="AR12" s="17">
        <v>9.0170833051547994E-2</v>
      </c>
      <c r="AS12" s="17"/>
      <c r="AT12" s="17">
        <v>4.5611916983471598E-2</v>
      </c>
      <c r="AU12" s="17">
        <v>4.6105202177625801E-2</v>
      </c>
      <c r="AV12" s="17">
        <v>5.5164828665453698E-2</v>
      </c>
      <c r="AW12" s="17">
        <v>4.0236020928802199E-2</v>
      </c>
      <c r="AX12" s="17">
        <v>3.940844223395E-2</v>
      </c>
      <c r="AY12" s="17">
        <v>5.1368617091347601E-2</v>
      </c>
    </row>
    <row r="13" spans="2:51" x14ac:dyDescent="0.35">
      <c r="B13" s="18" t="s">
        <v>142</v>
      </c>
      <c r="C13" s="17">
        <v>4.7047724026381403E-2</v>
      </c>
      <c r="D13" s="17">
        <v>4.0950424769436798E-2</v>
      </c>
      <c r="E13" s="17">
        <v>5.2166074682096303E-2</v>
      </c>
      <c r="F13" s="17"/>
      <c r="G13" s="17">
        <v>5.8903093922649599E-2</v>
      </c>
      <c r="H13" s="17">
        <v>4.8385431132423898E-2</v>
      </c>
      <c r="I13" s="17">
        <v>7.0994742012748399E-2</v>
      </c>
      <c r="J13" s="17">
        <v>4.0367301716887301E-2</v>
      </c>
      <c r="K13" s="17">
        <v>2.5721809396401701E-2</v>
      </c>
      <c r="L13" s="17">
        <v>3.8359926416814703E-2</v>
      </c>
      <c r="M13" s="17"/>
      <c r="N13" s="17">
        <v>4.4157871508570298E-2</v>
      </c>
      <c r="O13" s="17">
        <v>5.2519355808139802E-2</v>
      </c>
      <c r="P13" s="17">
        <v>5.79608288505436E-2</v>
      </c>
      <c r="Q13" s="17">
        <v>3.54808798132977E-2</v>
      </c>
      <c r="R13" s="17"/>
      <c r="S13" s="17">
        <v>7.8236377492966705E-2</v>
      </c>
      <c r="T13" s="17">
        <v>4.55720749196286E-2</v>
      </c>
      <c r="U13" s="17">
        <v>3.8672691415583799E-2</v>
      </c>
      <c r="V13" s="17">
        <v>4.3884444691619E-2</v>
      </c>
      <c r="W13" s="17">
        <v>4.3813409974458803E-2</v>
      </c>
      <c r="X13" s="17">
        <v>3.8371996013011798E-2</v>
      </c>
      <c r="Y13" s="17">
        <v>3.8901613350245001E-2</v>
      </c>
      <c r="Z13" s="17">
        <v>3.3597758729069602E-2</v>
      </c>
      <c r="AA13" s="17">
        <v>3.6011488941893703E-2</v>
      </c>
      <c r="AB13" s="17">
        <v>6.7604694175042404E-2</v>
      </c>
      <c r="AC13" s="17">
        <v>1.51736291753233E-2</v>
      </c>
      <c r="AD13" s="17">
        <v>4.4594062583240501E-2</v>
      </c>
      <c r="AE13" s="17"/>
      <c r="AF13" s="17">
        <v>3.85538095758204E-2</v>
      </c>
      <c r="AG13" s="17">
        <v>4.6960216853003597E-2</v>
      </c>
      <c r="AH13" s="17">
        <v>6.2558603327382195E-2</v>
      </c>
      <c r="AI13" s="17"/>
      <c r="AJ13" s="17">
        <v>4.9565175086282699E-2</v>
      </c>
      <c r="AK13" s="17">
        <v>2.9382055805947101E-2</v>
      </c>
      <c r="AL13" s="17">
        <v>6.6041755433572893E-2</v>
      </c>
      <c r="AM13" s="17">
        <v>1.71150070356689E-2</v>
      </c>
      <c r="AN13" s="17">
        <v>5.18796762422543E-2</v>
      </c>
      <c r="AO13" s="17"/>
      <c r="AP13" s="17">
        <v>6.1473858853309998E-2</v>
      </c>
      <c r="AQ13" s="17">
        <v>1.32819804515569E-2</v>
      </c>
      <c r="AR13" s="17">
        <v>9.1827285388043495E-2</v>
      </c>
      <c r="AS13" s="17"/>
      <c r="AT13" s="17">
        <v>3.7828427599060903E-2</v>
      </c>
      <c r="AU13" s="17">
        <v>4.8647995943587298E-2</v>
      </c>
      <c r="AV13" s="17">
        <v>4.6746429174262701E-2</v>
      </c>
      <c r="AW13" s="17">
        <v>6.5128541196410802E-2</v>
      </c>
      <c r="AX13" s="17">
        <v>5.5207665229845097E-2</v>
      </c>
      <c r="AY13" s="17">
        <v>3.7052532138449598E-2</v>
      </c>
    </row>
    <row r="14" spans="2:51" x14ac:dyDescent="0.35">
      <c r="B14" s="18" t="s">
        <v>143</v>
      </c>
      <c r="C14" s="17">
        <v>0.105483439945804</v>
      </c>
      <c r="D14" s="17">
        <v>8.8808241448840503E-2</v>
      </c>
      <c r="E14" s="17">
        <v>0.12180100498213101</v>
      </c>
      <c r="F14" s="17"/>
      <c r="G14" s="17">
        <v>0.17878877478282501</v>
      </c>
      <c r="H14" s="17">
        <v>0.119458083379668</v>
      </c>
      <c r="I14" s="17">
        <v>0.126639608740964</v>
      </c>
      <c r="J14" s="17">
        <v>7.9381813842336293E-2</v>
      </c>
      <c r="K14" s="17">
        <v>8.8086345813216796E-2</v>
      </c>
      <c r="L14" s="17">
        <v>6.1220882714289E-2</v>
      </c>
      <c r="M14" s="17"/>
      <c r="N14" s="17">
        <v>0.102041496648609</v>
      </c>
      <c r="O14" s="17">
        <v>0.104755769967005</v>
      </c>
      <c r="P14" s="17">
        <v>9.5838678863355106E-2</v>
      </c>
      <c r="Q14" s="17">
        <v>0.116459069086869</v>
      </c>
      <c r="R14" s="17"/>
      <c r="S14" s="17">
        <v>0.11404788237512201</v>
      </c>
      <c r="T14" s="17">
        <v>9.5799384404992194E-2</v>
      </c>
      <c r="U14" s="17">
        <v>8.4657613041253299E-2</v>
      </c>
      <c r="V14" s="17">
        <v>8.9972131234964697E-2</v>
      </c>
      <c r="W14" s="17">
        <v>0.10413586369969099</v>
      </c>
      <c r="X14" s="17">
        <v>0.13994934824327401</v>
      </c>
      <c r="Y14" s="17">
        <v>0.114671031426012</v>
      </c>
      <c r="Z14" s="17">
        <v>7.8558300958229493E-2</v>
      </c>
      <c r="AA14" s="17">
        <v>0.101333648497318</v>
      </c>
      <c r="AB14" s="17">
        <v>0.110613442394805</v>
      </c>
      <c r="AC14" s="17">
        <v>0.10392090031624</v>
      </c>
      <c r="AD14" s="17">
        <v>0.12281512140561</v>
      </c>
      <c r="AE14" s="17"/>
      <c r="AF14" s="17">
        <v>7.2404128654789304E-2</v>
      </c>
      <c r="AG14" s="17">
        <v>9.2589743645489303E-2</v>
      </c>
      <c r="AH14" s="17">
        <v>0.164109239613833</v>
      </c>
      <c r="AI14" s="17"/>
      <c r="AJ14" s="17">
        <v>8.4027775603347593E-2</v>
      </c>
      <c r="AK14" s="17">
        <v>5.7703709756374399E-2</v>
      </c>
      <c r="AL14" s="17">
        <v>0.116725520656299</v>
      </c>
      <c r="AM14" s="17">
        <v>0.124683654797608</v>
      </c>
      <c r="AN14" s="17">
        <v>0.17936741087211</v>
      </c>
      <c r="AO14" s="17"/>
      <c r="AP14" s="17">
        <v>9.3341174840389798E-2</v>
      </c>
      <c r="AQ14" s="17">
        <v>2.9403936790507498E-2</v>
      </c>
      <c r="AR14" s="17">
        <v>0.148062188179751</v>
      </c>
      <c r="AS14" s="17"/>
      <c r="AT14" s="17">
        <v>7.7613201517947095E-2</v>
      </c>
      <c r="AU14" s="17">
        <v>0.11247562624124</v>
      </c>
      <c r="AV14" s="17">
        <v>0.104122278115814</v>
      </c>
      <c r="AW14" s="17">
        <v>0.13474652972805401</v>
      </c>
      <c r="AX14" s="17">
        <v>0.120891878575101</v>
      </c>
      <c r="AY14" s="17">
        <v>0.15605548453292201</v>
      </c>
    </row>
    <row r="15" spans="2:51" x14ac:dyDescent="0.35">
      <c r="B15" s="18" t="s">
        <v>144</v>
      </c>
      <c r="C15" s="17">
        <v>6.0434997086049901E-2</v>
      </c>
      <c r="D15" s="17">
        <v>6.4826037322354299E-2</v>
      </c>
      <c r="E15" s="17">
        <v>5.6015938241273801E-2</v>
      </c>
      <c r="F15" s="17"/>
      <c r="G15" s="17">
        <v>8.8205323171748104E-2</v>
      </c>
      <c r="H15" s="17">
        <v>0.10987764850847399</v>
      </c>
      <c r="I15" s="17">
        <v>5.4165988770587502E-2</v>
      </c>
      <c r="J15" s="17">
        <v>5.4911956774656899E-2</v>
      </c>
      <c r="K15" s="17">
        <v>3.5415157981441597E-2</v>
      </c>
      <c r="L15" s="17">
        <v>2.8259563967477402E-2</v>
      </c>
      <c r="M15" s="17"/>
      <c r="N15" s="17">
        <v>8.2042174073324994E-2</v>
      </c>
      <c r="O15" s="17">
        <v>5.5210726840973598E-2</v>
      </c>
      <c r="P15" s="17">
        <v>5.1852635181746397E-2</v>
      </c>
      <c r="Q15" s="17">
        <v>4.9900951871901897E-2</v>
      </c>
      <c r="R15" s="17"/>
      <c r="S15" s="17">
        <v>6.6355073041334006E-2</v>
      </c>
      <c r="T15" s="17">
        <v>5.2347272421605903E-2</v>
      </c>
      <c r="U15" s="17">
        <v>6.8441141232492606E-2</v>
      </c>
      <c r="V15" s="17">
        <v>3.4203411277544199E-2</v>
      </c>
      <c r="W15" s="17">
        <v>6.5000448660959595E-2</v>
      </c>
      <c r="X15" s="17">
        <v>6.5593667166422606E-2</v>
      </c>
      <c r="Y15" s="17">
        <v>4.5367275012780602E-2</v>
      </c>
      <c r="Z15" s="17">
        <v>5.1189304981950401E-2</v>
      </c>
      <c r="AA15" s="17">
        <v>6.4714049657054296E-2</v>
      </c>
      <c r="AB15" s="17">
        <v>8.1313274953577305E-2</v>
      </c>
      <c r="AC15" s="17">
        <v>7.3178684155513304E-2</v>
      </c>
      <c r="AD15" s="17">
        <v>5.1833291059882901E-2</v>
      </c>
      <c r="AE15" s="17"/>
      <c r="AF15" s="17">
        <v>3.4518457105578902E-2</v>
      </c>
      <c r="AG15" s="17">
        <v>6.65067584281758E-2</v>
      </c>
      <c r="AH15" s="17">
        <v>7.5695368918208106E-2</v>
      </c>
      <c r="AI15" s="17"/>
      <c r="AJ15" s="17">
        <v>4.4956960641418103E-2</v>
      </c>
      <c r="AK15" s="17">
        <v>4.7825683672606298E-2</v>
      </c>
      <c r="AL15" s="17">
        <v>0.110892159681643</v>
      </c>
      <c r="AM15" s="17">
        <v>5.3377520723593599E-2</v>
      </c>
      <c r="AN15" s="17">
        <v>7.6363969108742893E-2</v>
      </c>
      <c r="AO15" s="17"/>
      <c r="AP15" s="17">
        <v>5.3705783225398498E-2</v>
      </c>
      <c r="AQ15" s="17">
        <v>4.3437634333079601E-2</v>
      </c>
      <c r="AR15" s="17">
        <v>0.112176708291657</v>
      </c>
      <c r="AS15" s="17"/>
      <c r="AT15" s="17">
        <v>4.0536027732366503E-2</v>
      </c>
      <c r="AU15" s="17">
        <v>7.3676675582572904E-2</v>
      </c>
      <c r="AV15" s="17">
        <v>6.6012304031025495E-2</v>
      </c>
      <c r="AW15" s="17">
        <v>5.8280954401908301E-2</v>
      </c>
      <c r="AX15" s="17">
        <v>7.2249825263056996E-2</v>
      </c>
      <c r="AY15" s="17">
        <v>0.10595841359425499</v>
      </c>
    </row>
    <row r="16" spans="2:51" x14ac:dyDescent="0.35">
      <c r="B16" s="18" t="s">
        <v>145</v>
      </c>
      <c r="C16" s="17">
        <v>5.9184654554199301E-2</v>
      </c>
      <c r="D16" s="17">
        <v>6.8745810603153198E-2</v>
      </c>
      <c r="E16" s="17">
        <v>5.0149034212752602E-2</v>
      </c>
      <c r="F16" s="17"/>
      <c r="G16" s="17">
        <v>7.5508879965730705E-2</v>
      </c>
      <c r="H16" s="17">
        <v>9.2109510331754602E-2</v>
      </c>
      <c r="I16" s="17">
        <v>6.3442947755590104E-2</v>
      </c>
      <c r="J16" s="17">
        <v>4.7435303628994299E-2</v>
      </c>
      <c r="K16" s="17">
        <v>4.6905576399643302E-2</v>
      </c>
      <c r="L16" s="17">
        <v>3.5951439233068198E-2</v>
      </c>
      <c r="M16" s="17"/>
      <c r="N16" s="17">
        <v>6.0560748813428003E-2</v>
      </c>
      <c r="O16" s="17">
        <v>7.21669526559683E-2</v>
      </c>
      <c r="P16" s="17">
        <v>4.8839627870339401E-2</v>
      </c>
      <c r="Q16" s="17">
        <v>5.4057513558728697E-2</v>
      </c>
      <c r="R16" s="17"/>
      <c r="S16" s="17">
        <v>6.93599176515141E-2</v>
      </c>
      <c r="T16" s="17">
        <v>4.7426843092091303E-2</v>
      </c>
      <c r="U16" s="17">
        <v>6.9616816732416098E-2</v>
      </c>
      <c r="V16" s="17">
        <v>4.5270383215464498E-2</v>
      </c>
      <c r="W16" s="17">
        <v>7.28904362258017E-2</v>
      </c>
      <c r="X16" s="17">
        <v>5.8306927998741702E-2</v>
      </c>
      <c r="Y16" s="17">
        <v>3.1340806014778601E-2</v>
      </c>
      <c r="Z16" s="17">
        <v>6.3935169497770394E-2</v>
      </c>
      <c r="AA16" s="17">
        <v>5.7496812129399298E-2</v>
      </c>
      <c r="AB16" s="17">
        <v>7.0665258996182201E-2</v>
      </c>
      <c r="AC16" s="17">
        <v>6.5353032599294106E-2</v>
      </c>
      <c r="AD16" s="17">
        <v>7.6483450647268497E-2</v>
      </c>
      <c r="AE16" s="17"/>
      <c r="AF16" s="17">
        <v>4.0404690530741902E-2</v>
      </c>
      <c r="AG16" s="17">
        <v>7.8396905430527894E-2</v>
      </c>
      <c r="AH16" s="17">
        <v>4.9421540412892997E-2</v>
      </c>
      <c r="AI16" s="17"/>
      <c r="AJ16" s="17">
        <v>4.02637861876897E-2</v>
      </c>
      <c r="AK16" s="17">
        <v>7.2712623258353995E-2</v>
      </c>
      <c r="AL16" s="17">
        <v>8.9764220519574403E-2</v>
      </c>
      <c r="AM16" s="17">
        <v>4.3922082120406797E-2</v>
      </c>
      <c r="AN16" s="17">
        <v>3.6392603758374401E-2</v>
      </c>
      <c r="AO16" s="17"/>
      <c r="AP16" s="17">
        <v>3.9202858684464097E-2</v>
      </c>
      <c r="AQ16" s="17">
        <v>7.9504452486062499E-2</v>
      </c>
      <c r="AR16" s="17">
        <v>0.10211231779091</v>
      </c>
      <c r="AS16" s="17"/>
      <c r="AT16" s="17">
        <v>4.3315751823996003E-2</v>
      </c>
      <c r="AU16" s="17">
        <v>7.0713807177330695E-2</v>
      </c>
      <c r="AV16" s="17">
        <v>5.6128286098164497E-2</v>
      </c>
      <c r="AW16" s="17">
        <v>6.2763954850799705E-2</v>
      </c>
      <c r="AX16" s="17">
        <v>7.8770092967738195E-2</v>
      </c>
      <c r="AY16" s="17">
        <v>2.28946690914744E-2</v>
      </c>
    </row>
    <row r="17" spans="2:51" x14ac:dyDescent="0.35">
      <c r="B17" s="18" t="s">
        <v>146</v>
      </c>
      <c r="C17" s="17">
        <v>7.9264129504523204E-2</v>
      </c>
      <c r="D17" s="17">
        <v>7.3220991323877202E-2</v>
      </c>
      <c r="E17" s="17">
        <v>8.5069731739770393E-2</v>
      </c>
      <c r="F17" s="17"/>
      <c r="G17" s="17">
        <v>0.12545146940655999</v>
      </c>
      <c r="H17" s="17">
        <v>9.2977628815585495E-2</v>
      </c>
      <c r="I17" s="17">
        <v>9.9992330919950606E-2</v>
      </c>
      <c r="J17" s="17">
        <v>7.1713992779128197E-2</v>
      </c>
      <c r="K17" s="17">
        <v>5.3604876089595202E-2</v>
      </c>
      <c r="L17" s="17">
        <v>4.4028861748862197E-2</v>
      </c>
      <c r="M17" s="17"/>
      <c r="N17" s="17">
        <v>8.5694563649706998E-2</v>
      </c>
      <c r="O17" s="17">
        <v>7.7962444765175304E-2</v>
      </c>
      <c r="P17" s="17">
        <v>7.5384610251803097E-2</v>
      </c>
      <c r="Q17" s="17">
        <v>7.7146908540926803E-2</v>
      </c>
      <c r="R17" s="17"/>
      <c r="S17" s="17">
        <v>9.5532183213834401E-2</v>
      </c>
      <c r="T17" s="17">
        <v>7.3789995290885299E-2</v>
      </c>
      <c r="U17" s="17">
        <v>8.4216859197238994E-2</v>
      </c>
      <c r="V17" s="17">
        <v>7.2721369388613497E-2</v>
      </c>
      <c r="W17" s="17">
        <v>7.6303096543567303E-2</v>
      </c>
      <c r="X17" s="17">
        <v>9.5725172414989596E-2</v>
      </c>
      <c r="Y17" s="17">
        <v>4.9030005246986301E-2</v>
      </c>
      <c r="Z17" s="17">
        <v>8.5361273165455095E-2</v>
      </c>
      <c r="AA17" s="17">
        <v>7.9612456693271896E-2</v>
      </c>
      <c r="AB17" s="17">
        <v>7.9959712174295997E-2</v>
      </c>
      <c r="AC17" s="17">
        <v>8.4344408626429099E-2</v>
      </c>
      <c r="AD17" s="17">
        <v>5.1567754435539299E-2</v>
      </c>
      <c r="AE17" s="17"/>
      <c r="AF17" s="17">
        <v>6.0864440879185598E-2</v>
      </c>
      <c r="AG17" s="17">
        <v>9.1753358749427E-2</v>
      </c>
      <c r="AH17" s="17">
        <v>5.9083813229181201E-2</v>
      </c>
      <c r="AI17" s="17"/>
      <c r="AJ17" s="17">
        <v>5.3133567209204001E-2</v>
      </c>
      <c r="AK17" s="17">
        <v>0.124079645731863</v>
      </c>
      <c r="AL17" s="17">
        <v>7.8497345198961496E-2</v>
      </c>
      <c r="AM17" s="17">
        <v>1.91210177274726E-2</v>
      </c>
      <c r="AN17" s="17">
        <v>4.4465748545899103E-2</v>
      </c>
      <c r="AO17" s="17"/>
      <c r="AP17" s="17">
        <v>3.0997533536482599E-2</v>
      </c>
      <c r="AQ17" s="17">
        <v>0.14705397038622001</v>
      </c>
      <c r="AR17" s="17">
        <v>7.8474437418950105E-2</v>
      </c>
      <c r="AS17" s="17"/>
      <c r="AT17" s="17">
        <v>6.2579485247567901E-2</v>
      </c>
      <c r="AU17" s="17">
        <v>8.6066284428026205E-2</v>
      </c>
      <c r="AV17" s="17">
        <v>7.5794854013702298E-2</v>
      </c>
      <c r="AW17" s="17">
        <v>8.2842512150925807E-2</v>
      </c>
      <c r="AX17" s="17">
        <v>8.5921115195308304E-2</v>
      </c>
      <c r="AY17" s="17">
        <v>0.153042445490505</v>
      </c>
    </row>
    <row r="18" spans="2:51" x14ac:dyDescent="0.35">
      <c r="B18" s="18" t="s">
        <v>147</v>
      </c>
      <c r="C18" s="17">
        <v>6.5965217674990501E-2</v>
      </c>
      <c r="D18" s="17">
        <v>7.4805763682005602E-2</v>
      </c>
      <c r="E18" s="17">
        <v>5.7665788363095001E-2</v>
      </c>
      <c r="F18" s="17"/>
      <c r="G18" s="17">
        <v>7.8609293055872595E-2</v>
      </c>
      <c r="H18" s="17">
        <v>8.0325655160565806E-2</v>
      </c>
      <c r="I18" s="17">
        <v>8.9150362649615594E-2</v>
      </c>
      <c r="J18" s="17">
        <v>6.0060934289630503E-2</v>
      </c>
      <c r="K18" s="17">
        <v>5.7862066026463002E-2</v>
      </c>
      <c r="L18" s="17">
        <v>3.7339660150691303E-2</v>
      </c>
      <c r="M18" s="17"/>
      <c r="N18" s="17">
        <v>6.9365981790013506E-2</v>
      </c>
      <c r="O18" s="17">
        <v>7.5353063344504895E-2</v>
      </c>
      <c r="P18" s="17">
        <v>6.1762223511645703E-2</v>
      </c>
      <c r="Q18" s="17">
        <v>5.6095287931957401E-2</v>
      </c>
      <c r="R18" s="17"/>
      <c r="S18" s="17">
        <v>6.50623450615678E-2</v>
      </c>
      <c r="T18" s="17">
        <v>5.1365572472899398E-2</v>
      </c>
      <c r="U18" s="17">
        <v>5.6909361254407098E-2</v>
      </c>
      <c r="V18" s="17">
        <v>8.8045322413788998E-2</v>
      </c>
      <c r="W18" s="17">
        <v>9.2474143229435299E-2</v>
      </c>
      <c r="X18" s="17">
        <v>4.42734575407253E-2</v>
      </c>
      <c r="Y18" s="17">
        <v>9.4297090515327905E-2</v>
      </c>
      <c r="Z18" s="17">
        <v>7.89933560351717E-2</v>
      </c>
      <c r="AA18" s="17">
        <v>5.8557472090817998E-2</v>
      </c>
      <c r="AB18" s="17">
        <v>6.3336507279865298E-2</v>
      </c>
      <c r="AC18" s="17">
        <v>6.7613899430551294E-2</v>
      </c>
      <c r="AD18" s="17">
        <v>3.4274199394136201E-2</v>
      </c>
      <c r="AE18" s="17"/>
      <c r="AF18" s="17">
        <v>4.8118392726829301E-2</v>
      </c>
      <c r="AG18" s="17">
        <v>8.2452557681238201E-2</v>
      </c>
      <c r="AH18" s="17">
        <v>6.6280731981187696E-2</v>
      </c>
      <c r="AI18" s="17"/>
      <c r="AJ18" s="17">
        <v>3.5471819473839303E-2</v>
      </c>
      <c r="AK18" s="17">
        <v>0.117091532899866</v>
      </c>
      <c r="AL18" s="17">
        <v>7.67814341379182E-2</v>
      </c>
      <c r="AM18" s="17">
        <v>3.3340230905225497E-2</v>
      </c>
      <c r="AN18" s="17">
        <v>5.8035700520182899E-2</v>
      </c>
      <c r="AO18" s="17"/>
      <c r="AP18" s="17">
        <v>1.3507909422963101E-2</v>
      </c>
      <c r="AQ18" s="17">
        <v>0.16076291342486301</v>
      </c>
      <c r="AR18" s="17">
        <v>3.0466380356366E-2</v>
      </c>
      <c r="AS18" s="17"/>
      <c r="AT18" s="17">
        <v>5.81640394210821E-2</v>
      </c>
      <c r="AU18" s="17">
        <v>6.9568598746235194E-2</v>
      </c>
      <c r="AV18" s="17">
        <v>5.4315986127690702E-2</v>
      </c>
      <c r="AW18" s="17">
        <v>7.0595405042902196E-2</v>
      </c>
      <c r="AX18" s="17">
        <v>8.4629885633887195E-2</v>
      </c>
      <c r="AY18" s="17">
        <v>3.7705937449919701E-2</v>
      </c>
    </row>
    <row r="19" spans="2:51" ht="29" x14ac:dyDescent="0.35">
      <c r="B19" s="18" t="s">
        <v>148</v>
      </c>
      <c r="C19" s="19">
        <v>0.199621739815734</v>
      </c>
      <c r="D19" s="19">
        <v>0.208415482609213</v>
      </c>
      <c r="E19" s="19">
        <v>0.19105485299803501</v>
      </c>
      <c r="F19" s="19"/>
      <c r="G19" s="19">
        <v>0.17543611587136801</v>
      </c>
      <c r="H19" s="19">
        <v>0.216752430943876</v>
      </c>
      <c r="I19" s="19">
        <v>0.19488810952625199</v>
      </c>
      <c r="J19" s="19">
        <v>0.22672673681777999</v>
      </c>
      <c r="K19" s="19">
        <v>0.21010717786973099</v>
      </c>
      <c r="L19" s="19">
        <v>0.17663487923464399</v>
      </c>
      <c r="M19" s="19"/>
      <c r="N19" s="19">
        <v>0.21207771731414099</v>
      </c>
      <c r="O19" s="19">
        <v>0.22411284154355501</v>
      </c>
      <c r="P19" s="19">
        <v>0.174685658794864</v>
      </c>
      <c r="Q19" s="19">
        <v>0.18319699967094599</v>
      </c>
      <c r="R19" s="19"/>
      <c r="S19" s="19">
        <v>0.218615591479277</v>
      </c>
      <c r="T19" s="19">
        <v>0.17549200134534301</v>
      </c>
      <c r="U19" s="19">
        <v>0.172400957036312</v>
      </c>
      <c r="V19" s="19">
        <v>0.15104954767965501</v>
      </c>
      <c r="W19" s="19">
        <v>0.19597066412707501</v>
      </c>
      <c r="X19" s="19">
        <v>0.192056229096458</v>
      </c>
      <c r="Y19" s="19">
        <v>0.22901354956539999</v>
      </c>
      <c r="Z19" s="19">
        <v>0.27123214347984897</v>
      </c>
      <c r="AA19" s="19">
        <v>0.25912155936567</v>
      </c>
      <c r="AB19" s="19">
        <v>0.151911771307641</v>
      </c>
      <c r="AC19" s="19">
        <v>0.20497772987989299</v>
      </c>
      <c r="AD19" s="19">
        <v>0.20746302605369901</v>
      </c>
      <c r="AE19" s="19"/>
      <c r="AF19" s="19">
        <v>0.13496097051109601</v>
      </c>
      <c r="AG19" s="19">
        <v>0.28174688719164798</v>
      </c>
      <c r="AH19" s="19">
        <v>0.14196682959936999</v>
      </c>
      <c r="AI19" s="19"/>
      <c r="AJ19" s="19">
        <v>6.6424204813217896E-2</v>
      </c>
      <c r="AK19" s="19">
        <v>0.46989265021667498</v>
      </c>
      <c r="AL19" s="19">
        <v>0.13959249380983901</v>
      </c>
      <c r="AM19" s="19">
        <v>0.121214385133773</v>
      </c>
      <c r="AN19" s="19">
        <v>0.10595722576797301</v>
      </c>
      <c r="AO19" s="19"/>
      <c r="AP19" s="19">
        <v>2.8358258143065199E-2</v>
      </c>
      <c r="AQ19" s="19">
        <v>0.50757903933874704</v>
      </c>
      <c r="AR19" s="19">
        <v>2.88801819575095E-2</v>
      </c>
      <c r="AS19" s="19"/>
      <c r="AT19" s="19">
        <v>0.18737347150186501</v>
      </c>
      <c r="AU19" s="19">
        <v>0.18893835622487401</v>
      </c>
      <c r="AV19" s="19">
        <v>0.19709914412153801</v>
      </c>
      <c r="AW19" s="19">
        <v>0.202368870157521</v>
      </c>
      <c r="AX19" s="19">
        <v>0.23874294235277299</v>
      </c>
      <c r="AY19" s="19">
        <v>0.19498568686793699</v>
      </c>
    </row>
    <row r="20" spans="2:51" x14ac:dyDescent="0.35">
      <c r="B20" s="16"/>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Y24"/>
  <sheetViews>
    <sheetView showGridLines="0" workbookViewId="0">
      <pane xSplit="2" topLeftCell="AC1" activePane="topRight" state="frozen"/>
      <selection activeCell="AV1" sqref="AV1:AV1048576"/>
      <selection pane="topRight" activeCell="AP23" sqref="AP2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151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138</v>
      </c>
      <c r="C9" s="17">
        <v>0.41383338350068599</v>
      </c>
      <c r="D9" s="17">
        <v>0.41243311592927601</v>
      </c>
      <c r="E9" s="17">
        <v>0.41436110678237398</v>
      </c>
      <c r="F9" s="17"/>
      <c r="G9" s="17">
        <v>0.34685940635240597</v>
      </c>
      <c r="H9" s="17">
        <v>0.409664387728015</v>
      </c>
      <c r="I9" s="17">
        <v>0.41301948355123702</v>
      </c>
      <c r="J9" s="17">
        <v>0.49515968693137002</v>
      </c>
      <c r="K9" s="17">
        <v>0.44080019448361002</v>
      </c>
      <c r="L9" s="17">
        <v>0.37835788366306999</v>
      </c>
      <c r="M9" s="17"/>
      <c r="N9" s="17">
        <v>0.37354730806501502</v>
      </c>
      <c r="O9" s="17">
        <v>0.42574047826394901</v>
      </c>
      <c r="P9" s="17">
        <v>0.40404246641281399</v>
      </c>
      <c r="Q9" s="17">
        <v>0.453284109229736</v>
      </c>
      <c r="R9" s="17"/>
      <c r="S9" s="17">
        <v>0.33360837142809402</v>
      </c>
      <c r="T9" s="17">
        <v>0.397007428594714</v>
      </c>
      <c r="U9" s="17">
        <v>0.385831589721289</v>
      </c>
      <c r="V9" s="17">
        <v>0.41985710800474901</v>
      </c>
      <c r="W9" s="17">
        <v>0.35260977603039101</v>
      </c>
      <c r="X9" s="17">
        <v>0.34174491625478298</v>
      </c>
      <c r="Y9" s="17">
        <v>0.44428940018595198</v>
      </c>
      <c r="Z9" s="17">
        <v>0.48564061386323198</v>
      </c>
      <c r="AA9" s="17">
        <v>0.47344699219570002</v>
      </c>
      <c r="AB9" s="17">
        <v>0.49468992335540402</v>
      </c>
      <c r="AC9" s="17">
        <v>0.48960490860119699</v>
      </c>
      <c r="AD9" s="17">
        <v>0.51289360141826401</v>
      </c>
      <c r="AE9" s="17"/>
      <c r="AF9" s="17">
        <v>0.32843793188089199</v>
      </c>
      <c r="AG9" s="17">
        <v>0.49604293020712498</v>
      </c>
      <c r="AH9" s="17">
        <v>0.41949983358981602</v>
      </c>
      <c r="AI9" s="17"/>
      <c r="AJ9" s="17">
        <v>0.14705195070487401</v>
      </c>
      <c r="AK9" s="17">
        <v>0.60460172272744805</v>
      </c>
      <c r="AL9" s="17">
        <v>0.50160487280372401</v>
      </c>
      <c r="AM9" s="17">
        <v>0.594627323295706</v>
      </c>
      <c r="AN9" s="17">
        <v>0.482458604512286</v>
      </c>
      <c r="AO9" s="17"/>
      <c r="AP9" s="17">
        <v>1.5040577687565899E-2</v>
      </c>
      <c r="AQ9" s="17">
        <v>0.59964011476147705</v>
      </c>
      <c r="AR9" s="17">
        <v>0.403834873793743</v>
      </c>
      <c r="AS9" s="17"/>
      <c r="AT9" s="17">
        <v>0.38183772105825398</v>
      </c>
      <c r="AU9" s="17">
        <v>0.43490510230561502</v>
      </c>
      <c r="AV9" s="17">
        <v>0.45980632438566799</v>
      </c>
      <c r="AW9" s="17">
        <v>0.44560036319945001</v>
      </c>
      <c r="AX9" s="17">
        <v>0.40499079426784901</v>
      </c>
      <c r="AY9" s="17">
        <v>0.52149516231105997</v>
      </c>
    </row>
    <row r="10" spans="2:51" x14ac:dyDescent="0.35">
      <c r="B10" s="18" t="s">
        <v>139</v>
      </c>
      <c r="C10" s="17">
        <v>5.3633314107483697E-2</v>
      </c>
      <c r="D10" s="17">
        <v>5.1045718364155099E-2</v>
      </c>
      <c r="E10" s="17">
        <v>5.6420638062683499E-2</v>
      </c>
      <c r="F10" s="17"/>
      <c r="G10" s="17">
        <v>6.5392121081214893E-2</v>
      </c>
      <c r="H10" s="17">
        <v>4.3749967235411899E-2</v>
      </c>
      <c r="I10" s="17">
        <v>5.7250262724584902E-2</v>
      </c>
      <c r="J10" s="17">
        <v>5.9199559628342599E-2</v>
      </c>
      <c r="K10" s="17">
        <v>6.0742139153828402E-2</v>
      </c>
      <c r="L10" s="17">
        <v>4.1666785100011497E-2</v>
      </c>
      <c r="M10" s="17"/>
      <c r="N10" s="17">
        <v>6.9049113169248E-2</v>
      </c>
      <c r="O10" s="17">
        <v>6.2189804521769601E-2</v>
      </c>
      <c r="P10" s="17">
        <v>4.3328959879713101E-2</v>
      </c>
      <c r="Q10" s="17">
        <v>3.7817621078560598E-2</v>
      </c>
      <c r="R10" s="17"/>
      <c r="S10" s="17">
        <v>6.5027828033360893E-2</v>
      </c>
      <c r="T10" s="17">
        <v>3.9922084108744399E-2</v>
      </c>
      <c r="U10" s="17">
        <v>6.7458510892191098E-2</v>
      </c>
      <c r="V10" s="17">
        <v>4.5342802082131803E-2</v>
      </c>
      <c r="W10" s="17">
        <v>4.2768358950107298E-2</v>
      </c>
      <c r="X10" s="17">
        <v>4.3465530780351903E-2</v>
      </c>
      <c r="Y10" s="17">
        <v>6.6200015168548398E-2</v>
      </c>
      <c r="Z10" s="17">
        <v>5.7546713020160102E-2</v>
      </c>
      <c r="AA10" s="17">
        <v>5.4548066664128203E-2</v>
      </c>
      <c r="AB10" s="17">
        <v>5.6251436021364398E-2</v>
      </c>
      <c r="AC10" s="17">
        <v>5.0868149214382499E-2</v>
      </c>
      <c r="AD10" s="17">
        <v>5.8474492882069198E-2</v>
      </c>
      <c r="AE10" s="17"/>
      <c r="AF10" s="17">
        <v>4.1979355881645801E-2</v>
      </c>
      <c r="AG10" s="17">
        <v>5.9829743464131398E-2</v>
      </c>
      <c r="AH10" s="17">
        <v>5.6426079125052701E-2</v>
      </c>
      <c r="AI10" s="17"/>
      <c r="AJ10" s="17">
        <v>3.4687646590787803E-2</v>
      </c>
      <c r="AK10" s="17">
        <v>5.99253038703738E-2</v>
      </c>
      <c r="AL10" s="17">
        <v>0.107618942356615</v>
      </c>
      <c r="AM10" s="17">
        <v>9.1922824690172697E-2</v>
      </c>
      <c r="AN10" s="17">
        <v>5.7311597795726303E-2</v>
      </c>
      <c r="AO10" s="17"/>
      <c r="AP10" s="17">
        <v>8.3986632533542705E-3</v>
      </c>
      <c r="AQ10" s="17">
        <v>6.87867097512425E-2</v>
      </c>
      <c r="AR10" s="17">
        <v>0.104284079893515</v>
      </c>
      <c r="AS10" s="17"/>
      <c r="AT10" s="17">
        <v>4.6447429392593803E-2</v>
      </c>
      <c r="AU10" s="17">
        <v>6.2642698396180904E-2</v>
      </c>
      <c r="AV10" s="17">
        <v>3.5750375602476001E-2</v>
      </c>
      <c r="AW10" s="17">
        <v>4.9121778827561698E-2</v>
      </c>
      <c r="AX10" s="17">
        <v>6.5524154675313598E-2</v>
      </c>
      <c r="AY10" s="17">
        <v>5.7991499405263498E-2</v>
      </c>
    </row>
    <row r="11" spans="2:51" x14ac:dyDescent="0.35">
      <c r="B11" s="18" t="s">
        <v>140</v>
      </c>
      <c r="C11" s="17">
        <v>4.5064781340281801E-2</v>
      </c>
      <c r="D11" s="17">
        <v>4.6351907628835197E-2</v>
      </c>
      <c r="E11" s="17">
        <v>4.3428051768037601E-2</v>
      </c>
      <c r="F11" s="17"/>
      <c r="G11" s="17">
        <v>6.3044541278249905E-2</v>
      </c>
      <c r="H11" s="17">
        <v>5.6094503691969097E-2</v>
      </c>
      <c r="I11" s="17">
        <v>5.16541421127499E-2</v>
      </c>
      <c r="J11" s="17">
        <v>3.8046651569338501E-2</v>
      </c>
      <c r="K11" s="17">
        <v>3.0849227863735802E-2</v>
      </c>
      <c r="L11" s="17">
        <v>3.4063527650042898E-2</v>
      </c>
      <c r="M11" s="17"/>
      <c r="N11" s="17">
        <v>5.0168083413369702E-2</v>
      </c>
      <c r="O11" s="17">
        <v>4.52710415324067E-2</v>
      </c>
      <c r="P11" s="17">
        <v>4.5383548872313099E-2</v>
      </c>
      <c r="Q11" s="17">
        <v>3.9633028635158399E-2</v>
      </c>
      <c r="R11" s="17"/>
      <c r="S11" s="17">
        <v>6.2566512899134993E-2</v>
      </c>
      <c r="T11" s="17">
        <v>3.6332167705097798E-2</v>
      </c>
      <c r="U11" s="17">
        <v>3.8234129554691798E-2</v>
      </c>
      <c r="V11" s="17">
        <v>3.7704145777846698E-2</v>
      </c>
      <c r="W11" s="17">
        <v>6.8366653451361795E-2</v>
      </c>
      <c r="X11" s="17">
        <v>4.7710527263490399E-2</v>
      </c>
      <c r="Y11" s="17">
        <v>4.2255903141606398E-2</v>
      </c>
      <c r="Z11" s="17">
        <v>4.4940065634757803E-2</v>
      </c>
      <c r="AA11" s="17">
        <v>3.7103549800566897E-2</v>
      </c>
      <c r="AB11" s="17">
        <v>2.7892128239512801E-2</v>
      </c>
      <c r="AC11" s="17">
        <v>6.1729745025485103E-2</v>
      </c>
      <c r="AD11" s="17">
        <v>3.98592111934448E-2</v>
      </c>
      <c r="AE11" s="17"/>
      <c r="AF11" s="17">
        <v>3.4785789505922003E-2</v>
      </c>
      <c r="AG11" s="17">
        <v>4.5867416294800303E-2</v>
      </c>
      <c r="AH11" s="17">
        <v>5.5294414954390601E-2</v>
      </c>
      <c r="AI11" s="17"/>
      <c r="AJ11" s="17">
        <v>2.8208551582773699E-2</v>
      </c>
      <c r="AK11" s="17">
        <v>5.32927993250112E-2</v>
      </c>
      <c r="AL11" s="17">
        <v>5.6318971579519497E-2</v>
      </c>
      <c r="AM11" s="17">
        <v>4.5494087996059203E-2</v>
      </c>
      <c r="AN11" s="17">
        <v>5.6083113474009197E-2</v>
      </c>
      <c r="AO11" s="17"/>
      <c r="AP11" s="17">
        <v>4.6218953873178601E-3</v>
      </c>
      <c r="AQ11" s="17">
        <v>5.3210823929504901E-2</v>
      </c>
      <c r="AR11" s="17">
        <v>8.0245290715135295E-2</v>
      </c>
      <c r="AS11" s="17"/>
      <c r="AT11" s="17">
        <v>3.2297340587038703E-2</v>
      </c>
      <c r="AU11" s="17">
        <v>3.97863184875583E-2</v>
      </c>
      <c r="AV11" s="17">
        <v>7.6363226365154899E-2</v>
      </c>
      <c r="AW11" s="17">
        <v>4.2272451066366901E-2</v>
      </c>
      <c r="AX11" s="17">
        <v>5.9571217659673298E-2</v>
      </c>
      <c r="AY11" s="17">
        <v>5.3438414018634299E-2</v>
      </c>
    </row>
    <row r="12" spans="2:51" x14ac:dyDescent="0.35">
      <c r="B12" s="18" t="s">
        <v>141</v>
      </c>
      <c r="C12" s="17">
        <v>3.8287109713061901E-2</v>
      </c>
      <c r="D12" s="17">
        <v>4.1646130971845802E-2</v>
      </c>
      <c r="E12" s="17">
        <v>3.5198609735725597E-2</v>
      </c>
      <c r="F12" s="17"/>
      <c r="G12" s="17">
        <v>5.8492768228797003E-2</v>
      </c>
      <c r="H12" s="17">
        <v>4.7095782202266803E-2</v>
      </c>
      <c r="I12" s="17">
        <v>3.9891905365100601E-2</v>
      </c>
      <c r="J12" s="17">
        <v>2.94136217317446E-2</v>
      </c>
      <c r="K12" s="17">
        <v>3.0444557481041402E-2</v>
      </c>
      <c r="L12" s="17">
        <v>2.8894644449312699E-2</v>
      </c>
      <c r="M12" s="17"/>
      <c r="N12" s="17">
        <v>2.7145723603149499E-2</v>
      </c>
      <c r="O12" s="17">
        <v>3.8259628923231703E-2</v>
      </c>
      <c r="P12" s="17">
        <v>4.0389682978544401E-2</v>
      </c>
      <c r="Q12" s="17">
        <v>4.9013185592111201E-2</v>
      </c>
      <c r="R12" s="17"/>
      <c r="S12" s="17">
        <v>3.4875974261537698E-2</v>
      </c>
      <c r="T12" s="17">
        <v>4.2751580182596401E-2</v>
      </c>
      <c r="U12" s="17">
        <v>3.25856806203218E-2</v>
      </c>
      <c r="V12" s="17">
        <v>4.6116830417500101E-2</v>
      </c>
      <c r="W12" s="17">
        <v>4.29453063510409E-2</v>
      </c>
      <c r="X12" s="17">
        <v>6.0621992486807198E-2</v>
      </c>
      <c r="Y12" s="17">
        <v>4.1037749866769897E-2</v>
      </c>
      <c r="Z12" s="17">
        <v>2.24914436285997E-2</v>
      </c>
      <c r="AA12" s="17">
        <v>4.1412208813486902E-2</v>
      </c>
      <c r="AB12" s="17">
        <v>2.4430403651385098E-2</v>
      </c>
      <c r="AC12" s="17">
        <v>2.4703574411890802E-2</v>
      </c>
      <c r="AD12" s="17">
        <v>1.5130761763130199E-2</v>
      </c>
      <c r="AE12" s="17"/>
      <c r="AF12" s="17">
        <v>2.6955505591360899E-2</v>
      </c>
      <c r="AG12" s="17">
        <v>3.76410202723352E-2</v>
      </c>
      <c r="AH12" s="17">
        <v>4.70006159449574E-2</v>
      </c>
      <c r="AI12" s="17"/>
      <c r="AJ12" s="17">
        <v>2.5361637764828901E-2</v>
      </c>
      <c r="AK12" s="17">
        <v>4.7178692816663502E-2</v>
      </c>
      <c r="AL12" s="17">
        <v>5.0579271503899598E-2</v>
      </c>
      <c r="AM12" s="17">
        <v>3.5361660913939601E-2</v>
      </c>
      <c r="AN12" s="17">
        <v>3.1375548137363901E-2</v>
      </c>
      <c r="AO12" s="17"/>
      <c r="AP12" s="17">
        <v>6.5146254975848696E-3</v>
      </c>
      <c r="AQ12" s="17">
        <v>5.1356500800098001E-2</v>
      </c>
      <c r="AR12" s="17">
        <v>8.2599129736595403E-2</v>
      </c>
      <c r="AS12" s="17"/>
      <c r="AT12" s="17">
        <v>3.1080808062838701E-2</v>
      </c>
      <c r="AU12" s="17">
        <v>3.8644315102071503E-2</v>
      </c>
      <c r="AV12" s="17">
        <v>4.82652146785955E-2</v>
      </c>
      <c r="AW12" s="17">
        <v>4.5465838642030201E-2</v>
      </c>
      <c r="AX12" s="17">
        <v>3.9338444888762897E-2</v>
      </c>
      <c r="AY12" s="17">
        <v>4.5688668683521901E-2</v>
      </c>
    </row>
    <row r="13" spans="2:51" x14ac:dyDescent="0.35">
      <c r="B13" s="18" t="s">
        <v>142</v>
      </c>
      <c r="C13" s="17">
        <v>4.4182962496462599E-2</v>
      </c>
      <c r="D13" s="17">
        <v>4.2574927954569901E-2</v>
      </c>
      <c r="E13" s="17">
        <v>4.5968400349825002E-2</v>
      </c>
      <c r="F13" s="17"/>
      <c r="G13" s="17">
        <v>7.8444044504316704E-2</v>
      </c>
      <c r="H13" s="17">
        <v>5.6623051353680898E-2</v>
      </c>
      <c r="I13" s="17">
        <v>4.79382985717237E-2</v>
      </c>
      <c r="J13" s="17">
        <v>4.0976782021843801E-2</v>
      </c>
      <c r="K13" s="17">
        <v>2.60567354462867E-2</v>
      </c>
      <c r="L13" s="17">
        <v>2.3091064028507802E-2</v>
      </c>
      <c r="M13" s="17"/>
      <c r="N13" s="17">
        <v>4.9789136095974101E-2</v>
      </c>
      <c r="O13" s="17">
        <v>4.3929566927029901E-2</v>
      </c>
      <c r="P13" s="17">
        <v>4.40550330149172E-2</v>
      </c>
      <c r="Q13" s="17">
        <v>3.8022750701927698E-2</v>
      </c>
      <c r="R13" s="17"/>
      <c r="S13" s="17">
        <v>7.56327186340158E-2</v>
      </c>
      <c r="T13" s="17">
        <v>4.2637706966032099E-2</v>
      </c>
      <c r="U13" s="17">
        <v>3.3515160559686501E-2</v>
      </c>
      <c r="V13" s="17">
        <v>3.4270386176443603E-2</v>
      </c>
      <c r="W13" s="17">
        <v>4.8112493346331699E-2</v>
      </c>
      <c r="X13" s="17">
        <v>3.6812592022485699E-2</v>
      </c>
      <c r="Y13" s="17">
        <v>2.6924190112761801E-2</v>
      </c>
      <c r="Z13" s="17">
        <v>1.0609842048978E-2</v>
      </c>
      <c r="AA13" s="17">
        <v>5.1222144745482E-2</v>
      </c>
      <c r="AB13" s="17">
        <v>5.05826808459282E-2</v>
      </c>
      <c r="AC13" s="17">
        <v>4.4576082782271403E-2</v>
      </c>
      <c r="AD13" s="17">
        <v>2.0214595339390601E-2</v>
      </c>
      <c r="AE13" s="17"/>
      <c r="AF13" s="17">
        <v>3.8370922960062698E-2</v>
      </c>
      <c r="AG13" s="17">
        <v>3.7178703307699699E-2</v>
      </c>
      <c r="AH13" s="17">
        <v>6.2120070247927699E-2</v>
      </c>
      <c r="AI13" s="17"/>
      <c r="AJ13" s="17">
        <v>3.8407122756479499E-2</v>
      </c>
      <c r="AK13" s="17">
        <v>5.84225902896746E-2</v>
      </c>
      <c r="AL13" s="17">
        <v>3.90296953522302E-2</v>
      </c>
      <c r="AM13" s="17">
        <v>2.66392651345311E-2</v>
      </c>
      <c r="AN13" s="17">
        <v>4.7802300852580797E-2</v>
      </c>
      <c r="AO13" s="17"/>
      <c r="AP13" s="17">
        <v>1.2469368671562399E-2</v>
      </c>
      <c r="AQ13" s="17">
        <v>5.2504676004830497E-2</v>
      </c>
      <c r="AR13" s="17">
        <v>4.1875172276809598E-2</v>
      </c>
      <c r="AS13" s="17"/>
      <c r="AT13" s="17">
        <v>3.3304279743017702E-2</v>
      </c>
      <c r="AU13" s="17">
        <v>3.8334474895050701E-2</v>
      </c>
      <c r="AV13" s="17">
        <v>5.9732260323986701E-2</v>
      </c>
      <c r="AW13" s="17">
        <v>4.7872596468061399E-2</v>
      </c>
      <c r="AX13" s="17">
        <v>5.5175308793307697E-2</v>
      </c>
      <c r="AY13" s="17">
        <v>6.1346442355780101E-2</v>
      </c>
    </row>
    <row r="14" spans="2:51" x14ac:dyDescent="0.35">
      <c r="B14" s="18" t="s">
        <v>143</v>
      </c>
      <c r="C14" s="17">
        <v>0.102581963589796</v>
      </c>
      <c r="D14" s="17">
        <v>9.2081223511514904E-2</v>
      </c>
      <c r="E14" s="17">
        <v>0.11234867369307799</v>
      </c>
      <c r="F14" s="17"/>
      <c r="G14" s="17">
        <v>0.139871872892739</v>
      </c>
      <c r="H14" s="17">
        <v>0.112341782738757</v>
      </c>
      <c r="I14" s="17">
        <v>0.111577374841484</v>
      </c>
      <c r="J14" s="17">
        <v>8.8599999698334903E-2</v>
      </c>
      <c r="K14" s="17">
        <v>9.4779112158429296E-2</v>
      </c>
      <c r="L14" s="17">
        <v>7.9219248771278603E-2</v>
      </c>
      <c r="M14" s="17"/>
      <c r="N14" s="17">
        <v>8.2091486315551798E-2</v>
      </c>
      <c r="O14" s="17">
        <v>0.10149516919039001</v>
      </c>
      <c r="P14" s="17">
        <v>0.118641241266724</v>
      </c>
      <c r="Q14" s="17">
        <v>0.109707343322145</v>
      </c>
      <c r="R14" s="17"/>
      <c r="S14" s="17">
        <v>9.9443418532488601E-2</v>
      </c>
      <c r="T14" s="17">
        <v>0.108100603338542</v>
      </c>
      <c r="U14" s="17">
        <v>0.110055692894985</v>
      </c>
      <c r="V14" s="17">
        <v>9.5422177946092104E-2</v>
      </c>
      <c r="W14" s="17">
        <v>0.11390721511532299</v>
      </c>
      <c r="X14" s="17">
        <v>9.8954958171016294E-2</v>
      </c>
      <c r="Y14" s="17">
        <v>8.3591327188060296E-2</v>
      </c>
      <c r="Z14" s="17">
        <v>0.111285495996744</v>
      </c>
      <c r="AA14" s="17">
        <v>0.104929009983636</v>
      </c>
      <c r="AB14" s="17">
        <v>9.4457573891755603E-2</v>
      </c>
      <c r="AC14" s="17">
        <v>9.7690330458541405E-2</v>
      </c>
      <c r="AD14" s="17">
        <v>0.14220956688688499</v>
      </c>
      <c r="AE14" s="17"/>
      <c r="AF14" s="17">
        <v>0.109371563903468</v>
      </c>
      <c r="AG14" s="17">
        <v>7.0170502555778405E-2</v>
      </c>
      <c r="AH14" s="17">
        <v>0.158918130220885</v>
      </c>
      <c r="AI14" s="17"/>
      <c r="AJ14" s="17">
        <v>0.111159269646218</v>
      </c>
      <c r="AK14" s="17">
        <v>4.82706831224562E-2</v>
      </c>
      <c r="AL14" s="17">
        <v>0.106539410199761</v>
      </c>
      <c r="AM14" s="17">
        <v>7.7864126495115205E-2</v>
      </c>
      <c r="AN14" s="17">
        <v>0.15951805240887601</v>
      </c>
      <c r="AO14" s="17"/>
      <c r="AP14" s="17">
        <v>3.5974214183002999E-2</v>
      </c>
      <c r="AQ14" s="17">
        <v>6.0180255806244497E-2</v>
      </c>
      <c r="AR14" s="17">
        <v>0.123657225582313</v>
      </c>
      <c r="AS14" s="17"/>
      <c r="AT14" s="17">
        <v>8.6243193249933806E-2</v>
      </c>
      <c r="AU14" s="17">
        <v>0.10230366521096999</v>
      </c>
      <c r="AV14" s="17">
        <v>0.100689952761258</v>
      </c>
      <c r="AW14" s="17">
        <v>0.13413321231008801</v>
      </c>
      <c r="AX14" s="17">
        <v>0.11777367245246501</v>
      </c>
      <c r="AY14" s="17">
        <v>9.2212827513041606E-2</v>
      </c>
    </row>
    <row r="15" spans="2:51" x14ac:dyDescent="0.35">
      <c r="B15" s="18" t="s">
        <v>144</v>
      </c>
      <c r="C15" s="17">
        <v>4.7686474886800799E-2</v>
      </c>
      <c r="D15" s="17">
        <v>4.9939687406461403E-2</v>
      </c>
      <c r="E15" s="17">
        <v>4.5722755723252601E-2</v>
      </c>
      <c r="F15" s="17"/>
      <c r="G15" s="17">
        <v>6.9143712672881899E-2</v>
      </c>
      <c r="H15" s="17">
        <v>6.2048872112937303E-2</v>
      </c>
      <c r="I15" s="17">
        <v>5.1130984477890197E-2</v>
      </c>
      <c r="J15" s="17">
        <v>2.8966857760215299E-2</v>
      </c>
      <c r="K15" s="17">
        <v>5.3453718487148499E-2</v>
      </c>
      <c r="L15" s="17">
        <v>3.0331497352089499E-2</v>
      </c>
      <c r="M15" s="17"/>
      <c r="N15" s="17">
        <v>5.2065247672283002E-2</v>
      </c>
      <c r="O15" s="17">
        <v>5.37262893448276E-2</v>
      </c>
      <c r="P15" s="17">
        <v>5.2259566915075502E-2</v>
      </c>
      <c r="Q15" s="17">
        <v>3.2296434523471897E-2</v>
      </c>
      <c r="R15" s="17"/>
      <c r="S15" s="17">
        <v>5.9712067160663601E-2</v>
      </c>
      <c r="T15" s="17">
        <v>3.9430906695983502E-2</v>
      </c>
      <c r="U15" s="17">
        <v>4.7989146475508698E-2</v>
      </c>
      <c r="V15" s="17">
        <v>3.6404738080428302E-2</v>
      </c>
      <c r="W15" s="17">
        <v>6.9133114726289593E-2</v>
      </c>
      <c r="X15" s="17">
        <v>6.7307191278905401E-2</v>
      </c>
      <c r="Y15" s="17">
        <v>5.3754806915706103E-2</v>
      </c>
      <c r="Z15" s="17">
        <v>1.15186191550628E-2</v>
      </c>
      <c r="AA15" s="17">
        <v>3.3849908382479803E-2</v>
      </c>
      <c r="AB15" s="17">
        <v>4.0528621000439601E-2</v>
      </c>
      <c r="AC15" s="17">
        <v>3.5792231883193401E-2</v>
      </c>
      <c r="AD15" s="17">
        <v>7.5334426833862697E-2</v>
      </c>
      <c r="AE15" s="17"/>
      <c r="AF15" s="17">
        <v>5.1023875361358398E-2</v>
      </c>
      <c r="AG15" s="17">
        <v>4.15074067139828E-2</v>
      </c>
      <c r="AH15" s="17">
        <v>4.7151692927779099E-2</v>
      </c>
      <c r="AI15" s="17"/>
      <c r="AJ15" s="17">
        <v>6.4452387293667299E-2</v>
      </c>
      <c r="AK15" s="17">
        <v>3.5797964457707103E-2</v>
      </c>
      <c r="AL15" s="17">
        <v>1.9368261251587499E-2</v>
      </c>
      <c r="AM15" s="17">
        <v>4.0585782299936299E-2</v>
      </c>
      <c r="AN15" s="17">
        <v>4.8038890784070698E-2</v>
      </c>
      <c r="AO15" s="17"/>
      <c r="AP15" s="17">
        <v>4.08131797690117E-2</v>
      </c>
      <c r="AQ15" s="17">
        <v>3.3599970248032601E-2</v>
      </c>
      <c r="AR15" s="17">
        <v>6.2296867684195401E-2</v>
      </c>
      <c r="AS15" s="17"/>
      <c r="AT15" s="17">
        <v>4.8171612836600201E-2</v>
      </c>
      <c r="AU15" s="17">
        <v>4.6584280506046301E-2</v>
      </c>
      <c r="AV15" s="17">
        <v>5.3926110945202797E-2</v>
      </c>
      <c r="AW15" s="17">
        <v>2.4293642381125601E-2</v>
      </c>
      <c r="AX15" s="17">
        <v>5.6726090444363997E-2</v>
      </c>
      <c r="AY15" s="17">
        <v>4.5827470906121201E-2</v>
      </c>
    </row>
    <row r="16" spans="2:51" x14ac:dyDescent="0.35">
      <c r="B16" s="18" t="s">
        <v>145</v>
      </c>
      <c r="C16" s="17">
        <v>4.9473944579729097E-2</v>
      </c>
      <c r="D16" s="17">
        <v>4.71378154854937E-2</v>
      </c>
      <c r="E16" s="17">
        <v>5.1537950539261503E-2</v>
      </c>
      <c r="F16" s="17"/>
      <c r="G16" s="17">
        <v>5.9127869826858699E-2</v>
      </c>
      <c r="H16" s="17">
        <v>4.5066114203695697E-2</v>
      </c>
      <c r="I16" s="17">
        <v>5.8757866522030099E-2</v>
      </c>
      <c r="J16" s="17">
        <v>4.0748849162398203E-2</v>
      </c>
      <c r="K16" s="17">
        <v>4.50574766538673E-2</v>
      </c>
      <c r="L16" s="17">
        <v>4.9139642240523598E-2</v>
      </c>
      <c r="M16" s="17"/>
      <c r="N16" s="17">
        <v>6.5850295710776899E-2</v>
      </c>
      <c r="O16" s="17">
        <v>4.3562739619466398E-2</v>
      </c>
      <c r="P16" s="17">
        <v>4.2988104134957898E-2</v>
      </c>
      <c r="Q16" s="17">
        <v>4.42626937258873E-2</v>
      </c>
      <c r="R16" s="17"/>
      <c r="S16" s="17">
        <v>6.0994992624354101E-2</v>
      </c>
      <c r="T16" s="17">
        <v>6.8621917591142306E-2</v>
      </c>
      <c r="U16" s="17">
        <v>2.1346509036184898E-2</v>
      </c>
      <c r="V16" s="17">
        <v>3.8343197705805597E-2</v>
      </c>
      <c r="W16" s="17">
        <v>4.0947720952198403E-2</v>
      </c>
      <c r="X16" s="17">
        <v>8.4346887235477397E-2</v>
      </c>
      <c r="Y16" s="17">
        <v>4.17980729001508E-2</v>
      </c>
      <c r="Z16" s="17">
        <v>2.7572019132745401E-2</v>
      </c>
      <c r="AA16" s="17">
        <v>4.7387548310874397E-2</v>
      </c>
      <c r="AB16" s="17">
        <v>4.7261617169259501E-2</v>
      </c>
      <c r="AC16" s="17">
        <v>3.0434271657582002E-2</v>
      </c>
      <c r="AD16" s="17">
        <v>3.1694611284415503E-2</v>
      </c>
      <c r="AE16" s="17"/>
      <c r="AF16" s="17">
        <v>5.7246912241610298E-2</v>
      </c>
      <c r="AG16" s="17">
        <v>4.2062428653030802E-2</v>
      </c>
      <c r="AH16" s="17">
        <v>4.5775440320818699E-2</v>
      </c>
      <c r="AI16" s="17"/>
      <c r="AJ16" s="17">
        <v>7.7604158466496403E-2</v>
      </c>
      <c r="AK16" s="17">
        <v>3.09296081520283E-2</v>
      </c>
      <c r="AL16" s="17">
        <v>5.6766862103094999E-2</v>
      </c>
      <c r="AM16" s="17">
        <v>1.7004562218751101E-2</v>
      </c>
      <c r="AN16" s="17">
        <v>3.9368450750131401E-2</v>
      </c>
      <c r="AO16" s="17"/>
      <c r="AP16" s="17">
        <v>8.6402658371864505E-2</v>
      </c>
      <c r="AQ16" s="17">
        <v>2.7985679537655399E-2</v>
      </c>
      <c r="AR16" s="17">
        <v>5.3595788666182899E-2</v>
      </c>
      <c r="AS16" s="17"/>
      <c r="AT16" s="17">
        <v>5.5058101805616502E-2</v>
      </c>
      <c r="AU16" s="17">
        <v>4.4795439998646998E-2</v>
      </c>
      <c r="AV16" s="17">
        <v>3.7882284459891197E-2</v>
      </c>
      <c r="AW16" s="17">
        <v>4.9042725162161897E-2</v>
      </c>
      <c r="AX16" s="17">
        <v>5.0773826883576102E-2</v>
      </c>
      <c r="AY16" s="17">
        <v>3.00115601381227E-2</v>
      </c>
    </row>
    <row r="17" spans="2:51" x14ac:dyDescent="0.35">
      <c r="B17" s="18" t="s">
        <v>146</v>
      </c>
      <c r="C17" s="17">
        <v>6.0063591419866003E-2</v>
      </c>
      <c r="D17" s="17">
        <v>6.6447658319675001E-2</v>
      </c>
      <c r="E17" s="17">
        <v>5.4131299243555003E-2</v>
      </c>
      <c r="F17" s="17"/>
      <c r="G17" s="17">
        <v>6.5519226768088107E-2</v>
      </c>
      <c r="H17" s="17">
        <v>6.3786252861304196E-2</v>
      </c>
      <c r="I17" s="17">
        <v>7.0183594928168197E-2</v>
      </c>
      <c r="J17" s="17">
        <v>5.4669154268468897E-2</v>
      </c>
      <c r="K17" s="17">
        <v>5.06812461425682E-2</v>
      </c>
      <c r="L17" s="17">
        <v>5.5865548392615101E-2</v>
      </c>
      <c r="M17" s="17"/>
      <c r="N17" s="17">
        <v>6.3713526751518798E-2</v>
      </c>
      <c r="O17" s="17">
        <v>6.3514808430055206E-2</v>
      </c>
      <c r="P17" s="17">
        <v>6.1231005080862003E-2</v>
      </c>
      <c r="Q17" s="17">
        <v>5.1336643318413103E-2</v>
      </c>
      <c r="R17" s="17"/>
      <c r="S17" s="17">
        <v>8.92653137747665E-2</v>
      </c>
      <c r="T17" s="17">
        <v>5.02492191871204E-2</v>
      </c>
      <c r="U17" s="17">
        <v>8.5474800728869399E-2</v>
      </c>
      <c r="V17" s="17">
        <v>5.3746059033605298E-2</v>
      </c>
      <c r="W17" s="17">
        <v>6.6337575677211796E-2</v>
      </c>
      <c r="X17" s="17">
        <v>6.6418435236819104E-2</v>
      </c>
      <c r="Y17" s="17">
        <v>4.6510194075864299E-2</v>
      </c>
      <c r="Z17" s="17">
        <v>6.3660297224368001E-2</v>
      </c>
      <c r="AA17" s="17">
        <v>3.3016863829453499E-2</v>
      </c>
      <c r="AB17" s="17">
        <v>4.6662654750778298E-2</v>
      </c>
      <c r="AC17" s="17">
        <v>6.7932142520740396E-2</v>
      </c>
      <c r="AD17" s="17">
        <v>4.1443184579727198E-2</v>
      </c>
      <c r="AE17" s="17"/>
      <c r="AF17" s="17">
        <v>7.6499398973681396E-2</v>
      </c>
      <c r="AG17" s="17">
        <v>4.96777032951074E-2</v>
      </c>
      <c r="AH17" s="17">
        <v>4.74453470398069E-2</v>
      </c>
      <c r="AI17" s="17"/>
      <c r="AJ17" s="17">
        <v>0.114151681420437</v>
      </c>
      <c r="AK17" s="17">
        <v>2.9014586185851399E-2</v>
      </c>
      <c r="AL17" s="17">
        <v>3.2997346898092098E-2</v>
      </c>
      <c r="AM17" s="17">
        <v>2.8170529276566599E-2</v>
      </c>
      <c r="AN17" s="17">
        <v>3.9008510296767301E-2</v>
      </c>
      <c r="AO17" s="17"/>
      <c r="AP17" s="17">
        <v>0.172369096430804</v>
      </c>
      <c r="AQ17" s="17">
        <v>2.9231720289894601E-2</v>
      </c>
      <c r="AR17" s="17">
        <v>4.3959725309986201E-2</v>
      </c>
      <c r="AS17" s="17"/>
      <c r="AT17" s="17">
        <v>6.7216174646576393E-2</v>
      </c>
      <c r="AU17" s="17">
        <v>6.4875284659702603E-2</v>
      </c>
      <c r="AV17" s="17">
        <v>2.4435252272165999E-2</v>
      </c>
      <c r="AW17" s="17">
        <v>4.7068561328643697E-2</v>
      </c>
      <c r="AX17" s="17">
        <v>6.1104642864681501E-2</v>
      </c>
      <c r="AY17" s="17">
        <v>5.3805364481491202E-2</v>
      </c>
    </row>
    <row r="18" spans="2:51" x14ac:dyDescent="0.35">
      <c r="B18" s="18" t="s">
        <v>147</v>
      </c>
      <c r="C18" s="17">
        <v>4.1156282388195201E-2</v>
      </c>
      <c r="D18" s="17">
        <v>4.2423702747137103E-2</v>
      </c>
      <c r="E18" s="17">
        <v>4.0122069189363799E-2</v>
      </c>
      <c r="F18" s="17"/>
      <c r="G18" s="17">
        <v>2.4955571049961899E-2</v>
      </c>
      <c r="H18" s="17">
        <v>2.7051593668015E-2</v>
      </c>
      <c r="I18" s="17">
        <v>3.8252344836455801E-2</v>
      </c>
      <c r="J18" s="17">
        <v>3.9592629943089999E-2</v>
      </c>
      <c r="K18" s="17">
        <v>4.5812785688194899E-2</v>
      </c>
      <c r="L18" s="17">
        <v>6.3823033004406393E-2</v>
      </c>
      <c r="M18" s="17"/>
      <c r="N18" s="17">
        <v>4.09590060725415E-2</v>
      </c>
      <c r="O18" s="17">
        <v>4.1274658590613203E-2</v>
      </c>
      <c r="P18" s="17">
        <v>5.2018282233244603E-2</v>
      </c>
      <c r="Q18" s="17">
        <v>3.2217444756119103E-2</v>
      </c>
      <c r="R18" s="17"/>
      <c r="S18" s="17">
        <v>4.6338553397145502E-2</v>
      </c>
      <c r="T18" s="17">
        <v>3.5727948745544302E-2</v>
      </c>
      <c r="U18" s="17">
        <v>3.4056912669451198E-2</v>
      </c>
      <c r="V18" s="17">
        <v>6.4206797143299299E-2</v>
      </c>
      <c r="W18" s="17">
        <v>4.4449741804036901E-2</v>
      </c>
      <c r="X18" s="17">
        <v>3.7615814145059399E-2</v>
      </c>
      <c r="Y18" s="17">
        <v>2.6725345013380902E-2</v>
      </c>
      <c r="Z18" s="17">
        <v>4.6383413757547197E-2</v>
      </c>
      <c r="AA18" s="17">
        <v>4.9651659893289998E-2</v>
      </c>
      <c r="AB18" s="17">
        <v>3.8084912561571399E-2</v>
      </c>
      <c r="AC18" s="17">
        <v>3.6931960293590402E-2</v>
      </c>
      <c r="AD18" s="17">
        <v>9.9529134770263792E-3</v>
      </c>
      <c r="AE18" s="17"/>
      <c r="AF18" s="17">
        <v>6.3846569573913201E-2</v>
      </c>
      <c r="AG18" s="17">
        <v>3.81218447510129E-2</v>
      </c>
      <c r="AH18" s="17">
        <v>1.5083958550819E-2</v>
      </c>
      <c r="AI18" s="17"/>
      <c r="AJ18" s="17">
        <v>0.10294256744913199</v>
      </c>
      <c r="AK18" s="17">
        <v>1.12350269883934E-2</v>
      </c>
      <c r="AL18" s="17">
        <v>6.8906391515633596E-3</v>
      </c>
      <c r="AM18" s="17">
        <v>0</v>
      </c>
      <c r="AN18" s="17">
        <v>5.7464491764622604E-3</v>
      </c>
      <c r="AO18" s="17"/>
      <c r="AP18" s="17">
        <v>0.169161847225653</v>
      </c>
      <c r="AQ18" s="17">
        <v>9.12277291852941E-3</v>
      </c>
      <c r="AR18" s="17">
        <v>0</v>
      </c>
      <c r="AS18" s="17"/>
      <c r="AT18" s="17">
        <v>5.6108844996288397E-2</v>
      </c>
      <c r="AU18" s="17">
        <v>4.23970666115525E-2</v>
      </c>
      <c r="AV18" s="17">
        <v>2.0416712697758799E-2</v>
      </c>
      <c r="AW18" s="17">
        <v>4.78418969352815E-2</v>
      </c>
      <c r="AX18" s="17">
        <v>2.10381968487088E-2</v>
      </c>
      <c r="AY18" s="17">
        <v>2.37686212859421E-2</v>
      </c>
    </row>
    <row r="19" spans="2:51" ht="29" x14ac:dyDescent="0.35">
      <c r="B19" s="18" t="s">
        <v>148</v>
      </c>
      <c r="C19" s="19">
        <v>0.104036191977636</v>
      </c>
      <c r="D19" s="19">
        <v>0.107918111681036</v>
      </c>
      <c r="E19" s="19">
        <v>0.100760444912843</v>
      </c>
      <c r="F19" s="19"/>
      <c r="G19" s="19">
        <v>2.9148865344486199E-2</v>
      </c>
      <c r="H19" s="19">
        <v>7.6477692203948094E-2</v>
      </c>
      <c r="I19" s="19">
        <v>6.0343742068576199E-2</v>
      </c>
      <c r="J19" s="19">
        <v>8.4626207284852803E-2</v>
      </c>
      <c r="K19" s="19">
        <v>0.121322806441289</v>
      </c>
      <c r="L19" s="19">
        <v>0.21554712534814099</v>
      </c>
      <c r="M19" s="19"/>
      <c r="N19" s="19">
        <v>0.125621073130572</v>
      </c>
      <c r="O19" s="19">
        <v>8.1035814656260696E-2</v>
      </c>
      <c r="P19" s="19">
        <v>9.5662109210834304E-2</v>
      </c>
      <c r="Q19" s="19">
        <v>0.11240874511647</v>
      </c>
      <c r="R19" s="19"/>
      <c r="S19" s="19">
        <v>7.2534249254438493E-2</v>
      </c>
      <c r="T19" s="19">
        <v>0.13921843688448299</v>
      </c>
      <c r="U19" s="19">
        <v>0.14345186684682101</v>
      </c>
      <c r="V19" s="19">
        <v>0.12858575763209801</v>
      </c>
      <c r="W19" s="19">
        <v>0.110422043595707</v>
      </c>
      <c r="X19" s="19">
        <v>0.11500115512480499</v>
      </c>
      <c r="Y19" s="19">
        <v>0.12691299543119899</v>
      </c>
      <c r="Z19" s="19">
        <v>0.11835147653780501</v>
      </c>
      <c r="AA19" s="19">
        <v>7.3432047380903101E-2</v>
      </c>
      <c r="AB19" s="19">
        <v>7.9158048512601401E-2</v>
      </c>
      <c r="AC19" s="19">
        <v>5.9736603151125903E-2</v>
      </c>
      <c r="AD19" s="19">
        <v>5.2792634341785098E-2</v>
      </c>
      <c r="AE19" s="19"/>
      <c r="AF19" s="19">
        <v>0.17148217412608599</v>
      </c>
      <c r="AG19" s="19">
        <v>8.1900300484996094E-2</v>
      </c>
      <c r="AH19" s="19">
        <v>4.5284417077747399E-2</v>
      </c>
      <c r="AI19" s="19"/>
      <c r="AJ19" s="19">
        <v>0.25597302632430602</v>
      </c>
      <c r="AK19" s="19">
        <v>2.1331022064392101E-2</v>
      </c>
      <c r="AL19" s="19">
        <v>2.2285726799913402E-2</v>
      </c>
      <c r="AM19" s="19">
        <v>4.2329837679221799E-2</v>
      </c>
      <c r="AN19" s="19">
        <v>3.3288481811726403E-2</v>
      </c>
      <c r="AO19" s="19"/>
      <c r="AP19" s="19">
        <v>0.448233873522279</v>
      </c>
      <c r="AQ19" s="19">
        <v>1.4380775952490699E-2</v>
      </c>
      <c r="AR19" s="19">
        <v>3.6518463415235801E-3</v>
      </c>
      <c r="AS19" s="19"/>
      <c r="AT19" s="19">
        <v>0.16223449362124101</v>
      </c>
      <c r="AU19" s="19">
        <v>8.4731353826605404E-2</v>
      </c>
      <c r="AV19" s="19">
        <v>8.2732285507841702E-2</v>
      </c>
      <c r="AW19" s="19">
        <v>6.7286933679228694E-2</v>
      </c>
      <c r="AX19" s="19">
        <v>6.7983650221298306E-2</v>
      </c>
      <c r="AY19" s="19">
        <v>1.4413968901021699E-2</v>
      </c>
    </row>
    <row r="20" spans="2:51" x14ac:dyDescent="0.35">
      <c r="B20" s="16"/>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Y24"/>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152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138</v>
      </c>
      <c r="C9" s="17">
        <v>0.33638790432187998</v>
      </c>
      <c r="D9" s="17">
        <v>0.34273957447578002</v>
      </c>
      <c r="E9" s="17">
        <v>0.33042145770279902</v>
      </c>
      <c r="F9" s="17"/>
      <c r="G9" s="17">
        <v>0.17610790976965099</v>
      </c>
      <c r="H9" s="17">
        <v>0.25787486398213499</v>
      </c>
      <c r="I9" s="17">
        <v>0.27189009663107899</v>
      </c>
      <c r="J9" s="17">
        <v>0.38261299405536903</v>
      </c>
      <c r="K9" s="17">
        <v>0.439576852864623</v>
      </c>
      <c r="L9" s="17">
        <v>0.452034624425519</v>
      </c>
      <c r="M9" s="17"/>
      <c r="N9" s="17">
        <v>0.29221121501127401</v>
      </c>
      <c r="O9" s="17">
        <v>0.30684078525686198</v>
      </c>
      <c r="P9" s="17">
        <v>0.39031573709269002</v>
      </c>
      <c r="Q9" s="17">
        <v>0.36703400127514202</v>
      </c>
      <c r="R9" s="17"/>
      <c r="S9" s="17">
        <v>0.239371824709877</v>
      </c>
      <c r="T9" s="17">
        <v>0.33330985642705102</v>
      </c>
      <c r="U9" s="17">
        <v>0.31469048137313999</v>
      </c>
      <c r="V9" s="17">
        <v>0.39325652130993599</v>
      </c>
      <c r="W9" s="17">
        <v>0.30088914656524901</v>
      </c>
      <c r="X9" s="17">
        <v>0.33254165984059397</v>
      </c>
      <c r="Y9" s="17">
        <v>0.36710420728602</v>
      </c>
      <c r="Z9" s="17">
        <v>0.37413207811228</v>
      </c>
      <c r="AA9" s="17">
        <v>0.35909321778888997</v>
      </c>
      <c r="AB9" s="17">
        <v>0.361621395754116</v>
      </c>
      <c r="AC9" s="17">
        <v>0.36635581500036402</v>
      </c>
      <c r="AD9" s="17">
        <v>0.44333170494261298</v>
      </c>
      <c r="AE9" s="17"/>
      <c r="AF9" s="17">
        <v>0.46764189005590501</v>
      </c>
      <c r="AG9" s="17">
        <v>0.25119959516942603</v>
      </c>
      <c r="AH9" s="17">
        <v>0.33698429376067501</v>
      </c>
      <c r="AI9" s="17"/>
      <c r="AJ9" s="17">
        <v>0.43164185065611399</v>
      </c>
      <c r="AK9" s="17">
        <v>0.26602384798963002</v>
      </c>
      <c r="AL9" s="17">
        <v>3.94491487997869E-2</v>
      </c>
      <c r="AM9" s="17">
        <v>0.64180902439899401</v>
      </c>
      <c r="AN9" s="17">
        <v>0.43014676089140003</v>
      </c>
      <c r="AO9" s="17"/>
      <c r="AP9" s="17">
        <v>0.40372075757405801</v>
      </c>
      <c r="AQ9" s="17">
        <v>0.25495633067697299</v>
      </c>
      <c r="AR9" s="17">
        <v>3.50371707767793E-3</v>
      </c>
      <c r="AS9" s="17"/>
      <c r="AT9" s="17">
        <v>0.40427645098547199</v>
      </c>
      <c r="AU9" s="17">
        <v>0.30112101248467499</v>
      </c>
      <c r="AV9" s="17">
        <v>0.334719251586091</v>
      </c>
      <c r="AW9" s="17">
        <v>0.29655163838024701</v>
      </c>
      <c r="AX9" s="17">
        <v>0.29294207441751702</v>
      </c>
      <c r="AY9" s="17">
        <v>0.28185686371806801</v>
      </c>
    </row>
    <row r="10" spans="2:51" x14ac:dyDescent="0.35">
      <c r="B10" s="18" t="s">
        <v>139</v>
      </c>
      <c r="C10" s="17">
        <v>6.0942540329816601E-2</v>
      </c>
      <c r="D10" s="17">
        <v>6.7367353761453405E-2</v>
      </c>
      <c r="E10" s="17">
        <v>5.4974818239626501E-2</v>
      </c>
      <c r="F10" s="17"/>
      <c r="G10" s="17">
        <v>5.8363475556477203E-2</v>
      </c>
      <c r="H10" s="17">
        <v>3.56300896831259E-2</v>
      </c>
      <c r="I10" s="17">
        <v>5.6517097171549097E-2</v>
      </c>
      <c r="J10" s="17">
        <v>5.9214190991934701E-2</v>
      </c>
      <c r="K10" s="17">
        <v>7.1383112965642495E-2</v>
      </c>
      <c r="L10" s="17">
        <v>8.1176398673760003E-2</v>
      </c>
      <c r="M10" s="17"/>
      <c r="N10" s="17">
        <v>4.83976599637852E-2</v>
      </c>
      <c r="O10" s="17">
        <v>6.9337831020871502E-2</v>
      </c>
      <c r="P10" s="17">
        <v>5.55039218629306E-2</v>
      </c>
      <c r="Q10" s="17">
        <v>7.1352375670026794E-2</v>
      </c>
      <c r="R10" s="17"/>
      <c r="S10" s="17">
        <v>5.6079210582414198E-2</v>
      </c>
      <c r="T10" s="17">
        <v>5.40480723069411E-2</v>
      </c>
      <c r="U10" s="17">
        <v>6.6138072630838998E-2</v>
      </c>
      <c r="V10" s="17">
        <v>6.7133397064285102E-2</v>
      </c>
      <c r="W10" s="17">
        <v>4.0025563466364003E-2</v>
      </c>
      <c r="X10" s="17">
        <v>5.4879835400938201E-2</v>
      </c>
      <c r="Y10" s="17">
        <v>6.5364139283153794E-2</v>
      </c>
      <c r="Z10" s="17">
        <v>8.3283120064757701E-2</v>
      </c>
      <c r="AA10" s="17">
        <v>7.5322295227688796E-2</v>
      </c>
      <c r="AB10" s="17">
        <v>6.0848182364495199E-2</v>
      </c>
      <c r="AC10" s="17">
        <v>6.9897594770811894E-2</v>
      </c>
      <c r="AD10" s="17">
        <v>3.9335732531857098E-2</v>
      </c>
      <c r="AE10" s="17"/>
      <c r="AF10" s="17">
        <v>7.2694657598971604E-2</v>
      </c>
      <c r="AG10" s="17">
        <v>5.0101917294558797E-2</v>
      </c>
      <c r="AH10" s="17">
        <v>6.38260380497431E-2</v>
      </c>
      <c r="AI10" s="17"/>
      <c r="AJ10" s="17">
        <v>6.6777608180932202E-2</v>
      </c>
      <c r="AK10" s="17">
        <v>6.3393713782835301E-2</v>
      </c>
      <c r="AL10" s="17">
        <v>2.8443992311828301E-2</v>
      </c>
      <c r="AM10" s="17">
        <v>0.10223613474215799</v>
      </c>
      <c r="AN10" s="17">
        <v>5.1524224784285699E-2</v>
      </c>
      <c r="AO10" s="17"/>
      <c r="AP10" s="17">
        <v>7.0183593607152997E-2</v>
      </c>
      <c r="AQ10" s="17">
        <v>6.2007095238591603E-2</v>
      </c>
      <c r="AR10" s="17">
        <v>1.16206785808177E-2</v>
      </c>
      <c r="AS10" s="17"/>
      <c r="AT10" s="17">
        <v>7.0234537505620503E-2</v>
      </c>
      <c r="AU10" s="17">
        <v>4.5207318874266302E-2</v>
      </c>
      <c r="AV10" s="17">
        <v>5.5075481773358803E-2</v>
      </c>
      <c r="AW10" s="17">
        <v>7.0751041912794202E-2</v>
      </c>
      <c r="AX10" s="17">
        <v>5.7812663488962697E-2</v>
      </c>
      <c r="AY10" s="17">
        <v>7.5456594721319201E-2</v>
      </c>
    </row>
    <row r="11" spans="2:51" x14ac:dyDescent="0.35">
      <c r="B11" s="18" t="s">
        <v>140</v>
      </c>
      <c r="C11" s="17">
        <v>7.1298194372757306E-2</v>
      </c>
      <c r="D11" s="17">
        <v>7.3091990917641902E-2</v>
      </c>
      <c r="E11" s="17">
        <v>6.9296041233135999E-2</v>
      </c>
      <c r="F11" s="17"/>
      <c r="G11" s="17">
        <v>8.5712682654766906E-2</v>
      </c>
      <c r="H11" s="17">
        <v>7.6018273374322307E-2</v>
      </c>
      <c r="I11" s="17">
        <v>7.7686553997592001E-2</v>
      </c>
      <c r="J11" s="17">
        <v>6.1158209991434703E-2</v>
      </c>
      <c r="K11" s="17">
        <v>6.0963738080932299E-2</v>
      </c>
      <c r="L11" s="17">
        <v>6.7865499155429193E-2</v>
      </c>
      <c r="M11" s="17"/>
      <c r="N11" s="17">
        <v>6.4273285626810395E-2</v>
      </c>
      <c r="O11" s="17">
        <v>7.9457552258169098E-2</v>
      </c>
      <c r="P11" s="17">
        <v>7.2708414118812695E-2</v>
      </c>
      <c r="Q11" s="17">
        <v>6.7930790958686399E-2</v>
      </c>
      <c r="R11" s="17"/>
      <c r="S11" s="17">
        <v>7.9023236137163402E-2</v>
      </c>
      <c r="T11" s="17">
        <v>5.8114932063902801E-2</v>
      </c>
      <c r="U11" s="17">
        <v>6.1040000592346301E-2</v>
      </c>
      <c r="V11" s="17">
        <v>5.8370289232876599E-2</v>
      </c>
      <c r="W11" s="17">
        <v>0.105184858839648</v>
      </c>
      <c r="X11" s="17">
        <v>6.0344796130703898E-2</v>
      </c>
      <c r="Y11" s="17">
        <v>8.3879781121172795E-2</v>
      </c>
      <c r="Z11" s="17">
        <v>8.6884276855699896E-2</v>
      </c>
      <c r="AA11" s="17">
        <v>7.04107222223323E-2</v>
      </c>
      <c r="AB11" s="17">
        <v>7.3692508739303803E-2</v>
      </c>
      <c r="AC11" s="17">
        <v>7.4676162430489607E-2</v>
      </c>
      <c r="AD11" s="17">
        <v>4.8468036930476702E-2</v>
      </c>
      <c r="AE11" s="17"/>
      <c r="AF11" s="17">
        <v>7.1894201425655696E-2</v>
      </c>
      <c r="AG11" s="17">
        <v>6.7925219798887201E-2</v>
      </c>
      <c r="AH11" s="17">
        <v>8.02019403390868E-2</v>
      </c>
      <c r="AI11" s="17"/>
      <c r="AJ11" s="17">
        <v>7.6167109231662505E-2</v>
      </c>
      <c r="AK11" s="17">
        <v>8.6750356108376697E-2</v>
      </c>
      <c r="AL11" s="17">
        <v>1.99168951801659E-2</v>
      </c>
      <c r="AM11" s="17">
        <v>2.2203523690617101E-2</v>
      </c>
      <c r="AN11" s="17">
        <v>6.1717503627645998E-2</v>
      </c>
      <c r="AO11" s="17"/>
      <c r="AP11" s="17">
        <v>9.0226672586364104E-2</v>
      </c>
      <c r="AQ11" s="17">
        <v>8.37653861988681E-2</v>
      </c>
      <c r="AR11" s="17">
        <v>3.0419102490287401E-2</v>
      </c>
      <c r="AS11" s="17"/>
      <c r="AT11" s="17">
        <v>6.9675310725398301E-2</v>
      </c>
      <c r="AU11" s="17">
        <v>6.03893407679666E-2</v>
      </c>
      <c r="AV11" s="17">
        <v>6.4448313433626003E-2</v>
      </c>
      <c r="AW11" s="17">
        <v>7.0530235362464902E-2</v>
      </c>
      <c r="AX11" s="17">
        <v>7.7817938958011507E-2</v>
      </c>
      <c r="AY11" s="17">
        <v>0.105690810756874</v>
      </c>
    </row>
    <row r="12" spans="2:51" x14ac:dyDescent="0.35">
      <c r="B12" s="18" t="s">
        <v>141</v>
      </c>
      <c r="C12" s="17">
        <v>7.9960334631735894E-2</v>
      </c>
      <c r="D12" s="17">
        <v>8.0684140721894004E-2</v>
      </c>
      <c r="E12" s="17">
        <v>7.9646888625318699E-2</v>
      </c>
      <c r="F12" s="17"/>
      <c r="G12" s="17">
        <v>7.8004007353736901E-2</v>
      </c>
      <c r="H12" s="17">
        <v>0.107234077421584</v>
      </c>
      <c r="I12" s="17">
        <v>0.101336043405185</v>
      </c>
      <c r="J12" s="17">
        <v>7.1770394713157395E-2</v>
      </c>
      <c r="K12" s="17">
        <v>6.9079824228159406E-2</v>
      </c>
      <c r="L12" s="17">
        <v>5.5706494001487798E-2</v>
      </c>
      <c r="M12" s="17"/>
      <c r="N12" s="17">
        <v>8.1012740620315202E-2</v>
      </c>
      <c r="O12" s="17">
        <v>7.9620232904909605E-2</v>
      </c>
      <c r="P12" s="17">
        <v>7.6756709178419896E-2</v>
      </c>
      <c r="Q12" s="17">
        <v>8.1928707832816805E-2</v>
      </c>
      <c r="R12" s="17"/>
      <c r="S12" s="17">
        <v>8.2319475729813602E-2</v>
      </c>
      <c r="T12" s="17">
        <v>7.8355317311740502E-2</v>
      </c>
      <c r="U12" s="17">
        <v>7.2111360030156404E-2</v>
      </c>
      <c r="V12" s="17">
        <v>6.2322663000785899E-2</v>
      </c>
      <c r="W12" s="17">
        <v>9.2907656029501406E-2</v>
      </c>
      <c r="X12" s="17">
        <v>9.2546579475610194E-2</v>
      </c>
      <c r="Y12" s="17">
        <v>7.4392816455220404E-2</v>
      </c>
      <c r="Z12" s="17">
        <v>5.5446888189921703E-2</v>
      </c>
      <c r="AA12" s="17">
        <v>8.5413126282076604E-2</v>
      </c>
      <c r="AB12" s="17">
        <v>9.3287082426266196E-2</v>
      </c>
      <c r="AC12" s="17">
        <v>8.5101524620999194E-2</v>
      </c>
      <c r="AD12" s="17">
        <v>6.0567726369928403E-2</v>
      </c>
      <c r="AE12" s="17"/>
      <c r="AF12" s="17">
        <v>6.4184010287075793E-2</v>
      </c>
      <c r="AG12" s="17">
        <v>9.4236300188293695E-2</v>
      </c>
      <c r="AH12" s="17">
        <v>8.1513676562137302E-2</v>
      </c>
      <c r="AI12" s="17"/>
      <c r="AJ12" s="17">
        <v>6.9712505534267805E-2</v>
      </c>
      <c r="AK12" s="17">
        <v>0.100675675732746</v>
      </c>
      <c r="AL12" s="17">
        <v>5.1990923446114501E-2</v>
      </c>
      <c r="AM12" s="17">
        <v>5.3556785036186799E-2</v>
      </c>
      <c r="AN12" s="17">
        <v>6.17890171551259E-2</v>
      </c>
      <c r="AO12" s="17"/>
      <c r="AP12" s="17">
        <v>8.1385176443313806E-2</v>
      </c>
      <c r="AQ12" s="17">
        <v>0.100077185327249</v>
      </c>
      <c r="AR12" s="17">
        <v>6.7247101047635902E-3</v>
      </c>
      <c r="AS12" s="17"/>
      <c r="AT12" s="17">
        <v>6.40382806102055E-2</v>
      </c>
      <c r="AU12" s="17">
        <v>9.9525367620510105E-2</v>
      </c>
      <c r="AV12" s="17">
        <v>6.6676966993366393E-2</v>
      </c>
      <c r="AW12" s="17">
        <v>9.6606666061036101E-2</v>
      </c>
      <c r="AX12" s="17">
        <v>7.8316941744834501E-2</v>
      </c>
      <c r="AY12" s="17">
        <v>6.0294639580835897E-2</v>
      </c>
    </row>
    <row r="13" spans="2:51" x14ac:dyDescent="0.35">
      <c r="B13" s="18" t="s">
        <v>142</v>
      </c>
      <c r="C13" s="17">
        <v>6.7735661497466501E-2</v>
      </c>
      <c r="D13" s="17">
        <v>6.2617617007639598E-2</v>
      </c>
      <c r="E13" s="17">
        <v>7.3060485816037801E-2</v>
      </c>
      <c r="F13" s="17"/>
      <c r="G13" s="17">
        <v>0.102230126142768</v>
      </c>
      <c r="H13" s="17">
        <v>7.5662513166165304E-2</v>
      </c>
      <c r="I13" s="17">
        <v>7.3459279157119306E-2</v>
      </c>
      <c r="J13" s="17">
        <v>6.1091368345413399E-2</v>
      </c>
      <c r="K13" s="17">
        <v>6.05448762508747E-2</v>
      </c>
      <c r="L13" s="17">
        <v>4.4017003035890498E-2</v>
      </c>
      <c r="M13" s="17"/>
      <c r="N13" s="17">
        <v>6.8756877814138903E-2</v>
      </c>
      <c r="O13" s="17">
        <v>7.6409403496997499E-2</v>
      </c>
      <c r="P13" s="17">
        <v>7.1681834252755997E-2</v>
      </c>
      <c r="Q13" s="17">
        <v>5.4047852000850202E-2</v>
      </c>
      <c r="R13" s="17"/>
      <c r="S13" s="17">
        <v>7.1161738557958903E-2</v>
      </c>
      <c r="T13" s="17">
        <v>6.7957954163411605E-2</v>
      </c>
      <c r="U13" s="17">
        <v>4.6438053801703502E-2</v>
      </c>
      <c r="V13" s="17">
        <v>6.0022613302158599E-2</v>
      </c>
      <c r="W13" s="17">
        <v>5.1605155536222302E-2</v>
      </c>
      <c r="X13" s="17">
        <v>8.1415781745472302E-2</v>
      </c>
      <c r="Y13" s="17">
        <v>7.7058943584539102E-2</v>
      </c>
      <c r="Z13" s="17">
        <v>9.1623711725286702E-2</v>
      </c>
      <c r="AA13" s="17">
        <v>7.0471894641937705E-2</v>
      </c>
      <c r="AB13" s="17">
        <v>6.2551233853059801E-2</v>
      </c>
      <c r="AC13" s="17">
        <v>8.1457424944012397E-2</v>
      </c>
      <c r="AD13" s="17">
        <v>5.3239380186600099E-2</v>
      </c>
      <c r="AE13" s="17"/>
      <c r="AF13" s="17">
        <v>6.0582731864887697E-2</v>
      </c>
      <c r="AG13" s="17">
        <v>6.7754463802551096E-2</v>
      </c>
      <c r="AH13" s="17">
        <v>6.5925261949818695E-2</v>
      </c>
      <c r="AI13" s="17"/>
      <c r="AJ13" s="17">
        <v>5.9635499292077503E-2</v>
      </c>
      <c r="AK13" s="17">
        <v>8.6583353322059395E-2</v>
      </c>
      <c r="AL13" s="17">
        <v>3.3492266089511898E-2</v>
      </c>
      <c r="AM13" s="17">
        <v>4.3473060222540098E-2</v>
      </c>
      <c r="AN13" s="17">
        <v>6.1588103639246099E-2</v>
      </c>
      <c r="AO13" s="17"/>
      <c r="AP13" s="17">
        <v>6.5081154585280201E-2</v>
      </c>
      <c r="AQ13" s="17">
        <v>8.4596800318595594E-2</v>
      </c>
      <c r="AR13" s="17">
        <v>7.5768254279835797E-3</v>
      </c>
      <c r="AS13" s="17"/>
      <c r="AT13" s="17">
        <v>5.46130543980448E-2</v>
      </c>
      <c r="AU13" s="17">
        <v>6.90882874675358E-2</v>
      </c>
      <c r="AV13" s="17">
        <v>0.10846577811361</v>
      </c>
      <c r="AW13" s="17">
        <v>7.5358549880287604E-2</v>
      </c>
      <c r="AX13" s="17">
        <v>6.8126595299710699E-2</v>
      </c>
      <c r="AY13" s="17">
        <v>7.4403220154271102E-2</v>
      </c>
    </row>
    <row r="14" spans="2:51" x14ac:dyDescent="0.35">
      <c r="B14" s="18" t="s">
        <v>143</v>
      </c>
      <c r="C14" s="17">
        <v>0.15351326026834</v>
      </c>
      <c r="D14" s="17">
        <v>0.133172680161496</v>
      </c>
      <c r="E14" s="17">
        <v>0.17266121000484999</v>
      </c>
      <c r="F14" s="17"/>
      <c r="G14" s="17">
        <v>0.194520122582543</v>
      </c>
      <c r="H14" s="17">
        <v>0.17328264071834901</v>
      </c>
      <c r="I14" s="17">
        <v>0.17409095870410499</v>
      </c>
      <c r="J14" s="17">
        <v>0.14752644766398099</v>
      </c>
      <c r="K14" s="17">
        <v>0.13109227595407599</v>
      </c>
      <c r="L14" s="17">
        <v>0.11348790289555299</v>
      </c>
      <c r="M14" s="17"/>
      <c r="N14" s="17">
        <v>0.16929444858621301</v>
      </c>
      <c r="O14" s="17">
        <v>0.15056036977809201</v>
      </c>
      <c r="P14" s="17">
        <v>0.127821667443063</v>
      </c>
      <c r="Q14" s="17">
        <v>0.16203828294422601</v>
      </c>
      <c r="R14" s="17"/>
      <c r="S14" s="17">
        <v>0.16382559743889899</v>
      </c>
      <c r="T14" s="17">
        <v>0.145360509044452</v>
      </c>
      <c r="U14" s="17">
        <v>0.15209553483488999</v>
      </c>
      <c r="V14" s="17">
        <v>0.136800406840561</v>
      </c>
      <c r="W14" s="17">
        <v>0.18199791776215499</v>
      </c>
      <c r="X14" s="17">
        <v>0.149277230579901</v>
      </c>
      <c r="Y14" s="17">
        <v>0.14575901494799601</v>
      </c>
      <c r="Z14" s="17">
        <v>0.154949645477232</v>
      </c>
      <c r="AA14" s="17">
        <v>0.16108260077338901</v>
      </c>
      <c r="AB14" s="17">
        <v>0.13709853329482999</v>
      </c>
      <c r="AC14" s="17">
        <v>0.15471750830310599</v>
      </c>
      <c r="AD14" s="17">
        <v>0.179105883837265</v>
      </c>
      <c r="AE14" s="17"/>
      <c r="AF14" s="17">
        <v>0.113172650820376</v>
      </c>
      <c r="AG14" s="17">
        <v>0.16594004127866299</v>
      </c>
      <c r="AH14" s="17">
        <v>0.175911901168469</v>
      </c>
      <c r="AI14" s="17"/>
      <c r="AJ14" s="17">
        <v>0.13889142800401999</v>
      </c>
      <c r="AK14" s="17">
        <v>0.15011362864726199</v>
      </c>
      <c r="AL14" s="17">
        <v>9.6563890852240403E-2</v>
      </c>
      <c r="AM14" s="17">
        <v>7.5437617684229102E-2</v>
      </c>
      <c r="AN14" s="17">
        <v>0.19633122250842699</v>
      </c>
      <c r="AO14" s="17"/>
      <c r="AP14" s="17">
        <v>0.132637746241625</v>
      </c>
      <c r="AQ14" s="17">
        <v>0.16675500599185999</v>
      </c>
      <c r="AR14" s="17">
        <v>4.7024063669926099E-2</v>
      </c>
      <c r="AS14" s="17"/>
      <c r="AT14" s="17">
        <v>0.133493084535457</v>
      </c>
      <c r="AU14" s="17">
        <v>0.17286553509667499</v>
      </c>
      <c r="AV14" s="17">
        <v>0.157250624718898</v>
      </c>
      <c r="AW14" s="17">
        <v>0.160899190760074</v>
      </c>
      <c r="AX14" s="17">
        <v>0.15887256149535001</v>
      </c>
      <c r="AY14" s="17">
        <v>0.18332098903458599</v>
      </c>
    </row>
    <row r="15" spans="2:51" x14ac:dyDescent="0.35">
      <c r="B15" s="18" t="s">
        <v>144</v>
      </c>
      <c r="C15" s="17">
        <v>7.0380528409630605E-2</v>
      </c>
      <c r="D15" s="17">
        <v>7.75772870617666E-2</v>
      </c>
      <c r="E15" s="17">
        <v>6.32279862442508E-2</v>
      </c>
      <c r="F15" s="17"/>
      <c r="G15" s="17">
        <v>9.9775685130669506E-2</v>
      </c>
      <c r="H15" s="17">
        <v>8.7317975836371395E-2</v>
      </c>
      <c r="I15" s="17">
        <v>6.8778057413558996E-2</v>
      </c>
      <c r="J15" s="17">
        <v>7.3185099384029298E-2</v>
      </c>
      <c r="K15" s="17">
        <v>5.7584436490683497E-2</v>
      </c>
      <c r="L15" s="17">
        <v>4.4780335833997501E-2</v>
      </c>
      <c r="M15" s="17"/>
      <c r="N15" s="17">
        <v>8.2501030260991801E-2</v>
      </c>
      <c r="O15" s="17">
        <v>7.5767405696659795E-2</v>
      </c>
      <c r="P15" s="17">
        <v>6.65421839241368E-2</v>
      </c>
      <c r="Q15" s="17">
        <v>5.4999899508921798E-2</v>
      </c>
      <c r="R15" s="17"/>
      <c r="S15" s="17">
        <v>8.9955918813198796E-2</v>
      </c>
      <c r="T15" s="17">
        <v>7.0736185093621007E-2</v>
      </c>
      <c r="U15" s="17">
        <v>6.5684016004302195E-2</v>
      </c>
      <c r="V15" s="17">
        <v>6.1179556606343499E-2</v>
      </c>
      <c r="W15" s="17">
        <v>8.6118034644731001E-2</v>
      </c>
      <c r="X15" s="17">
        <v>8.2236988186618301E-2</v>
      </c>
      <c r="Y15" s="17">
        <v>5.9000731646646501E-2</v>
      </c>
      <c r="Z15" s="17">
        <v>3.0134745942129001E-2</v>
      </c>
      <c r="AA15" s="17">
        <v>5.8679475330110302E-2</v>
      </c>
      <c r="AB15" s="17">
        <v>6.9507134040936003E-2</v>
      </c>
      <c r="AC15" s="17">
        <v>7.6748577953352395E-2</v>
      </c>
      <c r="AD15" s="17">
        <v>6.4053659620346495E-2</v>
      </c>
      <c r="AE15" s="17"/>
      <c r="AF15" s="17">
        <v>4.2812590896740797E-2</v>
      </c>
      <c r="AG15" s="17">
        <v>8.8412453142096101E-2</v>
      </c>
      <c r="AH15" s="17">
        <v>7.1945604467065605E-2</v>
      </c>
      <c r="AI15" s="17"/>
      <c r="AJ15" s="17">
        <v>5.4458024338935498E-2</v>
      </c>
      <c r="AK15" s="17">
        <v>9.2458359915436494E-2</v>
      </c>
      <c r="AL15" s="17">
        <v>8.8019196662682E-2</v>
      </c>
      <c r="AM15" s="17">
        <v>3.34783885017641E-2</v>
      </c>
      <c r="AN15" s="17">
        <v>4.83796920474956E-2</v>
      </c>
      <c r="AO15" s="17"/>
      <c r="AP15" s="17">
        <v>5.3494811614521902E-2</v>
      </c>
      <c r="AQ15" s="17">
        <v>0.10018614507538399</v>
      </c>
      <c r="AR15" s="17">
        <v>6.3268107615163396E-2</v>
      </c>
      <c r="AS15" s="17"/>
      <c r="AT15" s="17">
        <v>6.0633541968953202E-2</v>
      </c>
      <c r="AU15" s="17">
        <v>7.2020753976452606E-2</v>
      </c>
      <c r="AV15" s="17">
        <v>6.5570078453725797E-2</v>
      </c>
      <c r="AW15" s="17">
        <v>5.9111087081892298E-2</v>
      </c>
      <c r="AX15" s="17">
        <v>9.2198773074754603E-2</v>
      </c>
      <c r="AY15" s="17">
        <v>7.6926566152689294E-2</v>
      </c>
    </row>
    <row r="16" spans="2:51" x14ac:dyDescent="0.35">
      <c r="B16" s="18" t="s">
        <v>145</v>
      </c>
      <c r="C16" s="17">
        <v>5.4553375736719797E-2</v>
      </c>
      <c r="D16" s="17">
        <v>5.17570011175046E-2</v>
      </c>
      <c r="E16" s="17">
        <v>5.75488650052252E-2</v>
      </c>
      <c r="F16" s="17"/>
      <c r="G16" s="17">
        <v>7.95550892884722E-2</v>
      </c>
      <c r="H16" s="17">
        <v>8.3789250646618699E-2</v>
      </c>
      <c r="I16" s="17">
        <v>4.28409716770062E-2</v>
      </c>
      <c r="J16" s="17">
        <v>5.0298465928886801E-2</v>
      </c>
      <c r="K16" s="17">
        <v>3.4045021795570903E-2</v>
      </c>
      <c r="L16" s="17">
        <v>4.0965864083166798E-2</v>
      </c>
      <c r="M16" s="17"/>
      <c r="N16" s="17">
        <v>6.0437911835416899E-2</v>
      </c>
      <c r="O16" s="17">
        <v>6.4357909687950396E-2</v>
      </c>
      <c r="P16" s="17">
        <v>4.2261523086788301E-2</v>
      </c>
      <c r="Q16" s="17">
        <v>4.85880457754208E-2</v>
      </c>
      <c r="R16" s="17"/>
      <c r="S16" s="17">
        <v>6.7183264463586398E-2</v>
      </c>
      <c r="T16" s="17">
        <v>6.24278767219116E-2</v>
      </c>
      <c r="U16" s="17">
        <v>6.5555996571406594E-2</v>
      </c>
      <c r="V16" s="17">
        <v>6.6409168422101802E-2</v>
      </c>
      <c r="W16" s="17">
        <v>5.0086791202251797E-2</v>
      </c>
      <c r="X16" s="17">
        <v>4.9178924984505601E-2</v>
      </c>
      <c r="Y16" s="17">
        <v>5.1981664289043002E-2</v>
      </c>
      <c r="Z16" s="17">
        <v>5.2323337106081898E-2</v>
      </c>
      <c r="AA16" s="17">
        <v>3.3592558043529598E-2</v>
      </c>
      <c r="AB16" s="17">
        <v>4.6583992581327303E-2</v>
      </c>
      <c r="AC16" s="17">
        <v>3.8559061009946598E-2</v>
      </c>
      <c r="AD16" s="17">
        <v>6.0386187802146003E-2</v>
      </c>
      <c r="AE16" s="17"/>
      <c r="AF16" s="17">
        <v>3.9648198744397199E-2</v>
      </c>
      <c r="AG16" s="17">
        <v>6.2060021262320797E-2</v>
      </c>
      <c r="AH16" s="17">
        <v>4.1863750596190102E-2</v>
      </c>
      <c r="AI16" s="17"/>
      <c r="AJ16" s="17">
        <v>3.95196541218144E-2</v>
      </c>
      <c r="AK16" s="17">
        <v>5.4994569577471598E-2</v>
      </c>
      <c r="AL16" s="17">
        <v>0.15474819785291399</v>
      </c>
      <c r="AM16" s="17">
        <v>0</v>
      </c>
      <c r="AN16" s="17">
        <v>3.8188303914617798E-2</v>
      </c>
      <c r="AO16" s="17"/>
      <c r="AP16" s="17">
        <v>5.0108625549558E-2</v>
      </c>
      <c r="AQ16" s="17">
        <v>6.6064821617731598E-2</v>
      </c>
      <c r="AR16" s="17">
        <v>0.134366400853278</v>
      </c>
      <c r="AS16" s="17"/>
      <c r="AT16" s="17">
        <v>4.2491778217899602E-2</v>
      </c>
      <c r="AU16" s="17">
        <v>5.96668073158075E-2</v>
      </c>
      <c r="AV16" s="17">
        <v>5.4722958019729602E-2</v>
      </c>
      <c r="AW16" s="17">
        <v>6.0278903946405699E-2</v>
      </c>
      <c r="AX16" s="17">
        <v>6.7900418175905503E-2</v>
      </c>
      <c r="AY16" s="17">
        <v>6.1212205497277697E-2</v>
      </c>
    </row>
    <row r="17" spans="2:51" x14ac:dyDescent="0.35">
      <c r="B17" s="18" t="s">
        <v>146</v>
      </c>
      <c r="C17" s="17">
        <v>3.9088904695219501E-2</v>
      </c>
      <c r="D17" s="17">
        <v>4.1431346371427001E-2</v>
      </c>
      <c r="E17" s="17">
        <v>3.6482051301908201E-2</v>
      </c>
      <c r="F17" s="17"/>
      <c r="G17" s="17">
        <v>6.4837180245188197E-2</v>
      </c>
      <c r="H17" s="17">
        <v>3.8836490424736102E-2</v>
      </c>
      <c r="I17" s="17">
        <v>5.4197100928115201E-2</v>
      </c>
      <c r="J17" s="17">
        <v>3.7795293057105203E-2</v>
      </c>
      <c r="K17" s="17">
        <v>1.98739436968383E-2</v>
      </c>
      <c r="L17" s="17">
        <v>2.3893013663604499E-2</v>
      </c>
      <c r="M17" s="17"/>
      <c r="N17" s="17">
        <v>5.1357218548628798E-2</v>
      </c>
      <c r="O17" s="17">
        <v>4.0810234536910399E-2</v>
      </c>
      <c r="P17" s="17">
        <v>3.26165730906125E-2</v>
      </c>
      <c r="Q17" s="17">
        <v>3.0230515544902001E-2</v>
      </c>
      <c r="R17" s="17"/>
      <c r="S17" s="17">
        <v>4.7543522744573498E-2</v>
      </c>
      <c r="T17" s="17">
        <v>5.1592203921787198E-2</v>
      </c>
      <c r="U17" s="17">
        <v>4.6381402196356003E-2</v>
      </c>
      <c r="V17" s="17">
        <v>3.0521290934029801E-2</v>
      </c>
      <c r="W17" s="17">
        <v>3.6726868139996302E-2</v>
      </c>
      <c r="X17" s="17">
        <v>3.3595332156815601E-2</v>
      </c>
      <c r="Y17" s="17">
        <v>4.16639378714974E-2</v>
      </c>
      <c r="Z17" s="17">
        <v>4.2370174392858902E-2</v>
      </c>
      <c r="AA17" s="17">
        <v>4.0464556873359099E-2</v>
      </c>
      <c r="AB17" s="17">
        <v>3.1134481896709001E-2</v>
      </c>
      <c r="AC17" s="17">
        <v>2.12955860573531E-2</v>
      </c>
      <c r="AD17" s="17">
        <v>1.0913016887211901E-2</v>
      </c>
      <c r="AE17" s="17"/>
      <c r="AF17" s="17">
        <v>2.8079179260582902E-2</v>
      </c>
      <c r="AG17" s="17">
        <v>5.3381480853120201E-2</v>
      </c>
      <c r="AH17" s="17">
        <v>2.06283887623816E-2</v>
      </c>
      <c r="AI17" s="17"/>
      <c r="AJ17" s="17">
        <v>2.6677812807747898E-2</v>
      </c>
      <c r="AK17" s="17">
        <v>4.8116963309385002E-2</v>
      </c>
      <c r="AL17" s="17">
        <v>0.123014029867812</v>
      </c>
      <c r="AM17" s="17">
        <v>2.78054657235111E-2</v>
      </c>
      <c r="AN17" s="17">
        <v>1.21050548980207E-2</v>
      </c>
      <c r="AO17" s="17"/>
      <c r="AP17" s="17">
        <v>1.7116155584504401E-2</v>
      </c>
      <c r="AQ17" s="17">
        <v>4.51763505895868E-2</v>
      </c>
      <c r="AR17" s="17">
        <v>0.16863483290364101</v>
      </c>
      <c r="AS17" s="17"/>
      <c r="AT17" s="17">
        <v>3.6209995568497501E-2</v>
      </c>
      <c r="AU17" s="17">
        <v>5.0899194003130602E-2</v>
      </c>
      <c r="AV17" s="17">
        <v>3.6846898275031501E-2</v>
      </c>
      <c r="AW17" s="17">
        <v>5.0325060626918397E-2</v>
      </c>
      <c r="AX17" s="17">
        <v>3.11924310345271E-2</v>
      </c>
      <c r="AY17" s="17">
        <v>2.18554736065916E-2</v>
      </c>
    </row>
    <row r="18" spans="2:51" x14ac:dyDescent="0.35">
      <c r="B18" s="18" t="s">
        <v>147</v>
      </c>
      <c r="C18" s="17">
        <v>2.37815828902492E-2</v>
      </c>
      <c r="D18" s="17">
        <v>2.6479654542453001E-2</v>
      </c>
      <c r="E18" s="17">
        <v>2.1266573603772501E-2</v>
      </c>
      <c r="F18" s="17"/>
      <c r="G18" s="17">
        <v>2.3723749851118799E-2</v>
      </c>
      <c r="H18" s="17">
        <v>2.4166776237958699E-2</v>
      </c>
      <c r="I18" s="17">
        <v>3.4948697136452898E-2</v>
      </c>
      <c r="J18" s="17">
        <v>1.66560754515266E-2</v>
      </c>
      <c r="K18" s="17">
        <v>2.1414157556549698E-2</v>
      </c>
      <c r="L18" s="17">
        <v>2.17971492021133E-2</v>
      </c>
      <c r="M18" s="17"/>
      <c r="N18" s="17">
        <v>2.8713682577327201E-2</v>
      </c>
      <c r="O18" s="17">
        <v>1.9166010501912401E-2</v>
      </c>
      <c r="P18" s="17">
        <v>2.45933564496073E-2</v>
      </c>
      <c r="Q18" s="17">
        <v>2.2844089308598201E-2</v>
      </c>
      <c r="R18" s="17"/>
      <c r="S18" s="17">
        <v>3.9619445553361998E-2</v>
      </c>
      <c r="T18" s="17">
        <v>2.05952580202079E-2</v>
      </c>
      <c r="U18" s="17">
        <v>3.3088120951430801E-2</v>
      </c>
      <c r="V18" s="17">
        <v>2.3723680701154701E-2</v>
      </c>
      <c r="W18" s="17">
        <v>2.4934353230565101E-2</v>
      </c>
      <c r="X18" s="17">
        <v>2.7135776640635E-2</v>
      </c>
      <c r="Y18" s="17">
        <v>1.4203655524709501E-2</v>
      </c>
      <c r="Z18" s="17">
        <v>5.3119740971954502E-3</v>
      </c>
      <c r="AA18" s="17">
        <v>8.3957738733070296E-3</v>
      </c>
      <c r="AB18" s="17">
        <v>3.28604968516715E-2</v>
      </c>
      <c r="AC18" s="17">
        <v>1.53782582544724E-2</v>
      </c>
      <c r="AD18" s="17">
        <v>1.9505285493917199E-2</v>
      </c>
      <c r="AE18" s="17"/>
      <c r="AF18" s="17">
        <v>1.49847815352741E-2</v>
      </c>
      <c r="AG18" s="17">
        <v>3.2949889332116601E-2</v>
      </c>
      <c r="AH18" s="17">
        <v>2.6322635623428899E-2</v>
      </c>
      <c r="AI18" s="17"/>
      <c r="AJ18" s="17">
        <v>1.30067631854881E-2</v>
      </c>
      <c r="AK18" s="17">
        <v>2.15021871050236E-2</v>
      </c>
      <c r="AL18" s="17">
        <v>9.8595732935461297E-2</v>
      </c>
      <c r="AM18" s="17">
        <v>0</v>
      </c>
      <c r="AN18" s="17">
        <v>1.6228122189599001E-2</v>
      </c>
      <c r="AO18" s="17"/>
      <c r="AP18" s="17">
        <v>1.8238182460440001E-2</v>
      </c>
      <c r="AQ18" s="17">
        <v>1.92695855267511E-2</v>
      </c>
      <c r="AR18" s="17">
        <v>0.15381162317281899</v>
      </c>
      <c r="AS18" s="17"/>
      <c r="AT18" s="17">
        <v>1.7092369877766501E-2</v>
      </c>
      <c r="AU18" s="17">
        <v>2.9833133714633499E-2</v>
      </c>
      <c r="AV18" s="17">
        <v>2.2488591436232601E-2</v>
      </c>
      <c r="AW18" s="17">
        <v>1.8985366669837599E-2</v>
      </c>
      <c r="AX18" s="17">
        <v>3.1492443161737702E-2</v>
      </c>
      <c r="AY18" s="17">
        <v>2.2550046244823201E-2</v>
      </c>
    </row>
    <row r="19" spans="2:51" ht="29" x14ac:dyDescent="0.35">
      <c r="B19" s="18" t="s">
        <v>148</v>
      </c>
      <c r="C19" s="19">
        <v>4.2357712846184101E-2</v>
      </c>
      <c r="D19" s="19">
        <v>4.3081353860943798E-2</v>
      </c>
      <c r="E19" s="19">
        <v>4.1413622223075097E-2</v>
      </c>
      <c r="F19" s="19"/>
      <c r="G19" s="19">
        <v>3.7169971424607401E-2</v>
      </c>
      <c r="H19" s="19">
        <v>4.0187048508633097E-2</v>
      </c>
      <c r="I19" s="19">
        <v>4.4255143778236902E-2</v>
      </c>
      <c r="J19" s="19">
        <v>3.86914604171621E-2</v>
      </c>
      <c r="K19" s="19">
        <v>3.4441760116049797E-2</v>
      </c>
      <c r="L19" s="19">
        <v>5.4275715029478297E-2</v>
      </c>
      <c r="M19" s="19"/>
      <c r="N19" s="19">
        <v>5.3043929155098701E-2</v>
      </c>
      <c r="O19" s="19">
        <v>3.7672264860666001E-2</v>
      </c>
      <c r="P19" s="19">
        <v>3.91980795001826E-2</v>
      </c>
      <c r="Q19" s="19">
        <v>3.9005439180409503E-2</v>
      </c>
      <c r="R19" s="19"/>
      <c r="S19" s="19">
        <v>6.3916765269152895E-2</v>
      </c>
      <c r="T19" s="19">
        <v>5.7501834924973003E-2</v>
      </c>
      <c r="U19" s="19">
        <v>7.6776961013428999E-2</v>
      </c>
      <c r="V19" s="19">
        <v>4.0260412585766597E-2</v>
      </c>
      <c r="W19" s="19">
        <v>2.9523654583316201E-2</v>
      </c>
      <c r="X19" s="19">
        <v>3.6847094858205302E-2</v>
      </c>
      <c r="Y19" s="19">
        <v>1.9591107990001699E-2</v>
      </c>
      <c r="Z19" s="19">
        <v>2.35400480365568E-2</v>
      </c>
      <c r="AA19" s="19">
        <v>3.7073778943379203E-2</v>
      </c>
      <c r="AB19" s="19">
        <v>3.0814958197285199E-2</v>
      </c>
      <c r="AC19" s="19">
        <v>1.5812486655092901E-2</v>
      </c>
      <c r="AD19" s="19">
        <v>2.1093385397638598E-2</v>
      </c>
      <c r="AE19" s="19"/>
      <c r="AF19" s="19">
        <v>2.4305107510132599E-2</v>
      </c>
      <c r="AG19" s="19">
        <v>6.6038617877966499E-2</v>
      </c>
      <c r="AH19" s="19">
        <v>3.4876508721004403E-2</v>
      </c>
      <c r="AI19" s="19"/>
      <c r="AJ19" s="19">
        <v>2.35117446469402E-2</v>
      </c>
      <c r="AK19" s="19">
        <v>2.9387344509774298E-2</v>
      </c>
      <c r="AL19" s="19">
        <v>0.26576572600148202</v>
      </c>
      <c r="AM19" s="19">
        <v>0</v>
      </c>
      <c r="AN19" s="19">
        <v>2.2001994344136001E-2</v>
      </c>
      <c r="AO19" s="19"/>
      <c r="AP19" s="19">
        <v>1.7807123753182299E-2</v>
      </c>
      <c r="AQ19" s="19">
        <v>1.7145293438410199E-2</v>
      </c>
      <c r="AR19" s="19">
        <v>0.37304993810364301</v>
      </c>
      <c r="AS19" s="19"/>
      <c r="AT19" s="19">
        <v>4.7241595606684797E-2</v>
      </c>
      <c r="AU19" s="19">
        <v>3.9383248678347603E-2</v>
      </c>
      <c r="AV19" s="19">
        <v>3.3735057196330499E-2</v>
      </c>
      <c r="AW19" s="19">
        <v>4.0602259318042601E-2</v>
      </c>
      <c r="AX19" s="19">
        <v>4.3327159148687802E-2</v>
      </c>
      <c r="AY19" s="19">
        <v>3.64325905326644E-2</v>
      </c>
    </row>
    <row r="20" spans="2:51" x14ac:dyDescent="0.35">
      <c r="B20" s="16"/>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Y24"/>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153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138</v>
      </c>
      <c r="C9" s="17">
        <v>0.45043618895364201</v>
      </c>
      <c r="D9" s="17">
        <v>0.437264029484979</v>
      </c>
      <c r="E9" s="17">
        <v>0.46316773764080399</v>
      </c>
      <c r="F9" s="17"/>
      <c r="G9" s="17">
        <v>0.34734310281070302</v>
      </c>
      <c r="H9" s="17">
        <v>0.39776718779535902</v>
      </c>
      <c r="I9" s="17">
        <v>0.42697865663074003</v>
      </c>
      <c r="J9" s="17">
        <v>0.51194360577393105</v>
      </c>
      <c r="K9" s="17">
        <v>0.49381393647215599</v>
      </c>
      <c r="L9" s="17">
        <v>0.50162437020600703</v>
      </c>
      <c r="M9" s="17"/>
      <c r="N9" s="17">
        <v>0.47770136278751901</v>
      </c>
      <c r="O9" s="17">
        <v>0.47715241460709401</v>
      </c>
      <c r="P9" s="17">
        <v>0.38317961840811499</v>
      </c>
      <c r="Q9" s="17">
        <v>0.45230913674887901</v>
      </c>
      <c r="R9" s="17"/>
      <c r="S9" s="17">
        <v>0.39686653766347302</v>
      </c>
      <c r="T9" s="17">
        <v>0.47348004622473699</v>
      </c>
      <c r="U9" s="17">
        <v>0.48786045369091202</v>
      </c>
      <c r="V9" s="17">
        <v>0.45421150149100498</v>
      </c>
      <c r="W9" s="17">
        <v>0.35029987019202402</v>
      </c>
      <c r="X9" s="17">
        <v>0.37027139815479099</v>
      </c>
      <c r="Y9" s="17">
        <v>0.441389427512623</v>
      </c>
      <c r="Z9" s="17">
        <v>0.431815397797356</v>
      </c>
      <c r="AA9" s="17">
        <v>0.46583246510195803</v>
      </c>
      <c r="AB9" s="17">
        <v>0.55753220186213603</v>
      </c>
      <c r="AC9" s="17">
        <v>0.53629425377349704</v>
      </c>
      <c r="AD9" s="17">
        <v>0.49193732684560298</v>
      </c>
      <c r="AE9" s="17"/>
      <c r="AF9" s="17">
        <v>0.30573882941930902</v>
      </c>
      <c r="AG9" s="17">
        <v>0.61212283424231095</v>
      </c>
      <c r="AH9" s="17">
        <v>0.41755711541757901</v>
      </c>
      <c r="AI9" s="17"/>
      <c r="AJ9" s="17">
        <v>0.31222183949654198</v>
      </c>
      <c r="AK9" s="17">
        <v>0.54730245546196898</v>
      </c>
      <c r="AL9" s="17">
        <v>0.62882960383526698</v>
      </c>
      <c r="AM9" s="17">
        <v>9.8071599508447502E-2</v>
      </c>
      <c r="AN9" s="17">
        <v>0.47550387629412999</v>
      </c>
      <c r="AO9" s="17"/>
      <c r="AP9" s="17">
        <v>0.34061105527279201</v>
      </c>
      <c r="AQ9" s="17">
        <v>0.54989280601832802</v>
      </c>
      <c r="AR9" s="17">
        <v>0.48929019685355801</v>
      </c>
      <c r="AS9" s="17"/>
      <c r="AT9" s="17">
        <v>0.47372474545316201</v>
      </c>
      <c r="AU9" s="17">
        <v>0.48515782624710602</v>
      </c>
      <c r="AV9" s="17">
        <v>0.38220925462183802</v>
      </c>
      <c r="AW9" s="17">
        <v>0.37510033681690502</v>
      </c>
      <c r="AX9" s="17">
        <v>0.41766025355923198</v>
      </c>
      <c r="AY9" s="17">
        <v>0.53305649545942702</v>
      </c>
    </row>
    <row r="10" spans="2:51" x14ac:dyDescent="0.35">
      <c r="B10" s="18" t="s">
        <v>139</v>
      </c>
      <c r="C10" s="17">
        <v>6.0947975240660202E-2</v>
      </c>
      <c r="D10" s="17">
        <v>5.9797438133901697E-2</v>
      </c>
      <c r="E10" s="17">
        <v>6.2369467943028403E-2</v>
      </c>
      <c r="F10" s="17"/>
      <c r="G10" s="17">
        <v>5.9281082704800502E-2</v>
      </c>
      <c r="H10" s="17">
        <v>5.0764049649104602E-2</v>
      </c>
      <c r="I10" s="17">
        <v>6.2177246534628597E-2</v>
      </c>
      <c r="J10" s="17">
        <v>6.2934518403670106E-2</v>
      </c>
      <c r="K10" s="17">
        <v>5.53707451623279E-2</v>
      </c>
      <c r="L10" s="17">
        <v>7.1435130932746504E-2</v>
      </c>
      <c r="M10" s="17"/>
      <c r="N10" s="17">
        <v>5.8800971357990998E-2</v>
      </c>
      <c r="O10" s="17">
        <v>6.4544780996903195E-2</v>
      </c>
      <c r="P10" s="17">
        <v>5.7596978558179697E-2</v>
      </c>
      <c r="Q10" s="17">
        <v>6.3266706797925801E-2</v>
      </c>
      <c r="R10" s="17"/>
      <c r="S10" s="17">
        <v>5.3054695256677303E-2</v>
      </c>
      <c r="T10" s="17">
        <v>4.91363042553003E-2</v>
      </c>
      <c r="U10" s="17">
        <v>5.7308260682425997E-2</v>
      </c>
      <c r="V10" s="17">
        <v>5.3941526235852202E-2</v>
      </c>
      <c r="W10" s="17">
        <v>7.3912415490459502E-2</v>
      </c>
      <c r="X10" s="17">
        <v>9.2425634220998101E-2</v>
      </c>
      <c r="Y10" s="17">
        <v>6.7303496821244493E-2</v>
      </c>
      <c r="Z10" s="17">
        <v>7.9630348696515196E-2</v>
      </c>
      <c r="AA10" s="17">
        <v>5.5764192242275197E-2</v>
      </c>
      <c r="AB10" s="17">
        <v>5.4181141850510199E-2</v>
      </c>
      <c r="AC10" s="17">
        <v>4.7901317057050703E-2</v>
      </c>
      <c r="AD10" s="17">
        <v>7.4074350566832398E-2</v>
      </c>
      <c r="AE10" s="17"/>
      <c r="AF10" s="17">
        <v>5.6316557412496901E-2</v>
      </c>
      <c r="AG10" s="17">
        <v>6.0664840622940898E-2</v>
      </c>
      <c r="AH10" s="17">
        <v>7.7655020836062905E-2</v>
      </c>
      <c r="AI10" s="17"/>
      <c r="AJ10" s="17">
        <v>6.7252211045625898E-2</v>
      </c>
      <c r="AK10" s="17">
        <v>5.97630156510848E-2</v>
      </c>
      <c r="AL10" s="17">
        <v>5.2768643007028097E-2</v>
      </c>
      <c r="AM10" s="17">
        <v>1.87757227751955E-2</v>
      </c>
      <c r="AN10" s="17">
        <v>6.2692203377125902E-2</v>
      </c>
      <c r="AO10" s="17"/>
      <c r="AP10" s="17">
        <v>8.3103189588587104E-2</v>
      </c>
      <c r="AQ10" s="17">
        <v>6.6758703306652803E-2</v>
      </c>
      <c r="AR10" s="17">
        <v>6.5194553671100997E-2</v>
      </c>
      <c r="AS10" s="17"/>
      <c r="AT10" s="17">
        <v>6.3539781160406206E-2</v>
      </c>
      <c r="AU10" s="17">
        <v>5.3298011327674297E-2</v>
      </c>
      <c r="AV10" s="17">
        <v>6.4609713411022604E-2</v>
      </c>
      <c r="AW10" s="17">
        <v>5.41545232382762E-2</v>
      </c>
      <c r="AX10" s="17">
        <v>6.9991304298744395E-2</v>
      </c>
      <c r="AY10" s="17">
        <v>4.8156062560276103E-2</v>
      </c>
    </row>
    <row r="11" spans="2:51" x14ac:dyDescent="0.35">
      <c r="B11" s="18" t="s">
        <v>140</v>
      </c>
      <c r="C11" s="17">
        <v>5.9470663019035197E-2</v>
      </c>
      <c r="D11" s="17">
        <v>5.8504603102401603E-2</v>
      </c>
      <c r="E11" s="17">
        <v>6.0704959011972599E-2</v>
      </c>
      <c r="F11" s="17"/>
      <c r="G11" s="17">
        <v>7.0818595887643901E-2</v>
      </c>
      <c r="H11" s="17">
        <v>5.4755285323820201E-2</v>
      </c>
      <c r="I11" s="17">
        <v>6.5891292792453093E-2</v>
      </c>
      <c r="J11" s="17">
        <v>6.5640877798667799E-2</v>
      </c>
      <c r="K11" s="17">
        <v>5.2437176386912102E-2</v>
      </c>
      <c r="L11" s="17">
        <v>5.0284890857409503E-2</v>
      </c>
      <c r="M11" s="17"/>
      <c r="N11" s="17">
        <v>5.3957833753993399E-2</v>
      </c>
      <c r="O11" s="17">
        <v>6.1390225905199602E-2</v>
      </c>
      <c r="P11" s="17">
        <v>6.0774689232002098E-2</v>
      </c>
      <c r="Q11" s="17">
        <v>6.3058957707581798E-2</v>
      </c>
      <c r="R11" s="17"/>
      <c r="S11" s="17">
        <v>6.4616716938632204E-2</v>
      </c>
      <c r="T11" s="17">
        <v>3.7500124298655901E-2</v>
      </c>
      <c r="U11" s="17">
        <v>4.6507972630627503E-2</v>
      </c>
      <c r="V11" s="17">
        <v>4.4364390423486097E-2</v>
      </c>
      <c r="W11" s="17">
        <v>8.6944823494314705E-2</v>
      </c>
      <c r="X11" s="17">
        <v>7.84364716500901E-2</v>
      </c>
      <c r="Y11" s="17">
        <v>5.7462508131111603E-2</v>
      </c>
      <c r="Z11" s="17">
        <v>7.7668075959149402E-2</v>
      </c>
      <c r="AA11" s="17">
        <v>6.7189118510354695E-2</v>
      </c>
      <c r="AB11" s="17">
        <v>6.09562831690032E-2</v>
      </c>
      <c r="AC11" s="17">
        <v>2.9229969858707801E-2</v>
      </c>
      <c r="AD11" s="17">
        <v>8.8037359966960896E-2</v>
      </c>
      <c r="AE11" s="17"/>
      <c r="AF11" s="17">
        <v>5.7435716075163998E-2</v>
      </c>
      <c r="AG11" s="17">
        <v>5.1069148853997902E-2</v>
      </c>
      <c r="AH11" s="17">
        <v>7.6862575731325503E-2</v>
      </c>
      <c r="AI11" s="17"/>
      <c r="AJ11" s="17">
        <v>6.4814225941245404E-2</v>
      </c>
      <c r="AK11" s="17">
        <v>5.79789037107084E-2</v>
      </c>
      <c r="AL11" s="17">
        <v>4.96082989796921E-2</v>
      </c>
      <c r="AM11" s="17">
        <v>0</v>
      </c>
      <c r="AN11" s="17">
        <v>5.2388028286213001E-2</v>
      </c>
      <c r="AO11" s="17"/>
      <c r="AP11" s="17">
        <v>7.0025569334640603E-2</v>
      </c>
      <c r="AQ11" s="17">
        <v>6.9099882549428296E-2</v>
      </c>
      <c r="AR11" s="17">
        <v>7.0225915975938705E-2</v>
      </c>
      <c r="AS11" s="17"/>
      <c r="AT11" s="17">
        <v>5.2790553369335698E-2</v>
      </c>
      <c r="AU11" s="17">
        <v>6.1443506086576997E-2</v>
      </c>
      <c r="AV11" s="17">
        <v>7.13657548465957E-2</v>
      </c>
      <c r="AW11" s="17">
        <v>5.0674114542006501E-2</v>
      </c>
      <c r="AX11" s="17">
        <v>6.91616526779609E-2</v>
      </c>
      <c r="AY11" s="17">
        <v>2.06237856742836E-2</v>
      </c>
    </row>
    <row r="12" spans="2:51" x14ac:dyDescent="0.35">
      <c r="B12" s="18" t="s">
        <v>141</v>
      </c>
      <c r="C12" s="17">
        <v>5.7717114948785703E-2</v>
      </c>
      <c r="D12" s="17">
        <v>4.90908393136021E-2</v>
      </c>
      <c r="E12" s="17">
        <v>6.5812285629355899E-2</v>
      </c>
      <c r="F12" s="17"/>
      <c r="G12" s="17">
        <v>0.106399392342717</v>
      </c>
      <c r="H12" s="17">
        <v>8.3591116268399698E-2</v>
      </c>
      <c r="I12" s="17">
        <v>4.9550586941403699E-2</v>
      </c>
      <c r="J12" s="17">
        <v>3.6339490829372503E-2</v>
      </c>
      <c r="K12" s="17">
        <v>4.5064717529292898E-2</v>
      </c>
      <c r="L12" s="17">
        <v>3.6901276889940098E-2</v>
      </c>
      <c r="M12" s="17"/>
      <c r="N12" s="17">
        <v>5.8643523323910103E-2</v>
      </c>
      <c r="O12" s="17">
        <v>5.59167574966008E-2</v>
      </c>
      <c r="P12" s="17">
        <v>5.9995164631897399E-2</v>
      </c>
      <c r="Q12" s="17">
        <v>5.52905274404486E-2</v>
      </c>
      <c r="R12" s="17"/>
      <c r="S12" s="17">
        <v>7.4588722574931099E-2</v>
      </c>
      <c r="T12" s="17">
        <v>5.2569847798504099E-2</v>
      </c>
      <c r="U12" s="17">
        <v>5.4466431313576903E-2</v>
      </c>
      <c r="V12" s="17">
        <v>6.16121122379776E-2</v>
      </c>
      <c r="W12" s="17">
        <v>3.7627303910273302E-2</v>
      </c>
      <c r="X12" s="17">
        <v>5.8200098040416898E-2</v>
      </c>
      <c r="Y12" s="17">
        <v>6.4882642502040497E-2</v>
      </c>
      <c r="Z12" s="17">
        <v>5.9477744819755297E-2</v>
      </c>
      <c r="AA12" s="17">
        <v>5.4845168248175903E-2</v>
      </c>
      <c r="AB12" s="17">
        <v>5.3017417761721697E-2</v>
      </c>
      <c r="AC12" s="17">
        <v>6.1364179622455502E-2</v>
      </c>
      <c r="AD12" s="17">
        <v>4.0858265670011697E-2</v>
      </c>
      <c r="AE12" s="17"/>
      <c r="AF12" s="17">
        <v>4.7673448576908202E-2</v>
      </c>
      <c r="AG12" s="17">
        <v>4.8241925889066402E-2</v>
      </c>
      <c r="AH12" s="17">
        <v>6.2589594873300403E-2</v>
      </c>
      <c r="AI12" s="17"/>
      <c r="AJ12" s="17">
        <v>4.7833920349502901E-2</v>
      </c>
      <c r="AK12" s="17">
        <v>6.8320603025686905E-2</v>
      </c>
      <c r="AL12" s="17">
        <v>7.2334878184710405E-2</v>
      </c>
      <c r="AM12" s="17">
        <v>2.1970154936809001E-2</v>
      </c>
      <c r="AN12" s="17">
        <v>4.9616467598636901E-2</v>
      </c>
      <c r="AO12" s="17"/>
      <c r="AP12" s="17">
        <v>7.2084659633824294E-2</v>
      </c>
      <c r="AQ12" s="17">
        <v>6.3094544662097796E-2</v>
      </c>
      <c r="AR12" s="17">
        <v>8.5686523249895799E-2</v>
      </c>
      <c r="AS12" s="17"/>
      <c r="AT12" s="17">
        <v>4.4860837024316001E-2</v>
      </c>
      <c r="AU12" s="17">
        <v>4.6931298345323502E-2</v>
      </c>
      <c r="AV12" s="17">
        <v>7.2976945136386001E-2</v>
      </c>
      <c r="AW12" s="17">
        <v>9.1853084129448898E-2</v>
      </c>
      <c r="AX12" s="17">
        <v>6.5111769848263903E-2</v>
      </c>
      <c r="AY12" s="17">
        <v>8.6697779749461107E-2</v>
      </c>
    </row>
    <row r="13" spans="2:51" x14ac:dyDescent="0.35">
      <c r="B13" s="18" t="s">
        <v>142</v>
      </c>
      <c r="C13" s="17">
        <v>5.7452370770181199E-2</v>
      </c>
      <c r="D13" s="17">
        <v>6.1247493071321601E-2</v>
      </c>
      <c r="E13" s="17">
        <v>5.4032580466391401E-2</v>
      </c>
      <c r="F13" s="17"/>
      <c r="G13" s="17">
        <v>0.103109021673392</v>
      </c>
      <c r="H13" s="17">
        <v>8.4655462136323995E-2</v>
      </c>
      <c r="I13" s="17">
        <v>6.5313334800673001E-2</v>
      </c>
      <c r="J13" s="17">
        <v>3.9795570764134702E-2</v>
      </c>
      <c r="K13" s="17">
        <v>3.4842348448679297E-2</v>
      </c>
      <c r="L13" s="17">
        <v>2.8209476295711099E-2</v>
      </c>
      <c r="M13" s="17"/>
      <c r="N13" s="17">
        <v>5.1638004172647203E-2</v>
      </c>
      <c r="O13" s="17">
        <v>5.5643454018944397E-2</v>
      </c>
      <c r="P13" s="17">
        <v>7.1136140207515006E-2</v>
      </c>
      <c r="Q13" s="17">
        <v>5.3369497203302398E-2</v>
      </c>
      <c r="R13" s="17"/>
      <c r="S13" s="17">
        <v>7.3170412489279801E-2</v>
      </c>
      <c r="T13" s="17">
        <v>4.7904083290034399E-2</v>
      </c>
      <c r="U13" s="17">
        <v>4.4108428718212703E-2</v>
      </c>
      <c r="V13" s="17">
        <v>4.7758879211168198E-2</v>
      </c>
      <c r="W13" s="17">
        <v>4.7804918692798203E-2</v>
      </c>
      <c r="X13" s="17">
        <v>6.0483510406216301E-2</v>
      </c>
      <c r="Y13" s="17">
        <v>4.8985036681317998E-2</v>
      </c>
      <c r="Z13" s="17">
        <v>6.9677304795934605E-2</v>
      </c>
      <c r="AA13" s="17">
        <v>5.9458891004333603E-2</v>
      </c>
      <c r="AB13" s="17">
        <v>7.7510056113966594E-2</v>
      </c>
      <c r="AC13" s="17">
        <v>6.2106928561436903E-2</v>
      </c>
      <c r="AD13" s="17">
        <v>3.4419620715434002E-2</v>
      </c>
      <c r="AE13" s="17"/>
      <c r="AF13" s="17">
        <v>5.3132164877611902E-2</v>
      </c>
      <c r="AG13" s="17">
        <v>5.0782607362135801E-2</v>
      </c>
      <c r="AH13" s="17">
        <v>7.3167036351725501E-2</v>
      </c>
      <c r="AI13" s="17"/>
      <c r="AJ13" s="17">
        <v>5.4332116475245502E-2</v>
      </c>
      <c r="AK13" s="17">
        <v>6.3725006855404207E-2</v>
      </c>
      <c r="AL13" s="17">
        <v>5.4470355561891601E-2</v>
      </c>
      <c r="AM13" s="17">
        <v>7.1278525946051094E-2</v>
      </c>
      <c r="AN13" s="17">
        <v>6.2926148441689506E-2</v>
      </c>
      <c r="AO13" s="17"/>
      <c r="AP13" s="17">
        <v>7.0723068479436005E-2</v>
      </c>
      <c r="AQ13" s="17">
        <v>6.0958000489736798E-2</v>
      </c>
      <c r="AR13" s="17">
        <v>8.8879097976935606E-2</v>
      </c>
      <c r="AS13" s="17"/>
      <c r="AT13" s="17">
        <v>4.3739290643078001E-2</v>
      </c>
      <c r="AU13" s="17">
        <v>5.8410633439879997E-2</v>
      </c>
      <c r="AV13" s="17">
        <v>7.3198584165542493E-2</v>
      </c>
      <c r="AW13" s="17">
        <v>8.7894037949821605E-2</v>
      </c>
      <c r="AX13" s="17">
        <v>6.1590166468492198E-2</v>
      </c>
      <c r="AY13" s="17">
        <v>5.6510888131254003E-2</v>
      </c>
    </row>
    <row r="14" spans="2:51" x14ac:dyDescent="0.35">
      <c r="B14" s="18" t="s">
        <v>143</v>
      </c>
      <c r="C14" s="17">
        <v>0.103448722583397</v>
      </c>
      <c r="D14" s="17">
        <v>9.1088002209927701E-2</v>
      </c>
      <c r="E14" s="17">
        <v>0.115547847130291</v>
      </c>
      <c r="F14" s="17"/>
      <c r="G14" s="17">
        <v>0.13432834604663901</v>
      </c>
      <c r="H14" s="17">
        <v>0.12484826845529801</v>
      </c>
      <c r="I14" s="17">
        <v>0.12539659838126199</v>
      </c>
      <c r="J14" s="17">
        <v>8.2891949308951607E-2</v>
      </c>
      <c r="K14" s="17">
        <v>7.0597160155383504E-2</v>
      </c>
      <c r="L14" s="17">
        <v>8.6463456383273504E-2</v>
      </c>
      <c r="M14" s="17"/>
      <c r="N14" s="17">
        <v>0.10006284106183599</v>
      </c>
      <c r="O14" s="17">
        <v>0.101653407318589</v>
      </c>
      <c r="P14" s="17">
        <v>0.10607646619331799</v>
      </c>
      <c r="Q14" s="17">
        <v>0.106967592190327</v>
      </c>
      <c r="R14" s="17"/>
      <c r="S14" s="17">
        <v>0.119937646562552</v>
      </c>
      <c r="T14" s="17">
        <v>0.13019374534096301</v>
      </c>
      <c r="U14" s="17">
        <v>0.10795836024453</v>
      </c>
      <c r="V14" s="17">
        <v>9.0372618199032098E-2</v>
      </c>
      <c r="W14" s="17">
        <v>0.10946406688585</v>
      </c>
      <c r="X14" s="17">
        <v>0.115362536716149</v>
      </c>
      <c r="Y14" s="17">
        <v>0.10285982363082501</v>
      </c>
      <c r="Z14" s="17">
        <v>0.11650716002536</v>
      </c>
      <c r="AA14" s="17">
        <v>9.7515313257808406E-2</v>
      </c>
      <c r="AB14" s="17">
        <v>4.5738659179616399E-2</v>
      </c>
      <c r="AC14" s="17">
        <v>7.9358064420931504E-2</v>
      </c>
      <c r="AD14" s="17">
        <v>0.107203586804671</v>
      </c>
      <c r="AE14" s="17"/>
      <c r="AF14" s="17">
        <v>0.111487857669372</v>
      </c>
      <c r="AG14" s="17">
        <v>6.5894371488651696E-2</v>
      </c>
      <c r="AH14" s="17">
        <v>0.15549847941137099</v>
      </c>
      <c r="AI14" s="17"/>
      <c r="AJ14" s="17">
        <v>0.11765930827113601</v>
      </c>
      <c r="AK14" s="17">
        <v>6.8141736801476699E-2</v>
      </c>
      <c r="AL14" s="17">
        <v>5.41074997342691E-2</v>
      </c>
      <c r="AM14" s="17">
        <v>0.16263315992768901</v>
      </c>
      <c r="AN14" s="17">
        <v>0.157025407350004</v>
      </c>
      <c r="AO14" s="17"/>
      <c r="AP14" s="17">
        <v>0.12708032652170301</v>
      </c>
      <c r="AQ14" s="17">
        <v>6.7047516233752796E-2</v>
      </c>
      <c r="AR14" s="17">
        <v>0.100081364631512</v>
      </c>
      <c r="AS14" s="17"/>
      <c r="AT14" s="17">
        <v>8.5074668490313698E-2</v>
      </c>
      <c r="AU14" s="17">
        <v>9.4559456490175497E-2</v>
      </c>
      <c r="AV14" s="17">
        <v>0.139067109798934</v>
      </c>
      <c r="AW14" s="17">
        <v>0.13322164346183599</v>
      </c>
      <c r="AX14" s="17">
        <v>0.11895211488749501</v>
      </c>
      <c r="AY14" s="17">
        <v>9.8124244642451605E-2</v>
      </c>
    </row>
    <row r="15" spans="2:51" x14ac:dyDescent="0.35">
      <c r="B15" s="18" t="s">
        <v>144</v>
      </c>
      <c r="C15" s="17">
        <v>4.0496802344487097E-2</v>
      </c>
      <c r="D15" s="17">
        <v>4.99270214104846E-2</v>
      </c>
      <c r="E15" s="17">
        <v>3.10395412205242E-2</v>
      </c>
      <c r="F15" s="17"/>
      <c r="G15" s="17">
        <v>4.2487668354915603E-2</v>
      </c>
      <c r="H15" s="17">
        <v>4.1309966194694597E-2</v>
      </c>
      <c r="I15" s="17">
        <v>5.3551009528763599E-2</v>
      </c>
      <c r="J15" s="17">
        <v>4.2205023548377803E-2</v>
      </c>
      <c r="K15" s="17">
        <v>4.4055584637630103E-2</v>
      </c>
      <c r="L15" s="17">
        <v>2.4164503823628499E-2</v>
      </c>
      <c r="M15" s="17"/>
      <c r="N15" s="17">
        <v>3.8136701253241097E-2</v>
      </c>
      <c r="O15" s="17">
        <v>4.1625340525060901E-2</v>
      </c>
      <c r="P15" s="17">
        <v>4.1481483884469102E-2</v>
      </c>
      <c r="Q15" s="17">
        <v>4.1533193624802997E-2</v>
      </c>
      <c r="R15" s="17"/>
      <c r="S15" s="17">
        <v>4.8182042359293402E-2</v>
      </c>
      <c r="T15" s="17">
        <v>3.6417676358793803E-2</v>
      </c>
      <c r="U15" s="17">
        <v>3.7862859079050203E-2</v>
      </c>
      <c r="V15" s="17">
        <v>4.7750097970465401E-2</v>
      </c>
      <c r="W15" s="17">
        <v>6.3559392319048794E-2</v>
      </c>
      <c r="X15" s="17">
        <v>2.7084613028990401E-2</v>
      </c>
      <c r="Y15" s="17">
        <v>4.8768090419749999E-2</v>
      </c>
      <c r="Z15" s="17">
        <v>2.57212521307103E-2</v>
      </c>
      <c r="AA15" s="17">
        <v>4.3967062390868297E-2</v>
      </c>
      <c r="AB15" s="17">
        <v>2.31811523877853E-2</v>
      </c>
      <c r="AC15" s="17">
        <v>2.65560988138175E-2</v>
      </c>
      <c r="AD15" s="17">
        <v>5.4193625073174899E-2</v>
      </c>
      <c r="AE15" s="17"/>
      <c r="AF15" s="17">
        <v>6.0106319438189497E-2</v>
      </c>
      <c r="AG15" s="17">
        <v>2.6845235462842901E-2</v>
      </c>
      <c r="AH15" s="17">
        <v>3.3494083355828798E-2</v>
      </c>
      <c r="AI15" s="17"/>
      <c r="AJ15" s="17">
        <v>5.9130433867616301E-2</v>
      </c>
      <c r="AK15" s="17">
        <v>3.23580053644291E-2</v>
      </c>
      <c r="AL15" s="17">
        <v>1.5497826456325E-2</v>
      </c>
      <c r="AM15" s="17">
        <v>4.0091951047749999E-2</v>
      </c>
      <c r="AN15" s="17">
        <v>3.2822601502497203E-2</v>
      </c>
      <c r="AO15" s="17"/>
      <c r="AP15" s="17">
        <v>7.6020275284243793E-2</v>
      </c>
      <c r="AQ15" s="17">
        <v>3.7630107944347999E-2</v>
      </c>
      <c r="AR15" s="17">
        <v>2.09176860036762E-2</v>
      </c>
      <c r="AS15" s="17"/>
      <c r="AT15" s="17">
        <v>3.3292757319293403E-2</v>
      </c>
      <c r="AU15" s="17">
        <v>4.4600818622610901E-2</v>
      </c>
      <c r="AV15" s="17">
        <v>5.19480141374387E-2</v>
      </c>
      <c r="AW15" s="17">
        <v>3.7276030550007097E-2</v>
      </c>
      <c r="AX15" s="17">
        <v>4.6026064328915303E-2</v>
      </c>
      <c r="AY15" s="17">
        <v>3.2737619975907503E-2</v>
      </c>
    </row>
    <row r="16" spans="2:51" x14ac:dyDescent="0.35">
      <c r="B16" s="18" t="s">
        <v>145</v>
      </c>
      <c r="C16" s="17">
        <v>3.8089760940050899E-2</v>
      </c>
      <c r="D16" s="17">
        <v>4.0443817941352302E-2</v>
      </c>
      <c r="E16" s="17">
        <v>3.5980559561536098E-2</v>
      </c>
      <c r="F16" s="17"/>
      <c r="G16" s="17">
        <v>4.2951301162006197E-2</v>
      </c>
      <c r="H16" s="17">
        <v>5.9796662064289602E-2</v>
      </c>
      <c r="I16" s="17">
        <v>3.8455127621951302E-2</v>
      </c>
      <c r="J16" s="17">
        <v>2.7661429862375402E-2</v>
      </c>
      <c r="K16" s="17">
        <v>3.04231850906727E-2</v>
      </c>
      <c r="L16" s="17">
        <v>3.0543696797497799E-2</v>
      </c>
      <c r="M16" s="17"/>
      <c r="N16" s="17">
        <v>4.3647493413362999E-2</v>
      </c>
      <c r="O16" s="17">
        <v>3.53900969040171E-2</v>
      </c>
      <c r="P16" s="17">
        <v>3.9441838098850698E-2</v>
      </c>
      <c r="Q16" s="17">
        <v>3.3146304297459898E-2</v>
      </c>
      <c r="R16" s="17"/>
      <c r="S16" s="17">
        <v>5.0560376027906501E-2</v>
      </c>
      <c r="T16" s="17">
        <v>2.61591955686056E-2</v>
      </c>
      <c r="U16" s="17">
        <v>3.3859753033058798E-2</v>
      </c>
      <c r="V16" s="17">
        <v>2.5008246164277902E-2</v>
      </c>
      <c r="W16" s="17">
        <v>7.8074870361858201E-2</v>
      </c>
      <c r="X16" s="17">
        <v>6.1081672597171698E-2</v>
      </c>
      <c r="Y16" s="17">
        <v>2.8380276712805699E-2</v>
      </c>
      <c r="Z16" s="17">
        <v>2.3407334360682201E-2</v>
      </c>
      <c r="AA16" s="17">
        <v>3.1361521618452202E-2</v>
      </c>
      <c r="AB16" s="17">
        <v>3.1594616890635398E-2</v>
      </c>
      <c r="AC16" s="17">
        <v>3.2298855673568001E-2</v>
      </c>
      <c r="AD16" s="17">
        <v>1.89455563090517E-2</v>
      </c>
      <c r="AE16" s="17"/>
      <c r="AF16" s="17">
        <v>5.5115362315644602E-2</v>
      </c>
      <c r="AG16" s="17">
        <v>2.67778739179571E-2</v>
      </c>
      <c r="AH16" s="17">
        <v>2.0091482800367301E-2</v>
      </c>
      <c r="AI16" s="17"/>
      <c r="AJ16" s="17">
        <v>6.11066828661345E-2</v>
      </c>
      <c r="AK16" s="17">
        <v>3.1886917277271103E-2</v>
      </c>
      <c r="AL16" s="17">
        <v>1.97364082672025E-2</v>
      </c>
      <c r="AM16" s="17">
        <v>1.6866404622212599E-2</v>
      </c>
      <c r="AN16" s="17">
        <v>2.15510958062703E-2</v>
      </c>
      <c r="AO16" s="17"/>
      <c r="AP16" s="17">
        <v>6.4047059565919606E-2</v>
      </c>
      <c r="AQ16" s="17">
        <v>2.9823346657982398E-2</v>
      </c>
      <c r="AR16" s="17">
        <v>4.2029255456533798E-2</v>
      </c>
      <c r="AS16" s="17"/>
      <c r="AT16" s="17">
        <v>3.9612331592907599E-2</v>
      </c>
      <c r="AU16" s="17">
        <v>4.7352111963214198E-2</v>
      </c>
      <c r="AV16" s="17">
        <v>6.5245261025384501E-3</v>
      </c>
      <c r="AW16" s="17">
        <v>2.7321911943566E-2</v>
      </c>
      <c r="AX16" s="17">
        <v>4.4941748638708701E-2</v>
      </c>
      <c r="AY16" s="17">
        <v>2.1575561443379399E-2</v>
      </c>
    </row>
    <row r="17" spans="2:51" x14ac:dyDescent="0.35">
      <c r="B17" s="18" t="s">
        <v>146</v>
      </c>
      <c r="C17" s="17">
        <v>3.9259356116212202E-2</v>
      </c>
      <c r="D17" s="17">
        <v>4.8223885914156397E-2</v>
      </c>
      <c r="E17" s="17">
        <v>3.0707874966811499E-2</v>
      </c>
      <c r="F17" s="17"/>
      <c r="G17" s="17">
        <v>4.3470918680015298E-2</v>
      </c>
      <c r="H17" s="17">
        <v>3.22889599613089E-2</v>
      </c>
      <c r="I17" s="17">
        <v>3.9892575375524798E-2</v>
      </c>
      <c r="J17" s="17">
        <v>4.6352616275983201E-2</v>
      </c>
      <c r="K17" s="17">
        <v>4.2396599680951698E-2</v>
      </c>
      <c r="L17" s="17">
        <v>3.3769911207789299E-2</v>
      </c>
      <c r="M17" s="17"/>
      <c r="N17" s="17">
        <v>4.1691940758249502E-2</v>
      </c>
      <c r="O17" s="17">
        <v>3.5387185013550301E-2</v>
      </c>
      <c r="P17" s="17">
        <v>4.9107223810227203E-2</v>
      </c>
      <c r="Q17" s="17">
        <v>3.2497538319865502E-2</v>
      </c>
      <c r="R17" s="17"/>
      <c r="S17" s="17">
        <v>6.0143464429048603E-2</v>
      </c>
      <c r="T17" s="17">
        <v>3.9867792043077097E-2</v>
      </c>
      <c r="U17" s="17">
        <v>2.72234048815733E-2</v>
      </c>
      <c r="V17" s="17">
        <v>5.1172494456888797E-2</v>
      </c>
      <c r="W17" s="17">
        <v>6.0065297385142997E-2</v>
      </c>
      <c r="X17" s="17">
        <v>2.6052971391161198E-2</v>
      </c>
      <c r="Y17" s="17">
        <v>3.6018066272417201E-2</v>
      </c>
      <c r="Z17" s="17">
        <v>3.5144840551361502E-2</v>
      </c>
      <c r="AA17" s="17">
        <v>3.0864926664028899E-2</v>
      </c>
      <c r="AB17" s="17">
        <v>2.8451374926876501E-2</v>
      </c>
      <c r="AC17" s="17">
        <v>2.9689331293905899E-2</v>
      </c>
      <c r="AD17" s="17">
        <v>1.9931429436755899E-2</v>
      </c>
      <c r="AE17" s="17"/>
      <c r="AF17" s="17">
        <v>6.6549049978414598E-2</v>
      </c>
      <c r="AG17" s="17">
        <v>2.1564509695934E-2</v>
      </c>
      <c r="AH17" s="17">
        <v>3.06526844927449E-2</v>
      </c>
      <c r="AI17" s="17"/>
      <c r="AJ17" s="17">
        <v>5.8710227648498099E-2</v>
      </c>
      <c r="AK17" s="17">
        <v>2.6304229540245399E-2</v>
      </c>
      <c r="AL17" s="17">
        <v>3.1510968635978097E-2</v>
      </c>
      <c r="AM17" s="17">
        <v>7.5448383264816996E-2</v>
      </c>
      <c r="AN17" s="17">
        <v>3.3565912560457101E-2</v>
      </c>
      <c r="AO17" s="17"/>
      <c r="AP17" s="17">
        <v>4.27720284829574E-2</v>
      </c>
      <c r="AQ17" s="17">
        <v>2.60990101479587E-2</v>
      </c>
      <c r="AR17" s="17">
        <v>2.63703168561524E-2</v>
      </c>
      <c r="AS17" s="17"/>
      <c r="AT17" s="17">
        <v>4.4657928748283802E-2</v>
      </c>
      <c r="AU17" s="17">
        <v>3.0914274363242102E-2</v>
      </c>
      <c r="AV17" s="17">
        <v>3.95161268581532E-2</v>
      </c>
      <c r="AW17" s="17">
        <v>5.7663917531923202E-2</v>
      </c>
      <c r="AX17" s="17">
        <v>3.46915751537882E-2</v>
      </c>
      <c r="AY17" s="17">
        <v>2.2460392085463701E-2</v>
      </c>
    </row>
    <row r="18" spans="2:51" x14ac:dyDescent="0.35">
      <c r="B18" s="18" t="s">
        <v>147</v>
      </c>
      <c r="C18" s="17">
        <v>2.3673411647019801E-2</v>
      </c>
      <c r="D18" s="17">
        <v>3.0457722703600601E-2</v>
      </c>
      <c r="E18" s="17">
        <v>1.71720502361438E-2</v>
      </c>
      <c r="F18" s="17"/>
      <c r="G18" s="17">
        <v>1.67466961701246E-2</v>
      </c>
      <c r="H18" s="17">
        <v>2.4929560701689401E-2</v>
      </c>
      <c r="I18" s="17">
        <v>2.17653217480893E-2</v>
      </c>
      <c r="J18" s="17">
        <v>1.47271883286115E-2</v>
      </c>
      <c r="K18" s="17">
        <v>3.5020607801863203E-2</v>
      </c>
      <c r="L18" s="17">
        <v>2.8435863339450501E-2</v>
      </c>
      <c r="M18" s="17"/>
      <c r="N18" s="17">
        <v>2.00858695760146E-2</v>
      </c>
      <c r="O18" s="17">
        <v>1.99950165904434E-2</v>
      </c>
      <c r="P18" s="17">
        <v>3.1281142284731202E-2</v>
      </c>
      <c r="Q18" s="17">
        <v>2.4992310734177001E-2</v>
      </c>
      <c r="R18" s="17"/>
      <c r="S18" s="17">
        <v>1.88242586879039E-2</v>
      </c>
      <c r="T18" s="17">
        <v>2.5702215620242799E-2</v>
      </c>
      <c r="U18" s="17">
        <v>3.8650471355001097E-2</v>
      </c>
      <c r="V18" s="17">
        <v>2.6774139225945001E-2</v>
      </c>
      <c r="W18" s="17">
        <v>2.5629596497987701E-2</v>
      </c>
      <c r="X18" s="17">
        <v>3.1403518867058201E-2</v>
      </c>
      <c r="Y18" s="17">
        <v>1.4477411236739899E-2</v>
      </c>
      <c r="Z18" s="17">
        <v>1.06407994110646E-2</v>
      </c>
      <c r="AA18" s="17">
        <v>2.84291885348168E-2</v>
      </c>
      <c r="AB18" s="17">
        <v>1.0858069908247701E-2</v>
      </c>
      <c r="AC18" s="17">
        <v>1.41769172144356E-2</v>
      </c>
      <c r="AD18" s="17">
        <v>3.9246856929160703E-2</v>
      </c>
      <c r="AE18" s="17"/>
      <c r="AF18" s="17">
        <v>4.4948085687904697E-2</v>
      </c>
      <c r="AG18" s="17">
        <v>1.01681129529579E-2</v>
      </c>
      <c r="AH18" s="17">
        <v>1.1367008249899901E-2</v>
      </c>
      <c r="AI18" s="17"/>
      <c r="AJ18" s="17">
        <v>4.26153103933926E-2</v>
      </c>
      <c r="AK18" s="17">
        <v>1.23382769361361E-2</v>
      </c>
      <c r="AL18" s="17">
        <v>3.5390593652702002E-3</v>
      </c>
      <c r="AM18" s="17">
        <v>5.68303001247965E-2</v>
      </c>
      <c r="AN18" s="17">
        <v>5.4357623944442301E-3</v>
      </c>
      <c r="AO18" s="17"/>
      <c r="AP18" s="17">
        <v>2.7062192147871599E-2</v>
      </c>
      <c r="AQ18" s="17">
        <v>1.251057267119E-2</v>
      </c>
      <c r="AR18" s="17">
        <v>0</v>
      </c>
      <c r="AS18" s="17"/>
      <c r="AT18" s="17">
        <v>2.9983593628649E-2</v>
      </c>
      <c r="AU18" s="17">
        <v>1.80264646657253E-2</v>
      </c>
      <c r="AV18" s="17">
        <v>9.6263083730371707E-3</v>
      </c>
      <c r="AW18" s="17">
        <v>2.1437871318562299E-2</v>
      </c>
      <c r="AX18" s="17">
        <v>2.1993498638505998E-2</v>
      </c>
      <c r="AY18" s="17">
        <v>5.1730187504450797E-2</v>
      </c>
    </row>
    <row r="19" spans="2:51" ht="29" x14ac:dyDescent="0.35">
      <c r="B19" s="18" t="s">
        <v>148</v>
      </c>
      <c r="C19" s="19">
        <v>6.9007633436528396E-2</v>
      </c>
      <c r="D19" s="19">
        <v>7.3955146714271794E-2</v>
      </c>
      <c r="E19" s="19">
        <v>6.3465096193141002E-2</v>
      </c>
      <c r="F19" s="19"/>
      <c r="G19" s="19">
        <v>3.3063874167043601E-2</v>
      </c>
      <c r="H19" s="19">
        <v>4.52934814497125E-2</v>
      </c>
      <c r="I19" s="19">
        <v>5.1028249644510498E-2</v>
      </c>
      <c r="J19" s="19">
        <v>6.9507729105924204E-2</v>
      </c>
      <c r="K19" s="19">
        <v>9.5977938634131094E-2</v>
      </c>
      <c r="L19" s="19">
        <v>0.10816742326654601</v>
      </c>
      <c r="M19" s="19"/>
      <c r="N19" s="19">
        <v>5.5633458541235498E-2</v>
      </c>
      <c r="O19" s="19">
        <v>5.13013206235979E-2</v>
      </c>
      <c r="P19" s="19">
        <v>9.9929254690694094E-2</v>
      </c>
      <c r="Q19" s="19">
        <v>7.3568234935230098E-2</v>
      </c>
      <c r="R19" s="19"/>
      <c r="S19" s="19">
        <v>4.00551270103029E-2</v>
      </c>
      <c r="T19" s="19">
        <v>8.1068969201085694E-2</v>
      </c>
      <c r="U19" s="19">
        <v>6.4193604371031596E-2</v>
      </c>
      <c r="V19" s="19">
        <v>9.7033994383901201E-2</v>
      </c>
      <c r="W19" s="19">
        <v>6.6617444770242604E-2</v>
      </c>
      <c r="X19" s="19">
        <v>7.9197574926957295E-2</v>
      </c>
      <c r="Y19" s="19">
        <v>8.9473220079124505E-2</v>
      </c>
      <c r="Z19" s="19">
        <v>7.0309741452110996E-2</v>
      </c>
      <c r="AA19" s="19">
        <v>6.4772152426927895E-2</v>
      </c>
      <c r="AB19" s="19">
        <v>5.6979025949500599E-2</v>
      </c>
      <c r="AC19" s="19">
        <v>8.1024083710193803E-2</v>
      </c>
      <c r="AD19" s="19">
        <v>3.11520216823442E-2</v>
      </c>
      <c r="AE19" s="19"/>
      <c r="AF19" s="19">
        <v>0.14149660854898399</v>
      </c>
      <c r="AG19" s="19">
        <v>2.5868539511204301E-2</v>
      </c>
      <c r="AH19" s="19">
        <v>4.1064918479795001E-2</v>
      </c>
      <c r="AI19" s="19"/>
      <c r="AJ19" s="19">
        <v>0.11432372364506101</v>
      </c>
      <c r="AK19" s="19">
        <v>3.1880849375588702E-2</v>
      </c>
      <c r="AL19" s="19">
        <v>1.7596457972365798E-2</v>
      </c>
      <c r="AM19" s="19">
        <v>0.43803379784623198</v>
      </c>
      <c r="AN19" s="19">
        <v>4.6472496388531397E-2</v>
      </c>
      <c r="AO19" s="19"/>
      <c r="AP19" s="19">
        <v>2.6470575688024599E-2</v>
      </c>
      <c r="AQ19" s="19">
        <v>1.70855093185244E-2</v>
      </c>
      <c r="AR19" s="19">
        <v>1.13250893246973E-2</v>
      </c>
      <c r="AS19" s="19"/>
      <c r="AT19" s="19">
        <v>8.8723512570255E-2</v>
      </c>
      <c r="AU19" s="19">
        <v>5.9305598448471303E-2</v>
      </c>
      <c r="AV19" s="19">
        <v>8.89576625485132E-2</v>
      </c>
      <c r="AW19" s="19">
        <v>6.3402528517647203E-2</v>
      </c>
      <c r="AX19" s="19">
        <v>4.9879851499893997E-2</v>
      </c>
      <c r="AY19" s="19">
        <v>2.8326982773644899E-2</v>
      </c>
    </row>
    <row r="20" spans="2:51" x14ac:dyDescent="0.35">
      <c r="B20" s="16"/>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Y24"/>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154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138</v>
      </c>
      <c r="C9" s="17">
        <v>0.34310758054187201</v>
      </c>
      <c r="D9" s="17">
        <v>0.36018036404266301</v>
      </c>
      <c r="E9" s="17">
        <v>0.32714911888019699</v>
      </c>
      <c r="F9" s="17"/>
      <c r="G9" s="17">
        <v>0.160718506854168</v>
      </c>
      <c r="H9" s="17">
        <v>0.197759350959575</v>
      </c>
      <c r="I9" s="17">
        <v>0.259327504887232</v>
      </c>
      <c r="J9" s="17">
        <v>0.41188561486277497</v>
      </c>
      <c r="K9" s="17">
        <v>0.43904706662033399</v>
      </c>
      <c r="L9" s="17">
        <v>0.52982457564594798</v>
      </c>
      <c r="M9" s="17"/>
      <c r="N9" s="17">
        <v>0.31394455992234199</v>
      </c>
      <c r="O9" s="17">
        <v>0.30691491304101198</v>
      </c>
      <c r="P9" s="17">
        <v>0.36937551554348702</v>
      </c>
      <c r="Q9" s="17">
        <v>0.38982258262507402</v>
      </c>
      <c r="R9" s="17"/>
      <c r="S9" s="17">
        <v>0.25245891851735502</v>
      </c>
      <c r="T9" s="17">
        <v>0.37003546888795402</v>
      </c>
      <c r="U9" s="17">
        <v>0.37237399669326599</v>
      </c>
      <c r="V9" s="17">
        <v>0.37268766546778997</v>
      </c>
      <c r="W9" s="17">
        <v>0.29567574319945</v>
      </c>
      <c r="X9" s="17">
        <v>0.29127531660601502</v>
      </c>
      <c r="Y9" s="17">
        <v>0.35785056213218702</v>
      </c>
      <c r="Z9" s="17">
        <v>0.34880151453663799</v>
      </c>
      <c r="AA9" s="17">
        <v>0.34823260596009697</v>
      </c>
      <c r="AB9" s="17">
        <v>0.43215110507029703</v>
      </c>
      <c r="AC9" s="17">
        <v>0.36503646986612698</v>
      </c>
      <c r="AD9" s="17">
        <v>0.37964533965594499</v>
      </c>
      <c r="AE9" s="17"/>
      <c r="AF9" s="17">
        <v>0.49184162953542399</v>
      </c>
      <c r="AG9" s="17">
        <v>0.25873676542010499</v>
      </c>
      <c r="AH9" s="17">
        <v>0.324699711771752</v>
      </c>
      <c r="AI9" s="17"/>
      <c r="AJ9" s="17">
        <v>0.48689545861935701</v>
      </c>
      <c r="AK9" s="17">
        <v>0.230285803426306</v>
      </c>
      <c r="AL9" s="17">
        <v>0.209447192365498</v>
      </c>
      <c r="AM9" s="17">
        <v>0.54308233079904</v>
      </c>
      <c r="AN9" s="17">
        <v>0.40805463878792397</v>
      </c>
      <c r="AO9" s="17"/>
      <c r="AP9" s="17">
        <v>0.44771593369833401</v>
      </c>
      <c r="AQ9" s="17">
        <v>0.24527682916007101</v>
      </c>
      <c r="AR9" s="17">
        <v>0.18993332774545599</v>
      </c>
      <c r="AS9" s="17"/>
      <c r="AT9" s="17">
        <v>0.44463690522751198</v>
      </c>
      <c r="AU9" s="17">
        <v>0.30400635407177301</v>
      </c>
      <c r="AV9" s="17">
        <v>0.31769206323992</v>
      </c>
      <c r="AW9" s="17">
        <v>0.29884069056270102</v>
      </c>
      <c r="AX9" s="17">
        <v>0.26590304776169799</v>
      </c>
      <c r="AY9" s="17">
        <v>0.23804007682565501</v>
      </c>
    </row>
    <row r="10" spans="2:51" x14ac:dyDescent="0.35">
      <c r="B10" s="18" t="s">
        <v>139</v>
      </c>
      <c r="C10" s="17">
        <v>6.4978512611150896E-2</v>
      </c>
      <c r="D10" s="17">
        <v>6.6856460788042804E-2</v>
      </c>
      <c r="E10" s="17">
        <v>6.2951845345621996E-2</v>
      </c>
      <c r="F10" s="17"/>
      <c r="G10" s="17">
        <v>4.6036108429896902E-2</v>
      </c>
      <c r="H10" s="17">
        <v>4.5751951384821098E-2</v>
      </c>
      <c r="I10" s="17">
        <v>6.6702525545959998E-2</v>
      </c>
      <c r="J10" s="17">
        <v>5.7422704932709297E-2</v>
      </c>
      <c r="K10" s="17">
        <v>7.1861247254489197E-2</v>
      </c>
      <c r="L10" s="17">
        <v>9.3217522863455596E-2</v>
      </c>
      <c r="M10" s="17"/>
      <c r="N10" s="17">
        <v>5.5705400230838698E-2</v>
      </c>
      <c r="O10" s="17">
        <v>6.3124822862022603E-2</v>
      </c>
      <c r="P10" s="17">
        <v>6.5033219257302696E-2</v>
      </c>
      <c r="Q10" s="17">
        <v>7.5819479518924995E-2</v>
      </c>
      <c r="R10" s="17"/>
      <c r="S10" s="17">
        <v>5.5403272860267999E-2</v>
      </c>
      <c r="T10" s="17">
        <v>5.8797230441344897E-2</v>
      </c>
      <c r="U10" s="17">
        <v>7.2564539898783198E-2</v>
      </c>
      <c r="V10" s="17">
        <v>7.1463353689507195E-2</v>
      </c>
      <c r="W10" s="17">
        <v>7.1220614579055999E-2</v>
      </c>
      <c r="X10" s="17">
        <v>6.9946810812000507E-2</v>
      </c>
      <c r="Y10" s="17">
        <v>5.6987023577252001E-2</v>
      </c>
      <c r="Z10" s="17">
        <v>0.145825842453742</v>
      </c>
      <c r="AA10" s="17">
        <v>6.0844651245506101E-2</v>
      </c>
      <c r="AB10" s="17">
        <v>6.1855707397150697E-2</v>
      </c>
      <c r="AC10" s="17">
        <v>5.02131417842865E-2</v>
      </c>
      <c r="AD10" s="17">
        <v>3.0074092081264599E-2</v>
      </c>
      <c r="AE10" s="17"/>
      <c r="AF10" s="17">
        <v>7.9905785172171298E-2</v>
      </c>
      <c r="AG10" s="17">
        <v>5.2750349911394198E-2</v>
      </c>
      <c r="AH10" s="17">
        <v>7.4980096275773706E-2</v>
      </c>
      <c r="AI10" s="17"/>
      <c r="AJ10" s="17">
        <v>8.0242884625226496E-2</v>
      </c>
      <c r="AK10" s="17">
        <v>5.7770404563554499E-2</v>
      </c>
      <c r="AL10" s="17">
        <v>7.6394493977949798E-2</v>
      </c>
      <c r="AM10" s="17">
        <v>8.4717711305202198E-2</v>
      </c>
      <c r="AN10" s="17">
        <v>5.6777978469834497E-2</v>
      </c>
      <c r="AO10" s="17"/>
      <c r="AP10" s="17">
        <v>8.9527604923868701E-2</v>
      </c>
      <c r="AQ10" s="17">
        <v>5.84893470372412E-2</v>
      </c>
      <c r="AR10" s="17">
        <v>6.9212728503189797E-2</v>
      </c>
      <c r="AS10" s="17"/>
      <c r="AT10" s="17">
        <v>8.4989854871660997E-2</v>
      </c>
      <c r="AU10" s="17">
        <v>5.2382696296165397E-2</v>
      </c>
      <c r="AV10" s="17">
        <v>5.9053333387571003E-2</v>
      </c>
      <c r="AW10" s="17">
        <v>4.6332990736209202E-2</v>
      </c>
      <c r="AX10" s="17">
        <v>5.72811195420313E-2</v>
      </c>
      <c r="AY10" s="17">
        <v>5.8807027700524303E-2</v>
      </c>
    </row>
    <row r="11" spans="2:51" x14ac:dyDescent="0.35">
      <c r="B11" s="18" t="s">
        <v>140</v>
      </c>
      <c r="C11" s="17">
        <v>7.7567835235086105E-2</v>
      </c>
      <c r="D11" s="17">
        <v>8.5244182385234596E-2</v>
      </c>
      <c r="E11" s="17">
        <v>6.9400864885461197E-2</v>
      </c>
      <c r="F11" s="17"/>
      <c r="G11" s="17">
        <v>7.4329281171105696E-2</v>
      </c>
      <c r="H11" s="17">
        <v>7.9307932464725894E-2</v>
      </c>
      <c r="I11" s="17">
        <v>8.7402310257578206E-2</v>
      </c>
      <c r="J11" s="17">
        <v>9.3220112024373705E-2</v>
      </c>
      <c r="K11" s="17">
        <v>7.2662488141222406E-2</v>
      </c>
      <c r="L11" s="17">
        <v>6.09377258126515E-2</v>
      </c>
      <c r="M11" s="17"/>
      <c r="N11" s="17">
        <v>7.46549146180569E-2</v>
      </c>
      <c r="O11" s="17">
        <v>8.4047085089309304E-2</v>
      </c>
      <c r="P11" s="17">
        <v>9.3829903608161194E-2</v>
      </c>
      <c r="Q11" s="17">
        <v>5.85073596956283E-2</v>
      </c>
      <c r="R11" s="17"/>
      <c r="S11" s="17">
        <v>8.1711053733281094E-2</v>
      </c>
      <c r="T11" s="17">
        <v>6.0081004412035302E-2</v>
      </c>
      <c r="U11" s="17">
        <v>6.1140119374822499E-2</v>
      </c>
      <c r="V11" s="17">
        <v>6.3876063069565406E-2</v>
      </c>
      <c r="W11" s="17">
        <v>9.9351929583282997E-2</v>
      </c>
      <c r="X11" s="17">
        <v>9.1172425238239596E-2</v>
      </c>
      <c r="Y11" s="17">
        <v>7.0807827916226404E-2</v>
      </c>
      <c r="Z11" s="17">
        <v>0.103731863703172</v>
      </c>
      <c r="AA11" s="17">
        <v>7.8029057313824604E-2</v>
      </c>
      <c r="AB11" s="17">
        <v>7.8661673725765102E-2</v>
      </c>
      <c r="AC11" s="17">
        <v>9.0075573933018099E-2</v>
      </c>
      <c r="AD11" s="17">
        <v>8.4491898108743205E-2</v>
      </c>
      <c r="AE11" s="17"/>
      <c r="AF11" s="17">
        <v>7.5663613163982402E-2</v>
      </c>
      <c r="AG11" s="17">
        <v>7.8334512414959506E-2</v>
      </c>
      <c r="AH11" s="17">
        <v>7.4465550539771996E-2</v>
      </c>
      <c r="AI11" s="17"/>
      <c r="AJ11" s="17">
        <v>7.7655724318792696E-2</v>
      </c>
      <c r="AK11" s="17">
        <v>9.2329550039714506E-2</v>
      </c>
      <c r="AL11" s="17">
        <v>7.9531878652051205E-2</v>
      </c>
      <c r="AM11" s="17">
        <v>3.53424067821375E-2</v>
      </c>
      <c r="AN11" s="17">
        <v>7.44176338829656E-2</v>
      </c>
      <c r="AO11" s="17"/>
      <c r="AP11" s="17">
        <v>8.74448065095213E-2</v>
      </c>
      <c r="AQ11" s="17">
        <v>9.6336104645959306E-2</v>
      </c>
      <c r="AR11" s="17">
        <v>7.0822155186289995E-2</v>
      </c>
      <c r="AS11" s="17"/>
      <c r="AT11" s="17">
        <v>6.4387473479278895E-2</v>
      </c>
      <c r="AU11" s="17">
        <v>8.2596013160627105E-2</v>
      </c>
      <c r="AV11" s="17">
        <v>6.8739056067585097E-2</v>
      </c>
      <c r="AW11" s="17">
        <v>8.9776001755368498E-2</v>
      </c>
      <c r="AX11" s="17">
        <v>8.8241252064536299E-2</v>
      </c>
      <c r="AY11" s="17">
        <v>7.6477616682611799E-2</v>
      </c>
    </row>
    <row r="12" spans="2:51" x14ac:dyDescent="0.35">
      <c r="B12" s="18" t="s">
        <v>141</v>
      </c>
      <c r="C12" s="17">
        <v>6.96748798132244E-2</v>
      </c>
      <c r="D12" s="17">
        <v>6.9329628731975901E-2</v>
      </c>
      <c r="E12" s="17">
        <v>7.0353721753800599E-2</v>
      </c>
      <c r="F12" s="17"/>
      <c r="G12" s="17">
        <v>0.10500927952516199</v>
      </c>
      <c r="H12" s="17">
        <v>8.5427704542871505E-2</v>
      </c>
      <c r="I12" s="17">
        <v>6.0620980648203399E-2</v>
      </c>
      <c r="J12" s="17">
        <v>5.2945006848418998E-2</v>
      </c>
      <c r="K12" s="17">
        <v>7.3886101349658298E-2</v>
      </c>
      <c r="L12" s="17">
        <v>5.1577344989848999E-2</v>
      </c>
      <c r="M12" s="17"/>
      <c r="N12" s="17">
        <v>6.8798422020182798E-2</v>
      </c>
      <c r="O12" s="17">
        <v>6.9051635454647903E-2</v>
      </c>
      <c r="P12" s="17">
        <v>6.6504239330647599E-2</v>
      </c>
      <c r="Q12" s="17">
        <v>7.3862177709023299E-2</v>
      </c>
      <c r="R12" s="17"/>
      <c r="S12" s="17">
        <v>8.7345264883184004E-2</v>
      </c>
      <c r="T12" s="17">
        <v>7.4958112259459794E-2</v>
      </c>
      <c r="U12" s="17">
        <v>6.8553165531081095E-2</v>
      </c>
      <c r="V12" s="17">
        <v>6.7938057673833804E-2</v>
      </c>
      <c r="W12" s="17">
        <v>7.5472077897524803E-2</v>
      </c>
      <c r="X12" s="17">
        <v>7.83798860301788E-2</v>
      </c>
      <c r="Y12" s="17">
        <v>5.9298515211002101E-2</v>
      </c>
      <c r="Z12" s="17">
        <v>6.0488736621318297E-2</v>
      </c>
      <c r="AA12" s="17">
        <v>6.9622018020318005E-2</v>
      </c>
      <c r="AB12" s="17">
        <v>5.3564229290235202E-2</v>
      </c>
      <c r="AC12" s="17">
        <v>6.5527147270525707E-2</v>
      </c>
      <c r="AD12" s="17">
        <v>2.8216619015192401E-2</v>
      </c>
      <c r="AE12" s="17"/>
      <c r="AF12" s="17">
        <v>5.5072525953450399E-2</v>
      </c>
      <c r="AG12" s="17">
        <v>7.8340530215100901E-2</v>
      </c>
      <c r="AH12" s="17">
        <v>7.0785234742778799E-2</v>
      </c>
      <c r="AI12" s="17"/>
      <c r="AJ12" s="17">
        <v>6.56471650265395E-2</v>
      </c>
      <c r="AK12" s="17">
        <v>9.5637094089148195E-2</v>
      </c>
      <c r="AL12" s="17">
        <v>7.0319632788948094E-2</v>
      </c>
      <c r="AM12" s="17">
        <v>2.55720550000826E-2</v>
      </c>
      <c r="AN12" s="17">
        <v>4.9634600424745302E-2</v>
      </c>
      <c r="AO12" s="17"/>
      <c r="AP12" s="17">
        <v>7.2146490706990404E-2</v>
      </c>
      <c r="AQ12" s="17">
        <v>8.9754411383479796E-2</v>
      </c>
      <c r="AR12" s="17">
        <v>9.1177531811547294E-2</v>
      </c>
      <c r="AS12" s="17"/>
      <c r="AT12" s="17">
        <v>5.9961054557547203E-2</v>
      </c>
      <c r="AU12" s="17">
        <v>7.0148933892463697E-2</v>
      </c>
      <c r="AV12" s="17">
        <v>8.9817353187792104E-2</v>
      </c>
      <c r="AW12" s="17">
        <v>8.5925143314418806E-2</v>
      </c>
      <c r="AX12" s="17">
        <v>6.7397474860096104E-2</v>
      </c>
      <c r="AY12" s="17">
        <v>6.3975105178227604E-2</v>
      </c>
    </row>
    <row r="13" spans="2:51" x14ac:dyDescent="0.35">
      <c r="B13" s="18" t="s">
        <v>142</v>
      </c>
      <c r="C13" s="17">
        <v>6.7572656673334799E-2</v>
      </c>
      <c r="D13" s="17">
        <v>6.7378172211064305E-2</v>
      </c>
      <c r="E13" s="17">
        <v>6.8094115987949205E-2</v>
      </c>
      <c r="F13" s="17"/>
      <c r="G13" s="17">
        <v>9.7895830420364302E-2</v>
      </c>
      <c r="H13" s="17">
        <v>8.1798319131365899E-2</v>
      </c>
      <c r="I13" s="17">
        <v>8.9547140017155399E-2</v>
      </c>
      <c r="J13" s="17">
        <v>5.5077011821185302E-2</v>
      </c>
      <c r="K13" s="17">
        <v>5.9215017718755203E-2</v>
      </c>
      <c r="L13" s="17">
        <v>3.3838992968057202E-2</v>
      </c>
      <c r="M13" s="17"/>
      <c r="N13" s="17">
        <v>7.9545295118845005E-2</v>
      </c>
      <c r="O13" s="17">
        <v>6.42284511823763E-2</v>
      </c>
      <c r="P13" s="17">
        <v>5.29258903463675E-2</v>
      </c>
      <c r="Q13" s="17">
        <v>7.0918863634058596E-2</v>
      </c>
      <c r="R13" s="17"/>
      <c r="S13" s="17">
        <v>9.1125635692327997E-2</v>
      </c>
      <c r="T13" s="17">
        <v>5.7148823867896797E-2</v>
      </c>
      <c r="U13" s="17">
        <v>6.7344445873951594E-2</v>
      </c>
      <c r="V13" s="17">
        <v>5.4149699576708399E-2</v>
      </c>
      <c r="W13" s="17">
        <v>6.9780697762366006E-2</v>
      </c>
      <c r="X13" s="17">
        <v>6.4815346841046798E-2</v>
      </c>
      <c r="Y13" s="17">
        <v>7.1266063063239002E-2</v>
      </c>
      <c r="Z13" s="17">
        <v>4.4644631945573401E-2</v>
      </c>
      <c r="AA13" s="17">
        <v>6.7124828831946703E-2</v>
      </c>
      <c r="AB13" s="17">
        <v>4.9898564022270102E-2</v>
      </c>
      <c r="AC13" s="17">
        <v>8.9946061700275998E-2</v>
      </c>
      <c r="AD13" s="17">
        <v>8.4974935595770199E-2</v>
      </c>
      <c r="AE13" s="17"/>
      <c r="AF13" s="17">
        <v>4.43085541794895E-2</v>
      </c>
      <c r="AG13" s="17">
        <v>8.2888586806082104E-2</v>
      </c>
      <c r="AH13" s="17">
        <v>6.8370372149927999E-2</v>
      </c>
      <c r="AI13" s="17"/>
      <c r="AJ13" s="17">
        <v>5.1011432274011601E-2</v>
      </c>
      <c r="AK13" s="17">
        <v>8.4206854876607395E-2</v>
      </c>
      <c r="AL13" s="17">
        <v>8.9153666450177804E-2</v>
      </c>
      <c r="AM13" s="17">
        <v>9.6525859131756195E-2</v>
      </c>
      <c r="AN13" s="17">
        <v>5.51221954753119E-2</v>
      </c>
      <c r="AO13" s="17"/>
      <c r="AP13" s="17">
        <v>6.3641955363684194E-2</v>
      </c>
      <c r="AQ13" s="17">
        <v>8.9857956915059406E-2</v>
      </c>
      <c r="AR13" s="17">
        <v>6.5769978381346295E-2</v>
      </c>
      <c r="AS13" s="17"/>
      <c r="AT13" s="17">
        <v>4.9823758709208597E-2</v>
      </c>
      <c r="AU13" s="17">
        <v>7.1368382804373104E-2</v>
      </c>
      <c r="AV13" s="17">
        <v>7.9706394500487304E-2</v>
      </c>
      <c r="AW13" s="17">
        <v>8.9154809213259606E-2</v>
      </c>
      <c r="AX13" s="17">
        <v>7.2118863395257193E-2</v>
      </c>
      <c r="AY13" s="17">
        <v>8.1494375696150201E-2</v>
      </c>
    </row>
    <row r="14" spans="2:51" x14ac:dyDescent="0.35">
      <c r="B14" s="18" t="s">
        <v>143</v>
      </c>
      <c r="C14" s="17">
        <v>0.145224792551641</v>
      </c>
      <c r="D14" s="17">
        <v>0.13281846462368799</v>
      </c>
      <c r="E14" s="17">
        <v>0.15757350737090101</v>
      </c>
      <c r="F14" s="17"/>
      <c r="G14" s="17">
        <v>0.19377364734042299</v>
      </c>
      <c r="H14" s="17">
        <v>0.20226848503439199</v>
      </c>
      <c r="I14" s="17">
        <v>0.154251994032788</v>
      </c>
      <c r="J14" s="17">
        <v>0.121998077036377</v>
      </c>
      <c r="K14" s="17">
        <v>0.11847215487441599</v>
      </c>
      <c r="L14" s="17">
        <v>9.6205783158416602E-2</v>
      </c>
      <c r="M14" s="17"/>
      <c r="N14" s="17">
        <v>0.14604769909757501</v>
      </c>
      <c r="O14" s="17">
        <v>0.14204660120953899</v>
      </c>
      <c r="P14" s="17">
        <v>0.16207883772430901</v>
      </c>
      <c r="Q14" s="17">
        <v>0.133647403136781</v>
      </c>
      <c r="R14" s="17"/>
      <c r="S14" s="17">
        <v>0.151643700324121</v>
      </c>
      <c r="T14" s="17">
        <v>0.133612028678567</v>
      </c>
      <c r="U14" s="17">
        <v>0.109223791380469</v>
      </c>
      <c r="V14" s="17">
        <v>0.122087518296042</v>
      </c>
      <c r="W14" s="17">
        <v>0.16690891317697301</v>
      </c>
      <c r="X14" s="17">
        <v>0.14926610033021501</v>
      </c>
      <c r="Y14" s="17">
        <v>0.18042017834031299</v>
      </c>
      <c r="Z14" s="17">
        <v>0.148697738400278</v>
      </c>
      <c r="AA14" s="17">
        <v>0.1457008955821</v>
      </c>
      <c r="AB14" s="17">
        <v>0.12622552824545399</v>
      </c>
      <c r="AC14" s="17">
        <v>0.128853099377679</v>
      </c>
      <c r="AD14" s="17">
        <v>0.25213942964034303</v>
      </c>
      <c r="AE14" s="17"/>
      <c r="AF14" s="17">
        <v>0.100200506933767</v>
      </c>
      <c r="AG14" s="17">
        <v>0.15114419379350799</v>
      </c>
      <c r="AH14" s="17">
        <v>0.20288621040712401</v>
      </c>
      <c r="AI14" s="17"/>
      <c r="AJ14" s="17">
        <v>0.10120279243933999</v>
      </c>
      <c r="AK14" s="17">
        <v>0.14462342571032599</v>
      </c>
      <c r="AL14" s="17">
        <v>0.14919258673465499</v>
      </c>
      <c r="AM14" s="17">
        <v>9.7389544867826902E-2</v>
      </c>
      <c r="AN14" s="17">
        <v>0.21914882655509499</v>
      </c>
      <c r="AO14" s="17"/>
      <c r="AP14" s="17">
        <v>9.0792998052105306E-2</v>
      </c>
      <c r="AQ14" s="17">
        <v>0.16192368411726099</v>
      </c>
      <c r="AR14" s="17">
        <v>0.16394062070418999</v>
      </c>
      <c r="AS14" s="17"/>
      <c r="AT14" s="17">
        <v>0.107813143507383</v>
      </c>
      <c r="AU14" s="17">
        <v>0.16197371239504599</v>
      </c>
      <c r="AV14" s="17">
        <v>0.14438024016029499</v>
      </c>
      <c r="AW14" s="17">
        <v>0.16796101468942801</v>
      </c>
      <c r="AX14" s="17">
        <v>0.17717994620703101</v>
      </c>
      <c r="AY14" s="17">
        <v>0.16452177986835401</v>
      </c>
    </row>
    <row r="15" spans="2:51" x14ac:dyDescent="0.35">
      <c r="B15" s="18" t="s">
        <v>144</v>
      </c>
      <c r="C15" s="17">
        <v>6.3386731705523294E-2</v>
      </c>
      <c r="D15" s="17">
        <v>6.4401925240399699E-2</v>
      </c>
      <c r="E15" s="17">
        <v>6.2707689381550399E-2</v>
      </c>
      <c r="F15" s="17"/>
      <c r="G15" s="17">
        <v>7.1549216186877304E-2</v>
      </c>
      <c r="H15" s="17">
        <v>9.5949924300413006E-2</v>
      </c>
      <c r="I15" s="17">
        <v>7.5256069701898104E-2</v>
      </c>
      <c r="J15" s="17">
        <v>6.17648675366173E-2</v>
      </c>
      <c r="K15" s="17">
        <v>4.4872504094689201E-2</v>
      </c>
      <c r="L15" s="17">
        <v>3.5651164257472202E-2</v>
      </c>
      <c r="M15" s="17"/>
      <c r="N15" s="17">
        <v>6.9523919115979396E-2</v>
      </c>
      <c r="O15" s="17">
        <v>7.4609399576338997E-2</v>
      </c>
      <c r="P15" s="17">
        <v>5.341827441923E-2</v>
      </c>
      <c r="Q15" s="17">
        <v>5.26963147478152E-2</v>
      </c>
      <c r="R15" s="17"/>
      <c r="S15" s="17">
        <v>8.4039679234849701E-2</v>
      </c>
      <c r="T15" s="17">
        <v>5.8391472236230403E-2</v>
      </c>
      <c r="U15" s="17">
        <v>8.1962558346196396E-2</v>
      </c>
      <c r="V15" s="17">
        <v>5.4954962744243399E-2</v>
      </c>
      <c r="W15" s="17">
        <v>6.71304190767852E-2</v>
      </c>
      <c r="X15" s="17">
        <v>9.3250070349228095E-2</v>
      </c>
      <c r="Y15" s="17">
        <v>4.97638995044552E-2</v>
      </c>
      <c r="Z15" s="17">
        <v>2.8522392842457101E-2</v>
      </c>
      <c r="AA15" s="17">
        <v>4.7258375040785797E-2</v>
      </c>
      <c r="AB15" s="17">
        <v>5.8708399679365003E-2</v>
      </c>
      <c r="AC15" s="17">
        <v>5.3055890793563897E-2</v>
      </c>
      <c r="AD15" s="17">
        <v>3.9081594831857698E-2</v>
      </c>
      <c r="AE15" s="17"/>
      <c r="AF15" s="17">
        <v>4.9470365598065599E-2</v>
      </c>
      <c r="AG15" s="17">
        <v>7.9603995116713899E-2</v>
      </c>
      <c r="AH15" s="17">
        <v>4.72365229836623E-2</v>
      </c>
      <c r="AI15" s="17"/>
      <c r="AJ15" s="17">
        <v>5.0596706473144099E-2</v>
      </c>
      <c r="AK15" s="17">
        <v>8.5612596445728897E-2</v>
      </c>
      <c r="AL15" s="17">
        <v>8.3322016352701603E-2</v>
      </c>
      <c r="AM15" s="17">
        <v>7.3864422357210593E-2</v>
      </c>
      <c r="AN15" s="17">
        <v>2.9248339623609398E-2</v>
      </c>
      <c r="AO15" s="17"/>
      <c r="AP15" s="17">
        <v>5.9506319704259097E-2</v>
      </c>
      <c r="AQ15" s="17">
        <v>8.1703834111259796E-2</v>
      </c>
      <c r="AR15" s="17">
        <v>0.117507888863199</v>
      </c>
      <c r="AS15" s="17"/>
      <c r="AT15" s="17">
        <v>4.6175656322907301E-2</v>
      </c>
      <c r="AU15" s="17">
        <v>7.1914360775438502E-2</v>
      </c>
      <c r="AV15" s="17">
        <v>6.6767967926528102E-2</v>
      </c>
      <c r="AW15" s="17">
        <v>6.6452402409427902E-2</v>
      </c>
      <c r="AX15" s="17">
        <v>8.4794198678020502E-2</v>
      </c>
      <c r="AY15" s="17">
        <v>4.5747259393310598E-2</v>
      </c>
    </row>
    <row r="16" spans="2:51" x14ac:dyDescent="0.35">
      <c r="B16" s="18" t="s">
        <v>145</v>
      </c>
      <c r="C16" s="17">
        <v>5.87020824104919E-2</v>
      </c>
      <c r="D16" s="17">
        <v>4.9355810166857299E-2</v>
      </c>
      <c r="E16" s="17">
        <v>6.7583757947750206E-2</v>
      </c>
      <c r="F16" s="17"/>
      <c r="G16" s="17">
        <v>8.8727190607659004E-2</v>
      </c>
      <c r="H16" s="17">
        <v>7.8587918643162794E-2</v>
      </c>
      <c r="I16" s="17">
        <v>7.0796748280130106E-2</v>
      </c>
      <c r="J16" s="17">
        <v>4.8323277323472302E-2</v>
      </c>
      <c r="K16" s="17">
        <v>3.8677292343643303E-2</v>
      </c>
      <c r="L16" s="17">
        <v>3.4685910744880401E-2</v>
      </c>
      <c r="M16" s="17"/>
      <c r="N16" s="17">
        <v>6.4486609035414102E-2</v>
      </c>
      <c r="O16" s="17">
        <v>6.8994200862250193E-2</v>
      </c>
      <c r="P16" s="17">
        <v>4.3627686161705502E-2</v>
      </c>
      <c r="Q16" s="17">
        <v>5.57635339631724E-2</v>
      </c>
      <c r="R16" s="17"/>
      <c r="S16" s="17">
        <v>7.0717045075974594E-2</v>
      </c>
      <c r="T16" s="17">
        <v>6.6696781660485802E-2</v>
      </c>
      <c r="U16" s="17">
        <v>4.5457459615787198E-2</v>
      </c>
      <c r="V16" s="17">
        <v>7.3094969929512005E-2</v>
      </c>
      <c r="W16" s="17">
        <v>5.6115350433368301E-2</v>
      </c>
      <c r="X16" s="17">
        <v>4.9449977950337003E-2</v>
      </c>
      <c r="Y16" s="17">
        <v>6.1675587538760603E-2</v>
      </c>
      <c r="Z16" s="17">
        <v>4.1680902944202201E-2</v>
      </c>
      <c r="AA16" s="17">
        <v>6.5844279513206899E-2</v>
      </c>
      <c r="AB16" s="17">
        <v>4.3036587936758797E-2</v>
      </c>
      <c r="AC16" s="17">
        <v>5.2251308855889203E-2</v>
      </c>
      <c r="AD16" s="17">
        <v>4.0339382330129403E-2</v>
      </c>
      <c r="AE16" s="17"/>
      <c r="AF16" s="17">
        <v>2.8170606301453301E-2</v>
      </c>
      <c r="AG16" s="17">
        <v>7.9077302407325897E-2</v>
      </c>
      <c r="AH16" s="17">
        <v>4.7501570431050598E-2</v>
      </c>
      <c r="AI16" s="17"/>
      <c r="AJ16" s="17">
        <v>2.9160635753933201E-2</v>
      </c>
      <c r="AK16" s="17">
        <v>8.5568634227748894E-2</v>
      </c>
      <c r="AL16" s="17">
        <v>8.4638836219780106E-2</v>
      </c>
      <c r="AM16" s="17">
        <v>0</v>
      </c>
      <c r="AN16" s="17">
        <v>4.2679627176095601E-2</v>
      </c>
      <c r="AO16" s="17"/>
      <c r="AP16" s="17">
        <v>3.1673064561102297E-2</v>
      </c>
      <c r="AQ16" s="17">
        <v>8.2785846733232901E-2</v>
      </c>
      <c r="AR16" s="17">
        <v>8.2220364207846106E-2</v>
      </c>
      <c r="AS16" s="17"/>
      <c r="AT16" s="17">
        <v>3.9812649323287902E-2</v>
      </c>
      <c r="AU16" s="17">
        <v>7.6164134476346901E-2</v>
      </c>
      <c r="AV16" s="17">
        <v>6.4546606890025005E-2</v>
      </c>
      <c r="AW16" s="17">
        <v>6.6601330151809204E-2</v>
      </c>
      <c r="AX16" s="17">
        <v>6.5476559672048906E-2</v>
      </c>
      <c r="AY16" s="17">
        <v>6.54058472591416E-2</v>
      </c>
    </row>
    <row r="17" spans="2:51" x14ac:dyDescent="0.35">
      <c r="B17" s="18" t="s">
        <v>146</v>
      </c>
      <c r="C17" s="17">
        <v>4.5273171011734697E-2</v>
      </c>
      <c r="D17" s="17">
        <v>4.3122754369004798E-2</v>
      </c>
      <c r="E17" s="17">
        <v>4.7593014535837697E-2</v>
      </c>
      <c r="F17" s="17"/>
      <c r="G17" s="17">
        <v>8.3426686881524006E-2</v>
      </c>
      <c r="H17" s="17">
        <v>4.7218333086319501E-2</v>
      </c>
      <c r="I17" s="17">
        <v>6.1024324285177803E-2</v>
      </c>
      <c r="J17" s="17">
        <v>3.6977946113654597E-2</v>
      </c>
      <c r="K17" s="17">
        <v>2.88615086648903E-2</v>
      </c>
      <c r="L17" s="17">
        <v>2.3351628105413198E-2</v>
      </c>
      <c r="M17" s="17"/>
      <c r="N17" s="17">
        <v>6.2808354085315696E-2</v>
      </c>
      <c r="O17" s="17">
        <v>5.9349683938629702E-2</v>
      </c>
      <c r="P17" s="17">
        <v>2.7806528037112602E-2</v>
      </c>
      <c r="Q17" s="17">
        <v>2.7616185806580502E-2</v>
      </c>
      <c r="R17" s="17"/>
      <c r="S17" s="17">
        <v>5.61620159443477E-2</v>
      </c>
      <c r="T17" s="17">
        <v>4.0516121167765901E-2</v>
      </c>
      <c r="U17" s="17">
        <v>4.9611785237810999E-2</v>
      </c>
      <c r="V17" s="17">
        <v>4.8028229412431303E-2</v>
      </c>
      <c r="W17" s="17">
        <v>5.7443666248164799E-2</v>
      </c>
      <c r="X17" s="17">
        <v>3.49046134866903E-2</v>
      </c>
      <c r="Y17" s="17">
        <v>3.6876675558320901E-2</v>
      </c>
      <c r="Z17" s="17">
        <v>2.8693729554203899E-2</v>
      </c>
      <c r="AA17" s="17">
        <v>5.5200367175674697E-2</v>
      </c>
      <c r="AB17" s="17">
        <v>2.89593943481192E-2</v>
      </c>
      <c r="AC17" s="17">
        <v>5.4821607059072401E-2</v>
      </c>
      <c r="AD17" s="17">
        <v>3.9210674966331002E-2</v>
      </c>
      <c r="AE17" s="17"/>
      <c r="AF17" s="17">
        <v>3.0713872288248699E-2</v>
      </c>
      <c r="AG17" s="17">
        <v>5.7025999780736601E-2</v>
      </c>
      <c r="AH17" s="17">
        <v>4.0455009631342499E-2</v>
      </c>
      <c r="AI17" s="17"/>
      <c r="AJ17" s="17">
        <v>2.6987579252592101E-2</v>
      </c>
      <c r="AK17" s="17">
        <v>6.3265616765071003E-2</v>
      </c>
      <c r="AL17" s="17">
        <v>8.3530622055428494E-2</v>
      </c>
      <c r="AM17" s="17">
        <v>0</v>
      </c>
      <c r="AN17" s="17">
        <v>2.5512817922847101E-2</v>
      </c>
      <c r="AO17" s="17"/>
      <c r="AP17" s="17">
        <v>3.09727793221031E-2</v>
      </c>
      <c r="AQ17" s="17">
        <v>5.5017472276983503E-2</v>
      </c>
      <c r="AR17" s="17">
        <v>8.9181428705275803E-2</v>
      </c>
      <c r="AS17" s="17"/>
      <c r="AT17" s="17">
        <v>4.1541049440589103E-2</v>
      </c>
      <c r="AU17" s="17">
        <v>5.0816605448041001E-2</v>
      </c>
      <c r="AV17" s="17">
        <v>3.33697331184147E-2</v>
      </c>
      <c r="AW17" s="17">
        <v>4.7045696088652098E-2</v>
      </c>
      <c r="AX17" s="17">
        <v>4.6377691267208199E-2</v>
      </c>
      <c r="AY17" s="17">
        <v>7.6077223156618204E-2</v>
      </c>
    </row>
    <row r="18" spans="2:51" x14ac:dyDescent="0.35">
      <c r="B18" s="18" t="s">
        <v>147</v>
      </c>
      <c r="C18" s="17">
        <v>2.2413624358506901E-2</v>
      </c>
      <c r="D18" s="17">
        <v>2.3660148907129801E-2</v>
      </c>
      <c r="E18" s="17">
        <v>2.0875136003629498E-2</v>
      </c>
      <c r="F18" s="17"/>
      <c r="G18" s="17">
        <v>3.6149679342963599E-2</v>
      </c>
      <c r="H18" s="17">
        <v>2.80345806807583E-2</v>
      </c>
      <c r="I18" s="17">
        <v>2.6913249244202301E-2</v>
      </c>
      <c r="J18" s="17">
        <v>1.9970866170961402E-2</v>
      </c>
      <c r="K18" s="17">
        <v>1.8026390214758398E-2</v>
      </c>
      <c r="L18" s="17">
        <v>1.00241809282011E-2</v>
      </c>
      <c r="M18" s="17"/>
      <c r="N18" s="17">
        <v>2.0777696331957099E-2</v>
      </c>
      <c r="O18" s="17">
        <v>2.3889599484700701E-2</v>
      </c>
      <c r="P18" s="17">
        <v>2.56982962056083E-2</v>
      </c>
      <c r="Q18" s="17">
        <v>2.00458035735918E-2</v>
      </c>
      <c r="R18" s="17"/>
      <c r="S18" s="17">
        <v>2.6622551161410501E-2</v>
      </c>
      <c r="T18" s="17">
        <v>2.0721020228453201E-2</v>
      </c>
      <c r="U18" s="17">
        <v>2.2346889644027E-2</v>
      </c>
      <c r="V18" s="17">
        <v>2.3246436550547402E-2</v>
      </c>
      <c r="W18" s="17">
        <v>2.4832668156871601E-2</v>
      </c>
      <c r="X18" s="17">
        <v>3.6069019126260302E-2</v>
      </c>
      <c r="Y18" s="17">
        <v>1.9509286777694701E-2</v>
      </c>
      <c r="Z18" s="17">
        <v>1.3652476703990399E-2</v>
      </c>
      <c r="AA18" s="17">
        <v>1.6412060894080899E-2</v>
      </c>
      <c r="AB18" s="17">
        <v>2.69016852809673E-2</v>
      </c>
      <c r="AC18" s="17">
        <v>1.5843525967552001E-2</v>
      </c>
      <c r="AD18" s="17">
        <v>0</v>
      </c>
      <c r="AE18" s="17"/>
      <c r="AF18" s="17">
        <v>1.56553626769599E-2</v>
      </c>
      <c r="AG18" s="17">
        <v>2.5696316557849999E-2</v>
      </c>
      <c r="AH18" s="17">
        <v>1.62423143157008E-2</v>
      </c>
      <c r="AI18" s="17"/>
      <c r="AJ18" s="17">
        <v>1.06155398194509E-2</v>
      </c>
      <c r="AK18" s="17">
        <v>3.0658443980588101E-2</v>
      </c>
      <c r="AL18" s="17">
        <v>2.7053111544307399E-2</v>
      </c>
      <c r="AM18" s="17">
        <v>0</v>
      </c>
      <c r="AN18" s="17">
        <v>8.3152811764755606E-3</v>
      </c>
      <c r="AO18" s="17"/>
      <c r="AP18" s="17">
        <v>1.04264387513832E-2</v>
      </c>
      <c r="AQ18" s="17">
        <v>1.6533113973432399E-2</v>
      </c>
      <c r="AR18" s="17">
        <v>3.20947934919723E-2</v>
      </c>
      <c r="AS18" s="17"/>
      <c r="AT18" s="17">
        <v>1.9075303840263999E-2</v>
      </c>
      <c r="AU18" s="17">
        <v>2.27870941615319E-2</v>
      </c>
      <c r="AV18" s="17">
        <v>2.29434852635227E-2</v>
      </c>
      <c r="AW18" s="17">
        <v>1.22625700027527E-2</v>
      </c>
      <c r="AX18" s="17">
        <v>2.8053017895216501E-2</v>
      </c>
      <c r="AY18" s="17">
        <v>5.4904602528211298E-2</v>
      </c>
    </row>
    <row r="19" spans="2:51" ht="29" x14ac:dyDescent="0.35">
      <c r="B19" s="18" t="s">
        <v>148</v>
      </c>
      <c r="C19" s="19">
        <v>4.2098133087433903E-2</v>
      </c>
      <c r="D19" s="19">
        <v>3.7652088533939601E-2</v>
      </c>
      <c r="E19" s="19">
        <v>4.5717227907301303E-2</v>
      </c>
      <c r="F19" s="19"/>
      <c r="G19" s="19">
        <v>4.2384573239855901E-2</v>
      </c>
      <c r="H19" s="19">
        <v>5.7895499771594999E-2</v>
      </c>
      <c r="I19" s="19">
        <v>4.8157153099675602E-2</v>
      </c>
      <c r="J19" s="19">
        <v>4.0414515329455197E-2</v>
      </c>
      <c r="K19" s="19">
        <v>3.4418228723143499E-2</v>
      </c>
      <c r="L19" s="19">
        <v>3.0685170525654899E-2</v>
      </c>
      <c r="M19" s="19"/>
      <c r="N19" s="19">
        <v>4.3707130423493203E-2</v>
      </c>
      <c r="O19" s="19">
        <v>4.3743607299173398E-2</v>
      </c>
      <c r="P19" s="19">
        <v>3.9701609366068501E-2</v>
      </c>
      <c r="Q19" s="19">
        <v>4.1300295589349799E-2</v>
      </c>
      <c r="R19" s="19"/>
      <c r="S19" s="19">
        <v>4.2770862572880798E-2</v>
      </c>
      <c r="T19" s="19">
        <v>5.9041936159806803E-2</v>
      </c>
      <c r="U19" s="19">
        <v>4.9421248403804498E-2</v>
      </c>
      <c r="V19" s="19">
        <v>4.8473043589819201E-2</v>
      </c>
      <c r="W19" s="19">
        <v>1.60679198861573E-2</v>
      </c>
      <c r="X19" s="19">
        <v>4.14704332297883E-2</v>
      </c>
      <c r="Y19" s="19">
        <v>3.5544380380549002E-2</v>
      </c>
      <c r="Z19" s="19">
        <v>3.5260170294424999E-2</v>
      </c>
      <c r="AA19" s="19">
        <v>4.5730860422459399E-2</v>
      </c>
      <c r="AB19" s="19">
        <v>4.00371250036178E-2</v>
      </c>
      <c r="AC19" s="19">
        <v>3.4376173392010601E-2</v>
      </c>
      <c r="AD19" s="19">
        <v>2.1826033774423801E-2</v>
      </c>
      <c r="AE19" s="19"/>
      <c r="AF19" s="19">
        <v>2.8997178196988299E-2</v>
      </c>
      <c r="AG19" s="19">
        <v>5.6401447576223798E-2</v>
      </c>
      <c r="AH19" s="19">
        <v>3.2377406751115403E-2</v>
      </c>
      <c r="AI19" s="19"/>
      <c r="AJ19" s="19">
        <v>1.9984081397611701E-2</v>
      </c>
      <c r="AK19" s="19">
        <v>3.00415758752067E-2</v>
      </c>
      <c r="AL19" s="19">
        <v>4.7415962858502997E-2</v>
      </c>
      <c r="AM19" s="19">
        <v>4.3505669756743699E-2</v>
      </c>
      <c r="AN19" s="19">
        <v>3.1088060505096E-2</v>
      </c>
      <c r="AO19" s="19"/>
      <c r="AP19" s="19">
        <v>1.6151608406648098E-2</v>
      </c>
      <c r="AQ19" s="19">
        <v>2.2321399646020101E-2</v>
      </c>
      <c r="AR19" s="19">
        <v>2.8139182399687501E-2</v>
      </c>
      <c r="AS19" s="19"/>
      <c r="AT19" s="19">
        <v>4.1783150720361102E-2</v>
      </c>
      <c r="AU19" s="19">
        <v>3.5841712518192903E-2</v>
      </c>
      <c r="AV19" s="19">
        <v>5.2983766257858403E-2</v>
      </c>
      <c r="AW19" s="19">
        <v>2.9647351075973601E-2</v>
      </c>
      <c r="AX19" s="19">
        <v>4.7176828656856198E-2</v>
      </c>
      <c r="AY19" s="19">
        <v>7.4549085711195298E-2</v>
      </c>
    </row>
    <row r="20" spans="2:51" x14ac:dyDescent="0.35">
      <c r="B20" s="16"/>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Y24"/>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155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314</v>
      </c>
      <c r="D7" s="10">
        <v>172</v>
      </c>
      <c r="E7" s="10">
        <v>140</v>
      </c>
      <c r="F7" s="10"/>
      <c r="G7" s="10">
        <v>35</v>
      </c>
      <c r="H7" s="10">
        <v>50</v>
      </c>
      <c r="I7" s="10">
        <v>52</v>
      </c>
      <c r="J7" s="10">
        <v>57</v>
      </c>
      <c r="K7" s="10">
        <v>42</v>
      </c>
      <c r="L7" s="10">
        <v>78</v>
      </c>
      <c r="M7" s="10"/>
      <c r="N7" s="10">
        <v>104</v>
      </c>
      <c r="O7" s="10">
        <v>84</v>
      </c>
      <c r="P7" s="10">
        <v>53</v>
      </c>
      <c r="Q7" s="10">
        <v>71</v>
      </c>
      <c r="R7" s="10"/>
      <c r="S7" s="10" t="s">
        <v>73</v>
      </c>
      <c r="T7" s="10" t="s">
        <v>73</v>
      </c>
      <c r="U7" s="10" t="s">
        <v>73</v>
      </c>
      <c r="V7" s="10" t="s">
        <v>73</v>
      </c>
      <c r="W7" s="10" t="s">
        <v>73</v>
      </c>
      <c r="X7" s="10" t="s">
        <v>73</v>
      </c>
      <c r="Y7" s="10" t="s">
        <v>73</v>
      </c>
      <c r="Z7" s="10" t="s">
        <v>73</v>
      </c>
      <c r="AA7" s="10" t="s">
        <v>73</v>
      </c>
      <c r="AB7" s="10">
        <v>314</v>
      </c>
      <c r="AC7" s="10" t="s">
        <v>73</v>
      </c>
      <c r="AD7" s="10" t="s">
        <v>73</v>
      </c>
      <c r="AE7" s="10"/>
      <c r="AF7" s="10">
        <v>92</v>
      </c>
      <c r="AG7" s="10">
        <v>168</v>
      </c>
      <c r="AH7" s="10">
        <v>31</v>
      </c>
      <c r="AI7" s="10"/>
      <c r="AJ7" s="10">
        <v>77</v>
      </c>
      <c r="AK7" s="10">
        <v>59</v>
      </c>
      <c r="AL7" s="10">
        <v>23</v>
      </c>
      <c r="AM7" s="10">
        <v>3</v>
      </c>
      <c r="AN7" s="10">
        <v>32</v>
      </c>
      <c r="AO7" s="10"/>
      <c r="AP7" s="10">
        <v>50</v>
      </c>
      <c r="AQ7" s="10">
        <v>96</v>
      </c>
      <c r="AR7" s="10">
        <v>19</v>
      </c>
      <c r="AS7" s="10"/>
      <c r="AT7" s="10">
        <v>120</v>
      </c>
      <c r="AU7" s="10">
        <v>89</v>
      </c>
      <c r="AV7" s="10">
        <v>23</v>
      </c>
      <c r="AW7" s="10">
        <v>26</v>
      </c>
      <c r="AX7" s="10">
        <v>45</v>
      </c>
      <c r="AY7" s="10">
        <v>9</v>
      </c>
    </row>
    <row r="8" spans="2:51" ht="30" customHeight="1" x14ac:dyDescent="0.35">
      <c r="B8" s="11" t="s">
        <v>19</v>
      </c>
      <c r="C8" s="11">
        <v>363</v>
      </c>
      <c r="D8" s="11">
        <v>205</v>
      </c>
      <c r="E8" s="11">
        <v>156</v>
      </c>
      <c r="F8" s="11"/>
      <c r="G8" s="11">
        <v>41</v>
      </c>
      <c r="H8" s="11">
        <v>69</v>
      </c>
      <c r="I8" s="11">
        <v>61</v>
      </c>
      <c r="J8" s="11">
        <v>62</v>
      </c>
      <c r="K8" s="11">
        <v>46</v>
      </c>
      <c r="L8" s="11">
        <v>85</v>
      </c>
      <c r="M8" s="11"/>
      <c r="N8" s="11">
        <v>129</v>
      </c>
      <c r="O8" s="11">
        <v>92</v>
      </c>
      <c r="P8" s="11">
        <v>61</v>
      </c>
      <c r="Q8" s="11">
        <v>78</v>
      </c>
      <c r="R8" s="11"/>
      <c r="S8" s="11" t="s">
        <v>73</v>
      </c>
      <c r="T8" s="11" t="s">
        <v>73</v>
      </c>
      <c r="U8" s="11" t="s">
        <v>73</v>
      </c>
      <c r="V8" s="11" t="s">
        <v>73</v>
      </c>
      <c r="W8" s="11" t="s">
        <v>73</v>
      </c>
      <c r="X8" s="11" t="s">
        <v>73</v>
      </c>
      <c r="Y8" s="11" t="s">
        <v>73</v>
      </c>
      <c r="Z8" s="11" t="s">
        <v>73</v>
      </c>
      <c r="AA8" s="11" t="s">
        <v>73</v>
      </c>
      <c r="AB8" s="11">
        <v>363</v>
      </c>
      <c r="AC8" s="11" t="s">
        <v>73</v>
      </c>
      <c r="AD8" s="11" t="s">
        <v>73</v>
      </c>
      <c r="AE8" s="11"/>
      <c r="AF8" s="11">
        <v>103</v>
      </c>
      <c r="AG8" s="11">
        <v>195</v>
      </c>
      <c r="AH8" s="11">
        <v>38</v>
      </c>
      <c r="AI8" s="11"/>
      <c r="AJ8" s="11">
        <v>88</v>
      </c>
      <c r="AK8" s="11">
        <v>69</v>
      </c>
      <c r="AL8" s="11">
        <v>26</v>
      </c>
      <c r="AM8" s="11">
        <v>3</v>
      </c>
      <c r="AN8" s="11">
        <v>38</v>
      </c>
      <c r="AO8" s="11"/>
      <c r="AP8" s="11">
        <v>58</v>
      </c>
      <c r="AQ8" s="11">
        <v>112</v>
      </c>
      <c r="AR8" s="11">
        <v>21</v>
      </c>
      <c r="AS8" s="11"/>
      <c r="AT8" s="11">
        <v>135</v>
      </c>
      <c r="AU8" s="11">
        <v>107</v>
      </c>
      <c r="AV8" s="11">
        <v>26</v>
      </c>
      <c r="AW8" s="11">
        <v>28</v>
      </c>
      <c r="AX8" s="11">
        <v>54</v>
      </c>
      <c r="AY8" s="11">
        <v>11</v>
      </c>
    </row>
    <row r="9" spans="2:51" ht="29" x14ac:dyDescent="0.35">
      <c r="B9" s="18" t="s">
        <v>138</v>
      </c>
      <c r="C9" s="17">
        <v>0.41762193727160601</v>
      </c>
      <c r="D9" s="17">
        <v>0.45782808819627102</v>
      </c>
      <c r="E9" s="17">
        <v>0.37102034634190301</v>
      </c>
      <c r="F9" s="17"/>
      <c r="G9" s="17">
        <v>0.17765106249791801</v>
      </c>
      <c r="H9" s="17">
        <v>0.30059762585056099</v>
      </c>
      <c r="I9" s="17">
        <v>0.31437665857340402</v>
      </c>
      <c r="J9" s="17">
        <v>0.52452028857330801</v>
      </c>
      <c r="K9" s="17">
        <v>0.64229654481810405</v>
      </c>
      <c r="L9" s="17">
        <v>0.50174799512738799</v>
      </c>
      <c r="M9" s="17"/>
      <c r="N9" s="17">
        <v>0.40794792094266902</v>
      </c>
      <c r="O9" s="17">
        <v>0.40795613041571999</v>
      </c>
      <c r="P9" s="17">
        <v>0.31441865645973099</v>
      </c>
      <c r="Q9" s="17">
        <v>0.52231662796544698</v>
      </c>
      <c r="R9" s="17"/>
      <c r="S9" s="17" t="s">
        <v>74</v>
      </c>
      <c r="T9" s="17" t="s">
        <v>74</v>
      </c>
      <c r="U9" s="17" t="s">
        <v>74</v>
      </c>
      <c r="V9" s="17" t="s">
        <v>74</v>
      </c>
      <c r="W9" s="17" t="s">
        <v>74</v>
      </c>
      <c r="X9" s="17" t="s">
        <v>74</v>
      </c>
      <c r="Y9" s="17" t="s">
        <v>74</v>
      </c>
      <c r="Z9" s="17" t="s">
        <v>74</v>
      </c>
      <c r="AA9" s="17" t="s">
        <v>74</v>
      </c>
      <c r="AB9" s="17">
        <v>0.41762193727160601</v>
      </c>
      <c r="AC9" s="17" t="s">
        <v>74</v>
      </c>
      <c r="AD9" s="17" t="s">
        <v>74</v>
      </c>
      <c r="AE9" s="17"/>
      <c r="AF9" s="17">
        <v>0.66279450605606505</v>
      </c>
      <c r="AG9" s="17">
        <v>0.32146206037932901</v>
      </c>
      <c r="AH9" s="17">
        <v>0.37079489155466799</v>
      </c>
      <c r="AI9" s="17"/>
      <c r="AJ9" s="17">
        <v>0.83203993735259696</v>
      </c>
      <c r="AK9" s="17">
        <v>0.38435176158971801</v>
      </c>
      <c r="AL9" s="17">
        <v>0.62009290789041704</v>
      </c>
      <c r="AM9" s="17">
        <v>0.65409197690119303</v>
      </c>
      <c r="AN9" s="17">
        <v>0.35521541568372</v>
      </c>
      <c r="AO9" s="17"/>
      <c r="AP9" s="17">
        <v>0.70250861446752999</v>
      </c>
      <c r="AQ9" s="17">
        <v>0.42357037710421802</v>
      </c>
      <c r="AR9" s="17">
        <v>0.42360079027799302</v>
      </c>
      <c r="AS9" s="17"/>
      <c r="AT9" s="17">
        <v>0.531549913287371</v>
      </c>
      <c r="AU9" s="17">
        <v>0.39871992832814501</v>
      </c>
      <c r="AV9" s="17">
        <v>0.302703477577213</v>
      </c>
      <c r="AW9" s="17">
        <v>0.38966257942222399</v>
      </c>
      <c r="AX9" s="17">
        <v>0.23165402142816099</v>
      </c>
      <c r="AY9" s="17">
        <v>0.346130383924938</v>
      </c>
    </row>
    <row r="10" spans="2:51" x14ac:dyDescent="0.35">
      <c r="B10" s="18" t="s">
        <v>139</v>
      </c>
      <c r="C10" s="17">
        <v>3.4071380422642197E-2</v>
      </c>
      <c r="D10" s="17">
        <v>1.5439497697035299E-2</v>
      </c>
      <c r="E10" s="17">
        <v>5.9005731633017498E-2</v>
      </c>
      <c r="F10" s="17"/>
      <c r="G10" s="17">
        <v>8.5550396805693693E-2</v>
      </c>
      <c r="H10" s="17">
        <v>3.3787346941862403E-2</v>
      </c>
      <c r="I10" s="17">
        <v>0</v>
      </c>
      <c r="J10" s="17">
        <v>1.70622566886535E-2</v>
      </c>
      <c r="K10" s="17">
        <v>0</v>
      </c>
      <c r="L10" s="17">
        <v>6.4560175899667102E-2</v>
      </c>
      <c r="M10" s="17"/>
      <c r="N10" s="17">
        <v>2.89190306949338E-2</v>
      </c>
      <c r="O10" s="17">
        <v>3.4743068937835998E-2</v>
      </c>
      <c r="P10" s="17">
        <v>1.7411517019591601E-2</v>
      </c>
      <c r="Q10" s="17">
        <v>5.5763435670801297E-2</v>
      </c>
      <c r="R10" s="17"/>
      <c r="S10" s="17" t="s">
        <v>74</v>
      </c>
      <c r="T10" s="17" t="s">
        <v>74</v>
      </c>
      <c r="U10" s="17" t="s">
        <v>74</v>
      </c>
      <c r="V10" s="17" t="s">
        <v>74</v>
      </c>
      <c r="W10" s="17" t="s">
        <v>74</v>
      </c>
      <c r="X10" s="17" t="s">
        <v>74</v>
      </c>
      <c r="Y10" s="17" t="s">
        <v>74</v>
      </c>
      <c r="Z10" s="17" t="s">
        <v>74</v>
      </c>
      <c r="AA10" s="17" t="s">
        <v>74</v>
      </c>
      <c r="AB10" s="17">
        <v>3.4071380422642197E-2</v>
      </c>
      <c r="AC10" s="17" t="s">
        <v>74</v>
      </c>
      <c r="AD10" s="17" t="s">
        <v>74</v>
      </c>
      <c r="AE10" s="17"/>
      <c r="AF10" s="17">
        <v>3.4332889808234603E-2</v>
      </c>
      <c r="AG10" s="17">
        <v>2.76810438378105E-2</v>
      </c>
      <c r="AH10" s="17">
        <v>2.8568904858016799E-2</v>
      </c>
      <c r="AI10" s="17"/>
      <c r="AJ10" s="17">
        <v>3.9223364295507497E-2</v>
      </c>
      <c r="AK10" s="17">
        <v>6.4381528655902798E-2</v>
      </c>
      <c r="AL10" s="17">
        <v>4.0831024154359498E-2</v>
      </c>
      <c r="AM10" s="17">
        <v>0</v>
      </c>
      <c r="AN10" s="17">
        <v>3.19586129217964E-2</v>
      </c>
      <c r="AO10" s="17"/>
      <c r="AP10" s="17">
        <v>1.9652662270347201E-2</v>
      </c>
      <c r="AQ10" s="17">
        <v>6.8621819778482598E-2</v>
      </c>
      <c r="AR10" s="17">
        <v>5.2222100795444301E-2</v>
      </c>
      <c r="AS10" s="17"/>
      <c r="AT10" s="17">
        <v>3.3685312802353498E-2</v>
      </c>
      <c r="AU10" s="17">
        <v>2.15847753562208E-2</v>
      </c>
      <c r="AV10" s="17">
        <v>4.1194972682396302E-2</v>
      </c>
      <c r="AW10" s="17">
        <v>3.67237158871076E-2</v>
      </c>
      <c r="AX10" s="17">
        <v>3.9941134171687799E-2</v>
      </c>
      <c r="AY10" s="17">
        <v>0.11394103122541401</v>
      </c>
    </row>
    <row r="11" spans="2:51" x14ac:dyDescent="0.35">
      <c r="B11" s="18" t="s">
        <v>140</v>
      </c>
      <c r="C11" s="17">
        <v>2.3359125444529501E-2</v>
      </c>
      <c r="D11" s="17">
        <v>2.49469591176366E-2</v>
      </c>
      <c r="E11" s="17">
        <v>2.1619445013209899E-2</v>
      </c>
      <c r="F11" s="17"/>
      <c r="G11" s="17">
        <v>0</v>
      </c>
      <c r="H11" s="17">
        <v>5.5401769774756603E-2</v>
      </c>
      <c r="I11" s="17">
        <v>2.2575316066749201E-2</v>
      </c>
      <c r="J11" s="17">
        <v>0</v>
      </c>
      <c r="K11" s="17">
        <v>2.6661050890825599E-2</v>
      </c>
      <c r="L11" s="17">
        <v>2.4544967853721102E-2</v>
      </c>
      <c r="M11" s="17"/>
      <c r="N11" s="17">
        <v>2.0101364934950398E-2</v>
      </c>
      <c r="O11" s="17">
        <v>3.4584053062821897E-2</v>
      </c>
      <c r="P11" s="17">
        <v>0</v>
      </c>
      <c r="Q11" s="17">
        <v>3.4470709746327002E-2</v>
      </c>
      <c r="R11" s="17"/>
      <c r="S11" s="17" t="s">
        <v>74</v>
      </c>
      <c r="T11" s="17" t="s">
        <v>74</v>
      </c>
      <c r="U11" s="17" t="s">
        <v>74</v>
      </c>
      <c r="V11" s="17" t="s">
        <v>74</v>
      </c>
      <c r="W11" s="17" t="s">
        <v>74</v>
      </c>
      <c r="X11" s="17" t="s">
        <v>74</v>
      </c>
      <c r="Y11" s="17" t="s">
        <v>74</v>
      </c>
      <c r="Z11" s="17" t="s">
        <v>74</v>
      </c>
      <c r="AA11" s="17" t="s">
        <v>74</v>
      </c>
      <c r="AB11" s="17">
        <v>2.3359125444529501E-2</v>
      </c>
      <c r="AC11" s="17" t="s">
        <v>74</v>
      </c>
      <c r="AD11" s="17" t="s">
        <v>74</v>
      </c>
      <c r="AE11" s="17"/>
      <c r="AF11" s="17">
        <v>2.3454365012581399E-2</v>
      </c>
      <c r="AG11" s="17">
        <v>1.0838596074972799E-2</v>
      </c>
      <c r="AH11" s="17">
        <v>0.1045442456045</v>
      </c>
      <c r="AI11" s="17"/>
      <c r="AJ11" s="17">
        <v>0</v>
      </c>
      <c r="AK11" s="17">
        <v>5.8924421715559602E-2</v>
      </c>
      <c r="AL11" s="17">
        <v>3.9789223322792097E-2</v>
      </c>
      <c r="AM11" s="17">
        <v>0</v>
      </c>
      <c r="AN11" s="17">
        <v>6.0031455230494898E-2</v>
      </c>
      <c r="AO11" s="17"/>
      <c r="AP11" s="17">
        <v>4.6184740981491799E-2</v>
      </c>
      <c r="AQ11" s="17">
        <v>2.1860980756983901E-2</v>
      </c>
      <c r="AR11" s="17">
        <v>0</v>
      </c>
      <c r="AS11" s="17"/>
      <c r="AT11" s="17">
        <v>7.66012881006256E-3</v>
      </c>
      <c r="AU11" s="17">
        <v>1.0110525214134599E-2</v>
      </c>
      <c r="AV11" s="17">
        <v>0</v>
      </c>
      <c r="AW11" s="17">
        <v>7.5994074300597E-2</v>
      </c>
      <c r="AX11" s="17">
        <v>7.7930737768475103E-2</v>
      </c>
      <c r="AY11" s="17">
        <v>0</v>
      </c>
    </row>
    <row r="12" spans="2:51" x14ac:dyDescent="0.35">
      <c r="B12" s="18" t="s">
        <v>141</v>
      </c>
      <c r="C12" s="17">
        <v>4.6295066404545802E-2</v>
      </c>
      <c r="D12" s="17">
        <v>4.8647936830193403E-2</v>
      </c>
      <c r="E12" s="17">
        <v>4.38885442308527E-2</v>
      </c>
      <c r="F12" s="17"/>
      <c r="G12" s="17">
        <v>5.9486769283420997E-2</v>
      </c>
      <c r="H12" s="17">
        <v>3.19491356162524E-2</v>
      </c>
      <c r="I12" s="17">
        <v>3.7510052549309503E-2</v>
      </c>
      <c r="J12" s="17">
        <v>5.20864562833597E-2</v>
      </c>
      <c r="K12" s="17">
        <v>7.5810013395960593E-2</v>
      </c>
      <c r="L12" s="17">
        <v>3.7722595422836402E-2</v>
      </c>
      <c r="M12" s="17"/>
      <c r="N12" s="17">
        <v>3.7282461117380497E-2</v>
      </c>
      <c r="O12" s="17">
        <v>4.8273147864148699E-2</v>
      </c>
      <c r="P12" s="17">
        <v>8.7963379606538494E-2</v>
      </c>
      <c r="Q12" s="17">
        <v>2.7554645064739799E-2</v>
      </c>
      <c r="R12" s="17"/>
      <c r="S12" s="17" t="s">
        <v>74</v>
      </c>
      <c r="T12" s="17" t="s">
        <v>74</v>
      </c>
      <c r="U12" s="17" t="s">
        <v>74</v>
      </c>
      <c r="V12" s="17" t="s">
        <v>74</v>
      </c>
      <c r="W12" s="17" t="s">
        <v>74</v>
      </c>
      <c r="X12" s="17" t="s">
        <v>74</v>
      </c>
      <c r="Y12" s="17" t="s">
        <v>74</v>
      </c>
      <c r="Z12" s="17" t="s">
        <v>74</v>
      </c>
      <c r="AA12" s="17" t="s">
        <v>74</v>
      </c>
      <c r="AB12" s="17">
        <v>4.6295066404545802E-2</v>
      </c>
      <c r="AC12" s="17" t="s">
        <v>74</v>
      </c>
      <c r="AD12" s="17" t="s">
        <v>74</v>
      </c>
      <c r="AE12" s="17"/>
      <c r="AF12" s="17">
        <v>3.1872954408361E-2</v>
      </c>
      <c r="AG12" s="17">
        <v>5.7991741069752398E-2</v>
      </c>
      <c r="AH12" s="17">
        <v>2.7842374839156199E-2</v>
      </c>
      <c r="AI12" s="17"/>
      <c r="AJ12" s="17">
        <v>1.23061972793733E-2</v>
      </c>
      <c r="AK12" s="17">
        <v>0.10006953785310201</v>
      </c>
      <c r="AL12" s="17">
        <v>8.3732549564964801E-2</v>
      </c>
      <c r="AM12" s="17">
        <v>0</v>
      </c>
      <c r="AN12" s="17">
        <v>2.7452114827991599E-2</v>
      </c>
      <c r="AO12" s="17"/>
      <c r="AP12" s="17">
        <v>1.8706336197566901E-2</v>
      </c>
      <c r="AQ12" s="17">
        <v>8.2030488786383401E-2</v>
      </c>
      <c r="AR12" s="17">
        <v>0.10292804341605</v>
      </c>
      <c r="AS12" s="17"/>
      <c r="AT12" s="17">
        <v>4.1567399817956603E-2</v>
      </c>
      <c r="AU12" s="17">
        <v>5.35490456364143E-2</v>
      </c>
      <c r="AV12" s="17">
        <v>0</v>
      </c>
      <c r="AW12" s="17">
        <v>3.8331388579308102E-2</v>
      </c>
      <c r="AX12" s="17">
        <v>8.1347131877090001E-2</v>
      </c>
      <c r="AY12" s="17">
        <v>0</v>
      </c>
    </row>
    <row r="13" spans="2:51" x14ac:dyDescent="0.35">
      <c r="B13" s="18" t="s">
        <v>142</v>
      </c>
      <c r="C13" s="17">
        <v>4.6031287782425399E-2</v>
      </c>
      <c r="D13" s="17">
        <v>3.6794375881809199E-2</v>
      </c>
      <c r="E13" s="17">
        <v>5.0968310951375398E-2</v>
      </c>
      <c r="F13" s="17"/>
      <c r="G13" s="17">
        <v>0.11854239956472599</v>
      </c>
      <c r="H13" s="17">
        <v>5.8118472990508901E-2</v>
      </c>
      <c r="I13" s="17">
        <v>2.2575316066749201E-2</v>
      </c>
      <c r="J13" s="17">
        <v>5.4081008300457097E-2</v>
      </c>
      <c r="K13" s="17">
        <v>2.1878486753857299E-2</v>
      </c>
      <c r="L13" s="17">
        <v>2.53500462876496E-2</v>
      </c>
      <c r="M13" s="17"/>
      <c r="N13" s="17">
        <v>5.8364849985818902E-2</v>
      </c>
      <c r="O13" s="17">
        <v>2.2369643843197999E-2</v>
      </c>
      <c r="P13" s="17">
        <v>6.2683846052397504E-2</v>
      </c>
      <c r="Q13" s="17">
        <v>4.19453164246801E-2</v>
      </c>
      <c r="R13" s="17"/>
      <c r="S13" s="17" t="s">
        <v>74</v>
      </c>
      <c r="T13" s="17" t="s">
        <v>74</v>
      </c>
      <c r="U13" s="17" t="s">
        <v>74</v>
      </c>
      <c r="V13" s="17" t="s">
        <v>74</v>
      </c>
      <c r="W13" s="17" t="s">
        <v>74</v>
      </c>
      <c r="X13" s="17" t="s">
        <v>74</v>
      </c>
      <c r="Y13" s="17" t="s">
        <v>74</v>
      </c>
      <c r="Z13" s="17" t="s">
        <v>74</v>
      </c>
      <c r="AA13" s="17" t="s">
        <v>74</v>
      </c>
      <c r="AB13" s="17">
        <v>4.6031287782425399E-2</v>
      </c>
      <c r="AC13" s="17" t="s">
        <v>74</v>
      </c>
      <c r="AD13" s="17" t="s">
        <v>74</v>
      </c>
      <c r="AE13" s="17"/>
      <c r="AF13" s="17">
        <v>3.6059203446200297E-2</v>
      </c>
      <c r="AG13" s="17">
        <v>4.2165357829308803E-2</v>
      </c>
      <c r="AH13" s="17">
        <v>6.0576184090206098E-2</v>
      </c>
      <c r="AI13" s="17"/>
      <c r="AJ13" s="17">
        <v>2.3987203161040499E-2</v>
      </c>
      <c r="AK13" s="17">
        <v>5.6629244002129299E-2</v>
      </c>
      <c r="AL13" s="17">
        <v>5.1887186957684697E-2</v>
      </c>
      <c r="AM13" s="17">
        <v>0</v>
      </c>
      <c r="AN13" s="17">
        <v>2.9801500670143401E-2</v>
      </c>
      <c r="AO13" s="17"/>
      <c r="AP13" s="17">
        <v>3.8872115228926599E-2</v>
      </c>
      <c r="AQ13" s="17">
        <v>5.66248889076102E-2</v>
      </c>
      <c r="AR13" s="17">
        <v>0.10959985334808001</v>
      </c>
      <c r="AS13" s="17"/>
      <c r="AT13" s="17">
        <v>3.3314910999623998E-2</v>
      </c>
      <c r="AU13" s="17">
        <v>5.9433484765999599E-2</v>
      </c>
      <c r="AV13" s="17">
        <v>4.7258652926116598E-2</v>
      </c>
      <c r="AW13" s="17">
        <v>3.7685252568511303E-2</v>
      </c>
      <c r="AX13" s="17">
        <v>2.0523035334947599E-2</v>
      </c>
      <c r="AY13" s="17">
        <v>0.22520703840836601</v>
      </c>
    </row>
    <row r="14" spans="2:51" x14ac:dyDescent="0.35">
      <c r="B14" s="18" t="s">
        <v>143</v>
      </c>
      <c r="C14" s="17">
        <v>7.5655568021987002E-2</v>
      </c>
      <c r="D14" s="17">
        <v>5.9060792434102102E-2</v>
      </c>
      <c r="E14" s="17">
        <v>9.8528395144050193E-2</v>
      </c>
      <c r="F14" s="17"/>
      <c r="G14" s="17">
        <v>0.16359406211253799</v>
      </c>
      <c r="H14" s="17">
        <v>8.05646486535843E-2</v>
      </c>
      <c r="I14" s="17">
        <v>5.6237031738779503E-2</v>
      </c>
      <c r="J14" s="17">
        <v>7.1230264569621005E-2</v>
      </c>
      <c r="K14" s="17">
        <v>9.3441471476515298E-2</v>
      </c>
      <c r="L14" s="17">
        <v>3.70842861771346E-2</v>
      </c>
      <c r="M14" s="17"/>
      <c r="N14" s="17">
        <v>7.0205060589741505E-2</v>
      </c>
      <c r="O14" s="17">
        <v>7.6472381009616494E-2</v>
      </c>
      <c r="P14" s="17">
        <v>0.131930243597118</v>
      </c>
      <c r="Q14" s="17">
        <v>2.77874357899912E-2</v>
      </c>
      <c r="R14" s="17"/>
      <c r="S14" s="17" t="s">
        <v>74</v>
      </c>
      <c r="T14" s="17" t="s">
        <v>74</v>
      </c>
      <c r="U14" s="17" t="s">
        <v>74</v>
      </c>
      <c r="V14" s="17" t="s">
        <v>74</v>
      </c>
      <c r="W14" s="17" t="s">
        <v>74</v>
      </c>
      <c r="X14" s="17" t="s">
        <v>74</v>
      </c>
      <c r="Y14" s="17" t="s">
        <v>74</v>
      </c>
      <c r="Z14" s="17" t="s">
        <v>74</v>
      </c>
      <c r="AA14" s="17" t="s">
        <v>74</v>
      </c>
      <c r="AB14" s="17">
        <v>7.5655568021987002E-2</v>
      </c>
      <c r="AC14" s="17" t="s">
        <v>74</v>
      </c>
      <c r="AD14" s="17" t="s">
        <v>74</v>
      </c>
      <c r="AE14" s="17"/>
      <c r="AF14" s="17">
        <v>2.0181436396565298E-2</v>
      </c>
      <c r="AG14" s="17">
        <v>8.1387291455969901E-2</v>
      </c>
      <c r="AH14" s="17">
        <v>0.104749929616822</v>
      </c>
      <c r="AI14" s="17"/>
      <c r="AJ14" s="17">
        <v>2.7931047337196702E-2</v>
      </c>
      <c r="AK14" s="17">
        <v>7.6055506681535198E-2</v>
      </c>
      <c r="AL14" s="17">
        <v>3.85424402499649E-2</v>
      </c>
      <c r="AM14" s="17">
        <v>0</v>
      </c>
      <c r="AN14" s="17">
        <v>0.12919264352665</v>
      </c>
      <c r="AO14" s="17"/>
      <c r="AP14" s="17">
        <v>3.6987848471212399E-2</v>
      </c>
      <c r="AQ14" s="17">
        <v>0.10812049812362</v>
      </c>
      <c r="AR14" s="17">
        <v>0</v>
      </c>
      <c r="AS14" s="17"/>
      <c r="AT14" s="17">
        <v>8.5542450057806294E-2</v>
      </c>
      <c r="AU14" s="17">
        <v>6.6184643423774697E-2</v>
      </c>
      <c r="AV14" s="17">
        <v>8.3878934172234604E-2</v>
      </c>
      <c r="AW14" s="17">
        <v>7.5665124232043801E-2</v>
      </c>
      <c r="AX14" s="17">
        <v>6.4198513855281802E-2</v>
      </c>
      <c r="AY14" s="17">
        <v>9.8931389063466102E-2</v>
      </c>
    </row>
    <row r="15" spans="2:51" x14ac:dyDescent="0.35">
      <c r="B15" s="18" t="s">
        <v>144</v>
      </c>
      <c r="C15" s="17">
        <v>4.70364743079165E-2</v>
      </c>
      <c r="D15" s="17">
        <v>4.1320994615531403E-2</v>
      </c>
      <c r="E15" s="17">
        <v>5.52219631232568E-2</v>
      </c>
      <c r="F15" s="17"/>
      <c r="G15" s="17">
        <v>8.4867301502908193E-2</v>
      </c>
      <c r="H15" s="17">
        <v>5.7883348298877299E-2</v>
      </c>
      <c r="I15" s="17">
        <v>7.1018895063202206E-2</v>
      </c>
      <c r="J15" s="17">
        <v>3.3975355242912397E-2</v>
      </c>
      <c r="K15" s="17">
        <v>0</v>
      </c>
      <c r="L15" s="17">
        <v>3.7887388778970001E-2</v>
      </c>
      <c r="M15" s="17"/>
      <c r="N15" s="17">
        <v>3.9932809146844897E-2</v>
      </c>
      <c r="O15" s="17">
        <v>7.1545355585144299E-2</v>
      </c>
      <c r="P15" s="17">
        <v>5.2432057101966502E-2</v>
      </c>
      <c r="Q15" s="17">
        <v>2.7082318201385701E-2</v>
      </c>
      <c r="R15" s="17"/>
      <c r="S15" s="17" t="s">
        <v>74</v>
      </c>
      <c r="T15" s="17" t="s">
        <v>74</v>
      </c>
      <c r="U15" s="17" t="s">
        <v>74</v>
      </c>
      <c r="V15" s="17" t="s">
        <v>74</v>
      </c>
      <c r="W15" s="17" t="s">
        <v>74</v>
      </c>
      <c r="X15" s="17" t="s">
        <v>74</v>
      </c>
      <c r="Y15" s="17" t="s">
        <v>74</v>
      </c>
      <c r="Z15" s="17" t="s">
        <v>74</v>
      </c>
      <c r="AA15" s="17" t="s">
        <v>74</v>
      </c>
      <c r="AB15" s="17">
        <v>4.70364743079165E-2</v>
      </c>
      <c r="AC15" s="17" t="s">
        <v>74</v>
      </c>
      <c r="AD15" s="17" t="s">
        <v>74</v>
      </c>
      <c r="AE15" s="17"/>
      <c r="AF15" s="17">
        <v>5.2525621117109997E-2</v>
      </c>
      <c r="AG15" s="17">
        <v>5.40208149363526E-2</v>
      </c>
      <c r="AH15" s="17">
        <v>2.9811502836477901E-2</v>
      </c>
      <c r="AI15" s="17"/>
      <c r="AJ15" s="17">
        <v>3.2515988900677403E-2</v>
      </c>
      <c r="AK15" s="17">
        <v>6.20156007628309E-2</v>
      </c>
      <c r="AL15" s="17">
        <v>8.6582227609851903E-2</v>
      </c>
      <c r="AM15" s="17">
        <v>0</v>
      </c>
      <c r="AN15" s="17">
        <v>2.9393642021909801E-2</v>
      </c>
      <c r="AO15" s="17"/>
      <c r="AP15" s="17">
        <v>8.9728684099044498E-2</v>
      </c>
      <c r="AQ15" s="17">
        <v>3.7777039923044299E-2</v>
      </c>
      <c r="AR15" s="17">
        <v>0.15270484412417101</v>
      </c>
      <c r="AS15" s="17"/>
      <c r="AT15" s="17">
        <v>2.5495688078755199E-2</v>
      </c>
      <c r="AU15" s="17">
        <v>4.0394579553860797E-2</v>
      </c>
      <c r="AV15" s="17">
        <v>4.1120346079412798E-2</v>
      </c>
      <c r="AW15" s="17">
        <v>7.56863940247645E-2</v>
      </c>
      <c r="AX15" s="17">
        <v>0.113023781785049</v>
      </c>
      <c r="AY15" s="17">
        <v>0</v>
      </c>
    </row>
    <row r="16" spans="2:51" x14ac:dyDescent="0.35">
      <c r="B16" s="18" t="s">
        <v>145</v>
      </c>
      <c r="C16" s="17">
        <v>5.0869425895996599E-2</v>
      </c>
      <c r="D16" s="17">
        <v>3.3626445217200603E-2</v>
      </c>
      <c r="E16" s="17">
        <v>7.4228736067602594E-2</v>
      </c>
      <c r="F16" s="17"/>
      <c r="G16" s="17">
        <v>8.84401917498467E-2</v>
      </c>
      <c r="H16" s="17">
        <v>8.4052685673133801E-2</v>
      </c>
      <c r="I16" s="17">
        <v>9.5619128041654497E-2</v>
      </c>
      <c r="J16" s="17">
        <v>3.3946015083530803E-2</v>
      </c>
      <c r="K16" s="17">
        <v>0</v>
      </c>
      <c r="L16" s="17">
        <v>1.3955869096619E-2</v>
      </c>
      <c r="M16" s="17"/>
      <c r="N16" s="17">
        <v>7.1161935482478303E-2</v>
      </c>
      <c r="O16" s="17">
        <v>3.4554253835177497E-2</v>
      </c>
      <c r="P16" s="17">
        <v>4.6638993926088702E-2</v>
      </c>
      <c r="Q16" s="17">
        <v>4.1573560495310802E-2</v>
      </c>
      <c r="R16" s="17"/>
      <c r="S16" s="17" t="s">
        <v>74</v>
      </c>
      <c r="T16" s="17" t="s">
        <v>74</v>
      </c>
      <c r="U16" s="17" t="s">
        <v>74</v>
      </c>
      <c r="V16" s="17" t="s">
        <v>74</v>
      </c>
      <c r="W16" s="17" t="s">
        <v>74</v>
      </c>
      <c r="X16" s="17" t="s">
        <v>74</v>
      </c>
      <c r="Y16" s="17" t="s">
        <v>74</v>
      </c>
      <c r="Z16" s="17" t="s">
        <v>74</v>
      </c>
      <c r="AA16" s="17" t="s">
        <v>74</v>
      </c>
      <c r="AB16" s="17">
        <v>5.0869425895996599E-2</v>
      </c>
      <c r="AC16" s="17" t="s">
        <v>74</v>
      </c>
      <c r="AD16" s="17" t="s">
        <v>74</v>
      </c>
      <c r="AE16" s="17"/>
      <c r="AF16" s="17">
        <v>2.0902637324024601E-2</v>
      </c>
      <c r="AG16" s="17">
        <v>6.5217633345192594E-2</v>
      </c>
      <c r="AH16" s="17">
        <v>3.3350834748301098E-2</v>
      </c>
      <c r="AI16" s="17"/>
      <c r="AJ16" s="17">
        <v>0</v>
      </c>
      <c r="AK16" s="17">
        <v>0.118098934804255</v>
      </c>
      <c r="AL16" s="17">
        <v>0</v>
      </c>
      <c r="AM16" s="17">
        <v>0</v>
      </c>
      <c r="AN16" s="17">
        <v>6.1249845961201699E-2</v>
      </c>
      <c r="AO16" s="17"/>
      <c r="AP16" s="17">
        <v>0</v>
      </c>
      <c r="AQ16" s="17">
        <v>7.7563910645598394E-2</v>
      </c>
      <c r="AR16" s="17">
        <v>5.7035973173117802E-2</v>
      </c>
      <c r="AS16" s="17"/>
      <c r="AT16" s="17">
        <v>3.1484180326254198E-2</v>
      </c>
      <c r="AU16" s="17">
        <v>5.7828867847958501E-2</v>
      </c>
      <c r="AV16" s="17">
        <v>4.2143939338904597E-2</v>
      </c>
      <c r="AW16" s="17">
        <v>7.7451969057088801E-2</v>
      </c>
      <c r="AX16" s="17">
        <v>8.8174144308758404E-2</v>
      </c>
      <c r="AY16" s="17">
        <v>0</v>
      </c>
    </row>
    <row r="17" spans="2:51" x14ac:dyDescent="0.35">
      <c r="B17" s="18" t="s">
        <v>146</v>
      </c>
      <c r="C17" s="17">
        <v>2.9264534263788899E-2</v>
      </c>
      <c r="D17" s="17">
        <v>3.0086677526095101E-2</v>
      </c>
      <c r="E17" s="17">
        <v>2.8615637436987001E-2</v>
      </c>
      <c r="F17" s="17"/>
      <c r="G17" s="17">
        <v>5.6214534317806999E-2</v>
      </c>
      <c r="H17" s="17">
        <v>4.2724984110436001E-2</v>
      </c>
      <c r="I17" s="17">
        <v>1.7908620536535701E-2</v>
      </c>
      <c r="J17" s="17">
        <v>3.3207872444551798E-2</v>
      </c>
      <c r="K17" s="17">
        <v>2.6661050890825599E-2</v>
      </c>
      <c r="L17" s="17">
        <v>1.2117439174172301E-2</v>
      </c>
      <c r="M17" s="17"/>
      <c r="N17" s="17">
        <v>3.23291288322754E-2</v>
      </c>
      <c r="O17" s="17">
        <v>4.6255679252476797E-2</v>
      </c>
      <c r="P17" s="17">
        <v>1.81733691396639E-2</v>
      </c>
      <c r="Q17" s="17">
        <v>1.38254350497607E-2</v>
      </c>
      <c r="R17" s="17"/>
      <c r="S17" s="17" t="s">
        <v>74</v>
      </c>
      <c r="T17" s="17" t="s">
        <v>74</v>
      </c>
      <c r="U17" s="17" t="s">
        <v>74</v>
      </c>
      <c r="V17" s="17" t="s">
        <v>74</v>
      </c>
      <c r="W17" s="17" t="s">
        <v>74</v>
      </c>
      <c r="X17" s="17" t="s">
        <v>74</v>
      </c>
      <c r="Y17" s="17" t="s">
        <v>74</v>
      </c>
      <c r="Z17" s="17" t="s">
        <v>74</v>
      </c>
      <c r="AA17" s="17" t="s">
        <v>74</v>
      </c>
      <c r="AB17" s="17">
        <v>2.9264534263788899E-2</v>
      </c>
      <c r="AC17" s="17" t="s">
        <v>74</v>
      </c>
      <c r="AD17" s="17" t="s">
        <v>74</v>
      </c>
      <c r="AE17" s="17"/>
      <c r="AF17" s="17">
        <v>1.07756106235586E-2</v>
      </c>
      <c r="AG17" s="17">
        <v>3.7064664827303001E-2</v>
      </c>
      <c r="AH17" s="17">
        <v>2.9811502836477901E-2</v>
      </c>
      <c r="AI17" s="17"/>
      <c r="AJ17" s="17">
        <v>0</v>
      </c>
      <c r="AK17" s="17">
        <v>1.50750292061675E-2</v>
      </c>
      <c r="AL17" s="17">
        <v>0</v>
      </c>
      <c r="AM17" s="17">
        <v>0.34590802309880597</v>
      </c>
      <c r="AN17" s="17">
        <v>2.9393642021909801E-2</v>
      </c>
      <c r="AO17" s="17"/>
      <c r="AP17" s="17">
        <v>1.9219452958579498E-2</v>
      </c>
      <c r="AQ17" s="17">
        <v>2.5602197560298901E-2</v>
      </c>
      <c r="AR17" s="17">
        <v>5.3937638826809201E-2</v>
      </c>
      <c r="AS17" s="17"/>
      <c r="AT17" s="17">
        <v>7.66012881006256E-3</v>
      </c>
      <c r="AU17" s="17">
        <v>4.09647904125632E-2</v>
      </c>
      <c r="AV17" s="17">
        <v>0</v>
      </c>
      <c r="AW17" s="17">
        <v>3.9658848185460303E-2</v>
      </c>
      <c r="AX17" s="17">
        <v>5.4965658654802699E-2</v>
      </c>
      <c r="AY17" s="17">
        <v>0.10184912615240201</v>
      </c>
    </row>
    <row r="18" spans="2:51" x14ac:dyDescent="0.35">
      <c r="B18" s="18" t="s">
        <v>147</v>
      </c>
      <c r="C18" s="17">
        <v>4.3739690219143E-2</v>
      </c>
      <c r="D18" s="17">
        <v>5.5662175300999497E-2</v>
      </c>
      <c r="E18" s="17">
        <v>2.8745733014760501E-2</v>
      </c>
      <c r="F18" s="17"/>
      <c r="G18" s="17">
        <v>2.7561767132705799E-2</v>
      </c>
      <c r="H18" s="17">
        <v>0</v>
      </c>
      <c r="I18" s="17">
        <v>0.132879248916311</v>
      </c>
      <c r="J18" s="17">
        <v>5.4000073965405501E-2</v>
      </c>
      <c r="K18" s="17">
        <v>0</v>
      </c>
      <c r="L18" s="17">
        <v>3.9314295651023103E-2</v>
      </c>
      <c r="M18" s="17"/>
      <c r="N18" s="17">
        <v>6.2358823263803299E-2</v>
      </c>
      <c r="O18" s="17">
        <v>2.3898933376626099E-2</v>
      </c>
      <c r="P18" s="17">
        <v>5.7473594333512602E-2</v>
      </c>
      <c r="Q18" s="17">
        <v>2.7074522974843501E-2</v>
      </c>
      <c r="R18" s="17"/>
      <c r="S18" s="17" t="s">
        <v>74</v>
      </c>
      <c r="T18" s="17" t="s">
        <v>74</v>
      </c>
      <c r="U18" s="17" t="s">
        <v>74</v>
      </c>
      <c r="V18" s="17" t="s">
        <v>74</v>
      </c>
      <c r="W18" s="17" t="s">
        <v>74</v>
      </c>
      <c r="X18" s="17" t="s">
        <v>74</v>
      </c>
      <c r="Y18" s="17" t="s">
        <v>74</v>
      </c>
      <c r="Z18" s="17" t="s">
        <v>74</v>
      </c>
      <c r="AA18" s="17" t="s">
        <v>74</v>
      </c>
      <c r="AB18" s="17">
        <v>4.3739690219143E-2</v>
      </c>
      <c r="AC18" s="17" t="s">
        <v>74</v>
      </c>
      <c r="AD18" s="17" t="s">
        <v>74</v>
      </c>
      <c r="AE18" s="17"/>
      <c r="AF18" s="17">
        <v>3.4017011324015099E-2</v>
      </c>
      <c r="AG18" s="17">
        <v>4.5740147270656902E-2</v>
      </c>
      <c r="AH18" s="17">
        <v>6.1779396286240199E-2</v>
      </c>
      <c r="AI18" s="17"/>
      <c r="AJ18" s="17">
        <v>0</v>
      </c>
      <c r="AK18" s="17">
        <v>3.4526952701584603E-2</v>
      </c>
      <c r="AL18" s="17">
        <v>3.85424402499649E-2</v>
      </c>
      <c r="AM18" s="17">
        <v>0</v>
      </c>
      <c r="AN18" s="17">
        <v>6.09134490377135E-2</v>
      </c>
      <c r="AO18" s="17"/>
      <c r="AP18" s="17">
        <v>0</v>
      </c>
      <c r="AQ18" s="17">
        <v>4.1700093793482003E-2</v>
      </c>
      <c r="AR18" s="17">
        <v>4.7970756038335401E-2</v>
      </c>
      <c r="AS18" s="17"/>
      <c r="AT18" s="17">
        <v>4.0615980375162002E-2</v>
      </c>
      <c r="AU18" s="17">
        <v>4.4701221878129201E-2</v>
      </c>
      <c r="AV18" s="17">
        <v>4.1120346079412798E-2</v>
      </c>
      <c r="AW18" s="17">
        <v>0</v>
      </c>
      <c r="AX18" s="17">
        <v>8.4198723352884197E-2</v>
      </c>
      <c r="AY18" s="17">
        <v>0</v>
      </c>
    </row>
    <row r="19" spans="2:51" ht="29" x14ac:dyDescent="0.35">
      <c r="B19" s="18" t="s">
        <v>148</v>
      </c>
      <c r="C19" s="19">
        <v>0.186055509965419</v>
      </c>
      <c r="D19" s="19">
        <v>0.196586057183126</v>
      </c>
      <c r="E19" s="19">
        <v>0.16815715704298501</v>
      </c>
      <c r="F19" s="19"/>
      <c r="G19" s="19">
        <v>0.138091515032436</v>
      </c>
      <c r="H19" s="19">
        <v>0.25491998209002698</v>
      </c>
      <c r="I19" s="19">
        <v>0.229299732447305</v>
      </c>
      <c r="J19" s="19">
        <v>0.12589040884820099</v>
      </c>
      <c r="K19" s="19">
        <v>0.113251381773911</v>
      </c>
      <c r="L19" s="19">
        <v>0.20571494053081901</v>
      </c>
      <c r="M19" s="19"/>
      <c r="N19" s="19">
        <v>0.171396615009104</v>
      </c>
      <c r="O19" s="19">
        <v>0.19934735281723401</v>
      </c>
      <c r="P19" s="19">
        <v>0.21087434276339201</v>
      </c>
      <c r="Q19" s="19">
        <v>0.18060599261671301</v>
      </c>
      <c r="R19" s="19"/>
      <c r="S19" s="19" t="s">
        <v>74</v>
      </c>
      <c r="T19" s="19" t="s">
        <v>74</v>
      </c>
      <c r="U19" s="19" t="s">
        <v>74</v>
      </c>
      <c r="V19" s="19" t="s">
        <v>74</v>
      </c>
      <c r="W19" s="19" t="s">
        <v>74</v>
      </c>
      <c r="X19" s="19" t="s">
        <v>74</v>
      </c>
      <c r="Y19" s="19" t="s">
        <v>74</v>
      </c>
      <c r="Z19" s="19" t="s">
        <v>74</v>
      </c>
      <c r="AA19" s="19" t="s">
        <v>74</v>
      </c>
      <c r="AB19" s="19">
        <v>0.186055509965419</v>
      </c>
      <c r="AC19" s="19" t="s">
        <v>74</v>
      </c>
      <c r="AD19" s="19" t="s">
        <v>74</v>
      </c>
      <c r="AE19" s="19"/>
      <c r="AF19" s="19">
        <v>7.3083764483283895E-2</v>
      </c>
      <c r="AG19" s="19">
        <v>0.25643064897335099</v>
      </c>
      <c r="AH19" s="19">
        <v>0.14817023272913399</v>
      </c>
      <c r="AI19" s="19"/>
      <c r="AJ19" s="19">
        <v>3.1996261673607702E-2</v>
      </c>
      <c r="AK19" s="19">
        <v>2.9871482027214701E-2</v>
      </c>
      <c r="AL19" s="19">
        <v>0</v>
      </c>
      <c r="AM19" s="19">
        <v>0</v>
      </c>
      <c r="AN19" s="19">
        <v>0.18539767809646901</v>
      </c>
      <c r="AO19" s="19"/>
      <c r="AP19" s="19">
        <v>2.8139545325300799E-2</v>
      </c>
      <c r="AQ19" s="19">
        <v>5.6527704620278403E-2</v>
      </c>
      <c r="AR19" s="19">
        <v>0</v>
      </c>
      <c r="AS19" s="19"/>
      <c r="AT19" s="19">
        <v>0.161423906634593</v>
      </c>
      <c r="AU19" s="19">
        <v>0.206528137582799</v>
      </c>
      <c r="AV19" s="19">
        <v>0.40057933114430899</v>
      </c>
      <c r="AW19" s="19">
        <v>0.15314065374289401</v>
      </c>
      <c r="AX19" s="19">
        <v>0.144043117462862</v>
      </c>
      <c r="AY19" s="19">
        <v>0.11394103122541401</v>
      </c>
    </row>
    <row r="20" spans="2:51" x14ac:dyDescent="0.35">
      <c r="B20" s="16" t="s">
        <v>156</v>
      </c>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Y30"/>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174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157</v>
      </c>
      <c r="C9" s="17">
        <v>0.65875094734311002</v>
      </c>
      <c r="D9" s="17">
        <v>0.62591314049287605</v>
      </c>
      <c r="E9" s="17">
        <v>0.69112859664355097</v>
      </c>
      <c r="F9" s="17"/>
      <c r="G9" s="17">
        <v>0.69220122767635195</v>
      </c>
      <c r="H9" s="17">
        <v>0.75707966614309197</v>
      </c>
      <c r="I9" s="17">
        <v>0.73230294626349401</v>
      </c>
      <c r="J9" s="17">
        <v>0.72035057437555805</v>
      </c>
      <c r="K9" s="17">
        <v>0.60777957774061597</v>
      </c>
      <c r="L9" s="17">
        <v>0.48146325930629602</v>
      </c>
      <c r="M9" s="17"/>
      <c r="N9" s="17">
        <v>0.60551624240165403</v>
      </c>
      <c r="O9" s="17">
        <v>0.689058445452151</v>
      </c>
      <c r="P9" s="17">
        <v>0.64652762045449796</v>
      </c>
      <c r="Q9" s="17">
        <v>0.69497751192083701</v>
      </c>
      <c r="R9" s="17"/>
      <c r="S9" s="17">
        <v>0.60586083714888495</v>
      </c>
      <c r="T9" s="17">
        <v>0.63756278191969096</v>
      </c>
      <c r="U9" s="17">
        <v>0.65528603845649203</v>
      </c>
      <c r="V9" s="17">
        <v>0.62091244084170105</v>
      </c>
      <c r="W9" s="17">
        <v>0.66182851672999199</v>
      </c>
      <c r="X9" s="17">
        <v>0.62552419217521404</v>
      </c>
      <c r="Y9" s="17">
        <v>0.69782247157269495</v>
      </c>
      <c r="Z9" s="17">
        <v>0.69595657630678498</v>
      </c>
      <c r="AA9" s="17">
        <v>0.71615692808932896</v>
      </c>
      <c r="AB9" s="17">
        <v>0.67662508275692501</v>
      </c>
      <c r="AC9" s="17">
        <v>0.683576762016053</v>
      </c>
      <c r="AD9" s="17">
        <v>0.75355045229349704</v>
      </c>
      <c r="AE9" s="17"/>
      <c r="AF9" s="17">
        <v>0.59641928728228299</v>
      </c>
      <c r="AG9" s="17">
        <v>0.66539307283300997</v>
      </c>
      <c r="AH9" s="17">
        <v>0.73192430387328899</v>
      </c>
      <c r="AI9" s="17"/>
      <c r="AJ9" s="17">
        <v>0.55472826460381497</v>
      </c>
      <c r="AK9" s="17">
        <v>0.71138664658152995</v>
      </c>
      <c r="AL9" s="17">
        <v>0.59804316168384397</v>
      </c>
      <c r="AM9" s="17">
        <v>0.52417912748532003</v>
      </c>
      <c r="AN9" s="17">
        <v>0.76837038115648704</v>
      </c>
      <c r="AO9" s="17"/>
      <c r="AP9" s="17">
        <v>0.53746480492748605</v>
      </c>
      <c r="AQ9" s="17">
        <v>0.71992532997238801</v>
      </c>
      <c r="AR9" s="17">
        <v>0.61860256924032497</v>
      </c>
      <c r="AS9" s="17"/>
      <c r="AT9" s="17">
        <v>0.54348638625217705</v>
      </c>
      <c r="AU9" s="17">
        <v>0.69664613381511198</v>
      </c>
      <c r="AV9" s="17">
        <v>0.65900855259760904</v>
      </c>
      <c r="AW9" s="17">
        <v>0.72399302751677597</v>
      </c>
      <c r="AX9" s="17">
        <v>0.76775303768684799</v>
      </c>
      <c r="AY9" s="17">
        <v>0.77730576983044197</v>
      </c>
    </row>
    <row r="10" spans="2:51" x14ac:dyDescent="0.35">
      <c r="B10" s="18" t="s">
        <v>158</v>
      </c>
      <c r="C10" s="17">
        <v>0.50760975956767096</v>
      </c>
      <c r="D10" s="17">
        <v>0.44865530735839099</v>
      </c>
      <c r="E10" s="17">
        <v>0.56467980998638501</v>
      </c>
      <c r="F10" s="17"/>
      <c r="G10" s="17">
        <v>0.39614047030359101</v>
      </c>
      <c r="H10" s="17">
        <v>0.38169691168106601</v>
      </c>
      <c r="I10" s="17">
        <v>0.489246846431726</v>
      </c>
      <c r="J10" s="17">
        <v>0.54635050331579205</v>
      </c>
      <c r="K10" s="17">
        <v>0.56987229034943598</v>
      </c>
      <c r="L10" s="17">
        <v>0.62538201093546697</v>
      </c>
      <c r="M10" s="17"/>
      <c r="N10" s="17">
        <v>0.49354227505000597</v>
      </c>
      <c r="O10" s="17">
        <v>0.48321734847648701</v>
      </c>
      <c r="P10" s="17">
        <v>0.50514795304790705</v>
      </c>
      <c r="Q10" s="17">
        <v>0.55109155055466097</v>
      </c>
      <c r="R10" s="17"/>
      <c r="S10" s="17">
        <v>0.373721738472517</v>
      </c>
      <c r="T10" s="17">
        <v>0.49891535927161901</v>
      </c>
      <c r="U10" s="17">
        <v>0.54361892815208102</v>
      </c>
      <c r="V10" s="17">
        <v>0.563258964341668</v>
      </c>
      <c r="W10" s="17">
        <v>0.50318020926210005</v>
      </c>
      <c r="X10" s="17">
        <v>0.52254622109309401</v>
      </c>
      <c r="Y10" s="17">
        <v>0.53054086741919504</v>
      </c>
      <c r="Z10" s="17">
        <v>0.47592718537178602</v>
      </c>
      <c r="AA10" s="17">
        <v>0.52334962627078097</v>
      </c>
      <c r="AB10" s="17">
        <v>0.51996778827071599</v>
      </c>
      <c r="AC10" s="17">
        <v>0.56401431334040397</v>
      </c>
      <c r="AD10" s="17">
        <v>0.66542567352701498</v>
      </c>
      <c r="AE10" s="17"/>
      <c r="AF10" s="17">
        <v>0.50635347432140798</v>
      </c>
      <c r="AG10" s="17">
        <v>0.55498915205866295</v>
      </c>
      <c r="AH10" s="17">
        <v>0.42972795683750697</v>
      </c>
      <c r="AI10" s="17"/>
      <c r="AJ10" s="17">
        <v>0.50154896705927099</v>
      </c>
      <c r="AK10" s="17">
        <v>0.52998789484765096</v>
      </c>
      <c r="AL10" s="17">
        <v>0.53296072258151395</v>
      </c>
      <c r="AM10" s="17">
        <v>0.28508236319833002</v>
      </c>
      <c r="AN10" s="17">
        <v>0.48027521347982199</v>
      </c>
      <c r="AO10" s="17"/>
      <c r="AP10" s="17">
        <v>0.47430498574451502</v>
      </c>
      <c r="AQ10" s="17">
        <v>0.55690546968681698</v>
      </c>
      <c r="AR10" s="17">
        <v>0.49959898108875</v>
      </c>
      <c r="AS10" s="17"/>
      <c r="AT10" s="17">
        <v>0.56417197943045405</v>
      </c>
      <c r="AU10" s="17">
        <v>0.51528424034378595</v>
      </c>
      <c r="AV10" s="17">
        <v>0.46833145589603398</v>
      </c>
      <c r="AW10" s="17">
        <v>0.47506515941030297</v>
      </c>
      <c r="AX10" s="17">
        <v>0.44006834290948799</v>
      </c>
      <c r="AY10" s="17">
        <v>0.45791144812227402</v>
      </c>
    </row>
    <row r="11" spans="2:51" x14ac:dyDescent="0.35">
      <c r="B11" s="18" t="s">
        <v>159</v>
      </c>
      <c r="C11" s="17">
        <v>0.35567883786416898</v>
      </c>
      <c r="D11" s="17">
        <v>0.38442160571324202</v>
      </c>
      <c r="E11" s="17">
        <v>0.32892292986874</v>
      </c>
      <c r="F11" s="17"/>
      <c r="G11" s="17">
        <v>0.33561889505069298</v>
      </c>
      <c r="H11" s="17">
        <v>0.32030431594185399</v>
      </c>
      <c r="I11" s="17">
        <v>0.34586022405705003</v>
      </c>
      <c r="J11" s="17">
        <v>0.39945957069263199</v>
      </c>
      <c r="K11" s="17">
        <v>0.37256740728068499</v>
      </c>
      <c r="L11" s="17">
        <v>0.35887825291043901</v>
      </c>
      <c r="M11" s="17"/>
      <c r="N11" s="17">
        <v>0.42059917586266699</v>
      </c>
      <c r="O11" s="17">
        <v>0.37633440651028099</v>
      </c>
      <c r="P11" s="17">
        <v>0.29892579739184399</v>
      </c>
      <c r="Q11" s="17">
        <v>0.31220697486100701</v>
      </c>
      <c r="R11" s="17"/>
      <c r="S11" s="17">
        <v>0.33341621287601902</v>
      </c>
      <c r="T11" s="17">
        <v>0.38738117242474701</v>
      </c>
      <c r="U11" s="17">
        <v>0.32002373878731299</v>
      </c>
      <c r="V11" s="17">
        <v>0.33167246690499602</v>
      </c>
      <c r="W11" s="17">
        <v>0.37457814952599999</v>
      </c>
      <c r="X11" s="17">
        <v>0.37298408561880603</v>
      </c>
      <c r="Y11" s="17">
        <v>0.31041864583555701</v>
      </c>
      <c r="Z11" s="17">
        <v>0.36111342074471597</v>
      </c>
      <c r="AA11" s="17">
        <v>0.34358355740779101</v>
      </c>
      <c r="AB11" s="17">
        <v>0.42694845332477099</v>
      </c>
      <c r="AC11" s="17">
        <v>0.359199756340706</v>
      </c>
      <c r="AD11" s="17">
        <v>0.33070811121828397</v>
      </c>
      <c r="AE11" s="17"/>
      <c r="AF11" s="17">
        <v>0.33123876168431898</v>
      </c>
      <c r="AG11" s="17">
        <v>0.393737754406152</v>
      </c>
      <c r="AH11" s="17">
        <v>0.32786772848081802</v>
      </c>
      <c r="AI11" s="17"/>
      <c r="AJ11" s="17">
        <v>0.36689772574135199</v>
      </c>
      <c r="AK11" s="17">
        <v>0.36763137820717601</v>
      </c>
      <c r="AL11" s="17">
        <v>0.42438920109899902</v>
      </c>
      <c r="AM11" s="17">
        <v>0.177460392098578</v>
      </c>
      <c r="AN11" s="17">
        <v>0.31220502428062802</v>
      </c>
      <c r="AO11" s="17"/>
      <c r="AP11" s="17">
        <v>0.34519186810109298</v>
      </c>
      <c r="AQ11" s="17">
        <v>0.40219323183681699</v>
      </c>
      <c r="AR11" s="17">
        <v>0.400234911945966</v>
      </c>
      <c r="AS11" s="17"/>
      <c r="AT11" s="17">
        <v>0.38302937548537302</v>
      </c>
      <c r="AU11" s="17">
        <v>0.38040641491624</v>
      </c>
      <c r="AV11" s="17">
        <v>0.30100842271614298</v>
      </c>
      <c r="AW11" s="17">
        <v>0.25211313193687301</v>
      </c>
      <c r="AX11" s="17">
        <v>0.35445771486903499</v>
      </c>
      <c r="AY11" s="17">
        <v>0.34834256135462199</v>
      </c>
    </row>
    <row r="12" spans="2:51" x14ac:dyDescent="0.35">
      <c r="B12" s="18" t="s">
        <v>160</v>
      </c>
      <c r="C12" s="17">
        <v>0.30016369525335601</v>
      </c>
      <c r="D12" s="17">
        <v>0.30597052986978002</v>
      </c>
      <c r="E12" s="17">
        <v>0.29491783653694198</v>
      </c>
      <c r="F12" s="17"/>
      <c r="G12" s="17">
        <v>0.141572384142089</v>
      </c>
      <c r="H12" s="17">
        <v>0.191842301015829</v>
      </c>
      <c r="I12" s="17">
        <v>0.23159084960576801</v>
      </c>
      <c r="J12" s="17">
        <v>0.31098650567606001</v>
      </c>
      <c r="K12" s="17">
        <v>0.39809013024101902</v>
      </c>
      <c r="L12" s="17">
        <v>0.47433599764763301</v>
      </c>
      <c r="M12" s="17"/>
      <c r="N12" s="17">
        <v>0.25258380272424402</v>
      </c>
      <c r="O12" s="17">
        <v>0.25994344556823101</v>
      </c>
      <c r="P12" s="17">
        <v>0.36822739163628998</v>
      </c>
      <c r="Q12" s="17">
        <v>0.33261642584866702</v>
      </c>
      <c r="R12" s="17"/>
      <c r="S12" s="17">
        <v>0.23235751806535901</v>
      </c>
      <c r="T12" s="17">
        <v>0.29207359678239198</v>
      </c>
      <c r="U12" s="17">
        <v>0.33665559887803498</v>
      </c>
      <c r="V12" s="17">
        <v>0.36505935517532401</v>
      </c>
      <c r="W12" s="17">
        <v>0.35791796383876701</v>
      </c>
      <c r="X12" s="17">
        <v>0.334097779005188</v>
      </c>
      <c r="Y12" s="17">
        <v>0.33806591659572099</v>
      </c>
      <c r="Z12" s="17">
        <v>0.32825387837216302</v>
      </c>
      <c r="AA12" s="17">
        <v>0.27788106212813102</v>
      </c>
      <c r="AB12" s="17">
        <v>0.24173464368029901</v>
      </c>
      <c r="AC12" s="17">
        <v>0.29399879412791902</v>
      </c>
      <c r="AD12" s="17">
        <v>0.25254597379888399</v>
      </c>
      <c r="AE12" s="17"/>
      <c r="AF12" s="17">
        <v>0.52019321969408505</v>
      </c>
      <c r="AG12" s="17">
        <v>0.177285184582539</v>
      </c>
      <c r="AH12" s="17">
        <v>0.201311822242878</v>
      </c>
      <c r="AI12" s="17"/>
      <c r="AJ12" s="17">
        <v>0.49550683223081499</v>
      </c>
      <c r="AK12" s="17">
        <v>0.16470232080449401</v>
      </c>
      <c r="AL12" s="17">
        <v>0.15202898089265399</v>
      </c>
      <c r="AM12" s="17">
        <v>0.64639719482792002</v>
      </c>
      <c r="AN12" s="17">
        <v>0.24917942011733801</v>
      </c>
      <c r="AO12" s="17"/>
      <c r="AP12" s="17">
        <v>0.43194078577422101</v>
      </c>
      <c r="AQ12" s="17">
        <v>0.16706353295387699</v>
      </c>
      <c r="AR12" s="17">
        <v>0.161587688922425</v>
      </c>
      <c r="AS12" s="17"/>
      <c r="AT12" s="17">
        <v>0.39605950398536</v>
      </c>
      <c r="AU12" s="17">
        <v>0.25493308290483302</v>
      </c>
      <c r="AV12" s="17">
        <v>0.32938761088629398</v>
      </c>
      <c r="AW12" s="17">
        <v>0.25170977941199701</v>
      </c>
      <c r="AX12" s="17">
        <v>0.216428862928702</v>
      </c>
      <c r="AY12" s="17">
        <v>0.178399291440067</v>
      </c>
    </row>
    <row r="13" spans="2:51" x14ac:dyDescent="0.35">
      <c r="B13" s="18" t="s">
        <v>161</v>
      </c>
      <c r="C13" s="17">
        <v>0.19300020615323801</v>
      </c>
      <c r="D13" s="17">
        <v>0.187814588914999</v>
      </c>
      <c r="E13" s="17">
        <v>0.197132996423596</v>
      </c>
      <c r="F13" s="17"/>
      <c r="G13" s="17">
        <v>0.21201359101081399</v>
      </c>
      <c r="H13" s="17">
        <v>0.17281331276876599</v>
      </c>
      <c r="I13" s="17">
        <v>0.186173464730466</v>
      </c>
      <c r="J13" s="17">
        <v>0.18742924296524099</v>
      </c>
      <c r="K13" s="17">
        <v>0.21408409436436199</v>
      </c>
      <c r="L13" s="17">
        <v>0.19272046460908501</v>
      </c>
      <c r="M13" s="17"/>
      <c r="N13" s="17">
        <v>0.227855896931242</v>
      </c>
      <c r="O13" s="17">
        <v>0.19807995325567501</v>
      </c>
      <c r="P13" s="17">
        <v>0.15594576563044299</v>
      </c>
      <c r="Q13" s="17">
        <v>0.18326841146324299</v>
      </c>
      <c r="R13" s="17"/>
      <c r="S13" s="17">
        <v>0.19269190712619899</v>
      </c>
      <c r="T13" s="17">
        <v>0.202379997872706</v>
      </c>
      <c r="U13" s="17">
        <v>0.207598670438262</v>
      </c>
      <c r="V13" s="17">
        <v>0.20433747287621601</v>
      </c>
      <c r="W13" s="17">
        <v>0.182800168973723</v>
      </c>
      <c r="X13" s="17">
        <v>0.169933395533021</v>
      </c>
      <c r="Y13" s="17">
        <v>0.17842361604571999</v>
      </c>
      <c r="Z13" s="17">
        <v>0.16793025905556799</v>
      </c>
      <c r="AA13" s="17">
        <v>0.20021675142468701</v>
      </c>
      <c r="AB13" s="17">
        <v>0.21529547462679199</v>
      </c>
      <c r="AC13" s="17">
        <v>0.17445670017373999</v>
      </c>
      <c r="AD13" s="17">
        <v>0.183673800405074</v>
      </c>
      <c r="AE13" s="17"/>
      <c r="AF13" s="17">
        <v>0.12536792126676399</v>
      </c>
      <c r="AG13" s="17">
        <v>0.25919479501338299</v>
      </c>
      <c r="AH13" s="17">
        <v>0.166237559489882</v>
      </c>
      <c r="AI13" s="17"/>
      <c r="AJ13" s="17">
        <v>0.13965216827850499</v>
      </c>
      <c r="AK13" s="17">
        <v>0.21243992994511399</v>
      </c>
      <c r="AL13" s="17">
        <v>0.29509124078236998</v>
      </c>
      <c r="AM13" s="17">
        <v>8.2406344118542793E-2</v>
      </c>
      <c r="AN13" s="17">
        <v>0.16512473417302301</v>
      </c>
      <c r="AO13" s="17"/>
      <c r="AP13" s="17">
        <v>0.169465209061538</v>
      </c>
      <c r="AQ13" s="17">
        <v>0.20552737951206301</v>
      </c>
      <c r="AR13" s="17">
        <v>0.27340186066816902</v>
      </c>
      <c r="AS13" s="17"/>
      <c r="AT13" s="17">
        <v>0.19996678885265001</v>
      </c>
      <c r="AU13" s="17">
        <v>0.20304639467168401</v>
      </c>
      <c r="AV13" s="17">
        <v>0.19986911091069701</v>
      </c>
      <c r="AW13" s="17">
        <v>0.191113400023074</v>
      </c>
      <c r="AX13" s="17">
        <v>0.16635131210829501</v>
      </c>
      <c r="AY13" s="17">
        <v>0.23322808220428401</v>
      </c>
    </row>
    <row r="14" spans="2:51" x14ac:dyDescent="0.35">
      <c r="B14" s="18" t="s">
        <v>162</v>
      </c>
      <c r="C14" s="17">
        <v>0.14753127041780301</v>
      </c>
      <c r="D14" s="17">
        <v>0.146658126838972</v>
      </c>
      <c r="E14" s="17">
        <v>0.148117518827591</v>
      </c>
      <c r="F14" s="17"/>
      <c r="G14" s="17">
        <v>0.16957793897225301</v>
      </c>
      <c r="H14" s="17">
        <v>0.13770985865872601</v>
      </c>
      <c r="I14" s="17">
        <v>0.14262611758017599</v>
      </c>
      <c r="J14" s="17">
        <v>0.134709625516411</v>
      </c>
      <c r="K14" s="17">
        <v>0.151361133063072</v>
      </c>
      <c r="L14" s="17">
        <v>0.152691953048116</v>
      </c>
      <c r="M14" s="17"/>
      <c r="N14" s="17">
        <v>0.147871925049606</v>
      </c>
      <c r="O14" s="17">
        <v>0.14382952220414</v>
      </c>
      <c r="P14" s="17">
        <v>0.16213964704992401</v>
      </c>
      <c r="Q14" s="17">
        <v>0.13818672130333401</v>
      </c>
      <c r="R14" s="17"/>
      <c r="S14" s="17">
        <v>0.24581374858609201</v>
      </c>
      <c r="T14" s="17">
        <v>0.13779898983085201</v>
      </c>
      <c r="U14" s="17">
        <v>0.124723833715711</v>
      </c>
      <c r="V14" s="17">
        <v>0.140629219052159</v>
      </c>
      <c r="W14" s="17">
        <v>0.16824923674401501</v>
      </c>
      <c r="X14" s="17">
        <v>0.14071809307950101</v>
      </c>
      <c r="Y14" s="17">
        <v>0.140172932507415</v>
      </c>
      <c r="Z14" s="17">
        <v>0.156682412653254</v>
      </c>
      <c r="AA14" s="17">
        <v>0.15031511820350099</v>
      </c>
      <c r="AB14" s="17">
        <v>8.1500761861657403E-2</v>
      </c>
      <c r="AC14" s="17">
        <v>9.5568644822768903E-2</v>
      </c>
      <c r="AD14" s="17">
        <v>6.6606246679632802E-2</v>
      </c>
      <c r="AE14" s="17"/>
      <c r="AF14" s="17">
        <v>0.176847606527399</v>
      </c>
      <c r="AG14" s="17">
        <v>0.11501490361922501</v>
      </c>
      <c r="AH14" s="17">
        <v>0.14670146176143201</v>
      </c>
      <c r="AI14" s="17"/>
      <c r="AJ14" s="17">
        <v>0.176064958078752</v>
      </c>
      <c r="AK14" s="17">
        <v>0.11454340461088899</v>
      </c>
      <c r="AL14" s="17">
        <v>0.12820611429742601</v>
      </c>
      <c r="AM14" s="17">
        <v>0.206095388970233</v>
      </c>
      <c r="AN14" s="17">
        <v>0.165983508312017</v>
      </c>
      <c r="AO14" s="17"/>
      <c r="AP14" s="17">
        <v>0.17540888141233399</v>
      </c>
      <c r="AQ14" s="17">
        <v>0.113383089264286</v>
      </c>
      <c r="AR14" s="17">
        <v>0.137795342652584</v>
      </c>
      <c r="AS14" s="17"/>
      <c r="AT14" s="17">
        <v>0.16081181874249401</v>
      </c>
      <c r="AU14" s="17">
        <v>0.135918949229169</v>
      </c>
      <c r="AV14" s="17">
        <v>0.14461785688857501</v>
      </c>
      <c r="AW14" s="17">
        <v>0.15567479007215099</v>
      </c>
      <c r="AX14" s="17">
        <v>0.137130511676538</v>
      </c>
      <c r="AY14" s="17">
        <v>0.11738412004424199</v>
      </c>
    </row>
    <row r="15" spans="2:51" x14ac:dyDescent="0.35">
      <c r="B15" s="18" t="s">
        <v>163</v>
      </c>
      <c r="C15" s="17">
        <v>0.13967392310871801</v>
      </c>
      <c r="D15" s="17">
        <v>0.14534420005120199</v>
      </c>
      <c r="E15" s="17">
        <v>0.134305616372734</v>
      </c>
      <c r="F15" s="17"/>
      <c r="G15" s="17">
        <v>0.169372559479437</v>
      </c>
      <c r="H15" s="17">
        <v>0.22101196397241599</v>
      </c>
      <c r="I15" s="17">
        <v>0.115627574488035</v>
      </c>
      <c r="J15" s="17">
        <v>0.115371120635774</v>
      </c>
      <c r="K15" s="17">
        <v>0.127382335493812</v>
      </c>
      <c r="L15" s="17">
        <v>0.101466065883241</v>
      </c>
      <c r="M15" s="17"/>
      <c r="N15" s="17">
        <v>0.131868977475465</v>
      </c>
      <c r="O15" s="17">
        <v>0.14860267961368001</v>
      </c>
      <c r="P15" s="17">
        <v>0.13309220874632199</v>
      </c>
      <c r="Q15" s="17">
        <v>0.146427820420091</v>
      </c>
      <c r="R15" s="17"/>
      <c r="S15" s="17">
        <v>0.21772873766011999</v>
      </c>
      <c r="T15" s="17">
        <v>0.15930413957433301</v>
      </c>
      <c r="U15" s="17">
        <v>0.16350043670189099</v>
      </c>
      <c r="V15" s="17">
        <v>0.13194680124156</v>
      </c>
      <c r="W15" s="17">
        <v>0.100462089085812</v>
      </c>
      <c r="X15" s="17">
        <v>0.105930631565821</v>
      </c>
      <c r="Y15" s="17">
        <v>9.9192432059696703E-2</v>
      </c>
      <c r="Z15" s="17">
        <v>9.6623188634009594E-2</v>
      </c>
      <c r="AA15" s="17">
        <v>0.142992154825171</v>
      </c>
      <c r="AB15" s="17">
        <v>0.12611282352071801</v>
      </c>
      <c r="AC15" s="17">
        <v>0.102505281182119</v>
      </c>
      <c r="AD15" s="17">
        <v>9.8391335345334896E-2</v>
      </c>
      <c r="AE15" s="17"/>
      <c r="AF15" s="17">
        <v>0.10037204980304799</v>
      </c>
      <c r="AG15" s="17">
        <v>0.13823142448820999</v>
      </c>
      <c r="AH15" s="17">
        <v>0.19420288344223299</v>
      </c>
      <c r="AI15" s="17"/>
      <c r="AJ15" s="17">
        <v>9.3064551437597301E-2</v>
      </c>
      <c r="AK15" s="17">
        <v>0.172462160004068</v>
      </c>
      <c r="AL15" s="17">
        <v>0.11317835585753901</v>
      </c>
      <c r="AM15" s="17">
        <v>0.138692841378033</v>
      </c>
      <c r="AN15" s="17">
        <v>0.17259496611401101</v>
      </c>
      <c r="AO15" s="17"/>
      <c r="AP15" s="17">
        <v>0.10795614666092899</v>
      </c>
      <c r="AQ15" s="17">
        <v>0.16999466137875599</v>
      </c>
      <c r="AR15" s="17">
        <v>0.13426341106099199</v>
      </c>
      <c r="AS15" s="17"/>
      <c r="AT15" s="17">
        <v>9.8571575298626493E-2</v>
      </c>
      <c r="AU15" s="17">
        <v>9.5432545600089805E-2</v>
      </c>
      <c r="AV15" s="17">
        <v>0.164140380260483</v>
      </c>
      <c r="AW15" s="17">
        <v>0.181919579447715</v>
      </c>
      <c r="AX15" s="17">
        <v>0.22460467141221099</v>
      </c>
      <c r="AY15" s="17">
        <v>0.188255820138504</v>
      </c>
    </row>
    <row r="16" spans="2:51" x14ac:dyDescent="0.35">
      <c r="B16" s="18" t="s">
        <v>164</v>
      </c>
      <c r="C16" s="17">
        <v>0.12275882988627899</v>
      </c>
      <c r="D16" s="17">
        <v>0.14154495623802699</v>
      </c>
      <c r="E16" s="17">
        <v>0.104590871970974</v>
      </c>
      <c r="F16" s="17"/>
      <c r="G16" s="17">
        <v>0.14581788464048301</v>
      </c>
      <c r="H16" s="17">
        <v>0.13714650548323001</v>
      </c>
      <c r="I16" s="17">
        <v>0.13976996444389</v>
      </c>
      <c r="J16" s="17">
        <v>0.13447968364895199</v>
      </c>
      <c r="K16" s="17">
        <v>0.105334861989724</v>
      </c>
      <c r="L16" s="17">
        <v>8.4199523250460998E-2</v>
      </c>
      <c r="M16" s="17"/>
      <c r="N16" s="17">
        <v>0.14977949542559901</v>
      </c>
      <c r="O16" s="17">
        <v>0.13567696815629601</v>
      </c>
      <c r="P16" s="17">
        <v>0.113615852664081</v>
      </c>
      <c r="Q16" s="17">
        <v>8.78257225419974E-2</v>
      </c>
      <c r="R16" s="17"/>
      <c r="S16" s="17">
        <v>0.140890994236614</v>
      </c>
      <c r="T16" s="17">
        <v>0.132519203584433</v>
      </c>
      <c r="U16" s="17">
        <v>0.14281619822573099</v>
      </c>
      <c r="V16" s="17">
        <v>9.3349660761697206E-2</v>
      </c>
      <c r="W16" s="17">
        <v>9.2353656960855096E-2</v>
      </c>
      <c r="X16" s="17">
        <v>0.124983107455644</v>
      </c>
      <c r="Y16" s="17">
        <v>0.103868546739857</v>
      </c>
      <c r="Z16" s="17">
        <v>9.2734453071308898E-2</v>
      </c>
      <c r="AA16" s="17">
        <v>0.111495489086333</v>
      </c>
      <c r="AB16" s="17">
        <v>0.17127973719613299</v>
      </c>
      <c r="AC16" s="17">
        <v>0.115373571479505</v>
      </c>
      <c r="AD16" s="17">
        <v>9.2891404057500099E-2</v>
      </c>
      <c r="AE16" s="17"/>
      <c r="AF16" s="17">
        <v>4.2346375825621903E-2</v>
      </c>
      <c r="AG16" s="17">
        <v>0.197609997204897</v>
      </c>
      <c r="AH16" s="17">
        <v>0.114258986235314</v>
      </c>
      <c r="AI16" s="17"/>
      <c r="AJ16" s="17">
        <v>6.69313779422432E-2</v>
      </c>
      <c r="AK16" s="17">
        <v>0.16680868095109</v>
      </c>
      <c r="AL16" s="17">
        <v>0.21421005160453399</v>
      </c>
      <c r="AM16" s="17">
        <v>0.109409968840956</v>
      </c>
      <c r="AN16" s="17">
        <v>9.1068588566834405E-2</v>
      </c>
      <c r="AO16" s="17"/>
      <c r="AP16" s="17">
        <v>8.6708917967849602E-2</v>
      </c>
      <c r="AQ16" s="17">
        <v>0.16336571603002001</v>
      </c>
      <c r="AR16" s="17">
        <v>0.16002602427068999</v>
      </c>
      <c r="AS16" s="17"/>
      <c r="AT16" s="17">
        <v>0.11081135498862101</v>
      </c>
      <c r="AU16" s="17">
        <v>0.14791912117460901</v>
      </c>
      <c r="AV16" s="17">
        <v>9.2544137974742702E-2</v>
      </c>
      <c r="AW16" s="17">
        <v>9.4043738426185394E-2</v>
      </c>
      <c r="AX16" s="17">
        <v>0.132417465520382</v>
      </c>
      <c r="AY16" s="17">
        <v>0.16571246355736399</v>
      </c>
    </row>
    <row r="17" spans="2:51" x14ac:dyDescent="0.35">
      <c r="B17" s="18" t="s">
        <v>165</v>
      </c>
      <c r="C17" s="17">
        <v>0.113906392598941</v>
      </c>
      <c r="D17" s="17">
        <v>0.13199040796452899</v>
      </c>
      <c r="E17" s="17">
        <v>9.6347839742476599E-2</v>
      </c>
      <c r="F17" s="17"/>
      <c r="G17" s="17">
        <v>0.15759660604938999</v>
      </c>
      <c r="H17" s="17">
        <v>0.177767314062484</v>
      </c>
      <c r="I17" s="17">
        <v>0.144573117675075</v>
      </c>
      <c r="J17" s="17">
        <v>7.1885573224312105E-2</v>
      </c>
      <c r="K17" s="17">
        <v>6.2359251160626301E-2</v>
      </c>
      <c r="L17" s="17">
        <v>7.68172959855207E-2</v>
      </c>
      <c r="M17" s="17"/>
      <c r="N17" s="17">
        <v>0.125287412742631</v>
      </c>
      <c r="O17" s="17">
        <v>0.111173173955009</v>
      </c>
      <c r="P17" s="17">
        <v>0.114638458985617</v>
      </c>
      <c r="Q17" s="17">
        <v>0.103093777212959</v>
      </c>
      <c r="R17" s="17"/>
      <c r="S17" s="17">
        <v>0.154568271483006</v>
      </c>
      <c r="T17" s="17">
        <v>0.116491346572361</v>
      </c>
      <c r="U17" s="17">
        <v>8.7905701369800707E-2</v>
      </c>
      <c r="V17" s="17">
        <v>0.10198803066564401</v>
      </c>
      <c r="W17" s="17">
        <v>0.100452868102082</v>
      </c>
      <c r="X17" s="17">
        <v>0.102709436300067</v>
      </c>
      <c r="Y17" s="17">
        <v>0.11093263268683599</v>
      </c>
      <c r="Z17" s="17">
        <v>9.7663881397396499E-2</v>
      </c>
      <c r="AA17" s="17">
        <v>0.108246809787038</v>
      </c>
      <c r="AB17" s="17">
        <v>0.11699964766138</v>
      </c>
      <c r="AC17" s="17">
        <v>0.12074910310425201</v>
      </c>
      <c r="AD17" s="17">
        <v>0.112519502402254</v>
      </c>
      <c r="AE17" s="17"/>
      <c r="AF17" s="17">
        <v>0.10305344920387</v>
      </c>
      <c r="AG17" s="17">
        <v>0.102953440747165</v>
      </c>
      <c r="AH17" s="17">
        <v>0.15870728568734799</v>
      </c>
      <c r="AI17" s="17"/>
      <c r="AJ17" s="17">
        <v>0.110368497152004</v>
      </c>
      <c r="AK17" s="17">
        <v>0.114610918064474</v>
      </c>
      <c r="AL17" s="17">
        <v>8.6524487022108507E-2</v>
      </c>
      <c r="AM17" s="17">
        <v>0.161573337995601</v>
      </c>
      <c r="AN17" s="17">
        <v>0.14113263034113399</v>
      </c>
      <c r="AO17" s="17"/>
      <c r="AP17" s="17">
        <v>0.124115493775025</v>
      </c>
      <c r="AQ17" s="17">
        <v>0.11764212045519901</v>
      </c>
      <c r="AR17" s="17">
        <v>0.117704248303749</v>
      </c>
      <c r="AS17" s="17"/>
      <c r="AT17" s="17">
        <v>8.2017866349721899E-2</v>
      </c>
      <c r="AU17" s="17">
        <v>0.12950204410928801</v>
      </c>
      <c r="AV17" s="17">
        <v>0.11766733165519</v>
      </c>
      <c r="AW17" s="17">
        <v>0.14789896188754001</v>
      </c>
      <c r="AX17" s="17">
        <v>0.14136100251057401</v>
      </c>
      <c r="AY17" s="17">
        <v>8.7964281323419602E-2</v>
      </c>
    </row>
    <row r="18" spans="2:51" x14ac:dyDescent="0.35">
      <c r="B18" s="18" t="s">
        <v>166</v>
      </c>
      <c r="C18" s="17">
        <v>8.53938091520096E-2</v>
      </c>
      <c r="D18" s="17">
        <v>8.2936193067987801E-2</v>
      </c>
      <c r="E18" s="17">
        <v>8.7696391494673995E-2</v>
      </c>
      <c r="F18" s="17"/>
      <c r="G18" s="17">
        <v>5.5369860676440799E-2</v>
      </c>
      <c r="H18" s="17">
        <v>7.1623965764360198E-2</v>
      </c>
      <c r="I18" s="17">
        <v>6.3431736551410003E-2</v>
      </c>
      <c r="J18" s="17">
        <v>7.3145763872761005E-2</v>
      </c>
      <c r="K18" s="17">
        <v>0.10076239751534199</v>
      </c>
      <c r="L18" s="17">
        <v>0.13388182021071299</v>
      </c>
      <c r="M18" s="17"/>
      <c r="N18" s="17">
        <v>9.25624634858878E-2</v>
      </c>
      <c r="O18" s="17">
        <v>9.1352977082981499E-2</v>
      </c>
      <c r="P18" s="17">
        <v>8.5722244312648493E-2</v>
      </c>
      <c r="Q18" s="17">
        <v>7.1209233585055001E-2</v>
      </c>
      <c r="R18" s="17"/>
      <c r="S18" s="17">
        <v>6.19443538323129E-2</v>
      </c>
      <c r="T18" s="17">
        <v>0.10200669844412</v>
      </c>
      <c r="U18" s="17">
        <v>8.4663929069118696E-2</v>
      </c>
      <c r="V18" s="17">
        <v>9.2345669505525099E-2</v>
      </c>
      <c r="W18" s="17">
        <v>0.107491219395591</v>
      </c>
      <c r="X18" s="17">
        <v>9.3538029598392594E-2</v>
      </c>
      <c r="Y18" s="17">
        <v>9.4366792877962805E-2</v>
      </c>
      <c r="Z18" s="17">
        <v>0.112048730248893</v>
      </c>
      <c r="AA18" s="17">
        <v>8.8717796888385103E-2</v>
      </c>
      <c r="AB18" s="17">
        <v>5.0465715537205399E-2</v>
      </c>
      <c r="AC18" s="17">
        <v>7.5864664632952106E-2</v>
      </c>
      <c r="AD18" s="17">
        <v>7.7106679593066302E-2</v>
      </c>
      <c r="AE18" s="17"/>
      <c r="AF18" s="17">
        <v>0.12497579211012499</v>
      </c>
      <c r="AG18" s="17">
        <v>6.7840222540334005E-2</v>
      </c>
      <c r="AH18" s="17">
        <v>6.6951621908469094E-2</v>
      </c>
      <c r="AI18" s="17"/>
      <c r="AJ18" s="17">
        <v>0.13427937202888801</v>
      </c>
      <c r="AK18" s="17">
        <v>5.7898753456911999E-2</v>
      </c>
      <c r="AL18" s="17">
        <v>5.4687214224017303E-2</v>
      </c>
      <c r="AM18" s="17">
        <v>8.9515172006896404E-2</v>
      </c>
      <c r="AN18" s="17">
        <v>8.0100847544171294E-2</v>
      </c>
      <c r="AO18" s="17"/>
      <c r="AP18" s="17">
        <v>0.14025794688802901</v>
      </c>
      <c r="AQ18" s="17">
        <v>5.1695783782090901E-2</v>
      </c>
      <c r="AR18" s="17">
        <v>9.8451230194243705E-2</v>
      </c>
      <c r="AS18" s="17"/>
      <c r="AT18" s="17">
        <v>0.125036166962156</v>
      </c>
      <c r="AU18" s="17">
        <v>8.5259394077395703E-2</v>
      </c>
      <c r="AV18" s="17">
        <v>5.2145399485288499E-2</v>
      </c>
      <c r="AW18" s="17">
        <v>4.9677202240111303E-2</v>
      </c>
      <c r="AX18" s="17">
        <v>4.9376401396752097E-2</v>
      </c>
      <c r="AY18" s="17">
        <v>4.0718215438098899E-2</v>
      </c>
    </row>
    <row r="19" spans="2:51" x14ac:dyDescent="0.35">
      <c r="B19" s="18" t="s">
        <v>167</v>
      </c>
      <c r="C19" s="17">
        <v>5.4923313447439101E-2</v>
      </c>
      <c r="D19" s="17">
        <v>4.74288049334778E-2</v>
      </c>
      <c r="E19" s="17">
        <v>6.1597450711392499E-2</v>
      </c>
      <c r="F19" s="17"/>
      <c r="G19" s="17">
        <v>4.16416958414286E-2</v>
      </c>
      <c r="H19" s="17">
        <v>4.5086007958623497E-2</v>
      </c>
      <c r="I19" s="17">
        <v>4.3998870878098298E-2</v>
      </c>
      <c r="J19" s="17">
        <v>5.0010600535224499E-2</v>
      </c>
      <c r="K19" s="17">
        <v>6.5609590418998998E-2</v>
      </c>
      <c r="L19" s="17">
        <v>7.73808416761739E-2</v>
      </c>
      <c r="M19" s="17"/>
      <c r="N19" s="17">
        <v>4.36650185529147E-2</v>
      </c>
      <c r="O19" s="17">
        <v>5.7256494763761198E-2</v>
      </c>
      <c r="P19" s="17">
        <v>5.6206480186785E-2</v>
      </c>
      <c r="Q19" s="17">
        <v>6.4255691822606403E-2</v>
      </c>
      <c r="R19" s="17"/>
      <c r="S19" s="17">
        <v>6.3684947993084898E-2</v>
      </c>
      <c r="T19" s="17">
        <v>6.4328075921019107E-2</v>
      </c>
      <c r="U19" s="17">
        <v>6.31010572919148E-2</v>
      </c>
      <c r="V19" s="17">
        <v>5.00692829997747E-2</v>
      </c>
      <c r="W19" s="17">
        <v>5.7420311641029197E-2</v>
      </c>
      <c r="X19" s="17">
        <v>5.2165891508159201E-2</v>
      </c>
      <c r="Y19" s="17">
        <v>4.9885338088866797E-2</v>
      </c>
      <c r="Z19" s="17">
        <v>6.3173143840580995E-2</v>
      </c>
      <c r="AA19" s="17">
        <v>4.9942628132946899E-2</v>
      </c>
      <c r="AB19" s="17">
        <v>2.6761218669885099E-2</v>
      </c>
      <c r="AC19" s="17">
        <v>6.0911900322422302E-2</v>
      </c>
      <c r="AD19" s="17">
        <v>6.3776759708005101E-2</v>
      </c>
      <c r="AE19" s="17"/>
      <c r="AF19" s="17">
        <v>7.6290561387198502E-2</v>
      </c>
      <c r="AG19" s="17">
        <v>3.9564135942889801E-2</v>
      </c>
      <c r="AH19" s="17">
        <v>4.6620685080481797E-2</v>
      </c>
      <c r="AI19" s="17"/>
      <c r="AJ19" s="17">
        <v>7.6677176518979401E-2</v>
      </c>
      <c r="AK19" s="17">
        <v>5.0314121960691301E-2</v>
      </c>
      <c r="AL19" s="17">
        <v>3.3828555638622498E-2</v>
      </c>
      <c r="AM19" s="17">
        <v>9.9754428212627894E-2</v>
      </c>
      <c r="AN19" s="17">
        <v>4.3479130312663601E-2</v>
      </c>
      <c r="AO19" s="17"/>
      <c r="AP19" s="17">
        <v>8.3518745980080897E-2</v>
      </c>
      <c r="AQ19" s="17">
        <v>3.4705071464812602E-2</v>
      </c>
      <c r="AR19" s="17">
        <v>5.3073152463955102E-2</v>
      </c>
      <c r="AS19" s="17"/>
      <c r="AT19" s="17">
        <v>6.9414032673998302E-2</v>
      </c>
      <c r="AU19" s="17">
        <v>5.08131347751049E-2</v>
      </c>
      <c r="AV19" s="17">
        <v>3.85639115772363E-2</v>
      </c>
      <c r="AW19" s="17">
        <v>6.9370245820799203E-2</v>
      </c>
      <c r="AX19" s="17">
        <v>3.9877321471986499E-2</v>
      </c>
      <c r="AY19" s="17">
        <v>2.86376464383763E-2</v>
      </c>
    </row>
    <row r="20" spans="2:51" ht="29" x14ac:dyDescent="0.35">
      <c r="B20" s="18" t="s">
        <v>168</v>
      </c>
      <c r="C20" s="17">
        <v>5.4252015431407299E-2</v>
      </c>
      <c r="D20" s="17">
        <v>6.8517606656297497E-2</v>
      </c>
      <c r="E20" s="17">
        <v>4.0145742765564797E-2</v>
      </c>
      <c r="F20" s="17"/>
      <c r="G20" s="17">
        <v>4.1932818547059901E-2</v>
      </c>
      <c r="H20" s="17">
        <v>3.37187542688068E-2</v>
      </c>
      <c r="I20" s="17">
        <v>4.54210383192949E-2</v>
      </c>
      <c r="J20" s="17">
        <v>3.8724512593329499E-2</v>
      </c>
      <c r="K20" s="17">
        <v>5.5533115416382103E-2</v>
      </c>
      <c r="L20" s="17">
        <v>9.7928448413226399E-2</v>
      </c>
      <c r="M20" s="17"/>
      <c r="N20" s="17">
        <v>6.3096208461333195E-2</v>
      </c>
      <c r="O20" s="17">
        <v>4.5333669340170198E-2</v>
      </c>
      <c r="P20" s="17">
        <v>5.5079624175999903E-2</v>
      </c>
      <c r="Q20" s="17">
        <v>5.3942246299717403E-2</v>
      </c>
      <c r="R20" s="17"/>
      <c r="S20" s="17">
        <v>4.5708043357596401E-2</v>
      </c>
      <c r="T20" s="17">
        <v>6.1086310616148803E-2</v>
      </c>
      <c r="U20" s="17">
        <v>5.2026430385892497E-2</v>
      </c>
      <c r="V20" s="17">
        <v>6.08468252887953E-2</v>
      </c>
      <c r="W20" s="17">
        <v>2.8814004695459999E-2</v>
      </c>
      <c r="X20" s="17">
        <v>6.1181622505847001E-2</v>
      </c>
      <c r="Y20" s="17">
        <v>5.0996648417514001E-2</v>
      </c>
      <c r="Z20" s="17">
        <v>8.2805172207227606E-2</v>
      </c>
      <c r="AA20" s="17">
        <v>5.5687786575435001E-2</v>
      </c>
      <c r="AB20" s="17">
        <v>5.2038408872569601E-2</v>
      </c>
      <c r="AC20" s="17">
        <v>6.2176565227692E-2</v>
      </c>
      <c r="AD20" s="17">
        <v>4.8065957237125603E-2</v>
      </c>
      <c r="AE20" s="17"/>
      <c r="AF20" s="17">
        <v>8.6682478456668599E-2</v>
      </c>
      <c r="AG20" s="17">
        <v>4.17674728623579E-2</v>
      </c>
      <c r="AH20" s="17">
        <v>2.97225388412596E-2</v>
      </c>
      <c r="AI20" s="17"/>
      <c r="AJ20" s="17">
        <v>0.104950201966563</v>
      </c>
      <c r="AK20" s="17">
        <v>3.4091348505165701E-2</v>
      </c>
      <c r="AL20" s="17">
        <v>3.3591152341080899E-2</v>
      </c>
      <c r="AM20" s="17">
        <v>8.8239540186319895E-2</v>
      </c>
      <c r="AN20" s="17">
        <v>2.3103488815139E-2</v>
      </c>
      <c r="AO20" s="17"/>
      <c r="AP20" s="17">
        <v>9.7079038105626306E-2</v>
      </c>
      <c r="AQ20" s="17">
        <v>3.7045225910033702E-2</v>
      </c>
      <c r="AR20" s="17">
        <v>2.40996508001479E-2</v>
      </c>
      <c r="AS20" s="17"/>
      <c r="AT20" s="17">
        <v>7.5169330707849605E-2</v>
      </c>
      <c r="AU20" s="17">
        <v>4.0681000346503099E-2</v>
      </c>
      <c r="AV20" s="17">
        <v>5.8238290199792299E-2</v>
      </c>
      <c r="AW20" s="17">
        <v>5.2580201174017099E-2</v>
      </c>
      <c r="AX20" s="17">
        <v>3.46885344630792E-2</v>
      </c>
      <c r="AY20" s="17">
        <v>5.0728700500516498E-2</v>
      </c>
    </row>
    <row r="21" spans="2:51" ht="29" x14ac:dyDescent="0.35">
      <c r="B21" s="18" t="s">
        <v>169</v>
      </c>
      <c r="C21" s="17">
        <v>5.4169892341460003E-2</v>
      </c>
      <c r="D21" s="17">
        <v>5.5896703726835202E-2</v>
      </c>
      <c r="E21" s="17">
        <v>5.2751469072933398E-2</v>
      </c>
      <c r="F21" s="17"/>
      <c r="G21" s="17">
        <v>9.3800940655999698E-2</v>
      </c>
      <c r="H21" s="17">
        <v>8.2345318909664594E-2</v>
      </c>
      <c r="I21" s="17">
        <v>6.9843939025500998E-2</v>
      </c>
      <c r="J21" s="17">
        <v>3.3043197334700902E-2</v>
      </c>
      <c r="K21" s="17">
        <v>3.3054238629875297E-2</v>
      </c>
      <c r="L21" s="17">
        <v>2.3596521407796601E-2</v>
      </c>
      <c r="M21" s="17"/>
      <c r="N21" s="17">
        <v>4.7689984512058303E-2</v>
      </c>
      <c r="O21" s="17">
        <v>5.7992266973166798E-2</v>
      </c>
      <c r="P21" s="17">
        <v>5.9826426102416001E-2</v>
      </c>
      <c r="Q21" s="17">
        <v>5.2923262400197402E-2</v>
      </c>
      <c r="R21" s="17"/>
      <c r="S21" s="17">
        <v>8.1727508473270205E-2</v>
      </c>
      <c r="T21" s="17">
        <v>4.5719777922538903E-2</v>
      </c>
      <c r="U21" s="17">
        <v>3.2102256348585399E-2</v>
      </c>
      <c r="V21" s="17">
        <v>4.2181495532130499E-2</v>
      </c>
      <c r="W21" s="17">
        <v>5.2244594626495798E-2</v>
      </c>
      <c r="X21" s="17">
        <v>6.0986624346077399E-2</v>
      </c>
      <c r="Y21" s="17">
        <v>7.4029220838060697E-2</v>
      </c>
      <c r="Z21" s="17">
        <v>3.54321087198083E-2</v>
      </c>
      <c r="AA21" s="17">
        <v>3.1607039235259399E-2</v>
      </c>
      <c r="AB21" s="17">
        <v>6.4611291675794602E-2</v>
      </c>
      <c r="AC21" s="17">
        <v>7.3899646498085406E-2</v>
      </c>
      <c r="AD21" s="17">
        <v>3.1475193369194097E-2</v>
      </c>
      <c r="AE21" s="17"/>
      <c r="AF21" s="17">
        <v>3.7566551308377702E-2</v>
      </c>
      <c r="AG21" s="17">
        <v>4.7117075981231299E-2</v>
      </c>
      <c r="AH21" s="17">
        <v>0.106142510077889</v>
      </c>
      <c r="AI21" s="17"/>
      <c r="AJ21" s="17">
        <v>3.3745024146535699E-2</v>
      </c>
      <c r="AK21" s="17">
        <v>6.8317470182145804E-2</v>
      </c>
      <c r="AL21" s="17">
        <v>6.2379484220172997E-2</v>
      </c>
      <c r="AM21" s="17">
        <v>0</v>
      </c>
      <c r="AN21" s="17">
        <v>7.9289814103808601E-2</v>
      </c>
      <c r="AO21" s="17"/>
      <c r="AP21" s="17">
        <v>3.9048437356998401E-2</v>
      </c>
      <c r="AQ21" s="17">
        <v>6.4595928922301094E-2</v>
      </c>
      <c r="AR21" s="17">
        <v>5.3306694715416998E-2</v>
      </c>
      <c r="AS21" s="17"/>
      <c r="AT21" s="17">
        <v>3.5851990654105298E-2</v>
      </c>
      <c r="AU21" s="17">
        <v>5.7488712523547598E-2</v>
      </c>
      <c r="AV21" s="17">
        <v>8.15845943744999E-2</v>
      </c>
      <c r="AW21" s="17">
        <v>6.8689586753744605E-2</v>
      </c>
      <c r="AX21" s="17">
        <v>6.7348430025641601E-2</v>
      </c>
      <c r="AY21" s="17">
        <v>3.09228920775243E-2</v>
      </c>
    </row>
    <row r="22" spans="2:51" ht="29" x14ac:dyDescent="0.35">
      <c r="B22" s="18" t="s">
        <v>170</v>
      </c>
      <c r="C22" s="17">
        <v>4.3748781962455699E-2</v>
      </c>
      <c r="D22" s="17">
        <v>4.3245285865756398E-2</v>
      </c>
      <c r="E22" s="17">
        <v>4.4454693489105503E-2</v>
      </c>
      <c r="F22" s="17"/>
      <c r="G22" s="17">
        <v>5.0060823191172901E-2</v>
      </c>
      <c r="H22" s="17">
        <v>6.0967923998425502E-2</v>
      </c>
      <c r="I22" s="17">
        <v>5.4466520002444799E-2</v>
      </c>
      <c r="J22" s="17">
        <v>3.4776832127484898E-2</v>
      </c>
      <c r="K22" s="17">
        <v>2.8516464606693801E-2</v>
      </c>
      <c r="L22" s="17">
        <v>3.4365201255707502E-2</v>
      </c>
      <c r="M22" s="17"/>
      <c r="N22" s="17">
        <v>3.2907123624401097E-2</v>
      </c>
      <c r="O22" s="17">
        <v>4.2656131996725299E-2</v>
      </c>
      <c r="P22" s="17">
        <v>5.6640085514453202E-2</v>
      </c>
      <c r="Q22" s="17">
        <v>4.4878699758136797E-2</v>
      </c>
      <c r="R22" s="17"/>
      <c r="S22" s="17">
        <v>3.9193298511346703E-2</v>
      </c>
      <c r="T22" s="17">
        <v>3.2644762932095901E-2</v>
      </c>
      <c r="U22" s="17">
        <v>4.17251587645018E-2</v>
      </c>
      <c r="V22" s="17">
        <v>5.1291463732691098E-2</v>
      </c>
      <c r="W22" s="17">
        <v>6.4782873192969895E-2</v>
      </c>
      <c r="X22" s="17">
        <v>2.68286424474573E-2</v>
      </c>
      <c r="Y22" s="17">
        <v>5.1607252092073702E-2</v>
      </c>
      <c r="Z22" s="17">
        <v>5.33779339994261E-2</v>
      </c>
      <c r="AA22" s="17">
        <v>5.2318871283713299E-2</v>
      </c>
      <c r="AB22" s="17">
        <v>3.7704933787146101E-2</v>
      </c>
      <c r="AC22" s="17">
        <v>4.0805233584324897E-2</v>
      </c>
      <c r="AD22" s="17">
        <v>5.5566412824864901E-2</v>
      </c>
      <c r="AE22" s="17"/>
      <c r="AF22" s="17">
        <v>3.3437060949955702E-2</v>
      </c>
      <c r="AG22" s="17">
        <v>4.9628557945278498E-2</v>
      </c>
      <c r="AH22" s="17">
        <v>5.4972035118508102E-2</v>
      </c>
      <c r="AI22" s="17"/>
      <c r="AJ22" s="17">
        <v>2.1127025731057202E-2</v>
      </c>
      <c r="AK22" s="17">
        <v>5.6882358504822997E-2</v>
      </c>
      <c r="AL22" s="17">
        <v>5.62504492650732E-2</v>
      </c>
      <c r="AM22" s="17">
        <v>6.7524522575593299E-2</v>
      </c>
      <c r="AN22" s="17">
        <v>6.5043562747870196E-2</v>
      </c>
      <c r="AO22" s="17"/>
      <c r="AP22" s="17">
        <v>2.9182385011315901E-2</v>
      </c>
      <c r="AQ22" s="17">
        <v>4.9732070544914797E-2</v>
      </c>
      <c r="AR22" s="17">
        <v>4.49301998733228E-2</v>
      </c>
      <c r="AS22" s="17"/>
      <c r="AT22" s="17">
        <v>3.4301519306538297E-2</v>
      </c>
      <c r="AU22" s="17">
        <v>3.87308100193616E-2</v>
      </c>
      <c r="AV22" s="17">
        <v>8.1834103967724406E-2</v>
      </c>
      <c r="AW22" s="17">
        <v>5.4590897337954997E-2</v>
      </c>
      <c r="AX22" s="17">
        <v>5.07548436595451E-2</v>
      </c>
      <c r="AY22" s="17">
        <v>2.05519885940827E-2</v>
      </c>
    </row>
    <row r="23" spans="2:51" x14ac:dyDescent="0.35">
      <c r="B23" s="18" t="s">
        <v>171</v>
      </c>
      <c r="C23" s="17">
        <v>3.4461618932964802E-2</v>
      </c>
      <c r="D23" s="17">
        <v>3.6003567601874703E-2</v>
      </c>
      <c r="E23" s="17">
        <v>3.3126755817020903E-2</v>
      </c>
      <c r="F23" s="17"/>
      <c r="G23" s="17">
        <v>3.8392364836862897E-2</v>
      </c>
      <c r="H23" s="17">
        <v>2.4913928609057199E-2</v>
      </c>
      <c r="I23" s="17">
        <v>3.17673860514548E-2</v>
      </c>
      <c r="J23" s="17">
        <v>2.6324262171939901E-2</v>
      </c>
      <c r="K23" s="17">
        <v>4.2241142722116598E-2</v>
      </c>
      <c r="L23" s="17">
        <v>4.3166229165979501E-2</v>
      </c>
      <c r="M23" s="17"/>
      <c r="N23" s="17">
        <v>3.5235041889231399E-2</v>
      </c>
      <c r="O23" s="17">
        <v>3.7726857860990698E-2</v>
      </c>
      <c r="P23" s="17">
        <v>3.64438947433815E-2</v>
      </c>
      <c r="Q23" s="17">
        <v>2.8927798551232099E-2</v>
      </c>
      <c r="R23" s="17"/>
      <c r="S23" s="17">
        <v>2.29517864453672E-2</v>
      </c>
      <c r="T23" s="17">
        <v>3.6002135737722998E-2</v>
      </c>
      <c r="U23" s="17">
        <v>2.5378366438375599E-2</v>
      </c>
      <c r="V23" s="17">
        <v>2.5453812662697101E-2</v>
      </c>
      <c r="W23" s="17">
        <v>5.1771341718932502E-2</v>
      </c>
      <c r="X23" s="17">
        <v>3.0030619829058601E-2</v>
      </c>
      <c r="Y23" s="17">
        <v>4.2760182430028999E-2</v>
      </c>
      <c r="Z23" s="17">
        <v>6.3417842309863998E-2</v>
      </c>
      <c r="AA23" s="17">
        <v>1.7329590942618701E-2</v>
      </c>
      <c r="AB23" s="17">
        <v>4.0390807402417003E-2</v>
      </c>
      <c r="AC23" s="17">
        <v>6.3780471449854201E-2</v>
      </c>
      <c r="AD23" s="17">
        <v>4.11330968332458E-2</v>
      </c>
      <c r="AE23" s="17"/>
      <c r="AF23" s="17">
        <v>3.63883490927897E-2</v>
      </c>
      <c r="AG23" s="17">
        <v>3.7134745528400202E-2</v>
      </c>
      <c r="AH23" s="17">
        <v>2.85225187587561E-2</v>
      </c>
      <c r="AI23" s="17"/>
      <c r="AJ23" s="17">
        <v>4.2345000368072497E-2</v>
      </c>
      <c r="AK23" s="17">
        <v>3.11549835440726E-2</v>
      </c>
      <c r="AL23" s="17">
        <v>3.1455601097184899E-2</v>
      </c>
      <c r="AM23" s="17">
        <v>2.55720550000826E-2</v>
      </c>
      <c r="AN23" s="17">
        <v>2.2240119016462001E-2</v>
      </c>
      <c r="AO23" s="17"/>
      <c r="AP23" s="17">
        <v>4.2653584973023802E-2</v>
      </c>
      <c r="AQ23" s="17">
        <v>3.0236230927168699E-2</v>
      </c>
      <c r="AR23" s="17">
        <v>2.5057753996579502E-2</v>
      </c>
      <c r="AS23" s="17"/>
      <c r="AT23" s="17">
        <v>3.6067838615848398E-2</v>
      </c>
      <c r="AU23" s="17">
        <v>3.0470229542542301E-2</v>
      </c>
      <c r="AV23" s="17">
        <v>3.0964290519564501E-2</v>
      </c>
      <c r="AW23" s="17">
        <v>4.9789603800045698E-2</v>
      </c>
      <c r="AX23" s="17">
        <v>2.9982868421569699E-2</v>
      </c>
      <c r="AY23" s="17">
        <v>4.2237942428053302E-2</v>
      </c>
    </row>
    <row r="24" spans="2:51" ht="29" x14ac:dyDescent="0.35">
      <c r="B24" s="18" t="s">
        <v>172</v>
      </c>
      <c r="C24" s="17">
        <v>3.4171211079615703E-2</v>
      </c>
      <c r="D24" s="17">
        <v>3.3957097297721998E-2</v>
      </c>
      <c r="E24" s="17">
        <v>3.3945345962457699E-2</v>
      </c>
      <c r="F24" s="17"/>
      <c r="G24" s="17">
        <v>5.8010429623018001E-2</v>
      </c>
      <c r="H24" s="17">
        <v>4.8228461526092198E-2</v>
      </c>
      <c r="I24" s="17">
        <v>4.2702700815841002E-2</v>
      </c>
      <c r="J24" s="17">
        <v>3.3297354143446999E-2</v>
      </c>
      <c r="K24" s="17">
        <v>1.60532264383395E-2</v>
      </c>
      <c r="L24" s="17">
        <v>1.28995166328427E-2</v>
      </c>
      <c r="M24" s="17"/>
      <c r="N24" s="17">
        <v>4.7289417348816698E-2</v>
      </c>
      <c r="O24" s="17">
        <v>2.9295446619365201E-2</v>
      </c>
      <c r="P24" s="17">
        <v>4.0327912897523001E-2</v>
      </c>
      <c r="Q24" s="17">
        <v>2.0078391870484401E-2</v>
      </c>
      <c r="R24" s="17"/>
      <c r="S24" s="17">
        <v>4.3559216899585702E-2</v>
      </c>
      <c r="T24" s="17">
        <v>2.89045691686763E-2</v>
      </c>
      <c r="U24" s="17">
        <v>4.2243273179111501E-2</v>
      </c>
      <c r="V24" s="17">
        <v>3.8109288650968798E-2</v>
      </c>
      <c r="W24" s="17">
        <v>3.0869495243374401E-2</v>
      </c>
      <c r="X24" s="17">
        <v>4.0835352238766401E-2</v>
      </c>
      <c r="Y24" s="17">
        <v>3.1788474894994798E-2</v>
      </c>
      <c r="Z24" s="17">
        <v>6.0686144681784404E-3</v>
      </c>
      <c r="AA24" s="17">
        <v>2.9626337317938099E-2</v>
      </c>
      <c r="AB24" s="17">
        <v>3.3237018271997501E-2</v>
      </c>
      <c r="AC24" s="17">
        <v>2.0315115470778598E-2</v>
      </c>
      <c r="AD24" s="17">
        <v>5.38435285717314E-2</v>
      </c>
      <c r="AE24" s="17"/>
      <c r="AF24" s="17">
        <v>2.7951448445700602E-2</v>
      </c>
      <c r="AG24" s="17">
        <v>3.2633776811682703E-2</v>
      </c>
      <c r="AH24" s="17">
        <v>3.7806353260289798E-2</v>
      </c>
      <c r="AI24" s="17"/>
      <c r="AJ24" s="17">
        <v>2.3972086801161401E-2</v>
      </c>
      <c r="AK24" s="17">
        <v>3.7096445915602301E-2</v>
      </c>
      <c r="AL24" s="17">
        <v>5.81617038761824E-2</v>
      </c>
      <c r="AM24" s="17">
        <v>5.3689544418107499E-2</v>
      </c>
      <c r="AN24" s="17">
        <v>2.4682928465185799E-2</v>
      </c>
      <c r="AO24" s="17"/>
      <c r="AP24" s="17">
        <v>4.01494447240998E-2</v>
      </c>
      <c r="AQ24" s="17">
        <v>3.27709530826251E-2</v>
      </c>
      <c r="AR24" s="17">
        <v>5.0589871154606302E-2</v>
      </c>
      <c r="AS24" s="17"/>
      <c r="AT24" s="17">
        <v>2.6924562636512901E-2</v>
      </c>
      <c r="AU24" s="17">
        <v>4.5670208855829099E-2</v>
      </c>
      <c r="AV24" s="17">
        <v>4.6365524527748198E-2</v>
      </c>
      <c r="AW24" s="17">
        <v>2.3221814502146599E-2</v>
      </c>
      <c r="AX24" s="17">
        <v>3.7637446418808798E-2</v>
      </c>
      <c r="AY24" s="17">
        <v>2.3261348471245499E-2</v>
      </c>
    </row>
    <row r="25" spans="2:51" x14ac:dyDescent="0.35">
      <c r="B25" s="18" t="s">
        <v>173</v>
      </c>
      <c r="C25" s="19">
        <v>3.5058851402299E-3</v>
      </c>
      <c r="D25" s="19">
        <v>3.1553414720515201E-3</v>
      </c>
      <c r="E25" s="19">
        <v>3.8650267516857901E-3</v>
      </c>
      <c r="F25" s="19"/>
      <c r="G25" s="19">
        <v>7.4163607624680699E-3</v>
      </c>
      <c r="H25" s="19">
        <v>7.1525250839850297E-3</v>
      </c>
      <c r="I25" s="19">
        <v>2.99711010686645E-3</v>
      </c>
      <c r="J25" s="19">
        <v>4.3943984931137103E-3</v>
      </c>
      <c r="K25" s="19">
        <v>0</v>
      </c>
      <c r="L25" s="19">
        <v>0</v>
      </c>
      <c r="M25" s="19"/>
      <c r="N25" s="19">
        <v>1.89878431662407E-3</v>
      </c>
      <c r="O25" s="19">
        <v>2.9071578187213898E-3</v>
      </c>
      <c r="P25" s="19">
        <v>4.9516347332547797E-3</v>
      </c>
      <c r="Q25" s="19">
        <v>4.6402374168492697E-3</v>
      </c>
      <c r="R25" s="19"/>
      <c r="S25" s="19">
        <v>0</v>
      </c>
      <c r="T25" s="19">
        <v>1.7634005390855299E-3</v>
      </c>
      <c r="U25" s="19">
        <v>3.0328904358805299E-3</v>
      </c>
      <c r="V25" s="19">
        <v>0</v>
      </c>
      <c r="W25" s="19">
        <v>3.1602462718955701E-3</v>
      </c>
      <c r="X25" s="19">
        <v>1.08210079005467E-2</v>
      </c>
      <c r="Y25" s="19">
        <v>2.69879688159842E-3</v>
      </c>
      <c r="Z25" s="19">
        <v>0</v>
      </c>
      <c r="AA25" s="19">
        <v>4.2736408376429199E-3</v>
      </c>
      <c r="AB25" s="19">
        <v>6.4918673158800401E-3</v>
      </c>
      <c r="AC25" s="19">
        <v>5.0530656786652297E-3</v>
      </c>
      <c r="AD25" s="19">
        <v>1.04749465726646E-2</v>
      </c>
      <c r="AE25" s="19"/>
      <c r="AF25" s="19">
        <v>2.3076954800838102E-3</v>
      </c>
      <c r="AG25" s="19">
        <v>1.49019282786872E-3</v>
      </c>
      <c r="AH25" s="19">
        <v>5.0739330113620902E-3</v>
      </c>
      <c r="AI25" s="19"/>
      <c r="AJ25" s="19">
        <v>1.60037820799684E-3</v>
      </c>
      <c r="AK25" s="19">
        <v>8.9323460450200197E-4</v>
      </c>
      <c r="AL25" s="19">
        <v>3.04213048689437E-3</v>
      </c>
      <c r="AM25" s="19">
        <v>0</v>
      </c>
      <c r="AN25" s="19">
        <v>5.1456385912871704E-3</v>
      </c>
      <c r="AO25" s="19"/>
      <c r="AP25" s="19">
        <v>1.2718584486285901E-3</v>
      </c>
      <c r="AQ25" s="19">
        <v>1.8609162168355599E-3</v>
      </c>
      <c r="AR25" s="19">
        <v>3.17295955914304E-3</v>
      </c>
      <c r="AS25" s="19"/>
      <c r="AT25" s="19">
        <v>1.6516132627298599E-3</v>
      </c>
      <c r="AU25" s="19">
        <v>3.4583274934871801E-3</v>
      </c>
      <c r="AV25" s="19">
        <v>0</v>
      </c>
      <c r="AW25" s="19">
        <v>7.8462963158634699E-3</v>
      </c>
      <c r="AX25" s="19">
        <v>1.1253182158818501E-3</v>
      </c>
      <c r="AY25" s="19">
        <v>1.6869412946057399E-2</v>
      </c>
    </row>
    <row r="26" spans="2:51" x14ac:dyDescent="0.35">
      <c r="B26" s="16"/>
    </row>
    <row r="27" spans="2:51" x14ac:dyDescent="0.35">
      <c r="B27" t="s">
        <v>77</v>
      </c>
    </row>
    <row r="28" spans="2:51" x14ac:dyDescent="0.35">
      <c r="B28" t="s">
        <v>78</v>
      </c>
    </row>
    <row r="30" spans="2:51" x14ac:dyDescent="0.35">
      <c r="B30"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Y28"/>
  <sheetViews>
    <sheetView showGridLines="0" workbookViewId="0">
      <pane xSplit="2" topLeftCell="C1" activePane="topRight" state="frozen"/>
      <selection activeCell="AV1" sqref="AV1:AV1048576"/>
      <selection pane="topRight" activeCell="H18" sqref="H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189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175</v>
      </c>
      <c r="C9" s="17">
        <v>0.358381332753825</v>
      </c>
      <c r="D9" s="17">
        <v>0.35520937840472699</v>
      </c>
      <c r="E9" s="17">
        <v>0.36072725793660498</v>
      </c>
      <c r="F9" s="17"/>
      <c r="G9" s="17">
        <v>0.335527188457938</v>
      </c>
      <c r="H9" s="17">
        <v>0.34056662380675401</v>
      </c>
      <c r="I9" s="17">
        <v>0.35909566829600797</v>
      </c>
      <c r="J9" s="17">
        <v>0.36996528360041397</v>
      </c>
      <c r="K9" s="17">
        <v>0.37338829657574601</v>
      </c>
      <c r="L9" s="17">
        <v>0.36796049138436598</v>
      </c>
      <c r="M9" s="17"/>
      <c r="N9" s="17">
        <v>0.38371246826882399</v>
      </c>
      <c r="O9" s="17">
        <v>0.374731699968748</v>
      </c>
      <c r="P9" s="17">
        <v>0.34069445174503299</v>
      </c>
      <c r="Q9" s="17">
        <v>0.33007950726674301</v>
      </c>
      <c r="R9" s="17"/>
      <c r="S9" s="17">
        <v>0.35263003044452401</v>
      </c>
      <c r="T9" s="17">
        <v>0.34895226136298202</v>
      </c>
      <c r="U9" s="17">
        <v>0.347682864394045</v>
      </c>
      <c r="V9" s="17">
        <v>0.31922495672475698</v>
      </c>
      <c r="W9" s="17">
        <v>0.35081125748828701</v>
      </c>
      <c r="X9" s="17">
        <v>0.386085028591729</v>
      </c>
      <c r="Y9" s="17">
        <v>0.39658869328188301</v>
      </c>
      <c r="Z9" s="17">
        <v>0.35112958195836302</v>
      </c>
      <c r="AA9" s="17">
        <v>0.38637246205994003</v>
      </c>
      <c r="AB9" s="17">
        <v>0.33651534175837999</v>
      </c>
      <c r="AC9" s="17">
        <v>0.34255887085394698</v>
      </c>
      <c r="AD9" s="17">
        <v>0.40357235162845001</v>
      </c>
      <c r="AE9" s="17"/>
      <c r="AF9" s="17">
        <v>0.34196114248930498</v>
      </c>
      <c r="AG9" s="17">
        <v>0.377694165072959</v>
      </c>
      <c r="AH9" s="17">
        <v>0.35121402322850398</v>
      </c>
      <c r="AI9" s="17"/>
      <c r="AJ9" s="17">
        <v>0.34434743547137198</v>
      </c>
      <c r="AK9" s="17">
        <v>0.37461333455534301</v>
      </c>
      <c r="AL9" s="17">
        <v>0.39186490668274998</v>
      </c>
      <c r="AM9" s="17">
        <v>0.21567804153850201</v>
      </c>
      <c r="AN9" s="17">
        <v>0.362189079110323</v>
      </c>
      <c r="AO9" s="17"/>
      <c r="AP9" s="17">
        <v>0.341291451233252</v>
      </c>
      <c r="AQ9" s="17">
        <v>0.39089326715159101</v>
      </c>
      <c r="AR9" s="17">
        <v>0.37674314470707798</v>
      </c>
      <c r="AS9" s="17"/>
      <c r="AT9" s="17">
        <v>0.36578850702652199</v>
      </c>
      <c r="AU9" s="17">
        <v>0.35259119206795198</v>
      </c>
      <c r="AV9" s="17">
        <v>0.35291940800245097</v>
      </c>
      <c r="AW9" s="17">
        <v>0.33194876723693101</v>
      </c>
      <c r="AX9" s="17">
        <v>0.36550669878491998</v>
      </c>
      <c r="AY9" s="17">
        <v>0.32923666190824802</v>
      </c>
    </row>
    <row r="10" spans="2:51" ht="58" x14ac:dyDescent="0.35">
      <c r="B10" s="18" t="s">
        <v>176</v>
      </c>
      <c r="C10" s="17">
        <v>0.340131971383693</v>
      </c>
      <c r="D10" s="17">
        <v>0.36546761336314398</v>
      </c>
      <c r="E10" s="17">
        <v>0.31560361510041801</v>
      </c>
      <c r="F10" s="17"/>
      <c r="G10" s="17">
        <v>0.27713093284182799</v>
      </c>
      <c r="H10" s="17">
        <v>0.285234075918396</v>
      </c>
      <c r="I10" s="17">
        <v>0.320671376542918</v>
      </c>
      <c r="J10" s="17">
        <v>0.32964426328128099</v>
      </c>
      <c r="K10" s="17">
        <v>0.38445367794055102</v>
      </c>
      <c r="L10" s="17">
        <v>0.42097097569233</v>
      </c>
      <c r="M10" s="17"/>
      <c r="N10" s="17">
        <v>0.39103877920438401</v>
      </c>
      <c r="O10" s="17">
        <v>0.35187076117574601</v>
      </c>
      <c r="P10" s="17">
        <v>0.30968771101950898</v>
      </c>
      <c r="Q10" s="17">
        <v>0.30094768680448802</v>
      </c>
      <c r="R10" s="17"/>
      <c r="S10" s="17">
        <v>0.320695562275714</v>
      </c>
      <c r="T10" s="17">
        <v>0.33408118023743799</v>
      </c>
      <c r="U10" s="17">
        <v>0.34726930180301302</v>
      </c>
      <c r="V10" s="17">
        <v>0.34588947706892997</v>
      </c>
      <c r="W10" s="17">
        <v>0.34880648439709699</v>
      </c>
      <c r="X10" s="17">
        <v>0.29857460908142602</v>
      </c>
      <c r="Y10" s="17">
        <v>0.37223535354883303</v>
      </c>
      <c r="Z10" s="17">
        <v>0.35741828381924101</v>
      </c>
      <c r="AA10" s="17">
        <v>0.35323147157434498</v>
      </c>
      <c r="AB10" s="17">
        <v>0.320757817895028</v>
      </c>
      <c r="AC10" s="17">
        <v>0.36505082633327102</v>
      </c>
      <c r="AD10" s="17">
        <v>0.38556084680209401</v>
      </c>
      <c r="AE10" s="17"/>
      <c r="AF10" s="17">
        <v>0.32433234200015798</v>
      </c>
      <c r="AG10" s="17">
        <v>0.40377554263721799</v>
      </c>
      <c r="AH10" s="17">
        <v>0.25745104829939902</v>
      </c>
      <c r="AI10" s="17"/>
      <c r="AJ10" s="17">
        <v>0.34022928256266999</v>
      </c>
      <c r="AK10" s="17">
        <v>0.36571979824490197</v>
      </c>
      <c r="AL10" s="17">
        <v>0.451031484266669</v>
      </c>
      <c r="AM10" s="17">
        <v>0.22435330404507101</v>
      </c>
      <c r="AN10" s="17">
        <v>0.283247315460393</v>
      </c>
      <c r="AO10" s="17"/>
      <c r="AP10" s="17">
        <v>0.32737446256992098</v>
      </c>
      <c r="AQ10" s="17">
        <v>0.39026000555262402</v>
      </c>
      <c r="AR10" s="17">
        <v>0.40802289106464701</v>
      </c>
      <c r="AS10" s="17"/>
      <c r="AT10" s="17">
        <v>0.38646700794707201</v>
      </c>
      <c r="AU10" s="17">
        <v>0.347906391162836</v>
      </c>
      <c r="AV10" s="17">
        <v>0.30206868462784903</v>
      </c>
      <c r="AW10" s="17">
        <v>0.29862839536553099</v>
      </c>
      <c r="AX10" s="17">
        <v>0.29250660123566302</v>
      </c>
      <c r="AY10" s="17">
        <v>0.34064781211610401</v>
      </c>
    </row>
    <row r="11" spans="2:51" ht="29" x14ac:dyDescent="0.35">
      <c r="B11" s="18" t="s">
        <v>177</v>
      </c>
      <c r="C11" s="17">
        <v>0.30716114961552499</v>
      </c>
      <c r="D11" s="17">
        <v>0.27806679610006102</v>
      </c>
      <c r="E11" s="17">
        <v>0.33607705511233599</v>
      </c>
      <c r="F11" s="17"/>
      <c r="G11" s="17">
        <v>0.28917433330248299</v>
      </c>
      <c r="H11" s="17">
        <v>0.28864673018022602</v>
      </c>
      <c r="I11" s="17">
        <v>0.31280027025585</v>
      </c>
      <c r="J11" s="17">
        <v>0.29684686996715098</v>
      </c>
      <c r="K11" s="17">
        <v>0.31595968267234098</v>
      </c>
      <c r="L11" s="17">
        <v>0.33196399050629299</v>
      </c>
      <c r="M11" s="17"/>
      <c r="N11" s="17">
        <v>0.29959103755801197</v>
      </c>
      <c r="O11" s="17">
        <v>0.28764253056436501</v>
      </c>
      <c r="P11" s="17">
        <v>0.33111067425287199</v>
      </c>
      <c r="Q11" s="17">
        <v>0.31569841071066401</v>
      </c>
      <c r="R11" s="17"/>
      <c r="S11" s="17">
        <v>0.28599711403429701</v>
      </c>
      <c r="T11" s="17">
        <v>0.31216735494585302</v>
      </c>
      <c r="U11" s="17">
        <v>0.30262627477416898</v>
      </c>
      <c r="V11" s="17">
        <v>0.31192982072199199</v>
      </c>
      <c r="W11" s="17">
        <v>0.34799253322366402</v>
      </c>
      <c r="X11" s="17">
        <v>0.31138548668753602</v>
      </c>
      <c r="Y11" s="17">
        <v>0.34754206439833402</v>
      </c>
      <c r="Z11" s="17">
        <v>0.28808731622485201</v>
      </c>
      <c r="AA11" s="17">
        <v>0.28378153693500102</v>
      </c>
      <c r="AB11" s="17">
        <v>0.34036903798969398</v>
      </c>
      <c r="AC11" s="17">
        <v>0.25064561177417</v>
      </c>
      <c r="AD11" s="17">
        <v>0.27188306828947201</v>
      </c>
      <c r="AE11" s="17"/>
      <c r="AF11" s="17">
        <v>0.30335351940177102</v>
      </c>
      <c r="AG11" s="17">
        <v>0.30450331135045899</v>
      </c>
      <c r="AH11" s="17">
        <v>0.33256931059419498</v>
      </c>
      <c r="AI11" s="17"/>
      <c r="AJ11" s="17">
        <v>0.32685574640056803</v>
      </c>
      <c r="AK11" s="17">
        <v>0.27838452274539199</v>
      </c>
      <c r="AL11" s="17">
        <v>0.30789291107630901</v>
      </c>
      <c r="AM11" s="17">
        <v>0.189176761830366</v>
      </c>
      <c r="AN11" s="17">
        <v>0.345909549433773</v>
      </c>
      <c r="AO11" s="17"/>
      <c r="AP11" s="17">
        <v>0.35873225638573503</v>
      </c>
      <c r="AQ11" s="17">
        <v>0.31010906873605198</v>
      </c>
      <c r="AR11" s="17">
        <v>0.266657978201368</v>
      </c>
      <c r="AS11" s="17"/>
      <c r="AT11" s="17">
        <v>0.30695190516417098</v>
      </c>
      <c r="AU11" s="17">
        <v>0.30019317506347598</v>
      </c>
      <c r="AV11" s="17">
        <v>0.31216859676222902</v>
      </c>
      <c r="AW11" s="17">
        <v>0.29850431309664299</v>
      </c>
      <c r="AX11" s="17">
        <v>0.32917536438427802</v>
      </c>
      <c r="AY11" s="17">
        <v>0.234039271291684</v>
      </c>
    </row>
    <row r="12" spans="2:51" ht="43.5" x14ac:dyDescent="0.35">
      <c r="B12" s="18" t="s">
        <v>178</v>
      </c>
      <c r="C12" s="17">
        <v>0.19167843108475099</v>
      </c>
      <c r="D12" s="17">
        <v>0.194347126964692</v>
      </c>
      <c r="E12" s="17">
        <v>0.18913755022185899</v>
      </c>
      <c r="F12" s="17"/>
      <c r="G12" s="17">
        <v>0.25065146064598998</v>
      </c>
      <c r="H12" s="17">
        <v>0.210486308409503</v>
      </c>
      <c r="I12" s="17">
        <v>0.171064482220769</v>
      </c>
      <c r="J12" s="17">
        <v>0.17646764120222599</v>
      </c>
      <c r="K12" s="17">
        <v>0.17122608072863399</v>
      </c>
      <c r="L12" s="17">
        <v>0.18010686754548599</v>
      </c>
      <c r="M12" s="17"/>
      <c r="N12" s="17">
        <v>0.20705952188469201</v>
      </c>
      <c r="O12" s="17">
        <v>0.20528460779684399</v>
      </c>
      <c r="P12" s="17">
        <v>0.182217301358784</v>
      </c>
      <c r="Q12" s="17">
        <v>0.169800519547017</v>
      </c>
      <c r="R12" s="17"/>
      <c r="S12" s="17">
        <v>0.19205402247827</v>
      </c>
      <c r="T12" s="17">
        <v>0.18613018198598899</v>
      </c>
      <c r="U12" s="17">
        <v>0.19626221441156599</v>
      </c>
      <c r="V12" s="17">
        <v>0.23265350699307399</v>
      </c>
      <c r="W12" s="17">
        <v>0.19713290863518801</v>
      </c>
      <c r="X12" s="17">
        <v>0.192666441514696</v>
      </c>
      <c r="Y12" s="17">
        <v>0.18297705211548601</v>
      </c>
      <c r="Z12" s="17">
        <v>0.17723294510434601</v>
      </c>
      <c r="AA12" s="17">
        <v>0.16123437395217299</v>
      </c>
      <c r="AB12" s="17">
        <v>0.20762321131720601</v>
      </c>
      <c r="AC12" s="17">
        <v>0.20982961006962</v>
      </c>
      <c r="AD12" s="17">
        <v>0.13931165181431099</v>
      </c>
      <c r="AE12" s="17"/>
      <c r="AF12" s="17">
        <v>0.152925754811162</v>
      </c>
      <c r="AG12" s="17">
        <v>0.21754477882714601</v>
      </c>
      <c r="AH12" s="17">
        <v>0.16793007033229401</v>
      </c>
      <c r="AI12" s="17"/>
      <c r="AJ12" s="17">
        <v>0.164810328257954</v>
      </c>
      <c r="AK12" s="17">
        <v>0.21072007811940099</v>
      </c>
      <c r="AL12" s="17">
        <v>0.22072545102641</v>
      </c>
      <c r="AM12" s="17">
        <v>0.105270636491791</v>
      </c>
      <c r="AN12" s="17">
        <v>0.15901288919815701</v>
      </c>
      <c r="AO12" s="17"/>
      <c r="AP12" s="17">
        <v>0.18690055532681699</v>
      </c>
      <c r="AQ12" s="17">
        <v>0.226036775575822</v>
      </c>
      <c r="AR12" s="17">
        <v>0.22674847104002999</v>
      </c>
      <c r="AS12" s="17"/>
      <c r="AT12" s="17">
        <v>0.18478067177170901</v>
      </c>
      <c r="AU12" s="17">
        <v>0.18681737219334099</v>
      </c>
      <c r="AV12" s="17">
        <v>0.16636118895983901</v>
      </c>
      <c r="AW12" s="17">
        <v>0.17630136624335699</v>
      </c>
      <c r="AX12" s="17">
        <v>0.22014006134212799</v>
      </c>
      <c r="AY12" s="17">
        <v>0.19987290614633599</v>
      </c>
    </row>
    <row r="13" spans="2:51" ht="43.5" x14ac:dyDescent="0.35">
      <c r="B13" s="18" t="s">
        <v>179</v>
      </c>
      <c r="C13" s="17">
        <v>0.19075068087413699</v>
      </c>
      <c r="D13" s="17">
        <v>0.181564296543652</v>
      </c>
      <c r="E13" s="17">
        <v>0.198795447727627</v>
      </c>
      <c r="F13" s="17"/>
      <c r="G13" s="17">
        <v>0.20229842825760599</v>
      </c>
      <c r="H13" s="17">
        <v>0.20696335776630401</v>
      </c>
      <c r="I13" s="17">
        <v>0.190258616291308</v>
      </c>
      <c r="J13" s="17">
        <v>0.186020147424865</v>
      </c>
      <c r="K13" s="17">
        <v>0.17600571597564801</v>
      </c>
      <c r="L13" s="17">
        <v>0.18405385047960099</v>
      </c>
      <c r="M13" s="17"/>
      <c r="N13" s="17">
        <v>0.175408795143038</v>
      </c>
      <c r="O13" s="17">
        <v>0.19629672160089101</v>
      </c>
      <c r="P13" s="17">
        <v>0.20615678901915799</v>
      </c>
      <c r="Q13" s="17">
        <v>0.188583273407295</v>
      </c>
      <c r="R13" s="17"/>
      <c r="S13" s="17">
        <v>0.18502604837092501</v>
      </c>
      <c r="T13" s="17">
        <v>0.18663787353153699</v>
      </c>
      <c r="U13" s="17">
        <v>0.174004318719923</v>
      </c>
      <c r="V13" s="17">
        <v>0.17256483360594599</v>
      </c>
      <c r="W13" s="17">
        <v>0.182585418496479</v>
      </c>
      <c r="X13" s="17">
        <v>0.18377964602138</v>
      </c>
      <c r="Y13" s="17">
        <v>0.21014426424483801</v>
      </c>
      <c r="Z13" s="17">
        <v>0.23869042414758801</v>
      </c>
      <c r="AA13" s="17">
        <v>0.19691033092023599</v>
      </c>
      <c r="AB13" s="17">
        <v>0.19884370695241699</v>
      </c>
      <c r="AC13" s="17">
        <v>0.19715428545209701</v>
      </c>
      <c r="AD13" s="17">
        <v>0.201303185103448</v>
      </c>
      <c r="AE13" s="17"/>
      <c r="AF13" s="17">
        <v>0.17804514901398799</v>
      </c>
      <c r="AG13" s="17">
        <v>0.190991618041606</v>
      </c>
      <c r="AH13" s="17">
        <v>0.20447166363132999</v>
      </c>
      <c r="AI13" s="17"/>
      <c r="AJ13" s="17">
        <v>0.16714635555497501</v>
      </c>
      <c r="AK13" s="17">
        <v>0.221050070023835</v>
      </c>
      <c r="AL13" s="17">
        <v>0.19057581722183001</v>
      </c>
      <c r="AM13" s="17">
        <v>0.18430766014245301</v>
      </c>
      <c r="AN13" s="17">
        <v>0.180972064363768</v>
      </c>
      <c r="AO13" s="17"/>
      <c r="AP13" s="17">
        <v>0.16758709781497999</v>
      </c>
      <c r="AQ13" s="17">
        <v>0.21051422998701</v>
      </c>
      <c r="AR13" s="17">
        <v>0.217165838993014</v>
      </c>
      <c r="AS13" s="17"/>
      <c r="AT13" s="17">
        <v>0.16813122776723499</v>
      </c>
      <c r="AU13" s="17">
        <v>0.19915684012510501</v>
      </c>
      <c r="AV13" s="17">
        <v>0.16116963608319201</v>
      </c>
      <c r="AW13" s="17">
        <v>0.25121419316955301</v>
      </c>
      <c r="AX13" s="17">
        <v>0.197619361057009</v>
      </c>
      <c r="AY13" s="17">
        <v>0.22386989912182001</v>
      </c>
    </row>
    <row r="14" spans="2:51" ht="58" x14ac:dyDescent="0.35">
      <c r="B14" s="18" t="s">
        <v>180</v>
      </c>
      <c r="C14" s="17">
        <v>0.173439183543417</v>
      </c>
      <c r="D14" s="17">
        <v>0.19453497258043401</v>
      </c>
      <c r="E14" s="17">
        <v>0.15263266857190599</v>
      </c>
      <c r="F14" s="17"/>
      <c r="G14" s="17">
        <v>0.21052649559091899</v>
      </c>
      <c r="H14" s="17">
        <v>0.21948093974888999</v>
      </c>
      <c r="I14" s="17">
        <v>0.21288982622873601</v>
      </c>
      <c r="J14" s="17">
        <v>0.137667960437235</v>
      </c>
      <c r="K14" s="17">
        <v>0.134625972970811</v>
      </c>
      <c r="L14" s="17">
        <v>0.13446455371317501</v>
      </c>
      <c r="M14" s="17"/>
      <c r="N14" s="17">
        <v>0.19966055952445499</v>
      </c>
      <c r="O14" s="17">
        <v>0.19596615206133899</v>
      </c>
      <c r="P14" s="17">
        <v>0.14847667994318101</v>
      </c>
      <c r="Q14" s="17">
        <v>0.14405294882581601</v>
      </c>
      <c r="R14" s="17"/>
      <c r="S14" s="17">
        <v>0.24073245969683199</v>
      </c>
      <c r="T14" s="17">
        <v>0.16858600076012001</v>
      </c>
      <c r="U14" s="17">
        <v>0.155629049976752</v>
      </c>
      <c r="V14" s="17">
        <v>0.160074292713278</v>
      </c>
      <c r="W14" s="17">
        <v>0.18544816720492499</v>
      </c>
      <c r="X14" s="17">
        <v>0.15495129046702699</v>
      </c>
      <c r="Y14" s="17">
        <v>0.16271164819813499</v>
      </c>
      <c r="Z14" s="17">
        <v>0.151173251749363</v>
      </c>
      <c r="AA14" s="17">
        <v>0.146445619065939</v>
      </c>
      <c r="AB14" s="17">
        <v>0.15161950445720701</v>
      </c>
      <c r="AC14" s="17">
        <v>0.19432120238402401</v>
      </c>
      <c r="AD14" s="17">
        <v>0.18334174254104299</v>
      </c>
      <c r="AE14" s="17"/>
      <c r="AF14" s="17">
        <v>0.13812160811178101</v>
      </c>
      <c r="AG14" s="17">
        <v>0.191529878519964</v>
      </c>
      <c r="AH14" s="17">
        <v>0.19262770840099999</v>
      </c>
      <c r="AI14" s="17"/>
      <c r="AJ14" s="17">
        <v>0.14376563765897901</v>
      </c>
      <c r="AK14" s="17">
        <v>0.20774136490464101</v>
      </c>
      <c r="AL14" s="17">
        <v>0.193120542481415</v>
      </c>
      <c r="AM14" s="17">
        <v>0.17523750544695299</v>
      </c>
      <c r="AN14" s="17">
        <v>0.169452665340804</v>
      </c>
      <c r="AO14" s="17"/>
      <c r="AP14" s="17">
        <v>0.17110870619514301</v>
      </c>
      <c r="AQ14" s="17">
        <v>0.20852292376801901</v>
      </c>
      <c r="AR14" s="17">
        <v>0.20578445864112899</v>
      </c>
      <c r="AS14" s="17"/>
      <c r="AT14" s="17">
        <v>0.153517700812244</v>
      </c>
      <c r="AU14" s="17">
        <v>0.16733965811676901</v>
      </c>
      <c r="AV14" s="17">
        <v>0.17484121189391899</v>
      </c>
      <c r="AW14" s="17">
        <v>0.17536679643308201</v>
      </c>
      <c r="AX14" s="17">
        <v>0.220821273437288</v>
      </c>
      <c r="AY14" s="17">
        <v>0.14954432488342001</v>
      </c>
    </row>
    <row r="15" spans="2:51" ht="29" x14ac:dyDescent="0.35">
      <c r="B15" s="18" t="s">
        <v>181</v>
      </c>
      <c r="C15" s="17">
        <v>0.16392257208307001</v>
      </c>
      <c r="D15" s="17">
        <v>0.19135704593334801</v>
      </c>
      <c r="E15" s="17">
        <v>0.13796708703039501</v>
      </c>
      <c r="F15" s="17"/>
      <c r="G15" s="17">
        <v>0.16233027308897199</v>
      </c>
      <c r="H15" s="17">
        <v>0.15281522166905701</v>
      </c>
      <c r="I15" s="17">
        <v>0.15999653364200001</v>
      </c>
      <c r="J15" s="17">
        <v>0.146725995941931</v>
      </c>
      <c r="K15" s="17">
        <v>0.147565683967565</v>
      </c>
      <c r="L15" s="17">
        <v>0.20202758233917101</v>
      </c>
      <c r="M15" s="17"/>
      <c r="N15" s="17">
        <v>0.20576636297345399</v>
      </c>
      <c r="O15" s="17">
        <v>0.153658649891522</v>
      </c>
      <c r="P15" s="17">
        <v>0.151263665042008</v>
      </c>
      <c r="Q15" s="17">
        <v>0.140532902841181</v>
      </c>
      <c r="R15" s="17"/>
      <c r="S15" s="17">
        <v>0.190049988907567</v>
      </c>
      <c r="T15" s="17">
        <v>0.14421352551155001</v>
      </c>
      <c r="U15" s="17">
        <v>0.14862972603103999</v>
      </c>
      <c r="V15" s="17">
        <v>0.15768260442119</v>
      </c>
      <c r="W15" s="17">
        <v>0.17421630946869601</v>
      </c>
      <c r="X15" s="17">
        <v>0.16626646452893701</v>
      </c>
      <c r="Y15" s="17">
        <v>0.15734751928721</v>
      </c>
      <c r="Z15" s="17">
        <v>0.18987572316339901</v>
      </c>
      <c r="AA15" s="17">
        <v>0.17761205556211801</v>
      </c>
      <c r="AB15" s="17">
        <v>0.171619740580713</v>
      </c>
      <c r="AC15" s="17">
        <v>0.12800110964814901</v>
      </c>
      <c r="AD15" s="17">
        <v>0.12522811869559</v>
      </c>
      <c r="AE15" s="17"/>
      <c r="AF15" s="17">
        <v>0.16862894599102901</v>
      </c>
      <c r="AG15" s="17">
        <v>0.178279515257979</v>
      </c>
      <c r="AH15" s="17">
        <v>0.130649425588096</v>
      </c>
      <c r="AI15" s="17"/>
      <c r="AJ15" s="17">
        <v>0.186017335989178</v>
      </c>
      <c r="AK15" s="17">
        <v>0.180876263526662</v>
      </c>
      <c r="AL15" s="17">
        <v>0.149229760460729</v>
      </c>
      <c r="AM15" s="17">
        <v>0.124374487671985</v>
      </c>
      <c r="AN15" s="17">
        <v>0.13435826417731001</v>
      </c>
      <c r="AO15" s="17"/>
      <c r="AP15" s="17">
        <v>0.18501392154426599</v>
      </c>
      <c r="AQ15" s="17">
        <v>0.17470031485955201</v>
      </c>
      <c r="AR15" s="17">
        <v>0.18321164379684701</v>
      </c>
      <c r="AS15" s="17"/>
      <c r="AT15" s="17">
        <v>0.19189856866287699</v>
      </c>
      <c r="AU15" s="17">
        <v>0.15570644626340599</v>
      </c>
      <c r="AV15" s="17">
        <v>0.12627688765277101</v>
      </c>
      <c r="AW15" s="17">
        <v>0.14277299123756099</v>
      </c>
      <c r="AX15" s="17">
        <v>0.15688924250571801</v>
      </c>
      <c r="AY15" s="17">
        <v>0.131239761040787</v>
      </c>
    </row>
    <row r="16" spans="2:51" ht="29" x14ac:dyDescent="0.35">
      <c r="B16" s="18" t="s">
        <v>182</v>
      </c>
      <c r="C16" s="17">
        <v>0.140919862637015</v>
      </c>
      <c r="D16" s="17">
        <v>0.141584187631979</v>
      </c>
      <c r="E16" s="17">
        <v>0.140485540574602</v>
      </c>
      <c r="F16" s="17"/>
      <c r="G16" s="17">
        <v>0.20690642428200601</v>
      </c>
      <c r="H16" s="17">
        <v>0.1932957888306</v>
      </c>
      <c r="I16" s="17">
        <v>0.156090709656105</v>
      </c>
      <c r="J16" s="17">
        <v>0.12683975760108299</v>
      </c>
      <c r="K16" s="17">
        <v>9.1028198113937794E-2</v>
      </c>
      <c r="L16" s="17">
        <v>8.72370989125235E-2</v>
      </c>
      <c r="M16" s="17"/>
      <c r="N16" s="17">
        <v>0.16007524839652801</v>
      </c>
      <c r="O16" s="17">
        <v>0.14517897301275601</v>
      </c>
      <c r="P16" s="17">
        <v>0.13369706968374601</v>
      </c>
      <c r="Q16" s="17">
        <v>0.122996879755293</v>
      </c>
      <c r="R16" s="17"/>
      <c r="S16" s="17">
        <v>0.15443559055022299</v>
      </c>
      <c r="T16" s="17">
        <v>0.14702627220353001</v>
      </c>
      <c r="U16" s="17">
        <v>0.14775418580001701</v>
      </c>
      <c r="V16" s="17">
        <v>0.14365747434039999</v>
      </c>
      <c r="W16" s="17">
        <v>0.114294405842169</v>
      </c>
      <c r="X16" s="17">
        <v>0.14576974439420601</v>
      </c>
      <c r="Y16" s="17">
        <v>0.10488246792023299</v>
      </c>
      <c r="Z16" s="17">
        <v>0.15448632780744401</v>
      </c>
      <c r="AA16" s="17">
        <v>0.148530669996432</v>
      </c>
      <c r="AB16" s="17">
        <v>0.138776650096642</v>
      </c>
      <c r="AC16" s="17">
        <v>0.14207514512562</v>
      </c>
      <c r="AD16" s="17">
        <v>0.12708105733571001</v>
      </c>
      <c r="AE16" s="17"/>
      <c r="AF16" s="17">
        <v>0.116302769938103</v>
      </c>
      <c r="AG16" s="17">
        <v>0.14673864597804201</v>
      </c>
      <c r="AH16" s="17">
        <v>0.14946528993603</v>
      </c>
      <c r="AI16" s="17"/>
      <c r="AJ16" s="17">
        <v>0.10655855001436999</v>
      </c>
      <c r="AK16" s="17">
        <v>0.15662256928662099</v>
      </c>
      <c r="AL16" s="17">
        <v>0.14993757320439099</v>
      </c>
      <c r="AM16" s="17">
        <v>0.110253560341801</v>
      </c>
      <c r="AN16" s="17">
        <v>0.140313312279083</v>
      </c>
      <c r="AO16" s="17"/>
      <c r="AP16" s="17">
        <v>0.105621847661267</v>
      </c>
      <c r="AQ16" s="17">
        <v>0.14529214654959899</v>
      </c>
      <c r="AR16" s="17">
        <v>0.20361835519893201</v>
      </c>
      <c r="AS16" s="17"/>
      <c r="AT16" s="17">
        <v>0.11783008529183001</v>
      </c>
      <c r="AU16" s="17">
        <v>0.15176896160940101</v>
      </c>
      <c r="AV16" s="17">
        <v>0.148142516467693</v>
      </c>
      <c r="AW16" s="17">
        <v>0.14965403281078901</v>
      </c>
      <c r="AX16" s="17">
        <v>0.156167671311192</v>
      </c>
      <c r="AY16" s="17">
        <v>0.17069940458038901</v>
      </c>
    </row>
    <row r="17" spans="2:51" ht="29" x14ac:dyDescent="0.35">
      <c r="B17" s="18" t="s">
        <v>183</v>
      </c>
      <c r="C17" s="17">
        <v>0.13930268229255299</v>
      </c>
      <c r="D17" s="17">
        <v>0.13769481579085799</v>
      </c>
      <c r="E17" s="17">
        <v>0.14110671901426899</v>
      </c>
      <c r="F17" s="17"/>
      <c r="G17" s="17">
        <v>0.14616292301231501</v>
      </c>
      <c r="H17" s="17">
        <v>0.13738832849567001</v>
      </c>
      <c r="I17" s="17">
        <v>0.13252256933658599</v>
      </c>
      <c r="J17" s="17">
        <v>0.137275706560678</v>
      </c>
      <c r="K17" s="17">
        <v>0.143537872888786</v>
      </c>
      <c r="L17" s="17">
        <v>0.14062089315878801</v>
      </c>
      <c r="M17" s="17"/>
      <c r="N17" s="17">
        <v>0.11077884117821001</v>
      </c>
      <c r="O17" s="17">
        <v>0.15687707138659299</v>
      </c>
      <c r="P17" s="17">
        <v>0.14242711789159301</v>
      </c>
      <c r="Q17" s="17">
        <v>0.14780106074556501</v>
      </c>
      <c r="R17" s="17"/>
      <c r="S17" s="17">
        <v>0.13345294948247399</v>
      </c>
      <c r="T17" s="17">
        <v>0.12407756514552599</v>
      </c>
      <c r="U17" s="17">
        <v>0.13474833307935899</v>
      </c>
      <c r="V17" s="17">
        <v>0.16334770172947199</v>
      </c>
      <c r="W17" s="17">
        <v>0.163834222669451</v>
      </c>
      <c r="X17" s="17">
        <v>0.15988809781937199</v>
      </c>
      <c r="Y17" s="17">
        <v>0.112996475395974</v>
      </c>
      <c r="Z17" s="17">
        <v>0.15328764008222401</v>
      </c>
      <c r="AA17" s="17">
        <v>0.112891304650729</v>
      </c>
      <c r="AB17" s="17">
        <v>0.153152412934388</v>
      </c>
      <c r="AC17" s="17">
        <v>0.160679056196641</v>
      </c>
      <c r="AD17" s="17">
        <v>0.124761937802773</v>
      </c>
      <c r="AE17" s="17"/>
      <c r="AF17" s="17">
        <v>0.16511532776264901</v>
      </c>
      <c r="AG17" s="17">
        <v>0.126567899148816</v>
      </c>
      <c r="AH17" s="17">
        <v>0.115391514222384</v>
      </c>
      <c r="AI17" s="17"/>
      <c r="AJ17" s="17">
        <v>0.16166269053149601</v>
      </c>
      <c r="AK17" s="17">
        <v>0.12558285025708099</v>
      </c>
      <c r="AL17" s="17">
        <v>9.7492955040052107E-2</v>
      </c>
      <c r="AM17" s="17">
        <v>0.186185819519643</v>
      </c>
      <c r="AN17" s="17">
        <v>0.12608967416942499</v>
      </c>
      <c r="AO17" s="17"/>
      <c r="AP17" s="17">
        <v>0.16613685527801</v>
      </c>
      <c r="AQ17" s="17">
        <v>0.12220700547530999</v>
      </c>
      <c r="AR17" s="17">
        <v>0.12069050143669199</v>
      </c>
      <c r="AS17" s="17"/>
      <c r="AT17" s="17">
        <v>0.14205971043950599</v>
      </c>
      <c r="AU17" s="17">
        <v>0.14380895465792801</v>
      </c>
      <c r="AV17" s="17">
        <v>0.182052802328316</v>
      </c>
      <c r="AW17" s="17">
        <v>0.12443717530937</v>
      </c>
      <c r="AX17" s="17">
        <v>0.13128342380169999</v>
      </c>
      <c r="AY17" s="17">
        <v>9.3423814548725503E-2</v>
      </c>
    </row>
    <row r="18" spans="2:51" ht="29" x14ac:dyDescent="0.35">
      <c r="B18" s="18" t="s">
        <v>184</v>
      </c>
      <c r="C18" s="17">
        <v>0.12932219005649501</v>
      </c>
      <c r="D18" s="17">
        <v>0.128435018695019</v>
      </c>
      <c r="E18" s="17">
        <v>0.12969687724795501</v>
      </c>
      <c r="F18" s="17"/>
      <c r="G18" s="17">
        <v>0.137197883767009</v>
      </c>
      <c r="H18" s="17">
        <v>0.15251569468498799</v>
      </c>
      <c r="I18" s="17">
        <v>0.15676781523269001</v>
      </c>
      <c r="J18" s="17">
        <v>0.13113912411720399</v>
      </c>
      <c r="K18" s="17">
        <v>9.7732442068806699E-2</v>
      </c>
      <c r="L18" s="17">
        <v>0.10270123945502301</v>
      </c>
      <c r="M18" s="17"/>
      <c r="N18" s="17">
        <v>0.13346064411849501</v>
      </c>
      <c r="O18" s="17">
        <v>0.132667535616352</v>
      </c>
      <c r="P18" s="17">
        <v>0.12642424132150101</v>
      </c>
      <c r="Q18" s="17">
        <v>0.12464912810680399</v>
      </c>
      <c r="R18" s="17"/>
      <c r="S18" s="17">
        <v>0.162870854792625</v>
      </c>
      <c r="T18" s="17">
        <v>0.116065662454252</v>
      </c>
      <c r="U18" s="17">
        <v>0.14178973857632399</v>
      </c>
      <c r="V18" s="17">
        <v>0.12304471684144901</v>
      </c>
      <c r="W18" s="17">
        <v>0.125314054552533</v>
      </c>
      <c r="X18" s="17">
        <v>0.145345048687854</v>
      </c>
      <c r="Y18" s="17">
        <v>9.34678813536685E-2</v>
      </c>
      <c r="Z18" s="17">
        <v>0.15024711446611499</v>
      </c>
      <c r="AA18" s="17">
        <v>0.11313467603278</v>
      </c>
      <c r="AB18" s="17">
        <v>0.138439532198467</v>
      </c>
      <c r="AC18" s="17">
        <v>0.108158618914542</v>
      </c>
      <c r="AD18" s="17">
        <v>0.111821017060455</v>
      </c>
      <c r="AE18" s="17"/>
      <c r="AF18" s="17">
        <v>0.123326101612064</v>
      </c>
      <c r="AG18" s="17">
        <v>0.13676063556651299</v>
      </c>
      <c r="AH18" s="17">
        <v>0.124235154161707</v>
      </c>
      <c r="AI18" s="17"/>
      <c r="AJ18" s="17">
        <v>0.122525563086351</v>
      </c>
      <c r="AK18" s="17">
        <v>0.133882522509364</v>
      </c>
      <c r="AL18" s="17">
        <v>0.126814521639005</v>
      </c>
      <c r="AM18" s="17">
        <v>0.13840542892141999</v>
      </c>
      <c r="AN18" s="17">
        <v>0.132873467647806</v>
      </c>
      <c r="AO18" s="17"/>
      <c r="AP18" s="17">
        <v>0.129164512734399</v>
      </c>
      <c r="AQ18" s="17">
        <v>0.138420420441172</v>
      </c>
      <c r="AR18" s="17">
        <v>0.120643536172702</v>
      </c>
      <c r="AS18" s="17"/>
      <c r="AT18" s="17">
        <v>0.11243084559916</v>
      </c>
      <c r="AU18" s="17">
        <v>0.132343520037253</v>
      </c>
      <c r="AV18" s="17">
        <v>0.15758808823311901</v>
      </c>
      <c r="AW18" s="17">
        <v>0.13336508611488199</v>
      </c>
      <c r="AX18" s="17">
        <v>0.149135589955666</v>
      </c>
      <c r="AY18" s="17">
        <v>0.105987960547065</v>
      </c>
    </row>
    <row r="19" spans="2:51" ht="43.5" x14ac:dyDescent="0.35">
      <c r="B19" s="18" t="s">
        <v>185</v>
      </c>
      <c r="C19" s="17">
        <v>0.108053170360986</v>
      </c>
      <c r="D19" s="17">
        <v>0.13471864988986901</v>
      </c>
      <c r="E19" s="17">
        <v>8.2573485738451302E-2</v>
      </c>
      <c r="F19" s="17"/>
      <c r="G19" s="17">
        <v>0.119678699159703</v>
      </c>
      <c r="H19" s="17">
        <v>0.115823012883359</v>
      </c>
      <c r="I19" s="17">
        <v>0.122379176635558</v>
      </c>
      <c r="J19" s="17">
        <v>0.10059400571367801</v>
      </c>
      <c r="K19" s="17">
        <v>0.11148722240242299</v>
      </c>
      <c r="L19" s="17">
        <v>8.6172233790787894E-2</v>
      </c>
      <c r="M19" s="17"/>
      <c r="N19" s="17">
        <v>0.132016946755286</v>
      </c>
      <c r="O19" s="17">
        <v>0.10836109804362699</v>
      </c>
      <c r="P19" s="17">
        <v>8.8393635446650201E-2</v>
      </c>
      <c r="Q19" s="17">
        <v>9.8498251215888205E-2</v>
      </c>
      <c r="R19" s="17"/>
      <c r="S19" s="17">
        <v>0.12608376418973899</v>
      </c>
      <c r="T19" s="17">
        <v>0.105463681114682</v>
      </c>
      <c r="U19" s="17">
        <v>0.1261300510566</v>
      </c>
      <c r="V19" s="17">
        <v>7.9187462411968307E-2</v>
      </c>
      <c r="W19" s="17">
        <v>0.11024485437256</v>
      </c>
      <c r="X19" s="17">
        <v>0.12614055333947999</v>
      </c>
      <c r="Y19" s="17">
        <v>0.108838248384099</v>
      </c>
      <c r="Z19" s="17">
        <v>8.9600289614655299E-2</v>
      </c>
      <c r="AA19" s="17">
        <v>9.5294027164312095E-2</v>
      </c>
      <c r="AB19" s="17">
        <v>9.8166571607588807E-2</v>
      </c>
      <c r="AC19" s="17">
        <v>8.8180344079389794E-2</v>
      </c>
      <c r="AD19" s="17">
        <v>0.14594520749648801</v>
      </c>
      <c r="AE19" s="17"/>
      <c r="AF19" s="17">
        <v>8.8928471522941102E-2</v>
      </c>
      <c r="AG19" s="17">
        <v>0.128534573378421</v>
      </c>
      <c r="AH19" s="17">
        <v>0.105315292544124</v>
      </c>
      <c r="AI19" s="17"/>
      <c r="AJ19" s="17">
        <v>0.113489748396049</v>
      </c>
      <c r="AK19" s="17">
        <v>0.11512493564359901</v>
      </c>
      <c r="AL19" s="17">
        <v>0.15219968041370799</v>
      </c>
      <c r="AM19" s="17">
        <v>9.4533351390663295E-2</v>
      </c>
      <c r="AN19" s="17">
        <v>8.1640735236310394E-2</v>
      </c>
      <c r="AO19" s="17"/>
      <c r="AP19" s="17">
        <v>0.138615838470317</v>
      </c>
      <c r="AQ19" s="17">
        <v>0.123119392024887</v>
      </c>
      <c r="AR19" s="17">
        <v>0.1217270279851</v>
      </c>
      <c r="AS19" s="17"/>
      <c r="AT19" s="17">
        <v>0.108771384678039</v>
      </c>
      <c r="AU19" s="17">
        <v>0.13122525560449799</v>
      </c>
      <c r="AV19" s="17">
        <v>7.4376556044276704E-2</v>
      </c>
      <c r="AW19" s="17">
        <v>6.7811072701359706E-2</v>
      </c>
      <c r="AX19" s="17">
        <v>0.122499022063807</v>
      </c>
      <c r="AY19" s="17">
        <v>5.1874210232806098E-2</v>
      </c>
    </row>
    <row r="20" spans="2:51" ht="43.5" x14ac:dyDescent="0.35">
      <c r="B20" s="18" t="s">
        <v>186</v>
      </c>
      <c r="C20" s="17">
        <v>9.88409564341967E-2</v>
      </c>
      <c r="D20" s="17">
        <v>8.8050512234686101E-2</v>
      </c>
      <c r="E20" s="17">
        <v>0.10941885831362699</v>
      </c>
      <c r="F20" s="17"/>
      <c r="G20" s="17">
        <v>0.13922841202851</v>
      </c>
      <c r="H20" s="17">
        <v>0.139991749595297</v>
      </c>
      <c r="I20" s="17">
        <v>0.118079657657396</v>
      </c>
      <c r="J20" s="17">
        <v>8.6627511964382495E-2</v>
      </c>
      <c r="K20" s="17">
        <v>5.8699625347761297E-2</v>
      </c>
      <c r="L20" s="17">
        <v>5.9871445785435601E-2</v>
      </c>
      <c r="M20" s="17"/>
      <c r="N20" s="17">
        <v>0.107559359277017</v>
      </c>
      <c r="O20" s="17">
        <v>0.100914063211883</v>
      </c>
      <c r="P20" s="17">
        <v>0.10559883509340701</v>
      </c>
      <c r="Q20" s="17">
        <v>8.1644567963678902E-2</v>
      </c>
      <c r="R20" s="17"/>
      <c r="S20" s="17">
        <v>0.109578862809576</v>
      </c>
      <c r="T20" s="17">
        <v>8.1235604904405803E-2</v>
      </c>
      <c r="U20" s="17">
        <v>8.7328108813990502E-2</v>
      </c>
      <c r="V20" s="17">
        <v>7.6651319199582499E-2</v>
      </c>
      <c r="W20" s="17">
        <v>9.9647673566835696E-2</v>
      </c>
      <c r="X20" s="17">
        <v>9.4043063199975005E-2</v>
      </c>
      <c r="Y20" s="17">
        <v>0.113021883595652</v>
      </c>
      <c r="Z20" s="17">
        <v>0.101964464015358</v>
      </c>
      <c r="AA20" s="17">
        <v>0.10125156761603001</v>
      </c>
      <c r="AB20" s="17">
        <v>0.11061129654672</v>
      </c>
      <c r="AC20" s="17">
        <v>0.122158365857286</v>
      </c>
      <c r="AD20" s="17">
        <v>0.109784432733945</v>
      </c>
      <c r="AE20" s="17"/>
      <c r="AF20" s="17">
        <v>7.3300879853673298E-2</v>
      </c>
      <c r="AG20" s="17">
        <v>0.10902397596838399</v>
      </c>
      <c r="AH20" s="17">
        <v>0.107663728704376</v>
      </c>
      <c r="AI20" s="17"/>
      <c r="AJ20" s="17">
        <v>7.4319002661925301E-2</v>
      </c>
      <c r="AK20" s="17">
        <v>0.123051115181849</v>
      </c>
      <c r="AL20" s="17">
        <v>0.113135224993096</v>
      </c>
      <c r="AM20" s="17">
        <v>7.8686247567564399E-2</v>
      </c>
      <c r="AN20" s="17">
        <v>7.8025167737958603E-2</v>
      </c>
      <c r="AO20" s="17"/>
      <c r="AP20" s="17">
        <v>9.1633182921407499E-2</v>
      </c>
      <c r="AQ20" s="17">
        <v>0.111473128057619</v>
      </c>
      <c r="AR20" s="17">
        <v>0.11566543011931001</v>
      </c>
      <c r="AS20" s="17"/>
      <c r="AT20" s="17">
        <v>7.8104873148211296E-2</v>
      </c>
      <c r="AU20" s="17">
        <v>0.121782702109449</v>
      </c>
      <c r="AV20" s="17">
        <v>8.4822396408897702E-2</v>
      </c>
      <c r="AW20" s="17">
        <v>7.0093650629291501E-2</v>
      </c>
      <c r="AX20" s="17">
        <v>0.117641358409489</v>
      </c>
      <c r="AY20" s="17">
        <v>0.12707504888187099</v>
      </c>
    </row>
    <row r="21" spans="2:51" ht="29" x14ac:dyDescent="0.35">
      <c r="B21" s="18" t="s">
        <v>187</v>
      </c>
      <c r="C21" s="17">
        <v>4.9651565093098898E-2</v>
      </c>
      <c r="D21" s="17">
        <v>5.78849626802884E-2</v>
      </c>
      <c r="E21" s="17">
        <v>4.1864270274527798E-2</v>
      </c>
      <c r="F21" s="17"/>
      <c r="G21" s="17">
        <v>1.66112175584823E-2</v>
      </c>
      <c r="H21" s="17">
        <v>2.0076649308077E-2</v>
      </c>
      <c r="I21" s="17">
        <v>3.56985829868336E-2</v>
      </c>
      <c r="J21" s="17">
        <v>8.3426592779580894E-2</v>
      </c>
      <c r="K21" s="17">
        <v>6.3390060375064797E-2</v>
      </c>
      <c r="L21" s="17">
        <v>7.0300804686459994E-2</v>
      </c>
      <c r="M21" s="17"/>
      <c r="N21" s="17">
        <v>3.68262569989855E-2</v>
      </c>
      <c r="O21" s="17">
        <v>4.9992801466996903E-2</v>
      </c>
      <c r="P21" s="17">
        <v>5.2601259231768401E-2</v>
      </c>
      <c r="Q21" s="17">
        <v>6.1216967814463501E-2</v>
      </c>
      <c r="R21" s="17"/>
      <c r="S21" s="17">
        <v>2.4613093069667798E-2</v>
      </c>
      <c r="T21" s="17">
        <v>4.44667586692803E-2</v>
      </c>
      <c r="U21" s="17">
        <v>6.4501781038443201E-2</v>
      </c>
      <c r="V21" s="17">
        <v>6.4705632627783699E-2</v>
      </c>
      <c r="W21" s="17">
        <v>7.8989912150991895E-2</v>
      </c>
      <c r="X21" s="17">
        <v>3.09497041738011E-2</v>
      </c>
      <c r="Y21" s="17">
        <v>6.9218348504097402E-2</v>
      </c>
      <c r="Z21" s="17">
        <v>4.4185765687451597E-2</v>
      </c>
      <c r="AA21" s="17">
        <v>3.23739159972267E-2</v>
      </c>
      <c r="AB21" s="17">
        <v>6.3389214814517494E-2</v>
      </c>
      <c r="AC21" s="17">
        <v>5.60542616631515E-2</v>
      </c>
      <c r="AD21" s="17">
        <v>5.8625074904717002E-2</v>
      </c>
      <c r="AE21" s="17"/>
      <c r="AF21" s="17">
        <v>9.2252549092782798E-2</v>
      </c>
      <c r="AG21" s="17">
        <v>2.19230071766452E-2</v>
      </c>
      <c r="AH21" s="17">
        <v>3.9021563142302797E-2</v>
      </c>
      <c r="AI21" s="17"/>
      <c r="AJ21" s="17">
        <v>8.3319174482137506E-2</v>
      </c>
      <c r="AK21" s="17">
        <v>1.4232557883996201E-2</v>
      </c>
      <c r="AL21" s="17">
        <v>2.0526323982257601E-2</v>
      </c>
      <c r="AM21" s="17">
        <v>0.17600020484244899</v>
      </c>
      <c r="AN21" s="17">
        <v>5.4355322193520697E-2</v>
      </c>
      <c r="AO21" s="17"/>
      <c r="AP21" s="17">
        <v>5.8482319615297401E-2</v>
      </c>
      <c r="AQ21" s="17">
        <v>2.3491339209375101E-2</v>
      </c>
      <c r="AR21" s="17">
        <v>1.07780233324137E-2</v>
      </c>
      <c r="AS21" s="17"/>
      <c r="AT21" s="17">
        <v>6.4968056542380706E-2</v>
      </c>
      <c r="AU21" s="17">
        <v>4.2029121760863597E-2</v>
      </c>
      <c r="AV21" s="17">
        <v>4.6179703874042702E-2</v>
      </c>
      <c r="AW21" s="17">
        <v>5.03723113430085E-2</v>
      </c>
      <c r="AX21" s="17">
        <v>3.1587494003531301E-2</v>
      </c>
      <c r="AY21" s="17">
        <v>6.0527913680109298E-2</v>
      </c>
    </row>
    <row r="22" spans="2:51" x14ac:dyDescent="0.35">
      <c r="B22" s="18" t="s">
        <v>188</v>
      </c>
      <c r="C22" s="17">
        <v>1.7473019554256598E-2</v>
      </c>
      <c r="D22" s="17">
        <v>2.17729172402376E-2</v>
      </c>
      <c r="E22" s="17">
        <v>1.23768641395021E-2</v>
      </c>
      <c r="F22" s="17"/>
      <c r="G22" s="17">
        <v>1.1242717210263001E-2</v>
      </c>
      <c r="H22" s="17">
        <v>1.32815470154274E-2</v>
      </c>
      <c r="I22" s="17">
        <v>2.0811404795725699E-2</v>
      </c>
      <c r="J22" s="17">
        <v>1.49207829838048E-2</v>
      </c>
      <c r="K22" s="17">
        <v>2.0049861606372898E-2</v>
      </c>
      <c r="L22" s="17">
        <v>2.2628497031713501E-2</v>
      </c>
      <c r="M22" s="17"/>
      <c r="N22" s="17">
        <v>2.3501871726131201E-2</v>
      </c>
      <c r="O22" s="17">
        <v>1.83931701587862E-2</v>
      </c>
      <c r="P22" s="17">
        <v>1.09753543230699E-2</v>
      </c>
      <c r="Q22" s="17">
        <v>1.5940263637736599E-2</v>
      </c>
      <c r="R22" s="17"/>
      <c r="S22" s="17">
        <v>2.2604074016116801E-2</v>
      </c>
      <c r="T22" s="17">
        <v>1.0575402760869599E-2</v>
      </c>
      <c r="U22" s="17">
        <v>2.3771064697113799E-2</v>
      </c>
      <c r="V22" s="17">
        <v>2.3511218073553799E-2</v>
      </c>
      <c r="W22" s="17">
        <v>2.04238741969456E-2</v>
      </c>
      <c r="X22" s="17">
        <v>1.64776296810141E-2</v>
      </c>
      <c r="Y22" s="17">
        <v>2.4828450382030201E-2</v>
      </c>
      <c r="Z22" s="17">
        <v>2.37898345022763E-2</v>
      </c>
      <c r="AA22" s="17">
        <v>1.36679076848532E-2</v>
      </c>
      <c r="AB22" s="17">
        <v>8.8775553515964504E-3</v>
      </c>
      <c r="AC22" s="17">
        <v>1.53344811152985E-2</v>
      </c>
      <c r="AD22" s="17">
        <v>0</v>
      </c>
      <c r="AE22" s="17"/>
      <c r="AF22" s="17">
        <v>2.45864815655297E-2</v>
      </c>
      <c r="AG22" s="17">
        <v>1.6327655175709398E-2</v>
      </c>
      <c r="AH22" s="17">
        <v>8.43798198134392E-3</v>
      </c>
      <c r="AI22" s="17"/>
      <c r="AJ22" s="17">
        <v>2.0431756200222799E-2</v>
      </c>
      <c r="AK22" s="17">
        <v>1.3293178492791E-2</v>
      </c>
      <c r="AL22" s="17">
        <v>1.2861436215176301E-2</v>
      </c>
      <c r="AM22" s="17">
        <v>4.4566902366377302E-2</v>
      </c>
      <c r="AN22" s="17">
        <v>7.4342590473945496E-3</v>
      </c>
      <c r="AO22" s="17"/>
      <c r="AP22" s="17">
        <v>1.2498947906206599E-2</v>
      </c>
      <c r="AQ22" s="17">
        <v>9.0341507896691698E-3</v>
      </c>
      <c r="AR22" s="17">
        <v>2.0573199109725701E-2</v>
      </c>
      <c r="AS22" s="17"/>
      <c r="AT22" s="17">
        <v>2.2032783805179201E-2</v>
      </c>
      <c r="AU22" s="17">
        <v>1.23219738996568E-2</v>
      </c>
      <c r="AV22" s="17">
        <v>2.2777579657739799E-2</v>
      </c>
      <c r="AW22" s="17">
        <v>1.0899919082701E-2</v>
      </c>
      <c r="AX22" s="17">
        <v>1.36859934305751E-2</v>
      </c>
      <c r="AY22" s="17">
        <v>3.3058741025856299E-2</v>
      </c>
    </row>
    <row r="23" spans="2:51" x14ac:dyDescent="0.35">
      <c r="B23" s="18" t="s">
        <v>112</v>
      </c>
      <c r="C23" s="19">
        <v>9.3066183124516103E-2</v>
      </c>
      <c r="D23" s="19">
        <v>7.1750512506800701E-2</v>
      </c>
      <c r="E23" s="19">
        <v>0.11384921810753899</v>
      </c>
      <c r="F23" s="19"/>
      <c r="G23" s="19">
        <v>5.8465874133401097E-2</v>
      </c>
      <c r="H23" s="19">
        <v>7.6610895169431495E-2</v>
      </c>
      <c r="I23" s="19">
        <v>8.8323488006595494E-2</v>
      </c>
      <c r="J23" s="19">
        <v>0.103534970812261</v>
      </c>
      <c r="K23" s="19">
        <v>0.13162874354339699</v>
      </c>
      <c r="L23" s="19">
        <v>9.8888599215753506E-2</v>
      </c>
      <c r="M23" s="19"/>
      <c r="N23" s="19">
        <v>6.1004981869238098E-2</v>
      </c>
      <c r="O23" s="19">
        <v>6.8654331860722798E-2</v>
      </c>
      <c r="P23" s="19">
        <v>0.10431821075032</v>
      </c>
      <c r="Q23" s="19">
        <v>0.14142822251900999</v>
      </c>
      <c r="R23" s="19"/>
      <c r="S23" s="19">
        <v>7.2078981125404604E-2</v>
      </c>
      <c r="T23" s="19">
        <v>0.12517172817094499</v>
      </c>
      <c r="U23" s="19">
        <v>0.10263498437188801</v>
      </c>
      <c r="V23" s="19">
        <v>0.100151155344518</v>
      </c>
      <c r="W23" s="19">
        <v>7.2266024168714305E-2</v>
      </c>
      <c r="X23" s="19">
        <v>7.8481883778883599E-2</v>
      </c>
      <c r="Y23" s="19">
        <v>7.0639968001828701E-2</v>
      </c>
      <c r="Z23" s="19">
        <v>6.6824554089167404E-2</v>
      </c>
      <c r="AA23" s="19">
        <v>0.131028277946629</v>
      </c>
      <c r="AB23" s="19">
        <v>8.1240492409590095E-2</v>
      </c>
      <c r="AC23" s="19">
        <v>8.6935094190139506E-2</v>
      </c>
      <c r="AD23" s="19">
        <v>9.8745907337440098E-2</v>
      </c>
      <c r="AE23" s="19"/>
      <c r="AF23" s="19">
        <v>0.10225708345562599</v>
      </c>
      <c r="AG23" s="19">
        <v>7.4046563708394797E-2</v>
      </c>
      <c r="AH23" s="19">
        <v>0.12935244670489099</v>
      </c>
      <c r="AI23" s="19"/>
      <c r="AJ23" s="19">
        <v>9.2397055948024207E-2</v>
      </c>
      <c r="AK23" s="19">
        <v>7.3988745397895503E-2</v>
      </c>
      <c r="AL23" s="19">
        <v>5.3261720024723902E-2</v>
      </c>
      <c r="AM23" s="19">
        <v>7.4850669422247398E-2</v>
      </c>
      <c r="AN23" s="19">
        <v>0.15157866496101599</v>
      </c>
      <c r="AO23" s="19"/>
      <c r="AP23" s="19">
        <v>7.4523197182088399E-2</v>
      </c>
      <c r="AQ23" s="19">
        <v>6.2503518708098102E-2</v>
      </c>
      <c r="AR23" s="19">
        <v>5.22443086924992E-2</v>
      </c>
      <c r="AS23" s="19"/>
      <c r="AT23" s="19">
        <v>9.3498048771421399E-2</v>
      </c>
      <c r="AU23" s="19">
        <v>9.2065228747659406E-2</v>
      </c>
      <c r="AV23" s="19">
        <v>0.112679598475252</v>
      </c>
      <c r="AW23" s="19">
        <v>0.118047358089182</v>
      </c>
      <c r="AX23" s="19">
        <v>7.0731567079196894E-2</v>
      </c>
      <c r="AY23" s="19">
        <v>0.105803162112574</v>
      </c>
    </row>
    <row r="24" spans="2:51" x14ac:dyDescent="0.35">
      <c r="B24" s="16"/>
    </row>
    <row r="25" spans="2:51" x14ac:dyDescent="0.35">
      <c r="B25" t="s">
        <v>77</v>
      </c>
    </row>
    <row r="26" spans="2:51" x14ac:dyDescent="0.35">
      <c r="B26" t="s">
        <v>78</v>
      </c>
    </row>
    <row r="28" spans="2:51" x14ac:dyDescent="0.35">
      <c r="B2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Y23"/>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198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190</v>
      </c>
      <c r="C9" s="17">
        <v>0.71866288869628703</v>
      </c>
      <c r="D9" s="17">
        <v>0.70076762909532797</v>
      </c>
      <c r="E9" s="17">
        <v>0.73663181528263</v>
      </c>
      <c r="F9" s="17"/>
      <c r="G9" s="17">
        <v>0.63919063463088099</v>
      </c>
      <c r="H9" s="17">
        <v>0.70899456125901394</v>
      </c>
      <c r="I9" s="17">
        <v>0.71475017454156398</v>
      </c>
      <c r="J9" s="17">
        <v>0.75506702991471597</v>
      </c>
      <c r="K9" s="17">
        <v>0.72985496063561495</v>
      </c>
      <c r="L9" s="17">
        <v>0.74534069542612102</v>
      </c>
      <c r="M9" s="17"/>
      <c r="N9" s="17">
        <v>0.70768220496062895</v>
      </c>
      <c r="O9" s="17">
        <v>0.70652169132212095</v>
      </c>
      <c r="P9" s="17">
        <v>0.72777186762416002</v>
      </c>
      <c r="Q9" s="17">
        <v>0.73350663014217699</v>
      </c>
      <c r="R9" s="17"/>
      <c r="S9" s="17">
        <v>0.66069576178959999</v>
      </c>
      <c r="T9" s="17">
        <v>0.68587127217740596</v>
      </c>
      <c r="U9" s="17">
        <v>0.74418437525539305</v>
      </c>
      <c r="V9" s="17">
        <v>0.72124167745782197</v>
      </c>
      <c r="W9" s="17">
        <v>0.74871071796302702</v>
      </c>
      <c r="X9" s="17">
        <v>0.71834515797549903</v>
      </c>
      <c r="Y9" s="17">
        <v>0.73596597847994405</v>
      </c>
      <c r="Z9" s="17">
        <v>0.73322017771908898</v>
      </c>
      <c r="AA9" s="17">
        <v>0.75712758371511002</v>
      </c>
      <c r="AB9" s="17">
        <v>0.74435053433931597</v>
      </c>
      <c r="AC9" s="17">
        <v>0.70211736522202095</v>
      </c>
      <c r="AD9" s="17">
        <v>0.73041792412939499</v>
      </c>
      <c r="AE9" s="17"/>
      <c r="AF9" s="17">
        <v>0.73139155195143102</v>
      </c>
      <c r="AG9" s="17">
        <v>0.72096204811192099</v>
      </c>
      <c r="AH9" s="17">
        <v>0.69949861185738205</v>
      </c>
      <c r="AI9" s="17"/>
      <c r="AJ9" s="17">
        <v>0.72649826820733199</v>
      </c>
      <c r="AK9" s="17">
        <v>0.71895401285177896</v>
      </c>
      <c r="AL9" s="17">
        <v>0.64979157753827699</v>
      </c>
      <c r="AM9" s="17">
        <v>0.77497330770266903</v>
      </c>
      <c r="AN9" s="17">
        <v>0.74677695895380003</v>
      </c>
      <c r="AO9" s="17"/>
      <c r="AP9" s="17">
        <v>0.71211545162622203</v>
      </c>
      <c r="AQ9" s="17">
        <v>0.73236101000307297</v>
      </c>
      <c r="AR9" s="17">
        <v>0.62867924369212902</v>
      </c>
      <c r="AS9" s="17"/>
      <c r="AT9" s="17">
        <v>0.71872595176411302</v>
      </c>
      <c r="AU9" s="17">
        <v>0.72978841351482904</v>
      </c>
      <c r="AV9" s="17">
        <v>0.70614883100576098</v>
      </c>
      <c r="AW9" s="17">
        <v>0.68130414878802104</v>
      </c>
      <c r="AX9" s="17">
        <v>0.73132573554869995</v>
      </c>
      <c r="AY9" s="17">
        <v>0.710267434904024</v>
      </c>
    </row>
    <row r="10" spans="2:51" x14ac:dyDescent="0.35">
      <c r="B10" s="18" t="s">
        <v>191</v>
      </c>
      <c r="C10" s="17">
        <v>0.65118998712350795</v>
      </c>
      <c r="D10" s="17">
        <v>0.624696007197864</v>
      </c>
      <c r="E10" s="17">
        <v>0.67682869900485698</v>
      </c>
      <c r="F10" s="17"/>
      <c r="G10" s="17">
        <v>0.62951958476938297</v>
      </c>
      <c r="H10" s="17">
        <v>0.67529043862580196</v>
      </c>
      <c r="I10" s="17">
        <v>0.66682841876704102</v>
      </c>
      <c r="J10" s="17">
        <v>0.69758775356178804</v>
      </c>
      <c r="K10" s="17">
        <v>0.64745523312047304</v>
      </c>
      <c r="L10" s="17">
        <v>0.59826057462680504</v>
      </c>
      <c r="M10" s="17"/>
      <c r="N10" s="17">
        <v>0.65577989883822996</v>
      </c>
      <c r="O10" s="17">
        <v>0.66559152653352105</v>
      </c>
      <c r="P10" s="17">
        <v>0.6454792618381</v>
      </c>
      <c r="Q10" s="17">
        <v>0.63750809680739795</v>
      </c>
      <c r="R10" s="17"/>
      <c r="S10" s="17">
        <v>0.66529905616533302</v>
      </c>
      <c r="T10" s="17">
        <v>0.67980778681500298</v>
      </c>
      <c r="U10" s="17">
        <v>0.63575396914045601</v>
      </c>
      <c r="V10" s="17">
        <v>0.70099044526262499</v>
      </c>
      <c r="W10" s="17">
        <v>0.66634756023716502</v>
      </c>
      <c r="X10" s="17">
        <v>0.60969409751811199</v>
      </c>
      <c r="Y10" s="17">
        <v>0.65135682676657802</v>
      </c>
      <c r="Z10" s="17">
        <v>0.61753138010536901</v>
      </c>
      <c r="AA10" s="17">
        <v>0.63760313339946695</v>
      </c>
      <c r="AB10" s="17">
        <v>0.59510614747066204</v>
      </c>
      <c r="AC10" s="17">
        <v>0.66207138493509898</v>
      </c>
      <c r="AD10" s="17">
        <v>0.68701591275593998</v>
      </c>
      <c r="AE10" s="17"/>
      <c r="AF10" s="17">
        <v>0.63077261190505596</v>
      </c>
      <c r="AG10" s="17">
        <v>0.64438060455679602</v>
      </c>
      <c r="AH10" s="17">
        <v>0.68506134938921004</v>
      </c>
      <c r="AI10" s="17"/>
      <c r="AJ10" s="17">
        <v>0.60431694164665095</v>
      </c>
      <c r="AK10" s="17">
        <v>0.660189410988272</v>
      </c>
      <c r="AL10" s="17">
        <v>0.64989984865400396</v>
      </c>
      <c r="AM10" s="17">
        <v>0.63517997672105797</v>
      </c>
      <c r="AN10" s="17">
        <v>0.7561438483131</v>
      </c>
      <c r="AO10" s="17"/>
      <c r="AP10" s="17">
        <v>0.57990578946817894</v>
      </c>
      <c r="AQ10" s="17">
        <v>0.68595622691235303</v>
      </c>
      <c r="AR10" s="17">
        <v>0.65961189747984605</v>
      </c>
      <c r="AS10" s="17"/>
      <c r="AT10" s="17">
        <v>0.56605339474413197</v>
      </c>
      <c r="AU10" s="17">
        <v>0.69785160534951896</v>
      </c>
      <c r="AV10" s="17">
        <v>0.58024332595483497</v>
      </c>
      <c r="AW10" s="17">
        <v>0.67358393244644998</v>
      </c>
      <c r="AX10" s="17">
        <v>0.76005671690824494</v>
      </c>
      <c r="AY10" s="17">
        <v>0.68596288806568695</v>
      </c>
    </row>
    <row r="11" spans="2:51" ht="29" x14ac:dyDescent="0.35">
      <c r="B11" s="18" t="s">
        <v>192</v>
      </c>
      <c r="C11" s="17">
        <v>0.45339070328179598</v>
      </c>
      <c r="D11" s="17">
        <v>0.435986645225104</v>
      </c>
      <c r="E11" s="17">
        <v>0.46859739302792702</v>
      </c>
      <c r="F11" s="17"/>
      <c r="G11" s="17">
        <v>0.47643173437965702</v>
      </c>
      <c r="H11" s="17">
        <v>0.45580976271823198</v>
      </c>
      <c r="I11" s="17">
        <v>0.447215456476934</v>
      </c>
      <c r="J11" s="17">
        <v>0.44289232497839498</v>
      </c>
      <c r="K11" s="17">
        <v>0.44970407575516802</v>
      </c>
      <c r="L11" s="17">
        <v>0.45214837522221102</v>
      </c>
      <c r="M11" s="17"/>
      <c r="N11" s="17">
        <v>0.46388439961467298</v>
      </c>
      <c r="O11" s="17">
        <v>0.486930173731979</v>
      </c>
      <c r="P11" s="17">
        <v>0.447805893967121</v>
      </c>
      <c r="Q11" s="17">
        <v>0.41267773463996499</v>
      </c>
      <c r="R11" s="17"/>
      <c r="S11" s="17">
        <v>0.46156228251709602</v>
      </c>
      <c r="T11" s="17">
        <v>0.48344696890619898</v>
      </c>
      <c r="U11" s="17">
        <v>0.469774075877334</v>
      </c>
      <c r="V11" s="17">
        <v>0.483877601249522</v>
      </c>
      <c r="W11" s="17">
        <v>0.41584305337668098</v>
      </c>
      <c r="X11" s="17">
        <v>0.45047529714232998</v>
      </c>
      <c r="Y11" s="17">
        <v>0.457036409069984</v>
      </c>
      <c r="Z11" s="17">
        <v>0.34933011648864998</v>
      </c>
      <c r="AA11" s="17">
        <v>0.43720987129266697</v>
      </c>
      <c r="AB11" s="17">
        <v>0.39918955971147602</v>
      </c>
      <c r="AC11" s="17">
        <v>0.48867128918365299</v>
      </c>
      <c r="AD11" s="17">
        <v>0.538593283755326</v>
      </c>
      <c r="AE11" s="17"/>
      <c r="AF11" s="17">
        <v>0.42892677177993699</v>
      </c>
      <c r="AG11" s="17">
        <v>0.45991489470748398</v>
      </c>
      <c r="AH11" s="17">
        <v>0.45167834138066398</v>
      </c>
      <c r="AI11" s="17"/>
      <c r="AJ11" s="17">
        <v>0.44075794038824401</v>
      </c>
      <c r="AK11" s="17">
        <v>0.449053356963867</v>
      </c>
      <c r="AL11" s="17">
        <v>0.491642193811409</v>
      </c>
      <c r="AM11" s="17">
        <v>0.45092815846809198</v>
      </c>
      <c r="AN11" s="17">
        <v>0.47506801252664499</v>
      </c>
      <c r="AO11" s="17"/>
      <c r="AP11" s="17">
        <v>0.39579063100400502</v>
      </c>
      <c r="AQ11" s="17">
        <v>0.479354951274998</v>
      </c>
      <c r="AR11" s="17">
        <v>0.46160770653710298</v>
      </c>
      <c r="AS11" s="17"/>
      <c r="AT11" s="17">
        <v>0.451816648145486</v>
      </c>
      <c r="AU11" s="17">
        <v>0.45399760361113201</v>
      </c>
      <c r="AV11" s="17">
        <v>0.35370075199644302</v>
      </c>
      <c r="AW11" s="17">
        <v>0.40896532847858702</v>
      </c>
      <c r="AX11" s="17">
        <v>0.49489582167354301</v>
      </c>
      <c r="AY11" s="17">
        <v>0.57001023595983802</v>
      </c>
    </row>
    <row r="12" spans="2:51" ht="29" x14ac:dyDescent="0.35">
      <c r="B12" s="18" t="s">
        <v>193</v>
      </c>
      <c r="C12" s="17">
        <v>0.44967752889413798</v>
      </c>
      <c r="D12" s="17">
        <v>0.45672042019468301</v>
      </c>
      <c r="E12" s="17">
        <v>0.44255604876820398</v>
      </c>
      <c r="F12" s="17"/>
      <c r="G12" s="17">
        <v>0.34336907867170002</v>
      </c>
      <c r="H12" s="17">
        <v>0.38202167991830399</v>
      </c>
      <c r="I12" s="17">
        <v>0.386011860691929</v>
      </c>
      <c r="J12" s="17">
        <v>0.44663931247774702</v>
      </c>
      <c r="K12" s="17">
        <v>0.54595590831043195</v>
      </c>
      <c r="L12" s="17">
        <v>0.56460488299644496</v>
      </c>
      <c r="M12" s="17"/>
      <c r="N12" s="17">
        <v>0.475321244850408</v>
      </c>
      <c r="O12" s="17">
        <v>0.45322162590831899</v>
      </c>
      <c r="P12" s="17">
        <v>0.41991071102826799</v>
      </c>
      <c r="Q12" s="17">
        <v>0.445357256751648</v>
      </c>
      <c r="R12" s="17"/>
      <c r="S12" s="17">
        <v>0.45151361475957003</v>
      </c>
      <c r="T12" s="17">
        <v>0.45635805873695501</v>
      </c>
      <c r="U12" s="17">
        <v>0.509346269447846</v>
      </c>
      <c r="V12" s="17">
        <v>0.43781702558646002</v>
      </c>
      <c r="W12" s="17">
        <v>0.42961350595553799</v>
      </c>
      <c r="X12" s="17">
        <v>0.415604779010049</v>
      </c>
      <c r="Y12" s="17">
        <v>0.421061127794501</v>
      </c>
      <c r="Z12" s="17">
        <v>0.42823579092083303</v>
      </c>
      <c r="AA12" s="17">
        <v>0.44117396987197399</v>
      </c>
      <c r="AB12" s="17">
        <v>0.48032148441615502</v>
      </c>
      <c r="AC12" s="17">
        <v>0.42116362804361201</v>
      </c>
      <c r="AD12" s="17">
        <v>0.52913921731329105</v>
      </c>
      <c r="AE12" s="17"/>
      <c r="AF12" s="17">
        <v>0.483450413575851</v>
      </c>
      <c r="AG12" s="17">
        <v>0.46624698851879198</v>
      </c>
      <c r="AH12" s="17">
        <v>0.37480548043296402</v>
      </c>
      <c r="AI12" s="17"/>
      <c r="AJ12" s="17">
        <v>0.46042130163887002</v>
      </c>
      <c r="AK12" s="17">
        <v>0.470808111918886</v>
      </c>
      <c r="AL12" s="17">
        <v>0.43671330630389599</v>
      </c>
      <c r="AM12" s="17">
        <v>0.49541267492506502</v>
      </c>
      <c r="AN12" s="17">
        <v>0.39821695105749999</v>
      </c>
      <c r="AO12" s="17"/>
      <c r="AP12" s="17">
        <v>0.39605949325193901</v>
      </c>
      <c r="AQ12" s="17">
        <v>0.47699763281462498</v>
      </c>
      <c r="AR12" s="17">
        <v>0.38916164681347798</v>
      </c>
      <c r="AS12" s="17"/>
      <c r="AT12" s="17">
        <v>0.51026234535432402</v>
      </c>
      <c r="AU12" s="17">
        <v>0.37818373739322497</v>
      </c>
      <c r="AV12" s="17">
        <v>0.44482828033572502</v>
      </c>
      <c r="AW12" s="17">
        <v>0.45426279455250301</v>
      </c>
      <c r="AX12" s="17">
        <v>0.43724176477898902</v>
      </c>
      <c r="AY12" s="17">
        <v>0.426914844994503</v>
      </c>
    </row>
    <row r="13" spans="2:51" ht="43.5" x14ac:dyDescent="0.35">
      <c r="B13" s="18" t="s">
        <v>194</v>
      </c>
      <c r="C13" s="17">
        <v>0.26112169663657098</v>
      </c>
      <c r="D13" s="17">
        <v>0.235078369213435</v>
      </c>
      <c r="E13" s="17">
        <v>0.28546834742980798</v>
      </c>
      <c r="F13" s="17"/>
      <c r="G13" s="17">
        <v>0.21948901946695401</v>
      </c>
      <c r="H13" s="17">
        <v>0.208357263136598</v>
      </c>
      <c r="I13" s="17">
        <v>0.248948243856076</v>
      </c>
      <c r="J13" s="17">
        <v>0.223433995603081</v>
      </c>
      <c r="K13" s="17">
        <v>0.273715618908772</v>
      </c>
      <c r="L13" s="17">
        <v>0.36341153789004099</v>
      </c>
      <c r="M13" s="17"/>
      <c r="N13" s="17">
        <v>0.27647494043766702</v>
      </c>
      <c r="O13" s="17">
        <v>0.26068663989489399</v>
      </c>
      <c r="P13" s="17">
        <v>0.23512438680542599</v>
      </c>
      <c r="Q13" s="17">
        <v>0.26660579442376597</v>
      </c>
      <c r="R13" s="17"/>
      <c r="S13" s="17">
        <v>0.231760644749717</v>
      </c>
      <c r="T13" s="17">
        <v>0.228805939158337</v>
      </c>
      <c r="U13" s="17">
        <v>0.28915310166816799</v>
      </c>
      <c r="V13" s="17">
        <v>0.27928813431143101</v>
      </c>
      <c r="W13" s="17">
        <v>0.29490443099498798</v>
      </c>
      <c r="X13" s="17">
        <v>0.24375967484668301</v>
      </c>
      <c r="Y13" s="17">
        <v>0.28033209184149199</v>
      </c>
      <c r="Z13" s="17">
        <v>0.29307294812968199</v>
      </c>
      <c r="AA13" s="17">
        <v>0.24911321249910601</v>
      </c>
      <c r="AB13" s="17">
        <v>0.28443163649988301</v>
      </c>
      <c r="AC13" s="17">
        <v>0.298055519988073</v>
      </c>
      <c r="AD13" s="17">
        <v>0.201398339554475</v>
      </c>
      <c r="AE13" s="17"/>
      <c r="AF13" s="17">
        <v>0.27249298712215397</v>
      </c>
      <c r="AG13" s="17">
        <v>0.28891163175460899</v>
      </c>
      <c r="AH13" s="17">
        <v>0.192250312716817</v>
      </c>
      <c r="AI13" s="17"/>
      <c r="AJ13" s="17">
        <v>0.27494438464619603</v>
      </c>
      <c r="AK13" s="17">
        <v>0.26893323733153202</v>
      </c>
      <c r="AL13" s="17">
        <v>0.30716265860151198</v>
      </c>
      <c r="AM13" s="17">
        <v>0.31455977184893202</v>
      </c>
      <c r="AN13" s="17">
        <v>0.180223429306931</v>
      </c>
      <c r="AO13" s="17"/>
      <c r="AP13" s="17">
        <v>0.27101457372143201</v>
      </c>
      <c r="AQ13" s="17">
        <v>0.26697568796225501</v>
      </c>
      <c r="AR13" s="17">
        <v>0.2942970806497</v>
      </c>
      <c r="AS13" s="17"/>
      <c r="AT13" s="17">
        <v>0.310142097067998</v>
      </c>
      <c r="AU13" s="17">
        <v>0.23835551800490401</v>
      </c>
      <c r="AV13" s="17">
        <v>0.25218984403135702</v>
      </c>
      <c r="AW13" s="17">
        <v>0.25301735310746698</v>
      </c>
      <c r="AX13" s="17">
        <v>0.21990558282074801</v>
      </c>
      <c r="AY13" s="17">
        <v>0.20403101247053601</v>
      </c>
    </row>
    <row r="14" spans="2:51" ht="29" x14ac:dyDescent="0.35">
      <c r="B14" s="18" t="s">
        <v>195</v>
      </c>
      <c r="C14" s="17">
        <v>0.21171992351267099</v>
      </c>
      <c r="D14" s="17">
        <v>0.203525130679447</v>
      </c>
      <c r="E14" s="17">
        <v>0.219396815858693</v>
      </c>
      <c r="F14" s="17"/>
      <c r="G14" s="17">
        <v>0.21347365112737199</v>
      </c>
      <c r="H14" s="17">
        <v>0.241133061084218</v>
      </c>
      <c r="I14" s="17">
        <v>0.18803720823910899</v>
      </c>
      <c r="J14" s="17">
        <v>0.226979890414087</v>
      </c>
      <c r="K14" s="17">
        <v>0.20110483585265301</v>
      </c>
      <c r="L14" s="17">
        <v>0.20068012791845699</v>
      </c>
      <c r="M14" s="17"/>
      <c r="N14" s="17">
        <v>0.213136943351908</v>
      </c>
      <c r="O14" s="17">
        <v>0.20039165461524999</v>
      </c>
      <c r="P14" s="17">
        <v>0.19756249080385499</v>
      </c>
      <c r="Q14" s="17">
        <v>0.236118346749219</v>
      </c>
      <c r="R14" s="17"/>
      <c r="S14" s="17">
        <v>0.25176957181911003</v>
      </c>
      <c r="T14" s="17">
        <v>0.18950739360737401</v>
      </c>
      <c r="U14" s="17">
        <v>0.19033256148445099</v>
      </c>
      <c r="V14" s="17">
        <v>0.18449504640219799</v>
      </c>
      <c r="W14" s="17">
        <v>0.17413224882532699</v>
      </c>
      <c r="X14" s="17">
        <v>0.19105207823221099</v>
      </c>
      <c r="Y14" s="17">
        <v>0.23341312463387801</v>
      </c>
      <c r="Z14" s="17">
        <v>0.19115594878524</v>
      </c>
      <c r="AA14" s="17">
        <v>0.19966677912883399</v>
      </c>
      <c r="AB14" s="17">
        <v>0.25682632487637802</v>
      </c>
      <c r="AC14" s="17">
        <v>0.23412744772357699</v>
      </c>
      <c r="AD14" s="17">
        <v>0.250358271299295</v>
      </c>
      <c r="AE14" s="17"/>
      <c r="AF14" s="17">
        <v>0.19113465340257599</v>
      </c>
      <c r="AG14" s="17">
        <v>0.204382683860968</v>
      </c>
      <c r="AH14" s="17">
        <v>0.263223348970892</v>
      </c>
      <c r="AI14" s="17"/>
      <c r="AJ14" s="17">
        <v>0.17082331479215099</v>
      </c>
      <c r="AK14" s="17">
        <v>0.22072080746342301</v>
      </c>
      <c r="AL14" s="17">
        <v>0.23630007421431801</v>
      </c>
      <c r="AM14" s="17">
        <v>0.284573717734316</v>
      </c>
      <c r="AN14" s="17">
        <v>0.25509002977259299</v>
      </c>
      <c r="AO14" s="17"/>
      <c r="AP14" s="17">
        <v>0.166632588723405</v>
      </c>
      <c r="AQ14" s="17">
        <v>0.219704309458575</v>
      </c>
      <c r="AR14" s="17">
        <v>0.235628653866336</v>
      </c>
      <c r="AS14" s="17"/>
      <c r="AT14" s="17">
        <v>0.20158492494485999</v>
      </c>
      <c r="AU14" s="17">
        <v>0.17127443579174501</v>
      </c>
      <c r="AV14" s="17">
        <v>0.317124398770951</v>
      </c>
      <c r="AW14" s="17">
        <v>0.26701152090628699</v>
      </c>
      <c r="AX14" s="17">
        <v>0.225897939630194</v>
      </c>
      <c r="AY14" s="17">
        <v>0.151908887535144</v>
      </c>
    </row>
    <row r="15" spans="2:51" x14ac:dyDescent="0.35">
      <c r="B15" s="18" t="s">
        <v>196</v>
      </c>
      <c r="C15" s="17">
        <v>0.20898558631276401</v>
      </c>
      <c r="D15" s="17">
        <v>0.23694715580167799</v>
      </c>
      <c r="E15" s="17">
        <v>0.18036152385888099</v>
      </c>
      <c r="F15" s="17"/>
      <c r="G15" s="17">
        <v>0.16313829699251001</v>
      </c>
      <c r="H15" s="17">
        <v>0.185393449099132</v>
      </c>
      <c r="I15" s="17">
        <v>0.21182240249645301</v>
      </c>
      <c r="J15" s="17">
        <v>0.232826719050021</v>
      </c>
      <c r="K15" s="17">
        <v>0.20839715522457899</v>
      </c>
      <c r="L15" s="17">
        <v>0.23726451513778499</v>
      </c>
      <c r="M15" s="17"/>
      <c r="N15" s="17">
        <v>0.20238747962017201</v>
      </c>
      <c r="O15" s="17">
        <v>0.22575026240934401</v>
      </c>
      <c r="P15" s="17">
        <v>0.21074300302271001</v>
      </c>
      <c r="Q15" s="17">
        <v>0.19595637956325301</v>
      </c>
      <c r="R15" s="17"/>
      <c r="S15" s="17">
        <v>0.183967541264728</v>
      </c>
      <c r="T15" s="17">
        <v>0.23752093648111799</v>
      </c>
      <c r="U15" s="17">
        <v>0.177437898879997</v>
      </c>
      <c r="V15" s="17">
        <v>0.20272900907057501</v>
      </c>
      <c r="W15" s="17">
        <v>0.20728379436706301</v>
      </c>
      <c r="X15" s="17">
        <v>0.239590305694695</v>
      </c>
      <c r="Y15" s="17">
        <v>0.201678054834565</v>
      </c>
      <c r="Z15" s="17">
        <v>0.209629654798063</v>
      </c>
      <c r="AA15" s="17">
        <v>0.208978916489414</v>
      </c>
      <c r="AB15" s="17">
        <v>0.20432983443244701</v>
      </c>
      <c r="AC15" s="17">
        <v>0.22370224664260999</v>
      </c>
      <c r="AD15" s="17">
        <v>0.22499024783840399</v>
      </c>
      <c r="AE15" s="17"/>
      <c r="AF15" s="17">
        <v>0.22313881962930501</v>
      </c>
      <c r="AG15" s="17">
        <v>0.227677433006158</v>
      </c>
      <c r="AH15" s="17">
        <v>0.17345283955288501</v>
      </c>
      <c r="AI15" s="17"/>
      <c r="AJ15" s="17">
        <v>0.21819213786821501</v>
      </c>
      <c r="AK15" s="17">
        <v>0.235487731935134</v>
      </c>
      <c r="AL15" s="17">
        <v>0.17575697196746101</v>
      </c>
      <c r="AM15" s="17">
        <v>0.40692368531363599</v>
      </c>
      <c r="AN15" s="17">
        <v>0.15828344255255899</v>
      </c>
      <c r="AO15" s="17"/>
      <c r="AP15" s="17">
        <v>0.19852167807401899</v>
      </c>
      <c r="AQ15" s="17">
        <v>0.21584451906829799</v>
      </c>
      <c r="AR15" s="17">
        <v>0.16480031318268501</v>
      </c>
      <c r="AS15" s="17"/>
      <c r="AT15" s="17">
        <v>0.225823330442388</v>
      </c>
      <c r="AU15" s="17">
        <v>0.22776682705050999</v>
      </c>
      <c r="AV15" s="17">
        <v>0.22215381024206399</v>
      </c>
      <c r="AW15" s="17">
        <v>0.194587571163995</v>
      </c>
      <c r="AX15" s="17">
        <v>0.172544459224094</v>
      </c>
      <c r="AY15" s="17">
        <v>0.121881567294075</v>
      </c>
    </row>
    <row r="16" spans="2:51" x14ac:dyDescent="0.35">
      <c r="B16" s="18" t="s">
        <v>197</v>
      </c>
      <c r="C16" s="17">
        <v>0.176805026762654</v>
      </c>
      <c r="D16" s="17">
        <v>0.19791757574801599</v>
      </c>
      <c r="E16" s="17">
        <v>0.15477267483493801</v>
      </c>
      <c r="F16" s="17"/>
      <c r="G16" s="17">
        <v>0.17406026886217399</v>
      </c>
      <c r="H16" s="17">
        <v>0.15675200787941199</v>
      </c>
      <c r="I16" s="17">
        <v>0.169243369019076</v>
      </c>
      <c r="J16" s="17">
        <v>0.180379906216553</v>
      </c>
      <c r="K16" s="17">
        <v>0.194036460707947</v>
      </c>
      <c r="L16" s="17">
        <v>0.18659380336336401</v>
      </c>
      <c r="M16" s="17"/>
      <c r="N16" s="17">
        <v>0.21726119489255399</v>
      </c>
      <c r="O16" s="17">
        <v>0.187423054065221</v>
      </c>
      <c r="P16" s="17">
        <v>0.144045541324061</v>
      </c>
      <c r="Q16" s="17">
        <v>0.14847291243729599</v>
      </c>
      <c r="R16" s="17"/>
      <c r="S16" s="17">
        <v>0.18670513244228801</v>
      </c>
      <c r="T16" s="17">
        <v>0.165421798010638</v>
      </c>
      <c r="U16" s="17">
        <v>0.17725615311531001</v>
      </c>
      <c r="V16" s="17">
        <v>0.19002695389006699</v>
      </c>
      <c r="W16" s="17">
        <v>0.18784520506010799</v>
      </c>
      <c r="X16" s="17">
        <v>0.188325517590125</v>
      </c>
      <c r="Y16" s="17">
        <v>0.193105588101043</v>
      </c>
      <c r="Z16" s="17">
        <v>0.17638256243155701</v>
      </c>
      <c r="AA16" s="17">
        <v>0.173110263711727</v>
      </c>
      <c r="AB16" s="17">
        <v>0.14336203558768401</v>
      </c>
      <c r="AC16" s="17">
        <v>0.18987651009946999</v>
      </c>
      <c r="AD16" s="17">
        <v>0.12822209740697699</v>
      </c>
      <c r="AE16" s="17"/>
      <c r="AF16" s="17">
        <v>0.14494675224763301</v>
      </c>
      <c r="AG16" s="17">
        <v>0.22564889647098399</v>
      </c>
      <c r="AH16" s="17">
        <v>0.13018327177411801</v>
      </c>
      <c r="AI16" s="17"/>
      <c r="AJ16" s="17">
        <v>0.15642352002655499</v>
      </c>
      <c r="AK16" s="17">
        <v>0.20242960341551799</v>
      </c>
      <c r="AL16" s="17">
        <v>0.29081311193338399</v>
      </c>
      <c r="AM16" s="17">
        <v>0.129032274679965</v>
      </c>
      <c r="AN16" s="17">
        <v>0.126518148561588</v>
      </c>
      <c r="AO16" s="17"/>
      <c r="AP16" s="17">
        <v>0.174292508005743</v>
      </c>
      <c r="AQ16" s="17">
        <v>0.19554380671789601</v>
      </c>
      <c r="AR16" s="17">
        <v>0.250975424869398</v>
      </c>
      <c r="AS16" s="17"/>
      <c r="AT16" s="17">
        <v>0.21122470169819099</v>
      </c>
      <c r="AU16" s="17">
        <v>0.17952627578223901</v>
      </c>
      <c r="AV16" s="17">
        <v>0.154694130502359</v>
      </c>
      <c r="AW16" s="17">
        <v>0.154380714718347</v>
      </c>
      <c r="AX16" s="17">
        <v>0.140666437506899</v>
      </c>
      <c r="AY16" s="17">
        <v>0.13585086438775801</v>
      </c>
    </row>
    <row r="17" spans="2:51" x14ac:dyDescent="0.35">
      <c r="B17" s="18" t="s">
        <v>72</v>
      </c>
      <c r="C17" s="17">
        <v>2.3409428199545002E-2</v>
      </c>
      <c r="D17" s="17">
        <v>2.13457045975389E-2</v>
      </c>
      <c r="E17" s="17">
        <v>2.55373670587624E-2</v>
      </c>
      <c r="F17" s="17"/>
      <c r="G17" s="17">
        <v>3.6211394061680002E-2</v>
      </c>
      <c r="H17" s="17">
        <v>1.8530060896125002E-2</v>
      </c>
      <c r="I17" s="17">
        <v>1.7183096684479399E-2</v>
      </c>
      <c r="J17" s="17">
        <v>1.5303144443739401E-2</v>
      </c>
      <c r="K17" s="17">
        <v>2.65705341149035E-2</v>
      </c>
      <c r="L17" s="17">
        <v>2.8386939501514202E-2</v>
      </c>
      <c r="M17" s="17"/>
      <c r="N17" s="17">
        <v>1.18393419517111E-2</v>
      </c>
      <c r="O17" s="17">
        <v>1.7795019801183799E-2</v>
      </c>
      <c r="P17" s="17">
        <v>2.4405099844240202E-2</v>
      </c>
      <c r="Q17" s="17">
        <v>4.01562181232646E-2</v>
      </c>
      <c r="R17" s="17"/>
      <c r="S17" s="17">
        <v>2.43210225464696E-2</v>
      </c>
      <c r="T17" s="17">
        <v>2.5300367062648401E-2</v>
      </c>
      <c r="U17" s="17">
        <v>1.83258976462604E-2</v>
      </c>
      <c r="V17" s="17">
        <v>1.8373287257446198E-2</v>
      </c>
      <c r="W17" s="17">
        <v>1.9432709430396902E-2</v>
      </c>
      <c r="X17" s="17">
        <v>2.73298055726727E-2</v>
      </c>
      <c r="Y17" s="17">
        <v>2.5326886413036799E-2</v>
      </c>
      <c r="Z17" s="17">
        <v>2.3362309724827099E-2</v>
      </c>
      <c r="AA17" s="17">
        <v>2.13194438467787E-2</v>
      </c>
      <c r="AB17" s="17">
        <v>2.43753856682574E-2</v>
      </c>
      <c r="AC17" s="17">
        <v>9.9594744159304197E-3</v>
      </c>
      <c r="AD17" s="17">
        <v>5.9132279840961199E-2</v>
      </c>
      <c r="AE17" s="17"/>
      <c r="AF17" s="17">
        <v>2.2148063790003499E-2</v>
      </c>
      <c r="AG17" s="17">
        <v>1.6462318459534601E-2</v>
      </c>
      <c r="AH17" s="17">
        <v>3.5260613709842299E-2</v>
      </c>
      <c r="AI17" s="17"/>
      <c r="AJ17" s="17">
        <v>1.7905696587221499E-2</v>
      </c>
      <c r="AK17" s="17">
        <v>1.6670050922975299E-2</v>
      </c>
      <c r="AL17" s="17">
        <v>1.38796485149538E-2</v>
      </c>
      <c r="AM17" s="17">
        <v>0</v>
      </c>
      <c r="AN17" s="17">
        <v>3.06066321223189E-2</v>
      </c>
      <c r="AO17" s="17"/>
      <c r="AP17" s="17">
        <v>2.4177822994718799E-2</v>
      </c>
      <c r="AQ17" s="17">
        <v>1.2468986055767199E-2</v>
      </c>
      <c r="AR17" s="17">
        <v>1.7781310239362899E-2</v>
      </c>
      <c r="AS17" s="17"/>
      <c r="AT17" s="17">
        <v>2.3328640156232001E-2</v>
      </c>
      <c r="AU17" s="17">
        <v>2.37630906497656E-2</v>
      </c>
      <c r="AV17" s="17">
        <v>2.8512923379066499E-2</v>
      </c>
      <c r="AW17" s="17">
        <v>3.46425212826749E-2</v>
      </c>
      <c r="AX17" s="17">
        <v>1.62065024419293E-2</v>
      </c>
      <c r="AY17" s="17">
        <v>3.0684926135329998E-2</v>
      </c>
    </row>
    <row r="18" spans="2:51" x14ac:dyDescent="0.35">
      <c r="B18" s="18" t="s">
        <v>173</v>
      </c>
      <c r="C18" s="19">
        <v>1.1358849000469899E-2</v>
      </c>
      <c r="D18" s="19">
        <v>1.49567850186506E-2</v>
      </c>
      <c r="E18" s="19">
        <v>7.9050987288508193E-3</v>
      </c>
      <c r="F18" s="19"/>
      <c r="G18" s="19">
        <v>7.8189568100038992E-3</v>
      </c>
      <c r="H18" s="19">
        <v>7.4100536594250404E-3</v>
      </c>
      <c r="I18" s="19">
        <v>1.10377909455771E-2</v>
      </c>
      <c r="J18" s="19">
        <v>1.35750869485501E-2</v>
      </c>
      <c r="K18" s="19">
        <v>1.3946629888047001E-2</v>
      </c>
      <c r="L18" s="19">
        <v>1.36395487891599E-2</v>
      </c>
      <c r="M18" s="19"/>
      <c r="N18" s="19">
        <v>9.1387028840040907E-3</v>
      </c>
      <c r="O18" s="19">
        <v>1.07225616147492E-2</v>
      </c>
      <c r="P18" s="19">
        <v>1.3937402881696301E-2</v>
      </c>
      <c r="Q18" s="19">
        <v>1.2299970163920501E-2</v>
      </c>
      <c r="R18" s="19"/>
      <c r="S18" s="19">
        <v>7.3508975831744596E-3</v>
      </c>
      <c r="T18" s="19">
        <v>1.5860008510778401E-2</v>
      </c>
      <c r="U18" s="19">
        <v>0</v>
      </c>
      <c r="V18" s="19">
        <v>1.8232079620013601E-2</v>
      </c>
      <c r="W18" s="19">
        <v>1.31819540526941E-2</v>
      </c>
      <c r="X18" s="19">
        <v>1.8024467527948201E-2</v>
      </c>
      <c r="Y18" s="19">
        <v>1.1970256010144099E-2</v>
      </c>
      <c r="Z18" s="19">
        <v>1.34154154895656E-2</v>
      </c>
      <c r="AA18" s="19">
        <v>6.0882491597388398E-3</v>
      </c>
      <c r="AB18" s="19">
        <v>1.54921855146988E-2</v>
      </c>
      <c r="AC18" s="19">
        <v>1.0451869742755001E-2</v>
      </c>
      <c r="AD18" s="19">
        <v>0</v>
      </c>
      <c r="AE18" s="19"/>
      <c r="AF18" s="19">
        <v>1.5369184530170599E-2</v>
      </c>
      <c r="AG18" s="19">
        <v>5.10280012605037E-3</v>
      </c>
      <c r="AH18" s="19">
        <v>1.9685351038171098E-2</v>
      </c>
      <c r="AI18" s="19"/>
      <c r="AJ18" s="19">
        <v>1.6725235044725499E-2</v>
      </c>
      <c r="AK18" s="19">
        <v>4.4651092786160401E-3</v>
      </c>
      <c r="AL18" s="19">
        <v>3.16190223638038E-3</v>
      </c>
      <c r="AM18" s="19">
        <v>3.8471833980471201E-2</v>
      </c>
      <c r="AN18" s="19">
        <v>1.7066188952300301E-2</v>
      </c>
      <c r="AO18" s="19"/>
      <c r="AP18" s="19">
        <v>2.0687112007851199E-2</v>
      </c>
      <c r="AQ18" s="19">
        <v>5.1644882952736199E-3</v>
      </c>
      <c r="AR18" s="19">
        <v>3.2978821813264398E-3</v>
      </c>
      <c r="AS18" s="19"/>
      <c r="AT18" s="19">
        <v>2.0410004387638198E-2</v>
      </c>
      <c r="AU18" s="19">
        <v>6.3294008492000399E-3</v>
      </c>
      <c r="AV18" s="19">
        <v>6.5219647145860603E-3</v>
      </c>
      <c r="AW18" s="19">
        <v>8.3862855503533205E-3</v>
      </c>
      <c r="AX18" s="19">
        <v>1.27488062893942E-3</v>
      </c>
      <c r="AY18" s="19">
        <v>2.3165037453385801E-2</v>
      </c>
    </row>
    <row r="19" spans="2:51" x14ac:dyDescent="0.35">
      <c r="B19" s="16"/>
    </row>
    <row r="20" spans="2:51" x14ac:dyDescent="0.35">
      <c r="B20" t="s">
        <v>77</v>
      </c>
    </row>
    <row r="21" spans="2:51" x14ac:dyDescent="0.35">
      <c r="B21" t="s">
        <v>78</v>
      </c>
    </row>
    <row r="23" spans="2:51" x14ac:dyDescent="0.35">
      <c r="B23"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Y24"/>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208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199</v>
      </c>
      <c r="C9" s="17">
        <v>0.72000357208080901</v>
      </c>
      <c r="D9" s="17">
        <v>0.67337465582821898</v>
      </c>
      <c r="E9" s="17">
        <v>0.76664807267753499</v>
      </c>
      <c r="F9" s="17"/>
      <c r="G9" s="17">
        <v>0.66095830870593897</v>
      </c>
      <c r="H9" s="17">
        <v>0.69106088985847502</v>
      </c>
      <c r="I9" s="17">
        <v>0.70418332544345597</v>
      </c>
      <c r="J9" s="17">
        <v>0.70637326212398499</v>
      </c>
      <c r="K9" s="17">
        <v>0.76359261315467897</v>
      </c>
      <c r="L9" s="17">
        <v>0.777259430843801</v>
      </c>
      <c r="M9" s="17"/>
      <c r="N9" s="17">
        <v>0.709093568775784</v>
      </c>
      <c r="O9" s="17">
        <v>0.73671427029236003</v>
      </c>
      <c r="P9" s="17">
        <v>0.74236239225024503</v>
      </c>
      <c r="Q9" s="17">
        <v>0.69308069187363197</v>
      </c>
      <c r="R9" s="17"/>
      <c r="S9" s="17">
        <v>0.65188287269698697</v>
      </c>
      <c r="T9" s="17">
        <v>0.74783318121266096</v>
      </c>
      <c r="U9" s="17">
        <v>0.78308492173914701</v>
      </c>
      <c r="V9" s="17">
        <v>0.78303559069615902</v>
      </c>
      <c r="W9" s="17">
        <v>0.73265683698694195</v>
      </c>
      <c r="X9" s="17">
        <v>0.72686885458162498</v>
      </c>
      <c r="Y9" s="17">
        <v>0.73204770747152803</v>
      </c>
      <c r="Z9" s="17">
        <v>0.69274854793406504</v>
      </c>
      <c r="AA9" s="17">
        <v>0.69831353619311998</v>
      </c>
      <c r="AB9" s="17">
        <v>0.671313976447525</v>
      </c>
      <c r="AC9" s="17">
        <v>0.71136701903182897</v>
      </c>
      <c r="AD9" s="17">
        <v>0.75462547663056201</v>
      </c>
      <c r="AE9" s="17"/>
      <c r="AF9" s="17">
        <v>0.73819810525121199</v>
      </c>
      <c r="AG9" s="17">
        <v>0.71454226773345597</v>
      </c>
      <c r="AH9" s="17">
        <v>0.68262168444206595</v>
      </c>
      <c r="AI9" s="17"/>
      <c r="AJ9" s="17">
        <v>0.75783207254264695</v>
      </c>
      <c r="AK9" s="17">
        <v>0.67522680913126398</v>
      </c>
      <c r="AL9" s="17">
        <v>0.72070649575497503</v>
      </c>
      <c r="AM9" s="17">
        <v>0.70452134939595101</v>
      </c>
      <c r="AN9" s="17">
        <v>0.74273943850174196</v>
      </c>
      <c r="AO9" s="17"/>
      <c r="AP9" s="17">
        <v>0.73286822801523299</v>
      </c>
      <c r="AQ9" s="17">
        <v>0.69446467669696899</v>
      </c>
      <c r="AR9" s="17">
        <v>0.72650449830466701</v>
      </c>
      <c r="AS9" s="17"/>
      <c r="AT9" s="17">
        <v>0.74964355330603305</v>
      </c>
      <c r="AU9" s="17">
        <v>0.72272907024797695</v>
      </c>
      <c r="AV9" s="17">
        <v>0.63848586806843199</v>
      </c>
      <c r="AW9" s="17">
        <v>0.67885876465476902</v>
      </c>
      <c r="AX9" s="17">
        <v>0.71029698047533596</v>
      </c>
      <c r="AY9" s="17">
        <v>0.74391585626628398</v>
      </c>
    </row>
    <row r="10" spans="2:51" ht="29" x14ac:dyDescent="0.35">
      <c r="B10" s="18" t="s">
        <v>200</v>
      </c>
      <c r="C10" s="17">
        <v>0.59287182012685802</v>
      </c>
      <c r="D10" s="17">
        <v>0.53317973210283698</v>
      </c>
      <c r="E10" s="17">
        <v>0.649563880806453</v>
      </c>
      <c r="F10" s="17"/>
      <c r="G10" s="17">
        <v>0.54765252893586303</v>
      </c>
      <c r="H10" s="17">
        <v>0.52272864160008203</v>
      </c>
      <c r="I10" s="17">
        <v>0.59751538663507697</v>
      </c>
      <c r="J10" s="17">
        <v>0.59997571531483296</v>
      </c>
      <c r="K10" s="17">
        <v>0.62283532574390799</v>
      </c>
      <c r="L10" s="17">
        <v>0.65011411628591398</v>
      </c>
      <c r="M10" s="17"/>
      <c r="N10" s="17">
        <v>0.63010297092978396</v>
      </c>
      <c r="O10" s="17">
        <v>0.604911089481452</v>
      </c>
      <c r="P10" s="17">
        <v>0.56005508730213005</v>
      </c>
      <c r="Q10" s="17">
        <v>0.56943726363527303</v>
      </c>
      <c r="R10" s="17"/>
      <c r="S10" s="17">
        <v>0.58652869060283996</v>
      </c>
      <c r="T10" s="17">
        <v>0.624939462378858</v>
      </c>
      <c r="U10" s="17">
        <v>0.583266249912191</v>
      </c>
      <c r="V10" s="17">
        <v>0.64395374111792703</v>
      </c>
      <c r="W10" s="17">
        <v>0.54924163328697095</v>
      </c>
      <c r="X10" s="17">
        <v>0.53796564680065695</v>
      </c>
      <c r="Y10" s="17">
        <v>0.56348121071052704</v>
      </c>
      <c r="Z10" s="17">
        <v>0.59260259102412305</v>
      </c>
      <c r="AA10" s="17">
        <v>0.60396025581509805</v>
      </c>
      <c r="AB10" s="17">
        <v>0.582857159821773</v>
      </c>
      <c r="AC10" s="17">
        <v>0.62748563368446797</v>
      </c>
      <c r="AD10" s="17">
        <v>0.63324861547302802</v>
      </c>
      <c r="AE10" s="17"/>
      <c r="AF10" s="17">
        <v>0.58024844393433905</v>
      </c>
      <c r="AG10" s="17">
        <v>0.62371137685978495</v>
      </c>
      <c r="AH10" s="17">
        <v>0.55287365040654002</v>
      </c>
      <c r="AI10" s="17"/>
      <c r="AJ10" s="17">
        <v>0.59971775079957801</v>
      </c>
      <c r="AK10" s="17">
        <v>0.57169648857412403</v>
      </c>
      <c r="AL10" s="17">
        <v>0.60882019040344304</v>
      </c>
      <c r="AM10" s="17">
        <v>0.56279352235195002</v>
      </c>
      <c r="AN10" s="17">
        <v>0.58709277074312605</v>
      </c>
      <c r="AO10" s="17"/>
      <c r="AP10" s="17">
        <v>0.56823031790304102</v>
      </c>
      <c r="AQ10" s="17">
        <v>0.59016468234643005</v>
      </c>
      <c r="AR10" s="17">
        <v>0.60587202724252198</v>
      </c>
      <c r="AS10" s="17"/>
      <c r="AT10" s="17">
        <v>0.61963572910554499</v>
      </c>
      <c r="AU10" s="17">
        <v>0.58493409788594197</v>
      </c>
      <c r="AV10" s="17">
        <v>0.50626686880077698</v>
      </c>
      <c r="AW10" s="17">
        <v>0.59350793510995703</v>
      </c>
      <c r="AX10" s="17">
        <v>0.58274911310987298</v>
      </c>
      <c r="AY10" s="17">
        <v>0.62974559034287902</v>
      </c>
    </row>
    <row r="11" spans="2:51" ht="43.5" x14ac:dyDescent="0.35">
      <c r="B11" s="18" t="s">
        <v>201</v>
      </c>
      <c r="C11" s="17">
        <v>0.546635562227477</v>
      </c>
      <c r="D11" s="17">
        <v>0.54611212894332695</v>
      </c>
      <c r="E11" s="17">
        <v>0.54743587302347796</v>
      </c>
      <c r="F11" s="17"/>
      <c r="G11" s="17">
        <v>0.45360186173573902</v>
      </c>
      <c r="H11" s="17">
        <v>0.53263005214770198</v>
      </c>
      <c r="I11" s="17">
        <v>0.55485602339292905</v>
      </c>
      <c r="J11" s="17">
        <v>0.53313588910864396</v>
      </c>
      <c r="K11" s="17">
        <v>0.607920499124186</v>
      </c>
      <c r="L11" s="17">
        <v>0.58283009821701104</v>
      </c>
      <c r="M11" s="17"/>
      <c r="N11" s="17">
        <v>0.60799510690727399</v>
      </c>
      <c r="O11" s="17">
        <v>0.563548538625395</v>
      </c>
      <c r="P11" s="17">
        <v>0.49530136372019201</v>
      </c>
      <c r="Q11" s="17">
        <v>0.51004530661240799</v>
      </c>
      <c r="R11" s="17"/>
      <c r="S11" s="17">
        <v>0.57486486726870401</v>
      </c>
      <c r="T11" s="17">
        <v>0.53137409799829305</v>
      </c>
      <c r="U11" s="17">
        <v>0.52405931893146995</v>
      </c>
      <c r="V11" s="17">
        <v>0.52712819871810301</v>
      </c>
      <c r="W11" s="17">
        <v>0.56029039354271304</v>
      </c>
      <c r="X11" s="17">
        <v>0.53213672170167503</v>
      </c>
      <c r="Y11" s="17">
        <v>0.52449532435738</v>
      </c>
      <c r="Z11" s="17">
        <v>0.475566336525856</v>
      </c>
      <c r="AA11" s="17">
        <v>0.55401326104905302</v>
      </c>
      <c r="AB11" s="17">
        <v>0.56830042061540298</v>
      </c>
      <c r="AC11" s="17">
        <v>0.56482632341371797</v>
      </c>
      <c r="AD11" s="17">
        <v>0.64247812902071699</v>
      </c>
      <c r="AE11" s="17"/>
      <c r="AF11" s="17">
        <v>0.496572944221021</v>
      </c>
      <c r="AG11" s="17">
        <v>0.614223636450832</v>
      </c>
      <c r="AH11" s="17">
        <v>0.52913962072127696</v>
      </c>
      <c r="AI11" s="17"/>
      <c r="AJ11" s="17">
        <v>0.51402813066506503</v>
      </c>
      <c r="AK11" s="17">
        <v>0.57236334943348699</v>
      </c>
      <c r="AL11" s="17">
        <v>0.61562799299178095</v>
      </c>
      <c r="AM11" s="17">
        <v>0.37657026970587998</v>
      </c>
      <c r="AN11" s="17">
        <v>0.54561106707402196</v>
      </c>
      <c r="AO11" s="17"/>
      <c r="AP11" s="17">
        <v>0.50241044096490695</v>
      </c>
      <c r="AQ11" s="17">
        <v>0.59813180939460597</v>
      </c>
      <c r="AR11" s="17">
        <v>0.56024765229108298</v>
      </c>
      <c r="AS11" s="17"/>
      <c r="AT11" s="17">
        <v>0.57114912565213005</v>
      </c>
      <c r="AU11" s="17">
        <v>0.53286011197807803</v>
      </c>
      <c r="AV11" s="17">
        <v>0.48348946009346999</v>
      </c>
      <c r="AW11" s="17">
        <v>0.54682003920649302</v>
      </c>
      <c r="AX11" s="17">
        <v>0.55867264583530296</v>
      </c>
      <c r="AY11" s="17">
        <v>0.48599194611359697</v>
      </c>
    </row>
    <row r="12" spans="2:51" ht="43.5" x14ac:dyDescent="0.35">
      <c r="B12" s="18" t="s">
        <v>202</v>
      </c>
      <c r="C12" s="17">
        <v>0.452988847927909</v>
      </c>
      <c r="D12" s="17">
        <v>0.45214098698501598</v>
      </c>
      <c r="E12" s="17">
        <v>0.45423461494688</v>
      </c>
      <c r="F12" s="17"/>
      <c r="G12" s="17">
        <v>0.39677277753658502</v>
      </c>
      <c r="H12" s="17">
        <v>0.42083472843536202</v>
      </c>
      <c r="I12" s="17">
        <v>0.47616155700044799</v>
      </c>
      <c r="J12" s="17">
        <v>0.44777497279821599</v>
      </c>
      <c r="K12" s="17">
        <v>0.48191626774780699</v>
      </c>
      <c r="L12" s="17">
        <v>0.48233754490157199</v>
      </c>
      <c r="M12" s="17"/>
      <c r="N12" s="17">
        <v>0.52254950456631899</v>
      </c>
      <c r="O12" s="17">
        <v>0.439438408021182</v>
      </c>
      <c r="P12" s="17">
        <v>0.41366876947736297</v>
      </c>
      <c r="Q12" s="17">
        <v>0.42627685571995799</v>
      </c>
      <c r="R12" s="17"/>
      <c r="S12" s="17">
        <v>0.47080662848126498</v>
      </c>
      <c r="T12" s="17">
        <v>0.43968751011910601</v>
      </c>
      <c r="U12" s="17">
        <v>0.50130788582121</v>
      </c>
      <c r="V12" s="17">
        <v>0.46327738208793601</v>
      </c>
      <c r="W12" s="17">
        <v>0.47087147144514402</v>
      </c>
      <c r="X12" s="17">
        <v>0.42547182908220599</v>
      </c>
      <c r="Y12" s="17">
        <v>0.46730622040017999</v>
      </c>
      <c r="Z12" s="17">
        <v>0.418960897507486</v>
      </c>
      <c r="AA12" s="17">
        <v>0.44012243965776199</v>
      </c>
      <c r="AB12" s="17">
        <v>0.41461298767891103</v>
      </c>
      <c r="AC12" s="17">
        <v>0.46112242639640399</v>
      </c>
      <c r="AD12" s="17">
        <v>0.46496384146327902</v>
      </c>
      <c r="AE12" s="17"/>
      <c r="AF12" s="17">
        <v>0.40858906519329902</v>
      </c>
      <c r="AG12" s="17">
        <v>0.50887759544466504</v>
      </c>
      <c r="AH12" s="17">
        <v>0.43574267250155302</v>
      </c>
      <c r="AI12" s="17"/>
      <c r="AJ12" s="17">
        <v>0.41885520459912701</v>
      </c>
      <c r="AK12" s="17">
        <v>0.47081904646470202</v>
      </c>
      <c r="AL12" s="17">
        <v>0.50183239446559103</v>
      </c>
      <c r="AM12" s="17">
        <v>0.36073938063202099</v>
      </c>
      <c r="AN12" s="17">
        <v>0.43781442651722202</v>
      </c>
      <c r="AO12" s="17"/>
      <c r="AP12" s="17">
        <v>0.40868040192046701</v>
      </c>
      <c r="AQ12" s="17">
        <v>0.48717830228515902</v>
      </c>
      <c r="AR12" s="17">
        <v>0.51249744237700701</v>
      </c>
      <c r="AS12" s="17"/>
      <c r="AT12" s="17">
        <v>0.47275072601727403</v>
      </c>
      <c r="AU12" s="17">
        <v>0.43772641758918601</v>
      </c>
      <c r="AV12" s="17">
        <v>0.42455633366625101</v>
      </c>
      <c r="AW12" s="17">
        <v>0.46178318022593201</v>
      </c>
      <c r="AX12" s="17">
        <v>0.44784156280714399</v>
      </c>
      <c r="AY12" s="17">
        <v>0.452926973936778</v>
      </c>
    </row>
    <row r="13" spans="2:51" x14ac:dyDescent="0.35">
      <c r="B13" s="18" t="s">
        <v>203</v>
      </c>
      <c r="C13" s="17">
        <v>0.450579609074445</v>
      </c>
      <c r="D13" s="17">
        <v>0.46540839461005401</v>
      </c>
      <c r="E13" s="17">
        <v>0.43602072046267698</v>
      </c>
      <c r="F13" s="17"/>
      <c r="G13" s="17">
        <v>0.41143741476656798</v>
      </c>
      <c r="H13" s="17">
        <v>0.43425756238465402</v>
      </c>
      <c r="I13" s="17">
        <v>0.43179531146442202</v>
      </c>
      <c r="J13" s="17">
        <v>0.43234169776516501</v>
      </c>
      <c r="K13" s="17">
        <v>0.46981973607834199</v>
      </c>
      <c r="L13" s="17">
        <v>0.50685169478904402</v>
      </c>
      <c r="M13" s="17"/>
      <c r="N13" s="17">
        <v>0.47525709441880598</v>
      </c>
      <c r="O13" s="17">
        <v>0.44407932472630701</v>
      </c>
      <c r="P13" s="17">
        <v>0.49248922891700497</v>
      </c>
      <c r="Q13" s="17">
        <v>0.39154837116943503</v>
      </c>
      <c r="R13" s="17"/>
      <c r="S13" s="17">
        <v>0.34855662086093198</v>
      </c>
      <c r="T13" s="17">
        <v>0.48993674683636002</v>
      </c>
      <c r="U13" s="17">
        <v>0.47381951761565499</v>
      </c>
      <c r="V13" s="17">
        <v>0.53732882436305496</v>
      </c>
      <c r="W13" s="17">
        <v>0.451468084981208</v>
      </c>
      <c r="X13" s="17">
        <v>0.45453581562105</v>
      </c>
      <c r="Y13" s="17">
        <v>0.50721418601451596</v>
      </c>
      <c r="Z13" s="17">
        <v>0.426341754570777</v>
      </c>
      <c r="AA13" s="17">
        <v>0.40561495020935501</v>
      </c>
      <c r="AB13" s="17">
        <v>0.44577155492562298</v>
      </c>
      <c r="AC13" s="17">
        <v>0.429607996532402</v>
      </c>
      <c r="AD13" s="17">
        <v>0.51590934939210498</v>
      </c>
      <c r="AE13" s="17"/>
      <c r="AF13" s="17">
        <v>0.47809258534176502</v>
      </c>
      <c r="AG13" s="17">
        <v>0.43537126144981603</v>
      </c>
      <c r="AH13" s="17">
        <v>0.42923678026707601</v>
      </c>
      <c r="AI13" s="17"/>
      <c r="AJ13" s="17">
        <v>0.50335859063369504</v>
      </c>
      <c r="AK13" s="17">
        <v>0.39951103908422703</v>
      </c>
      <c r="AL13" s="17">
        <v>0.43607722766996299</v>
      </c>
      <c r="AM13" s="17">
        <v>0.45169834372221901</v>
      </c>
      <c r="AN13" s="17">
        <v>0.45646027661358601</v>
      </c>
      <c r="AO13" s="17"/>
      <c r="AP13" s="17">
        <v>0.49046366619464998</v>
      </c>
      <c r="AQ13" s="17">
        <v>0.41878495125902698</v>
      </c>
      <c r="AR13" s="17">
        <v>0.457606363065927</v>
      </c>
      <c r="AS13" s="17"/>
      <c r="AT13" s="17">
        <v>0.51590699394627104</v>
      </c>
      <c r="AU13" s="17">
        <v>0.47927205249109001</v>
      </c>
      <c r="AV13" s="17">
        <v>0.31297247918774102</v>
      </c>
      <c r="AW13" s="17">
        <v>0.34588396787790698</v>
      </c>
      <c r="AX13" s="17">
        <v>0.40628291966261598</v>
      </c>
      <c r="AY13" s="17">
        <v>0.40615819258897301</v>
      </c>
    </row>
    <row r="14" spans="2:51" ht="29" x14ac:dyDescent="0.35">
      <c r="B14" s="18" t="s">
        <v>204</v>
      </c>
      <c r="C14" s="17">
        <v>0.38229794503617398</v>
      </c>
      <c r="D14" s="17">
        <v>0.35440243508756503</v>
      </c>
      <c r="E14" s="17">
        <v>0.40883454759570098</v>
      </c>
      <c r="F14" s="17"/>
      <c r="G14" s="17">
        <v>0.33847041817073598</v>
      </c>
      <c r="H14" s="17">
        <v>0.33445348057024699</v>
      </c>
      <c r="I14" s="17">
        <v>0.37279707109811699</v>
      </c>
      <c r="J14" s="17">
        <v>0.36705069321679601</v>
      </c>
      <c r="K14" s="17">
        <v>0.40802204087775901</v>
      </c>
      <c r="L14" s="17">
        <v>0.45293904234422799</v>
      </c>
      <c r="M14" s="17"/>
      <c r="N14" s="17">
        <v>0.42759074660534102</v>
      </c>
      <c r="O14" s="17">
        <v>0.38040179234897797</v>
      </c>
      <c r="P14" s="17">
        <v>0.33185827848593602</v>
      </c>
      <c r="Q14" s="17">
        <v>0.378944964967176</v>
      </c>
      <c r="R14" s="17"/>
      <c r="S14" s="17">
        <v>0.34298464773929799</v>
      </c>
      <c r="T14" s="17">
        <v>0.387891261859587</v>
      </c>
      <c r="U14" s="17">
        <v>0.35380387141827602</v>
      </c>
      <c r="V14" s="17">
        <v>0.437513573223823</v>
      </c>
      <c r="W14" s="17">
        <v>0.43435184477993299</v>
      </c>
      <c r="X14" s="17">
        <v>0.35432225396316802</v>
      </c>
      <c r="Y14" s="17">
        <v>0.40275857960529798</v>
      </c>
      <c r="Z14" s="17">
        <v>0.362436907324936</v>
      </c>
      <c r="AA14" s="17">
        <v>0.36988398498174002</v>
      </c>
      <c r="AB14" s="17">
        <v>0.404952236222831</v>
      </c>
      <c r="AC14" s="17">
        <v>0.40029142284278102</v>
      </c>
      <c r="AD14" s="17">
        <v>0.334162539454048</v>
      </c>
      <c r="AE14" s="17"/>
      <c r="AF14" s="17">
        <v>0.36949464005920102</v>
      </c>
      <c r="AG14" s="17">
        <v>0.39859065326994603</v>
      </c>
      <c r="AH14" s="17">
        <v>0.36592111141886602</v>
      </c>
      <c r="AI14" s="17"/>
      <c r="AJ14" s="17">
        <v>0.36555161434517802</v>
      </c>
      <c r="AK14" s="17">
        <v>0.38205330028546403</v>
      </c>
      <c r="AL14" s="17">
        <v>0.39558902684786801</v>
      </c>
      <c r="AM14" s="17">
        <v>0.31771360027475798</v>
      </c>
      <c r="AN14" s="17">
        <v>0.41520615948615902</v>
      </c>
      <c r="AO14" s="17"/>
      <c r="AP14" s="17">
        <v>0.33526984895022799</v>
      </c>
      <c r="AQ14" s="17">
        <v>0.392438096940181</v>
      </c>
      <c r="AR14" s="17">
        <v>0.41368216665923702</v>
      </c>
      <c r="AS14" s="17"/>
      <c r="AT14" s="17">
        <v>0.42860780748156502</v>
      </c>
      <c r="AU14" s="17">
        <v>0.35576787680055999</v>
      </c>
      <c r="AV14" s="17">
        <v>0.30081683485716998</v>
      </c>
      <c r="AW14" s="17">
        <v>0.32181285511275998</v>
      </c>
      <c r="AX14" s="17">
        <v>0.38111807534581499</v>
      </c>
      <c r="AY14" s="17">
        <v>0.44343003266806202</v>
      </c>
    </row>
    <row r="15" spans="2:51" x14ac:dyDescent="0.35">
      <c r="B15" s="18" t="s">
        <v>205</v>
      </c>
      <c r="C15" s="17">
        <v>0.332944455820115</v>
      </c>
      <c r="D15" s="17">
        <v>0.38188029456894301</v>
      </c>
      <c r="E15" s="17">
        <v>0.28533252108999901</v>
      </c>
      <c r="F15" s="17"/>
      <c r="G15" s="17">
        <v>0.39923812090973998</v>
      </c>
      <c r="H15" s="17">
        <v>0.41425706662786099</v>
      </c>
      <c r="I15" s="17">
        <v>0.38065883161674302</v>
      </c>
      <c r="J15" s="17">
        <v>0.29467218477677598</v>
      </c>
      <c r="K15" s="17">
        <v>0.26826745429524901</v>
      </c>
      <c r="L15" s="17">
        <v>0.25866199406981399</v>
      </c>
      <c r="M15" s="17"/>
      <c r="N15" s="17">
        <v>0.40654011910881899</v>
      </c>
      <c r="O15" s="17">
        <v>0.32782083747884899</v>
      </c>
      <c r="P15" s="17">
        <v>0.30466985793395501</v>
      </c>
      <c r="Q15" s="17">
        <v>0.28301714520675902</v>
      </c>
      <c r="R15" s="17"/>
      <c r="S15" s="17">
        <v>0.38425748631968898</v>
      </c>
      <c r="T15" s="17">
        <v>0.336838980431726</v>
      </c>
      <c r="U15" s="17">
        <v>0.26922341185441001</v>
      </c>
      <c r="V15" s="17">
        <v>0.27827970139256297</v>
      </c>
      <c r="W15" s="17">
        <v>0.345452065623368</v>
      </c>
      <c r="X15" s="17">
        <v>0.36234566117465999</v>
      </c>
      <c r="Y15" s="17">
        <v>0.30084615860629699</v>
      </c>
      <c r="Z15" s="17">
        <v>0.29897760987575001</v>
      </c>
      <c r="AA15" s="17">
        <v>0.34078491308981801</v>
      </c>
      <c r="AB15" s="17">
        <v>0.346003578952643</v>
      </c>
      <c r="AC15" s="17">
        <v>0.32476353698696098</v>
      </c>
      <c r="AD15" s="17">
        <v>0.36889744928698098</v>
      </c>
      <c r="AE15" s="17"/>
      <c r="AF15" s="17">
        <v>0.284793383800374</v>
      </c>
      <c r="AG15" s="17">
        <v>0.36681235490131098</v>
      </c>
      <c r="AH15" s="17">
        <v>0.33965545056892499</v>
      </c>
      <c r="AI15" s="17"/>
      <c r="AJ15" s="17">
        <v>0.31438266991875802</v>
      </c>
      <c r="AK15" s="17">
        <v>0.38181907182986902</v>
      </c>
      <c r="AL15" s="17">
        <v>0.302929961747954</v>
      </c>
      <c r="AM15" s="17">
        <v>0.27316523449222901</v>
      </c>
      <c r="AN15" s="17">
        <v>0.307855425472494</v>
      </c>
      <c r="AO15" s="17"/>
      <c r="AP15" s="17">
        <v>0.35124112839650001</v>
      </c>
      <c r="AQ15" s="17">
        <v>0.38424326998332398</v>
      </c>
      <c r="AR15" s="17">
        <v>0.345622063469398</v>
      </c>
      <c r="AS15" s="17"/>
      <c r="AT15" s="17">
        <v>0.28571360584865402</v>
      </c>
      <c r="AU15" s="17">
        <v>0.37912655918707699</v>
      </c>
      <c r="AV15" s="17">
        <v>0.33362400480600302</v>
      </c>
      <c r="AW15" s="17">
        <v>0.29831427472635103</v>
      </c>
      <c r="AX15" s="17">
        <v>0.37503121471867701</v>
      </c>
      <c r="AY15" s="17">
        <v>0.33536405093962401</v>
      </c>
    </row>
    <row r="16" spans="2:51" x14ac:dyDescent="0.35">
      <c r="B16" s="18" t="s">
        <v>206</v>
      </c>
      <c r="C16" s="17">
        <v>0.31782957375631399</v>
      </c>
      <c r="D16" s="17">
        <v>0.342204613453165</v>
      </c>
      <c r="E16" s="17">
        <v>0.294237413008966</v>
      </c>
      <c r="F16" s="17"/>
      <c r="G16" s="17">
        <v>0.34721694776707102</v>
      </c>
      <c r="H16" s="17">
        <v>0.35173622757679601</v>
      </c>
      <c r="I16" s="17">
        <v>0.30344242691727902</v>
      </c>
      <c r="J16" s="17">
        <v>0.29200994654350498</v>
      </c>
      <c r="K16" s="17">
        <v>0.27268743072127</v>
      </c>
      <c r="L16" s="17">
        <v>0.33365442372410198</v>
      </c>
      <c r="M16" s="17"/>
      <c r="N16" s="17">
        <v>0.36916133548116897</v>
      </c>
      <c r="O16" s="17">
        <v>0.29787749527396701</v>
      </c>
      <c r="P16" s="17">
        <v>0.30781022880233699</v>
      </c>
      <c r="Q16" s="17">
        <v>0.29027043374281802</v>
      </c>
      <c r="R16" s="17"/>
      <c r="S16" s="17">
        <v>0.36754973330636898</v>
      </c>
      <c r="T16" s="17">
        <v>0.27810338497613601</v>
      </c>
      <c r="U16" s="17">
        <v>0.27413940943943899</v>
      </c>
      <c r="V16" s="17">
        <v>0.31750753620683603</v>
      </c>
      <c r="W16" s="17">
        <v>0.36364865717105099</v>
      </c>
      <c r="X16" s="17">
        <v>0.34967034319715601</v>
      </c>
      <c r="Y16" s="17">
        <v>0.33321850198206299</v>
      </c>
      <c r="Z16" s="17">
        <v>0.34174702491359499</v>
      </c>
      <c r="AA16" s="17">
        <v>0.32639554923068398</v>
      </c>
      <c r="AB16" s="17">
        <v>0.29584504752592</v>
      </c>
      <c r="AC16" s="17">
        <v>0.220954265820346</v>
      </c>
      <c r="AD16" s="17">
        <v>0.29572846711258199</v>
      </c>
      <c r="AE16" s="17"/>
      <c r="AF16" s="17">
        <v>0.310842749300282</v>
      </c>
      <c r="AG16" s="17">
        <v>0.309792181406431</v>
      </c>
      <c r="AH16" s="17">
        <v>0.33576720791346798</v>
      </c>
      <c r="AI16" s="17"/>
      <c r="AJ16" s="17">
        <v>0.332743107985012</v>
      </c>
      <c r="AK16" s="17">
        <v>0.31220619308178299</v>
      </c>
      <c r="AL16" s="17">
        <v>0.30246829185400498</v>
      </c>
      <c r="AM16" s="17">
        <v>0.34737766300522399</v>
      </c>
      <c r="AN16" s="17">
        <v>0.31945411093926401</v>
      </c>
      <c r="AO16" s="17"/>
      <c r="AP16" s="17">
        <v>0.32740879044231402</v>
      </c>
      <c r="AQ16" s="17">
        <v>0.32689668109069803</v>
      </c>
      <c r="AR16" s="17">
        <v>0.300423473160642</v>
      </c>
      <c r="AS16" s="17"/>
      <c r="AT16" s="17">
        <v>0.33034093069849102</v>
      </c>
      <c r="AU16" s="17">
        <v>0.291060036183386</v>
      </c>
      <c r="AV16" s="17">
        <v>0.33208955176369997</v>
      </c>
      <c r="AW16" s="17">
        <v>0.28427217622123202</v>
      </c>
      <c r="AX16" s="17">
        <v>0.32709901056508101</v>
      </c>
      <c r="AY16" s="17">
        <v>0.33564484744961398</v>
      </c>
    </row>
    <row r="17" spans="2:51" x14ac:dyDescent="0.35">
      <c r="B17" s="18" t="s">
        <v>207</v>
      </c>
      <c r="C17" s="17">
        <v>0.22334473864909901</v>
      </c>
      <c r="D17" s="17">
        <v>0.239370953966241</v>
      </c>
      <c r="E17" s="17">
        <v>0.20787310339902099</v>
      </c>
      <c r="F17" s="17"/>
      <c r="G17" s="17">
        <v>0.28898485233525301</v>
      </c>
      <c r="H17" s="17">
        <v>0.29079473751634899</v>
      </c>
      <c r="I17" s="17">
        <v>0.28166921491150498</v>
      </c>
      <c r="J17" s="17">
        <v>0.196623941191956</v>
      </c>
      <c r="K17" s="17">
        <v>0.17407991181916699</v>
      </c>
      <c r="L17" s="17">
        <v>0.13246629655383199</v>
      </c>
      <c r="M17" s="17"/>
      <c r="N17" s="17">
        <v>0.25656270485905702</v>
      </c>
      <c r="O17" s="17">
        <v>0.23596395829317801</v>
      </c>
      <c r="P17" s="17">
        <v>0.19573458403129501</v>
      </c>
      <c r="Q17" s="17">
        <v>0.197818130686095</v>
      </c>
      <c r="R17" s="17"/>
      <c r="S17" s="17">
        <v>0.27564203103281198</v>
      </c>
      <c r="T17" s="17">
        <v>0.20770344918827799</v>
      </c>
      <c r="U17" s="17">
        <v>0.19807533226619201</v>
      </c>
      <c r="V17" s="17">
        <v>0.20897783963827599</v>
      </c>
      <c r="W17" s="17">
        <v>0.25987445913681601</v>
      </c>
      <c r="X17" s="17">
        <v>0.19220824281964299</v>
      </c>
      <c r="Y17" s="17">
        <v>0.217793017674735</v>
      </c>
      <c r="Z17" s="17">
        <v>0.18196708784207399</v>
      </c>
      <c r="AA17" s="17">
        <v>0.23277917751570901</v>
      </c>
      <c r="AB17" s="17">
        <v>0.18537376107533601</v>
      </c>
      <c r="AC17" s="17">
        <v>0.240400853499599</v>
      </c>
      <c r="AD17" s="17">
        <v>0.28665277120436999</v>
      </c>
      <c r="AE17" s="17"/>
      <c r="AF17" s="17">
        <v>0.18068793437951799</v>
      </c>
      <c r="AG17" s="17">
        <v>0.240321971646902</v>
      </c>
      <c r="AH17" s="17">
        <v>0.25783863519577099</v>
      </c>
      <c r="AI17" s="17"/>
      <c r="AJ17" s="17">
        <v>0.20296083850641</v>
      </c>
      <c r="AK17" s="17">
        <v>0.23004616836194799</v>
      </c>
      <c r="AL17" s="17">
        <v>0.25470200830578799</v>
      </c>
      <c r="AM17" s="17">
        <v>0.244916105615411</v>
      </c>
      <c r="AN17" s="17">
        <v>0.24291169296419701</v>
      </c>
      <c r="AO17" s="17"/>
      <c r="AP17" s="17">
        <v>0.21642855072237199</v>
      </c>
      <c r="AQ17" s="17">
        <v>0.242005152635481</v>
      </c>
      <c r="AR17" s="17">
        <v>0.21914495063796999</v>
      </c>
      <c r="AS17" s="17"/>
      <c r="AT17" s="17">
        <v>0.16541641548937</v>
      </c>
      <c r="AU17" s="17">
        <v>0.26882629527567298</v>
      </c>
      <c r="AV17" s="17">
        <v>0.19109370738870199</v>
      </c>
      <c r="AW17" s="17">
        <v>0.224259125904018</v>
      </c>
      <c r="AX17" s="17">
        <v>0.27165374683476801</v>
      </c>
      <c r="AY17" s="17">
        <v>0.28937675122189499</v>
      </c>
    </row>
    <row r="18" spans="2:51" x14ac:dyDescent="0.35">
      <c r="B18" s="18" t="s">
        <v>188</v>
      </c>
      <c r="C18" s="17">
        <v>1.0699836661868399E-2</v>
      </c>
      <c r="D18" s="17">
        <v>1.3110104578583101E-2</v>
      </c>
      <c r="E18" s="17">
        <v>7.8598122990970291E-3</v>
      </c>
      <c r="F18" s="17"/>
      <c r="G18" s="17">
        <v>1.1370094797900699E-2</v>
      </c>
      <c r="H18" s="17">
        <v>3.2848753722218502E-3</v>
      </c>
      <c r="I18" s="17">
        <v>4.3349547804622203E-3</v>
      </c>
      <c r="J18" s="17">
        <v>9.7067841333103606E-3</v>
      </c>
      <c r="K18" s="17">
        <v>1.7877674055732699E-2</v>
      </c>
      <c r="L18" s="17">
        <v>1.7433239866868198E-2</v>
      </c>
      <c r="M18" s="17"/>
      <c r="N18" s="17">
        <v>1.3586588353405E-2</v>
      </c>
      <c r="O18" s="17">
        <v>7.5779817445168502E-3</v>
      </c>
      <c r="P18" s="17">
        <v>1.3234531368081099E-2</v>
      </c>
      <c r="Q18" s="17">
        <v>7.5145105453350196E-3</v>
      </c>
      <c r="R18" s="17"/>
      <c r="S18" s="17">
        <v>1.1680676601146699E-2</v>
      </c>
      <c r="T18" s="17">
        <v>1.24463488570059E-2</v>
      </c>
      <c r="U18" s="17">
        <v>9.0211479008176897E-3</v>
      </c>
      <c r="V18" s="17">
        <v>1.48757101721377E-2</v>
      </c>
      <c r="W18" s="17">
        <v>3.4651566766638101E-3</v>
      </c>
      <c r="X18" s="17">
        <v>8.4141468793259896E-3</v>
      </c>
      <c r="Y18" s="17">
        <v>1.43133778596671E-2</v>
      </c>
      <c r="Z18" s="17">
        <v>1.16313660468941E-2</v>
      </c>
      <c r="AA18" s="17">
        <v>5.1348573629767099E-3</v>
      </c>
      <c r="AB18" s="17">
        <v>6.7363149167245402E-3</v>
      </c>
      <c r="AC18" s="17">
        <v>2.54055788853223E-2</v>
      </c>
      <c r="AD18" s="17">
        <v>1.1233151195895E-2</v>
      </c>
      <c r="AE18" s="17"/>
      <c r="AF18" s="17">
        <v>1.62953617604218E-2</v>
      </c>
      <c r="AG18" s="17">
        <v>7.1971555633809697E-3</v>
      </c>
      <c r="AH18" s="17">
        <v>4.7805174425149897E-3</v>
      </c>
      <c r="AI18" s="17"/>
      <c r="AJ18" s="17">
        <v>9.6095498177038597E-3</v>
      </c>
      <c r="AK18" s="17">
        <v>7.04681813311592E-3</v>
      </c>
      <c r="AL18" s="17">
        <v>1.2762650484867201E-2</v>
      </c>
      <c r="AM18" s="17">
        <v>2.1704037545122099E-2</v>
      </c>
      <c r="AN18" s="17">
        <v>4.9110124989389598E-3</v>
      </c>
      <c r="AO18" s="17"/>
      <c r="AP18" s="17">
        <v>5.7125058841077502E-3</v>
      </c>
      <c r="AQ18" s="17">
        <v>6.3506249273838997E-3</v>
      </c>
      <c r="AR18" s="17">
        <v>1.0162859359304201E-2</v>
      </c>
      <c r="AS18" s="17"/>
      <c r="AT18" s="17">
        <v>1.4712567954973201E-2</v>
      </c>
      <c r="AU18" s="17">
        <v>7.6795813492998802E-3</v>
      </c>
      <c r="AV18" s="17">
        <v>1.0000482236374999E-2</v>
      </c>
      <c r="AW18" s="17">
        <v>1.0935418357227901E-2</v>
      </c>
      <c r="AX18" s="17">
        <v>4.5175170662349598E-3</v>
      </c>
      <c r="AY18" s="17">
        <v>2.1872572820210299E-2</v>
      </c>
    </row>
    <row r="19" spans="2:51" x14ac:dyDescent="0.35">
      <c r="B19" s="18" t="s">
        <v>173</v>
      </c>
      <c r="C19" s="19">
        <v>2.9966860093286699E-2</v>
      </c>
      <c r="D19" s="19">
        <v>3.13445174092239E-2</v>
      </c>
      <c r="E19" s="19">
        <v>2.87701834717588E-2</v>
      </c>
      <c r="F19" s="19"/>
      <c r="G19" s="19">
        <v>1.41285629992517E-2</v>
      </c>
      <c r="H19" s="19">
        <v>2.8195616782170699E-2</v>
      </c>
      <c r="I19" s="19">
        <v>2.75303715356384E-2</v>
      </c>
      <c r="J19" s="19">
        <v>4.0317429760427098E-2</v>
      </c>
      <c r="K19" s="19">
        <v>2.8828544569439299E-2</v>
      </c>
      <c r="L19" s="19">
        <v>3.6250721665118099E-2</v>
      </c>
      <c r="M19" s="19"/>
      <c r="N19" s="19">
        <v>1.7074422267889099E-2</v>
      </c>
      <c r="O19" s="19">
        <v>2.5777066600358899E-2</v>
      </c>
      <c r="P19" s="19">
        <v>2.67627733899687E-2</v>
      </c>
      <c r="Q19" s="19">
        <v>5.1483527279144702E-2</v>
      </c>
      <c r="R19" s="19"/>
      <c r="S19" s="19">
        <v>1.1855693295346401E-2</v>
      </c>
      <c r="T19" s="19">
        <v>3.6493754889491199E-2</v>
      </c>
      <c r="U19" s="19">
        <v>3.3231263021916001E-2</v>
      </c>
      <c r="V19" s="19">
        <v>2.5069439078987999E-2</v>
      </c>
      <c r="W19" s="19">
        <v>2.3537719529150999E-2</v>
      </c>
      <c r="X19" s="19">
        <v>3.5943727891638903E-2</v>
      </c>
      <c r="Y19" s="19">
        <v>5.5211702649383902E-2</v>
      </c>
      <c r="Z19" s="19">
        <v>3.9573030490982597E-2</v>
      </c>
      <c r="AA19" s="19">
        <v>2.7168702745637801E-2</v>
      </c>
      <c r="AB19" s="19">
        <v>3.6676407853717397E-2</v>
      </c>
      <c r="AC19" s="19">
        <v>2.3743146736802799E-2</v>
      </c>
      <c r="AD19" s="19">
        <v>9.6491595947702201E-3</v>
      </c>
      <c r="AE19" s="19"/>
      <c r="AF19" s="19">
        <v>3.9696290747978397E-2</v>
      </c>
      <c r="AG19" s="19">
        <v>1.8500892717462199E-2</v>
      </c>
      <c r="AH19" s="19">
        <v>4.38699763797833E-2</v>
      </c>
      <c r="AI19" s="19"/>
      <c r="AJ19" s="19">
        <v>3.7051725787597703E-2</v>
      </c>
      <c r="AK19" s="19">
        <v>1.9244087294389801E-2</v>
      </c>
      <c r="AL19" s="19">
        <v>1.7819190984853999E-2</v>
      </c>
      <c r="AM19" s="19">
        <v>1.9513935220099698E-2</v>
      </c>
      <c r="AN19" s="19">
        <v>4.45587142534929E-2</v>
      </c>
      <c r="AO19" s="19"/>
      <c r="AP19" s="19">
        <v>3.3376310634908798E-2</v>
      </c>
      <c r="AQ19" s="19">
        <v>2.07332798046009E-2</v>
      </c>
      <c r="AR19" s="19">
        <v>1.46684830412247E-2</v>
      </c>
      <c r="AS19" s="19"/>
      <c r="AT19" s="19">
        <v>3.3265308787882898E-2</v>
      </c>
      <c r="AU19" s="19">
        <v>2.29720372613148E-2</v>
      </c>
      <c r="AV19" s="19">
        <v>4.5823055896209497E-2</v>
      </c>
      <c r="AW19" s="19">
        <v>2.6044706767497199E-2</v>
      </c>
      <c r="AX19" s="19">
        <v>2.9138858633016199E-2</v>
      </c>
      <c r="AY19" s="19">
        <v>2.25690045356087E-2</v>
      </c>
    </row>
    <row r="20" spans="2:51" x14ac:dyDescent="0.35">
      <c r="B20" s="16"/>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Y30"/>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224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209</v>
      </c>
      <c r="C9" s="17">
        <v>0.231127346635917</v>
      </c>
      <c r="D9" s="17">
        <v>0.218865266026157</v>
      </c>
      <c r="E9" s="17">
        <v>0.243296412548902</v>
      </c>
      <c r="F9" s="17"/>
      <c r="G9" s="17">
        <v>0.24286337384235501</v>
      </c>
      <c r="H9" s="17">
        <v>0.283738240914927</v>
      </c>
      <c r="I9" s="17">
        <v>0.27674496066404097</v>
      </c>
      <c r="J9" s="17">
        <v>0.25457535877256598</v>
      </c>
      <c r="K9" s="17">
        <v>0.185159909632817</v>
      </c>
      <c r="L9" s="17">
        <v>0.155471450599273</v>
      </c>
      <c r="M9" s="17"/>
      <c r="N9" s="17">
        <v>0.21243383574583299</v>
      </c>
      <c r="O9" s="17">
        <v>0.24110311619687599</v>
      </c>
      <c r="P9" s="17">
        <v>0.22107218047164601</v>
      </c>
      <c r="Q9" s="17">
        <v>0.249957037191469</v>
      </c>
      <c r="R9" s="17"/>
      <c r="S9" s="17">
        <v>0.26454092370828097</v>
      </c>
      <c r="T9" s="17">
        <v>0.21350822162235</v>
      </c>
      <c r="U9" s="17">
        <v>0.21008423515856001</v>
      </c>
      <c r="V9" s="17">
        <v>0.17276924597801599</v>
      </c>
      <c r="W9" s="17">
        <v>0.27048486335511801</v>
      </c>
      <c r="X9" s="17">
        <v>0.21503633691534901</v>
      </c>
      <c r="Y9" s="17">
        <v>0.26459781659991299</v>
      </c>
      <c r="Z9" s="17">
        <v>0.20557698167226501</v>
      </c>
      <c r="AA9" s="17">
        <v>0.26449261045721401</v>
      </c>
      <c r="AB9" s="17">
        <v>0.25252074615016101</v>
      </c>
      <c r="AC9" s="17">
        <v>0.167697976593985</v>
      </c>
      <c r="AD9" s="17">
        <v>0.20276189040069501</v>
      </c>
      <c r="AE9" s="17"/>
      <c r="AF9" s="17">
        <v>0.18894726573583101</v>
      </c>
      <c r="AG9" s="17">
        <v>0.246049751131134</v>
      </c>
      <c r="AH9" s="17">
        <v>0.28332782544895002</v>
      </c>
      <c r="AI9" s="17"/>
      <c r="AJ9" s="17">
        <v>0.17654843628098599</v>
      </c>
      <c r="AK9" s="17">
        <v>0.246471562765674</v>
      </c>
      <c r="AL9" s="17">
        <v>0.21719544087861201</v>
      </c>
      <c r="AM9" s="17">
        <v>0.19872295566126999</v>
      </c>
      <c r="AN9" s="17">
        <v>0.30856390428916203</v>
      </c>
      <c r="AO9" s="17"/>
      <c r="AP9" s="17">
        <v>0.17885110365701401</v>
      </c>
      <c r="AQ9" s="17">
        <v>0.26964858225161098</v>
      </c>
      <c r="AR9" s="17">
        <v>0.20889505556056701</v>
      </c>
      <c r="AS9" s="17"/>
      <c r="AT9" s="17">
        <v>0.152564686558602</v>
      </c>
      <c r="AU9" s="17">
        <v>0.21800911336062501</v>
      </c>
      <c r="AV9" s="17">
        <v>0.30776649418575303</v>
      </c>
      <c r="AW9" s="17">
        <v>0.25612165972754097</v>
      </c>
      <c r="AX9" s="17">
        <v>0.33290802585777102</v>
      </c>
      <c r="AY9" s="17">
        <v>0.28232623615484898</v>
      </c>
    </row>
    <row r="10" spans="2:51" x14ac:dyDescent="0.35">
      <c r="B10" s="18" t="s">
        <v>210</v>
      </c>
      <c r="C10" s="17">
        <v>0.22535896625739299</v>
      </c>
      <c r="D10" s="17">
        <v>0.187872998171283</v>
      </c>
      <c r="E10" s="17">
        <v>0.26115924662712198</v>
      </c>
      <c r="F10" s="17"/>
      <c r="G10" s="17">
        <v>0.27849683186763202</v>
      </c>
      <c r="H10" s="17">
        <v>0.29057419010289198</v>
      </c>
      <c r="I10" s="17">
        <v>0.30804968707046698</v>
      </c>
      <c r="J10" s="17">
        <v>0.23007783280260599</v>
      </c>
      <c r="K10" s="17">
        <v>0.16248822610347</v>
      </c>
      <c r="L10" s="17">
        <v>0.10846142053622</v>
      </c>
      <c r="M10" s="17"/>
      <c r="N10" s="17">
        <v>0.17932054045718601</v>
      </c>
      <c r="O10" s="17">
        <v>0.23624608870213201</v>
      </c>
      <c r="P10" s="17">
        <v>0.21608315993950999</v>
      </c>
      <c r="Q10" s="17">
        <v>0.26911322600269599</v>
      </c>
      <c r="R10" s="17"/>
      <c r="S10" s="17">
        <v>0.23027147631742501</v>
      </c>
      <c r="T10" s="17">
        <v>0.25359091432896402</v>
      </c>
      <c r="U10" s="17">
        <v>0.216225632886417</v>
      </c>
      <c r="V10" s="17">
        <v>0.16897910383436801</v>
      </c>
      <c r="W10" s="17">
        <v>0.22543566631867801</v>
      </c>
      <c r="X10" s="17">
        <v>0.211488773089517</v>
      </c>
      <c r="Y10" s="17">
        <v>0.230379704781595</v>
      </c>
      <c r="Z10" s="17">
        <v>0.21410771477881299</v>
      </c>
      <c r="AA10" s="17">
        <v>0.27495141417721602</v>
      </c>
      <c r="AB10" s="17">
        <v>0.169709386971481</v>
      </c>
      <c r="AC10" s="17">
        <v>0.26234340123653399</v>
      </c>
      <c r="AD10" s="17">
        <v>0.24020607400600999</v>
      </c>
      <c r="AE10" s="17"/>
      <c r="AF10" s="17">
        <v>0.198228420026695</v>
      </c>
      <c r="AG10" s="17">
        <v>0.21262911847475399</v>
      </c>
      <c r="AH10" s="17">
        <v>0.27889961546966902</v>
      </c>
      <c r="AI10" s="17"/>
      <c r="AJ10" s="17">
        <v>0.16887952572772699</v>
      </c>
      <c r="AK10" s="17">
        <v>0.23565175588983001</v>
      </c>
      <c r="AL10" s="17">
        <v>0.22387416720061801</v>
      </c>
      <c r="AM10" s="17">
        <v>0.14612017899327101</v>
      </c>
      <c r="AN10" s="17">
        <v>0.31809336011342199</v>
      </c>
      <c r="AO10" s="17"/>
      <c r="AP10" s="17">
        <v>0.16392754989785899</v>
      </c>
      <c r="AQ10" s="17">
        <v>0.24115485084720001</v>
      </c>
      <c r="AR10" s="17">
        <v>0.24013688058504401</v>
      </c>
      <c r="AS10" s="17"/>
      <c r="AT10" s="17">
        <v>0.12986519034552599</v>
      </c>
      <c r="AU10" s="17">
        <v>0.20657541003721899</v>
      </c>
      <c r="AV10" s="17">
        <v>0.35040712350613901</v>
      </c>
      <c r="AW10" s="17">
        <v>0.281464245620764</v>
      </c>
      <c r="AX10" s="17">
        <v>0.33824738760609802</v>
      </c>
      <c r="AY10" s="17">
        <v>0.25208303920910602</v>
      </c>
    </row>
    <row r="11" spans="2:51" x14ac:dyDescent="0.35">
      <c r="B11" s="18" t="s">
        <v>211</v>
      </c>
      <c r="C11" s="17">
        <v>0.11322558684971901</v>
      </c>
      <c r="D11" s="17">
        <v>0.121526171432091</v>
      </c>
      <c r="E11" s="17">
        <v>0.104729122452559</v>
      </c>
      <c r="F11" s="17"/>
      <c r="G11" s="17">
        <v>0.17238485709113599</v>
      </c>
      <c r="H11" s="17">
        <v>0.122289889640745</v>
      </c>
      <c r="I11" s="17">
        <v>0.13073503402778799</v>
      </c>
      <c r="J11" s="17">
        <v>0.118036460157546</v>
      </c>
      <c r="K11" s="17">
        <v>0.114384658262168</v>
      </c>
      <c r="L11" s="17">
        <v>4.7837403463097998E-2</v>
      </c>
      <c r="M11" s="17"/>
      <c r="N11" s="17">
        <v>0.102578585721607</v>
      </c>
      <c r="O11" s="17">
        <v>0.127146306906293</v>
      </c>
      <c r="P11" s="17">
        <v>0.106191579366334</v>
      </c>
      <c r="Q11" s="17">
        <v>0.11791324958333201</v>
      </c>
      <c r="R11" s="17"/>
      <c r="S11" s="17">
        <v>0.19154532884739101</v>
      </c>
      <c r="T11" s="17">
        <v>9.1169466973374705E-2</v>
      </c>
      <c r="U11" s="17">
        <v>9.5042948269455294E-2</v>
      </c>
      <c r="V11" s="17">
        <v>8.5188340278621696E-2</v>
      </c>
      <c r="W11" s="17">
        <v>0.11395024993454</v>
      </c>
      <c r="X11" s="17">
        <v>9.6519453939964195E-2</v>
      </c>
      <c r="Y11" s="17">
        <v>0.101052492410828</v>
      </c>
      <c r="Z11" s="17">
        <v>7.8062201396504702E-2</v>
      </c>
      <c r="AA11" s="17">
        <v>0.12885164486301801</v>
      </c>
      <c r="AB11" s="17">
        <v>9.9906603755298598E-2</v>
      </c>
      <c r="AC11" s="17">
        <v>0.10543895514644699</v>
      </c>
      <c r="AD11" s="17">
        <v>9.9164032327140897E-2</v>
      </c>
      <c r="AE11" s="17"/>
      <c r="AF11" s="17">
        <v>9.7056818621190394E-2</v>
      </c>
      <c r="AG11" s="17">
        <v>0.111079786255356</v>
      </c>
      <c r="AH11" s="17">
        <v>0.125677025544261</v>
      </c>
      <c r="AI11" s="17"/>
      <c r="AJ11" s="17">
        <v>7.6490544524955198E-2</v>
      </c>
      <c r="AK11" s="17">
        <v>0.127968820068906</v>
      </c>
      <c r="AL11" s="17">
        <v>0.116988855024505</v>
      </c>
      <c r="AM11" s="17">
        <v>0.145003159097082</v>
      </c>
      <c r="AN11" s="17">
        <v>0.13486907687032701</v>
      </c>
      <c r="AO11" s="17"/>
      <c r="AP11" s="17">
        <v>7.7782048056679307E-2</v>
      </c>
      <c r="AQ11" s="17">
        <v>0.12915209169213401</v>
      </c>
      <c r="AR11" s="17">
        <v>0.13446864149547699</v>
      </c>
      <c r="AS11" s="17"/>
      <c r="AT11" s="17">
        <v>7.1365883071442607E-2</v>
      </c>
      <c r="AU11" s="17">
        <v>0.100585308773138</v>
      </c>
      <c r="AV11" s="17">
        <v>0.143385311772874</v>
      </c>
      <c r="AW11" s="17">
        <v>0.16262874234918201</v>
      </c>
      <c r="AX11" s="17">
        <v>0.161222452980638</v>
      </c>
      <c r="AY11" s="17">
        <v>0.14560685781570601</v>
      </c>
    </row>
    <row r="12" spans="2:51" x14ac:dyDescent="0.35">
      <c r="B12" s="18" t="s">
        <v>212</v>
      </c>
      <c r="C12" s="17">
        <v>0.110040875721029</v>
      </c>
      <c r="D12" s="17">
        <v>0.108145975071176</v>
      </c>
      <c r="E12" s="17">
        <v>0.11092861787224099</v>
      </c>
      <c r="F12" s="17"/>
      <c r="G12" s="17">
        <v>0.141448855997864</v>
      </c>
      <c r="H12" s="17">
        <v>0.13080222036830699</v>
      </c>
      <c r="I12" s="17">
        <v>0.13388629322923801</v>
      </c>
      <c r="J12" s="17">
        <v>0.10947029563813999</v>
      </c>
      <c r="K12" s="17">
        <v>9.8138886649867196E-2</v>
      </c>
      <c r="L12" s="17">
        <v>6.1493567276321097E-2</v>
      </c>
      <c r="M12" s="17"/>
      <c r="N12" s="17">
        <v>0.114164644546271</v>
      </c>
      <c r="O12" s="17">
        <v>0.109470233761105</v>
      </c>
      <c r="P12" s="17">
        <v>0.115765039349261</v>
      </c>
      <c r="Q12" s="17">
        <v>0.10161930145772601</v>
      </c>
      <c r="R12" s="17"/>
      <c r="S12" s="17">
        <v>0.14374325052845899</v>
      </c>
      <c r="T12" s="17">
        <v>8.1950850124908006E-2</v>
      </c>
      <c r="U12" s="17">
        <v>0.115700805880065</v>
      </c>
      <c r="V12" s="17">
        <v>0.103386192962757</v>
      </c>
      <c r="W12" s="17">
        <v>0.119479134593602</v>
      </c>
      <c r="X12" s="17">
        <v>9.3980617518560697E-2</v>
      </c>
      <c r="Y12" s="17">
        <v>0.10269899477247001</v>
      </c>
      <c r="Z12" s="17">
        <v>9.4296131056920598E-2</v>
      </c>
      <c r="AA12" s="17">
        <v>0.114973615397165</v>
      </c>
      <c r="AB12" s="17">
        <v>0.109360056166197</v>
      </c>
      <c r="AC12" s="17">
        <v>9.9098176705722393E-2</v>
      </c>
      <c r="AD12" s="17">
        <v>0.14825046576970799</v>
      </c>
      <c r="AE12" s="17"/>
      <c r="AF12" s="17">
        <v>9.2036255294767999E-2</v>
      </c>
      <c r="AG12" s="17">
        <v>0.11838568045347</v>
      </c>
      <c r="AH12" s="17">
        <v>0.127374818565888</v>
      </c>
      <c r="AI12" s="17"/>
      <c r="AJ12" s="17">
        <v>7.9665341259695696E-2</v>
      </c>
      <c r="AK12" s="17">
        <v>0.128865926367734</v>
      </c>
      <c r="AL12" s="17">
        <v>0.146515957563746</v>
      </c>
      <c r="AM12" s="17">
        <v>0.11643541667242099</v>
      </c>
      <c r="AN12" s="17">
        <v>0.134876644851461</v>
      </c>
      <c r="AO12" s="17"/>
      <c r="AP12" s="17">
        <v>7.8457327526972501E-2</v>
      </c>
      <c r="AQ12" s="17">
        <v>0.12372276754341099</v>
      </c>
      <c r="AR12" s="17">
        <v>0.15271790127113499</v>
      </c>
      <c r="AS12" s="17"/>
      <c r="AT12" s="17">
        <v>6.8192916062996795E-2</v>
      </c>
      <c r="AU12" s="17">
        <v>0.103434690584706</v>
      </c>
      <c r="AV12" s="17">
        <v>0.18986432654794699</v>
      </c>
      <c r="AW12" s="17">
        <v>0.146422943305693</v>
      </c>
      <c r="AX12" s="17">
        <v>0.145766443337768</v>
      </c>
      <c r="AY12" s="17">
        <v>0.11115321734625799</v>
      </c>
    </row>
    <row r="13" spans="2:51" ht="29" x14ac:dyDescent="0.35">
      <c r="B13" s="18" t="s">
        <v>213</v>
      </c>
      <c r="C13" s="17">
        <v>0.103817795211534</v>
      </c>
      <c r="D13" s="17">
        <v>0.113691088366009</v>
      </c>
      <c r="E13" s="17">
        <v>9.3741082748902499E-2</v>
      </c>
      <c r="F13" s="17"/>
      <c r="G13" s="17">
        <v>0.18802875557683901</v>
      </c>
      <c r="H13" s="17">
        <v>0.14531065264520299</v>
      </c>
      <c r="I13" s="17">
        <v>0.10929958450607399</v>
      </c>
      <c r="J13" s="17">
        <v>8.5355787550151593E-2</v>
      </c>
      <c r="K13" s="17">
        <v>7.5064520213453806E-2</v>
      </c>
      <c r="L13" s="17">
        <v>4.4157913563498498E-2</v>
      </c>
      <c r="M13" s="17"/>
      <c r="N13" s="17">
        <v>0.116871288850192</v>
      </c>
      <c r="O13" s="17">
        <v>0.113025294067711</v>
      </c>
      <c r="P13" s="17">
        <v>8.0283785052053705E-2</v>
      </c>
      <c r="Q13" s="17">
        <v>0.102177209872331</v>
      </c>
      <c r="R13" s="17"/>
      <c r="S13" s="17">
        <v>0.120361331835702</v>
      </c>
      <c r="T13" s="17">
        <v>7.9544363064673995E-2</v>
      </c>
      <c r="U13" s="17">
        <v>0.10059060965231199</v>
      </c>
      <c r="V13" s="17">
        <v>0.109243630780401</v>
      </c>
      <c r="W13" s="17">
        <v>0.12404262169419999</v>
      </c>
      <c r="X13" s="17">
        <v>9.4523078764483903E-2</v>
      </c>
      <c r="Y13" s="17">
        <v>9.00455913795708E-2</v>
      </c>
      <c r="Z13" s="17">
        <v>0.13453682338977199</v>
      </c>
      <c r="AA13" s="17">
        <v>0.10302934345244701</v>
      </c>
      <c r="AB13" s="17">
        <v>0.117733527001606</v>
      </c>
      <c r="AC13" s="17">
        <v>6.8493583804776298E-2</v>
      </c>
      <c r="AD13" s="17">
        <v>0.120507952955918</v>
      </c>
      <c r="AE13" s="17"/>
      <c r="AF13" s="17">
        <v>9.5614801417020806E-2</v>
      </c>
      <c r="AG13" s="17">
        <v>9.0793099910281297E-2</v>
      </c>
      <c r="AH13" s="17">
        <v>0.12195148644943</v>
      </c>
      <c r="AI13" s="17"/>
      <c r="AJ13" s="17">
        <v>6.6861022430172001E-2</v>
      </c>
      <c r="AK13" s="17">
        <v>0.119014313289211</v>
      </c>
      <c r="AL13" s="17">
        <v>8.57265676324898E-2</v>
      </c>
      <c r="AM13" s="17">
        <v>0.24284863980949101</v>
      </c>
      <c r="AN13" s="17">
        <v>0.13030435324218601</v>
      </c>
      <c r="AO13" s="17"/>
      <c r="AP13" s="17">
        <v>7.0027727753550206E-2</v>
      </c>
      <c r="AQ13" s="17">
        <v>0.122128839306881</v>
      </c>
      <c r="AR13" s="17">
        <v>8.60995987270569E-2</v>
      </c>
      <c r="AS13" s="17"/>
      <c r="AT13" s="17">
        <v>7.2610300877841802E-2</v>
      </c>
      <c r="AU13" s="17">
        <v>0.10468364932237301</v>
      </c>
      <c r="AV13" s="17">
        <v>0.134388160257711</v>
      </c>
      <c r="AW13" s="17">
        <v>0.139918326360707</v>
      </c>
      <c r="AX13" s="17">
        <v>0.123061153522545</v>
      </c>
      <c r="AY13" s="17">
        <v>0.14153109776888001</v>
      </c>
    </row>
    <row r="14" spans="2:51" x14ac:dyDescent="0.35">
      <c r="B14" s="18" t="s">
        <v>214</v>
      </c>
      <c r="C14" s="17">
        <v>0.10352828459780899</v>
      </c>
      <c r="D14" s="17">
        <v>0.110473061783776</v>
      </c>
      <c r="E14" s="17">
        <v>9.6306699144281999E-2</v>
      </c>
      <c r="F14" s="17"/>
      <c r="G14" s="17">
        <v>0.156926410405585</v>
      </c>
      <c r="H14" s="17">
        <v>0.13696548513926601</v>
      </c>
      <c r="I14" s="17">
        <v>0.112438488683916</v>
      </c>
      <c r="J14" s="17">
        <v>0.113136733130798</v>
      </c>
      <c r="K14" s="17">
        <v>8.3669007719644806E-2</v>
      </c>
      <c r="L14" s="17">
        <v>3.9350699056893E-2</v>
      </c>
      <c r="M14" s="17"/>
      <c r="N14" s="17">
        <v>8.3671093523293605E-2</v>
      </c>
      <c r="O14" s="17">
        <v>0.10646576503996801</v>
      </c>
      <c r="P14" s="17">
        <v>9.7695027689831501E-2</v>
      </c>
      <c r="Q14" s="17">
        <v>0.12842854011500701</v>
      </c>
      <c r="R14" s="17"/>
      <c r="S14" s="17">
        <v>0.13978483782350501</v>
      </c>
      <c r="T14" s="17">
        <v>9.0549485536640398E-2</v>
      </c>
      <c r="U14" s="17">
        <v>5.8502742234703801E-2</v>
      </c>
      <c r="V14" s="17">
        <v>8.6403720095988401E-2</v>
      </c>
      <c r="W14" s="17">
        <v>9.2631304979675796E-2</v>
      </c>
      <c r="X14" s="17">
        <v>9.8579532941542897E-2</v>
      </c>
      <c r="Y14" s="17">
        <v>0.10734346688628001</v>
      </c>
      <c r="Z14" s="17">
        <v>7.6645364145409206E-2</v>
      </c>
      <c r="AA14" s="17">
        <v>0.14382392316504899</v>
      </c>
      <c r="AB14" s="17">
        <v>9.5556182481251195E-2</v>
      </c>
      <c r="AC14" s="17">
        <v>9.2544761548340196E-2</v>
      </c>
      <c r="AD14" s="17">
        <v>0.12224949426635399</v>
      </c>
      <c r="AE14" s="17"/>
      <c r="AF14" s="17">
        <v>8.6288329711083495E-2</v>
      </c>
      <c r="AG14" s="17">
        <v>0.111578247085733</v>
      </c>
      <c r="AH14" s="17">
        <v>9.9532640384527596E-2</v>
      </c>
      <c r="AI14" s="17"/>
      <c r="AJ14" s="17">
        <v>6.60695773142565E-2</v>
      </c>
      <c r="AK14" s="17">
        <v>0.116264097517651</v>
      </c>
      <c r="AL14" s="17">
        <v>8.6447339608246201E-2</v>
      </c>
      <c r="AM14" s="17">
        <v>0.24637146589887601</v>
      </c>
      <c r="AN14" s="17">
        <v>0.134584583908856</v>
      </c>
      <c r="AO14" s="17"/>
      <c r="AP14" s="17">
        <v>6.7986362116756502E-2</v>
      </c>
      <c r="AQ14" s="17">
        <v>0.11049869772884</v>
      </c>
      <c r="AR14" s="17">
        <v>8.5317339255330304E-2</v>
      </c>
      <c r="AS14" s="17"/>
      <c r="AT14" s="17">
        <v>6.4777632977845695E-2</v>
      </c>
      <c r="AU14" s="17">
        <v>9.7093285555475403E-2</v>
      </c>
      <c r="AV14" s="17">
        <v>0.16919612285921201</v>
      </c>
      <c r="AW14" s="17">
        <v>0.153284046638403</v>
      </c>
      <c r="AX14" s="17">
        <v>0.122074706987692</v>
      </c>
      <c r="AY14" s="17">
        <v>0.16058723510101799</v>
      </c>
    </row>
    <row r="15" spans="2:51" ht="29" x14ac:dyDescent="0.35">
      <c r="B15" s="18" t="s">
        <v>215</v>
      </c>
      <c r="C15" s="17">
        <v>9.5200403607242801E-2</v>
      </c>
      <c r="D15" s="17">
        <v>8.9112213388307104E-2</v>
      </c>
      <c r="E15" s="17">
        <v>0.10063501926092699</v>
      </c>
      <c r="F15" s="17"/>
      <c r="G15" s="17">
        <v>0.15853843701342801</v>
      </c>
      <c r="H15" s="17">
        <v>0.144937382400252</v>
      </c>
      <c r="I15" s="17">
        <v>0.105078678566064</v>
      </c>
      <c r="J15" s="17">
        <v>9.3099548705956797E-2</v>
      </c>
      <c r="K15" s="17">
        <v>4.5635170092782999E-2</v>
      </c>
      <c r="L15" s="17">
        <v>3.9792552376586E-2</v>
      </c>
      <c r="M15" s="17"/>
      <c r="N15" s="17">
        <v>9.7827193917787797E-2</v>
      </c>
      <c r="O15" s="17">
        <v>0.103620754110768</v>
      </c>
      <c r="P15" s="17">
        <v>9.3679986223813697E-2</v>
      </c>
      <c r="Q15" s="17">
        <v>8.4180409761513406E-2</v>
      </c>
      <c r="R15" s="17"/>
      <c r="S15" s="17">
        <v>0.12668896368940899</v>
      </c>
      <c r="T15" s="17">
        <v>0.11174848461506801</v>
      </c>
      <c r="U15" s="17">
        <v>7.9308448692248595E-2</v>
      </c>
      <c r="V15" s="17">
        <v>5.6557813523815399E-2</v>
      </c>
      <c r="W15" s="17">
        <v>6.8077096680643795E-2</v>
      </c>
      <c r="X15" s="17">
        <v>9.5696895516798997E-2</v>
      </c>
      <c r="Y15" s="17">
        <v>7.6662908539155403E-2</v>
      </c>
      <c r="Z15" s="17">
        <v>8.85120350405557E-2</v>
      </c>
      <c r="AA15" s="17">
        <v>0.100582198721663</v>
      </c>
      <c r="AB15" s="17">
        <v>0.11276303804775201</v>
      </c>
      <c r="AC15" s="17">
        <v>7.5368277410908999E-2</v>
      </c>
      <c r="AD15" s="17">
        <v>0.115133262961748</v>
      </c>
      <c r="AE15" s="17"/>
      <c r="AF15" s="17">
        <v>6.4698629820289094E-2</v>
      </c>
      <c r="AG15" s="17">
        <v>0.10154700882909699</v>
      </c>
      <c r="AH15" s="17">
        <v>0.116488300757814</v>
      </c>
      <c r="AI15" s="17"/>
      <c r="AJ15" s="17">
        <v>5.7838870949406998E-2</v>
      </c>
      <c r="AK15" s="17">
        <v>0.120040415366627</v>
      </c>
      <c r="AL15" s="17">
        <v>8.5508997561233202E-2</v>
      </c>
      <c r="AM15" s="17">
        <v>8.0152700158639595E-2</v>
      </c>
      <c r="AN15" s="17">
        <v>0.12475851367922799</v>
      </c>
      <c r="AO15" s="17"/>
      <c r="AP15" s="17">
        <v>7.4317294331410697E-2</v>
      </c>
      <c r="AQ15" s="17">
        <v>0.11081971714281499</v>
      </c>
      <c r="AR15" s="17">
        <v>8.4652206517296394E-2</v>
      </c>
      <c r="AS15" s="17"/>
      <c r="AT15" s="17">
        <v>5.0514622957686203E-2</v>
      </c>
      <c r="AU15" s="17">
        <v>9.8313003345126104E-2</v>
      </c>
      <c r="AV15" s="17">
        <v>0.139409947691814</v>
      </c>
      <c r="AW15" s="17">
        <v>0.12635979823672699</v>
      </c>
      <c r="AX15" s="17">
        <v>0.13889944847896199</v>
      </c>
      <c r="AY15" s="17">
        <v>0.10580587210192501</v>
      </c>
    </row>
    <row r="16" spans="2:51" x14ac:dyDescent="0.35">
      <c r="B16" s="18" t="s">
        <v>216</v>
      </c>
      <c r="C16" s="17">
        <v>8.1993632605451297E-2</v>
      </c>
      <c r="D16" s="17">
        <v>8.5526982676193894E-2</v>
      </c>
      <c r="E16" s="17">
        <v>7.8501432797717693E-2</v>
      </c>
      <c r="F16" s="17"/>
      <c r="G16" s="17">
        <v>0.14434878365964199</v>
      </c>
      <c r="H16" s="17">
        <v>0.130004703753894</v>
      </c>
      <c r="I16" s="17">
        <v>9.7865958834813596E-2</v>
      </c>
      <c r="J16" s="17">
        <v>5.6650438783319997E-2</v>
      </c>
      <c r="K16" s="17">
        <v>6.22445223678589E-2</v>
      </c>
      <c r="L16" s="17">
        <v>2.26311184720492E-2</v>
      </c>
      <c r="M16" s="17"/>
      <c r="N16" s="17">
        <v>8.2563626317363997E-2</v>
      </c>
      <c r="O16" s="17">
        <v>9.6052758241918196E-2</v>
      </c>
      <c r="P16" s="17">
        <v>6.2190477239714298E-2</v>
      </c>
      <c r="Q16" s="17">
        <v>8.5239827091911996E-2</v>
      </c>
      <c r="R16" s="17"/>
      <c r="S16" s="17">
        <v>0.159149894154379</v>
      </c>
      <c r="T16" s="17">
        <v>5.3927610215631298E-2</v>
      </c>
      <c r="U16" s="17">
        <v>4.75182438571424E-2</v>
      </c>
      <c r="V16" s="17">
        <v>5.1726603989325701E-2</v>
      </c>
      <c r="W16" s="17">
        <v>7.5367943118598305E-2</v>
      </c>
      <c r="X16" s="17">
        <v>0.101476138211362</v>
      </c>
      <c r="Y16" s="17">
        <v>8.7246333704990506E-2</v>
      </c>
      <c r="Z16" s="17">
        <v>4.6792754072053099E-2</v>
      </c>
      <c r="AA16" s="17">
        <v>7.8174196392101394E-2</v>
      </c>
      <c r="AB16" s="17">
        <v>7.5938575827720997E-2</v>
      </c>
      <c r="AC16" s="17">
        <v>4.7280916716848601E-2</v>
      </c>
      <c r="AD16" s="17">
        <v>0.10576605152787701</v>
      </c>
      <c r="AE16" s="17"/>
      <c r="AF16" s="17">
        <v>6.43837296548391E-2</v>
      </c>
      <c r="AG16" s="17">
        <v>8.3265073711586604E-2</v>
      </c>
      <c r="AH16" s="17">
        <v>0.107416816020818</v>
      </c>
      <c r="AI16" s="17"/>
      <c r="AJ16" s="17">
        <v>4.6407553961753001E-2</v>
      </c>
      <c r="AK16" s="17">
        <v>0.11257940415960301</v>
      </c>
      <c r="AL16" s="17">
        <v>7.1592881648056494E-2</v>
      </c>
      <c r="AM16" s="17">
        <v>0.108432147704717</v>
      </c>
      <c r="AN16" s="17">
        <v>0.100166489425104</v>
      </c>
      <c r="AO16" s="17"/>
      <c r="AP16" s="17">
        <v>5.60336099833793E-2</v>
      </c>
      <c r="AQ16" s="17">
        <v>9.8326244603061594E-2</v>
      </c>
      <c r="AR16" s="17">
        <v>9.2194514485184106E-2</v>
      </c>
      <c r="AS16" s="17"/>
      <c r="AT16" s="17">
        <v>4.0891970797616903E-2</v>
      </c>
      <c r="AU16" s="17">
        <v>7.8970036906160404E-2</v>
      </c>
      <c r="AV16" s="17">
        <v>0.14571998898970701</v>
      </c>
      <c r="AW16" s="17">
        <v>0.123702752680018</v>
      </c>
      <c r="AX16" s="17">
        <v>0.120201916332714</v>
      </c>
      <c r="AY16" s="17">
        <v>4.7633507340660797E-2</v>
      </c>
    </row>
    <row r="17" spans="2:51" ht="29" x14ac:dyDescent="0.35">
      <c r="B17" s="18" t="s">
        <v>217</v>
      </c>
      <c r="C17" s="17">
        <v>6.5946253183463394E-2</v>
      </c>
      <c r="D17" s="17">
        <v>6.5134081411121494E-2</v>
      </c>
      <c r="E17" s="17">
        <v>6.6459751457945998E-2</v>
      </c>
      <c r="F17" s="17"/>
      <c r="G17" s="17">
        <v>0.12183090712504099</v>
      </c>
      <c r="H17" s="17">
        <v>8.3625577167800405E-2</v>
      </c>
      <c r="I17" s="17">
        <v>7.1030578388714405E-2</v>
      </c>
      <c r="J17" s="17">
        <v>6.8006161233488099E-2</v>
      </c>
      <c r="K17" s="17">
        <v>4.02318618211139E-2</v>
      </c>
      <c r="L17" s="17">
        <v>2.60288556535705E-2</v>
      </c>
      <c r="M17" s="17"/>
      <c r="N17" s="17">
        <v>7.4979152062575397E-2</v>
      </c>
      <c r="O17" s="17">
        <v>5.74743321588966E-2</v>
      </c>
      <c r="P17" s="17">
        <v>5.94005468287577E-2</v>
      </c>
      <c r="Q17" s="17">
        <v>7.0752252691778705E-2</v>
      </c>
      <c r="R17" s="17"/>
      <c r="S17" s="17">
        <v>0.10383737795133</v>
      </c>
      <c r="T17" s="17">
        <v>5.7802027420651499E-2</v>
      </c>
      <c r="U17" s="17">
        <v>5.08560732991322E-2</v>
      </c>
      <c r="V17" s="17">
        <v>4.8777044515808901E-2</v>
      </c>
      <c r="W17" s="17">
        <v>4.4679905262640901E-2</v>
      </c>
      <c r="X17" s="17">
        <v>5.4341892247688997E-2</v>
      </c>
      <c r="Y17" s="17">
        <v>5.6458345097522802E-2</v>
      </c>
      <c r="Z17" s="17">
        <v>5.8759854382715797E-2</v>
      </c>
      <c r="AA17" s="17">
        <v>7.02043431128581E-2</v>
      </c>
      <c r="AB17" s="17">
        <v>8.3841178917784101E-2</v>
      </c>
      <c r="AC17" s="17">
        <v>4.81308208682968E-2</v>
      </c>
      <c r="AD17" s="17">
        <v>9.55862791943244E-2</v>
      </c>
      <c r="AE17" s="17"/>
      <c r="AF17" s="17">
        <v>5.0378109873919399E-2</v>
      </c>
      <c r="AG17" s="17">
        <v>5.2501140412308397E-2</v>
      </c>
      <c r="AH17" s="17">
        <v>0.10107186287177899</v>
      </c>
      <c r="AI17" s="17"/>
      <c r="AJ17" s="17">
        <v>4.4009214729712899E-2</v>
      </c>
      <c r="AK17" s="17">
        <v>7.9940289849845803E-2</v>
      </c>
      <c r="AL17" s="17">
        <v>7.3858664874333305E-2</v>
      </c>
      <c r="AM17" s="17">
        <v>3.4413016202949301E-2</v>
      </c>
      <c r="AN17" s="17">
        <v>8.3061413324727107E-2</v>
      </c>
      <c r="AO17" s="17"/>
      <c r="AP17" s="17">
        <v>4.8057369998858998E-2</v>
      </c>
      <c r="AQ17" s="17">
        <v>7.6848636602983897E-2</v>
      </c>
      <c r="AR17" s="17">
        <v>8.7667482917249295E-2</v>
      </c>
      <c r="AS17" s="17"/>
      <c r="AT17" s="17">
        <v>3.8395481623763397E-2</v>
      </c>
      <c r="AU17" s="17">
        <v>4.9101492329311297E-2</v>
      </c>
      <c r="AV17" s="17">
        <v>0.114359477490333</v>
      </c>
      <c r="AW17" s="17">
        <v>8.6226223696412099E-2</v>
      </c>
      <c r="AX17" s="17">
        <v>9.8752366553343907E-2</v>
      </c>
      <c r="AY17" s="17">
        <v>9.7800682661388194E-2</v>
      </c>
    </row>
    <row r="18" spans="2:51" ht="29" x14ac:dyDescent="0.35">
      <c r="B18" s="18" t="s">
        <v>218</v>
      </c>
      <c r="C18" s="17">
        <v>5.86004783361199E-2</v>
      </c>
      <c r="D18" s="17">
        <v>5.1390600119630397E-2</v>
      </c>
      <c r="E18" s="17">
        <v>6.5397762384189401E-2</v>
      </c>
      <c r="F18" s="17"/>
      <c r="G18" s="17">
        <v>0.103986252733503</v>
      </c>
      <c r="H18" s="17">
        <v>9.2484131594443394E-2</v>
      </c>
      <c r="I18" s="17">
        <v>6.7428134725089295E-2</v>
      </c>
      <c r="J18" s="17">
        <v>6.1143255879337798E-2</v>
      </c>
      <c r="K18" s="17">
        <v>2.4511440427706699E-2</v>
      </c>
      <c r="L18" s="17">
        <v>1.46706906357637E-2</v>
      </c>
      <c r="M18" s="17"/>
      <c r="N18" s="17">
        <v>5.4033208921431999E-2</v>
      </c>
      <c r="O18" s="17">
        <v>5.7521836094504203E-2</v>
      </c>
      <c r="P18" s="17">
        <v>6.3336507059812003E-2</v>
      </c>
      <c r="Q18" s="17">
        <v>6.0312430233448303E-2</v>
      </c>
      <c r="R18" s="17"/>
      <c r="S18" s="17">
        <v>9.8843322656572002E-2</v>
      </c>
      <c r="T18" s="17">
        <v>6.1026221222633598E-2</v>
      </c>
      <c r="U18" s="17">
        <v>3.8142221496432899E-2</v>
      </c>
      <c r="V18" s="17">
        <v>5.4922571330547898E-2</v>
      </c>
      <c r="W18" s="17">
        <v>4.9080073160236E-2</v>
      </c>
      <c r="X18" s="17">
        <v>8.0726216240453702E-2</v>
      </c>
      <c r="Y18" s="17">
        <v>4.7959872927619898E-2</v>
      </c>
      <c r="Z18" s="17">
        <v>4.12493060771578E-2</v>
      </c>
      <c r="AA18" s="17">
        <v>4.4659356749587799E-2</v>
      </c>
      <c r="AB18" s="17">
        <v>5.0365051201177201E-2</v>
      </c>
      <c r="AC18" s="17">
        <v>4.59869419398777E-2</v>
      </c>
      <c r="AD18" s="17">
        <v>2.9814076506555199E-2</v>
      </c>
      <c r="AE18" s="17"/>
      <c r="AF18" s="17">
        <v>3.8531488324541202E-2</v>
      </c>
      <c r="AG18" s="17">
        <v>6.0724166412305602E-2</v>
      </c>
      <c r="AH18" s="17">
        <v>8.1143203335815095E-2</v>
      </c>
      <c r="AI18" s="17"/>
      <c r="AJ18" s="17">
        <v>3.55135372219922E-2</v>
      </c>
      <c r="AK18" s="17">
        <v>6.5130621269050296E-2</v>
      </c>
      <c r="AL18" s="17">
        <v>7.3610634765181301E-2</v>
      </c>
      <c r="AM18" s="17">
        <v>0</v>
      </c>
      <c r="AN18" s="17">
        <v>8.4140776723045901E-2</v>
      </c>
      <c r="AO18" s="17"/>
      <c r="AP18" s="17">
        <v>4.6463194288966399E-2</v>
      </c>
      <c r="AQ18" s="17">
        <v>6.2357245876597099E-2</v>
      </c>
      <c r="AR18" s="17">
        <v>7.7547733120187007E-2</v>
      </c>
      <c r="AS18" s="17"/>
      <c r="AT18" s="17">
        <v>2.7433095229828799E-2</v>
      </c>
      <c r="AU18" s="17">
        <v>4.9413308841667697E-2</v>
      </c>
      <c r="AV18" s="17">
        <v>7.7564249652974204E-2</v>
      </c>
      <c r="AW18" s="17">
        <v>9.3775566277200906E-2</v>
      </c>
      <c r="AX18" s="17">
        <v>9.3592798685527695E-2</v>
      </c>
      <c r="AY18" s="17">
        <v>9.1477283460432296E-2</v>
      </c>
    </row>
    <row r="19" spans="2:51" x14ac:dyDescent="0.35">
      <c r="B19" s="18" t="s">
        <v>219</v>
      </c>
      <c r="C19" s="17">
        <v>5.4567912335658803E-2</v>
      </c>
      <c r="D19" s="17">
        <v>5.0941690002678397E-2</v>
      </c>
      <c r="E19" s="17">
        <v>5.7926735321533397E-2</v>
      </c>
      <c r="F19" s="17"/>
      <c r="G19" s="17">
        <v>0.10199005215641201</v>
      </c>
      <c r="H19" s="17">
        <v>7.9582109510198104E-2</v>
      </c>
      <c r="I19" s="17">
        <v>5.9260852269477603E-2</v>
      </c>
      <c r="J19" s="17">
        <v>5.4127288006011902E-2</v>
      </c>
      <c r="K19" s="17">
        <v>2.73349443789986E-2</v>
      </c>
      <c r="L19" s="17">
        <v>1.76628842486313E-2</v>
      </c>
      <c r="M19" s="17"/>
      <c r="N19" s="17">
        <v>3.8371256004538598E-2</v>
      </c>
      <c r="O19" s="17">
        <v>5.2886062697536602E-2</v>
      </c>
      <c r="P19" s="17">
        <v>7.2685026792355195E-2</v>
      </c>
      <c r="Q19" s="17">
        <v>5.7655448745482701E-2</v>
      </c>
      <c r="R19" s="17"/>
      <c r="S19" s="17">
        <v>7.7397689139623305E-2</v>
      </c>
      <c r="T19" s="17">
        <v>5.5258415334138E-2</v>
      </c>
      <c r="U19" s="17">
        <v>5.2660761871372301E-2</v>
      </c>
      <c r="V19" s="17">
        <v>4.7860768101814603E-2</v>
      </c>
      <c r="W19" s="17">
        <v>5.6300756733670201E-2</v>
      </c>
      <c r="X19" s="17">
        <v>8.2074168648079093E-2</v>
      </c>
      <c r="Y19" s="17">
        <v>3.7222336171531797E-2</v>
      </c>
      <c r="Z19" s="17">
        <v>3.9791690452640298E-2</v>
      </c>
      <c r="AA19" s="17">
        <v>5.6618140486974E-2</v>
      </c>
      <c r="AB19" s="17">
        <v>2.7114468797958102E-2</v>
      </c>
      <c r="AC19" s="17">
        <v>4.39621844771119E-2</v>
      </c>
      <c r="AD19" s="17">
        <v>4.2015382418648502E-2</v>
      </c>
      <c r="AE19" s="17"/>
      <c r="AF19" s="17">
        <v>4.2475127193889399E-2</v>
      </c>
      <c r="AG19" s="17">
        <v>4.11243910086165E-2</v>
      </c>
      <c r="AH19" s="17">
        <v>9.6910681980678301E-2</v>
      </c>
      <c r="AI19" s="17"/>
      <c r="AJ19" s="17">
        <v>3.5587297649976299E-2</v>
      </c>
      <c r="AK19" s="17">
        <v>6.31238618281975E-2</v>
      </c>
      <c r="AL19" s="17">
        <v>4.4739250143571503E-2</v>
      </c>
      <c r="AM19" s="17">
        <v>7.0816000977567795E-2</v>
      </c>
      <c r="AN19" s="17">
        <v>8.7227287462856906E-2</v>
      </c>
      <c r="AO19" s="17"/>
      <c r="AP19" s="17">
        <v>3.8085281080046503E-2</v>
      </c>
      <c r="AQ19" s="17">
        <v>6.04568024930799E-2</v>
      </c>
      <c r="AR19" s="17">
        <v>6.2491336415076301E-2</v>
      </c>
      <c r="AS19" s="17"/>
      <c r="AT19" s="17">
        <v>2.3905282084018299E-2</v>
      </c>
      <c r="AU19" s="17">
        <v>4.64301795921934E-2</v>
      </c>
      <c r="AV19" s="17">
        <v>6.7147195547448094E-2</v>
      </c>
      <c r="AW19" s="17">
        <v>9.2286374490740994E-2</v>
      </c>
      <c r="AX19" s="17">
        <v>9.8551549277481595E-2</v>
      </c>
      <c r="AY19" s="17">
        <v>3.6289458945385197E-2</v>
      </c>
    </row>
    <row r="20" spans="2:51" x14ac:dyDescent="0.35">
      <c r="B20" s="18" t="s">
        <v>220</v>
      </c>
      <c r="C20" s="17">
        <v>4.2580342189878398E-2</v>
      </c>
      <c r="D20" s="17">
        <v>4.2359100153775101E-2</v>
      </c>
      <c r="E20" s="17">
        <v>4.2482081768606801E-2</v>
      </c>
      <c r="F20" s="17"/>
      <c r="G20" s="17">
        <v>9.2651717056715502E-2</v>
      </c>
      <c r="H20" s="17">
        <v>3.9499316066820798E-2</v>
      </c>
      <c r="I20" s="17">
        <v>5.81777382491621E-2</v>
      </c>
      <c r="J20" s="17">
        <v>3.5260592345842799E-2</v>
      </c>
      <c r="K20" s="17">
        <v>2.3171546511253801E-2</v>
      </c>
      <c r="L20" s="17">
        <v>1.8184898011796399E-2</v>
      </c>
      <c r="M20" s="17"/>
      <c r="N20" s="17">
        <v>3.5899860963186703E-2</v>
      </c>
      <c r="O20" s="17">
        <v>5.0596263861374703E-2</v>
      </c>
      <c r="P20" s="17">
        <v>3.7421557684277101E-2</v>
      </c>
      <c r="Q20" s="17">
        <v>4.6556863698186297E-2</v>
      </c>
      <c r="R20" s="17"/>
      <c r="S20" s="17">
        <v>6.1368287658744303E-2</v>
      </c>
      <c r="T20" s="17">
        <v>5.0037567327480402E-2</v>
      </c>
      <c r="U20" s="17">
        <v>2.7946554224018001E-2</v>
      </c>
      <c r="V20" s="17">
        <v>2.3301920986136902E-2</v>
      </c>
      <c r="W20" s="17">
        <v>4.3721179273740002E-2</v>
      </c>
      <c r="X20" s="17">
        <v>3.9776230824747301E-2</v>
      </c>
      <c r="Y20" s="17">
        <v>3.6139545589066201E-2</v>
      </c>
      <c r="Z20" s="17">
        <v>4.66934816715492E-2</v>
      </c>
      <c r="AA20" s="17">
        <v>3.8532877616994698E-2</v>
      </c>
      <c r="AB20" s="17">
        <v>3.3653441901919302E-2</v>
      </c>
      <c r="AC20" s="17">
        <v>4.0300445200507601E-2</v>
      </c>
      <c r="AD20" s="17">
        <v>8.21233490913722E-2</v>
      </c>
      <c r="AE20" s="17"/>
      <c r="AF20" s="17">
        <v>2.5823764709252298E-2</v>
      </c>
      <c r="AG20" s="17">
        <v>3.6648950646770401E-2</v>
      </c>
      <c r="AH20" s="17">
        <v>6.6405885090542197E-2</v>
      </c>
      <c r="AI20" s="17"/>
      <c r="AJ20" s="17">
        <v>2.0419179664688598E-2</v>
      </c>
      <c r="AK20" s="17">
        <v>4.8460689078972899E-2</v>
      </c>
      <c r="AL20" s="17">
        <v>2.80721692838008E-2</v>
      </c>
      <c r="AM20" s="17">
        <v>4.4325973885853902E-2</v>
      </c>
      <c r="AN20" s="17">
        <v>5.6269738604934297E-2</v>
      </c>
      <c r="AO20" s="17"/>
      <c r="AP20" s="17">
        <v>3.2718523241994403E-2</v>
      </c>
      <c r="AQ20" s="17">
        <v>4.7611891633107299E-2</v>
      </c>
      <c r="AR20" s="17">
        <v>3.9149662722357002E-2</v>
      </c>
      <c r="AS20" s="17"/>
      <c r="AT20" s="17">
        <v>2.3196040717763801E-2</v>
      </c>
      <c r="AU20" s="17">
        <v>3.2086634851643703E-2</v>
      </c>
      <c r="AV20" s="17">
        <v>6.14429266678818E-2</v>
      </c>
      <c r="AW20" s="17">
        <v>5.0983090892539301E-2</v>
      </c>
      <c r="AX20" s="17">
        <v>7.6113481983423395E-2</v>
      </c>
      <c r="AY20" s="17">
        <v>4.4015260712809097E-2</v>
      </c>
    </row>
    <row r="21" spans="2:51" x14ac:dyDescent="0.35">
      <c r="B21" s="18" t="s">
        <v>221</v>
      </c>
      <c r="C21" s="17">
        <v>4.16075418744647E-2</v>
      </c>
      <c r="D21" s="17">
        <v>4.2988956650035701E-2</v>
      </c>
      <c r="E21" s="17">
        <v>3.9998625913746602E-2</v>
      </c>
      <c r="F21" s="17"/>
      <c r="G21" s="17">
        <v>7.2574054536893903E-2</v>
      </c>
      <c r="H21" s="17">
        <v>6.12517505577721E-2</v>
      </c>
      <c r="I21" s="17">
        <v>5.6693404959030497E-2</v>
      </c>
      <c r="J21" s="17">
        <v>3.2485968087622497E-2</v>
      </c>
      <c r="K21" s="17">
        <v>2.2576286146772099E-2</v>
      </c>
      <c r="L21" s="17">
        <v>1.3055009188397601E-2</v>
      </c>
      <c r="M21" s="17"/>
      <c r="N21" s="17">
        <v>3.1440382056363902E-2</v>
      </c>
      <c r="O21" s="17">
        <v>4.7256571324987701E-2</v>
      </c>
      <c r="P21" s="17">
        <v>4.6496865452604501E-2</v>
      </c>
      <c r="Q21" s="17">
        <v>4.2960888814807703E-2</v>
      </c>
      <c r="R21" s="17"/>
      <c r="S21" s="17">
        <v>6.4345966834434901E-2</v>
      </c>
      <c r="T21" s="17">
        <v>3.8725663051118901E-2</v>
      </c>
      <c r="U21" s="17">
        <v>3.3619039871588603E-2</v>
      </c>
      <c r="V21" s="17">
        <v>2.4175283397000102E-2</v>
      </c>
      <c r="W21" s="17">
        <v>5.0337465818685798E-2</v>
      </c>
      <c r="X21" s="17">
        <v>5.2647684377988099E-2</v>
      </c>
      <c r="Y21" s="17">
        <v>3.6591466450271302E-2</v>
      </c>
      <c r="Z21" s="17">
        <v>2.2769923808111499E-2</v>
      </c>
      <c r="AA21" s="17">
        <v>3.8077170799990803E-2</v>
      </c>
      <c r="AB21" s="17">
        <v>2.4918027897509701E-2</v>
      </c>
      <c r="AC21" s="17">
        <v>3.1250182237385599E-2</v>
      </c>
      <c r="AD21" s="17">
        <v>8.6639603882841296E-2</v>
      </c>
      <c r="AE21" s="17"/>
      <c r="AF21" s="17">
        <v>3.1594559410539402E-2</v>
      </c>
      <c r="AG21" s="17">
        <v>4.0792334996222097E-2</v>
      </c>
      <c r="AH21" s="17">
        <v>5.11586693862945E-2</v>
      </c>
      <c r="AI21" s="17"/>
      <c r="AJ21" s="17">
        <v>2.2136905503025502E-2</v>
      </c>
      <c r="AK21" s="17">
        <v>5.8687241098694602E-2</v>
      </c>
      <c r="AL21" s="17">
        <v>3.1821038483377501E-2</v>
      </c>
      <c r="AM21" s="17">
        <v>8.9835722220274306E-2</v>
      </c>
      <c r="AN21" s="17">
        <v>4.8631801334168903E-2</v>
      </c>
      <c r="AO21" s="17"/>
      <c r="AP21" s="17">
        <v>2.9364288477668098E-2</v>
      </c>
      <c r="AQ21" s="17">
        <v>5.1651427864093102E-2</v>
      </c>
      <c r="AR21" s="17">
        <v>4.0400051303154903E-2</v>
      </c>
      <c r="AS21" s="17"/>
      <c r="AT21" s="17">
        <v>2.0498946986556101E-2</v>
      </c>
      <c r="AU21" s="17">
        <v>3.2147153458313198E-2</v>
      </c>
      <c r="AV21" s="17">
        <v>6.2600493487338704E-2</v>
      </c>
      <c r="AW21" s="17">
        <v>6.2918115748831605E-2</v>
      </c>
      <c r="AX21" s="17">
        <v>7.7359627466876996E-2</v>
      </c>
      <c r="AY21" s="17">
        <v>7.6997667294114404E-3</v>
      </c>
    </row>
    <row r="22" spans="2:51" x14ac:dyDescent="0.35">
      <c r="B22" s="18" t="s">
        <v>222</v>
      </c>
      <c r="C22" s="17">
        <v>4.0455307204161503E-2</v>
      </c>
      <c r="D22" s="17">
        <v>4.0823763916210197E-2</v>
      </c>
      <c r="E22" s="17">
        <v>4.0294524332388199E-2</v>
      </c>
      <c r="F22" s="17"/>
      <c r="G22" s="17">
        <v>6.55314736498816E-2</v>
      </c>
      <c r="H22" s="17">
        <v>6.7803501325272394E-2</v>
      </c>
      <c r="I22" s="17">
        <v>5.16872157589197E-2</v>
      </c>
      <c r="J22" s="17">
        <v>3.3605833851427E-2</v>
      </c>
      <c r="K22" s="17">
        <v>1.8044314057377001E-2</v>
      </c>
      <c r="L22" s="17">
        <v>1.31056218914946E-2</v>
      </c>
      <c r="M22" s="17"/>
      <c r="N22" s="17">
        <v>2.6127378688087601E-2</v>
      </c>
      <c r="O22" s="17">
        <v>5.3554056708374598E-2</v>
      </c>
      <c r="P22" s="17">
        <v>4.3451479883261097E-2</v>
      </c>
      <c r="Q22" s="17">
        <v>4.0207058426047E-2</v>
      </c>
      <c r="R22" s="17"/>
      <c r="S22" s="17">
        <v>4.7720154225683903E-2</v>
      </c>
      <c r="T22" s="17">
        <v>3.5574899003136401E-2</v>
      </c>
      <c r="U22" s="17">
        <v>2.7180310866002901E-2</v>
      </c>
      <c r="V22" s="17">
        <v>4.09845829097873E-2</v>
      </c>
      <c r="W22" s="17">
        <v>4.1220062762488102E-2</v>
      </c>
      <c r="X22" s="17">
        <v>4.2091223682532999E-2</v>
      </c>
      <c r="Y22" s="17">
        <v>5.57606040338013E-2</v>
      </c>
      <c r="Z22" s="17">
        <v>4.0295708917633601E-2</v>
      </c>
      <c r="AA22" s="17">
        <v>3.6728126073465997E-2</v>
      </c>
      <c r="AB22" s="17">
        <v>3.71713671753316E-2</v>
      </c>
      <c r="AC22" s="17">
        <v>4.3873403314322601E-2</v>
      </c>
      <c r="AD22" s="17">
        <v>3.20700780737413E-2</v>
      </c>
      <c r="AE22" s="17"/>
      <c r="AF22" s="17">
        <v>2.2097923308199499E-2</v>
      </c>
      <c r="AG22" s="17">
        <v>5.0664289493119602E-2</v>
      </c>
      <c r="AH22" s="17">
        <v>5.1959935408732998E-2</v>
      </c>
      <c r="AI22" s="17"/>
      <c r="AJ22" s="17">
        <v>2.1581819151598101E-2</v>
      </c>
      <c r="AK22" s="17">
        <v>5.92638128547354E-2</v>
      </c>
      <c r="AL22" s="17">
        <v>2.41713772197963E-2</v>
      </c>
      <c r="AM22" s="17">
        <v>6.3784487254724603E-2</v>
      </c>
      <c r="AN22" s="17">
        <v>5.2166735429960601E-2</v>
      </c>
      <c r="AO22" s="17"/>
      <c r="AP22" s="17">
        <v>3.5901785713058097E-2</v>
      </c>
      <c r="AQ22" s="17">
        <v>5.1453808575166002E-2</v>
      </c>
      <c r="AR22" s="17">
        <v>4.2008918393176303E-2</v>
      </c>
      <c r="AS22" s="17"/>
      <c r="AT22" s="17">
        <v>1.8581926993851E-2</v>
      </c>
      <c r="AU22" s="17">
        <v>4.0003036494974997E-2</v>
      </c>
      <c r="AV22" s="17">
        <v>6.9973587373591495E-2</v>
      </c>
      <c r="AW22" s="17">
        <v>4.5219814340863099E-2</v>
      </c>
      <c r="AX22" s="17">
        <v>7.2553024190109394E-2</v>
      </c>
      <c r="AY22" s="17">
        <v>7.2247512698661604E-3</v>
      </c>
    </row>
    <row r="23" spans="2:51" x14ac:dyDescent="0.35">
      <c r="B23" s="18" t="s">
        <v>223</v>
      </c>
      <c r="C23" s="17">
        <v>3.43244489679762E-2</v>
      </c>
      <c r="D23" s="17">
        <v>3.8704901393809402E-2</v>
      </c>
      <c r="E23" s="17">
        <v>3.0220164197818599E-2</v>
      </c>
      <c r="F23" s="17"/>
      <c r="G23" s="17">
        <v>5.90649184063127E-2</v>
      </c>
      <c r="H23" s="17">
        <v>5.9086742504230197E-2</v>
      </c>
      <c r="I23" s="17">
        <v>4.0012051613792302E-2</v>
      </c>
      <c r="J23" s="17">
        <v>2.8927179297291401E-2</v>
      </c>
      <c r="K23" s="17">
        <v>1.7934012882742201E-2</v>
      </c>
      <c r="L23" s="17">
        <v>8.5886029925784906E-3</v>
      </c>
      <c r="M23" s="17"/>
      <c r="N23" s="17">
        <v>3.6514648686933299E-2</v>
      </c>
      <c r="O23" s="17">
        <v>3.0507215549020601E-2</v>
      </c>
      <c r="P23" s="17">
        <v>3.2930880973576798E-2</v>
      </c>
      <c r="Q23" s="17">
        <v>3.7600185129451097E-2</v>
      </c>
      <c r="R23" s="17"/>
      <c r="S23" s="17">
        <v>4.3961893673258298E-2</v>
      </c>
      <c r="T23" s="17">
        <v>3.3838545922797399E-2</v>
      </c>
      <c r="U23" s="17">
        <v>2.2380505112718899E-2</v>
      </c>
      <c r="V23" s="17">
        <v>2.98188631776094E-2</v>
      </c>
      <c r="W23" s="17">
        <v>2.5190961570267699E-2</v>
      </c>
      <c r="X23" s="17">
        <v>5.0308341360492899E-2</v>
      </c>
      <c r="Y23" s="17">
        <v>2.6338729117979399E-2</v>
      </c>
      <c r="Z23" s="17">
        <v>4.7831349049201999E-2</v>
      </c>
      <c r="AA23" s="17">
        <v>3.2627988202009198E-2</v>
      </c>
      <c r="AB23" s="17">
        <v>2.2781990092764898E-2</v>
      </c>
      <c r="AC23" s="17">
        <v>2.8226971957797699E-2</v>
      </c>
      <c r="AD23" s="17">
        <v>6.4340805687616104E-2</v>
      </c>
      <c r="AE23" s="17"/>
      <c r="AF23" s="17">
        <v>2.00397776093365E-2</v>
      </c>
      <c r="AG23" s="17">
        <v>4.1475304072653998E-2</v>
      </c>
      <c r="AH23" s="17">
        <v>3.5763285980556003E-2</v>
      </c>
      <c r="AI23" s="17"/>
      <c r="AJ23" s="17">
        <v>1.7763405771993101E-2</v>
      </c>
      <c r="AK23" s="17">
        <v>5.0768304270203297E-2</v>
      </c>
      <c r="AL23" s="17">
        <v>3.7934200907167599E-2</v>
      </c>
      <c r="AM23" s="17">
        <v>0</v>
      </c>
      <c r="AN23" s="17">
        <v>2.92661367519839E-2</v>
      </c>
      <c r="AO23" s="17"/>
      <c r="AP23" s="17">
        <v>2.26474026790408E-2</v>
      </c>
      <c r="AQ23" s="17">
        <v>4.7127549045976998E-2</v>
      </c>
      <c r="AR23" s="17">
        <v>3.6925874243794697E-2</v>
      </c>
      <c r="AS23" s="17"/>
      <c r="AT23" s="17">
        <v>1.6248938066816002E-2</v>
      </c>
      <c r="AU23" s="17">
        <v>3.5988573452968402E-2</v>
      </c>
      <c r="AV23" s="17">
        <v>4.7206351226361298E-2</v>
      </c>
      <c r="AW23" s="17">
        <v>3.2651126280404903E-2</v>
      </c>
      <c r="AX23" s="17">
        <v>5.6496227428201401E-2</v>
      </c>
      <c r="AY23" s="17">
        <v>3.8118212876416799E-2</v>
      </c>
    </row>
    <row r="24" spans="2:51" x14ac:dyDescent="0.35">
      <c r="B24" s="18" t="s">
        <v>72</v>
      </c>
      <c r="C24" s="17">
        <v>1.32874208756904E-2</v>
      </c>
      <c r="D24" s="17">
        <v>1.8414195744126002E-2</v>
      </c>
      <c r="E24" s="17">
        <v>8.3518711067126303E-3</v>
      </c>
      <c r="F24" s="17"/>
      <c r="G24" s="17">
        <v>1.8952460283183498E-2</v>
      </c>
      <c r="H24" s="17">
        <v>2.09130982345762E-2</v>
      </c>
      <c r="I24" s="17">
        <v>1.6428302965749701E-2</v>
      </c>
      <c r="J24" s="17">
        <v>1.7404933617352999E-2</v>
      </c>
      <c r="K24" s="17">
        <v>7.9482849998013007E-3</v>
      </c>
      <c r="L24" s="17">
        <v>1.0463367749506099E-3</v>
      </c>
      <c r="M24" s="17"/>
      <c r="N24" s="17">
        <v>8.7811283545332908E-3</v>
      </c>
      <c r="O24" s="17">
        <v>9.0100743257233301E-3</v>
      </c>
      <c r="P24" s="17">
        <v>8.6534384854566899E-3</v>
      </c>
      <c r="Q24" s="17">
        <v>2.5826124712135998E-2</v>
      </c>
      <c r="R24" s="17"/>
      <c r="S24" s="17">
        <v>1.60376280261782E-2</v>
      </c>
      <c r="T24" s="17">
        <v>1.2229183600455801E-2</v>
      </c>
      <c r="U24" s="17">
        <v>5.9920361803771898E-3</v>
      </c>
      <c r="V24" s="17">
        <v>2.0248999491341398E-2</v>
      </c>
      <c r="W24" s="17">
        <v>1.29566935942156E-2</v>
      </c>
      <c r="X24" s="17">
        <v>3.0550919877533399E-2</v>
      </c>
      <c r="Y24" s="17">
        <v>1.7900118534681701E-2</v>
      </c>
      <c r="Z24" s="17">
        <v>1.2120414285938E-2</v>
      </c>
      <c r="AA24" s="17">
        <v>2.2442507040327801E-3</v>
      </c>
      <c r="AB24" s="17">
        <v>2.9683142002429898E-3</v>
      </c>
      <c r="AC24" s="17">
        <v>1.4419880057978901E-2</v>
      </c>
      <c r="AD24" s="17">
        <v>1.13907615493542E-2</v>
      </c>
      <c r="AE24" s="17"/>
      <c r="AF24" s="17">
        <v>8.6712710481495897E-3</v>
      </c>
      <c r="AG24" s="17">
        <v>9.9160339841789496E-3</v>
      </c>
      <c r="AH24" s="17">
        <v>2.8014598458037301E-2</v>
      </c>
      <c r="AI24" s="17"/>
      <c r="AJ24" s="17">
        <v>1.01456987829153E-2</v>
      </c>
      <c r="AK24" s="17">
        <v>1.20455215663751E-2</v>
      </c>
      <c r="AL24" s="17">
        <v>3.17822449985387E-3</v>
      </c>
      <c r="AM24" s="17">
        <v>0</v>
      </c>
      <c r="AN24" s="17">
        <v>2.7343810439827899E-2</v>
      </c>
      <c r="AO24" s="17"/>
      <c r="AP24" s="17">
        <v>8.1683750410443002E-3</v>
      </c>
      <c r="AQ24" s="17">
        <v>1.0974535020927699E-2</v>
      </c>
      <c r="AR24" s="17">
        <v>1.07851847178487E-2</v>
      </c>
      <c r="AS24" s="17"/>
      <c r="AT24" s="17">
        <v>1.15966829560291E-2</v>
      </c>
      <c r="AU24" s="17">
        <v>1.2426877320594901E-2</v>
      </c>
      <c r="AV24" s="17">
        <v>2.9441332358965299E-2</v>
      </c>
      <c r="AW24" s="17">
        <v>1.7282824599803799E-2</v>
      </c>
      <c r="AX24" s="17">
        <v>1.10416958258573E-2</v>
      </c>
      <c r="AY24" s="17">
        <v>7.76767166338602E-3</v>
      </c>
    </row>
    <row r="25" spans="2:51" x14ac:dyDescent="0.35">
      <c r="B25" s="18" t="s">
        <v>173</v>
      </c>
      <c r="C25" s="19">
        <v>0.38884163038422098</v>
      </c>
      <c r="D25" s="19">
        <v>0.39592911195209801</v>
      </c>
      <c r="E25" s="19">
        <v>0.38283824592291599</v>
      </c>
      <c r="F25" s="19"/>
      <c r="G25" s="19">
        <v>0.177985987284912</v>
      </c>
      <c r="H25" s="19">
        <v>0.23426810997429401</v>
      </c>
      <c r="I25" s="19">
        <v>0.28134201941746301</v>
      </c>
      <c r="J25" s="19">
        <v>0.40040701939481099</v>
      </c>
      <c r="K25" s="19">
        <v>0.498965680199976</v>
      </c>
      <c r="L25" s="19">
        <v>0.65793518195309597</v>
      </c>
      <c r="M25" s="19"/>
      <c r="N25" s="19">
        <v>0.41142645614974399</v>
      </c>
      <c r="O25" s="19">
        <v>0.37988711424603699</v>
      </c>
      <c r="P25" s="19">
        <v>0.39668635105484501</v>
      </c>
      <c r="Q25" s="19">
        <v>0.365746265548273</v>
      </c>
      <c r="R25" s="19"/>
      <c r="S25" s="19">
        <v>0.246911473528409</v>
      </c>
      <c r="T25" s="19">
        <v>0.41317304402361998</v>
      </c>
      <c r="U25" s="19">
        <v>0.43627240090073699</v>
      </c>
      <c r="V25" s="19">
        <v>0.49509335113359998</v>
      </c>
      <c r="W25" s="19">
        <v>0.36226899878077801</v>
      </c>
      <c r="X25" s="19">
        <v>0.37798827225190301</v>
      </c>
      <c r="Y25" s="19">
        <v>0.39762124295833901</v>
      </c>
      <c r="Z25" s="19">
        <v>0.46838137341917102</v>
      </c>
      <c r="AA25" s="19">
        <v>0.34911182590572198</v>
      </c>
      <c r="AB25" s="19">
        <v>0.42680086261441402</v>
      </c>
      <c r="AC25" s="19">
        <v>0.45176374326308899</v>
      </c>
      <c r="AD25" s="19">
        <v>0.393410322890271</v>
      </c>
      <c r="AE25" s="19"/>
      <c r="AF25" s="19">
        <v>0.46718348712888103</v>
      </c>
      <c r="AG25" s="19">
        <v>0.39251562125649397</v>
      </c>
      <c r="AH25" s="19">
        <v>0.29629419841013299</v>
      </c>
      <c r="AI25" s="19"/>
      <c r="AJ25" s="19">
        <v>0.53393336363984001</v>
      </c>
      <c r="AK25" s="19">
        <v>0.295101386722251</v>
      </c>
      <c r="AL25" s="19">
        <v>0.38146650383230402</v>
      </c>
      <c r="AM25" s="19">
        <v>0.42196898012130801</v>
      </c>
      <c r="AN25" s="19">
        <v>0.29174343292293098</v>
      </c>
      <c r="AO25" s="19"/>
      <c r="AP25" s="19">
        <v>0.51747853547340605</v>
      </c>
      <c r="AQ25" s="19">
        <v>0.31399326997567001</v>
      </c>
      <c r="AR25" s="19">
        <v>0.36444459276588598</v>
      </c>
      <c r="AS25" s="19"/>
      <c r="AT25" s="19">
        <v>0.58108768020564805</v>
      </c>
      <c r="AU25" s="19">
        <v>0.383446799298577</v>
      </c>
      <c r="AV25" s="19">
        <v>0.166192553798448</v>
      </c>
      <c r="AW25" s="19">
        <v>0.25668003319365001</v>
      </c>
      <c r="AX25" s="19">
        <v>0.22456188247817899</v>
      </c>
      <c r="AY25" s="19">
        <v>0.239017963913293</v>
      </c>
    </row>
    <row r="26" spans="2:51" x14ac:dyDescent="0.35">
      <c r="B26" s="16"/>
    </row>
    <row r="27" spans="2:51" x14ac:dyDescent="0.35">
      <c r="B27" t="s">
        <v>77</v>
      </c>
    </row>
    <row r="28" spans="2:51" x14ac:dyDescent="0.35">
      <c r="B28" t="s">
        <v>78</v>
      </c>
    </row>
    <row r="30" spans="2:51" x14ac:dyDescent="0.35">
      <c r="B30"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E22"/>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20.7265625" customWidth="1"/>
  </cols>
  <sheetData>
    <row r="2" spans="2:5" ht="40" customHeight="1" x14ac:dyDescent="0.35">
      <c r="D2" s="42" t="s">
        <v>234</v>
      </c>
      <c r="E2" s="38"/>
    </row>
    <row r="6" spans="2:5" ht="50" customHeight="1" x14ac:dyDescent="0.35">
      <c r="B6" s="23" t="s">
        <v>14</v>
      </c>
      <c r="C6" s="23" t="s">
        <v>225</v>
      </c>
      <c r="D6" s="23" t="s">
        <v>226</v>
      </c>
    </row>
    <row r="7" spans="2:5" x14ac:dyDescent="0.35">
      <c r="B7" s="18" t="s">
        <v>227</v>
      </c>
      <c r="C7" s="17">
        <v>0.23935939518114099</v>
      </c>
      <c r="D7" s="17">
        <v>0.119138812544736</v>
      </c>
    </row>
    <row r="8" spans="2:5" x14ac:dyDescent="0.35">
      <c r="B8" s="18" t="s">
        <v>228</v>
      </c>
      <c r="C8" s="17">
        <v>0.31354677481091198</v>
      </c>
      <c r="D8" s="17">
        <v>0.24811142012287199</v>
      </c>
    </row>
    <row r="9" spans="2:5" x14ac:dyDescent="0.35">
      <c r="B9" s="18" t="s">
        <v>229</v>
      </c>
      <c r="C9" s="17">
        <v>0.18640015434670901</v>
      </c>
      <c r="D9" s="17">
        <v>0.24840188903035099</v>
      </c>
    </row>
    <row r="10" spans="2:5" x14ac:dyDescent="0.35">
      <c r="B10" s="18" t="s">
        <v>230</v>
      </c>
      <c r="C10" s="17">
        <v>0.16831450469738601</v>
      </c>
      <c r="D10" s="17">
        <v>0.237534543923343</v>
      </c>
    </row>
    <row r="11" spans="2:5" x14ac:dyDescent="0.35">
      <c r="B11" s="18" t="s">
        <v>231</v>
      </c>
      <c r="C11" s="17">
        <v>8.7580207120252801E-2</v>
      </c>
      <c r="D11" s="17">
        <v>0.13466620283561401</v>
      </c>
    </row>
    <row r="12" spans="2:5" x14ac:dyDescent="0.35">
      <c r="B12" s="18" t="s">
        <v>72</v>
      </c>
      <c r="C12" s="17">
        <v>4.7989638435989397E-3</v>
      </c>
      <c r="D12" s="17">
        <v>1.21471315430837E-2</v>
      </c>
    </row>
    <row r="13" spans="2:5" x14ac:dyDescent="0.35">
      <c r="B13" s="22" t="s">
        <v>232</v>
      </c>
      <c r="C13" s="20">
        <v>0.552906169992053</v>
      </c>
      <c r="D13" s="20">
        <v>0.36725023266760798</v>
      </c>
    </row>
    <row r="14" spans="2:5" x14ac:dyDescent="0.35">
      <c r="B14" s="22" t="s">
        <v>233</v>
      </c>
      <c r="C14" s="20">
        <v>0.25589471181763901</v>
      </c>
      <c r="D14" s="20">
        <v>0.37220074675895798</v>
      </c>
    </row>
    <row r="15" spans="2:5" x14ac:dyDescent="0.35">
      <c r="B15" s="22" t="s">
        <v>86</v>
      </c>
      <c r="C15" s="21">
        <v>0.29701145817441399</v>
      </c>
      <c r="D15" s="21">
        <v>-4.9505140913501701E-3</v>
      </c>
    </row>
    <row r="16" spans="2:5" x14ac:dyDescent="0.35">
      <c r="B16" s="16"/>
      <c r="C16" s="16"/>
      <c r="D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Y22"/>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235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227</v>
      </c>
      <c r="C9" s="17">
        <v>0.119138812544736</v>
      </c>
      <c r="D9" s="17">
        <v>0.10296962113180901</v>
      </c>
      <c r="E9" s="17">
        <v>0.134524219049138</v>
      </c>
      <c r="F9" s="17"/>
      <c r="G9" s="17">
        <v>0.20549424999576199</v>
      </c>
      <c r="H9" s="17">
        <v>0.16077512518269299</v>
      </c>
      <c r="I9" s="17">
        <v>0.14088782504878999</v>
      </c>
      <c r="J9" s="17">
        <v>0.10535602368620001</v>
      </c>
      <c r="K9" s="17">
        <v>8.0219126490689893E-2</v>
      </c>
      <c r="L9" s="17">
        <v>4.77601400811263E-2</v>
      </c>
      <c r="M9" s="17"/>
      <c r="N9" s="17">
        <v>9.96737165025499E-2</v>
      </c>
      <c r="O9" s="17">
        <v>0.12811448700050301</v>
      </c>
      <c r="P9" s="17">
        <v>0.12701252937562099</v>
      </c>
      <c r="Q9" s="17">
        <v>0.122481137279255</v>
      </c>
      <c r="R9" s="17"/>
      <c r="S9" s="17">
        <v>0.17137480558332199</v>
      </c>
      <c r="T9" s="17">
        <v>0.12469331591980801</v>
      </c>
      <c r="U9" s="17">
        <v>0.107588423749157</v>
      </c>
      <c r="V9" s="17">
        <v>0.106564206430744</v>
      </c>
      <c r="W9" s="17">
        <v>0.106914094351093</v>
      </c>
      <c r="X9" s="17">
        <v>0.141823268486824</v>
      </c>
      <c r="Y9" s="17">
        <v>0.118658916061802</v>
      </c>
      <c r="Z9" s="17">
        <v>8.9509742229597095E-2</v>
      </c>
      <c r="AA9" s="17">
        <v>0.10640006042279899</v>
      </c>
      <c r="AB9" s="17">
        <v>7.9091958202508597E-2</v>
      </c>
      <c r="AC9" s="17">
        <v>0.122873056761649</v>
      </c>
      <c r="AD9" s="17">
        <v>8.1612868898785301E-2</v>
      </c>
      <c r="AE9" s="17"/>
      <c r="AF9" s="17">
        <v>9.5448514687831595E-2</v>
      </c>
      <c r="AG9" s="17">
        <v>0.109733589157333</v>
      </c>
      <c r="AH9" s="17">
        <v>0.12851762777588999</v>
      </c>
      <c r="AI9" s="17"/>
      <c r="AJ9" s="17">
        <v>7.7050284930761895E-2</v>
      </c>
      <c r="AK9" s="17">
        <v>0.14902288444662501</v>
      </c>
      <c r="AL9" s="17">
        <v>8.8008703976960007E-2</v>
      </c>
      <c r="AM9" s="17">
        <v>5.9392336532925902E-2</v>
      </c>
      <c r="AN9" s="17">
        <v>0.134322778094771</v>
      </c>
      <c r="AO9" s="17"/>
      <c r="AP9" s="17">
        <v>8.5221853778534903E-2</v>
      </c>
      <c r="AQ9" s="17">
        <v>0.142277246506293</v>
      </c>
      <c r="AR9" s="17">
        <v>0.13293591012355299</v>
      </c>
      <c r="AS9" s="17"/>
      <c r="AT9" s="17">
        <v>6.5903662765781301E-2</v>
      </c>
      <c r="AU9" s="17">
        <v>9.8418277392739506E-2</v>
      </c>
      <c r="AV9" s="17">
        <v>0.21706301619846599</v>
      </c>
      <c r="AW9" s="17">
        <v>0.17051155701117801</v>
      </c>
      <c r="AX9" s="17">
        <v>0.150865651272757</v>
      </c>
      <c r="AY9" s="17">
        <v>0.26242014966223298</v>
      </c>
    </row>
    <row r="10" spans="2:51" x14ac:dyDescent="0.35">
      <c r="B10" s="18" t="s">
        <v>228</v>
      </c>
      <c r="C10" s="17">
        <v>0.24811142012287199</v>
      </c>
      <c r="D10" s="17">
        <v>0.26067894135229702</v>
      </c>
      <c r="E10" s="17">
        <v>0.23509183926698601</v>
      </c>
      <c r="F10" s="17"/>
      <c r="G10" s="17">
        <v>0.32946116252801999</v>
      </c>
      <c r="H10" s="17">
        <v>0.284479976197416</v>
      </c>
      <c r="I10" s="17">
        <v>0.247494474071522</v>
      </c>
      <c r="J10" s="17">
        <v>0.248085210360147</v>
      </c>
      <c r="K10" s="17">
        <v>0.21694941216293701</v>
      </c>
      <c r="L10" s="17">
        <v>0.18614172924558001</v>
      </c>
      <c r="M10" s="17"/>
      <c r="N10" s="17">
        <v>0.28997347278111801</v>
      </c>
      <c r="O10" s="17">
        <v>0.24287046216861499</v>
      </c>
      <c r="P10" s="17">
        <v>0.21759260209751499</v>
      </c>
      <c r="Q10" s="17">
        <v>0.23448585359183099</v>
      </c>
      <c r="R10" s="17"/>
      <c r="S10" s="17">
        <v>0.28828142840485799</v>
      </c>
      <c r="T10" s="17">
        <v>0.26616211422960501</v>
      </c>
      <c r="U10" s="17">
        <v>0.24641162683073201</v>
      </c>
      <c r="V10" s="17">
        <v>0.25408338676018599</v>
      </c>
      <c r="W10" s="17">
        <v>0.248896527313065</v>
      </c>
      <c r="X10" s="17">
        <v>0.258104997160782</v>
      </c>
      <c r="Y10" s="17">
        <v>0.21773278799089699</v>
      </c>
      <c r="Z10" s="17">
        <v>0.23910468295922099</v>
      </c>
      <c r="AA10" s="17">
        <v>0.24134976419778501</v>
      </c>
      <c r="AB10" s="17">
        <v>0.19877015607048401</v>
      </c>
      <c r="AC10" s="17">
        <v>0.24500534408605901</v>
      </c>
      <c r="AD10" s="17">
        <v>0.208277098956269</v>
      </c>
      <c r="AE10" s="17"/>
      <c r="AF10" s="17">
        <v>0.223837265097069</v>
      </c>
      <c r="AG10" s="17">
        <v>0.259370396098352</v>
      </c>
      <c r="AH10" s="17">
        <v>0.24615981105625401</v>
      </c>
      <c r="AI10" s="17"/>
      <c r="AJ10" s="17">
        <v>0.23008093210122799</v>
      </c>
      <c r="AK10" s="17">
        <v>0.27097498990526903</v>
      </c>
      <c r="AL10" s="17">
        <v>0.27290332663039502</v>
      </c>
      <c r="AM10" s="17">
        <v>0.21236732308526801</v>
      </c>
      <c r="AN10" s="17">
        <v>0.21344303793855399</v>
      </c>
      <c r="AO10" s="17"/>
      <c r="AP10" s="17">
        <v>0.246253168443858</v>
      </c>
      <c r="AQ10" s="17">
        <v>0.27881605311318702</v>
      </c>
      <c r="AR10" s="17">
        <v>0.249719480692803</v>
      </c>
      <c r="AS10" s="17"/>
      <c r="AT10" s="17">
        <v>0.206952612643266</v>
      </c>
      <c r="AU10" s="17">
        <v>0.27904148553761099</v>
      </c>
      <c r="AV10" s="17">
        <v>0.23072772602091399</v>
      </c>
      <c r="AW10" s="17">
        <v>0.213379091594425</v>
      </c>
      <c r="AX10" s="17">
        <v>0.30540771746805601</v>
      </c>
      <c r="AY10" s="17">
        <v>0.259735180431233</v>
      </c>
    </row>
    <row r="11" spans="2:51" x14ac:dyDescent="0.35">
      <c r="B11" s="18" t="s">
        <v>229</v>
      </c>
      <c r="C11" s="17">
        <v>0.24840188903035099</v>
      </c>
      <c r="D11" s="17">
        <v>0.25669909355958598</v>
      </c>
      <c r="E11" s="17">
        <v>0.24152813856609001</v>
      </c>
      <c r="F11" s="17"/>
      <c r="G11" s="17">
        <v>0.20808921796718</v>
      </c>
      <c r="H11" s="17">
        <v>0.25540002502863901</v>
      </c>
      <c r="I11" s="17">
        <v>0.22905366947385</v>
      </c>
      <c r="J11" s="17">
        <v>0.259925014000703</v>
      </c>
      <c r="K11" s="17">
        <v>0.25432514538536199</v>
      </c>
      <c r="L11" s="17">
        <v>0.27182578579865901</v>
      </c>
      <c r="M11" s="17"/>
      <c r="N11" s="17">
        <v>0.22356501699384199</v>
      </c>
      <c r="O11" s="17">
        <v>0.24147293281128901</v>
      </c>
      <c r="P11" s="17">
        <v>0.27870123284177301</v>
      </c>
      <c r="Q11" s="17">
        <v>0.25508764727257999</v>
      </c>
      <c r="R11" s="17"/>
      <c r="S11" s="17">
        <v>0.24292407532151</v>
      </c>
      <c r="T11" s="17">
        <v>0.20769887952375299</v>
      </c>
      <c r="U11" s="17">
        <v>0.28346752055243801</v>
      </c>
      <c r="V11" s="17">
        <v>0.25179973719806598</v>
      </c>
      <c r="W11" s="17">
        <v>0.27561135929890301</v>
      </c>
      <c r="X11" s="17">
        <v>0.222155810410297</v>
      </c>
      <c r="Y11" s="17">
        <v>0.25919953901756099</v>
      </c>
      <c r="Z11" s="17">
        <v>0.232643039956168</v>
      </c>
      <c r="AA11" s="17">
        <v>0.25917967902343098</v>
      </c>
      <c r="AB11" s="17">
        <v>0.26976173265098702</v>
      </c>
      <c r="AC11" s="17">
        <v>0.248555710494583</v>
      </c>
      <c r="AD11" s="17">
        <v>0.25050624121579801</v>
      </c>
      <c r="AE11" s="17"/>
      <c r="AF11" s="17">
        <v>0.24935124738859099</v>
      </c>
      <c r="AG11" s="17">
        <v>0.24513485945517</v>
      </c>
      <c r="AH11" s="17">
        <v>0.284431174727869</v>
      </c>
      <c r="AI11" s="17"/>
      <c r="AJ11" s="17">
        <v>0.24184812739324901</v>
      </c>
      <c r="AK11" s="17">
        <v>0.26319864328216602</v>
      </c>
      <c r="AL11" s="17">
        <v>0.22268454583174599</v>
      </c>
      <c r="AM11" s="17">
        <v>0.26345831738790798</v>
      </c>
      <c r="AN11" s="17">
        <v>0.26991711227800103</v>
      </c>
      <c r="AO11" s="17"/>
      <c r="AP11" s="17">
        <v>0.23783365608282001</v>
      </c>
      <c r="AQ11" s="17">
        <v>0.24422045995456501</v>
      </c>
      <c r="AR11" s="17">
        <v>0.25848167290306501</v>
      </c>
      <c r="AS11" s="17"/>
      <c r="AT11" s="17">
        <v>0.26438559902586301</v>
      </c>
      <c r="AU11" s="17">
        <v>0.245051952513299</v>
      </c>
      <c r="AV11" s="17">
        <v>0.25711822261467099</v>
      </c>
      <c r="AW11" s="17">
        <v>0.27292883420963998</v>
      </c>
      <c r="AX11" s="17">
        <v>0.20879937305429599</v>
      </c>
      <c r="AY11" s="17">
        <v>0.23733077954798501</v>
      </c>
    </row>
    <row r="12" spans="2:51" x14ac:dyDescent="0.35">
      <c r="B12" s="18" t="s">
        <v>230</v>
      </c>
      <c r="C12" s="17">
        <v>0.237534543923343</v>
      </c>
      <c r="D12" s="17">
        <v>0.23681146769818201</v>
      </c>
      <c r="E12" s="17">
        <v>0.238445969383662</v>
      </c>
      <c r="F12" s="17"/>
      <c r="G12" s="17">
        <v>0.14033350006964801</v>
      </c>
      <c r="H12" s="17">
        <v>0.197770111056882</v>
      </c>
      <c r="I12" s="17">
        <v>0.24374156363990701</v>
      </c>
      <c r="J12" s="17">
        <v>0.226368818757165</v>
      </c>
      <c r="K12" s="17">
        <v>0.29011850993333899</v>
      </c>
      <c r="L12" s="17">
        <v>0.30293939392163699</v>
      </c>
      <c r="M12" s="17"/>
      <c r="N12" s="17">
        <v>0.24134699341028501</v>
      </c>
      <c r="O12" s="17">
        <v>0.24660814720069399</v>
      </c>
      <c r="P12" s="17">
        <v>0.23733197750773</v>
      </c>
      <c r="Q12" s="17">
        <v>0.22722294442294999</v>
      </c>
      <c r="R12" s="17"/>
      <c r="S12" s="17">
        <v>0.17166683570914301</v>
      </c>
      <c r="T12" s="17">
        <v>0.259302825914138</v>
      </c>
      <c r="U12" s="17">
        <v>0.22751587433845</v>
      </c>
      <c r="V12" s="17">
        <v>0.25238287850855201</v>
      </c>
      <c r="W12" s="17">
        <v>0.21872403248202499</v>
      </c>
      <c r="X12" s="17">
        <v>0.245281450523061</v>
      </c>
      <c r="Y12" s="17">
        <v>0.26109064096886397</v>
      </c>
      <c r="Z12" s="17">
        <v>0.269223536359537</v>
      </c>
      <c r="AA12" s="17">
        <v>0.24768924127671699</v>
      </c>
      <c r="AB12" s="17">
        <v>0.26997375611108998</v>
      </c>
      <c r="AC12" s="17">
        <v>0.19338368258865499</v>
      </c>
      <c r="AD12" s="17">
        <v>0.28719370056450999</v>
      </c>
      <c r="AE12" s="17"/>
      <c r="AF12" s="17">
        <v>0.25585311119646098</v>
      </c>
      <c r="AG12" s="17">
        <v>0.25436602493143001</v>
      </c>
      <c r="AH12" s="17">
        <v>0.19929992131668101</v>
      </c>
      <c r="AI12" s="17"/>
      <c r="AJ12" s="17">
        <v>0.28330175848783001</v>
      </c>
      <c r="AK12" s="17">
        <v>0.20243811019358501</v>
      </c>
      <c r="AL12" s="17">
        <v>0.26309255900695</v>
      </c>
      <c r="AM12" s="17">
        <v>0.16398458517758699</v>
      </c>
      <c r="AN12" s="17">
        <v>0.22943895317830601</v>
      </c>
      <c r="AO12" s="17"/>
      <c r="AP12" s="17">
        <v>0.28590342496052501</v>
      </c>
      <c r="AQ12" s="17">
        <v>0.213358358571234</v>
      </c>
      <c r="AR12" s="17">
        <v>0.22221593588549399</v>
      </c>
      <c r="AS12" s="17"/>
      <c r="AT12" s="17">
        <v>0.294848339665297</v>
      </c>
      <c r="AU12" s="17">
        <v>0.24906952839566401</v>
      </c>
      <c r="AV12" s="17">
        <v>0.15217840384648099</v>
      </c>
      <c r="AW12" s="17">
        <v>0.201588483954003</v>
      </c>
      <c r="AX12" s="17">
        <v>0.19249090679255901</v>
      </c>
      <c r="AY12" s="17">
        <v>0.145853891638524</v>
      </c>
    </row>
    <row r="13" spans="2:51" x14ac:dyDescent="0.35">
      <c r="B13" s="18" t="s">
        <v>231</v>
      </c>
      <c r="C13" s="17">
        <v>0.13466620283561401</v>
      </c>
      <c r="D13" s="17">
        <v>0.12712246447353201</v>
      </c>
      <c r="E13" s="17">
        <v>0.141686581598651</v>
      </c>
      <c r="F13" s="17"/>
      <c r="G13" s="17">
        <v>7.91013468688051E-2</v>
      </c>
      <c r="H13" s="17">
        <v>8.2626563050338594E-2</v>
      </c>
      <c r="I13" s="17">
        <v>0.12763739221032799</v>
      </c>
      <c r="J13" s="17">
        <v>0.15629118197700401</v>
      </c>
      <c r="K13" s="17">
        <v>0.15531565562183899</v>
      </c>
      <c r="L13" s="17">
        <v>0.188030966965922</v>
      </c>
      <c r="M13" s="17"/>
      <c r="N13" s="17">
        <v>0.13422754281391699</v>
      </c>
      <c r="O13" s="17">
        <v>0.12509535228064</v>
      </c>
      <c r="P13" s="17">
        <v>0.12943281987230101</v>
      </c>
      <c r="Q13" s="17">
        <v>0.14929711385154301</v>
      </c>
      <c r="R13" s="17"/>
      <c r="S13" s="17">
        <v>0.10378827253288</v>
      </c>
      <c r="T13" s="17">
        <v>0.13120128279716101</v>
      </c>
      <c r="U13" s="17">
        <v>0.124312205896409</v>
      </c>
      <c r="V13" s="17">
        <v>0.12201483674463599</v>
      </c>
      <c r="W13" s="17">
        <v>0.14580441394316601</v>
      </c>
      <c r="X13" s="17">
        <v>0.120370043232539</v>
      </c>
      <c r="Y13" s="17">
        <v>0.127908257520715</v>
      </c>
      <c r="Z13" s="17">
        <v>0.16145783775987099</v>
      </c>
      <c r="AA13" s="17">
        <v>0.141125665211221</v>
      </c>
      <c r="AB13" s="17">
        <v>0.17448107157645901</v>
      </c>
      <c r="AC13" s="17">
        <v>0.16667156286753401</v>
      </c>
      <c r="AD13" s="17">
        <v>0.16202671570518301</v>
      </c>
      <c r="AE13" s="17"/>
      <c r="AF13" s="17">
        <v>0.17078281172075299</v>
      </c>
      <c r="AG13" s="17">
        <v>0.121165379440172</v>
      </c>
      <c r="AH13" s="17">
        <v>0.12262083327927401</v>
      </c>
      <c r="AI13" s="17"/>
      <c r="AJ13" s="17">
        <v>0.16031767153028401</v>
      </c>
      <c r="AK13" s="17">
        <v>0.100249533014738</v>
      </c>
      <c r="AL13" s="17">
        <v>0.13277909685835501</v>
      </c>
      <c r="AM13" s="17">
        <v>0.27522538281622699</v>
      </c>
      <c r="AN13" s="17">
        <v>0.13462486613113001</v>
      </c>
      <c r="AO13" s="17"/>
      <c r="AP13" s="17">
        <v>0.139887396895329</v>
      </c>
      <c r="AQ13" s="17">
        <v>0.109946355074641</v>
      </c>
      <c r="AR13" s="17">
        <v>0.123538853684037</v>
      </c>
      <c r="AS13" s="17"/>
      <c r="AT13" s="17">
        <v>0.16392606750060201</v>
      </c>
      <c r="AU13" s="17">
        <v>0.120540381483989</v>
      </c>
      <c r="AV13" s="17">
        <v>0.122337226428767</v>
      </c>
      <c r="AW13" s="17">
        <v>0.118146190996632</v>
      </c>
      <c r="AX13" s="17">
        <v>0.122554267702669</v>
      </c>
      <c r="AY13" s="17">
        <v>7.4982960883879499E-2</v>
      </c>
    </row>
    <row r="14" spans="2:51" x14ac:dyDescent="0.35">
      <c r="B14" s="18" t="s">
        <v>72</v>
      </c>
      <c r="C14" s="17">
        <v>1.21471315430837E-2</v>
      </c>
      <c r="D14" s="17">
        <v>1.57184117845931E-2</v>
      </c>
      <c r="E14" s="17">
        <v>8.7232521354734197E-3</v>
      </c>
      <c r="F14" s="17"/>
      <c r="G14" s="17">
        <v>3.7520522570584698E-2</v>
      </c>
      <c r="H14" s="17">
        <v>1.8948199484031699E-2</v>
      </c>
      <c r="I14" s="17">
        <v>1.11850755556046E-2</v>
      </c>
      <c r="J14" s="17">
        <v>3.9737512187816701E-3</v>
      </c>
      <c r="K14" s="17">
        <v>3.0721504058322199E-3</v>
      </c>
      <c r="L14" s="17">
        <v>3.3019839870762702E-3</v>
      </c>
      <c r="M14" s="17"/>
      <c r="N14" s="17">
        <v>1.1213257498288101E-2</v>
      </c>
      <c r="O14" s="17">
        <v>1.5838618538260098E-2</v>
      </c>
      <c r="P14" s="17">
        <v>9.9288383050598304E-3</v>
      </c>
      <c r="Q14" s="17">
        <v>1.14253035818416E-2</v>
      </c>
      <c r="R14" s="17"/>
      <c r="S14" s="17">
        <v>2.1964582448287601E-2</v>
      </c>
      <c r="T14" s="17">
        <v>1.0941581615535699E-2</v>
      </c>
      <c r="U14" s="17">
        <v>1.0704348632812799E-2</v>
      </c>
      <c r="V14" s="17">
        <v>1.31549543578156E-2</v>
      </c>
      <c r="W14" s="17">
        <v>4.0495726117477301E-3</v>
      </c>
      <c r="X14" s="17">
        <v>1.22644301864965E-2</v>
      </c>
      <c r="Y14" s="17">
        <v>1.5409858440161499E-2</v>
      </c>
      <c r="Z14" s="17">
        <v>8.061160735605E-3</v>
      </c>
      <c r="AA14" s="17">
        <v>4.2555898680467202E-3</v>
      </c>
      <c r="AB14" s="17">
        <v>7.92132538847155E-3</v>
      </c>
      <c r="AC14" s="17">
        <v>2.35106432015211E-2</v>
      </c>
      <c r="AD14" s="17">
        <v>1.03833746594545E-2</v>
      </c>
      <c r="AE14" s="17"/>
      <c r="AF14" s="17">
        <v>4.7270499092946497E-3</v>
      </c>
      <c r="AG14" s="17">
        <v>1.0229750917544101E-2</v>
      </c>
      <c r="AH14" s="17">
        <v>1.8970631844032599E-2</v>
      </c>
      <c r="AI14" s="17"/>
      <c r="AJ14" s="17">
        <v>7.4012255566472899E-3</v>
      </c>
      <c r="AK14" s="17">
        <v>1.4115839157616701E-2</v>
      </c>
      <c r="AL14" s="17">
        <v>2.05317676955943E-2</v>
      </c>
      <c r="AM14" s="17">
        <v>2.55720550000826E-2</v>
      </c>
      <c r="AN14" s="17">
        <v>1.82532523792391E-2</v>
      </c>
      <c r="AO14" s="17"/>
      <c r="AP14" s="17">
        <v>4.9004998389319404E-3</v>
      </c>
      <c r="AQ14" s="17">
        <v>1.1381526780079599E-2</v>
      </c>
      <c r="AR14" s="17">
        <v>1.31081467110472E-2</v>
      </c>
      <c r="AS14" s="17"/>
      <c r="AT14" s="17">
        <v>3.9837183991911001E-3</v>
      </c>
      <c r="AU14" s="17">
        <v>7.87837467669808E-3</v>
      </c>
      <c r="AV14" s="17">
        <v>2.05754048907014E-2</v>
      </c>
      <c r="AW14" s="17">
        <v>2.3445842234122501E-2</v>
      </c>
      <c r="AX14" s="17">
        <v>1.98820837096624E-2</v>
      </c>
      <c r="AY14" s="17">
        <v>1.9677037836144901E-2</v>
      </c>
    </row>
    <row r="15" spans="2:51" x14ac:dyDescent="0.35">
      <c r="B15" s="18" t="s">
        <v>232</v>
      </c>
      <c r="C15" s="20">
        <v>0.36725023266760798</v>
      </c>
      <c r="D15" s="20">
        <v>0.36364856248410699</v>
      </c>
      <c r="E15" s="20">
        <v>0.36961605831612399</v>
      </c>
      <c r="F15" s="20"/>
      <c r="G15" s="20">
        <v>0.53495541252378198</v>
      </c>
      <c r="H15" s="20">
        <v>0.44525510138010899</v>
      </c>
      <c r="I15" s="20">
        <v>0.38838229912031202</v>
      </c>
      <c r="J15" s="20">
        <v>0.35344123404634697</v>
      </c>
      <c r="K15" s="20">
        <v>0.29716853865362702</v>
      </c>
      <c r="L15" s="20">
        <v>0.23390186932670601</v>
      </c>
      <c r="M15" s="20"/>
      <c r="N15" s="20">
        <v>0.38964718928366798</v>
      </c>
      <c r="O15" s="20">
        <v>0.37098494916911801</v>
      </c>
      <c r="P15" s="20">
        <v>0.34460513147313598</v>
      </c>
      <c r="Q15" s="20">
        <v>0.35696699087108602</v>
      </c>
      <c r="R15" s="20"/>
      <c r="S15" s="20">
        <v>0.45965623398818001</v>
      </c>
      <c r="T15" s="20">
        <v>0.39085543014941299</v>
      </c>
      <c r="U15" s="20">
        <v>0.35400005057988998</v>
      </c>
      <c r="V15" s="20">
        <v>0.36064759319092998</v>
      </c>
      <c r="W15" s="20">
        <v>0.355810621664158</v>
      </c>
      <c r="X15" s="20">
        <v>0.39992826564760597</v>
      </c>
      <c r="Y15" s="20">
        <v>0.33639170405269903</v>
      </c>
      <c r="Z15" s="20">
        <v>0.328614425188818</v>
      </c>
      <c r="AA15" s="20">
        <v>0.34774982462058301</v>
      </c>
      <c r="AB15" s="20">
        <v>0.27786211427299201</v>
      </c>
      <c r="AC15" s="20">
        <v>0.36787840084770701</v>
      </c>
      <c r="AD15" s="20">
        <v>0.289889967855054</v>
      </c>
      <c r="AE15" s="20"/>
      <c r="AF15" s="20">
        <v>0.31928577978490102</v>
      </c>
      <c r="AG15" s="20">
        <v>0.369103985255684</v>
      </c>
      <c r="AH15" s="20">
        <v>0.37467743883214399</v>
      </c>
      <c r="AI15" s="20"/>
      <c r="AJ15" s="20">
        <v>0.30713121703198998</v>
      </c>
      <c r="AK15" s="20">
        <v>0.41999787435189401</v>
      </c>
      <c r="AL15" s="20">
        <v>0.36091203060735499</v>
      </c>
      <c r="AM15" s="20">
        <v>0.27175965961819398</v>
      </c>
      <c r="AN15" s="20">
        <v>0.34776581603332402</v>
      </c>
      <c r="AO15" s="20"/>
      <c r="AP15" s="20">
        <v>0.331475022222393</v>
      </c>
      <c r="AQ15" s="20">
        <v>0.42109329961948</v>
      </c>
      <c r="AR15" s="20">
        <v>0.38265539081635702</v>
      </c>
      <c r="AS15" s="20"/>
      <c r="AT15" s="20">
        <v>0.272856275409047</v>
      </c>
      <c r="AU15" s="20">
        <v>0.37745976293035</v>
      </c>
      <c r="AV15" s="20">
        <v>0.44779074221937998</v>
      </c>
      <c r="AW15" s="20">
        <v>0.38389064860560301</v>
      </c>
      <c r="AX15" s="20">
        <v>0.45627336874081298</v>
      </c>
      <c r="AY15" s="20">
        <v>0.52215533009346604</v>
      </c>
    </row>
    <row r="16" spans="2:51" x14ac:dyDescent="0.35">
      <c r="B16" s="18" t="s">
        <v>233</v>
      </c>
      <c r="C16" s="20">
        <v>0.37220074675895798</v>
      </c>
      <c r="D16" s="20">
        <v>0.36393393217171499</v>
      </c>
      <c r="E16" s="20">
        <v>0.38013255098231302</v>
      </c>
      <c r="F16" s="20"/>
      <c r="G16" s="20">
        <v>0.219434846938453</v>
      </c>
      <c r="H16" s="20">
        <v>0.28039667410722002</v>
      </c>
      <c r="I16" s="20">
        <v>0.371378955850234</v>
      </c>
      <c r="J16" s="20">
        <v>0.382660000734169</v>
      </c>
      <c r="K16" s="20">
        <v>0.44543416555517901</v>
      </c>
      <c r="L16" s="20">
        <v>0.49097036088755902</v>
      </c>
      <c r="M16" s="20"/>
      <c r="N16" s="20">
        <v>0.375574536224202</v>
      </c>
      <c r="O16" s="20">
        <v>0.37170349948133402</v>
      </c>
      <c r="P16" s="20">
        <v>0.36676479738003098</v>
      </c>
      <c r="Q16" s="20">
        <v>0.37652005827449198</v>
      </c>
      <c r="R16" s="20"/>
      <c r="S16" s="20">
        <v>0.27545510824202302</v>
      </c>
      <c r="T16" s="20">
        <v>0.39050410871129898</v>
      </c>
      <c r="U16" s="20">
        <v>0.35182808023485901</v>
      </c>
      <c r="V16" s="20">
        <v>0.37439771525318799</v>
      </c>
      <c r="W16" s="20">
        <v>0.364528446425191</v>
      </c>
      <c r="X16" s="20">
        <v>0.36565149375560002</v>
      </c>
      <c r="Y16" s="20">
        <v>0.38899889848957903</v>
      </c>
      <c r="Z16" s="20">
        <v>0.43068137411940899</v>
      </c>
      <c r="AA16" s="20">
        <v>0.38881490648793898</v>
      </c>
      <c r="AB16" s="20">
        <v>0.44445482768754901</v>
      </c>
      <c r="AC16" s="20">
        <v>0.360055245456189</v>
      </c>
      <c r="AD16" s="20">
        <v>0.449220416269694</v>
      </c>
      <c r="AE16" s="20"/>
      <c r="AF16" s="20">
        <v>0.42663592291721403</v>
      </c>
      <c r="AG16" s="20">
        <v>0.37553140437160198</v>
      </c>
      <c r="AH16" s="20">
        <v>0.32192075459595498</v>
      </c>
      <c r="AI16" s="20"/>
      <c r="AJ16" s="20">
        <v>0.44361943001811399</v>
      </c>
      <c r="AK16" s="20">
        <v>0.30268764320832298</v>
      </c>
      <c r="AL16" s="20">
        <v>0.39587165586530498</v>
      </c>
      <c r="AM16" s="20">
        <v>0.43920996799381501</v>
      </c>
      <c r="AN16" s="20">
        <v>0.36406381930943599</v>
      </c>
      <c r="AO16" s="20"/>
      <c r="AP16" s="20">
        <v>0.42579082185585398</v>
      </c>
      <c r="AQ16" s="20">
        <v>0.32330471364587599</v>
      </c>
      <c r="AR16" s="20">
        <v>0.34575478956953098</v>
      </c>
      <c r="AS16" s="20"/>
      <c r="AT16" s="20">
        <v>0.45877440716589901</v>
      </c>
      <c r="AU16" s="20">
        <v>0.36960990987965298</v>
      </c>
      <c r="AV16" s="20">
        <v>0.274515630275248</v>
      </c>
      <c r="AW16" s="20">
        <v>0.31973467495063501</v>
      </c>
      <c r="AX16" s="20">
        <v>0.31504517449522801</v>
      </c>
      <c r="AY16" s="20">
        <v>0.22083685252240401</v>
      </c>
    </row>
    <row r="17" spans="2:51" x14ac:dyDescent="0.35">
      <c r="B17" s="18" t="s">
        <v>86</v>
      </c>
      <c r="C17" s="21">
        <v>-4.9505140913501701E-3</v>
      </c>
      <c r="D17" s="21">
        <v>-2.8536968760789499E-4</v>
      </c>
      <c r="E17" s="21">
        <v>-1.0516492666189699E-2</v>
      </c>
      <c r="F17" s="21"/>
      <c r="G17" s="21">
        <v>0.31552056558532898</v>
      </c>
      <c r="H17" s="21">
        <v>0.16485842727288799</v>
      </c>
      <c r="I17" s="21">
        <v>1.70033432700771E-2</v>
      </c>
      <c r="J17" s="21">
        <v>-2.92187666878218E-2</v>
      </c>
      <c r="K17" s="21">
        <v>-0.14826562690155101</v>
      </c>
      <c r="L17" s="21">
        <v>-0.25706849156085299</v>
      </c>
      <c r="M17" s="21"/>
      <c r="N17" s="21">
        <v>1.4072653059465499E-2</v>
      </c>
      <c r="O17" s="21">
        <v>-7.1855031221629295E-4</v>
      </c>
      <c r="P17" s="21">
        <v>-2.2159665906894801E-2</v>
      </c>
      <c r="Q17" s="21">
        <v>-1.95530674034066E-2</v>
      </c>
      <c r="R17" s="21"/>
      <c r="S17" s="21">
        <v>0.18420112574615699</v>
      </c>
      <c r="T17" s="21">
        <v>3.5132143811394999E-4</v>
      </c>
      <c r="U17" s="21">
        <v>2.1719703450306898E-3</v>
      </c>
      <c r="V17" s="21">
        <v>-1.37501220622578E-2</v>
      </c>
      <c r="W17" s="21">
        <v>-8.7178247610327792E-3</v>
      </c>
      <c r="X17" s="21">
        <v>3.4276771892005599E-2</v>
      </c>
      <c r="Y17" s="21">
        <v>-5.2607194436880098E-2</v>
      </c>
      <c r="Z17" s="21">
        <v>-0.102066948930591</v>
      </c>
      <c r="AA17" s="21">
        <v>-4.1065081867355101E-2</v>
      </c>
      <c r="AB17" s="21">
        <v>-0.166592713414557</v>
      </c>
      <c r="AC17" s="21">
        <v>7.8231553915185693E-3</v>
      </c>
      <c r="AD17" s="21">
        <v>-0.15933044841464</v>
      </c>
      <c r="AE17" s="21"/>
      <c r="AF17" s="21">
        <v>-0.107350143132313</v>
      </c>
      <c r="AG17" s="21">
        <v>-6.4274191159178198E-3</v>
      </c>
      <c r="AH17" s="21">
        <v>5.2756684236189198E-2</v>
      </c>
      <c r="AI17" s="21"/>
      <c r="AJ17" s="21">
        <v>-0.13648821298612401</v>
      </c>
      <c r="AK17" s="21">
        <v>0.117310231143572</v>
      </c>
      <c r="AL17" s="21">
        <v>-3.49596252579501E-2</v>
      </c>
      <c r="AM17" s="21">
        <v>-0.16745030837562</v>
      </c>
      <c r="AN17" s="21">
        <v>-1.6298003276111299E-2</v>
      </c>
      <c r="AO17" s="21"/>
      <c r="AP17" s="21">
        <v>-9.4315799633461303E-2</v>
      </c>
      <c r="AQ17" s="21">
        <v>9.7788585973603806E-2</v>
      </c>
      <c r="AR17" s="21">
        <v>3.6900601246826301E-2</v>
      </c>
      <c r="AS17" s="21"/>
      <c r="AT17" s="21">
        <v>-0.18591813175685201</v>
      </c>
      <c r="AU17" s="21">
        <v>7.8498530506974605E-3</v>
      </c>
      <c r="AV17" s="21">
        <v>0.173275111944132</v>
      </c>
      <c r="AW17" s="21">
        <v>6.4155973654967793E-2</v>
      </c>
      <c r="AX17" s="21">
        <v>0.141228194245585</v>
      </c>
      <c r="AY17" s="21">
        <v>0.301318477571063</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Y22"/>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236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227</v>
      </c>
      <c r="C9" s="17">
        <v>0.23935939518114099</v>
      </c>
      <c r="D9" s="17">
        <v>0.200398267173753</v>
      </c>
      <c r="E9" s="17">
        <v>0.27806003815174302</v>
      </c>
      <c r="F9" s="17"/>
      <c r="G9" s="17">
        <v>0.25073308290470703</v>
      </c>
      <c r="H9" s="17">
        <v>0.294833010106062</v>
      </c>
      <c r="I9" s="17">
        <v>0.298310980536306</v>
      </c>
      <c r="J9" s="17">
        <v>0.25940319702794001</v>
      </c>
      <c r="K9" s="17">
        <v>0.212569657823002</v>
      </c>
      <c r="L9" s="17">
        <v>0.14072703507256901</v>
      </c>
      <c r="M9" s="17"/>
      <c r="N9" s="17">
        <v>0.19884006977491001</v>
      </c>
      <c r="O9" s="17">
        <v>0.221488508299681</v>
      </c>
      <c r="P9" s="17">
        <v>0.24876130601823901</v>
      </c>
      <c r="Q9" s="17">
        <v>0.29242810056909502</v>
      </c>
      <c r="R9" s="17"/>
      <c r="S9" s="17">
        <v>0.26620351519025898</v>
      </c>
      <c r="T9" s="17">
        <v>0.227753071208116</v>
      </c>
      <c r="U9" s="17">
        <v>0.18022459554446901</v>
      </c>
      <c r="V9" s="17">
        <v>0.18777312232101701</v>
      </c>
      <c r="W9" s="17">
        <v>0.21923821929397799</v>
      </c>
      <c r="X9" s="17">
        <v>0.248126237453451</v>
      </c>
      <c r="Y9" s="17">
        <v>0.273427114954155</v>
      </c>
      <c r="Z9" s="17">
        <v>0.224236499705049</v>
      </c>
      <c r="AA9" s="17">
        <v>0.29374652009121599</v>
      </c>
      <c r="AB9" s="17">
        <v>0.23606099736025801</v>
      </c>
      <c r="AC9" s="17">
        <v>0.20534410382871099</v>
      </c>
      <c r="AD9" s="17">
        <v>0.29352132671277498</v>
      </c>
      <c r="AE9" s="17"/>
      <c r="AF9" s="17">
        <v>0.22132348503063201</v>
      </c>
      <c r="AG9" s="17">
        <v>0.23297299550874301</v>
      </c>
      <c r="AH9" s="17">
        <v>0.27905663944829201</v>
      </c>
      <c r="AI9" s="17"/>
      <c r="AJ9" s="17">
        <v>0.18014159033626101</v>
      </c>
      <c r="AK9" s="17">
        <v>0.26195352339632699</v>
      </c>
      <c r="AL9" s="17">
        <v>0.17090310780904799</v>
      </c>
      <c r="AM9" s="17">
        <v>0.35044226833241299</v>
      </c>
      <c r="AN9" s="17">
        <v>0.31844862103008398</v>
      </c>
      <c r="AO9" s="17"/>
      <c r="AP9" s="17">
        <v>0.18749972630245501</v>
      </c>
      <c r="AQ9" s="17">
        <v>0.28086079169434103</v>
      </c>
      <c r="AR9" s="17">
        <v>0.18365900609799099</v>
      </c>
      <c r="AS9" s="17"/>
      <c r="AT9" s="17">
        <v>0.15569364616565001</v>
      </c>
      <c r="AU9" s="17">
        <v>0.20512533436101801</v>
      </c>
      <c r="AV9" s="17">
        <v>0.36568731748120697</v>
      </c>
      <c r="AW9" s="17">
        <v>0.31153516047855101</v>
      </c>
      <c r="AX9" s="17">
        <v>0.339961525440718</v>
      </c>
      <c r="AY9" s="17">
        <v>0.27293728472579698</v>
      </c>
    </row>
    <row r="10" spans="2:51" x14ac:dyDescent="0.35">
      <c r="B10" s="18" t="s">
        <v>228</v>
      </c>
      <c r="C10" s="17">
        <v>0.31354677481091198</v>
      </c>
      <c r="D10" s="17">
        <v>0.312802057818938</v>
      </c>
      <c r="E10" s="17">
        <v>0.31395413449965298</v>
      </c>
      <c r="F10" s="17"/>
      <c r="G10" s="17">
        <v>0.33778656565232601</v>
      </c>
      <c r="H10" s="17">
        <v>0.34452651321146199</v>
      </c>
      <c r="I10" s="17">
        <v>0.33811595369158798</v>
      </c>
      <c r="J10" s="17">
        <v>0.29351537309252002</v>
      </c>
      <c r="K10" s="17">
        <v>0.29526905862570502</v>
      </c>
      <c r="L10" s="17">
        <v>0.28088665631280402</v>
      </c>
      <c r="M10" s="17"/>
      <c r="N10" s="17">
        <v>0.33608605448957801</v>
      </c>
      <c r="O10" s="17">
        <v>0.311445317725772</v>
      </c>
      <c r="P10" s="17">
        <v>0.30901996115200803</v>
      </c>
      <c r="Q10" s="17">
        <v>0.29544367239792801</v>
      </c>
      <c r="R10" s="17"/>
      <c r="S10" s="17">
        <v>0.29593659307504999</v>
      </c>
      <c r="T10" s="17">
        <v>0.33955086587252098</v>
      </c>
      <c r="U10" s="17">
        <v>0.31109742354911502</v>
      </c>
      <c r="V10" s="17">
        <v>0.27547443952364198</v>
      </c>
      <c r="W10" s="17">
        <v>0.36406392178555502</v>
      </c>
      <c r="X10" s="17">
        <v>0.33823785871599199</v>
      </c>
      <c r="Y10" s="17">
        <v>0.28402901464964803</v>
      </c>
      <c r="Z10" s="17">
        <v>0.31120360098552802</v>
      </c>
      <c r="AA10" s="17">
        <v>0.3423519462356</v>
      </c>
      <c r="AB10" s="17">
        <v>0.280338337053753</v>
      </c>
      <c r="AC10" s="17">
        <v>0.35487120955477303</v>
      </c>
      <c r="AD10" s="17">
        <v>0.21883597710137101</v>
      </c>
      <c r="AE10" s="17"/>
      <c r="AF10" s="17">
        <v>0.28445964282590103</v>
      </c>
      <c r="AG10" s="17">
        <v>0.33613908822744898</v>
      </c>
      <c r="AH10" s="17">
        <v>0.30041061067727198</v>
      </c>
      <c r="AI10" s="17"/>
      <c r="AJ10" s="17">
        <v>0.283824195361846</v>
      </c>
      <c r="AK10" s="17">
        <v>0.35990728345030898</v>
      </c>
      <c r="AL10" s="17">
        <v>0.33141110209151198</v>
      </c>
      <c r="AM10" s="17">
        <v>0.20213053537616801</v>
      </c>
      <c r="AN10" s="17">
        <v>0.28850778117473602</v>
      </c>
      <c r="AO10" s="17"/>
      <c r="AP10" s="17">
        <v>0.260603744478898</v>
      </c>
      <c r="AQ10" s="17">
        <v>0.34224610660372001</v>
      </c>
      <c r="AR10" s="17">
        <v>0.38144367020366898</v>
      </c>
      <c r="AS10" s="17"/>
      <c r="AT10" s="17">
        <v>0.29194959502103202</v>
      </c>
      <c r="AU10" s="17">
        <v>0.34518146320069198</v>
      </c>
      <c r="AV10" s="17">
        <v>0.30233804052450403</v>
      </c>
      <c r="AW10" s="17">
        <v>0.292792778160189</v>
      </c>
      <c r="AX10" s="17">
        <v>0.31780756969461599</v>
      </c>
      <c r="AY10" s="17">
        <v>0.35833986703763898</v>
      </c>
    </row>
    <row r="11" spans="2:51" x14ac:dyDescent="0.35">
      <c r="B11" s="18" t="s">
        <v>229</v>
      </c>
      <c r="C11" s="17">
        <v>0.18640015434670901</v>
      </c>
      <c r="D11" s="17">
        <v>0.20649711246803701</v>
      </c>
      <c r="E11" s="17">
        <v>0.16658662161264401</v>
      </c>
      <c r="F11" s="17"/>
      <c r="G11" s="17">
        <v>0.18974993753991201</v>
      </c>
      <c r="H11" s="17">
        <v>0.15703246674928301</v>
      </c>
      <c r="I11" s="17">
        <v>0.13747254186935201</v>
      </c>
      <c r="J11" s="17">
        <v>0.18484877656851201</v>
      </c>
      <c r="K11" s="17">
        <v>0.21701671718646001</v>
      </c>
      <c r="L11" s="17">
        <v>0.22846138212667499</v>
      </c>
      <c r="M11" s="17"/>
      <c r="N11" s="17">
        <v>0.184705212734084</v>
      </c>
      <c r="O11" s="17">
        <v>0.19061923359809599</v>
      </c>
      <c r="P11" s="17">
        <v>0.19944778024572599</v>
      </c>
      <c r="Q11" s="17">
        <v>0.172756834134148</v>
      </c>
      <c r="R11" s="17"/>
      <c r="S11" s="17">
        <v>0.16075169497573299</v>
      </c>
      <c r="T11" s="17">
        <v>0.175167233917051</v>
      </c>
      <c r="U11" s="17">
        <v>0.20386527911201299</v>
      </c>
      <c r="V11" s="17">
        <v>0.237273647313861</v>
      </c>
      <c r="W11" s="17">
        <v>0.15889485646218501</v>
      </c>
      <c r="X11" s="17">
        <v>0.195247656557056</v>
      </c>
      <c r="Y11" s="17">
        <v>0.20602694462621399</v>
      </c>
      <c r="Z11" s="17">
        <v>0.191375786933003</v>
      </c>
      <c r="AA11" s="17">
        <v>0.167699982110212</v>
      </c>
      <c r="AB11" s="17">
        <v>0.19103347844879701</v>
      </c>
      <c r="AC11" s="17">
        <v>0.176623048983856</v>
      </c>
      <c r="AD11" s="17">
        <v>0.20545760819255299</v>
      </c>
      <c r="AE11" s="17"/>
      <c r="AF11" s="17">
        <v>0.20282410279034699</v>
      </c>
      <c r="AG11" s="17">
        <v>0.17323948527327299</v>
      </c>
      <c r="AH11" s="17">
        <v>0.195366772087569</v>
      </c>
      <c r="AI11" s="17"/>
      <c r="AJ11" s="17">
        <v>0.196189492223521</v>
      </c>
      <c r="AK11" s="17">
        <v>0.179013994913998</v>
      </c>
      <c r="AL11" s="17">
        <v>0.18484986752091701</v>
      </c>
      <c r="AM11" s="17">
        <v>0.28348436706353602</v>
      </c>
      <c r="AN11" s="17">
        <v>0.164399816920723</v>
      </c>
      <c r="AO11" s="17"/>
      <c r="AP11" s="17">
        <v>0.19213089613069401</v>
      </c>
      <c r="AQ11" s="17">
        <v>0.16442066172082101</v>
      </c>
      <c r="AR11" s="17">
        <v>0.19368439628156001</v>
      </c>
      <c r="AS11" s="17"/>
      <c r="AT11" s="17">
        <v>0.22698855147875199</v>
      </c>
      <c r="AU11" s="17">
        <v>0.17794007198366199</v>
      </c>
      <c r="AV11" s="17">
        <v>0.14915763384192299</v>
      </c>
      <c r="AW11" s="17">
        <v>0.166440710795697</v>
      </c>
      <c r="AX11" s="17">
        <v>0.157083387127954</v>
      </c>
      <c r="AY11" s="17">
        <v>0.15968591315672701</v>
      </c>
    </row>
    <row r="12" spans="2:51" x14ac:dyDescent="0.35">
      <c r="B12" s="18" t="s">
        <v>230</v>
      </c>
      <c r="C12" s="17">
        <v>0.16831450469738601</v>
      </c>
      <c r="D12" s="17">
        <v>0.19486075725483701</v>
      </c>
      <c r="E12" s="17">
        <v>0.142705455664107</v>
      </c>
      <c r="F12" s="17"/>
      <c r="G12" s="17">
        <v>0.149141973417938</v>
      </c>
      <c r="H12" s="17">
        <v>0.15096238115247099</v>
      </c>
      <c r="I12" s="17">
        <v>0.14108075214672</v>
      </c>
      <c r="J12" s="17">
        <v>0.15972730261423301</v>
      </c>
      <c r="K12" s="17">
        <v>0.177774757827555</v>
      </c>
      <c r="L12" s="17">
        <v>0.21779115653383899</v>
      </c>
      <c r="M12" s="17"/>
      <c r="N12" s="17">
        <v>0.17918858683028799</v>
      </c>
      <c r="O12" s="17">
        <v>0.18301121657088501</v>
      </c>
      <c r="P12" s="17">
        <v>0.156528901451334</v>
      </c>
      <c r="Q12" s="17">
        <v>0.152873977218944</v>
      </c>
      <c r="R12" s="17"/>
      <c r="S12" s="17">
        <v>0.17235875028582701</v>
      </c>
      <c r="T12" s="17">
        <v>0.164650531795102</v>
      </c>
      <c r="U12" s="17">
        <v>0.21349621714943201</v>
      </c>
      <c r="V12" s="17">
        <v>0.19752581832006799</v>
      </c>
      <c r="W12" s="17">
        <v>0.16834075695011799</v>
      </c>
      <c r="X12" s="17">
        <v>0.14190229568045301</v>
      </c>
      <c r="Y12" s="17">
        <v>0.16752345127833301</v>
      </c>
      <c r="Z12" s="17">
        <v>0.19775648786135</v>
      </c>
      <c r="AA12" s="17">
        <v>0.115441105566847</v>
      </c>
      <c r="AB12" s="17">
        <v>0.183898698293229</v>
      </c>
      <c r="AC12" s="17">
        <v>0.13906381448337901</v>
      </c>
      <c r="AD12" s="17">
        <v>0.19522670233183601</v>
      </c>
      <c r="AE12" s="17"/>
      <c r="AF12" s="17">
        <v>0.18340693764802601</v>
      </c>
      <c r="AG12" s="17">
        <v>0.17358463734990601</v>
      </c>
      <c r="AH12" s="17">
        <v>0.13191197959907699</v>
      </c>
      <c r="AI12" s="17"/>
      <c r="AJ12" s="17">
        <v>0.216413571939188</v>
      </c>
      <c r="AK12" s="17">
        <v>0.13351217478590499</v>
      </c>
      <c r="AL12" s="17">
        <v>0.19452348462111199</v>
      </c>
      <c r="AM12" s="17">
        <v>0.10533373557945699</v>
      </c>
      <c r="AN12" s="17">
        <v>0.13996832625796701</v>
      </c>
      <c r="AO12" s="17"/>
      <c r="AP12" s="17">
        <v>0.240871465583921</v>
      </c>
      <c r="AQ12" s="17">
        <v>0.15248592747572901</v>
      </c>
      <c r="AR12" s="17">
        <v>0.13551146558982399</v>
      </c>
      <c r="AS12" s="17"/>
      <c r="AT12" s="17">
        <v>0.20418068577390999</v>
      </c>
      <c r="AU12" s="17">
        <v>0.18427448692166701</v>
      </c>
      <c r="AV12" s="17">
        <v>0.11499535257571</v>
      </c>
      <c r="AW12" s="17">
        <v>0.15246235318950199</v>
      </c>
      <c r="AX12" s="17">
        <v>0.122557724673893</v>
      </c>
      <c r="AY12" s="17">
        <v>0.116435799401816</v>
      </c>
    </row>
    <row r="13" spans="2:51" x14ac:dyDescent="0.35">
      <c r="B13" s="18" t="s">
        <v>231</v>
      </c>
      <c r="C13" s="17">
        <v>8.7580207120252801E-2</v>
      </c>
      <c r="D13" s="17">
        <v>7.7605473001092606E-2</v>
      </c>
      <c r="E13" s="17">
        <v>9.6833951103828905E-2</v>
      </c>
      <c r="F13" s="17"/>
      <c r="G13" s="17">
        <v>5.2731374093471402E-2</v>
      </c>
      <c r="H13" s="17">
        <v>5.2645628780721897E-2</v>
      </c>
      <c r="I13" s="17">
        <v>7.8463595266967098E-2</v>
      </c>
      <c r="J13" s="17">
        <v>0.101161038768574</v>
      </c>
      <c r="K13" s="17">
        <v>9.7369808537278696E-2</v>
      </c>
      <c r="L13" s="17">
        <v>0.12883178596703701</v>
      </c>
      <c r="M13" s="17"/>
      <c r="N13" s="17">
        <v>9.9210366627220894E-2</v>
      </c>
      <c r="O13" s="17">
        <v>8.4931032337051696E-2</v>
      </c>
      <c r="P13" s="17">
        <v>8.2531768235881403E-2</v>
      </c>
      <c r="Q13" s="17">
        <v>8.1474470698975898E-2</v>
      </c>
      <c r="R13" s="17"/>
      <c r="S13" s="17">
        <v>9.4217542854682895E-2</v>
      </c>
      <c r="T13" s="17">
        <v>8.9088341264730003E-2</v>
      </c>
      <c r="U13" s="17">
        <v>8.8085535658735795E-2</v>
      </c>
      <c r="V13" s="17">
        <v>9.9594222642000699E-2</v>
      </c>
      <c r="W13" s="17">
        <v>8.9462245508163396E-2</v>
      </c>
      <c r="X13" s="17">
        <v>6.7748254917518097E-2</v>
      </c>
      <c r="Y13" s="17">
        <v>5.9216220060117501E-2</v>
      </c>
      <c r="Z13" s="17">
        <v>7.5427624515069902E-2</v>
      </c>
      <c r="AA13" s="17">
        <v>7.8551662552813595E-2</v>
      </c>
      <c r="AB13" s="17">
        <v>0.105283380819871</v>
      </c>
      <c r="AC13" s="17">
        <v>0.119213995811333</v>
      </c>
      <c r="AD13" s="17">
        <v>8.6958385661464299E-2</v>
      </c>
      <c r="AE13" s="17"/>
      <c r="AF13" s="17">
        <v>0.10572511350652</v>
      </c>
      <c r="AG13" s="17">
        <v>8.0931522577591605E-2</v>
      </c>
      <c r="AH13" s="17">
        <v>8.9861581788138495E-2</v>
      </c>
      <c r="AI13" s="17"/>
      <c r="AJ13" s="17">
        <v>0.118943041494743</v>
      </c>
      <c r="AK13" s="17">
        <v>6.0202965650736302E-2</v>
      </c>
      <c r="AL13" s="17">
        <v>0.114773378592141</v>
      </c>
      <c r="AM13" s="17">
        <v>5.8609093648426598E-2</v>
      </c>
      <c r="AN13" s="17">
        <v>8.3087109122344696E-2</v>
      </c>
      <c r="AO13" s="17"/>
      <c r="AP13" s="17">
        <v>0.11535387164606099</v>
      </c>
      <c r="AQ13" s="17">
        <v>5.5765946285601102E-2</v>
      </c>
      <c r="AR13" s="17">
        <v>0.101893875521926</v>
      </c>
      <c r="AS13" s="17"/>
      <c r="AT13" s="17">
        <v>0.117817012072909</v>
      </c>
      <c r="AU13" s="17">
        <v>8.3030767574724093E-2</v>
      </c>
      <c r="AV13" s="17">
        <v>5.4401175166998002E-2</v>
      </c>
      <c r="AW13" s="17">
        <v>7.3812108041393695E-2</v>
      </c>
      <c r="AX13" s="17">
        <v>5.8693800664812702E-2</v>
      </c>
      <c r="AY13" s="17">
        <v>8.4868890574989003E-2</v>
      </c>
    </row>
    <row r="14" spans="2:51" x14ac:dyDescent="0.35">
      <c r="B14" s="18" t="s">
        <v>72</v>
      </c>
      <c r="C14" s="17">
        <v>4.7989638435989397E-3</v>
      </c>
      <c r="D14" s="17">
        <v>7.8363322833425297E-3</v>
      </c>
      <c r="E14" s="17">
        <v>1.8597989680241801E-3</v>
      </c>
      <c r="F14" s="17"/>
      <c r="G14" s="17">
        <v>1.98570663916455E-2</v>
      </c>
      <c r="H14" s="17">
        <v>0</v>
      </c>
      <c r="I14" s="17">
        <v>6.5561764890663902E-3</v>
      </c>
      <c r="J14" s="17">
        <v>1.34431192822159E-3</v>
      </c>
      <c r="K14" s="17">
        <v>0</v>
      </c>
      <c r="L14" s="17">
        <v>3.3019839870762702E-3</v>
      </c>
      <c r="M14" s="17"/>
      <c r="N14" s="17">
        <v>1.9697095439184498E-3</v>
      </c>
      <c r="O14" s="17">
        <v>8.5046914685141303E-3</v>
      </c>
      <c r="P14" s="17">
        <v>3.7102828968113102E-3</v>
      </c>
      <c r="Q14" s="17">
        <v>5.0229449809091704E-3</v>
      </c>
      <c r="R14" s="17"/>
      <c r="S14" s="17">
        <v>1.05319036184483E-2</v>
      </c>
      <c r="T14" s="17">
        <v>3.7899559424801801E-3</v>
      </c>
      <c r="U14" s="17">
        <v>3.2309489862351599E-3</v>
      </c>
      <c r="V14" s="17">
        <v>2.3587498794109601E-3</v>
      </c>
      <c r="W14" s="17">
        <v>0</v>
      </c>
      <c r="X14" s="17">
        <v>8.7376966755289692E-3</v>
      </c>
      <c r="Y14" s="17">
        <v>9.7772544315318302E-3</v>
      </c>
      <c r="Z14" s="17">
        <v>0</v>
      </c>
      <c r="AA14" s="17">
        <v>2.2087834433110998E-3</v>
      </c>
      <c r="AB14" s="17">
        <v>3.3851080240916102E-3</v>
      </c>
      <c r="AC14" s="17">
        <v>4.8838273379476996E-3</v>
      </c>
      <c r="AD14" s="17">
        <v>0</v>
      </c>
      <c r="AE14" s="17"/>
      <c r="AF14" s="17">
        <v>2.2607181985731702E-3</v>
      </c>
      <c r="AG14" s="17">
        <v>3.1322710630365398E-3</v>
      </c>
      <c r="AH14" s="17">
        <v>3.3924163996527498E-3</v>
      </c>
      <c r="AI14" s="17"/>
      <c r="AJ14" s="17">
        <v>4.4881086444410103E-3</v>
      </c>
      <c r="AK14" s="17">
        <v>5.4100578027235398E-3</v>
      </c>
      <c r="AL14" s="17">
        <v>3.5390593652702002E-3</v>
      </c>
      <c r="AM14" s="17">
        <v>0</v>
      </c>
      <c r="AN14" s="17">
        <v>5.5883454941457302E-3</v>
      </c>
      <c r="AO14" s="17"/>
      <c r="AP14" s="17">
        <v>3.54029585797011E-3</v>
      </c>
      <c r="AQ14" s="17">
        <v>4.2205662197889902E-3</v>
      </c>
      <c r="AR14" s="17">
        <v>3.80758630503066E-3</v>
      </c>
      <c r="AS14" s="17"/>
      <c r="AT14" s="17">
        <v>3.37050948774604E-3</v>
      </c>
      <c r="AU14" s="17">
        <v>4.4478759582380397E-3</v>
      </c>
      <c r="AV14" s="17">
        <v>1.3420480409658399E-2</v>
      </c>
      <c r="AW14" s="17">
        <v>2.9568893346673801E-3</v>
      </c>
      <c r="AX14" s="17">
        <v>3.8959923980070401E-3</v>
      </c>
      <c r="AY14" s="17">
        <v>7.7322451030319801E-3</v>
      </c>
    </row>
    <row r="15" spans="2:51" x14ac:dyDescent="0.35">
      <c r="B15" s="18" t="s">
        <v>232</v>
      </c>
      <c r="C15" s="20">
        <v>0.552906169992053</v>
      </c>
      <c r="D15" s="20">
        <v>0.51320032499269097</v>
      </c>
      <c r="E15" s="20">
        <v>0.592014172651396</v>
      </c>
      <c r="F15" s="20"/>
      <c r="G15" s="20">
        <v>0.58851964855703298</v>
      </c>
      <c r="H15" s="20">
        <v>0.63935952331752399</v>
      </c>
      <c r="I15" s="20">
        <v>0.63642693422789398</v>
      </c>
      <c r="J15" s="20">
        <v>0.55291857012045997</v>
      </c>
      <c r="K15" s="20">
        <v>0.50783871644870704</v>
      </c>
      <c r="L15" s="20">
        <v>0.42161369138537302</v>
      </c>
      <c r="M15" s="20"/>
      <c r="N15" s="20">
        <v>0.53492612426448805</v>
      </c>
      <c r="O15" s="20">
        <v>0.53293382602545303</v>
      </c>
      <c r="P15" s="20">
        <v>0.55778126717024701</v>
      </c>
      <c r="Q15" s="20">
        <v>0.58787177296702298</v>
      </c>
      <c r="R15" s="20"/>
      <c r="S15" s="20">
        <v>0.56214010826530902</v>
      </c>
      <c r="T15" s="20">
        <v>0.56730393708063698</v>
      </c>
      <c r="U15" s="20">
        <v>0.49132201909358397</v>
      </c>
      <c r="V15" s="20">
        <v>0.46324756184465898</v>
      </c>
      <c r="W15" s="20">
        <v>0.58330214107953304</v>
      </c>
      <c r="X15" s="20">
        <v>0.58636409616944296</v>
      </c>
      <c r="Y15" s="20">
        <v>0.55745612960380297</v>
      </c>
      <c r="Z15" s="20">
        <v>0.53544010069057602</v>
      </c>
      <c r="AA15" s="20">
        <v>0.63609846632681599</v>
      </c>
      <c r="AB15" s="20">
        <v>0.51639933441401098</v>
      </c>
      <c r="AC15" s="20">
        <v>0.56021531338348396</v>
      </c>
      <c r="AD15" s="20">
        <v>0.51235730381414601</v>
      </c>
      <c r="AE15" s="20"/>
      <c r="AF15" s="20">
        <v>0.50578312785653301</v>
      </c>
      <c r="AG15" s="20">
        <v>0.56911208373619204</v>
      </c>
      <c r="AH15" s="20">
        <v>0.57946725012556399</v>
      </c>
      <c r="AI15" s="20"/>
      <c r="AJ15" s="20">
        <v>0.46396578569810698</v>
      </c>
      <c r="AK15" s="20">
        <v>0.62186080684663603</v>
      </c>
      <c r="AL15" s="20">
        <v>0.50231420990055997</v>
      </c>
      <c r="AM15" s="20">
        <v>0.55257280370858097</v>
      </c>
      <c r="AN15" s="20">
        <v>0.60695640220481994</v>
      </c>
      <c r="AO15" s="20"/>
      <c r="AP15" s="20">
        <v>0.44810347078135299</v>
      </c>
      <c r="AQ15" s="20">
        <v>0.62310689829805999</v>
      </c>
      <c r="AR15" s="20">
        <v>0.565102676301659</v>
      </c>
      <c r="AS15" s="20"/>
      <c r="AT15" s="20">
        <v>0.44764324118668303</v>
      </c>
      <c r="AU15" s="20">
        <v>0.55030679756170997</v>
      </c>
      <c r="AV15" s="20">
        <v>0.66802535800571095</v>
      </c>
      <c r="AW15" s="20">
        <v>0.60432793863874001</v>
      </c>
      <c r="AX15" s="20">
        <v>0.65776909513533399</v>
      </c>
      <c r="AY15" s="20">
        <v>0.63127715176343602</v>
      </c>
    </row>
    <row r="16" spans="2:51" x14ac:dyDescent="0.35">
      <c r="B16" s="18" t="s">
        <v>233</v>
      </c>
      <c r="C16" s="20">
        <v>0.25589471181763901</v>
      </c>
      <c r="D16" s="20">
        <v>0.27246623025592898</v>
      </c>
      <c r="E16" s="20">
        <v>0.239539406767936</v>
      </c>
      <c r="F16" s="20"/>
      <c r="G16" s="20">
        <v>0.20187334751140901</v>
      </c>
      <c r="H16" s="20">
        <v>0.203608009933193</v>
      </c>
      <c r="I16" s="20">
        <v>0.219544347413687</v>
      </c>
      <c r="J16" s="20">
        <v>0.26088834138280598</v>
      </c>
      <c r="K16" s="20">
        <v>0.27514456636483298</v>
      </c>
      <c r="L16" s="20">
        <v>0.346622942500876</v>
      </c>
      <c r="M16" s="20"/>
      <c r="N16" s="20">
        <v>0.27839895345750898</v>
      </c>
      <c r="O16" s="20">
        <v>0.267942248907937</v>
      </c>
      <c r="P16" s="20">
        <v>0.23906066968721601</v>
      </c>
      <c r="Q16" s="20">
        <v>0.23434844791792001</v>
      </c>
      <c r="R16" s="20"/>
      <c r="S16" s="20">
        <v>0.26657629314051001</v>
      </c>
      <c r="T16" s="20">
        <v>0.253738873059832</v>
      </c>
      <c r="U16" s="20">
        <v>0.30158175280816801</v>
      </c>
      <c r="V16" s="20">
        <v>0.29712004096206901</v>
      </c>
      <c r="W16" s="20">
        <v>0.25780300245828103</v>
      </c>
      <c r="X16" s="20">
        <v>0.209650550597972</v>
      </c>
      <c r="Y16" s="20">
        <v>0.22673967133845099</v>
      </c>
      <c r="Z16" s="20">
        <v>0.27318411237641999</v>
      </c>
      <c r="AA16" s="20">
        <v>0.19399276811966101</v>
      </c>
      <c r="AB16" s="20">
        <v>0.28918207911310101</v>
      </c>
      <c r="AC16" s="20">
        <v>0.25827781029471197</v>
      </c>
      <c r="AD16" s="20">
        <v>0.282185087993301</v>
      </c>
      <c r="AE16" s="20"/>
      <c r="AF16" s="20">
        <v>0.28913205115454699</v>
      </c>
      <c r="AG16" s="20">
        <v>0.25451615992749699</v>
      </c>
      <c r="AH16" s="20">
        <v>0.22177356138721499</v>
      </c>
      <c r="AI16" s="20"/>
      <c r="AJ16" s="20">
        <v>0.33535661343393097</v>
      </c>
      <c r="AK16" s="20">
        <v>0.19371514043664201</v>
      </c>
      <c r="AL16" s="20">
        <v>0.309296863213253</v>
      </c>
      <c r="AM16" s="20">
        <v>0.163942829227884</v>
      </c>
      <c r="AN16" s="20">
        <v>0.223055435380312</v>
      </c>
      <c r="AO16" s="20"/>
      <c r="AP16" s="20">
        <v>0.35622533722998301</v>
      </c>
      <c r="AQ16" s="20">
        <v>0.20825187376133</v>
      </c>
      <c r="AR16" s="20">
        <v>0.23740534111175099</v>
      </c>
      <c r="AS16" s="20"/>
      <c r="AT16" s="20">
        <v>0.32199769784681898</v>
      </c>
      <c r="AU16" s="20">
        <v>0.26730525449639098</v>
      </c>
      <c r="AV16" s="20">
        <v>0.169396527742708</v>
      </c>
      <c r="AW16" s="20">
        <v>0.22627446123089501</v>
      </c>
      <c r="AX16" s="20">
        <v>0.18125152533870501</v>
      </c>
      <c r="AY16" s="20">
        <v>0.20130468997680501</v>
      </c>
    </row>
    <row r="17" spans="2:51" x14ac:dyDescent="0.35">
      <c r="B17" s="18" t="s">
        <v>86</v>
      </c>
      <c r="C17" s="21">
        <v>0.29701145817441399</v>
      </c>
      <c r="D17" s="21">
        <v>0.24073409473676199</v>
      </c>
      <c r="E17" s="21">
        <v>0.35247476588346</v>
      </c>
      <c r="F17" s="21"/>
      <c r="G17" s="21">
        <v>0.38664630104562298</v>
      </c>
      <c r="H17" s="21">
        <v>0.43575151338433099</v>
      </c>
      <c r="I17" s="21">
        <v>0.41688258681420698</v>
      </c>
      <c r="J17" s="21">
        <v>0.292030228737653</v>
      </c>
      <c r="K17" s="21">
        <v>0.23269415008387401</v>
      </c>
      <c r="L17" s="21">
        <v>7.4990748884496999E-2</v>
      </c>
      <c r="M17" s="21"/>
      <c r="N17" s="21">
        <v>0.25652717080697901</v>
      </c>
      <c r="O17" s="21">
        <v>0.26499157711751598</v>
      </c>
      <c r="P17" s="21">
        <v>0.318720597483031</v>
      </c>
      <c r="Q17" s="21">
        <v>0.353523325049103</v>
      </c>
      <c r="R17" s="21"/>
      <c r="S17" s="21">
        <v>0.29556381512479901</v>
      </c>
      <c r="T17" s="21">
        <v>0.31356506402080597</v>
      </c>
      <c r="U17" s="21">
        <v>0.18974026628541599</v>
      </c>
      <c r="V17" s="21">
        <v>0.166127520882591</v>
      </c>
      <c r="W17" s="21">
        <v>0.32549913862125202</v>
      </c>
      <c r="X17" s="21">
        <v>0.37671354557147102</v>
      </c>
      <c r="Y17" s="21">
        <v>0.33071645826535201</v>
      </c>
      <c r="Z17" s="21">
        <v>0.26225598831415597</v>
      </c>
      <c r="AA17" s="21">
        <v>0.44210569820715501</v>
      </c>
      <c r="AB17" s="21">
        <v>0.22721725530091</v>
      </c>
      <c r="AC17" s="21">
        <v>0.30193750308877099</v>
      </c>
      <c r="AD17" s="21">
        <v>0.23017221582084499</v>
      </c>
      <c r="AE17" s="21"/>
      <c r="AF17" s="21">
        <v>0.21665107670198699</v>
      </c>
      <c r="AG17" s="21">
        <v>0.314595923808695</v>
      </c>
      <c r="AH17" s="21">
        <v>0.357693688738349</v>
      </c>
      <c r="AI17" s="21"/>
      <c r="AJ17" s="21">
        <v>0.12860917226417601</v>
      </c>
      <c r="AK17" s="21">
        <v>0.42814566640999402</v>
      </c>
      <c r="AL17" s="21">
        <v>0.193017346687307</v>
      </c>
      <c r="AM17" s="21">
        <v>0.38862997448069703</v>
      </c>
      <c r="AN17" s="21">
        <v>0.38390096682450803</v>
      </c>
      <c r="AO17" s="21"/>
      <c r="AP17" s="21">
        <v>9.1878133551370395E-2</v>
      </c>
      <c r="AQ17" s="21">
        <v>0.41485502453673001</v>
      </c>
      <c r="AR17" s="21">
        <v>0.32769733518990901</v>
      </c>
      <c r="AS17" s="21"/>
      <c r="AT17" s="21">
        <v>0.125645543339863</v>
      </c>
      <c r="AU17" s="21">
        <v>0.28300154306531899</v>
      </c>
      <c r="AV17" s="21">
        <v>0.49862883026300198</v>
      </c>
      <c r="AW17" s="21">
        <v>0.37805347740784501</v>
      </c>
      <c r="AX17" s="21">
        <v>0.47651756979662802</v>
      </c>
      <c r="AY17" s="21">
        <v>0.42997246178663101</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N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14" width="20.7265625" customWidth="1"/>
  </cols>
  <sheetData>
    <row r="2" spans="2:14" ht="40" customHeight="1" x14ac:dyDescent="0.35">
      <c r="D2" s="42" t="s">
        <v>251</v>
      </c>
      <c r="E2" s="38"/>
      <c r="F2" s="38"/>
      <c r="G2" s="38"/>
      <c r="H2" s="38"/>
      <c r="I2" s="38"/>
      <c r="J2" s="38"/>
      <c r="K2" s="38"/>
      <c r="L2" s="38"/>
      <c r="M2" s="38"/>
      <c r="N2" s="38"/>
    </row>
    <row r="6" spans="2:14" ht="50" customHeight="1" x14ac:dyDescent="0.35">
      <c r="B6" s="23" t="s">
        <v>14</v>
      </c>
      <c r="C6" s="23" t="s">
        <v>237</v>
      </c>
      <c r="D6" s="23" t="s">
        <v>238</v>
      </c>
      <c r="E6" s="23" t="s">
        <v>239</v>
      </c>
      <c r="F6" s="23" t="s">
        <v>240</v>
      </c>
      <c r="G6" s="23" t="s">
        <v>241</v>
      </c>
      <c r="H6" s="23" t="s">
        <v>242</v>
      </c>
      <c r="I6" s="23" t="s">
        <v>243</v>
      </c>
      <c r="J6" s="23" t="s">
        <v>244</v>
      </c>
      <c r="K6" s="23" t="s">
        <v>245</v>
      </c>
      <c r="L6" s="23" t="s">
        <v>246</v>
      </c>
      <c r="M6" s="23" t="s">
        <v>247</v>
      </c>
    </row>
    <row r="7" spans="2:14" ht="43.5" x14ac:dyDescent="0.35">
      <c r="B7" s="18" t="s">
        <v>248</v>
      </c>
      <c r="C7" s="17">
        <v>0.78933191930181701</v>
      </c>
      <c r="D7" s="17">
        <v>0.19585532906382599</v>
      </c>
      <c r="E7" s="17">
        <v>0.667097623195119</v>
      </c>
      <c r="F7" s="17">
        <v>0.44488532227185001</v>
      </c>
      <c r="G7" s="17">
        <v>0.39604434069668598</v>
      </c>
      <c r="H7" s="17">
        <v>0.183936630353118</v>
      </c>
      <c r="I7" s="17">
        <v>0.56548085173305296</v>
      </c>
      <c r="J7" s="17">
        <v>0.115541669298914</v>
      </c>
      <c r="K7" s="17">
        <v>0.46121501921327401</v>
      </c>
      <c r="L7" s="17">
        <v>7.8128102229188506E-2</v>
      </c>
      <c r="M7" s="17">
        <v>0.20002437029593501</v>
      </c>
    </row>
    <row r="8" spans="2:14" ht="43.5" x14ac:dyDescent="0.35">
      <c r="B8" s="18" t="s">
        <v>249</v>
      </c>
      <c r="C8" s="17">
        <v>0.159842901644069</v>
      </c>
      <c r="D8" s="17">
        <v>0.25913145597819798</v>
      </c>
      <c r="E8" s="17">
        <v>0.27766336477993703</v>
      </c>
      <c r="F8" s="17">
        <v>0.31515236749539499</v>
      </c>
      <c r="G8" s="17">
        <v>0.48786018647187601</v>
      </c>
      <c r="H8" s="17">
        <v>0.39395154772795199</v>
      </c>
      <c r="I8" s="17">
        <v>0.35561401676489601</v>
      </c>
      <c r="J8" s="17">
        <v>0.29756566363229098</v>
      </c>
      <c r="K8" s="17">
        <v>0.35268636319577801</v>
      </c>
      <c r="L8" s="17">
        <v>0.21317227316857201</v>
      </c>
      <c r="M8" s="17">
        <v>0.33124128837692601</v>
      </c>
    </row>
    <row r="9" spans="2:14" ht="29" x14ac:dyDescent="0.35">
      <c r="B9" s="18" t="s">
        <v>250</v>
      </c>
      <c r="C9" s="17">
        <v>4.0300781046677198E-2</v>
      </c>
      <c r="D9" s="17">
        <v>0.49046138839984199</v>
      </c>
      <c r="E9" s="17">
        <v>4.04341412327167E-2</v>
      </c>
      <c r="F9" s="17">
        <v>0.20753769902809699</v>
      </c>
      <c r="G9" s="17">
        <v>9.0765979189525697E-2</v>
      </c>
      <c r="H9" s="17">
        <v>0.375890150017405</v>
      </c>
      <c r="I9" s="17">
        <v>5.6524049721025198E-2</v>
      </c>
      <c r="J9" s="17">
        <v>0.53757085699394602</v>
      </c>
      <c r="K9" s="17">
        <v>0.15618468639358099</v>
      </c>
      <c r="L9" s="17">
        <v>0.65137865567073205</v>
      </c>
      <c r="M9" s="17">
        <v>0.427651293240641</v>
      </c>
    </row>
    <row r="10" spans="2:14" x14ac:dyDescent="0.35">
      <c r="B10" s="18" t="s">
        <v>72</v>
      </c>
      <c r="C10" s="17">
        <v>1.05243980074367E-2</v>
      </c>
      <c r="D10" s="17">
        <v>5.4551826558133301E-2</v>
      </c>
      <c r="E10" s="17">
        <v>1.48048707922272E-2</v>
      </c>
      <c r="F10" s="17">
        <v>3.2424611204658602E-2</v>
      </c>
      <c r="G10" s="17">
        <v>2.53294936419119E-2</v>
      </c>
      <c r="H10" s="17">
        <v>4.6221671901524902E-2</v>
      </c>
      <c r="I10" s="17">
        <v>2.2381081781025599E-2</v>
      </c>
      <c r="J10" s="17">
        <v>4.9321810074849003E-2</v>
      </c>
      <c r="K10" s="17">
        <v>2.9913931197366898E-2</v>
      </c>
      <c r="L10" s="17">
        <v>5.7320968931506601E-2</v>
      </c>
      <c r="M10" s="17">
        <v>4.1083048086497702E-2</v>
      </c>
    </row>
    <row r="11" spans="2:14" x14ac:dyDescent="0.35">
      <c r="B11" s="16"/>
      <c r="C11" s="16"/>
      <c r="D11" s="16"/>
      <c r="E11" s="16"/>
      <c r="F11" s="16"/>
      <c r="G11" s="16"/>
      <c r="H11" s="16"/>
      <c r="I11" s="16"/>
      <c r="J11" s="16"/>
      <c r="K11" s="16"/>
      <c r="L11" s="16"/>
      <c r="M11" s="16"/>
    </row>
    <row r="12" spans="2:14" x14ac:dyDescent="0.35">
      <c r="B12" t="s">
        <v>77</v>
      </c>
    </row>
    <row r="13" spans="2:14" x14ac:dyDescent="0.35">
      <c r="B13" t="s">
        <v>78</v>
      </c>
    </row>
    <row r="17" spans="2:2" x14ac:dyDescent="0.35">
      <c r="B17"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252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0.78933191930181701</v>
      </c>
      <c r="D9" s="17">
        <v>0.80076446810437996</v>
      </c>
      <c r="E9" s="17">
        <v>0.77774851191174199</v>
      </c>
      <c r="F9" s="17"/>
      <c r="G9" s="17">
        <v>0.65137855889362395</v>
      </c>
      <c r="H9" s="17">
        <v>0.72692819350808002</v>
      </c>
      <c r="I9" s="17">
        <v>0.73200014404807601</v>
      </c>
      <c r="J9" s="17">
        <v>0.81540943274209399</v>
      </c>
      <c r="K9" s="17">
        <v>0.86656748738549105</v>
      </c>
      <c r="L9" s="17">
        <v>0.90499150410363105</v>
      </c>
      <c r="M9" s="17"/>
      <c r="N9" s="17">
        <v>0.84065017189660396</v>
      </c>
      <c r="O9" s="17">
        <v>0.81372710444094498</v>
      </c>
      <c r="P9" s="17">
        <v>0.76741510128082902</v>
      </c>
      <c r="Q9" s="17">
        <v>0.72803927999237406</v>
      </c>
      <c r="R9" s="17"/>
      <c r="S9" s="17">
        <v>0.71510197160224798</v>
      </c>
      <c r="T9" s="17">
        <v>0.80858699401328304</v>
      </c>
      <c r="U9" s="17">
        <v>0.78926328429354398</v>
      </c>
      <c r="V9" s="17">
        <v>0.82618193296526499</v>
      </c>
      <c r="W9" s="17">
        <v>0.80995254804225403</v>
      </c>
      <c r="X9" s="17">
        <v>0.74259413736291302</v>
      </c>
      <c r="Y9" s="17">
        <v>0.80296477592545601</v>
      </c>
      <c r="Z9" s="17">
        <v>0.79458179933540096</v>
      </c>
      <c r="AA9" s="17">
        <v>0.798183372773556</v>
      </c>
      <c r="AB9" s="17">
        <v>0.81465281919982602</v>
      </c>
      <c r="AC9" s="17">
        <v>0.83394191041908305</v>
      </c>
      <c r="AD9" s="17">
        <v>0.80838299182691598</v>
      </c>
      <c r="AE9" s="17"/>
      <c r="AF9" s="17">
        <v>0.83189499855271598</v>
      </c>
      <c r="AG9" s="17">
        <v>0.82606135467435704</v>
      </c>
      <c r="AH9" s="17">
        <v>0.67396732489630296</v>
      </c>
      <c r="AI9" s="17"/>
      <c r="AJ9" s="17">
        <v>0.85023277552963605</v>
      </c>
      <c r="AK9" s="17">
        <v>0.75923588250861096</v>
      </c>
      <c r="AL9" s="17">
        <v>0.82893684912529597</v>
      </c>
      <c r="AM9" s="17">
        <v>0.755061848195832</v>
      </c>
      <c r="AN9" s="17">
        <v>0.70634950947505204</v>
      </c>
      <c r="AO9" s="17"/>
      <c r="AP9" s="17">
        <v>0.81179630127773905</v>
      </c>
      <c r="AQ9" s="17">
        <v>0.78666669700267999</v>
      </c>
      <c r="AR9" s="17">
        <v>0.791934889453629</v>
      </c>
      <c r="AS9" s="17"/>
      <c r="AT9" s="17">
        <v>0.871271398964516</v>
      </c>
      <c r="AU9" s="17">
        <v>0.80623335008266095</v>
      </c>
      <c r="AV9" s="17">
        <v>0.68985749704583699</v>
      </c>
      <c r="AW9" s="17">
        <v>0.66362114532401495</v>
      </c>
      <c r="AX9" s="17">
        <v>0.72869395215357102</v>
      </c>
      <c r="AY9" s="17">
        <v>0.74585262721937395</v>
      </c>
    </row>
    <row r="10" spans="2:51" ht="43.5" x14ac:dyDescent="0.35">
      <c r="B10" s="18" t="s">
        <v>249</v>
      </c>
      <c r="C10" s="17">
        <v>0.159842901644069</v>
      </c>
      <c r="D10" s="17">
        <v>0.14750233179646699</v>
      </c>
      <c r="E10" s="17">
        <v>0.17206248472116401</v>
      </c>
      <c r="F10" s="17"/>
      <c r="G10" s="17">
        <v>0.24223096564455199</v>
      </c>
      <c r="H10" s="17">
        <v>0.21393033898366001</v>
      </c>
      <c r="I10" s="17">
        <v>0.190716175655637</v>
      </c>
      <c r="J10" s="17">
        <v>0.14325309230198599</v>
      </c>
      <c r="K10" s="17">
        <v>0.112282790164662</v>
      </c>
      <c r="L10" s="17">
        <v>8.1645157533290505E-2</v>
      </c>
      <c r="M10" s="17"/>
      <c r="N10" s="17">
        <v>0.121108272342033</v>
      </c>
      <c r="O10" s="17">
        <v>0.13656373969129901</v>
      </c>
      <c r="P10" s="17">
        <v>0.17970589106863299</v>
      </c>
      <c r="Q10" s="17">
        <v>0.207510858843589</v>
      </c>
      <c r="R10" s="17"/>
      <c r="S10" s="17">
        <v>0.22716743445451601</v>
      </c>
      <c r="T10" s="17">
        <v>0.142372982574208</v>
      </c>
      <c r="U10" s="17">
        <v>0.16906173761824</v>
      </c>
      <c r="V10" s="17">
        <v>0.137487189733174</v>
      </c>
      <c r="W10" s="17">
        <v>0.13264060792253299</v>
      </c>
      <c r="X10" s="17">
        <v>0.189548509085186</v>
      </c>
      <c r="Y10" s="17">
        <v>0.14711902361016899</v>
      </c>
      <c r="Z10" s="17">
        <v>0.137759653505414</v>
      </c>
      <c r="AA10" s="17">
        <v>0.15674318098995299</v>
      </c>
      <c r="AB10" s="17">
        <v>0.12524642804647501</v>
      </c>
      <c r="AC10" s="17">
        <v>0.14123070507103899</v>
      </c>
      <c r="AD10" s="17">
        <v>0.14754780550036101</v>
      </c>
      <c r="AE10" s="17"/>
      <c r="AF10" s="17">
        <v>0.13496975084407001</v>
      </c>
      <c r="AG10" s="17">
        <v>0.12896454696948101</v>
      </c>
      <c r="AH10" s="17">
        <v>0.244905646102273</v>
      </c>
      <c r="AI10" s="17"/>
      <c r="AJ10" s="17">
        <v>0.121732823419818</v>
      </c>
      <c r="AK10" s="17">
        <v>0.17883973192316299</v>
      </c>
      <c r="AL10" s="17">
        <v>0.11111285082884299</v>
      </c>
      <c r="AM10" s="17">
        <v>0.17941495380354999</v>
      </c>
      <c r="AN10" s="17">
        <v>0.228931596171117</v>
      </c>
      <c r="AO10" s="17"/>
      <c r="AP10" s="17">
        <v>0.14389576951522901</v>
      </c>
      <c r="AQ10" s="17">
        <v>0.16498777609159701</v>
      </c>
      <c r="AR10" s="17">
        <v>0.12751934479565499</v>
      </c>
      <c r="AS10" s="17"/>
      <c r="AT10" s="17">
        <v>0.104166414262277</v>
      </c>
      <c r="AU10" s="17">
        <v>0.12825269087264099</v>
      </c>
      <c r="AV10" s="17">
        <v>0.24527211944122801</v>
      </c>
      <c r="AW10" s="17">
        <v>0.25624999545004701</v>
      </c>
      <c r="AX10" s="17">
        <v>0.21149208645071599</v>
      </c>
      <c r="AY10" s="17">
        <v>0.18411281815237099</v>
      </c>
    </row>
    <row r="11" spans="2:51" ht="29" x14ac:dyDescent="0.35">
      <c r="B11" s="18" t="s">
        <v>250</v>
      </c>
      <c r="C11" s="17">
        <v>4.0300781046677198E-2</v>
      </c>
      <c r="D11" s="17">
        <v>4.2093154692721998E-2</v>
      </c>
      <c r="E11" s="17">
        <v>3.8750314998671799E-2</v>
      </c>
      <c r="F11" s="17"/>
      <c r="G11" s="17">
        <v>8.3234269720330101E-2</v>
      </c>
      <c r="H11" s="17">
        <v>4.59499511380125E-2</v>
      </c>
      <c r="I11" s="17">
        <v>6.15370713237684E-2</v>
      </c>
      <c r="J11" s="17">
        <v>3.1541618760836797E-2</v>
      </c>
      <c r="K11" s="17">
        <v>1.79099487006763E-2</v>
      </c>
      <c r="L11" s="17">
        <v>1.21372923212529E-2</v>
      </c>
      <c r="M11" s="17"/>
      <c r="N11" s="17">
        <v>3.4471913661199498E-2</v>
      </c>
      <c r="O11" s="17">
        <v>3.8095451059686897E-2</v>
      </c>
      <c r="P11" s="17">
        <v>4.5334071319543999E-2</v>
      </c>
      <c r="Q11" s="17">
        <v>4.49929051367337E-2</v>
      </c>
      <c r="R11" s="17"/>
      <c r="S11" s="17">
        <v>4.0860476609199899E-2</v>
      </c>
      <c r="T11" s="17">
        <v>3.9730021078155903E-2</v>
      </c>
      <c r="U11" s="17">
        <v>3.5411138666100503E-2</v>
      </c>
      <c r="V11" s="17">
        <v>2.62588093801852E-2</v>
      </c>
      <c r="W11" s="17">
        <v>4.0156570336353503E-2</v>
      </c>
      <c r="X11" s="17">
        <v>5.9656850214696598E-2</v>
      </c>
      <c r="Y11" s="17">
        <v>4.3947826068670599E-2</v>
      </c>
      <c r="Z11" s="17">
        <v>5.40166873589185E-2</v>
      </c>
      <c r="AA11" s="17">
        <v>3.16635651792124E-2</v>
      </c>
      <c r="AB11" s="17">
        <v>5.1170368367755903E-2</v>
      </c>
      <c r="AC11" s="17">
        <v>2.4827384509878099E-2</v>
      </c>
      <c r="AD11" s="17">
        <v>3.42034661526881E-2</v>
      </c>
      <c r="AE11" s="17"/>
      <c r="AF11" s="17">
        <v>2.8424020476361701E-2</v>
      </c>
      <c r="AG11" s="17">
        <v>3.8098159098055702E-2</v>
      </c>
      <c r="AH11" s="17">
        <v>5.3436673173513798E-2</v>
      </c>
      <c r="AI11" s="17"/>
      <c r="AJ11" s="17">
        <v>2.3137316084046199E-2</v>
      </c>
      <c r="AK11" s="17">
        <v>5.0777678239566901E-2</v>
      </c>
      <c r="AL11" s="17">
        <v>4.9386200125244702E-2</v>
      </c>
      <c r="AM11" s="17">
        <v>1.7747619309918701E-2</v>
      </c>
      <c r="AN11" s="17">
        <v>4.6745356826672801E-2</v>
      </c>
      <c r="AO11" s="17"/>
      <c r="AP11" s="17">
        <v>3.7235710336989698E-2</v>
      </c>
      <c r="AQ11" s="17">
        <v>4.3058347677385103E-2</v>
      </c>
      <c r="AR11" s="17">
        <v>4.7151665507151198E-2</v>
      </c>
      <c r="AS11" s="17"/>
      <c r="AT11" s="17">
        <v>1.9668732175181499E-2</v>
      </c>
      <c r="AU11" s="17">
        <v>5.3158748037129201E-2</v>
      </c>
      <c r="AV11" s="17">
        <v>5.2170385400086297E-2</v>
      </c>
      <c r="AW11" s="17">
        <v>6.0891537655056303E-2</v>
      </c>
      <c r="AX11" s="17">
        <v>4.6522464948611897E-2</v>
      </c>
      <c r="AY11" s="17">
        <v>5.45911383869018E-2</v>
      </c>
    </row>
    <row r="12" spans="2:51" x14ac:dyDescent="0.35">
      <c r="B12" s="18" t="s">
        <v>72</v>
      </c>
      <c r="C12" s="19">
        <v>1.05243980074367E-2</v>
      </c>
      <c r="D12" s="19">
        <v>9.6400454064311004E-3</v>
      </c>
      <c r="E12" s="19">
        <v>1.1438688368422101E-2</v>
      </c>
      <c r="F12" s="19"/>
      <c r="G12" s="19">
        <v>2.3156205741494101E-2</v>
      </c>
      <c r="H12" s="19">
        <v>1.31915163702479E-2</v>
      </c>
      <c r="I12" s="19">
        <v>1.5746608972519501E-2</v>
      </c>
      <c r="J12" s="19">
        <v>9.7958561950835799E-3</v>
      </c>
      <c r="K12" s="19">
        <v>3.2397737491713899E-3</v>
      </c>
      <c r="L12" s="19">
        <v>1.2260460418251E-3</v>
      </c>
      <c r="M12" s="19"/>
      <c r="N12" s="19">
        <v>3.7696421001644502E-3</v>
      </c>
      <c r="O12" s="19">
        <v>1.16137048080693E-2</v>
      </c>
      <c r="P12" s="19">
        <v>7.5449363309938204E-3</v>
      </c>
      <c r="Q12" s="19">
        <v>1.94569560273028E-2</v>
      </c>
      <c r="R12" s="19"/>
      <c r="S12" s="19">
        <v>1.6870117334035799E-2</v>
      </c>
      <c r="T12" s="19">
        <v>9.3100023343533501E-3</v>
      </c>
      <c r="U12" s="19">
        <v>6.2638394221156898E-3</v>
      </c>
      <c r="V12" s="19">
        <v>1.0072067921376601E-2</v>
      </c>
      <c r="W12" s="19">
        <v>1.7250273698858901E-2</v>
      </c>
      <c r="X12" s="19">
        <v>8.2005033372049303E-3</v>
      </c>
      <c r="Y12" s="19">
        <v>5.9683743957042196E-3</v>
      </c>
      <c r="Z12" s="19">
        <v>1.3641859800266999E-2</v>
      </c>
      <c r="AA12" s="19">
        <v>1.34098810572782E-2</v>
      </c>
      <c r="AB12" s="19">
        <v>8.9303843859424893E-3</v>
      </c>
      <c r="AC12" s="19">
        <v>0</v>
      </c>
      <c r="AD12" s="19">
        <v>9.8657365200355892E-3</v>
      </c>
      <c r="AE12" s="19"/>
      <c r="AF12" s="19">
        <v>4.7112301268522503E-3</v>
      </c>
      <c r="AG12" s="19">
        <v>6.8759392581070698E-3</v>
      </c>
      <c r="AH12" s="19">
        <v>2.7690355827910199E-2</v>
      </c>
      <c r="AI12" s="19"/>
      <c r="AJ12" s="19">
        <v>4.8970849665003801E-3</v>
      </c>
      <c r="AK12" s="19">
        <v>1.11467073286598E-2</v>
      </c>
      <c r="AL12" s="19">
        <v>1.0564099920616301E-2</v>
      </c>
      <c r="AM12" s="19">
        <v>4.7775578690699698E-2</v>
      </c>
      <c r="AN12" s="19">
        <v>1.7973537527158499E-2</v>
      </c>
      <c r="AO12" s="19"/>
      <c r="AP12" s="19">
        <v>7.0722188700421398E-3</v>
      </c>
      <c r="AQ12" s="19">
        <v>5.2871792283384301E-3</v>
      </c>
      <c r="AR12" s="19">
        <v>3.3394100243564699E-2</v>
      </c>
      <c r="AS12" s="19"/>
      <c r="AT12" s="19">
        <v>4.8934545980248703E-3</v>
      </c>
      <c r="AU12" s="19">
        <v>1.2355211007568799E-2</v>
      </c>
      <c r="AV12" s="19">
        <v>1.2699998112848301E-2</v>
      </c>
      <c r="AW12" s="19">
        <v>1.9237321570881202E-2</v>
      </c>
      <c r="AX12" s="19">
        <v>1.3291496447101101E-2</v>
      </c>
      <c r="AY12" s="19">
        <v>1.5443416241353499E-2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253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0.19585532906382599</v>
      </c>
      <c r="D9" s="17">
        <v>0.26919733443906602</v>
      </c>
      <c r="E9" s="17">
        <v>0.123177495770216</v>
      </c>
      <c r="F9" s="17"/>
      <c r="G9" s="17">
        <v>0.12302615286747901</v>
      </c>
      <c r="H9" s="17">
        <v>0.20417815931748401</v>
      </c>
      <c r="I9" s="17">
        <v>0.20609534276833699</v>
      </c>
      <c r="J9" s="17">
        <v>0.20080804751481601</v>
      </c>
      <c r="K9" s="17">
        <v>0.222586930220044</v>
      </c>
      <c r="L9" s="17">
        <v>0.20711931656479399</v>
      </c>
      <c r="M9" s="17"/>
      <c r="N9" s="17">
        <v>0.26696323751113898</v>
      </c>
      <c r="O9" s="17">
        <v>0.212694797872062</v>
      </c>
      <c r="P9" s="17">
        <v>0.17179770245790699</v>
      </c>
      <c r="Q9" s="17">
        <v>0.122946079158415</v>
      </c>
      <c r="R9" s="17"/>
      <c r="S9" s="17">
        <v>0.18585102770944101</v>
      </c>
      <c r="T9" s="17">
        <v>0.16475112516351301</v>
      </c>
      <c r="U9" s="17">
        <v>0.21179192066587699</v>
      </c>
      <c r="V9" s="17">
        <v>0.19166551306337701</v>
      </c>
      <c r="W9" s="17">
        <v>0.21417370456378701</v>
      </c>
      <c r="X9" s="17">
        <v>0.19335634445682601</v>
      </c>
      <c r="Y9" s="17">
        <v>0.206644954978566</v>
      </c>
      <c r="Z9" s="17">
        <v>0.16420123338750001</v>
      </c>
      <c r="AA9" s="17">
        <v>0.20901528512307799</v>
      </c>
      <c r="AB9" s="17">
        <v>0.21827188110110399</v>
      </c>
      <c r="AC9" s="17">
        <v>0.193874478203971</v>
      </c>
      <c r="AD9" s="17">
        <v>0.21339417117720699</v>
      </c>
      <c r="AE9" s="17"/>
      <c r="AF9" s="17">
        <v>0.19060967199152001</v>
      </c>
      <c r="AG9" s="17">
        <v>0.24540758365256499</v>
      </c>
      <c r="AH9" s="17">
        <v>0.13118086073101001</v>
      </c>
      <c r="AI9" s="17"/>
      <c r="AJ9" s="17">
        <v>0.20928531407222101</v>
      </c>
      <c r="AK9" s="17">
        <v>0.191729508553693</v>
      </c>
      <c r="AL9" s="17">
        <v>0.28895409474578798</v>
      </c>
      <c r="AM9" s="17">
        <v>0.18814748515911001</v>
      </c>
      <c r="AN9" s="17">
        <v>0.11937807273289799</v>
      </c>
      <c r="AO9" s="17"/>
      <c r="AP9" s="17">
        <v>0.21572807731858901</v>
      </c>
      <c r="AQ9" s="17">
        <v>0.18599761963318501</v>
      </c>
      <c r="AR9" s="17">
        <v>0.23714562241022999</v>
      </c>
      <c r="AS9" s="17"/>
      <c r="AT9" s="17">
        <v>0.229616239473586</v>
      </c>
      <c r="AU9" s="17">
        <v>0.24181281510417901</v>
      </c>
      <c r="AV9" s="17">
        <v>0.13201903051008301</v>
      </c>
      <c r="AW9" s="17">
        <v>9.8710551574424002E-2</v>
      </c>
      <c r="AX9" s="17">
        <v>0.159279615430205</v>
      </c>
      <c r="AY9" s="17">
        <v>0.174212441569978</v>
      </c>
    </row>
    <row r="10" spans="2:51" ht="43.5" x14ac:dyDescent="0.35">
      <c r="B10" s="18" t="s">
        <v>249</v>
      </c>
      <c r="C10" s="17">
        <v>0.25913145597819798</v>
      </c>
      <c r="D10" s="17">
        <v>0.30124036794072601</v>
      </c>
      <c r="E10" s="17">
        <v>0.218883398464019</v>
      </c>
      <c r="F10" s="17"/>
      <c r="G10" s="17">
        <v>0.29776704059505799</v>
      </c>
      <c r="H10" s="17">
        <v>0.31798812692963702</v>
      </c>
      <c r="I10" s="17">
        <v>0.27294489702168501</v>
      </c>
      <c r="J10" s="17">
        <v>0.243925789386088</v>
      </c>
      <c r="K10" s="17">
        <v>0.22128022485590601</v>
      </c>
      <c r="L10" s="17">
        <v>0.212256990271777</v>
      </c>
      <c r="M10" s="17"/>
      <c r="N10" s="17">
        <v>0.31492584701852799</v>
      </c>
      <c r="O10" s="17">
        <v>0.265445768921442</v>
      </c>
      <c r="P10" s="17">
        <v>0.23886017457530201</v>
      </c>
      <c r="Q10" s="17">
        <v>0.211504916955081</v>
      </c>
      <c r="R10" s="17"/>
      <c r="S10" s="17">
        <v>0.31834910923172599</v>
      </c>
      <c r="T10" s="17">
        <v>0.283865876205395</v>
      </c>
      <c r="U10" s="17">
        <v>0.193128856520589</v>
      </c>
      <c r="V10" s="17">
        <v>0.23942484886836399</v>
      </c>
      <c r="W10" s="17">
        <v>0.24825001074893499</v>
      </c>
      <c r="X10" s="17">
        <v>0.22743682443748001</v>
      </c>
      <c r="Y10" s="17">
        <v>0.23335757494135401</v>
      </c>
      <c r="Z10" s="17">
        <v>0.27315447361584</v>
      </c>
      <c r="AA10" s="17">
        <v>0.250019972284308</v>
      </c>
      <c r="AB10" s="17">
        <v>0.28058969973100201</v>
      </c>
      <c r="AC10" s="17">
        <v>0.24477075377861801</v>
      </c>
      <c r="AD10" s="17">
        <v>0.27372564819746897</v>
      </c>
      <c r="AE10" s="17"/>
      <c r="AF10" s="17">
        <v>0.24083453231989799</v>
      </c>
      <c r="AG10" s="17">
        <v>0.27702367928374499</v>
      </c>
      <c r="AH10" s="17">
        <v>0.26878651209503301</v>
      </c>
      <c r="AI10" s="17"/>
      <c r="AJ10" s="17">
        <v>0.243940298021217</v>
      </c>
      <c r="AK10" s="17">
        <v>0.29126509284926499</v>
      </c>
      <c r="AL10" s="17">
        <v>0.245099106518119</v>
      </c>
      <c r="AM10" s="17">
        <v>0.21978325098482401</v>
      </c>
      <c r="AN10" s="17">
        <v>0.259008992008877</v>
      </c>
      <c r="AO10" s="17"/>
      <c r="AP10" s="17">
        <v>0.248425716637797</v>
      </c>
      <c r="AQ10" s="17">
        <v>0.29107648034528</v>
      </c>
      <c r="AR10" s="17">
        <v>0.28968891667780899</v>
      </c>
      <c r="AS10" s="17"/>
      <c r="AT10" s="17">
        <v>0.25096992199047502</v>
      </c>
      <c r="AU10" s="17">
        <v>0.25515017389328298</v>
      </c>
      <c r="AV10" s="17">
        <v>0.23724856085457799</v>
      </c>
      <c r="AW10" s="17">
        <v>0.25058416423287599</v>
      </c>
      <c r="AX10" s="17">
        <v>0.28917918055088698</v>
      </c>
      <c r="AY10" s="17">
        <v>0.227289163664597</v>
      </c>
    </row>
    <row r="11" spans="2:51" ht="29" x14ac:dyDescent="0.35">
      <c r="B11" s="18" t="s">
        <v>250</v>
      </c>
      <c r="C11" s="17">
        <v>0.49046138839984199</v>
      </c>
      <c r="D11" s="17">
        <v>0.38565691647377498</v>
      </c>
      <c r="E11" s="17">
        <v>0.59370613791829896</v>
      </c>
      <c r="F11" s="17"/>
      <c r="G11" s="17">
        <v>0.51142020435301405</v>
      </c>
      <c r="H11" s="17">
        <v>0.42239683735101902</v>
      </c>
      <c r="I11" s="17">
        <v>0.46749842219652299</v>
      </c>
      <c r="J11" s="17">
        <v>0.495823230082797</v>
      </c>
      <c r="K11" s="17">
        <v>0.51150296496034198</v>
      </c>
      <c r="L11" s="17">
        <v>0.53198560623005398</v>
      </c>
      <c r="M11" s="17"/>
      <c r="N11" s="17">
        <v>0.38405271666243801</v>
      </c>
      <c r="O11" s="17">
        <v>0.47215460998798803</v>
      </c>
      <c r="P11" s="17">
        <v>0.52441309893647603</v>
      </c>
      <c r="Q11" s="17">
        <v>0.59221156818291099</v>
      </c>
      <c r="R11" s="17"/>
      <c r="S11" s="17">
        <v>0.43177575936663798</v>
      </c>
      <c r="T11" s="17">
        <v>0.48431777177246699</v>
      </c>
      <c r="U11" s="17">
        <v>0.52365528520354998</v>
      </c>
      <c r="V11" s="17">
        <v>0.535929504162173</v>
      </c>
      <c r="W11" s="17">
        <v>0.48915340253511302</v>
      </c>
      <c r="X11" s="17">
        <v>0.520291736311433</v>
      </c>
      <c r="Y11" s="17">
        <v>0.51046320031864201</v>
      </c>
      <c r="Z11" s="17">
        <v>0.52456449264296201</v>
      </c>
      <c r="AA11" s="17">
        <v>0.48232259626235902</v>
      </c>
      <c r="AB11" s="17">
        <v>0.45678149739749702</v>
      </c>
      <c r="AC11" s="17">
        <v>0.51566573895054801</v>
      </c>
      <c r="AD11" s="17">
        <v>0.47023571909605799</v>
      </c>
      <c r="AE11" s="17"/>
      <c r="AF11" s="17">
        <v>0.52762855915451001</v>
      </c>
      <c r="AG11" s="17">
        <v>0.43244270183177502</v>
      </c>
      <c r="AH11" s="17">
        <v>0.51011748411518598</v>
      </c>
      <c r="AI11" s="17"/>
      <c r="AJ11" s="17">
        <v>0.50365127865449699</v>
      </c>
      <c r="AK11" s="17">
        <v>0.46896849967149601</v>
      </c>
      <c r="AL11" s="17">
        <v>0.38817622779518102</v>
      </c>
      <c r="AM11" s="17">
        <v>0.53843482482344696</v>
      </c>
      <c r="AN11" s="17">
        <v>0.54426722790906001</v>
      </c>
      <c r="AO11" s="17"/>
      <c r="AP11" s="17">
        <v>0.49188346686419598</v>
      </c>
      <c r="AQ11" s="17">
        <v>0.48146684221684899</v>
      </c>
      <c r="AR11" s="17">
        <v>0.39878707656437501</v>
      </c>
      <c r="AS11" s="17"/>
      <c r="AT11" s="17">
        <v>0.47695902025199399</v>
      </c>
      <c r="AU11" s="17">
        <v>0.44380905743374499</v>
      </c>
      <c r="AV11" s="17">
        <v>0.56283525509953303</v>
      </c>
      <c r="AW11" s="17">
        <v>0.58502861026868702</v>
      </c>
      <c r="AX11" s="17">
        <v>0.49335161601514399</v>
      </c>
      <c r="AY11" s="17">
        <v>0.53578860037961595</v>
      </c>
    </row>
    <row r="12" spans="2:51" x14ac:dyDescent="0.35">
      <c r="B12" s="18" t="s">
        <v>72</v>
      </c>
      <c r="C12" s="19">
        <v>5.4551826558133301E-2</v>
      </c>
      <c r="D12" s="19">
        <v>4.39053811464327E-2</v>
      </c>
      <c r="E12" s="19">
        <v>6.4232967847466196E-2</v>
      </c>
      <c r="F12" s="19"/>
      <c r="G12" s="19">
        <v>6.7786602184448694E-2</v>
      </c>
      <c r="H12" s="19">
        <v>5.5436876401860499E-2</v>
      </c>
      <c r="I12" s="19">
        <v>5.34613380134542E-2</v>
      </c>
      <c r="J12" s="19">
        <v>5.9442933016299299E-2</v>
      </c>
      <c r="K12" s="19">
        <v>4.4629879963707798E-2</v>
      </c>
      <c r="L12" s="19">
        <v>4.8638086933375402E-2</v>
      </c>
      <c r="M12" s="19"/>
      <c r="N12" s="19">
        <v>3.4058198807895901E-2</v>
      </c>
      <c r="O12" s="19">
        <v>4.97048232185082E-2</v>
      </c>
      <c r="P12" s="19">
        <v>6.4929024030314905E-2</v>
      </c>
      <c r="Q12" s="19">
        <v>7.3337435703592593E-2</v>
      </c>
      <c r="R12" s="19"/>
      <c r="S12" s="19">
        <v>6.4024103692194495E-2</v>
      </c>
      <c r="T12" s="19">
        <v>6.7065226858624996E-2</v>
      </c>
      <c r="U12" s="19">
        <v>7.1423937609983806E-2</v>
      </c>
      <c r="V12" s="19">
        <v>3.2980133906086097E-2</v>
      </c>
      <c r="W12" s="19">
        <v>4.8422882152163498E-2</v>
      </c>
      <c r="X12" s="19">
        <v>5.89150947942612E-2</v>
      </c>
      <c r="Y12" s="19">
        <v>4.9534269761437502E-2</v>
      </c>
      <c r="Z12" s="19">
        <v>3.8079800353697603E-2</v>
      </c>
      <c r="AA12" s="19">
        <v>5.8642146330254503E-2</v>
      </c>
      <c r="AB12" s="19">
        <v>4.4356921770397198E-2</v>
      </c>
      <c r="AC12" s="19">
        <v>4.5689029066862202E-2</v>
      </c>
      <c r="AD12" s="19">
        <v>4.2644461529266299E-2</v>
      </c>
      <c r="AE12" s="19"/>
      <c r="AF12" s="19">
        <v>4.0927236534071598E-2</v>
      </c>
      <c r="AG12" s="19">
        <v>4.51260352319146E-2</v>
      </c>
      <c r="AH12" s="19">
        <v>8.9915143058770505E-2</v>
      </c>
      <c r="AI12" s="19"/>
      <c r="AJ12" s="19">
        <v>4.3123109252065001E-2</v>
      </c>
      <c r="AK12" s="19">
        <v>4.8036898925545801E-2</v>
      </c>
      <c r="AL12" s="19">
        <v>7.7770570940911901E-2</v>
      </c>
      <c r="AM12" s="19">
        <v>5.3634439032619101E-2</v>
      </c>
      <c r="AN12" s="19">
        <v>7.7345707349164905E-2</v>
      </c>
      <c r="AO12" s="19"/>
      <c r="AP12" s="19">
        <v>4.3962739179417697E-2</v>
      </c>
      <c r="AQ12" s="19">
        <v>4.1459057804685298E-2</v>
      </c>
      <c r="AR12" s="19">
        <v>7.4378384347586396E-2</v>
      </c>
      <c r="AS12" s="19"/>
      <c r="AT12" s="19">
        <v>4.2454818283944901E-2</v>
      </c>
      <c r="AU12" s="19">
        <v>5.9227953568792402E-2</v>
      </c>
      <c r="AV12" s="19">
        <v>6.7897153535806304E-2</v>
      </c>
      <c r="AW12" s="19">
        <v>6.5676673924012802E-2</v>
      </c>
      <c r="AX12" s="19">
        <v>5.8189588003763698E-2</v>
      </c>
      <c r="AY12" s="19">
        <v>6.2709794385808496E-2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254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0.667097623195119</v>
      </c>
      <c r="D9" s="17">
        <v>0.69745247595248205</v>
      </c>
      <c r="E9" s="17">
        <v>0.63632004364699901</v>
      </c>
      <c r="F9" s="17"/>
      <c r="G9" s="17">
        <v>0.57256813308753995</v>
      </c>
      <c r="H9" s="17">
        <v>0.63480057395661404</v>
      </c>
      <c r="I9" s="17">
        <v>0.66791712767349698</v>
      </c>
      <c r="J9" s="17">
        <v>0.68831435623992598</v>
      </c>
      <c r="K9" s="17">
        <v>0.70952038799230899</v>
      </c>
      <c r="L9" s="17">
        <v>0.70964492783125399</v>
      </c>
      <c r="M9" s="17"/>
      <c r="N9" s="17">
        <v>0.76516803767616004</v>
      </c>
      <c r="O9" s="17">
        <v>0.70264608743544599</v>
      </c>
      <c r="P9" s="17">
        <v>0.61630931296088598</v>
      </c>
      <c r="Q9" s="17">
        <v>0.56949811557380703</v>
      </c>
      <c r="R9" s="17"/>
      <c r="S9" s="17">
        <v>0.65746982578319502</v>
      </c>
      <c r="T9" s="17">
        <v>0.65319436842512202</v>
      </c>
      <c r="U9" s="17">
        <v>0.64287318053252795</v>
      </c>
      <c r="V9" s="17">
        <v>0.71511044419879999</v>
      </c>
      <c r="W9" s="17">
        <v>0.66964092194609703</v>
      </c>
      <c r="X9" s="17">
        <v>0.64382951590320403</v>
      </c>
      <c r="Y9" s="17">
        <v>0.67756988271681795</v>
      </c>
      <c r="Z9" s="17">
        <v>0.68292343642408404</v>
      </c>
      <c r="AA9" s="17">
        <v>0.66467046892332105</v>
      </c>
      <c r="AB9" s="17">
        <v>0.66080261956643005</v>
      </c>
      <c r="AC9" s="17">
        <v>0.70290009417471599</v>
      </c>
      <c r="AD9" s="17">
        <v>0.67625824572921001</v>
      </c>
      <c r="AE9" s="17"/>
      <c r="AF9" s="17">
        <v>0.66686672201364705</v>
      </c>
      <c r="AG9" s="17">
        <v>0.72572842223560496</v>
      </c>
      <c r="AH9" s="17">
        <v>0.57430787294313801</v>
      </c>
      <c r="AI9" s="17"/>
      <c r="AJ9" s="17">
        <v>0.69651861884442201</v>
      </c>
      <c r="AK9" s="17">
        <v>0.68507258551247496</v>
      </c>
      <c r="AL9" s="17">
        <v>0.699233657096613</v>
      </c>
      <c r="AM9" s="17">
        <v>0.62903221092972905</v>
      </c>
      <c r="AN9" s="17">
        <v>0.56080762713273402</v>
      </c>
      <c r="AO9" s="17"/>
      <c r="AP9" s="17">
        <v>0.67078791430028495</v>
      </c>
      <c r="AQ9" s="17">
        <v>0.70128196739823501</v>
      </c>
      <c r="AR9" s="17">
        <v>0.690427648956349</v>
      </c>
      <c r="AS9" s="17"/>
      <c r="AT9" s="17">
        <v>0.72485830403006202</v>
      </c>
      <c r="AU9" s="17">
        <v>0.68429579993521805</v>
      </c>
      <c r="AV9" s="17">
        <v>0.51669873062798599</v>
      </c>
      <c r="AW9" s="17">
        <v>0.57172679520984404</v>
      </c>
      <c r="AX9" s="17">
        <v>0.66102247666034597</v>
      </c>
      <c r="AY9" s="17">
        <v>0.583330624375764</v>
      </c>
    </row>
    <row r="10" spans="2:51" ht="43.5" x14ac:dyDescent="0.35">
      <c r="B10" s="18" t="s">
        <v>249</v>
      </c>
      <c r="C10" s="17">
        <v>0.27766336477993703</v>
      </c>
      <c r="D10" s="17">
        <v>0.24998869551924999</v>
      </c>
      <c r="E10" s="17">
        <v>0.30555542461770502</v>
      </c>
      <c r="F10" s="17"/>
      <c r="G10" s="17">
        <v>0.30995617847957402</v>
      </c>
      <c r="H10" s="17">
        <v>0.29005541476829599</v>
      </c>
      <c r="I10" s="17">
        <v>0.281511832907412</v>
      </c>
      <c r="J10" s="17">
        <v>0.25761052445252802</v>
      </c>
      <c r="K10" s="17">
        <v>0.25996112398691501</v>
      </c>
      <c r="L10" s="17">
        <v>0.271186765690487</v>
      </c>
      <c r="M10" s="17"/>
      <c r="N10" s="17">
        <v>0.20445332770998301</v>
      </c>
      <c r="O10" s="17">
        <v>0.245154009759143</v>
      </c>
      <c r="P10" s="17">
        <v>0.31634759665742201</v>
      </c>
      <c r="Q10" s="17">
        <v>0.35621447190383299</v>
      </c>
      <c r="R10" s="17"/>
      <c r="S10" s="17">
        <v>0.277911495778145</v>
      </c>
      <c r="T10" s="17">
        <v>0.28710424477009799</v>
      </c>
      <c r="U10" s="17">
        <v>0.31476883778053799</v>
      </c>
      <c r="V10" s="17">
        <v>0.24207513116733001</v>
      </c>
      <c r="W10" s="17">
        <v>0.26934008530463299</v>
      </c>
      <c r="X10" s="17">
        <v>0.29748797943102301</v>
      </c>
      <c r="Y10" s="17">
        <v>0.276728489730663</v>
      </c>
      <c r="Z10" s="17">
        <v>0.24421100440412499</v>
      </c>
      <c r="AA10" s="17">
        <v>0.28563091367083399</v>
      </c>
      <c r="AB10" s="17">
        <v>0.27394623588624101</v>
      </c>
      <c r="AC10" s="17">
        <v>0.24666783694626901</v>
      </c>
      <c r="AD10" s="17">
        <v>0.283760473802802</v>
      </c>
      <c r="AE10" s="17"/>
      <c r="AF10" s="17">
        <v>0.29060681827430701</v>
      </c>
      <c r="AG10" s="17">
        <v>0.23396662288477801</v>
      </c>
      <c r="AH10" s="17">
        <v>0.33317123707967999</v>
      </c>
      <c r="AI10" s="17"/>
      <c r="AJ10" s="17">
        <v>0.26608445544206999</v>
      </c>
      <c r="AK10" s="17">
        <v>0.25948623953350303</v>
      </c>
      <c r="AL10" s="17">
        <v>0.24551867287086299</v>
      </c>
      <c r="AM10" s="17">
        <v>0.31827046433503597</v>
      </c>
      <c r="AN10" s="17">
        <v>0.35537787994216302</v>
      </c>
      <c r="AO10" s="17"/>
      <c r="AP10" s="17">
        <v>0.27979013831421901</v>
      </c>
      <c r="AQ10" s="17">
        <v>0.25478450793040602</v>
      </c>
      <c r="AR10" s="17">
        <v>0.247068799854781</v>
      </c>
      <c r="AS10" s="17"/>
      <c r="AT10" s="17">
        <v>0.24065426656608799</v>
      </c>
      <c r="AU10" s="17">
        <v>0.25506884594457802</v>
      </c>
      <c r="AV10" s="17">
        <v>0.38480551301461802</v>
      </c>
      <c r="AW10" s="17">
        <v>0.37064117989676199</v>
      </c>
      <c r="AX10" s="17">
        <v>0.28046957626330699</v>
      </c>
      <c r="AY10" s="17">
        <v>0.32183681299657502</v>
      </c>
    </row>
    <row r="11" spans="2:51" ht="29" x14ac:dyDescent="0.35">
      <c r="B11" s="18" t="s">
        <v>250</v>
      </c>
      <c r="C11" s="17">
        <v>4.04341412327167E-2</v>
      </c>
      <c r="D11" s="17">
        <v>4.2859250378668903E-2</v>
      </c>
      <c r="E11" s="17">
        <v>3.8267143752769801E-2</v>
      </c>
      <c r="F11" s="17"/>
      <c r="G11" s="17">
        <v>9.8483584727214302E-2</v>
      </c>
      <c r="H11" s="17">
        <v>4.7943037992728602E-2</v>
      </c>
      <c r="I11" s="17">
        <v>3.3583020813993898E-2</v>
      </c>
      <c r="J11" s="17">
        <v>3.9010291334922502E-2</v>
      </c>
      <c r="K11" s="17">
        <v>2.0870866526152901E-2</v>
      </c>
      <c r="L11" s="17">
        <v>1.57170119207437E-2</v>
      </c>
      <c r="M11" s="17"/>
      <c r="N11" s="17">
        <v>2.6715065331484499E-2</v>
      </c>
      <c r="O11" s="17">
        <v>3.7359074582591099E-2</v>
      </c>
      <c r="P11" s="17">
        <v>5.2099103300926701E-2</v>
      </c>
      <c r="Q11" s="17">
        <v>4.7662505620289397E-2</v>
      </c>
      <c r="R11" s="17"/>
      <c r="S11" s="17">
        <v>4.38523019547866E-2</v>
      </c>
      <c r="T11" s="17">
        <v>4.8707697751405002E-2</v>
      </c>
      <c r="U11" s="17">
        <v>2.4533687315572501E-2</v>
      </c>
      <c r="V11" s="17">
        <v>2.7839417076424199E-2</v>
      </c>
      <c r="W11" s="17">
        <v>4.1037258991244802E-2</v>
      </c>
      <c r="X11" s="17">
        <v>4.7563582522730498E-2</v>
      </c>
      <c r="Y11" s="17">
        <v>3.41495009022992E-2</v>
      </c>
      <c r="Z11" s="17">
        <v>5.5437902939986301E-2</v>
      </c>
      <c r="AA11" s="17">
        <v>3.6955973045919903E-2</v>
      </c>
      <c r="AB11" s="17">
        <v>5.6346201946599901E-2</v>
      </c>
      <c r="AC11" s="17">
        <v>3.30542022367959E-2</v>
      </c>
      <c r="AD11" s="17">
        <v>1.9871499648635299E-2</v>
      </c>
      <c r="AE11" s="17"/>
      <c r="AF11" s="17">
        <v>3.64158862179551E-2</v>
      </c>
      <c r="AG11" s="17">
        <v>2.7325237032563201E-2</v>
      </c>
      <c r="AH11" s="17">
        <v>5.7172334128515301E-2</v>
      </c>
      <c r="AI11" s="17"/>
      <c r="AJ11" s="17">
        <v>2.9106276888850799E-2</v>
      </c>
      <c r="AK11" s="17">
        <v>4.2531960423579103E-2</v>
      </c>
      <c r="AL11" s="17">
        <v>3.07056449688397E-2</v>
      </c>
      <c r="AM11" s="17">
        <v>5.26973247352353E-2</v>
      </c>
      <c r="AN11" s="17">
        <v>5.8045105382371502E-2</v>
      </c>
      <c r="AO11" s="17"/>
      <c r="AP11" s="17">
        <v>3.8753236927534497E-2</v>
      </c>
      <c r="AQ11" s="17">
        <v>3.6990721285889802E-2</v>
      </c>
      <c r="AR11" s="17">
        <v>3.6661245003639598E-2</v>
      </c>
      <c r="AS11" s="17"/>
      <c r="AT11" s="17">
        <v>2.7080459559588699E-2</v>
      </c>
      <c r="AU11" s="17">
        <v>3.81305627176848E-2</v>
      </c>
      <c r="AV11" s="17">
        <v>7.9977073527470993E-2</v>
      </c>
      <c r="AW11" s="17">
        <v>3.9820316569054499E-2</v>
      </c>
      <c r="AX11" s="17">
        <v>4.5189893356764599E-2</v>
      </c>
      <c r="AY11" s="17">
        <v>5.8159184218257699E-2</v>
      </c>
    </row>
    <row r="12" spans="2:51" x14ac:dyDescent="0.35">
      <c r="B12" s="18" t="s">
        <v>72</v>
      </c>
      <c r="C12" s="19">
        <v>1.48048707922272E-2</v>
      </c>
      <c r="D12" s="19">
        <v>9.6995781495988493E-3</v>
      </c>
      <c r="E12" s="19">
        <v>1.9857387982525398E-2</v>
      </c>
      <c r="F12" s="19"/>
      <c r="G12" s="19">
        <v>1.8992103705671001E-2</v>
      </c>
      <c r="H12" s="19">
        <v>2.7200973282361401E-2</v>
      </c>
      <c r="I12" s="19">
        <v>1.69880186050969E-2</v>
      </c>
      <c r="J12" s="19">
        <v>1.50648279726237E-2</v>
      </c>
      <c r="K12" s="19">
        <v>9.6476214946224596E-3</v>
      </c>
      <c r="L12" s="19">
        <v>3.4512945575149502E-3</v>
      </c>
      <c r="M12" s="19"/>
      <c r="N12" s="19">
        <v>3.6635692823724598E-3</v>
      </c>
      <c r="O12" s="19">
        <v>1.4840828222820001E-2</v>
      </c>
      <c r="P12" s="19">
        <v>1.5243987080765501E-2</v>
      </c>
      <c r="Q12" s="19">
        <v>2.66249069020707E-2</v>
      </c>
      <c r="R12" s="19"/>
      <c r="S12" s="19">
        <v>2.0766376483873399E-2</v>
      </c>
      <c r="T12" s="19">
        <v>1.09936890533748E-2</v>
      </c>
      <c r="U12" s="19">
        <v>1.78242943713618E-2</v>
      </c>
      <c r="V12" s="19">
        <v>1.49750075574461E-2</v>
      </c>
      <c r="W12" s="19">
        <v>1.9981733758024998E-2</v>
      </c>
      <c r="X12" s="19">
        <v>1.11189221430434E-2</v>
      </c>
      <c r="Y12" s="19">
        <v>1.15521266502197E-2</v>
      </c>
      <c r="Z12" s="19">
        <v>1.7427656231804999E-2</v>
      </c>
      <c r="AA12" s="19">
        <v>1.2742644359924799E-2</v>
      </c>
      <c r="AB12" s="19">
        <v>8.9049426007289795E-3</v>
      </c>
      <c r="AC12" s="19">
        <v>1.7377866642219301E-2</v>
      </c>
      <c r="AD12" s="19">
        <v>2.0109780819352999E-2</v>
      </c>
      <c r="AE12" s="19"/>
      <c r="AF12" s="19">
        <v>6.1105734940909498E-3</v>
      </c>
      <c r="AG12" s="19">
        <v>1.29797178470535E-2</v>
      </c>
      <c r="AH12" s="19">
        <v>3.5348555848666502E-2</v>
      </c>
      <c r="AI12" s="19"/>
      <c r="AJ12" s="19">
        <v>8.2906488246565994E-3</v>
      </c>
      <c r="AK12" s="19">
        <v>1.29092145304431E-2</v>
      </c>
      <c r="AL12" s="19">
        <v>2.45420250636839E-2</v>
      </c>
      <c r="AM12" s="19">
        <v>0</v>
      </c>
      <c r="AN12" s="19">
        <v>2.57693875427316E-2</v>
      </c>
      <c r="AO12" s="19"/>
      <c r="AP12" s="19">
        <v>1.0668710457961699E-2</v>
      </c>
      <c r="AQ12" s="19">
        <v>6.9428033854689701E-3</v>
      </c>
      <c r="AR12" s="19">
        <v>2.58423061852299E-2</v>
      </c>
      <c r="AS12" s="19"/>
      <c r="AT12" s="19">
        <v>7.4069698442613E-3</v>
      </c>
      <c r="AU12" s="19">
        <v>2.2504791402519101E-2</v>
      </c>
      <c r="AV12" s="19">
        <v>1.8518682829924301E-2</v>
      </c>
      <c r="AW12" s="19">
        <v>1.7811708324339402E-2</v>
      </c>
      <c r="AX12" s="19">
        <v>1.3318053719582499E-2</v>
      </c>
      <c r="AY12" s="19">
        <v>3.6673378409403198E-2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255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0.44488532227185001</v>
      </c>
      <c r="D9" s="17">
        <v>0.48563019209768499</v>
      </c>
      <c r="E9" s="17">
        <v>0.40521045242057202</v>
      </c>
      <c r="F9" s="17"/>
      <c r="G9" s="17">
        <v>0.24476928240804899</v>
      </c>
      <c r="H9" s="17">
        <v>0.38477843763763803</v>
      </c>
      <c r="I9" s="17">
        <v>0.42059333271224802</v>
      </c>
      <c r="J9" s="17">
        <v>0.531053271470735</v>
      </c>
      <c r="K9" s="17">
        <v>0.55594191569977403</v>
      </c>
      <c r="L9" s="17">
        <v>0.50177291833153803</v>
      </c>
      <c r="M9" s="17"/>
      <c r="N9" s="17">
        <v>0.53386677568248597</v>
      </c>
      <c r="O9" s="17">
        <v>0.45564682175155902</v>
      </c>
      <c r="P9" s="17">
        <v>0.41479580776972702</v>
      </c>
      <c r="Q9" s="17">
        <v>0.36752274767138998</v>
      </c>
      <c r="R9" s="17"/>
      <c r="S9" s="17">
        <v>0.348770990942249</v>
      </c>
      <c r="T9" s="17">
        <v>0.452121012002484</v>
      </c>
      <c r="U9" s="17">
        <v>0.420243276093129</v>
      </c>
      <c r="V9" s="17">
        <v>0.42199879013304198</v>
      </c>
      <c r="W9" s="17">
        <v>0.455710423379657</v>
      </c>
      <c r="X9" s="17">
        <v>0.43367557499809201</v>
      </c>
      <c r="Y9" s="17">
        <v>0.457379539235582</v>
      </c>
      <c r="Z9" s="17">
        <v>0.48077880390886901</v>
      </c>
      <c r="AA9" s="17">
        <v>0.45795430818108901</v>
      </c>
      <c r="AB9" s="17">
        <v>0.54219131531331799</v>
      </c>
      <c r="AC9" s="17">
        <v>0.485480091648467</v>
      </c>
      <c r="AD9" s="17">
        <v>0.51586535525905597</v>
      </c>
      <c r="AE9" s="17"/>
      <c r="AF9" s="17">
        <v>0.48163057598134601</v>
      </c>
      <c r="AG9" s="17">
        <v>0.52174193231764698</v>
      </c>
      <c r="AH9" s="17">
        <v>0.29037639178688102</v>
      </c>
      <c r="AI9" s="17"/>
      <c r="AJ9" s="17">
        <v>0.47043463450853501</v>
      </c>
      <c r="AK9" s="17">
        <v>0.46928995165194798</v>
      </c>
      <c r="AL9" s="17">
        <v>0.58774147384355202</v>
      </c>
      <c r="AM9" s="17">
        <v>0.60527667993696499</v>
      </c>
      <c r="AN9" s="17">
        <v>0.29678376736580597</v>
      </c>
      <c r="AO9" s="17"/>
      <c r="AP9" s="17">
        <v>0.42773842070389501</v>
      </c>
      <c r="AQ9" s="17">
        <v>0.464921764861293</v>
      </c>
      <c r="AR9" s="17">
        <v>0.51315139210942795</v>
      </c>
      <c r="AS9" s="17"/>
      <c r="AT9" s="17">
        <v>0.524834315968705</v>
      </c>
      <c r="AU9" s="17">
        <v>0.47394656654621797</v>
      </c>
      <c r="AV9" s="17">
        <v>0.34970211635728699</v>
      </c>
      <c r="AW9" s="17">
        <v>0.33299287846555098</v>
      </c>
      <c r="AX9" s="17">
        <v>0.37743679727558899</v>
      </c>
      <c r="AY9" s="17">
        <v>0.34500799748095901</v>
      </c>
    </row>
    <row r="10" spans="2:51" ht="43.5" x14ac:dyDescent="0.35">
      <c r="B10" s="18" t="s">
        <v>249</v>
      </c>
      <c r="C10" s="17">
        <v>0.31515236749539499</v>
      </c>
      <c r="D10" s="17">
        <v>0.30096551924893</v>
      </c>
      <c r="E10" s="17">
        <v>0.32911636577478698</v>
      </c>
      <c r="F10" s="17"/>
      <c r="G10" s="17">
        <v>0.37743379148223999</v>
      </c>
      <c r="H10" s="17">
        <v>0.32884447565611302</v>
      </c>
      <c r="I10" s="17">
        <v>0.31891972831606602</v>
      </c>
      <c r="J10" s="17">
        <v>0.26770485533337002</v>
      </c>
      <c r="K10" s="17">
        <v>0.28113196471331098</v>
      </c>
      <c r="L10" s="17">
        <v>0.32092110560499298</v>
      </c>
      <c r="M10" s="17"/>
      <c r="N10" s="17">
        <v>0.28267007393989901</v>
      </c>
      <c r="O10" s="17">
        <v>0.29457070471094399</v>
      </c>
      <c r="P10" s="17">
        <v>0.34722231328962599</v>
      </c>
      <c r="Q10" s="17">
        <v>0.34266071859477498</v>
      </c>
      <c r="R10" s="17"/>
      <c r="S10" s="17">
        <v>0.31874449878370498</v>
      </c>
      <c r="T10" s="17">
        <v>0.30497663676774001</v>
      </c>
      <c r="U10" s="17">
        <v>0.335914394847801</v>
      </c>
      <c r="V10" s="17">
        <v>0.332493197862815</v>
      </c>
      <c r="W10" s="17">
        <v>0.33328705308881601</v>
      </c>
      <c r="X10" s="17">
        <v>0.33437570480142398</v>
      </c>
      <c r="Y10" s="17">
        <v>0.33220757130971401</v>
      </c>
      <c r="Z10" s="17">
        <v>0.28811615611890301</v>
      </c>
      <c r="AA10" s="17">
        <v>0.28964754102662199</v>
      </c>
      <c r="AB10" s="17">
        <v>0.291823359591731</v>
      </c>
      <c r="AC10" s="17">
        <v>0.30516276713447998</v>
      </c>
      <c r="AD10" s="17">
        <v>0.305953465554542</v>
      </c>
      <c r="AE10" s="17"/>
      <c r="AF10" s="17">
        <v>0.32247984389476297</v>
      </c>
      <c r="AG10" s="17">
        <v>0.28840845968582401</v>
      </c>
      <c r="AH10" s="17">
        <v>0.334406824458654</v>
      </c>
      <c r="AI10" s="17"/>
      <c r="AJ10" s="17">
        <v>0.33220890758454003</v>
      </c>
      <c r="AK10" s="17">
        <v>0.31023595704429902</v>
      </c>
      <c r="AL10" s="17">
        <v>0.256690491687108</v>
      </c>
      <c r="AM10" s="17">
        <v>0.18242535947924901</v>
      </c>
      <c r="AN10" s="17">
        <v>0.329882817116736</v>
      </c>
      <c r="AO10" s="17"/>
      <c r="AP10" s="17">
        <v>0.34020167210042401</v>
      </c>
      <c r="AQ10" s="17">
        <v>0.31021355504974801</v>
      </c>
      <c r="AR10" s="17">
        <v>0.30130023005328599</v>
      </c>
      <c r="AS10" s="17"/>
      <c r="AT10" s="17">
        <v>0.31034848289962602</v>
      </c>
      <c r="AU10" s="17">
        <v>0.29759245893316499</v>
      </c>
      <c r="AV10" s="17">
        <v>0.353598165140599</v>
      </c>
      <c r="AW10" s="17">
        <v>0.34913282618716002</v>
      </c>
      <c r="AX10" s="17">
        <v>0.31393232620285999</v>
      </c>
      <c r="AY10" s="17">
        <v>0.31699448324315099</v>
      </c>
    </row>
    <row r="11" spans="2:51" ht="29" x14ac:dyDescent="0.35">
      <c r="B11" s="18" t="s">
        <v>250</v>
      </c>
      <c r="C11" s="17">
        <v>0.20753769902809699</v>
      </c>
      <c r="D11" s="17">
        <v>0.185804031259862</v>
      </c>
      <c r="E11" s="17">
        <v>0.228383582477303</v>
      </c>
      <c r="F11" s="17"/>
      <c r="G11" s="17">
        <v>0.33600253523185403</v>
      </c>
      <c r="H11" s="17">
        <v>0.24244775367209601</v>
      </c>
      <c r="I11" s="17">
        <v>0.23326965271570901</v>
      </c>
      <c r="J11" s="17">
        <v>0.17253547438833899</v>
      </c>
      <c r="K11" s="17">
        <v>0.13883652480974701</v>
      </c>
      <c r="L11" s="17">
        <v>0.147601453084969</v>
      </c>
      <c r="M11" s="17"/>
      <c r="N11" s="17">
        <v>0.16695713230699</v>
      </c>
      <c r="O11" s="17">
        <v>0.22337879899382301</v>
      </c>
      <c r="P11" s="17">
        <v>0.202249543214195</v>
      </c>
      <c r="Q11" s="17">
        <v>0.236396577945516</v>
      </c>
      <c r="R11" s="17"/>
      <c r="S11" s="17">
        <v>0.28254642677030301</v>
      </c>
      <c r="T11" s="17">
        <v>0.215443190260418</v>
      </c>
      <c r="U11" s="17">
        <v>0.19920958750010001</v>
      </c>
      <c r="V11" s="17">
        <v>0.20791086759843899</v>
      </c>
      <c r="W11" s="17">
        <v>0.188483202993975</v>
      </c>
      <c r="X11" s="17">
        <v>0.199467944385541</v>
      </c>
      <c r="Y11" s="17">
        <v>0.17925633854013701</v>
      </c>
      <c r="Z11" s="17">
        <v>0.20640695150112001</v>
      </c>
      <c r="AA11" s="17">
        <v>0.22292832286464001</v>
      </c>
      <c r="AB11" s="17">
        <v>0.14771083710577401</v>
      </c>
      <c r="AC11" s="17">
        <v>0.18120467248747801</v>
      </c>
      <c r="AD11" s="17">
        <v>0.15692468111701299</v>
      </c>
      <c r="AE11" s="17"/>
      <c r="AF11" s="17">
        <v>0.17122302956424601</v>
      </c>
      <c r="AG11" s="17">
        <v>0.167016362704107</v>
      </c>
      <c r="AH11" s="17">
        <v>0.30654543182120803</v>
      </c>
      <c r="AI11" s="17"/>
      <c r="AJ11" s="17">
        <v>0.16772080348648799</v>
      </c>
      <c r="AK11" s="17">
        <v>0.19511415602478499</v>
      </c>
      <c r="AL11" s="17">
        <v>0.12759712306923701</v>
      </c>
      <c r="AM11" s="17">
        <v>0.176564526773625</v>
      </c>
      <c r="AN11" s="17">
        <v>0.32407034319044697</v>
      </c>
      <c r="AO11" s="17"/>
      <c r="AP11" s="17">
        <v>0.19022550562690899</v>
      </c>
      <c r="AQ11" s="17">
        <v>0.20457667832759699</v>
      </c>
      <c r="AR11" s="17">
        <v>0.15248879952524699</v>
      </c>
      <c r="AS11" s="17"/>
      <c r="AT11" s="17">
        <v>0.14237364936066199</v>
      </c>
      <c r="AU11" s="17">
        <v>0.19461849501391101</v>
      </c>
      <c r="AV11" s="17">
        <v>0.25222139383556103</v>
      </c>
      <c r="AW11" s="17">
        <v>0.252132921789745</v>
      </c>
      <c r="AX11" s="17">
        <v>0.27527114746734899</v>
      </c>
      <c r="AY11" s="17">
        <v>0.32294671006169201</v>
      </c>
    </row>
    <row r="12" spans="2:51" x14ac:dyDescent="0.35">
      <c r="B12" s="18" t="s">
        <v>72</v>
      </c>
      <c r="C12" s="19">
        <v>3.2424611204658602E-2</v>
      </c>
      <c r="D12" s="19">
        <v>2.7600257393522499E-2</v>
      </c>
      <c r="E12" s="19">
        <v>3.7289599327337497E-2</v>
      </c>
      <c r="F12" s="19"/>
      <c r="G12" s="19">
        <v>4.1794390877856198E-2</v>
      </c>
      <c r="H12" s="19">
        <v>4.3929333034153403E-2</v>
      </c>
      <c r="I12" s="19">
        <v>2.7217286255976799E-2</v>
      </c>
      <c r="J12" s="19">
        <v>2.8706398807555399E-2</v>
      </c>
      <c r="K12" s="19">
        <v>2.40895947771681E-2</v>
      </c>
      <c r="L12" s="19">
        <v>2.9704522978499601E-2</v>
      </c>
      <c r="M12" s="19"/>
      <c r="N12" s="19">
        <v>1.6506018070625E-2</v>
      </c>
      <c r="O12" s="19">
        <v>2.6403674543673501E-2</v>
      </c>
      <c r="P12" s="19">
        <v>3.5732335726451701E-2</v>
      </c>
      <c r="Q12" s="19">
        <v>5.3419955788319699E-2</v>
      </c>
      <c r="R12" s="19"/>
      <c r="S12" s="19">
        <v>4.9938083503743097E-2</v>
      </c>
      <c r="T12" s="19">
        <v>2.7459160969357601E-2</v>
      </c>
      <c r="U12" s="19">
        <v>4.4632741558969999E-2</v>
      </c>
      <c r="V12" s="19">
        <v>3.7597144405703997E-2</v>
      </c>
      <c r="W12" s="19">
        <v>2.2519320537551801E-2</v>
      </c>
      <c r="X12" s="19">
        <v>3.2480775814943803E-2</v>
      </c>
      <c r="Y12" s="19">
        <v>3.1156550914566199E-2</v>
      </c>
      <c r="Z12" s="19">
        <v>2.4698088471108801E-2</v>
      </c>
      <c r="AA12" s="19">
        <v>2.9469827927648701E-2</v>
      </c>
      <c r="AB12" s="19">
        <v>1.8274487989177302E-2</v>
      </c>
      <c r="AC12" s="19">
        <v>2.8152468729575501E-2</v>
      </c>
      <c r="AD12" s="19">
        <v>2.1256498069389802E-2</v>
      </c>
      <c r="AE12" s="19"/>
      <c r="AF12" s="19">
        <v>2.46665505596456E-2</v>
      </c>
      <c r="AG12" s="19">
        <v>2.2833245292422599E-2</v>
      </c>
      <c r="AH12" s="19">
        <v>6.86713519332567E-2</v>
      </c>
      <c r="AI12" s="19"/>
      <c r="AJ12" s="19">
        <v>2.96356544204366E-2</v>
      </c>
      <c r="AK12" s="19">
        <v>2.53599352789683E-2</v>
      </c>
      <c r="AL12" s="19">
        <v>2.7970911400103601E-2</v>
      </c>
      <c r="AM12" s="19">
        <v>3.5733433810161599E-2</v>
      </c>
      <c r="AN12" s="19">
        <v>4.9263072327010798E-2</v>
      </c>
      <c r="AO12" s="19"/>
      <c r="AP12" s="19">
        <v>4.1834401568771599E-2</v>
      </c>
      <c r="AQ12" s="19">
        <v>2.0288001761362799E-2</v>
      </c>
      <c r="AR12" s="19">
        <v>3.3059578312038297E-2</v>
      </c>
      <c r="AS12" s="19"/>
      <c r="AT12" s="19">
        <v>2.2443551771006799E-2</v>
      </c>
      <c r="AU12" s="19">
        <v>3.3842479506705297E-2</v>
      </c>
      <c r="AV12" s="19">
        <v>4.4478324666552001E-2</v>
      </c>
      <c r="AW12" s="19">
        <v>6.5741373557544197E-2</v>
      </c>
      <c r="AX12" s="19">
        <v>3.3359729054202598E-2</v>
      </c>
      <c r="AY12" s="19">
        <v>1.50508092141984E-2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256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0.39604434069668598</v>
      </c>
      <c r="D9" s="17">
        <v>0.49017091123950901</v>
      </c>
      <c r="E9" s="17">
        <v>0.30511991742975297</v>
      </c>
      <c r="F9" s="17"/>
      <c r="G9" s="17">
        <v>0.30969180974919802</v>
      </c>
      <c r="H9" s="17">
        <v>0.40507140717454798</v>
      </c>
      <c r="I9" s="17">
        <v>0.39298694950831797</v>
      </c>
      <c r="J9" s="17">
        <v>0.39031970791155801</v>
      </c>
      <c r="K9" s="17">
        <v>0.40748818448094598</v>
      </c>
      <c r="L9" s="17">
        <v>0.44534791091965498</v>
      </c>
      <c r="M9" s="17"/>
      <c r="N9" s="17">
        <v>0.50961619970350103</v>
      </c>
      <c r="O9" s="17">
        <v>0.38986962477023301</v>
      </c>
      <c r="P9" s="17">
        <v>0.35911597194902101</v>
      </c>
      <c r="Q9" s="17">
        <v>0.31224002990903299</v>
      </c>
      <c r="R9" s="17"/>
      <c r="S9" s="17">
        <v>0.38196508948149299</v>
      </c>
      <c r="T9" s="17">
        <v>0.36370795097230602</v>
      </c>
      <c r="U9" s="17">
        <v>0.39570612531983002</v>
      </c>
      <c r="V9" s="17">
        <v>0.37929736328665797</v>
      </c>
      <c r="W9" s="17">
        <v>0.42851985460318798</v>
      </c>
      <c r="X9" s="17">
        <v>0.38583577960027499</v>
      </c>
      <c r="Y9" s="17">
        <v>0.40288471653463698</v>
      </c>
      <c r="Z9" s="17">
        <v>0.43710097963119898</v>
      </c>
      <c r="AA9" s="17">
        <v>0.42278646188493502</v>
      </c>
      <c r="AB9" s="17">
        <v>0.46949729222961201</v>
      </c>
      <c r="AC9" s="17">
        <v>0.34818429011690799</v>
      </c>
      <c r="AD9" s="17">
        <v>0.29605113230454799</v>
      </c>
      <c r="AE9" s="17"/>
      <c r="AF9" s="17">
        <v>0.42281371750631702</v>
      </c>
      <c r="AG9" s="17">
        <v>0.43554145229125002</v>
      </c>
      <c r="AH9" s="17">
        <v>0.315375886094798</v>
      </c>
      <c r="AI9" s="17"/>
      <c r="AJ9" s="17">
        <v>0.43448484248770602</v>
      </c>
      <c r="AK9" s="17">
        <v>0.40992898226746599</v>
      </c>
      <c r="AL9" s="17">
        <v>0.464713166786761</v>
      </c>
      <c r="AM9" s="17">
        <v>0.45455627948465299</v>
      </c>
      <c r="AN9" s="17">
        <v>0.28119725505209098</v>
      </c>
      <c r="AO9" s="17"/>
      <c r="AP9" s="17">
        <v>0.43530662644967699</v>
      </c>
      <c r="AQ9" s="17">
        <v>0.41799100602928202</v>
      </c>
      <c r="AR9" s="17">
        <v>0.419393372895632</v>
      </c>
      <c r="AS9" s="17"/>
      <c r="AT9" s="17">
        <v>0.47032117625502501</v>
      </c>
      <c r="AU9" s="17">
        <v>0.41754413393294199</v>
      </c>
      <c r="AV9" s="17">
        <v>0.28302237298607302</v>
      </c>
      <c r="AW9" s="17">
        <v>0.29124164733008701</v>
      </c>
      <c r="AX9" s="17">
        <v>0.35053776600717701</v>
      </c>
      <c r="AY9" s="17">
        <v>0.27277746746089399</v>
      </c>
    </row>
    <row r="10" spans="2:51" ht="43.5" x14ac:dyDescent="0.35">
      <c r="B10" s="18" t="s">
        <v>249</v>
      </c>
      <c r="C10" s="17">
        <v>0.48786018647187601</v>
      </c>
      <c r="D10" s="17">
        <v>0.417694171150233</v>
      </c>
      <c r="E10" s="17">
        <v>0.55575685947189901</v>
      </c>
      <c r="F10" s="17"/>
      <c r="G10" s="17">
        <v>0.46368246582688599</v>
      </c>
      <c r="H10" s="17">
        <v>0.42066141284529301</v>
      </c>
      <c r="I10" s="17">
        <v>0.47932298121418798</v>
      </c>
      <c r="J10" s="17">
        <v>0.52325940740909105</v>
      </c>
      <c r="K10" s="17">
        <v>0.52795701200762701</v>
      </c>
      <c r="L10" s="17">
        <v>0.50980268984231603</v>
      </c>
      <c r="M10" s="17"/>
      <c r="N10" s="17">
        <v>0.41411381090284899</v>
      </c>
      <c r="O10" s="17">
        <v>0.491970449360701</v>
      </c>
      <c r="P10" s="17">
        <v>0.51366125204104995</v>
      </c>
      <c r="Q10" s="17">
        <v>0.542084475708563</v>
      </c>
      <c r="R10" s="17"/>
      <c r="S10" s="17">
        <v>0.467555204255028</v>
      </c>
      <c r="T10" s="17">
        <v>0.499609812291962</v>
      </c>
      <c r="U10" s="17">
        <v>0.48762262490484698</v>
      </c>
      <c r="V10" s="17">
        <v>0.521777509842974</v>
      </c>
      <c r="W10" s="17">
        <v>0.46215049555179399</v>
      </c>
      <c r="X10" s="17">
        <v>0.47536551074545702</v>
      </c>
      <c r="Y10" s="17">
        <v>0.497287633861143</v>
      </c>
      <c r="Z10" s="17">
        <v>0.46719579186536597</v>
      </c>
      <c r="AA10" s="17">
        <v>0.48437197287221001</v>
      </c>
      <c r="AB10" s="17">
        <v>0.43772556214758901</v>
      </c>
      <c r="AC10" s="17">
        <v>0.53175041860252203</v>
      </c>
      <c r="AD10" s="17">
        <v>0.62090864585680705</v>
      </c>
      <c r="AE10" s="17"/>
      <c r="AF10" s="17">
        <v>0.49639599537198797</v>
      </c>
      <c r="AG10" s="17">
        <v>0.47588434683402198</v>
      </c>
      <c r="AH10" s="17">
        <v>0.50906583104868597</v>
      </c>
      <c r="AI10" s="17"/>
      <c r="AJ10" s="17">
        <v>0.49143300695015601</v>
      </c>
      <c r="AK10" s="17">
        <v>0.47788929215167603</v>
      </c>
      <c r="AL10" s="17">
        <v>0.45191461553623202</v>
      </c>
      <c r="AM10" s="17">
        <v>0.37883361393412601</v>
      </c>
      <c r="AN10" s="17">
        <v>0.54869456689569096</v>
      </c>
      <c r="AO10" s="17"/>
      <c r="AP10" s="17">
        <v>0.47152108854097402</v>
      </c>
      <c r="AQ10" s="17">
        <v>0.47537024284684298</v>
      </c>
      <c r="AR10" s="17">
        <v>0.46478412263965502</v>
      </c>
      <c r="AS10" s="17"/>
      <c r="AT10" s="17">
        <v>0.47623771766359002</v>
      </c>
      <c r="AU10" s="17">
        <v>0.46287574798698999</v>
      </c>
      <c r="AV10" s="17">
        <v>0.53468559913262603</v>
      </c>
      <c r="AW10" s="17">
        <v>0.53426797969225004</v>
      </c>
      <c r="AX10" s="17">
        <v>0.49684113861484003</v>
      </c>
      <c r="AY10" s="17">
        <v>0.55228436870108499</v>
      </c>
    </row>
    <row r="11" spans="2:51" ht="29" x14ac:dyDescent="0.35">
      <c r="B11" s="18" t="s">
        <v>250</v>
      </c>
      <c r="C11" s="17">
        <v>9.0765979189525697E-2</v>
      </c>
      <c r="D11" s="17">
        <v>7.3853861300519505E-2</v>
      </c>
      <c r="E11" s="17">
        <v>0.106794148275263</v>
      </c>
      <c r="F11" s="17"/>
      <c r="G11" s="17">
        <v>0.190920394064996</v>
      </c>
      <c r="H11" s="17">
        <v>0.14206650733943199</v>
      </c>
      <c r="I11" s="17">
        <v>9.4968908254648696E-2</v>
      </c>
      <c r="J11" s="17">
        <v>5.7157423501599802E-2</v>
      </c>
      <c r="K11" s="17">
        <v>4.6792715593638602E-2</v>
      </c>
      <c r="L11" s="17">
        <v>3.60773255393841E-2</v>
      </c>
      <c r="M11" s="17"/>
      <c r="N11" s="17">
        <v>6.2819289073858794E-2</v>
      </c>
      <c r="O11" s="17">
        <v>9.1427588297620002E-2</v>
      </c>
      <c r="P11" s="17">
        <v>0.10132910153675501</v>
      </c>
      <c r="Q11" s="17">
        <v>0.109124631413067</v>
      </c>
      <c r="R11" s="17"/>
      <c r="S11" s="17">
        <v>0.11896918115392099</v>
      </c>
      <c r="T11" s="17">
        <v>0.10846555975448199</v>
      </c>
      <c r="U11" s="17">
        <v>8.6389913637213198E-2</v>
      </c>
      <c r="V11" s="17">
        <v>8.6139440717827698E-2</v>
      </c>
      <c r="W11" s="17">
        <v>8.2021831581507595E-2</v>
      </c>
      <c r="X11" s="17">
        <v>0.12175617080218</v>
      </c>
      <c r="Y11" s="17">
        <v>7.0049526419802902E-2</v>
      </c>
      <c r="Z11" s="17">
        <v>6.7974021404373905E-2</v>
      </c>
      <c r="AA11" s="17">
        <v>6.3361695473464902E-2</v>
      </c>
      <c r="AB11" s="17">
        <v>7.8575842341419802E-2</v>
      </c>
      <c r="AC11" s="17">
        <v>8.7536423067671107E-2</v>
      </c>
      <c r="AD11" s="17">
        <v>6.3221571841582405E-2</v>
      </c>
      <c r="AE11" s="17"/>
      <c r="AF11" s="17">
        <v>6.5422818325849397E-2</v>
      </c>
      <c r="AG11" s="17">
        <v>6.7704043747726594E-2</v>
      </c>
      <c r="AH11" s="17">
        <v>0.127242867729457</v>
      </c>
      <c r="AI11" s="17"/>
      <c r="AJ11" s="17">
        <v>5.4977321559280201E-2</v>
      </c>
      <c r="AK11" s="17">
        <v>9.0888418797986495E-2</v>
      </c>
      <c r="AL11" s="17">
        <v>5.8142469662986897E-2</v>
      </c>
      <c r="AM11" s="17">
        <v>0.141038051581138</v>
      </c>
      <c r="AN11" s="17">
        <v>0.13036511253960101</v>
      </c>
      <c r="AO11" s="17"/>
      <c r="AP11" s="17">
        <v>7.0641931693880194E-2</v>
      </c>
      <c r="AQ11" s="17">
        <v>9.00007842685841E-2</v>
      </c>
      <c r="AR11" s="17">
        <v>8.1651642057209095E-2</v>
      </c>
      <c r="AS11" s="17"/>
      <c r="AT11" s="17">
        <v>3.9249751963901902E-2</v>
      </c>
      <c r="AU11" s="17">
        <v>9.08273341453118E-2</v>
      </c>
      <c r="AV11" s="17">
        <v>0.15419263069626499</v>
      </c>
      <c r="AW11" s="17">
        <v>0.13463384385097199</v>
      </c>
      <c r="AX11" s="17">
        <v>0.12042237952733</v>
      </c>
      <c r="AY11" s="17">
        <v>0.146136255178759</v>
      </c>
    </row>
    <row r="12" spans="2:51" x14ac:dyDescent="0.35">
      <c r="B12" s="18" t="s">
        <v>72</v>
      </c>
      <c r="C12" s="19">
        <v>2.53294936419119E-2</v>
      </c>
      <c r="D12" s="19">
        <v>1.8281056309738801E-2</v>
      </c>
      <c r="E12" s="19">
        <v>3.2329074823085002E-2</v>
      </c>
      <c r="F12" s="19"/>
      <c r="G12" s="19">
        <v>3.5705330358919901E-2</v>
      </c>
      <c r="H12" s="19">
        <v>3.2200672640726798E-2</v>
      </c>
      <c r="I12" s="19">
        <v>3.2721161022845398E-2</v>
      </c>
      <c r="J12" s="19">
        <v>2.9263461177751599E-2</v>
      </c>
      <c r="K12" s="19">
        <v>1.77620879177889E-2</v>
      </c>
      <c r="L12" s="19">
        <v>8.7720736986454106E-3</v>
      </c>
      <c r="M12" s="19"/>
      <c r="N12" s="19">
        <v>1.3450700319791301E-2</v>
      </c>
      <c r="O12" s="19">
        <v>2.6732337571446101E-2</v>
      </c>
      <c r="P12" s="19">
        <v>2.58936744731737E-2</v>
      </c>
      <c r="Q12" s="19">
        <v>3.6550862969337398E-2</v>
      </c>
      <c r="R12" s="19"/>
      <c r="S12" s="19">
        <v>3.1510525109557402E-2</v>
      </c>
      <c r="T12" s="19">
        <v>2.8216676981250299E-2</v>
      </c>
      <c r="U12" s="19">
        <v>3.02813361381098E-2</v>
      </c>
      <c r="V12" s="19">
        <v>1.27856861525404E-2</v>
      </c>
      <c r="W12" s="19">
        <v>2.7307818263510301E-2</v>
      </c>
      <c r="X12" s="19">
        <v>1.7042538852087501E-2</v>
      </c>
      <c r="Y12" s="19">
        <v>2.9778123184416999E-2</v>
      </c>
      <c r="Z12" s="19">
        <v>2.77292070990613E-2</v>
      </c>
      <c r="AA12" s="19">
        <v>2.9479869769390599E-2</v>
      </c>
      <c r="AB12" s="19">
        <v>1.42013032813795E-2</v>
      </c>
      <c r="AC12" s="19">
        <v>3.2528868212899097E-2</v>
      </c>
      <c r="AD12" s="19">
        <v>1.9818649997062E-2</v>
      </c>
      <c r="AE12" s="19"/>
      <c r="AF12" s="19">
        <v>1.53674687958459E-2</v>
      </c>
      <c r="AG12" s="19">
        <v>2.0870157127001701E-2</v>
      </c>
      <c r="AH12" s="19">
        <v>4.8315415127059003E-2</v>
      </c>
      <c r="AI12" s="19"/>
      <c r="AJ12" s="19">
        <v>1.9104829002858099E-2</v>
      </c>
      <c r="AK12" s="19">
        <v>2.12933067828712E-2</v>
      </c>
      <c r="AL12" s="19">
        <v>2.5229748014019601E-2</v>
      </c>
      <c r="AM12" s="19">
        <v>2.55720550000826E-2</v>
      </c>
      <c r="AN12" s="19">
        <v>3.9743065512615999E-2</v>
      </c>
      <c r="AO12" s="19"/>
      <c r="AP12" s="19">
        <v>2.25303533154688E-2</v>
      </c>
      <c r="AQ12" s="19">
        <v>1.6637966855290499E-2</v>
      </c>
      <c r="AR12" s="19">
        <v>3.4170862407503499E-2</v>
      </c>
      <c r="AS12" s="19"/>
      <c r="AT12" s="19">
        <v>1.4191354117483301E-2</v>
      </c>
      <c r="AU12" s="19">
        <v>2.87527839347556E-2</v>
      </c>
      <c r="AV12" s="19">
        <v>2.8099397185035301E-2</v>
      </c>
      <c r="AW12" s="19">
        <v>3.9856529126691201E-2</v>
      </c>
      <c r="AX12" s="19">
        <v>3.21987158506526E-2</v>
      </c>
      <c r="AY12" s="19">
        <v>2.88019086592619E-2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257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0.183936630353118</v>
      </c>
      <c r="D9" s="17">
        <v>0.254386195068593</v>
      </c>
      <c r="E9" s="17">
        <v>0.11557988084882399</v>
      </c>
      <c r="F9" s="17"/>
      <c r="G9" s="17">
        <v>0.20371582290521101</v>
      </c>
      <c r="H9" s="17">
        <v>0.196605866569601</v>
      </c>
      <c r="I9" s="17">
        <v>0.17852339196137401</v>
      </c>
      <c r="J9" s="17">
        <v>0.182583236481242</v>
      </c>
      <c r="K9" s="17">
        <v>0.16493273397708599</v>
      </c>
      <c r="L9" s="17">
        <v>0.17877300692706</v>
      </c>
      <c r="M9" s="17"/>
      <c r="N9" s="17">
        <v>0.23579104422647901</v>
      </c>
      <c r="O9" s="17">
        <v>0.179599940298072</v>
      </c>
      <c r="P9" s="17">
        <v>0.17212031621531501</v>
      </c>
      <c r="Q9" s="17">
        <v>0.14287943409713399</v>
      </c>
      <c r="R9" s="17"/>
      <c r="S9" s="17">
        <v>0.19830485777120299</v>
      </c>
      <c r="T9" s="17">
        <v>0.15843484112759301</v>
      </c>
      <c r="U9" s="17">
        <v>0.174320453959313</v>
      </c>
      <c r="V9" s="17">
        <v>0.170297567824054</v>
      </c>
      <c r="W9" s="17">
        <v>0.202111200813611</v>
      </c>
      <c r="X9" s="17">
        <v>0.167457285367516</v>
      </c>
      <c r="Y9" s="17">
        <v>0.20338981040238199</v>
      </c>
      <c r="Z9" s="17">
        <v>0.20266895668134099</v>
      </c>
      <c r="AA9" s="17">
        <v>0.20161661118308799</v>
      </c>
      <c r="AB9" s="17">
        <v>0.20438184372090001</v>
      </c>
      <c r="AC9" s="17">
        <v>0.172750377669566</v>
      </c>
      <c r="AD9" s="17">
        <v>0.116684192188488</v>
      </c>
      <c r="AE9" s="17"/>
      <c r="AF9" s="17">
        <v>0.183379011171874</v>
      </c>
      <c r="AG9" s="17">
        <v>0.191985239273783</v>
      </c>
      <c r="AH9" s="17">
        <v>0.17558470247799901</v>
      </c>
      <c r="AI9" s="17"/>
      <c r="AJ9" s="17">
        <v>0.18329667222092999</v>
      </c>
      <c r="AK9" s="17">
        <v>0.19070838904999299</v>
      </c>
      <c r="AL9" s="17">
        <v>0.24470795476589499</v>
      </c>
      <c r="AM9" s="17">
        <v>0.15641322501083099</v>
      </c>
      <c r="AN9" s="17">
        <v>0.15038554360198</v>
      </c>
      <c r="AO9" s="17"/>
      <c r="AP9" s="17">
        <v>0.19926013767356399</v>
      </c>
      <c r="AQ9" s="17">
        <v>0.19049300027309299</v>
      </c>
      <c r="AR9" s="17">
        <v>0.20801204048816099</v>
      </c>
      <c r="AS9" s="17"/>
      <c r="AT9" s="17">
        <v>0.21371977818976301</v>
      </c>
      <c r="AU9" s="17">
        <v>0.18999822965910201</v>
      </c>
      <c r="AV9" s="17">
        <v>0.150667312436912</v>
      </c>
      <c r="AW9" s="17">
        <v>0.11784842326843201</v>
      </c>
      <c r="AX9" s="17">
        <v>0.17641990259850501</v>
      </c>
      <c r="AY9" s="17">
        <v>0.103303308680895</v>
      </c>
    </row>
    <row r="10" spans="2:51" ht="43.5" x14ac:dyDescent="0.35">
      <c r="B10" s="18" t="s">
        <v>249</v>
      </c>
      <c r="C10" s="17">
        <v>0.39395154772795199</v>
      </c>
      <c r="D10" s="17">
        <v>0.39959324977910399</v>
      </c>
      <c r="E10" s="17">
        <v>0.387374711440377</v>
      </c>
      <c r="F10" s="17"/>
      <c r="G10" s="17">
        <v>0.380687058940123</v>
      </c>
      <c r="H10" s="17">
        <v>0.38721079637276701</v>
      </c>
      <c r="I10" s="17">
        <v>0.39044014730603899</v>
      </c>
      <c r="J10" s="17">
        <v>0.37679858176546299</v>
      </c>
      <c r="K10" s="17">
        <v>0.396485131263212</v>
      </c>
      <c r="L10" s="17">
        <v>0.42323232871826999</v>
      </c>
      <c r="M10" s="17"/>
      <c r="N10" s="17">
        <v>0.40625958133568801</v>
      </c>
      <c r="O10" s="17">
        <v>0.41111014526519901</v>
      </c>
      <c r="P10" s="17">
        <v>0.38669604859631401</v>
      </c>
      <c r="Q10" s="17">
        <v>0.37230871401793703</v>
      </c>
      <c r="R10" s="17"/>
      <c r="S10" s="17">
        <v>0.379777187619178</v>
      </c>
      <c r="T10" s="17">
        <v>0.38469630825658901</v>
      </c>
      <c r="U10" s="17">
        <v>0.38154255870503301</v>
      </c>
      <c r="V10" s="17">
        <v>0.37407857833100699</v>
      </c>
      <c r="W10" s="17">
        <v>0.40589527394151298</v>
      </c>
      <c r="X10" s="17">
        <v>0.41287828440570601</v>
      </c>
      <c r="Y10" s="17">
        <v>0.43077840240475301</v>
      </c>
      <c r="Z10" s="17">
        <v>0.49426739793178298</v>
      </c>
      <c r="AA10" s="17">
        <v>0.360572639864147</v>
      </c>
      <c r="AB10" s="17">
        <v>0.43603747954365202</v>
      </c>
      <c r="AC10" s="17">
        <v>0.36682356698379698</v>
      </c>
      <c r="AD10" s="17">
        <v>0.31747732743998702</v>
      </c>
      <c r="AE10" s="17"/>
      <c r="AF10" s="17">
        <v>0.38306585874924098</v>
      </c>
      <c r="AG10" s="17">
        <v>0.42856197425768</v>
      </c>
      <c r="AH10" s="17">
        <v>0.34852869130188402</v>
      </c>
      <c r="AI10" s="17"/>
      <c r="AJ10" s="17">
        <v>0.416004288886276</v>
      </c>
      <c r="AK10" s="17">
        <v>0.40938464666503599</v>
      </c>
      <c r="AL10" s="17">
        <v>0.37586664059630698</v>
      </c>
      <c r="AM10" s="17">
        <v>0.36995684946049701</v>
      </c>
      <c r="AN10" s="17">
        <v>0.350402053910642</v>
      </c>
      <c r="AO10" s="17"/>
      <c r="AP10" s="17">
        <v>0.42259949190269902</v>
      </c>
      <c r="AQ10" s="17">
        <v>0.40676679752681</v>
      </c>
      <c r="AR10" s="17">
        <v>0.39972688706509701</v>
      </c>
      <c r="AS10" s="17"/>
      <c r="AT10" s="17">
        <v>0.41366625498492998</v>
      </c>
      <c r="AU10" s="17">
        <v>0.37577239644815102</v>
      </c>
      <c r="AV10" s="17">
        <v>0.33748658392890601</v>
      </c>
      <c r="AW10" s="17">
        <v>0.42385010463477601</v>
      </c>
      <c r="AX10" s="17">
        <v>0.39402525518420101</v>
      </c>
      <c r="AY10" s="17">
        <v>0.367652638821723</v>
      </c>
    </row>
    <row r="11" spans="2:51" ht="29" x14ac:dyDescent="0.35">
      <c r="B11" s="18" t="s">
        <v>250</v>
      </c>
      <c r="C11" s="17">
        <v>0.375890150017405</v>
      </c>
      <c r="D11" s="17">
        <v>0.30480009778670802</v>
      </c>
      <c r="E11" s="17">
        <v>0.44571849531527902</v>
      </c>
      <c r="F11" s="17"/>
      <c r="G11" s="17">
        <v>0.35358375078265902</v>
      </c>
      <c r="H11" s="17">
        <v>0.35904012416341502</v>
      </c>
      <c r="I11" s="17">
        <v>0.385450364062284</v>
      </c>
      <c r="J11" s="17">
        <v>0.39934092139216198</v>
      </c>
      <c r="K11" s="17">
        <v>0.40093528335796702</v>
      </c>
      <c r="L11" s="17">
        <v>0.36082822853406399</v>
      </c>
      <c r="M11" s="17"/>
      <c r="N11" s="17">
        <v>0.33184157306816597</v>
      </c>
      <c r="O11" s="17">
        <v>0.37468688347921297</v>
      </c>
      <c r="P11" s="17">
        <v>0.39125019499243602</v>
      </c>
      <c r="Q11" s="17">
        <v>0.40740692873378598</v>
      </c>
      <c r="R11" s="17"/>
      <c r="S11" s="17">
        <v>0.37470995173640098</v>
      </c>
      <c r="T11" s="17">
        <v>0.40103023128537202</v>
      </c>
      <c r="U11" s="17">
        <v>0.380780889218508</v>
      </c>
      <c r="V11" s="17">
        <v>0.424851765816954</v>
      </c>
      <c r="W11" s="17">
        <v>0.34807977628315001</v>
      </c>
      <c r="X11" s="17">
        <v>0.37276810349309702</v>
      </c>
      <c r="Y11" s="17">
        <v>0.32263261879710597</v>
      </c>
      <c r="Z11" s="17">
        <v>0.27867730330241502</v>
      </c>
      <c r="AA11" s="17">
        <v>0.38392318413101401</v>
      </c>
      <c r="AB11" s="17">
        <v>0.32052146796641801</v>
      </c>
      <c r="AC11" s="17">
        <v>0.430328312873135</v>
      </c>
      <c r="AD11" s="17">
        <v>0.50456394996729503</v>
      </c>
      <c r="AE11" s="17"/>
      <c r="AF11" s="17">
        <v>0.39375139749807903</v>
      </c>
      <c r="AG11" s="17">
        <v>0.34102847544430198</v>
      </c>
      <c r="AH11" s="17">
        <v>0.41634305479419198</v>
      </c>
      <c r="AI11" s="17"/>
      <c r="AJ11" s="17">
        <v>0.36303159413843999</v>
      </c>
      <c r="AK11" s="17">
        <v>0.35340765240849897</v>
      </c>
      <c r="AL11" s="17">
        <v>0.33697486964623802</v>
      </c>
      <c r="AM11" s="17">
        <v>0.39442343149597098</v>
      </c>
      <c r="AN11" s="17">
        <v>0.44500198274189001</v>
      </c>
      <c r="AO11" s="17"/>
      <c r="AP11" s="17">
        <v>0.333234407960049</v>
      </c>
      <c r="AQ11" s="17">
        <v>0.36428238569615801</v>
      </c>
      <c r="AR11" s="17">
        <v>0.33692829607337799</v>
      </c>
      <c r="AS11" s="17"/>
      <c r="AT11" s="17">
        <v>0.33557521891486403</v>
      </c>
      <c r="AU11" s="17">
        <v>0.38767522235790802</v>
      </c>
      <c r="AV11" s="17">
        <v>0.45409421183047499</v>
      </c>
      <c r="AW11" s="17">
        <v>0.41043897891865999</v>
      </c>
      <c r="AX11" s="17">
        <v>0.37993581697305001</v>
      </c>
      <c r="AY11" s="17">
        <v>0.44626205649214701</v>
      </c>
    </row>
    <row r="12" spans="2:51" x14ac:dyDescent="0.35">
      <c r="B12" s="18" t="s">
        <v>72</v>
      </c>
      <c r="C12" s="19">
        <v>4.6221671901524902E-2</v>
      </c>
      <c r="D12" s="19">
        <v>4.12204573655943E-2</v>
      </c>
      <c r="E12" s="19">
        <v>5.13269123955193E-2</v>
      </c>
      <c r="F12" s="19"/>
      <c r="G12" s="19">
        <v>6.2013367372006203E-2</v>
      </c>
      <c r="H12" s="19">
        <v>5.7143212894216297E-2</v>
      </c>
      <c r="I12" s="19">
        <v>4.5586096670302202E-2</v>
      </c>
      <c r="J12" s="19">
        <v>4.1277260361132703E-2</v>
      </c>
      <c r="K12" s="19">
        <v>3.76468514017348E-2</v>
      </c>
      <c r="L12" s="19">
        <v>3.71664358206059E-2</v>
      </c>
      <c r="M12" s="19"/>
      <c r="N12" s="19">
        <v>2.6107801369667599E-2</v>
      </c>
      <c r="O12" s="19">
        <v>3.4603030957516101E-2</v>
      </c>
      <c r="P12" s="19">
        <v>4.9933440195934799E-2</v>
      </c>
      <c r="Q12" s="19">
        <v>7.7404923151142294E-2</v>
      </c>
      <c r="R12" s="19"/>
      <c r="S12" s="19">
        <v>4.7208002873218399E-2</v>
      </c>
      <c r="T12" s="19">
        <v>5.5838619330445503E-2</v>
      </c>
      <c r="U12" s="19">
        <v>6.33560981171465E-2</v>
      </c>
      <c r="V12" s="19">
        <v>3.0772088027985301E-2</v>
      </c>
      <c r="W12" s="19">
        <v>4.3913748961726201E-2</v>
      </c>
      <c r="X12" s="19">
        <v>4.6896326733681097E-2</v>
      </c>
      <c r="Y12" s="19">
        <v>4.3199168395759803E-2</v>
      </c>
      <c r="Z12" s="19">
        <v>2.43863420844612E-2</v>
      </c>
      <c r="AA12" s="19">
        <v>5.3887564821751603E-2</v>
      </c>
      <c r="AB12" s="19">
        <v>3.90592087690299E-2</v>
      </c>
      <c r="AC12" s="19">
        <v>3.0097742473501801E-2</v>
      </c>
      <c r="AD12" s="19">
        <v>6.1274530404229498E-2</v>
      </c>
      <c r="AE12" s="19"/>
      <c r="AF12" s="19">
        <v>3.9803732580805502E-2</v>
      </c>
      <c r="AG12" s="19">
        <v>3.8424311024235901E-2</v>
      </c>
      <c r="AH12" s="19">
        <v>5.9543551425925503E-2</v>
      </c>
      <c r="AI12" s="19"/>
      <c r="AJ12" s="19">
        <v>3.7667444754353602E-2</v>
      </c>
      <c r="AK12" s="19">
        <v>4.6499311876472202E-2</v>
      </c>
      <c r="AL12" s="19">
        <v>4.2450534991559798E-2</v>
      </c>
      <c r="AM12" s="19">
        <v>7.9206494032701594E-2</v>
      </c>
      <c r="AN12" s="19">
        <v>5.4210419745487799E-2</v>
      </c>
      <c r="AO12" s="19"/>
      <c r="AP12" s="19">
        <v>4.4905962463687998E-2</v>
      </c>
      <c r="AQ12" s="19">
        <v>3.8457816503938397E-2</v>
      </c>
      <c r="AR12" s="19">
        <v>5.5332776373363597E-2</v>
      </c>
      <c r="AS12" s="19"/>
      <c r="AT12" s="19">
        <v>3.7038747910442697E-2</v>
      </c>
      <c r="AU12" s="19">
        <v>4.6554151534839397E-2</v>
      </c>
      <c r="AV12" s="19">
        <v>5.7751891803706802E-2</v>
      </c>
      <c r="AW12" s="19">
        <v>4.7862493178131703E-2</v>
      </c>
      <c r="AX12" s="19">
        <v>4.9619025244245003E-2</v>
      </c>
      <c r="AY12" s="19">
        <v>8.2781996005234004E-2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258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0.56548085173305296</v>
      </c>
      <c r="D9" s="17">
        <v>0.63452622541246495</v>
      </c>
      <c r="E9" s="17">
        <v>0.49599893931758199</v>
      </c>
      <c r="F9" s="17"/>
      <c r="G9" s="17">
        <v>0.57782135887297204</v>
      </c>
      <c r="H9" s="17">
        <v>0.55454800988039199</v>
      </c>
      <c r="I9" s="17">
        <v>0.56414040450974101</v>
      </c>
      <c r="J9" s="17">
        <v>0.55528963257165997</v>
      </c>
      <c r="K9" s="17">
        <v>0.57170635772984901</v>
      </c>
      <c r="L9" s="17">
        <v>0.57134454580751903</v>
      </c>
      <c r="M9" s="17"/>
      <c r="N9" s="17">
        <v>0.69969671750411</v>
      </c>
      <c r="O9" s="17">
        <v>0.59623562996139501</v>
      </c>
      <c r="P9" s="17">
        <v>0.51058660752239104</v>
      </c>
      <c r="Q9" s="17">
        <v>0.43786260461549997</v>
      </c>
      <c r="R9" s="17"/>
      <c r="S9" s="17">
        <v>0.57069756125152205</v>
      </c>
      <c r="T9" s="17">
        <v>0.54679629405207297</v>
      </c>
      <c r="U9" s="17">
        <v>0.53950369472701598</v>
      </c>
      <c r="V9" s="17">
        <v>0.562284170803386</v>
      </c>
      <c r="W9" s="17">
        <v>0.58421031148866698</v>
      </c>
      <c r="X9" s="17">
        <v>0.56071765032234799</v>
      </c>
      <c r="Y9" s="17">
        <v>0.55120878509845295</v>
      </c>
      <c r="Z9" s="17">
        <v>0.55837904831213003</v>
      </c>
      <c r="AA9" s="17">
        <v>0.58115580368108699</v>
      </c>
      <c r="AB9" s="17">
        <v>0.59667364157386305</v>
      </c>
      <c r="AC9" s="17">
        <v>0.58611434745969604</v>
      </c>
      <c r="AD9" s="17">
        <v>0.53356788232437702</v>
      </c>
      <c r="AE9" s="17"/>
      <c r="AF9" s="17">
        <v>0.551969769946136</v>
      </c>
      <c r="AG9" s="17">
        <v>0.61545319649115804</v>
      </c>
      <c r="AH9" s="17">
        <v>0.467741519649503</v>
      </c>
      <c r="AI9" s="17"/>
      <c r="AJ9" s="17">
        <v>0.573569175116317</v>
      </c>
      <c r="AK9" s="17">
        <v>0.57973510227163805</v>
      </c>
      <c r="AL9" s="17">
        <v>0.67425900371327896</v>
      </c>
      <c r="AM9" s="17">
        <v>0.54928874363775504</v>
      </c>
      <c r="AN9" s="17">
        <v>0.46781401287229102</v>
      </c>
      <c r="AO9" s="17"/>
      <c r="AP9" s="17">
        <v>0.56665138595156905</v>
      </c>
      <c r="AQ9" s="17">
        <v>0.60438352195749101</v>
      </c>
      <c r="AR9" s="17">
        <v>0.64330869405913405</v>
      </c>
      <c r="AS9" s="17"/>
      <c r="AT9" s="17">
        <v>0.58219014258452795</v>
      </c>
      <c r="AU9" s="17">
        <v>0.59904765537798299</v>
      </c>
      <c r="AV9" s="17">
        <v>0.45666070348309601</v>
      </c>
      <c r="AW9" s="17">
        <v>0.470482670068467</v>
      </c>
      <c r="AX9" s="17">
        <v>0.57570528932454601</v>
      </c>
      <c r="AY9" s="17">
        <v>0.57669466319845797</v>
      </c>
    </row>
    <row r="10" spans="2:51" ht="43.5" x14ac:dyDescent="0.35">
      <c r="B10" s="18" t="s">
        <v>249</v>
      </c>
      <c r="C10" s="17">
        <v>0.35561401676489601</v>
      </c>
      <c r="D10" s="17">
        <v>0.30103826404776302</v>
      </c>
      <c r="E10" s="17">
        <v>0.41059450359126698</v>
      </c>
      <c r="F10" s="17"/>
      <c r="G10" s="17">
        <v>0.30748552353687197</v>
      </c>
      <c r="H10" s="17">
        <v>0.353734754840136</v>
      </c>
      <c r="I10" s="17">
        <v>0.34019345195886003</v>
      </c>
      <c r="J10" s="17">
        <v>0.36394531008880798</v>
      </c>
      <c r="K10" s="17">
        <v>0.36626251236731999</v>
      </c>
      <c r="L10" s="17">
        <v>0.38764429659852301</v>
      </c>
      <c r="M10" s="17"/>
      <c r="N10" s="17">
        <v>0.25821799103270598</v>
      </c>
      <c r="O10" s="17">
        <v>0.33829664551235999</v>
      </c>
      <c r="P10" s="17">
        <v>0.37208785532150801</v>
      </c>
      <c r="Q10" s="17">
        <v>0.46325656329991199</v>
      </c>
      <c r="R10" s="17"/>
      <c r="S10" s="17">
        <v>0.344480863608286</v>
      </c>
      <c r="T10" s="17">
        <v>0.37180431826940902</v>
      </c>
      <c r="U10" s="17">
        <v>0.38283760624820901</v>
      </c>
      <c r="V10" s="17">
        <v>0.36715136923160002</v>
      </c>
      <c r="W10" s="17">
        <v>0.35758374099310702</v>
      </c>
      <c r="X10" s="17">
        <v>0.34620105311375099</v>
      </c>
      <c r="Y10" s="17">
        <v>0.35749895074006599</v>
      </c>
      <c r="Z10" s="17">
        <v>0.37584267857362402</v>
      </c>
      <c r="AA10" s="17">
        <v>0.31593360298117601</v>
      </c>
      <c r="AB10" s="17">
        <v>0.34792966729701102</v>
      </c>
      <c r="AC10" s="17">
        <v>0.36350579334529698</v>
      </c>
      <c r="AD10" s="17">
        <v>0.37738386646169497</v>
      </c>
      <c r="AE10" s="17"/>
      <c r="AF10" s="17">
        <v>0.382670989642241</v>
      </c>
      <c r="AG10" s="17">
        <v>0.31903236583892602</v>
      </c>
      <c r="AH10" s="17">
        <v>0.41267285009183002</v>
      </c>
      <c r="AI10" s="17"/>
      <c r="AJ10" s="17">
        <v>0.36527928401230603</v>
      </c>
      <c r="AK10" s="17">
        <v>0.33967120392003097</v>
      </c>
      <c r="AL10" s="17">
        <v>0.261155545055136</v>
      </c>
      <c r="AM10" s="17">
        <v>0.36045959609296402</v>
      </c>
      <c r="AN10" s="17">
        <v>0.41799288211728203</v>
      </c>
      <c r="AO10" s="17"/>
      <c r="AP10" s="17">
        <v>0.372517481754916</v>
      </c>
      <c r="AQ10" s="17">
        <v>0.32722206447882601</v>
      </c>
      <c r="AR10" s="17">
        <v>0.28963765520269402</v>
      </c>
      <c r="AS10" s="17"/>
      <c r="AT10" s="17">
        <v>0.365983123239502</v>
      </c>
      <c r="AU10" s="17">
        <v>0.31533966815729803</v>
      </c>
      <c r="AV10" s="17">
        <v>0.41359714516257501</v>
      </c>
      <c r="AW10" s="17">
        <v>0.40292595084312199</v>
      </c>
      <c r="AX10" s="17">
        <v>0.350561061217803</v>
      </c>
      <c r="AY10" s="17">
        <v>0.32792516439341102</v>
      </c>
    </row>
    <row r="11" spans="2:51" ht="29" x14ac:dyDescent="0.35">
      <c r="B11" s="18" t="s">
        <v>250</v>
      </c>
      <c r="C11" s="17">
        <v>5.6524049721025198E-2</v>
      </c>
      <c r="D11" s="17">
        <v>4.9603896703660999E-2</v>
      </c>
      <c r="E11" s="17">
        <v>6.3551651726854397E-2</v>
      </c>
      <c r="F11" s="17"/>
      <c r="G11" s="17">
        <v>8.2059352335688701E-2</v>
      </c>
      <c r="H11" s="17">
        <v>6.15713717109731E-2</v>
      </c>
      <c r="I11" s="17">
        <v>7.5834685384910297E-2</v>
      </c>
      <c r="J11" s="17">
        <v>5.8727400904275903E-2</v>
      </c>
      <c r="K11" s="17">
        <v>4.5500701052113603E-2</v>
      </c>
      <c r="L11" s="17">
        <v>2.5451891028706101E-2</v>
      </c>
      <c r="M11" s="17"/>
      <c r="N11" s="17">
        <v>3.3178712012072203E-2</v>
      </c>
      <c r="O11" s="17">
        <v>4.5827845601466299E-2</v>
      </c>
      <c r="P11" s="17">
        <v>9.2525000223354303E-2</v>
      </c>
      <c r="Q11" s="17">
        <v>6.0910292702305198E-2</v>
      </c>
      <c r="R11" s="17"/>
      <c r="S11" s="17">
        <v>5.3815534857250699E-2</v>
      </c>
      <c r="T11" s="17">
        <v>5.5298306563604099E-2</v>
      </c>
      <c r="U11" s="17">
        <v>4.7465590519056397E-2</v>
      </c>
      <c r="V11" s="17">
        <v>4.91178825935095E-2</v>
      </c>
      <c r="W11" s="17">
        <v>4.1196551323277E-2</v>
      </c>
      <c r="X11" s="17">
        <v>7.58535306861748E-2</v>
      </c>
      <c r="Y11" s="17">
        <v>7.4447391497559898E-2</v>
      </c>
      <c r="Z11" s="17">
        <v>5.44507293575845E-2</v>
      </c>
      <c r="AA11" s="17">
        <v>7.4042912792967305E-2</v>
      </c>
      <c r="AB11" s="17">
        <v>4.6113690811961802E-2</v>
      </c>
      <c r="AC11" s="17">
        <v>2.9996486048086499E-2</v>
      </c>
      <c r="AD11" s="17">
        <v>6.4686358495558802E-2</v>
      </c>
      <c r="AE11" s="17"/>
      <c r="AF11" s="17">
        <v>5.1701076033284603E-2</v>
      </c>
      <c r="AG11" s="17">
        <v>4.7937282617443497E-2</v>
      </c>
      <c r="AH11" s="17">
        <v>7.7474284704496202E-2</v>
      </c>
      <c r="AI11" s="17"/>
      <c r="AJ11" s="17">
        <v>4.1676710460631802E-2</v>
      </c>
      <c r="AK11" s="17">
        <v>6.1072954605278E-2</v>
      </c>
      <c r="AL11" s="17">
        <v>5.0583798232295002E-2</v>
      </c>
      <c r="AM11" s="17">
        <v>9.0251660269280595E-2</v>
      </c>
      <c r="AN11" s="17">
        <v>7.3054114877868406E-2</v>
      </c>
      <c r="AO11" s="17"/>
      <c r="AP11" s="17">
        <v>4.07890183697905E-2</v>
      </c>
      <c r="AQ11" s="17">
        <v>5.5853221505752101E-2</v>
      </c>
      <c r="AR11" s="17">
        <v>4.8439328328225E-2</v>
      </c>
      <c r="AS11" s="17"/>
      <c r="AT11" s="17">
        <v>3.30885413575608E-2</v>
      </c>
      <c r="AU11" s="17">
        <v>6.21599799018503E-2</v>
      </c>
      <c r="AV11" s="17">
        <v>0.101553161840598</v>
      </c>
      <c r="AW11" s="17">
        <v>9.5353172467227895E-2</v>
      </c>
      <c r="AX11" s="17">
        <v>5.3394156444843702E-2</v>
      </c>
      <c r="AY11" s="17">
        <v>5.9569042834061801E-2</v>
      </c>
    </row>
    <row r="12" spans="2:51" x14ac:dyDescent="0.35">
      <c r="B12" s="18" t="s">
        <v>72</v>
      </c>
      <c r="C12" s="19">
        <v>2.2381081781025599E-2</v>
      </c>
      <c r="D12" s="19">
        <v>1.4831613836111099E-2</v>
      </c>
      <c r="E12" s="19">
        <v>2.9854905364297201E-2</v>
      </c>
      <c r="F12" s="19"/>
      <c r="G12" s="19">
        <v>3.2633765254466297E-2</v>
      </c>
      <c r="H12" s="19">
        <v>3.0145863568498799E-2</v>
      </c>
      <c r="I12" s="19">
        <v>1.98314581464888E-2</v>
      </c>
      <c r="J12" s="19">
        <v>2.20376564352554E-2</v>
      </c>
      <c r="K12" s="19">
        <v>1.6530428850717101E-2</v>
      </c>
      <c r="L12" s="19">
        <v>1.5559266565252E-2</v>
      </c>
      <c r="M12" s="19"/>
      <c r="N12" s="19">
        <v>8.9065794511124109E-3</v>
      </c>
      <c r="O12" s="19">
        <v>1.96398789247786E-2</v>
      </c>
      <c r="P12" s="19">
        <v>2.4800536932746899E-2</v>
      </c>
      <c r="Q12" s="19">
        <v>3.7970539382283001E-2</v>
      </c>
      <c r="R12" s="19"/>
      <c r="S12" s="19">
        <v>3.1006040282941998E-2</v>
      </c>
      <c r="T12" s="19">
        <v>2.6101081114913501E-2</v>
      </c>
      <c r="U12" s="19">
        <v>3.0193108505719098E-2</v>
      </c>
      <c r="V12" s="19">
        <v>2.1446577371504801E-2</v>
      </c>
      <c r="W12" s="19">
        <v>1.70093961949488E-2</v>
      </c>
      <c r="X12" s="19">
        <v>1.7227765877726699E-2</v>
      </c>
      <c r="Y12" s="19">
        <v>1.6844872663921099E-2</v>
      </c>
      <c r="Z12" s="19">
        <v>1.13275437566613E-2</v>
      </c>
      <c r="AA12" s="19">
        <v>2.8867680544769899E-2</v>
      </c>
      <c r="AB12" s="19">
        <v>9.2830003171642198E-3</v>
      </c>
      <c r="AC12" s="19">
        <v>2.03833731469206E-2</v>
      </c>
      <c r="AD12" s="19">
        <v>2.4361892718370099E-2</v>
      </c>
      <c r="AE12" s="19"/>
      <c r="AF12" s="19">
        <v>1.36581643783376E-2</v>
      </c>
      <c r="AG12" s="19">
        <v>1.7577155052473498E-2</v>
      </c>
      <c r="AH12" s="19">
        <v>4.2111345554171099E-2</v>
      </c>
      <c r="AI12" s="19"/>
      <c r="AJ12" s="19">
        <v>1.9474830410745499E-2</v>
      </c>
      <c r="AK12" s="19">
        <v>1.9520739203052601E-2</v>
      </c>
      <c r="AL12" s="19">
        <v>1.40016529992903E-2</v>
      </c>
      <c r="AM12" s="19">
        <v>0</v>
      </c>
      <c r="AN12" s="19">
        <v>4.1138990132558402E-2</v>
      </c>
      <c r="AO12" s="19"/>
      <c r="AP12" s="19">
        <v>2.0042113923724202E-2</v>
      </c>
      <c r="AQ12" s="19">
        <v>1.25411920579316E-2</v>
      </c>
      <c r="AR12" s="19">
        <v>1.8614322409946999E-2</v>
      </c>
      <c r="AS12" s="19"/>
      <c r="AT12" s="19">
        <v>1.8738192818409299E-2</v>
      </c>
      <c r="AU12" s="19">
        <v>2.3452696562868601E-2</v>
      </c>
      <c r="AV12" s="19">
        <v>2.8188989513731898E-2</v>
      </c>
      <c r="AW12" s="19">
        <v>3.12382066211833E-2</v>
      </c>
      <c r="AX12" s="19">
        <v>2.0339493012807498E-2</v>
      </c>
      <c r="AY12" s="19">
        <v>3.5811129574069303E-2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259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0.115541669298914</v>
      </c>
      <c r="D9" s="17">
        <v>0.15446397571984899</v>
      </c>
      <c r="E9" s="17">
        <v>7.7620014210687205E-2</v>
      </c>
      <c r="F9" s="17"/>
      <c r="G9" s="17">
        <v>0.16056632822866601</v>
      </c>
      <c r="H9" s="17">
        <v>0.16624690258321401</v>
      </c>
      <c r="I9" s="17">
        <v>0.125193258289268</v>
      </c>
      <c r="J9" s="17">
        <v>9.71593147673908E-2</v>
      </c>
      <c r="K9" s="17">
        <v>6.8478730239696903E-2</v>
      </c>
      <c r="L9" s="17">
        <v>8.3157357486111805E-2</v>
      </c>
      <c r="M9" s="17"/>
      <c r="N9" s="17">
        <v>0.162793102656414</v>
      </c>
      <c r="O9" s="17">
        <v>0.116081317504798</v>
      </c>
      <c r="P9" s="17">
        <v>9.6337240986732298E-2</v>
      </c>
      <c r="Q9" s="17">
        <v>8.2269838771209802E-2</v>
      </c>
      <c r="R9" s="17"/>
      <c r="S9" s="17">
        <v>0.18744658470952499</v>
      </c>
      <c r="T9" s="17">
        <v>7.8601824664289804E-2</v>
      </c>
      <c r="U9" s="17">
        <v>8.8217348598919498E-2</v>
      </c>
      <c r="V9" s="17">
        <v>9.8419025138862998E-2</v>
      </c>
      <c r="W9" s="17">
        <v>0.100350602392273</v>
      </c>
      <c r="X9" s="17">
        <v>9.5677124288995802E-2</v>
      </c>
      <c r="Y9" s="17">
        <v>0.108817258605825</v>
      </c>
      <c r="Z9" s="17">
        <v>0.10480255948671401</v>
      </c>
      <c r="AA9" s="17">
        <v>0.116228403036285</v>
      </c>
      <c r="AB9" s="17">
        <v>0.145824943651298</v>
      </c>
      <c r="AC9" s="17">
        <v>9.6100773767803599E-2</v>
      </c>
      <c r="AD9" s="17">
        <v>0.13031408132959599</v>
      </c>
      <c r="AE9" s="17"/>
      <c r="AF9" s="17">
        <v>0.103013797414441</v>
      </c>
      <c r="AG9" s="17">
        <v>0.13130484474054099</v>
      </c>
      <c r="AH9" s="17">
        <v>0.100481276764477</v>
      </c>
      <c r="AI9" s="17"/>
      <c r="AJ9" s="17">
        <v>9.3289098726451303E-2</v>
      </c>
      <c r="AK9" s="17">
        <v>0.146265273248256</v>
      </c>
      <c r="AL9" s="17">
        <v>0.12966346137948101</v>
      </c>
      <c r="AM9" s="17">
        <v>0.12680636079815799</v>
      </c>
      <c r="AN9" s="17">
        <v>8.6935785615604305E-2</v>
      </c>
      <c r="AO9" s="17"/>
      <c r="AP9" s="17">
        <v>0.12657102551086799</v>
      </c>
      <c r="AQ9" s="17">
        <v>0.13172334576207101</v>
      </c>
      <c r="AR9" s="17">
        <v>0.128781755433132</v>
      </c>
      <c r="AS9" s="17"/>
      <c r="AT9" s="17">
        <v>0.11392326671408</v>
      </c>
      <c r="AU9" s="17">
        <v>0.11266612675684699</v>
      </c>
      <c r="AV9" s="17">
        <v>9.3219589812628498E-2</v>
      </c>
      <c r="AW9" s="17">
        <v>0.110276423158846</v>
      </c>
      <c r="AX9" s="17">
        <v>0.14158476588541599</v>
      </c>
      <c r="AY9" s="17">
        <v>7.04671207791258E-2</v>
      </c>
    </row>
    <row r="10" spans="2:51" ht="43.5" x14ac:dyDescent="0.35">
      <c r="B10" s="18" t="s">
        <v>249</v>
      </c>
      <c r="C10" s="17">
        <v>0.29756566363229098</v>
      </c>
      <c r="D10" s="17">
        <v>0.32650306597942902</v>
      </c>
      <c r="E10" s="17">
        <v>0.26976519493505602</v>
      </c>
      <c r="F10" s="17"/>
      <c r="G10" s="17">
        <v>0.39262019306964702</v>
      </c>
      <c r="H10" s="17">
        <v>0.32859702019175901</v>
      </c>
      <c r="I10" s="17">
        <v>0.29973568742586998</v>
      </c>
      <c r="J10" s="17">
        <v>0.26311641883250703</v>
      </c>
      <c r="K10" s="17">
        <v>0.266711154286844</v>
      </c>
      <c r="L10" s="17">
        <v>0.25623925109711398</v>
      </c>
      <c r="M10" s="17"/>
      <c r="N10" s="17">
        <v>0.327852838132145</v>
      </c>
      <c r="O10" s="17">
        <v>0.28457502343902102</v>
      </c>
      <c r="P10" s="17">
        <v>0.30984208626361698</v>
      </c>
      <c r="Q10" s="17">
        <v>0.270328412565087</v>
      </c>
      <c r="R10" s="17"/>
      <c r="S10" s="17">
        <v>0.29131558389816298</v>
      </c>
      <c r="T10" s="17">
        <v>0.30322038443968802</v>
      </c>
      <c r="U10" s="17">
        <v>0.28548956393611702</v>
      </c>
      <c r="V10" s="17">
        <v>0.28517830781787701</v>
      </c>
      <c r="W10" s="17">
        <v>0.33174855571185402</v>
      </c>
      <c r="X10" s="17">
        <v>0.31515823569836798</v>
      </c>
      <c r="Y10" s="17">
        <v>0.298382594361011</v>
      </c>
      <c r="Z10" s="17">
        <v>0.31092519822631698</v>
      </c>
      <c r="AA10" s="17">
        <v>0.302010170152747</v>
      </c>
      <c r="AB10" s="17">
        <v>0.312666371461784</v>
      </c>
      <c r="AC10" s="17">
        <v>0.22979040467614101</v>
      </c>
      <c r="AD10" s="17">
        <v>0.27003081490293601</v>
      </c>
      <c r="AE10" s="17"/>
      <c r="AF10" s="17">
        <v>0.268447992739691</v>
      </c>
      <c r="AG10" s="17">
        <v>0.30151991829432301</v>
      </c>
      <c r="AH10" s="17">
        <v>0.31349122228585202</v>
      </c>
      <c r="AI10" s="17"/>
      <c r="AJ10" s="17">
        <v>0.28068018508280201</v>
      </c>
      <c r="AK10" s="17">
        <v>0.324232402534605</v>
      </c>
      <c r="AL10" s="17">
        <v>0.28008249083613901</v>
      </c>
      <c r="AM10" s="17">
        <v>0.30223641352220898</v>
      </c>
      <c r="AN10" s="17">
        <v>0.27184502072322497</v>
      </c>
      <c r="AO10" s="17"/>
      <c r="AP10" s="17">
        <v>0.30902751783126597</v>
      </c>
      <c r="AQ10" s="17">
        <v>0.32449085815968098</v>
      </c>
      <c r="AR10" s="17">
        <v>0.31148628101405601</v>
      </c>
      <c r="AS10" s="17"/>
      <c r="AT10" s="17">
        <v>0.284024212843276</v>
      </c>
      <c r="AU10" s="17">
        <v>0.27309302930197998</v>
      </c>
      <c r="AV10" s="17">
        <v>0.332088262164557</v>
      </c>
      <c r="AW10" s="17">
        <v>0.27282099224281198</v>
      </c>
      <c r="AX10" s="17">
        <v>0.334202394045016</v>
      </c>
      <c r="AY10" s="17">
        <v>0.34273120273439001</v>
      </c>
    </row>
    <row r="11" spans="2:51" ht="29" x14ac:dyDescent="0.35">
      <c r="B11" s="18" t="s">
        <v>250</v>
      </c>
      <c r="C11" s="17">
        <v>0.53757085699394602</v>
      </c>
      <c r="D11" s="17">
        <v>0.48202225269835902</v>
      </c>
      <c r="E11" s="17">
        <v>0.59155615601501199</v>
      </c>
      <c r="F11" s="17"/>
      <c r="G11" s="17">
        <v>0.390479141308336</v>
      </c>
      <c r="H11" s="17">
        <v>0.458515120306905</v>
      </c>
      <c r="I11" s="17">
        <v>0.52163234055415297</v>
      </c>
      <c r="J11" s="17">
        <v>0.58879501354355201</v>
      </c>
      <c r="K11" s="17">
        <v>0.61896537273637298</v>
      </c>
      <c r="L11" s="17">
        <v>0.61606495577017995</v>
      </c>
      <c r="M11" s="17"/>
      <c r="N11" s="17">
        <v>0.47434944411361801</v>
      </c>
      <c r="O11" s="17">
        <v>0.55382182587807904</v>
      </c>
      <c r="P11" s="17">
        <v>0.53719152878204002</v>
      </c>
      <c r="Q11" s="17">
        <v>0.58565002369389696</v>
      </c>
      <c r="R11" s="17"/>
      <c r="S11" s="17">
        <v>0.47031292523629697</v>
      </c>
      <c r="T11" s="17">
        <v>0.57562918039952304</v>
      </c>
      <c r="U11" s="17">
        <v>0.54960222848846596</v>
      </c>
      <c r="V11" s="17">
        <v>0.57498816284938403</v>
      </c>
      <c r="W11" s="17">
        <v>0.51407222415057796</v>
      </c>
      <c r="X11" s="17">
        <v>0.529628141106951</v>
      </c>
      <c r="Y11" s="17">
        <v>0.55128950226329598</v>
      </c>
      <c r="Z11" s="17">
        <v>0.53190424829404104</v>
      </c>
      <c r="AA11" s="17">
        <v>0.52324479913057398</v>
      </c>
      <c r="AB11" s="17">
        <v>0.50873522927838899</v>
      </c>
      <c r="AC11" s="17">
        <v>0.64143553902758399</v>
      </c>
      <c r="AD11" s="17">
        <v>0.55841122314365799</v>
      </c>
      <c r="AE11" s="17"/>
      <c r="AF11" s="17">
        <v>0.59084355376213804</v>
      </c>
      <c r="AG11" s="17">
        <v>0.519511494140656</v>
      </c>
      <c r="AH11" s="17">
        <v>0.52643897153879304</v>
      </c>
      <c r="AI11" s="17"/>
      <c r="AJ11" s="17">
        <v>0.58964753227287903</v>
      </c>
      <c r="AK11" s="17">
        <v>0.474616886082942</v>
      </c>
      <c r="AL11" s="17">
        <v>0.52718741207937003</v>
      </c>
      <c r="AM11" s="17">
        <v>0.50940451615652105</v>
      </c>
      <c r="AN11" s="17">
        <v>0.58795930303699495</v>
      </c>
      <c r="AO11" s="17"/>
      <c r="AP11" s="17">
        <v>0.52872434818807601</v>
      </c>
      <c r="AQ11" s="17">
        <v>0.50079690743238703</v>
      </c>
      <c r="AR11" s="17">
        <v>0.51100305753847297</v>
      </c>
      <c r="AS11" s="17"/>
      <c r="AT11" s="17">
        <v>0.56272049579230299</v>
      </c>
      <c r="AU11" s="17">
        <v>0.55955383819256299</v>
      </c>
      <c r="AV11" s="17">
        <v>0.51387925894112296</v>
      </c>
      <c r="AW11" s="17">
        <v>0.54407428244571698</v>
      </c>
      <c r="AX11" s="17">
        <v>0.47966673566313001</v>
      </c>
      <c r="AY11" s="17">
        <v>0.56392871725444205</v>
      </c>
    </row>
    <row r="12" spans="2:51" x14ac:dyDescent="0.35">
      <c r="B12" s="18" t="s">
        <v>72</v>
      </c>
      <c r="C12" s="19">
        <v>4.9321810074849003E-2</v>
      </c>
      <c r="D12" s="19">
        <v>3.7010705602362803E-2</v>
      </c>
      <c r="E12" s="19">
        <v>6.1058634839244799E-2</v>
      </c>
      <c r="F12" s="19"/>
      <c r="G12" s="19">
        <v>5.63343373933511E-2</v>
      </c>
      <c r="H12" s="19">
        <v>4.6640956918122901E-2</v>
      </c>
      <c r="I12" s="19">
        <v>5.3438713730708499E-2</v>
      </c>
      <c r="J12" s="19">
        <v>5.0929252856550901E-2</v>
      </c>
      <c r="K12" s="19">
        <v>4.5844742737086497E-2</v>
      </c>
      <c r="L12" s="19">
        <v>4.4538435646594397E-2</v>
      </c>
      <c r="M12" s="19"/>
      <c r="N12" s="19">
        <v>3.5004615097822801E-2</v>
      </c>
      <c r="O12" s="19">
        <v>4.55218331781026E-2</v>
      </c>
      <c r="P12" s="19">
        <v>5.6629143967610401E-2</v>
      </c>
      <c r="Q12" s="19">
        <v>6.1751724969805903E-2</v>
      </c>
      <c r="R12" s="19"/>
      <c r="S12" s="19">
        <v>5.0924906156015602E-2</v>
      </c>
      <c r="T12" s="19">
        <v>4.2548610496499203E-2</v>
      </c>
      <c r="U12" s="19">
        <v>7.6690858976497606E-2</v>
      </c>
      <c r="V12" s="19">
        <v>4.1414504193875198E-2</v>
      </c>
      <c r="W12" s="19">
        <v>5.3828617745294703E-2</v>
      </c>
      <c r="X12" s="19">
        <v>5.9536498905684597E-2</v>
      </c>
      <c r="Y12" s="19">
        <v>4.1510644769868502E-2</v>
      </c>
      <c r="Z12" s="19">
        <v>5.2367993992928102E-2</v>
      </c>
      <c r="AA12" s="19">
        <v>5.8516627680394402E-2</v>
      </c>
      <c r="AB12" s="19">
        <v>3.27734556085294E-2</v>
      </c>
      <c r="AC12" s="19">
        <v>3.2673282528471299E-2</v>
      </c>
      <c r="AD12" s="19">
        <v>4.1243880623810202E-2</v>
      </c>
      <c r="AE12" s="19"/>
      <c r="AF12" s="19">
        <v>3.76946560837303E-2</v>
      </c>
      <c r="AG12" s="19">
        <v>4.7663742824480403E-2</v>
      </c>
      <c r="AH12" s="19">
        <v>5.9588529410878797E-2</v>
      </c>
      <c r="AI12" s="19"/>
      <c r="AJ12" s="19">
        <v>3.6383183917867601E-2</v>
      </c>
      <c r="AK12" s="19">
        <v>5.4885438134197002E-2</v>
      </c>
      <c r="AL12" s="19">
        <v>6.3066635705010296E-2</v>
      </c>
      <c r="AM12" s="19">
        <v>6.1552709523112301E-2</v>
      </c>
      <c r="AN12" s="19">
        <v>5.3259890624175299E-2</v>
      </c>
      <c r="AO12" s="19"/>
      <c r="AP12" s="19">
        <v>3.5677108469791101E-2</v>
      </c>
      <c r="AQ12" s="19">
        <v>4.2988888645860597E-2</v>
      </c>
      <c r="AR12" s="19">
        <v>4.8728906014339497E-2</v>
      </c>
      <c r="AS12" s="19"/>
      <c r="AT12" s="19">
        <v>3.93320246503421E-2</v>
      </c>
      <c r="AU12" s="19">
        <v>5.46870057486099E-2</v>
      </c>
      <c r="AV12" s="19">
        <v>6.0812889081691301E-2</v>
      </c>
      <c r="AW12" s="19">
        <v>7.2828302152624994E-2</v>
      </c>
      <c r="AX12" s="19">
        <v>4.4546104406437803E-2</v>
      </c>
      <c r="AY12" s="19">
        <v>2.2872959232042099E-2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260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0.46121501921327401</v>
      </c>
      <c r="D9" s="17">
        <v>0.48176419590920599</v>
      </c>
      <c r="E9" s="17">
        <v>0.43943958008930101</v>
      </c>
      <c r="F9" s="17"/>
      <c r="G9" s="17">
        <v>0.27968008320412602</v>
      </c>
      <c r="H9" s="17">
        <v>0.43566417736968999</v>
      </c>
      <c r="I9" s="17">
        <v>0.47270149983637999</v>
      </c>
      <c r="J9" s="17">
        <v>0.49597314141082</v>
      </c>
      <c r="K9" s="17">
        <v>0.52019539528703496</v>
      </c>
      <c r="L9" s="17">
        <v>0.52520019018105801</v>
      </c>
      <c r="M9" s="17"/>
      <c r="N9" s="17">
        <v>0.56131818615839801</v>
      </c>
      <c r="O9" s="17">
        <v>0.47906986323819201</v>
      </c>
      <c r="P9" s="17">
        <v>0.42999960269971799</v>
      </c>
      <c r="Q9" s="17">
        <v>0.364749770173803</v>
      </c>
      <c r="R9" s="17"/>
      <c r="S9" s="17">
        <v>0.40359722435140599</v>
      </c>
      <c r="T9" s="17">
        <v>0.48838627380942101</v>
      </c>
      <c r="U9" s="17">
        <v>0.44839951770349701</v>
      </c>
      <c r="V9" s="17">
        <v>0.47479440271423401</v>
      </c>
      <c r="W9" s="17">
        <v>0.46495872785879599</v>
      </c>
      <c r="X9" s="17">
        <v>0.45507582739673802</v>
      </c>
      <c r="Y9" s="17">
        <v>0.50658931654336303</v>
      </c>
      <c r="Z9" s="17">
        <v>0.46508117589834203</v>
      </c>
      <c r="AA9" s="17">
        <v>0.45907148905017198</v>
      </c>
      <c r="AB9" s="17">
        <v>0.42903478936523898</v>
      </c>
      <c r="AC9" s="17">
        <v>0.53073296474158105</v>
      </c>
      <c r="AD9" s="17">
        <v>0.47836828079912003</v>
      </c>
      <c r="AE9" s="17"/>
      <c r="AF9" s="17">
        <v>0.49283456937603498</v>
      </c>
      <c r="AG9" s="17">
        <v>0.53062576163316799</v>
      </c>
      <c r="AH9" s="17">
        <v>0.33145875020721099</v>
      </c>
      <c r="AI9" s="17"/>
      <c r="AJ9" s="17">
        <v>0.51905646359698598</v>
      </c>
      <c r="AK9" s="17">
        <v>0.47699585210712903</v>
      </c>
      <c r="AL9" s="17">
        <v>0.50692776738315304</v>
      </c>
      <c r="AM9" s="17">
        <v>0.44805370097699199</v>
      </c>
      <c r="AN9" s="17">
        <v>0.35797908576091803</v>
      </c>
      <c r="AO9" s="17"/>
      <c r="AP9" s="17">
        <v>0.48817978366616999</v>
      </c>
      <c r="AQ9" s="17">
        <v>0.48040976237444</v>
      </c>
      <c r="AR9" s="17">
        <v>0.47104633789121902</v>
      </c>
      <c r="AS9" s="17"/>
      <c r="AT9" s="17">
        <v>0.53103420780197297</v>
      </c>
      <c r="AU9" s="17">
        <v>0.51790820584341601</v>
      </c>
      <c r="AV9" s="17">
        <v>0.29547352913284097</v>
      </c>
      <c r="AW9" s="17">
        <v>0.31224993936301598</v>
      </c>
      <c r="AX9" s="17">
        <v>0.44986172008786701</v>
      </c>
      <c r="AY9" s="17">
        <v>0.241751967210354</v>
      </c>
    </row>
    <row r="10" spans="2:51" ht="43.5" x14ac:dyDescent="0.35">
      <c r="B10" s="18" t="s">
        <v>249</v>
      </c>
      <c r="C10" s="17">
        <v>0.35268636319577801</v>
      </c>
      <c r="D10" s="17">
        <v>0.339062343720896</v>
      </c>
      <c r="E10" s="17">
        <v>0.367707122248913</v>
      </c>
      <c r="F10" s="17"/>
      <c r="G10" s="17">
        <v>0.394580857239755</v>
      </c>
      <c r="H10" s="17">
        <v>0.38153859088018</v>
      </c>
      <c r="I10" s="17">
        <v>0.33451908709328898</v>
      </c>
      <c r="J10" s="17">
        <v>0.33960664231867399</v>
      </c>
      <c r="K10" s="17">
        <v>0.34556927126312398</v>
      </c>
      <c r="L10" s="17">
        <v>0.33164520303780398</v>
      </c>
      <c r="M10" s="17"/>
      <c r="N10" s="17">
        <v>0.31788045449181701</v>
      </c>
      <c r="O10" s="17">
        <v>0.351559436503942</v>
      </c>
      <c r="P10" s="17">
        <v>0.36069143287029598</v>
      </c>
      <c r="Q10" s="17">
        <v>0.38302557879960197</v>
      </c>
      <c r="R10" s="17"/>
      <c r="S10" s="17">
        <v>0.36602287222094099</v>
      </c>
      <c r="T10" s="17">
        <v>0.33210791849651899</v>
      </c>
      <c r="U10" s="17">
        <v>0.37213511960256002</v>
      </c>
      <c r="V10" s="17">
        <v>0.362438414872439</v>
      </c>
      <c r="W10" s="17">
        <v>0.37869767960971001</v>
      </c>
      <c r="X10" s="17">
        <v>0.35174599767265302</v>
      </c>
      <c r="Y10" s="17">
        <v>0.34525411674667</v>
      </c>
      <c r="Z10" s="17">
        <v>0.35771208149122102</v>
      </c>
      <c r="AA10" s="17">
        <v>0.33797533022330201</v>
      </c>
      <c r="AB10" s="17">
        <v>0.38109054695330002</v>
      </c>
      <c r="AC10" s="17">
        <v>0.28949712439652298</v>
      </c>
      <c r="AD10" s="17">
        <v>0.32759610774143899</v>
      </c>
      <c r="AE10" s="17"/>
      <c r="AF10" s="17">
        <v>0.35447625940789002</v>
      </c>
      <c r="AG10" s="17">
        <v>0.330832804693798</v>
      </c>
      <c r="AH10" s="17">
        <v>0.39425513910803001</v>
      </c>
      <c r="AI10" s="17"/>
      <c r="AJ10" s="17">
        <v>0.35037820701144101</v>
      </c>
      <c r="AK10" s="17">
        <v>0.34271904487586302</v>
      </c>
      <c r="AL10" s="17">
        <v>0.32864867488671501</v>
      </c>
      <c r="AM10" s="17">
        <v>0.33506175679766798</v>
      </c>
      <c r="AN10" s="17">
        <v>0.38530428301016501</v>
      </c>
      <c r="AO10" s="17"/>
      <c r="AP10" s="17">
        <v>0.35856358774527802</v>
      </c>
      <c r="AQ10" s="17">
        <v>0.34741459183840701</v>
      </c>
      <c r="AR10" s="17">
        <v>0.36007861092945298</v>
      </c>
      <c r="AS10" s="17"/>
      <c r="AT10" s="17">
        <v>0.33680878195783998</v>
      </c>
      <c r="AU10" s="17">
        <v>0.33682101386073698</v>
      </c>
      <c r="AV10" s="17">
        <v>0.37770440046588699</v>
      </c>
      <c r="AW10" s="17">
        <v>0.39657431045639402</v>
      </c>
      <c r="AX10" s="17">
        <v>0.37383603858793502</v>
      </c>
      <c r="AY10" s="17">
        <v>0.35619510519991798</v>
      </c>
    </row>
    <row r="11" spans="2:51" ht="29" x14ac:dyDescent="0.35">
      <c r="B11" s="18" t="s">
        <v>250</v>
      </c>
      <c r="C11" s="17">
        <v>0.15618468639358099</v>
      </c>
      <c r="D11" s="17">
        <v>0.15413791144820499</v>
      </c>
      <c r="E11" s="17">
        <v>0.15848224039019099</v>
      </c>
      <c r="F11" s="17"/>
      <c r="G11" s="17">
        <v>0.286089833744407</v>
      </c>
      <c r="H11" s="17">
        <v>0.13734188648037901</v>
      </c>
      <c r="I11" s="17">
        <v>0.161496466560026</v>
      </c>
      <c r="J11" s="17">
        <v>0.13712456130291001</v>
      </c>
      <c r="K11" s="17">
        <v>0.114718112227623</v>
      </c>
      <c r="L11" s="17">
        <v>0.124322001181839</v>
      </c>
      <c r="M11" s="17"/>
      <c r="N11" s="17">
        <v>0.109339931731379</v>
      </c>
      <c r="O11" s="17">
        <v>0.13976900740397699</v>
      </c>
      <c r="P11" s="17">
        <v>0.17605755687719701</v>
      </c>
      <c r="Q11" s="17">
        <v>0.20457509400919599</v>
      </c>
      <c r="R11" s="17"/>
      <c r="S11" s="17">
        <v>0.188784980618207</v>
      </c>
      <c r="T11" s="17">
        <v>0.14746887911388801</v>
      </c>
      <c r="U11" s="17">
        <v>0.144025376711511</v>
      </c>
      <c r="V11" s="17">
        <v>0.14168250807459101</v>
      </c>
      <c r="W11" s="17">
        <v>0.12360790279438801</v>
      </c>
      <c r="X11" s="17">
        <v>0.16653480388366701</v>
      </c>
      <c r="Y11" s="17">
        <v>0.124670397772343</v>
      </c>
      <c r="Z11" s="17">
        <v>0.144059528499307</v>
      </c>
      <c r="AA11" s="17">
        <v>0.173750648351116</v>
      </c>
      <c r="AB11" s="17">
        <v>0.1663990574283</v>
      </c>
      <c r="AC11" s="17">
        <v>0.152370428454142</v>
      </c>
      <c r="AD11" s="17">
        <v>0.17392583064008801</v>
      </c>
      <c r="AE11" s="17"/>
      <c r="AF11" s="17">
        <v>0.133999661465106</v>
      </c>
      <c r="AG11" s="17">
        <v>0.112672892577585</v>
      </c>
      <c r="AH11" s="17">
        <v>0.21953275879741599</v>
      </c>
      <c r="AI11" s="17"/>
      <c r="AJ11" s="17">
        <v>0.11483550503420099</v>
      </c>
      <c r="AK11" s="17">
        <v>0.14836931582266899</v>
      </c>
      <c r="AL11" s="17">
        <v>0.12856851720867901</v>
      </c>
      <c r="AM11" s="17">
        <v>0.19131248722525701</v>
      </c>
      <c r="AN11" s="17">
        <v>0.211445578304538</v>
      </c>
      <c r="AO11" s="17"/>
      <c r="AP11" s="17">
        <v>0.13008890830469599</v>
      </c>
      <c r="AQ11" s="17">
        <v>0.147667116440755</v>
      </c>
      <c r="AR11" s="17">
        <v>0.13965227154790699</v>
      </c>
      <c r="AS11" s="17"/>
      <c r="AT11" s="17">
        <v>0.111913202007968</v>
      </c>
      <c r="AU11" s="17">
        <v>0.121562627366526</v>
      </c>
      <c r="AV11" s="17">
        <v>0.29082072861647201</v>
      </c>
      <c r="AW11" s="17">
        <v>0.21409517006402901</v>
      </c>
      <c r="AX11" s="17">
        <v>0.14745165702371199</v>
      </c>
      <c r="AY11" s="17">
        <v>0.37987182861931901</v>
      </c>
    </row>
    <row r="12" spans="2:51" x14ac:dyDescent="0.35">
      <c r="B12" s="18" t="s">
        <v>72</v>
      </c>
      <c r="C12" s="19">
        <v>2.9913931197366898E-2</v>
      </c>
      <c r="D12" s="19">
        <v>2.5035548921692598E-2</v>
      </c>
      <c r="E12" s="19">
        <v>3.4371057271594598E-2</v>
      </c>
      <c r="F12" s="19"/>
      <c r="G12" s="19">
        <v>3.9649225811711902E-2</v>
      </c>
      <c r="H12" s="19">
        <v>4.5455345269750702E-2</v>
      </c>
      <c r="I12" s="19">
        <v>3.1282946510303999E-2</v>
      </c>
      <c r="J12" s="19">
        <v>2.7295654967596401E-2</v>
      </c>
      <c r="K12" s="19">
        <v>1.95172212222176E-2</v>
      </c>
      <c r="L12" s="19">
        <v>1.8832605599298499E-2</v>
      </c>
      <c r="M12" s="19"/>
      <c r="N12" s="19">
        <v>1.1461427618406499E-2</v>
      </c>
      <c r="O12" s="19">
        <v>2.96016928538879E-2</v>
      </c>
      <c r="P12" s="19">
        <v>3.3251407552789297E-2</v>
      </c>
      <c r="Q12" s="19">
        <v>4.7649557017398897E-2</v>
      </c>
      <c r="R12" s="19"/>
      <c r="S12" s="19">
        <v>4.1594922809446301E-2</v>
      </c>
      <c r="T12" s="19">
        <v>3.2036928580172201E-2</v>
      </c>
      <c r="U12" s="19">
        <v>3.5439985982432302E-2</v>
      </c>
      <c r="V12" s="19">
        <v>2.1084674338735902E-2</v>
      </c>
      <c r="W12" s="19">
        <v>3.2735689737105701E-2</v>
      </c>
      <c r="X12" s="19">
        <v>2.66433710469418E-2</v>
      </c>
      <c r="Y12" s="19">
        <v>2.34861689376239E-2</v>
      </c>
      <c r="Z12" s="19">
        <v>3.3147214111130599E-2</v>
      </c>
      <c r="AA12" s="19">
        <v>2.9202532375409901E-2</v>
      </c>
      <c r="AB12" s="19">
        <v>2.3475606253160201E-2</v>
      </c>
      <c r="AC12" s="19">
        <v>2.7399482407753101E-2</v>
      </c>
      <c r="AD12" s="19">
        <v>2.0109780819352999E-2</v>
      </c>
      <c r="AE12" s="19"/>
      <c r="AF12" s="19">
        <v>1.8689509750968499E-2</v>
      </c>
      <c r="AG12" s="19">
        <v>2.58685410954488E-2</v>
      </c>
      <c r="AH12" s="19">
        <v>5.4753351887343399E-2</v>
      </c>
      <c r="AI12" s="19"/>
      <c r="AJ12" s="19">
        <v>1.5729824357372201E-2</v>
      </c>
      <c r="AK12" s="19">
        <v>3.1915787194339698E-2</v>
      </c>
      <c r="AL12" s="19">
        <v>3.5855040521452899E-2</v>
      </c>
      <c r="AM12" s="19">
        <v>2.55720550000826E-2</v>
      </c>
      <c r="AN12" s="19">
        <v>4.5271052924378503E-2</v>
      </c>
      <c r="AO12" s="19"/>
      <c r="AP12" s="19">
        <v>2.31677202838554E-2</v>
      </c>
      <c r="AQ12" s="19">
        <v>2.4508529346398401E-2</v>
      </c>
      <c r="AR12" s="19">
        <v>2.9222779631421499E-2</v>
      </c>
      <c r="AS12" s="19"/>
      <c r="AT12" s="19">
        <v>2.0243808232219201E-2</v>
      </c>
      <c r="AU12" s="19">
        <v>2.3708152929320801E-2</v>
      </c>
      <c r="AV12" s="19">
        <v>3.6001341784799398E-2</v>
      </c>
      <c r="AW12" s="19">
        <v>7.7080580116561395E-2</v>
      </c>
      <c r="AX12" s="19">
        <v>2.88505843004861E-2</v>
      </c>
      <c r="AY12" s="19">
        <v>2.2181098970408299E-2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261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7.8128102229188506E-2</v>
      </c>
      <c r="D9" s="17">
        <v>9.4112622715280203E-2</v>
      </c>
      <c r="E9" s="17">
        <v>6.2919974720038699E-2</v>
      </c>
      <c r="F9" s="17"/>
      <c r="G9" s="17">
        <v>9.5238449932459293E-2</v>
      </c>
      <c r="H9" s="17">
        <v>0.127558050924759</v>
      </c>
      <c r="I9" s="17">
        <v>8.2921283209645896E-2</v>
      </c>
      <c r="J9" s="17">
        <v>6.5138917336587096E-2</v>
      </c>
      <c r="K9" s="17">
        <v>5.1220551231902098E-2</v>
      </c>
      <c r="L9" s="17">
        <v>5.1349393240127501E-2</v>
      </c>
      <c r="M9" s="17"/>
      <c r="N9" s="17">
        <v>9.2444125329789698E-2</v>
      </c>
      <c r="O9" s="17">
        <v>7.2757954577083506E-2</v>
      </c>
      <c r="P9" s="17">
        <v>7.6976322780273998E-2</v>
      </c>
      <c r="Q9" s="17">
        <v>6.9038670696503407E-2</v>
      </c>
      <c r="R9" s="17"/>
      <c r="S9" s="17">
        <v>9.8922924906907503E-2</v>
      </c>
      <c r="T9" s="17">
        <v>6.6754762817115607E-2</v>
      </c>
      <c r="U9" s="17">
        <v>6.7049519454012094E-2</v>
      </c>
      <c r="V9" s="17">
        <v>7.6702659854677502E-2</v>
      </c>
      <c r="W9" s="17">
        <v>8.8337668777446796E-2</v>
      </c>
      <c r="X9" s="17">
        <v>8.6531632771315897E-2</v>
      </c>
      <c r="Y9" s="17">
        <v>6.0875975796297999E-2</v>
      </c>
      <c r="Z9" s="17">
        <v>7.3954537698985801E-2</v>
      </c>
      <c r="AA9" s="17">
        <v>7.5006712142990595E-2</v>
      </c>
      <c r="AB9" s="17">
        <v>7.86311091600395E-2</v>
      </c>
      <c r="AC9" s="17">
        <v>6.6609403539680603E-2</v>
      </c>
      <c r="AD9" s="17">
        <v>9.56826075067337E-2</v>
      </c>
      <c r="AE9" s="17"/>
      <c r="AF9" s="17">
        <v>7.1269828888574499E-2</v>
      </c>
      <c r="AG9" s="17">
        <v>8.6530675490530895E-2</v>
      </c>
      <c r="AH9" s="17">
        <v>7.3835636661974804E-2</v>
      </c>
      <c r="AI9" s="17"/>
      <c r="AJ9" s="17">
        <v>6.4883303210724094E-2</v>
      </c>
      <c r="AK9" s="17">
        <v>0.107592558563536</v>
      </c>
      <c r="AL9" s="17">
        <v>8.4439259610461698E-2</v>
      </c>
      <c r="AM9" s="17">
        <v>3.6380339842312301E-2</v>
      </c>
      <c r="AN9" s="17">
        <v>4.39111782347721E-2</v>
      </c>
      <c r="AO9" s="17"/>
      <c r="AP9" s="17">
        <v>9.0005428483286007E-2</v>
      </c>
      <c r="AQ9" s="17">
        <v>9.17414093190667E-2</v>
      </c>
      <c r="AR9" s="17">
        <v>8.9777800310292102E-2</v>
      </c>
      <c r="AS9" s="17"/>
      <c r="AT9" s="17">
        <v>6.7669972705027295E-2</v>
      </c>
      <c r="AU9" s="17">
        <v>7.4739752524811395E-2</v>
      </c>
      <c r="AV9" s="17">
        <v>0.10467111470684</v>
      </c>
      <c r="AW9" s="17">
        <v>8.5769941102304806E-2</v>
      </c>
      <c r="AX9" s="17">
        <v>8.5079934231033993E-2</v>
      </c>
      <c r="AY9" s="17">
        <v>9.8885899963365498E-2</v>
      </c>
    </row>
    <row r="10" spans="2:51" ht="43.5" x14ac:dyDescent="0.35">
      <c r="B10" s="18" t="s">
        <v>249</v>
      </c>
      <c r="C10" s="17">
        <v>0.21317227316857201</v>
      </c>
      <c r="D10" s="17">
        <v>0.237912135052645</v>
      </c>
      <c r="E10" s="17">
        <v>0.188970605500761</v>
      </c>
      <c r="F10" s="17"/>
      <c r="G10" s="17">
        <v>0.26239241710133199</v>
      </c>
      <c r="H10" s="17">
        <v>0.23461975861336601</v>
      </c>
      <c r="I10" s="17">
        <v>0.22286027558728599</v>
      </c>
      <c r="J10" s="17">
        <v>0.20879766003873801</v>
      </c>
      <c r="K10" s="17">
        <v>0.18069684568448199</v>
      </c>
      <c r="L10" s="17">
        <v>0.18060708890656499</v>
      </c>
      <c r="M10" s="17"/>
      <c r="N10" s="17">
        <v>0.24526563185724901</v>
      </c>
      <c r="O10" s="17">
        <v>0.19177268875821199</v>
      </c>
      <c r="P10" s="17">
        <v>0.23201607759860499</v>
      </c>
      <c r="Q10" s="17">
        <v>0.18596401746921801</v>
      </c>
      <c r="R10" s="17"/>
      <c r="S10" s="17">
        <v>0.228995383492475</v>
      </c>
      <c r="T10" s="17">
        <v>0.189781160355114</v>
      </c>
      <c r="U10" s="17">
        <v>0.20455773252972101</v>
      </c>
      <c r="V10" s="17">
        <v>0.160074629783022</v>
      </c>
      <c r="W10" s="17">
        <v>0.26894823827429398</v>
      </c>
      <c r="X10" s="17">
        <v>0.22051752656380699</v>
      </c>
      <c r="Y10" s="17">
        <v>0.224960391883711</v>
      </c>
      <c r="Z10" s="17">
        <v>0.211808727399285</v>
      </c>
      <c r="AA10" s="17">
        <v>0.224884614709362</v>
      </c>
      <c r="AB10" s="17">
        <v>0.21181694756063801</v>
      </c>
      <c r="AC10" s="17">
        <v>0.18758469711799</v>
      </c>
      <c r="AD10" s="17">
        <v>0.24460019949765699</v>
      </c>
      <c r="AE10" s="17"/>
      <c r="AF10" s="17">
        <v>0.19886729018951499</v>
      </c>
      <c r="AG10" s="17">
        <v>0.21787653185099601</v>
      </c>
      <c r="AH10" s="17">
        <v>0.242653662018251</v>
      </c>
      <c r="AI10" s="17"/>
      <c r="AJ10" s="17">
        <v>0.219491028853534</v>
      </c>
      <c r="AK10" s="17">
        <v>0.23701858546123999</v>
      </c>
      <c r="AL10" s="17">
        <v>0.17794476942566501</v>
      </c>
      <c r="AM10" s="17">
        <v>0.239242398605993</v>
      </c>
      <c r="AN10" s="17">
        <v>0.21736819945710301</v>
      </c>
      <c r="AO10" s="17"/>
      <c r="AP10" s="17">
        <v>0.24369077076427001</v>
      </c>
      <c r="AQ10" s="17">
        <v>0.228529945127602</v>
      </c>
      <c r="AR10" s="17">
        <v>0.21599046267928201</v>
      </c>
      <c r="AS10" s="17"/>
      <c r="AT10" s="17">
        <v>0.20691929287677699</v>
      </c>
      <c r="AU10" s="17">
        <v>0.221463380778958</v>
      </c>
      <c r="AV10" s="17">
        <v>0.22404892029513701</v>
      </c>
      <c r="AW10" s="17">
        <v>0.19816217834539601</v>
      </c>
      <c r="AX10" s="17">
        <v>0.22603727990842001</v>
      </c>
      <c r="AY10" s="17">
        <v>0.163333837251565</v>
      </c>
    </row>
    <row r="11" spans="2:51" ht="29" x14ac:dyDescent="0.35">
      <c r="B11" s="18" t="s">
        <v>250</v>
      </c>
      <c r="C11" s="17">
        <v>0.65137865567073205</v>
      </c>
      <c r="D11" s="17">
        <v>0.61209988881093602</v>
      </c>
      <c r="E11" s="17">
        <v>0.68909693834878705</v>
      </c>
      <c r="F11" s="17"/>
      <c r="G11" s="17">
        <v>0.57563719086360798</v>
      </c>
      <c r="H11" s="17">
        <v>0.57859919521968095</v>
      </c>
      <c r="I11" s="17">
        <v>0.63522793848012904</v>
      </c>
      <c r="J11" s="17">
        <v>0.67036126086574399</v>
      </c>
      <c r="K11" s="17">
        <v>0.71637626025016099</v>
      </c>
      <c r="L11" s="17">
        <v>0.71478281936343602</v>
      </c>
      <c r="M11" s="17"/>
      <c r="N11" s="17">
        <v>0.62063120917009496</v>
      </c>
      <c r="O11" s="17">
        <v>0.68274619518169799</v>
      </c>
      <c r="P11" s="17">
        <v>0.62619340807601098</v>
      </c>
      <c r="Q11" s="17">
        <v>0.67180199814434105</v>
      </c>
      <c r="R11" s="17"/>
      <c r="S11" s="17">
        <v>0.61534032025598495</v>
      </c>
      <c r="T11" s="17">
        <v>0.66858587200714803</v>
      </c>
      <c r="U11" s="17">
        <v>0.65138792089573805</v>
      </c>
      <c r="V11" s="17">
        <v>0.72489178530975695</v>
      </c>
      <c r="W11" s="17">
        <v>0.58165916324114797</v>
      </c>
      <c r="X11" s="17">
        <v>0.63420993242469903</v>
      </c>
      <c r="Y11" s="17">
        <v>0.65809290190201697</v>
      </c>
      <c r="Z11" s="17">
        <v>0.64408646228144295</v>
      </c>
      <c r="AA11" s="17">
        <v>0.645524661278431</v>
      </c>
      <c r="AB11" s="17">
        <v>0.66429640760768305</v>
      </c>
      <c r="AC11" s="17">
        <v>0.708679145210241</v>
      </c>
      <c r="AD11" s="17">
        <v>0.61822169013108796</v>
      </c>
      <c r="AE11" s="17"/>
      <c r="AF11" s="17">
        <v>0.679117146740848</v>
      </c>
      <c r="AG11" s="17">
        <v>0.64627863304622402</v>
      </c>
      <c r="AH11" s="17">
        <v>0.61207478994952103</v>
      </c>
      <c r="AI11" s="17"/>
      <c r="AJ11" s="17">
        <v>0.66615604022706398</v>
      </c>
      <c r="AK11" s="17">
        <v>0.60603482332678305</v>
      </c>
      <c r="AL11" s="17">
        <v>0.66514595414586197</v>
      </c>
      <c r="AM11" s="17">
        <v>0.66307177274145002</v>
      </c>
      <c r="AN11" s="17">
        <v>0.66469853793322498</v>
      </c>
      <c r="AO11" s="17"/>
      <c r="AP11" s="17">
        <v>0.606550887411477</v>
      </c>
      <c r="AQ11" s="17">
        <v>0.63133696636967296</v>
      </c>
      <c r="AR11" s="17">
        <v>0.60877762875747998</v>
      </c>
      <c r="AS11" s="17"/>
      <c r="AT11" s="17">
        <v>0.67879028503364902</v>
      </c>
      <c r="AU11" s="17">
        <v>0.64628449941166899</v>
      </c>
      <c r="AV11" s="17">
        <v>0.62241015197760896</v>
      </c>
      <c r="AW11" s="17">
        <v>0.62747221431904099</v>
      </c>
      <c r="AX11" s="17">
        <v>0.62682449933312701</v>
      </c>
      <c r="AY11" s="17">
        <v>0.69174911414792795</v>
      </c>
    </row>
    <row r="12" spans="2:51" x14ac:dyDescent="0.35">
      <c r="B12" s="18" t="s">
        <v>72</v>
      </c>
      <c r="C12" s="19">
        <v>5.7320968931506601E-2</v>
      </c>
      <c r="D12" s="19">
        <v>5.5875353421138099E-2</v>
      </c>
      <c r="E12" s="19">
        <v>5.9012481430413197E-2</v>
      </c>
      <c r="F12" s="19"/>
      <c r="G12" s="19">
        <v>6.6731942102599806E-2</v>
      </c>
      <c r="H12" s="19">
        <v>5.9222995242193599E-2</v>
      </c>
      <c r="I12" s="19">
        <v>5.8990502722938903E-2</v>
      </c>
      <c r="J12" s="19">
        <v>5.5702161758931099E-2</v>
      </c>
      <c r="K12" s="19">
        <v>5.1706342833455099E-2</v>
      </c>
      <c r="L12" s="19">
        <v>5.3260698489870903E-2</v>
      </c>
      <c r="M12" s="19"/>
      <c r="N12" s="19">
        <v>4.1659033642866397E-2</v>
      </c>
      <c r="O12" s="19">
        <v>5.2723161483006799E-2</v>
      </c>
      <c r="P12" s="19">
        <v>6.4814191545109798E-2</v>
      </c>
      <c r="Q12" s="19">
        <v>7.3195313689937494E-2</v>
      </c>
      <c r="R12" s="19"/>
      <c r="S12" s="19">
        <v>5.6741371344632703E-2</v>
      </c>
      <c r="T12" s="19">
        <v>7.4878204820622102E-2</v>
      </c>
      <c r="U12" s="19">
        <v>7.7004827120528502E-2</v>
      </c>
      <c r="V12" s="19">
        <v>3.8330925052543298E-2</v>
      </c>
      <c r="W12" s="19">
        <v>6.1054929707111599E-2</v>
      </c>
      <c r="X12" s="19">
        <v>5.8740908240177803E-2</v>
      </c>
      <c r="Y12" s="19">
        <v>5.60707304179743E-2</v>
      </c>
      <c r="Z12" s="19">
        <v>7.01502726202861E-2</v>
      </c>
      <c r="AA12" s="19">
        <v>5.4584011869216402E-2</v>
      </c>
      <c r="AB12" s="19">
        <v>4.5255535671639799E-2</v>
      </c>
      <c r="AC12" s="19">
        <v>3.7126754132088498E-2</v>
      </c>
      <c r="AD12" s="19">
        <v>4.1495502864521999E-2</v>
      </c>
      <c r="AE12" s="19"/>
      <c r="AF12" s="19">
        <v>5.07457341810627E-2</v>
      </c>
      <c r="AG12" s="19">
        <v>4.9314159612248797E-2</v>
      </c>
      <c r="AH12" s="19">
        <v>7.1435911370253305E-2</v>
      </c>
      <c r="AI12" s="19"/>
      <c r="AJ12" s="19">
        <v>4.9469627708677501E-2</v>
      </c>
      <c r="AK12" s="19">
        <v>4.9354032648441598E-2</v>
      </c>
      <c r="AL12" s="19">
        <v>7.2470016818011698E-2</v>
      </c>
      <c r="AM12" s="19">
        <v>6.1305488810244203E-2</v>
      </c>
      <c r="AN12" s="19">
        <v>7.4022084374899794E-2</v>
      </c>
      <c r="AO12" s="19"/>
      <c r="AP12" s="19">
        <v>5.9752913340967599E-2</v>
      </c>
      <c r="AQ12" s="19">
        <v>4.8391679183657998E-2</v>
      </c>
      <c r="AR12" s="19">
        <v>8.5454108252945596E-2</v>
      </c>
      <c r="AS12" s="19"/>
      <c r="AT12" s="19">
        <v>4.6620449384546701E-2</v>
      </c>
      <c r="AU12" s="19">
        <v>5.7512367284562098E-2</v>
      </c>
      <c r="AV12" s="19">
        <v>4.8869813020414397E-2</v>
      </c>
      <c r="AW12" s="19">
        <v>8.8595666233258596E-2</v>
      </c>
      <c r="AX12" s="19">
        <v>6.2058286527418897E-2</v>
      </c>
      <c r="AY12" s="19">
        <v>4.6031148637140702E-2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262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248</v>
      </c>
      <c r="C9" s="17">
        <v>0.20002437029593501</v>
      </c>
      <c r="D9" s="17">
        <v>0.229506457492862</v>
      </c>
      <c r="E9" s="17">
        <v>0.171646352798839</v>
      </c>
      <c r="F9" s="17"/>
      <c r="G9" s="17">
        <v>0.20840823898264599</v>
      </c>
      <c r="H9" s="17">
        <v>0.18922701603474401</v>
      </c>
      <c r="I9" s="17">
        <v>0.24863625988541099</v>
      </c>
      <c r="J9" s="17">
        <v>0.20921870046859201</v>
      </c>
      <c r="K9" s="17">
        <v>0.15665465139290299</v>
      </c>
      <c r="L9" s="17">
        <v>0.185364708878935</v>
      </c>
      <c r="M9" s="17"/>
      <c r="N9" s="17">
        <v>0.240802335984521</v>
      </c>
      <c r="O9" s="17">
        <v>0.20228729441727</v>
      </c>
      <c r="P9" s="17">
        <v>0.19699204426519801</v>
      </c>
      <c r="Q9" s="17">
        <v>0.1575999831074</v>
      </c>
      <c r="R9" s="17"/>
      <c r="S9" s="17">
        <v>0.21893374335938201</v>
      </c>
      <c r="T9" s="17">
        <v>0.16628533663598699</v>
      </c>
      <c r="U9" s="17">
        <v>0.23398208718454899</v>
      </c>
      <c r="V9" s="17">
        <v>0.18728291355333401</v>
      </c>
      <c r="W9" s="17">
        <v>0.230169368688009</v>
      </c>
      <c r="X9" s="17">
        <v>0.18116912874124</v>
      </c>
      <c r="Y9" s="17">
        <v>0.19658050390273499</v>
      </c>
      <c r="Z9" s="17">
        <v>0.215768275585805</v>
      </c>
      <c r="AA9" s="17">
        <v>0.19735686679560699</v>
      </c>
      <c r="AB9" s="17">
        <v>0.20350422091959799</v>
      </c>
      <c r="AC9" s="17">
        <v>0.146907574834333</v>
      </c>
      <c r="AD9" s="17">
        <v>0.267849704687459</v>
      </c>
      <c r="AE9" s="17"/>
      <c r="AF9" s="17">
        <v>0.204220834174483</v>
      </c>
      <c r="AG9" s="17">
        <v>0.2004005008659</v>
      </c>
      <c r="AH9" s="17">
        <v>0.188423906645135</v>
      </c>
      <c r="AI9" s="17"/>
      <c r="AJ9" s="17">
        <v>0.20754525326864401</v>
      </c>
      <c r="AK9" s="17">
        <v>0.224936207416323</v>
      </c>
      <c r="AL9" s="17">
        <v>0.19498194463179899</v>
      </c>
      <c r="AM9" s="17">
        <v>0.28746733550021297</v>
      </c>
      <c r="AN9" s="17">
        <v>0.15684316067152401</v>
      </c>
      <c r="AO9" s="17"/>
      <c r="AP9" s="17">
        <v>0.221403465963322</v>
      </c>
      <c r="AQ9" s="17">
        <v>0.215636079048622</v>
      </c>
      <c r="AR9" s="17">
        <v>0.22804959419255799</v>
      </c>
      <c r="AS9" s="17"/>
      <c r="AT9" s="17">
        <v>0.191271093359315</v>
      </c>
      <c r="AU9" s="17">
        <v>0.23050408957351901</v>
      </c>
      <c r="AV9" s="17">
        <v>0.195516428488622</v>
      </c>
      <c r="AW9" s="17">
        <v>0.14909418549398001</v>
      </c>
      <c r="AX9" s="17">
        <v>0.21041499877707101</v>
      </c>
      <c r="AY9" s="17">
        <v>0.15155797018899</v>
      </c>
    </row>
    <row r="10" spans="2:51" ht="43.5" x14ac:dyDescent="0.35">
      <c r="B10" s="18" t="s">
        <v>249</v>
      </c>
      <c r="C10" s="17">
        <v>0.33124128837692601</v>
      </c>
      <c r="D10" s="17">
        <v>0.341710505600337</v>
      </c>
      <c r="E10" s="17">
        <v>0.32085344348745198</v>
      </c>
      <c r="F10" s="17"/>
      <c r="G10" s="17">
        <v>0.38696190191133101</v>
      </c>
      <c r="H10" s="17">
        <v>0.382496928665506</v>
      </c>
      <c r="I10" s="17">
        <v>0.30086742947065298</v>
      </c>
      <c r="J10" s="17">
        <v>0.31096392275634299</v>
      </c>
      <c r="K10" s="17">
        <v>0.30328269597385898</v>
      </c>
      <c r="L10" s="17">
        <v>0.31255578591178701</v>
      </c>
      <c r="M10" s="17"/>
      <c r="N10" s="17">
        <v>0.34195333339455602</v>
      </c>
      <c r="O10" s="17">
        <v>0.323731422140067</v>
      </c>
      <c r="P10" s="17">
        <v>0.348491797236193</v>
      </c>
      <c r="Q10" s="17">
        <v>0.31363483549731402</v>
      </c>
      <c r="R10" s="17"/>
      <c r="S10" s="17">
        <v>0.325874337846353</v>
      </c>
      <c r="T10" s="17">
        <v>0.34531211355389702</v>
      </c>
      <c r="U10" s="17">
        <v>0.282120377999732</v>
      </c>
      <c r="V10" s="17">
        <v>0.343247744115876</v>
      </c>
      <c r="W10" s="17">
        <v>0.35916667367938998</v>
      </c>
      <c r="X10" s="17">
        <v>0.38079661270099002</v>
      </c>
      <c r="Y10" s="17">
        <v>0.34226438395778203</v>
      </c>
      <c r="Z10" s="17">
        <v>0.26932075179564502</v>
      </c>
      <c r="AA10" s="17">
        <v>0.33143553448822799</v>
      </c>
      <c r="AB10" s="17">
        <v>0.28773612881007499</v>
      </c>
      <c r="AC10" s="17">
        <v>0.39119673056016602</v>
      </c>
      <c r="AD10" s="17">
        <v>0.25960453238510001</v>
      </c>
      <c r="AE10" s="17"/>
      <c r="AF10" s="17">
        <v>0.30831404656095701</v>
      </c>
      <c r="AG10" s="17">
        <v>0.34063058393727902</v>
      </c>
      <c r="AH10" s="17">
        <v>0.34028228846040598</v>
      </c>
      <c r="AI10" s="17"/>
      <c r="AJ10" s="17">
        <v>0.32886908833407102</v>
      </c>
      <c r="AK10" s="17">
        <v>0.35916207314031001</v>
      </c>
      <c r="AL10" s="17">
        <v>0.277551504633755</v>
      </c>
      <c r="AM10" s="17">
        <v>0.17867444968611301</v>
      </c>
      <c r="AN10" s="17">
        <v>0.31742481546654799</v>
      </c>
      <c r="AO10" s="17"/>
      <c r="AP10" s="17">
        <v>0.36596740971174202</v>
      </c>
      <c r="AQ10" s="17">
        <v>0.34071816606051503</v>
      </c>
      <c r="AR10" s="17">
        <v>0.28852819696154403</v>
      </c>
      <c r="AS10" s="17"/>
      <c r="AT10" s="17">
        <v>0.33485746654698401</v>
      </c>
      <c r="AU10" s="17">
        <v>0.29977671380087401</v>
      </c>
      <c r="AV10" s="17">
        <v>0.35161357746048</v>
      </c>
      <c r="AW10" s="17">
        <v>0.339421189239618</v>
      </c>
      <c r="AX10" s="17">
        <v>0.34412570192384201</v>
      </c>
      <c r="AY10" s="17">
        <v>0.37315969144029998</v>
      </c>
    </row>
    <row r="11" spans="2:51" ht="29" x14ac:dyDescent="0.35">
      <c r="B11" s="18" t="s">
        <v>250</v>
      </c>
      <c r="C11" s="17">
        <v>0.427651293240641</v>
      </c>
      <c r="D11" s="17">
        <v>0.39710791935037998</v>
      </c>
      <c r="E11" s="17">
        <v>0.45748695804312201</v>
      </c>
      <c r="F11" s="17"/>
      <c r="G11" s="17">
        <v>0.349870668827511</v>
      </c>
      <c r="H11" s="17">
        <v>0.38452580289584498</v>
      </c>
      <c r="I11" s="17">
        <v>0.41947498241718501</v>
      </c>
      <c r="J11" s="17">
        <v>0.44376833108763197</v>
      </c>
      <c r="K11" s="17">
        <v>0.50066058701343596</v>
      </c>
      <c r="L11" s="17">
        <v>0.45885080893518099</v>
      </c>
      <c r="M11" s="17"/>
      <c r="N11" s="17">
        <v>0.39885728892057498</v>
      </c>
      <c r="O11" s="17">
        <v>0.43666091946215901</v>
      </c>
      <c r="P11" s="17">
        <v>0.41472420092302997</v>
      </c>
      <c r="Q11" s="17">
        <v>0.45754502295794602</v>
      </c>
      <c r="R11" s="17"/>
      <c r="S11" s="17">
        <v>0.410451671653637</v>
      </c>
      <c r="T11" s="17">
        <v>0.44354065470394899</v>
      </c>
      <c r="U11" s="17">
        <v>0.41730141176817298</v>
      </c>
      <c r="V11" s="17">
        <v>0.436704156566807</v>
      </c>
      <c r="W11" s="17">
        <v>0.37064495896156202</v>
      </c>
      <c r="X11" s="17">
        <v>0.41137723566869699</v>
      </c>
      <c r="Y11" s="17">
        <v>0.42730789508144001</v>
      </c>
      <c r="Z11" s="17">
        <v>0.47379857210913401</v>
      </c>
      <c r="AA11" s="17">
        <v>0.420639040335891</v>
      </c>
      <c r="AB11" s="17">
        <v>0.47632644958139098</v>
      </c>
      <c r="AC11" s="17">
        <v>0.43899447087549898</v>
      </c>
      <c r="AD11" s="17">
        <v>0.42146234921752601</v>
      </c>
      <c r="AE11" s="17"/>
      <c r="AF11" s="17">
        <v>0.45431687411849098</v>
      </c>
      <c r="AG11" s="17">
        <v>0.42410852352607298</v>
      </c>
      <c r="AH11" s="17">
        <v>0.411765229834271</v>
      </c>
      <c r="AI11" s="17"/>
      <c r="AJ11" s="17">
        <v>0.43357541286153201</v>
      </c>
      <c r="AK11" s="17">
        <v>0.37698434777942702</v>
      </c>
      <c r="AL11" s="17">
        <v>0.47550229818937501</v>
      </c>
      <c r="AM11" s="17">
        <v>0.51577856551310197</v>
      </c>
      <c r="AN11" s="17">
        <v>0.47251803482490901</v>
      </c>
      <c r="AO11" s="17"/>
      <c r="AP11" s="17">
        <v>0.37455058158160798</v>
      </c>
      <c r="AQ11" s="17">
        <v>0.41461552420009901</v>
      </c>
      <c r="AR11" s="17">
        <v>0.41440192222293298</v>
      </c>
      <c r="AS11" s="17"/>
      <c r="AT11" s="17">
        <v>0.44037369778687702</v>
      </c>
      <c r="AU11" s="17">
        <v>0.427983050173454</v>
      </c>
      <c r="AV11" s="17">
        <v>0.40328819327862497</v>
      </c>
      <c r="AW11" s="17">
        <v>0.44246850478670802</v>
      </c>
      <c r="AX11" s="17">
        <v>0.40604956816280302</v>
      </c>
      <c r="AY11" s="17">
        <v>0.43756357808019303</v>
      </c>
    </row>
    <row r="12" spans="2:51" x14ac:dyDescent="0.35">
      <c r="B12" s="18" t="s">
        <v>72</v>
      </c>
      <c r="C12" s="19">
        <v>4.1083048086497702E-2</v>
      </c>
      <c r="D12" s="19">
        <v>3.1675117556421301E-2</v>
      </c>
      <c r="E12" s="19">
        <v>5.0013245670587798E-2</v>
      </c>
      <c r="F12" s="19"/>
      <c r="G12" s="19">
        <v>5.4759190278511997E-2</v>
      </c>
      <c r="H12" s="19">
        <v>4.3750252403905003E-2</v>
      </c>
      <c r="I12" s="19">
        <v>3.1021328226750699E-2</v>
      </c>
      <c r="J12" s="19">
        <v>3.6049045687432099E-2</v>
      </c>
      <c r="K12" s="19">
        <v>3.9402065619801502E-2</v>
      </c>
      <c r="L12" s="19">
        <v>4.3228696274096701E-2</v>
      </c>
      <c r="M12" s="19"/>
      <c r="N12" s="19">
        <v>1.8387041700348501E-2</v>
      </c>
      <c r="O12" s="19">
        <v>3.7320363980504201E-2</v>
      </c>
      <c r="P12" s="19">
        <v>3.9791957575578699E-2</v>
      </c>
      <c r="Q12" s="19">
        <v>7.1220158437340295E-2</v>
      </c>
      <c r="R12" s="19"/>
      <c r="S12" s="19">
        <v>4.4740247140627999E-2</v>
      </c>
      <c r="T12" s="19">
        <v>4.4861895106166803E-2</v>
      </c>
      <c r="U12" s="19">
        <v>6.6596123047546002E-2</v>
      </c>
      <c r="V12" s="19">
        <v>3.2765185763983198E-2</v>
      </c>
      <c r="W12" s="19">
        <v>4.0018998671038503E-2</v>
      </c>
      <c r="X12" s="19">
        <v>2.6657022889073002E-2</v>
      </c>
      <c r="Y12" s="19">
        <v>3.3847217058043402E-2</v>
      </c>
      <c r="Z12" s="19">
        <v>4.1112400509415802E-2</v>
      </c>
      <c r="AA12" s="19">
        <v>5.0568558380273299E-2</v>
      </c>
      <c r="AB12" s="19">
        <v>3.2433200688936903E-2</v>
      </c>
      <c r="AC12" s="19">
        <v>2.29012237300029E-2</v>
      </c>
      <c r="AD12" s="19">
        <v>5.1083413709915697E-2</v>
      </c>
      <c r="AE12" s="19"/>
      <c r="AF12" s="19">
        <v>3.3148245146068199E-2</v>
      </c>
      <c r="AG12" s="19">
        <v>3.48603916707486E-2</v>
      </c>
      <c r="AH12" s="19">
        <v>5.9528575060188202E-2</v>
      </c>
      <c r="AI12" s="19"/>
      <c r="AJ12" s="19">
        <v>3.0010245535753901E-2</v>
      </c>
      <c r="AK12" s="19">
        <v>3.89173716639407E-2</v>
      </c>
      <c r="AL12" s="19">
        <v>5.1964252545070103E-2</v>
      </c>
      <c r="AM12" s="19">
        <v>1.8079649300572199E-2</v>
      </c>
      <c r="AN12" s="19">
        <v>5.3213989037019203E-2</v>
      </c>
      <c r="AO12" s="19"/>
      <c r="AP12" s="19">
        <v>3.8078542743327198E-2</v>
      </c>
      <c r="AQ12" s="19">
        <v>2.90302306907637E-2</v>
      </c>
      <c r="AR12" s="19">
        <v>6.9020286622966207E-2</v>
      </c>
      <c r="AS12" s="19"/>
      <c r="AT12" s="19">
        <v>3.3497742306823799E-2</v>
      </c>
      <c r="AU12" s="19">
        <v>4.1736146452153497E-2</v>
      </c>
      <c r="AV12" s="19">
        <v>4.9581800772272103E-2</v>
      </c>
      <c r="AW12" s="19">
        <v>6.9016120479693896E-2</v>
      </c>
      <c r="AX12" s="19">
        <v>3.9409731136284501E-2</v>
      </c>
      <c r="AY12" s="19">
        <v>3.7718760290517399E-2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K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11" width="20.7265625" customWidth="1"/>
  </cols>
  <sheetData>
    <row r="2" spans="2:11" ht="40" customHeight="1" x14ac:dyDescent="0.35">
      <c r="D2" s="42" t="s">
        <v>275</v>
      </c>
      <c r="E2" s="38"/>
      <c r="F2" s="38"/>
      <c r="G2" s="38"/>
      <c r="H2" s="38"/>
      <c r="I2" s="38"/>
      <c r="J2" s="38"/>
      <c r="K2" s="38"/>
    </row>
    <row r="6" spans="2:11" ht="50" customHeight="1" x14ac:dyDescent="0.35">
      <c r="B6" s="23" t="s">
        <v>14</v>
      </c>
      <c r="C6" s="23" t="s">
        <v>263</v>
      </c>
      <c r="D6" s="23" t="s">
        <v>264</v>
      </c>
      <c r="E6" s="23" t="s">
        <v>265</v>
      </c>
      <c r="F6" s="23" t="s">
        <v>266</v>
      </c>
      <c r="G6" s="23" t="s">
        <v>267</v>
      </c>
      <c r="H6" s="23" t="s">
        <v>268</v>
      </c>
      <c r="I6" s="23" t="s">
        <v>269</v>
      </c>
      <c r="J6" s="23" t="s">
        <v>270</v>
      </c>
    </row>
    <row r="7" spans="2:11" x14ac:dyDescent="0.35">
      <c r="B7" s="18" t="s">
        <v>271</v>
      </c>
      <c r="C7" s="17">
        <v>0.35094223398785301</v>
      </c>
      <c r="D7" s="17">
        <v>0.28420494847247602</v>
      </c>
      <c r="E7" s="17">
        <v>0.126668984953962</v>
      </c>
      <c r="F7" s="17">
        <v>0.26114680596621898</v>
      </c>
      <c r="G7" s="17">
        <v>0.36470704650274999</v>
      </c>
      <c r="H7" s="17">
        <v>0.214557932326879</v>
      </c>
      <c r="I7" s="17">
        <v>0.19172454060642399</v>
      </c>
      <c r="J7" s="17">
        <v>0</v>
      </c>
    </row>
    <row r="8" spans="2:11" x14ac:dyDescent="0.35">
      <c r="B8" s="18" t="s">
        <v>272</v>
      </c>
      <c r="C8" s="17">
        <v>0.39048623721242398</v>
      </c>
      <c r="D8" s="17">
        <v>0.38222812264064299</v>
      </c>
      <c r="E8" s="17">
        <v>0.305759942486724</v>
      </c>
      <c r="F8" s="17">
        <v>0.43832358637348101</v>
      </c>
      <c r="G8" s="17">
        <v>0.41975854252844402</v>
      </c>
      <c r="H8" s="17">
        <v>0.394860153366627</v>
      </c>
      <c r="I8" s="17">
        <v>0.35939893391797101</v>
      </c>
      <c r="J8" s="17">
        <v>0</v>
      </c>
    </row>
    <row r="9" spans="2:11" x14ac:dyDescent="0.35">
      <c r="B9" s="18" t="s">
        <v>273</v>
      </c>
      <c r="C9" s="17">
        <v>0.20488588780900299</v>
      </c>
      <c r="D9" s="17">
        <v>0.20296598256435</v>
      </c>
      <c r="E9" s="17">
        <v>0.24235310843250499</v>
      </c>
      <c r="F9" s="17">
        <v>0.213039324224268</v>
      </c>
      <c r="G9" s="17">
        <v>0.155148836653936</v>
      </c>
      <c r="H9" s="17">
        <v>0.256542680013225</v>
      </c>
      <c r="I9" s="17">
        <v>0.279208212573203</v>
      </c>
      <c r="J9" s="17">
        <v>1</v>
      </c>
    </row>
    <row r="10" spans="2:11" x14ac:dyDescent="0.35">
      <c r="B10" s="18" t="s">
        <v>274</v>
      </c>
      <c r="C10" s="17">
        <v>3.5297815370538797E-2</v>
      </c>
      <c r="D10" s="17">
        <v>4.93465157398583E-2</v>
      </c>
      <c r="E10" s="17">
        <v>0.158750569252397</v>
      </c>
      <c r="F10" s="17">
        <v>3.7035645746503497E-2</v>
      </c>
      <c r="G10" s="17">
        <v>2.8560352790370901E-2</v>
      </c>
      <c r="H10" s="17">
        <v>8.3712484697467004E-2</v>
      </c>
      <c r="I10" s="17">
        <v>0.11134276427534399</v>
      </c>
      <c r="J10" s="17">
        <v>0</v>
      </c>
    </row>
    <row r="11" spans="2:11" x14ac:dyDescent="0.35">
      <c r="B11" s="18" t="s">
        <v>72</v>
      </c>
      <c r="C11" s="17">
        <v>1.8387825620180601E-2</v>
      </c>
      <c r="D11" s="17">
        <v>8.1254430582673107E-2</v>
      </c>
      <c r="E11" s="17">
        <v>0.16646739487441201</v>
      </c>
      <c r="F11" s="17">
        <v>5.0454637689528903E-2</v>
      </c>
      <c r="G11" s="17">
        <v>3.1825221524500201E-2</v>
      </c>
      <c r="H11" s="17">
        <v>5.0326749595802599E-2</v>
      </c>
      <c r="I11" s="17">
        <v>5.8325548627058299E-2</v>
      </c>
      <c r="J11" s="17">
        <v>0</v>
      </c>
    </row>
    <row r="12" spans="2:11" x14ac:dyDescent="0.35">
      <c r="B12" s="16"/>
      <c r="C12" s="16"/>
      <c r="D12" s="16"/>
      <c r="E12" s="16"/>
      <c r="F12" s="16"/>
      <c r="G12" s="16"/>
      <c r="H12" s="16"/>
      <c r="I12" s="16"/>
      <c r="J12" s="16"/>
    </row>
    <row r="13" spans="2:11" x14ac:dyDescent="0.35">
      <c r="B13" t="s">
        <v>77</v>
      </c>
    </row>
    <row r="14" spans="2:11" x14ac:dyDescent="0.35">
      <c r="B14" t="s">
        <v>78</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276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271</v>
      </c>
      <c r="C9" s="17">
        <v>0.35094223398785301</v>
      </c>
      <c r="D9" s="17">
        <v>0.33977620135562098</v>
      </c>
      <c r="E9" s="17">
        <v>0.36207953544861998</v>
      </c>
      <c r="F9" s="17"/>
      <c r="G9" s="17">
        <v>0.317694311017162</v>
      </c>
      <c r="H9" s="17">
        <v>0.31002348113915501</v>
      </c>
      <c r="I9" s="17">
        <v>0.34432180309202498</v>
      </c>
      <c r="J9" s="17">
        <v>0.37247251092980999</v>
      </c>
      <c r="K9" s="17">
        <v>0.35183500843566501</v>
      </c>
      <c r="L9" s="17">
        <v>0.39348046150167898</v>
      </c>
      <c r="M9" s="17"/>
      <c r="N9" s="17">
        <v>0.33881889867921</v>
      </c>
      <c r="O9" s="17">
        <v>0.331343203927704</v>
      </c>
      <c r="P9" s="17">
        <v>0.376449559134166</v>
      </c>
      <c r="Q9" s="17">
        <v>0.363331956667657</v>
      </c>
      <c r="R9" s="17"/>
      <c r="S9" s="17">
        <v>0.36006339007934102</v>
      </c>
      <c r="T9" s="17">
        <v>0.34478402423897198</v>
      </c>
      <c r="U9" s="17">
        <v>0.36211683585892901</v>
      </c>
      <c r="V9" s="17">
        <v>0.34031108707784402</v>
      </c>
      <c r="W9" s="17">
        <v>0.34027552904327102</v>
      </c>
      <c r="X9" s="17">
        <v>0.34687792150455699</v>
      </c>
      <c r="Y9" s="17">
        <v>0.34095250898791801</v>
      </c>
      <c r="Z9" s="17">
        <v>0.35608336788315997</v>
      </c>
      <c r="AA9" s="17">
        <v>0.38354988776374099</v>
      </c>
      <c r="AB9" s="17">
        <v>0.33921322088554301</v>
      </c>
      <c r="AC9" s="17">
        <v>0.34094574692476998</v>
      </c>
      <c r="AD9" s="17">
        <v>0.32638112027489202</v>
      </c>
      <c r="AE9" s="17"/>
      <c r="AF9" s="17">
        <v>0.36103363691523899</v>
      </c>
      <c r="AG9" s="17">
        <v>0.36068945686550102</v>
      </c>
      <c r="AH9" s="17">
        <v>0.31278182856945702</v>
      </c>
      <c r="AI9" s="17"/>
      <c r="AJ9" s="17">
        <v>0.37444342024349703</v>
      </c>
      <c r="AK9" s="17">
        <v>0.323206798197055</v>
      </c>
      <c r="AL9" s="17">
        <v>0.30179944301127198</v>
      </c>
      <c r="AM9" s="17">
        <v>0.43440244343349699</v>
      </c>
      <c r="AN9" s="17">
        <v>0.36232171668425101</v>
      </c>
      <c r="AO9" s="17"/>
      <c r="AP9" s="17">
        <v>0.37736519871982799</v>
      </c>
      <c r="AQ9" s="17">
        <v>0.34734888503241002</v>
      </c>
      <c r="AR9" s="17">
        <v>0.37017922582857599</v>
      </c>
      <c r="AS9" s="17"/>
      <c r="AT9" s="17">
        <v>0.36388626276589803</v>
      </c>
      <c r="AU9" s="17">
        <v>0.30901666124374599</v>
      </c>
      <c r="AV9" s="17">
        <v>0.34809491272818799</v>
      </c>
      <c r="AW9" s="17">
        <v>0.36953461720472602</v>
      </c>
      <c r="AX9" s="17">
        <v>0.37626320719071599</v>
      </c>
      <c r="AY9" s="17">
        <v>0.310463859393042</v>
      </c>
    </row>
    <row r="10" spans="2:51" x14ac:dyDescent="0.35">
      <c r="B10" s="18" t="s">
        <v>272</v>
      </c>
      <c r="C10" s="17">
        <v>0.39048623721242398</v>
      </c>
      <c r="D10" s="17">
        <v>0.39303901146507297</v>
      </c>
      <c r="E10" s="17">
        <v>0.387885036960115</v>
      </c>
      <c r="F10" s="17"/>
      <c r="G10" s="17">
        <v>0.39540570435385602</v>
      </c>
      <c r="H10" s="17">
        <v>0.39451139921017098</v>
      </c>
      <c r="I10" s="17">
        <v>0.38477597839799199</v>
      </c>
      <c r="J10" s="17">
        <v>0.36236188089147803</v>
      </c>
      <c r="K10" s="17">
        <v>0.43135442586735601</v>
      </c>
      <c r="L10" s="17">
        <v>0.38401349410732</v>
      </c>
      <c r="M10" s="17"/>
      <c r="N10" s="17">
        <v>0.42638937732528598</v>
      </c>
      <c r="O10" s="17">
        <v>0.39276262972724102</v>
      </c>
      <c r="P10" s="17">
        <v>0.39116365809713399</v>
      </c>
      <c r="Q10" s="17">
        <v>0.34605736120859998</v>
      </c>
      <c r="R10" s="17"/>
      <c r="S10" s="17">
        <v>0.34999943403373801</v>
      </c>
      <c r="T10" s="17">
        <v>0.40038776357183198</v>
      </c>
      <c r="U10" s="17">
        <v>0.41048339206708301</v>
      </c>
      <c r="V10" s="17">
        <v>0.41380776284144499</v>
      </c>
      <c r="W10" s="17">
        <v>0.39315769262758699</v>
      </c>
      <c r="X10" s="17">
        <v>0.34995553279161301</v>
      </c>
      <c r="Y10" s="17">
        <v>0.430875257726058</v>
      </c>
      <c r="Z10" s="17">
        <v>0.38725738683054201</v>
      </c>
      <c r="AA10" s="17">
        <v>0.38973686343006297</v>
      </c>
      <c r="AB10" s="17">
        <v>0.40511973926377898</v>
      </c>
      <c r="AC10" s="17">
        <v>0.395418353871684</v>
      </c>
      <c r="AD10" s="17">
        <v>0.37622656887943701</v>
      </c>
      <c r="AE10" s="17"/>
      <c r="AF10" s="17">
        <v>0.384216455122176</v>
      </c>
      <c r="AG10" s="17">
        <v>0.41144199758387401</v>
      </c>
      <c r="AH10" s="17">
        <v>0.36517025557559801</v>
      </c>
      <c r="AI10" s="17"/>
      <c r="AJ10" s="17">
        <v>0.38658142808492202</v>
      </c>
      <c r="AK10" s="17">
        <v>0.40301081044168402</v>
      </c>
      <c r="AL10" s="17">
        <v>0.44548177236779501</v>
      </c>
      <c r="AM10" s="17">
        <v>0.25973163392978099</v>
      </c>
      <c r="AN10" s="17">
        <v>0.36353092607274701</v>
      </c>
      <c r="AO10" s="17"/>
      <c r="AP10" s="17">
        <v>0.38087911332050201</v>
      </c>
      <c r="AQ10" s="17">
        <v>0.39838529374435</v>
      </c>
      <c r="AR10" s="17">
        <v>0.40685744945117303</v>
      </c>
      <c r="AS10" s="17"/>
      <c r="AT10" s="17">
        <v>0.401373578012863</v>
      </c>
      <c r="AU10" s="17">
        <v>0.39998917119732902</v>
      </c>
      <c r="AV10" s="17">
        <v>0.37504515437364</v>
      </c>
      <c r="AW10" s="17">
        <v>0.36817462027306902</v>
      </c>
      <c r="AX10" s="17">
        <v>0.38287148011320998</v>
      </c>
      <c r="AY10" s="17">
        <v>0.38715231380248299</v>
      </c>
    </row>
    <row r="11" spans="2:51" x14ac:dyDescent="0.35">
      <c r="B11" s="18" t="s">
        <v>273</v>
      </c>
      <c r="C11" s="17">
        <v>0.20488588780900299</v>
      </c>
      <c r="D11" s="17">
        <v>0.20738458720649899</v>
      </c>
      <c r="E11" s="17">
        <v>0.20249874345308699</v>
      </c>
      <c r="F11" s="17"/>
      <c r="G11" s="17">
        <v>0.194489325282764</v>
      </c>
      <c r="H11" s="17">
        <v>0.224187849814655</v>
      </c>
      <c r="I11" s="17">
        <v>0.216894064416781</v>
      </c>
      <c r="J11" s="17">
        <v>0.22721046453852201</v>
      </c>
      <c r="K11" s="17">
        <v>0.17795695033762399</v>
      </c>
      <c r="L11" s="17">
        <v>0.18632823782511901</v>
      </c>
      <c r="M11" s="17"/>
      <c r="N11" s="17">
        <v>0.18525448331745401</v>
      </c>
      <c r="O11" s="17">
        <v>0.22157544207966701</v>
      </c>
      <c r="P11" s="17">
        <v>0.18510434640003001</v>
      </c>
      <c r="Q11" s="17">
        <v>0.22676350731982201</v>
      </c>
      <c r="R11" s="17"/>
      <c r="S11" s="17">
        <v>0.22566564178922699</v>
      </c>
      <c r="T11" s="17">
        <v>0.207944840919771</v>
      </c>
      <c r="U11" s="17">
        <v>0.18516615297090799</v>
      </c>
      <c r="V11" s="17">
        <v>0.194911461995981</v>
      </c>
      <c r="W11" s="17">
        <v>0.21290278584247299</v>
      </c>
      <c r="X11" s="17">
        <v>0.23708121519577999</v>
      </c>
      <c r="Y11" s="17">
        <v>0.18252753595302301</v>
      </c>
      <c r="Z11" s="17">
        <v>0.220921312649622</v>
      </c>
      <c r="AA11" s="17">
        <v>0.176262865493306</v>
      </c>
      <c r="AB11" s="17">
        <v>0.187499104503213</v>
      </c>
      <c r="AC11" s="17">
        <v>0.21404909861664201</v>
      </c>
      <c r="AD11" s="17">
        <v>0.241681830928763</v>
      </c>
      <c r="AE11" s="17"/>
      <c r="AF11" s="17">
        <v>0.20580381464059</v>
      </c>
      <c r="AG11" s="17">
        <v>0.18753608072623901</v>
      </c>
      <c r="AH11" s="17">
        <v>0.25185081313154201</v>
      </c>
      <c r="AI11" s="17"/>
      <c r="AJ11" s="17">
        <v>0.187946378759312</v>
      </c>
      <c r="AK11" s="17">
        <v>0.22025463134003601</v>
      </c>
      <c r="AL11" s="17">
        <v>0.20617033580744601</v>
      </c>
      <c r="AM11" s="17">
        <v>0.26083625149700901</v>
      </c>
      <c r="AN11" s="17">
        <v>0.21934321783895</v>
      </c>
      <c r="AO11" s="17"/>
      <c r="AP11" s="17">
        <v>0.19083806829698799</v>
      </c>
      <c r="AQ11" s="17">
        <v>0.21108594464070601</v>
      </c>
      <c r="AR11" s="17">
        <v>0.17385663617783101</v>
      </c>
      <c r="AS11" s="17"/>
      <c r="AT11" s="17">
        <v>0.19003273665769599</v>
      </c>
      <c r="AU11" s="17">
        <v>0.232668085217759</v>
      </c>
      <c r="AV11" s="17">
        <v>0.19503556548357701</v>
      </c>
      <c r="AW11" s="17">
        <v>0.20792593273533899</v>
      </c>
      <c r="AX11" s="17">
        <v>0.198586913669171</v>
      </c>
      <c r="AY11" s="17">
        <v>0.194166337810047</v>
      </c>
    </row>
    <row r="12" spans="2:51" x14ac:dyDescent="0.35">
      <c r="B12" s="18" t="s">
        <v>274</v>
      </c>
      <c r="C12" s="17">
        <v>3.5297815370538797E-2</v>
      </c>
      <c r="D12" s="17">
        <v>4.0851608601521101E-2</v>
      </c>
      <c r="E12" s="17">
        <v>3.00538031982556E-2</v>
      </c>
      <c r="F12" s="17"/>
      <c r="G12" s="17">
        <v>6.3237808705324305E-2</v>
      </c>
      <c r="H12" s="17">
        <v>4.4433456546144598E-2</v>
      </c>
      <c r="I12" s="17">
        <v>3.2168618541162403E-2</v>
      </c>
      <c r="J12" s="17">
        <v>2.69352733892139E-2</v>
      </c>
      <c r="K12" s="17">
        <v>2.7966322222713599E-2</v>
      </c>
      <c r="L12" s="17">
        <v>2.36055729029713E-2</v>
      </c>
      <c r="M12" s="17"/>
      <c r="N12" s="17">
        <v>3.8739782467449503E-2</v>
      </c>
      <c r="O12" s="17">
        <v>3.4854332851995601E-2</v>
      </c>
      <c r="P12" s="17">
        <v>3.1860596821661702E-2</v>
      </c>
      <c r="Q12" s="17">
        <v>3.5519547202728798E-2</v>
      </c>
      <c r="R12" s="17"/>
      <c r="S12" s="17">
        <v>4.1072679444693803E-2</v>
      </c>
      <c r="T12" s="17">
        <v>3.3649777813640598E-2</v>
      </c>
      <c r="U12" s="17">
        <v>3.2751069070626401E-2</v>
      </c>
      <c r="V12" s="17">
        <v>3.8294750341881699E-2</v>
      </c>
      <c r="W12" s="17">
        <v>3.6522195122583603E-2</v>
      </c>
      <c r="X12" s="17">
        <v>3.7888226793407802E-2</v>
      </c>
      <c r="Y12" s="17">
        <v>2.0819508017631001E-2</v>
      </c>
      <c r="Z12" s="17">
        <v>2.4496037197786501E-2</v>
      </c>
      <c r="AA12" s="17">
        <v>3.51779609186249E-2</v>
      </c>
      <c r="AB12" s="17">
        <v>4.2561967340373999E-2</v>
      </c>
      <c r="AC12" s="17">
        <v>3.4256461967079703E-2</v>
      </c>
      <c r="AD12" s="17">
        <v>3.5967708296475297E-2</v>
      </c>
      <c r="AE12" s="17"/>
      <c r="AF12" s="17">
        <v>3.2698595914072398E-2</v>
      </c>
      <c r="AG12" s="17">
        <v>2.68295941658428E-2</v>
      </c>
      <c r="AH12" s="17">
        <v>4.1959367911973501E-2</v>
      </c>
      <c r="AI12" s="17"/>
      <c r="AJ12" s="17">
        <v>3.4477777092728999E-2</v>
      </c>
      <c r="AK12" s="17">
        <v>3.9107128224174503E-2</v>
      </c>
      <c r="AL12" s="17">
        <v>2.9136946113684E-2</v>
      </c>
      <c r="AM12" s="17">
        <v>2.6917519901655699E-2</v>
      </c>
      <c r="AN12" s="17">
        <v>3.0519007884402101E-2</v>
      </c>
      <c r="AO12" s="17"/>
      <c r="AP12" s="17">
        <v>3.3222435172954499E-2</v>
      </c>
      <c r="AQ12" s="17">
        <v>3.1259857386425803E-2</v>
      </c>
      <c r="AR12" s="17">
        <v>3.43639215695647E-2</v>
      </c>
      <c r="AS12" s="17"/>
      <c r="AT12" s="17">
        <v>2.7817887715286701E-2</v>
      </c>
      <c r="AU12" s="17">
        <v>4.1383011228206701E-2</v>
      </c>
      <c r="AV12" s="17">
        <v>6.4861016135704205E-2</v>
      </c>
      <c r="AW12" s="17">
        <v>2.43302862493937E-2</v>
      </c>
      <c r="AX12" s="17">
        <v>2.6039653939304901E-2</v>
      </c>
      <c r="AY12" s="17">
        <v>8.74816401301481E-2</v>
      </c>
    </row>
    <row r="13" spans="2:51" x14ac:dyDescent="0.35">
      <c r="B13" s="18" t="s">
        <v>72</v>
      </c>
      <c r="C13" s="19">
        <v>1.8387825620180601E-2</v>
      </c>
      <c r="D13" s="19">
        <v>1.8948591371285298E-2</v>
      </c>
      <c r="E13" s="19">
        <v>1.7482880939922601E-2</v>
      </c>
      <c r="F13" s="19"/>
      <c r="G13" s="19">
        <v>2.9172850640893699E-2</v>
      </c>
      <c r="H13" s="19">
        <v>2.6843813289874601E-2</v>
      </c>
      <c r="I13" s="19">
        <v>2.1839535552039002E-2</v>
      </c>
      <c r="J13" s="19">
        <v>1.1019870250975901E-2</v>
      </c>
      <c r="K13" s="19">
        <v>1.0887293136642599E-2</v>
      </c>
      <c r="L13" s="19">
        <v>1.2572233662910499E-2</v>
      </c>
      <c r="M13" s="19"/>
      <c r="N13" s="19">
        <v>1.07974582106005E-2</v>
      </c>
      <c r="O13" s="19">
        <v>1.9464391413392099E-2</v>
      </c>
      <c r="P13" s="19">
        <v>1.5421839547009E-2</v>
      </c>
      <c r="Q13" s="19">
        <v>2.8327627601192101E-2</v>
      </c>
      <c r="R13" s="19"/>
      <c r="S13" s="19">
        <v>2.3198854653000301E-2</v>
      </c>
      <c r="T13" s="19">
        <v>1.32335934557842E-2</v>
      </c>
      <c r="U13" s="19">
        <v>9.4825500324531992E-3</v>
      </c>
      <c r="V13" s="19">
        <v>1.2674937742847701E-2</v>
      </c>
      <c r="W13" s="19">
        <v>1.7141797364084999E-2</v>
      </c>
      <c r="X13" s="19">
        <v>2.8197103714642902E-2</v>
      </c>
      <c r="Y13" s="19">
        <v>2.4825189315369998E-2</v>
      </c>
      <c r="Z13" s="19">
        <v>1.12418954388891E-2</v>
      </c>
      <c r="AA13" s="19">
        <v>1.52724223942645E-2</v>
      </c>
      <c r="AB13" s="19">
        <v>2.5605968007090901E-2</v>
      </c>
      <c r="AC13" s="19">
        <v>1.5330338619824E-2</v>
      </c>
      <c r="AD13" s="19">
        <v>1.9742771620434099E-2</v>
      </c>
      <c r="AE13" s="19"/>
      <c r="AF13" s="19">
        <v>1.6247497407922199E-2</v>
      </c>
      <c r="AG13" s="19">
        <v>1.35028706585433E-2</v>
      </c>
      <c r="AH13" s="19">
        <v>2.8237734811429299E-2</v>
      </c>
      <c r="AI13" s="19"/>
      <c r="AJ13" s="19">
        <v>1.6550995819539002E-2</v>
      </c>
      <c r="AK13" s="19">
        <v>1.44206317970496E-2</v>
      </c>
      <c r="AL13" s="19">
        <v>1.7411502699802898E-2</v>
      </c>
      <c r="AM13" s="19">
        <v>1.8112151238058399E-2</v>
      </c>
      <c r="AN13" s="19">
        <v>2.4285131519650002E-2</v>
      </c>
      <c r="AO13" s="19"/>
      <c r="AP13" s="19">
        <v>1.76951844897285E-2</v>
      </c>
      <c r="AQ13" s="19">
        <v>1.19200191961088E-2</v>
      </c>
      <c r="AR13" s="19">
        <v>1.4742766972855301E-2</v>
      </c>
      <c r="AS13" s="19"/>
      <c r="AT13" s="19">
        <v>1.68895348482569E-2</v>
      </c>
      <c r="AU13" s="19">
        <v>1.6943071112959601E-2</v>
      </c>
      <c r="AV13" s="19">
        <v>1.6963351278890301E-2</v>
      </c>
      <c r="AW13" s="19">
        <v>3.0034543537472501E-2</v>
      </c>
      <c r="AX13" s="19">
        <v>1.6238745087597501E-2</v>
      </c>
      <c r="AY13" s="19">
        <v>2.0735848864279399E-2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277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271</v>
      </c>
      <c r="C9" s="17">
        <v>0.28420494847247602</v>
      </c>
      <c r="D9" s="17">
        <v>0.28550227103211501</v>
      </c>
      <c r="E9" s="17">
        <v>0.28287592818865198</v>
      </c>
      <c r="F9" s="17"/>
      <c r="G9" s="17">
        <v>0.29645474317084403</v>
      </c>
      <c r="H9" s="17">
        <v>0.32023240940133002</v>
      </c>
      <c r="I9" s="17">
        <v>0.28804031085419302</v>
      </c>
      <c r="J9" s="17">
        <v>0.286817111996782</v>
      </c>
      <c r="K9" s="17">
        <v>0.27353064018378398</v>
      </c>
      <c r="L9" s="17">
        <v>0.24880137742640401</v>
      </c>
      <c r="M9" s="17"/>
      <c r="N9" s="17">
        <v>0.31030358256514701</v>
      </c>
      <c r="O9" s="17">
        <v>0.26031107489134198</v>
      </c>
      <c r="P9" s="17">
        <v>0.30152767574797001</v>
      </c>
      <c r="Q9" s="17">
        <v>0.26725720332386499</v>
      </c>
      <c r="R9" s="17"/>
      <c r="S9" s="17">
        <v>0.341917807580575</v>
      </c>
      <c r="T9" s="17">
        <v>0.24241026294038401</v>
      </c>
      <c r="U9" s="17">
        <v>0.31574953608218798</v>
      </c>
      <c r="V9" s="17">
        <v>0.24714195192720401</v>
      </c>
      <c r="W9" s="17">
        <v>0.30358862141024401</v>
      </c>
      <c r="X9" s="17">
        <v>0.28898291221914701</v>
      </c>
      <c r="Y9" s="17">
        <v>0.28904741559442898</v>
      </c>
      <c r="Z9" s="17">
        <v>0.24031764383401999</v>
      </c>
      <c r="AA9" s="17">
        <v>0.29703153877139299</v>
      </c>
      <c r="AB9" s="17">
        <v>0.24101968028648199</v>
      </c>
      <c r="AC9" s="17">
        <v>0.26678966713360502</v>
      </c>
      <c r="AD9" s="17">
        <v>0.320628963744373</v>
      </c>
      <c r="AE9" s="17"/>
      <c r="AF9" s="17">
        <v>0.25427533317258499</v>
      </c>
      <c r="AG9" s="17">
        <v>0.30463235856715398</v>
      </c>
      <c r="AH9" s="17">
        <v>0.31223151895762402</v>
      </c>
      <c r="AI9" s="17"/>
      <c r="AJ9" s="17">
        <v>0.24448875674748999</v>
      </c>
      <c r="AK9" s="17">
        <v>0.28786780183636801</v>
      </c>
      <c r="AL9" s="17">
        <v>0.27110346646144801</v>
      </c>
      <c r="AM9" s="17">
        <v>0.24650478135100701</v>
      </c>
      <c r="AN9" s="17">
        <v>0.354727514763928</v>
      </c>
      <c r="AO9" s="17"/>
      <c r="AP9" s="17">
        <v>0.25857522038485797</v>
      </c>
      <c r="AQ9" s="17">
        <v>0.31830106821294601</v>
      </c>
      <c r="AR9" s="17">
        <v>0.31005072438325898</v>
      </c>
      <c r="AS9" s="17"/>
      <c r="AT9" s="17">
        <v>0.25763186336494498</v>
      </c>
      <c r="AU9" s="17">
        <v>0.26927730557749902</v>
      </c>
      <c r="AV9" s="17">
        <v>0.311432348858176</v>
      </c>
      <c r="AW9" s="17">
        <v>0.33240357258528502</v>
      </c>
      <c r="AX9" s="17">
        <v>0.32528818608579302</v>
      </c>
      <c r="AY9" s="17">
        <v>0.26260288193741399</v>
      </c>
    </row>
    <row r="10" spans="2:51" x14ac:dyDescent="0.35">
      <c r="B10" s="18" t="s">
        <v>272</v>
      </c>
      <c r="C10" s="17">
        <v>0.38222812264064299</v>
      </c>
      <c r="D10" s="17">
        <v>0.38106378468306701</v>
      </c>
      <c r="E10" s="17">
        <v>0.383306193875257</v>
      </c>
      <c r="F10" s="17"/>
      <c r="G10" s="17">
        <v>0.37268009498395999</v>
      </c>
      <c r="H10" s="17">
        <v>0.38067154179672902</v>
      </c>
      <c r="I10" s="17">
        <v>0.40858035968033801</v>
      </c>
      <c r="J10" s="17">
        <v>0.36204696734027297</v>
      </c>
      <c r="K10" s="17">
        <v>0.37778169176578502</v>
      </c>
      <c r="L10" s="17">
        <v>0.38773600435844302</v>
      </c>
      <c r="M10" s="17"/>
      <c r="N10" s="17">
        <v>0.40194059466899201</v>
      </c>
      <c r="O10" s="17">
        <v>0.39517615039661702</v>
      </c>
      <c r="P10" s="17">
        <v>0.390184774741621</v>
      </c>
      <c r="Q10" s="17">
        <v>0.34137580422065</v>
      </c>
      <c r="R10" s="17"/>
      <c r="S10" s="17">
        <v>0.36371454964634198</v>
      </c>
      <c r="T10" s="17">
        <v>0.410587651206823</v>
      </c>
      <c r="U10" s="17">
        <v>0.35121759755207999</v>
      </c>
      <c r="V10" s="17">
        <v>0.39625000415117601</v>
      </c>
      <c r="W10" s="17">
        <v>0.38586164560570102</v>
      </c>
      <c r="X10" s="17">
        <v>0.37719052135633702</v>
      </c>
      <c r="Y10" s="17">
        <v>0.37395921855813302</v>
      </c>
      <c r="Z10" s="17">
        <v>0.36423849415746301</v>
      </c>
      <c r="AA10" s="17">
        <v>0.38364246513314199</v>
      </c>
      <c r="AB10" s="17">
        <v>0.41535111021826299</v>
      </c>
      <c r="AC10" s="17">
        <v>0.36296552414158501</v>
      </c>
      <c r="AD10" s="17">
        <v>0.36632079537574402</v>
      </c>
      <c r="AE10" s="17"/>
      <c r="AF10" s="17">
        <v>0.36218261534880802</v>
      </c>
      <c r="AG10" s="17">
        <v>0.40770654873509798</v>
      </c>
      <c r="AH10" s="17">
        <v>0.34402361237711199</v>
      </c>
      <c r="AI10" s="17"/>
      <c r="AJ10" s="17">
        <v>0.37256426352232003</v>
      </c>
      <c r="AK10" s="17">
        <v>0.418120603175544</v>
      </c>
      <c r="AL10" s="17">
        <v>0.44302932701784198</v>
      </c>
      <c r="AM10" s="17">
        <v>0.26206497032741999</v>
      </c>
      <c r="AN10" s="17">
        <v>0.29747839402048298</v>
      </c>
      <c r="AO10" s="17"/>
      <c r="AP10" s="17">
        <v>0.37186373388886901</v>
      </c>
      <c r="AQ10" s="17">
        <v>0.41821533084290902</v>
      </c>
      <c r="AR10" s="17">
        <v>0.42113769152424402</v>
      </c>
      <c r="AS10" s="17"/>
      <c r="AT10" s="17">
        <v>0.385315946628002</v>
      </c>
      <c r="AU10" s="17">
        <v>0.39418027355310598</v>
      </c>
      <c r="AV10" s="17">
        <v>0.33948444945398798</v>
      </c>
      <c r="AW10" s="17">
        <v>0.380860987248344</v>
      </c>
      <c r="AX10" s="17">
        <v>0.379629229393176</v>
      </c>
      <c r="AY10" s="17">
        <v>0.37666390038242897</v>
      </c>
    </row>
    <row r="11" spans="2:51" x14ac:dyDescent="0.35">
      <c r="B11" s="18" t="s">
        <v>273</v>
      </c>
      <c r="C11" s="17">
        <v>0.20296598256435</v>
      </c>
      <c r="D11" s="17">
        <v>0.219230324026714</v>
      </c>
      <c r="E11" s="17">
        <v>0.18763208860033601</v>
      </c>
      <c r="F11" s="17"/>
      <c r="G11" s="17">
        <v>0.244133157786245</v>
      </c>
      <c r="H11" s="17">
        <v>0.19219681283940501</v>
      </c>
      <c r="I11" s="17">
        <v>0.190291587736442</v>
      </c>
      <c r="J11" s="17">
        <v>0.20358587927302299</v>
      </c>
      <c r="K11" s="17">
        <v>0.19891893407351499</v>
      </c>
      <c r="L11" s="17">
        <v>0.19693390661524199</v>
      </c>
      <c r="M11" s="17"/>
      <c r="N11" s="17">
        <v>0.18853794101643501</v>
      </c>
      <c r="O11" s="17">
        <v>0.214649963266696</v>
      </c>
      <c r="P11" s="17">
        <v>0.18203928522544099</v>
      </c>
      <c r="Q11" s="17">
        <v>0.22238857566039899</v>
      </c>
      <c r="R11" s="17"/>
      <c r="S11" s="17">
        <v>0.19846983159519899</v>
      </c>
      <c r="T11" s="17">
        <v>0.21937464991685399</v>
      </c>
      <c r="U11" s="17">
        <v>0.223905065684189</v>
      </c>
      <c r="V11" s="17">
        <v>0.198454893802919</v>
      </c>
      <c r="W11" s="17">
        <v>0.19497646835707899</v>
      </c>
      <c r="X11" s="17">
        <v>0.21055275640767299</v>
      </c>
      <c r="Y11" s="17">
        <v>0.18166882404204701</v>
      </c>
      <c r="Z11" s="17">
        <v>0.26112103265737802</v>
      </c>
      <c r="AA11" s="17">
        <v>0.17450964406688901</v>
      </c>
      <c r="AB11" s="17">
        <v>0.19553957990419299</v>
      </c>
      <c r="AC11" s="17">
        <v>0.220300998633434</v>
      </c>
      <c r="AD11" s="17">
        <v>0.18345749887072399</v>
      </c>
      <c r="AE11" s="17"/>
      <c r="AF11" s="17">
        <v>0.210644193525512</v>
      </c>
      <c r="AG11" s="17">
        <v>0.19425278282410399</v>
      </c>
      <c r="AH11" s="17">
        <v>0.19597851005549799</v>
      </c>
      <c r="AI11" s="17"/>
      <c r="AJ11" s="17">
        <v>0.22618241399357999</v>
      </c>
      <c r="AK11" s="17">
        <v>0.18703605870279</v>
      </c>
      <c r="AL11" s="17">
        <v>0.18982677309559501</v>
      </c>
      <c r="AM11" s="17">
        <v>0.24258187313503801</v>
      </c>
      <c r="AN11" s="17">
        <v>0.194200950231634</v>
      </c>
      <c r="AO11" s="17"/>
      <c r="AP11" s="17">
        <v>0.237643695024714</v>
      </c>
      <c r="AQ11" s="17">
        <v>0.17195502482487601</v>
      </c>
      <c r="AR11" s="17">
        <v>0.20075124930968499</v>
      </c>
      <c r="AS11" s="17"/>
      <c r="AT11" s="17">
        <v>0.21092312801959101</v>
      </c>
      <c r="AU11" s="17">
        <v>0.21691988839755599</v>
      </c>
      <c r="AV11" s="17">
        <v>0.223197442821822</v>
      </c>
      <c r="AW11" s="17">
        <v>0.16406470705871301</v>
      </c>
      <c r="AX11" s="17">
        <v>0.17609553784999199</v>
      </c>
      <c r="AY11" s="17">
        <v>0.20138404777239699</v>
      </c>
    </row>
    <row r="12" spans="2:51" x14ac:dyDescent="0.35">
      <c r="B12" s="18" t="s">
        <v>274</v>
      </c>
      <c r="C12" s="17">
        <v>4.93465157398583E-2</v>
      </c>
      <c r="D12" s="17">
        <v>5.37585715360199E-2</v>
      </c>
      <c r="E12" s="17">
        <v>4.5285156482811201E-2</v>
      </c>
      <c r="F12" s="17"/>
      <c r="G12" s="17">
        <v>3.6323720072135697E-2</v>
      </c>
      <c r="H12" s="17">
        <v>4.5877642974356897E-2</v>
      </c>
      <c r="I12" s="17">
        <v>4.3848716666407099E-2</v>
      </c>
      <c r="J12" s="17">
        <v>5.4844671099643701E-2</v>
      </c>
      <c r="K12" s="17">
        <v>5.4508202782712803E-2</v>
      </c>
      <c r="L12" s="17">
        <v>5.7338127931073603E-2</v>
      </c>
      <c r="M12" s="17"/>
      <c r="N12" s="17">
        <v>4.8118642504994799E-2</v>
      </c>
      <c r="O12" s="17">
        <v>5.0946409774781203E-2</v>
      </c>
      <c r="P12" s="17">
        <v>4.8288963438042502E-2</v>
      </c>
      <c r="Q12" s="17">
        <v>4.96573889811446E-2</v>
      </c>
      <c r="R12" s="17"/>
      <c r="S12" s="17">
        <v>2.8289982143623799E-2</v>
      </c>
      <c r="T12" s="17">
        <v>3.6294139672704902E-2</v>
      </c>
      <c r="U12" s="17">
        <v>2.9706029867328301E-2</v>
      </c>
      <c r="V12" s="17">
        <v>6.5445823053939797E-2</v>
      </c>
      <c r="W12" s="17">
        <v>6.6355686768851799E-2</v>
      </c>
      <c r="X12" s="17">
        <v>4.6332243834011098E-2</v>
      </c>
      <c r="Y12" s="17">
        <v>6.5840639826782302E-2</v>
      </c>
      <c r="Z12" s="17">
        <v>3.4202431537157303E-2</v>
      </c>
      <c r="AA12" s="17">
        <v>6.0204377347012901E-2</v>
      </c>
      <c r="AB12" s="17">
        <v>5.68162593298931E-2</v>
      </c>
      <c r="AC12" s="17">
        <v>8.0831517094811595E-2</v>
      </c>
      <c r="AD12" s="17">
        <v>3.9325172907395699E-2</v>
      </c>
      <c r="AE12" s="17"/>
      <c r="AF12" s="17">
        <v>7.7404234103678499E-2</v>
      </c>
      <c r="AG12" s="17">
        <v>2.9965714520004599E-2</v>
      </c>
      <c r="AH12" s="17">
        <v>4.5490352786527299E-2</v>
      </c>
      <c r="AI12" s="17"/>
      <c r="AJ12" s="17">
        <v>6.89560361851288E-2</v>
      </c>
      <c r="AK12" s="17">
        <v>3.8142135736415402E-2</v>
      </c>
      <c r="AL12" s="17">
        <v>2.9806884037363601E-2</v>
      </c>
      <c r="AM12" s="17">
        <v>0.21298772468074401</v>
      </c>
      <c r="AN12" s="17">
        <v>3.7240857358292002E-2</v>
      </c>
      <c r="AO12" s="17"/>
      <c r="AP12" s="17">
        <v>6.3781583755854701E-2</v>
      </c>
      <c r="AQ12" s="17">
        <v>2.9608596817701598E-2</v>
      </c>
      <c r="AR12" s="17">
        <v>2.7135425175234301E-2</v>
      </c>
      <c r="AS12" s="17"/>
      <c r="AT12" s="17">
        <v>6.1726895982313297E-2</v>
      </c>
      <c r="AU12" s="17">
        <v>4.83718503695061E-2</v>
      </c>
      <c r="AV12" s="17">
        <v>5.3560229572410002E-2</v>
      </c>
      <c r="AW12" s="17">
        <v>3.1200916164637799E-2</v>
      </c>
      <c r="AX12" s="17">
        <v>3.72133929587216E-2</v>
      </c>
      <c r="AY12" s="17">
        <v>4.6898194749874098E-2</v>
      </c>
    </row>
    <row r="13" spans="2:51" x14ac:dyDescent="0.35">
      <c r="B13" s="18" t="s">
        <v>72</v>
      </c>
      <c r="C13" s="19">
        <v>8.1254430582673107E-2</v>
      </c>
      <c r="D13" s="19">
        <v>6.04450487220837E-2</v>
      </c>
      <c r="E13" s="19">
        <v>0.100900632852944</v>
      </c>
      <c r="F13" s="19"/>
      <c r="G13" s="19">
        <v>5.0408283986815197E-2</v>
      </c>
      <c r="H13" s="19">
        <v>6.1021592988180398E-2</v>
      </c>
      <c r="I13" s="19">
        <v>6.9239025062619794E-2</v>
      </c>
      <c r="J13" s="19">
        <v>9.2705370290278505E-2</v>
      </c>
      <c r="K13" s="19">
        <v>9.5260531194203496E-2</v>
      </c>
      <c r="L13" s="19">
        <v>0.10919058366883699</v>
      </c>
      <c r="M13" s="19"/>
      <c r="N13" s="19">
        <v>5.1099239244431001E-2</v>
      </c>
      <c r="O13" s="19">
        <v>7.8916401670563893E-2</v>
      </c>
      <c r="P13" s="19">
        <v>7.79593008469259E-2</v>
      </c>
      <c r="Q13" s="19">
        <v>0.11932102781394099</v>
      </c>
      <c r="R13" s="19"/>
      <c r="S13" s="19">
        <v>6.7607829034260505E-2</v>
      </c>
      <c r="T13" s="19">
        <v>9.1333296263233499E-2</v>
      </c>
      <c r="U13" s="19">
        <v>7.9421770814215406E-2</v>
      </c>
      <c r="V13" s="19">
        <v>9.2707327064761702E-2</v>
      </c>
      <c r="W13" s="19">
        <v>4.9217577858123897E-2</v>
      </c>
      <c r="X13" s="19">
        <v>7.6941566182832502E-2</v>
      </c>
      <c r="Y13" s="19">
        <v>8.9483901978608504E-2</v>
      </c>
      <c r="Z13" s="19">
        <v>0.10012039781398201</v>
      </c>
      <c r="AA13" s="19">
        <v>8.4611974681563396E-2</v>
      </c>
      <c r="AB13" s="19">
        <v>9.1273370261169301E-2</v>
      </c>
      <c r="AC13" s="19">
        <v>6.9112292996564295E-2</v>
      </c>
      <c r="AD13" s="19">
        <v>9.0267569101763603E-2</v>
      </c>
      <c r="AE13" s="19"/>
      <c r="AF13" s="19">
        <v>9.5493623849415996E-2</v>
      </c>
      <c r="AG13" s="19">
        <v>6.3442595353638706E-2</v>
      </c>
      <c r="AH13" s="19">
        <v>0.10227600582323899</v>
      </c>
      <c r="AI13" s="19"/>
      <c r="AJ13" s="19">
        <v>8.7808529551481801E-2</v>
      </c>
      <c r="AK13" s="19">
        <v>6.8833400548882206E-2</v>
      </c>
      <c r="AL13" s="19">
        <v>6.6233549387750598E-2</v>
      </c>
      <c r="AM13" s="19">
        <v>3.5860650505791097E-2</v>
      </c>
      <c r="AN13" s="19">
        <v>0.11635228362566299</v>
      </c>
      <c r="AO13" s="19"/>
      <c r="AP13" s="19">
        <v>6.8135766945703904E-2</v>
      </c>
      <c r="AQ13" s="19">
        <v>6.1919979301567403E-2</v>
      </c>
      <c r="AR13" s="19">
        <v>4.0924909607578601E-2</v>
      </c>
      <c r="AS13" s="19"/>
      <c r="AT13" s="19">
        <v>8.4402166005148493E-2</v>
      </c>
      <c r="AU13" s="19">
        <v>7.1250682102332805E-2</v>
      </c>
      <c r="AV13" s="19">
        <v>7.2325529293603905E-2</v>
      </c>
      <c r="AW13" s="19">
        <v>9.1469816943020296E-2</v>
      </c>
      <c r="AX13" s="19">
        <v>8.1773653712316999E-2</v>
      </c>
      <c r="AY13" s="19">
        <v>0.112450975157886</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278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271</v>
      </c>
      <c r="C9" s="17">
        <v>0.126668984953962</v>
      </c>
      <c r="D9" s="17">
        <v>0.13400258798158199</v>
      </c>
      <c r="E9" s="17">
        <v>0.118678586843238</v>
      </c>
      <c r="F9" s="17"/>
      <c r="G9" s="17">
        <v>0.193184763543509</v>
      </c>
      <c r="H9" s="17">
        <v>0.15449316045459799</v>
      </c>
      <c r="I9" s="17">
        <v>0.13649397059445101</v>
      </c>
      <c r="J9" s="17">
        <v>0.122478290932275</v>
      </c>
      <c r="K9" s="17">
        <v>9.5272398580715498E-2</v>
      </c>
      <c r="L9" s="17">
        <v>7.6501986038298705E-2</v>
      </c>
      <c r="M9" s="17"/>
      <c r="N9" s="17">
        <v>0.13195306615868899</v>
      </c>
      <c r="O9" s="17">
        <v>0.135231847741489</v>
      </c>
      <c r="P9" s="17">
        <v>0.127757196551189</v>
      </c>
      <c r="Q9" s="17">
        <v>0.112723769706446</v>
      </c>
      <c r="R9" s="17"/>
      <c r="S9" s="17">
        <v>0.17712315481667701</v>
      </c>
      <c r="T9" s="17">
        <v>8.3817014493131697E-2</v>
      </c>
      <c r="U9" s="17">
        <v>0.13345570838492399</v>
      </c>
      <c r="V9" s="17">
        <v>0.122137390333249</v>
      </c>
      <c r="W9" s="17">
        <v>0.14919344703329099</v>
      </c>
      <c r="X9" s="17">
        <v>0.112737893923558</v>
      </c>
      <c r="Y9" s="17">
        <v>9.8804313233092494E-2</v>
      </c>
      <c r="Z9" s="17">
        <v>0.115672780548485</v>
      </c>
      <c r="AA9" s="17">
        <v>0.150457185311164</v>
      </c>
      <c r="AB9" s="17">
        <v>0.10101471911139601</v>
      </c>
      <c r="AC9" s="17">
        <v>0.154974713997479</v>
      </c>
      <c r="AD9" s="17">
        <v>9.3451112564016406E-2</v>
      </c>
      <c r="AE9" s="17"/>
      <c r="AF9" s="17">
        <v>0.10690705186211601</v>
      </c>
      <c r="AG9" s="17">
        <v>0.13027507448912301</v>
      </c>
      <c r="AH9" s="17">
        <v>0.13951927530518901</v>
      </c>
      <c r="AI9" s="17"/>
      <c r="AJ9" s="17">
        <v>0.109542812919444</v>
      </c>
      <c r="AK9" s="17">
        <v>0.14728110865432001</v>
      </c>
      <c r="AL9" s="17">
        <v>8.8512004477999298E-2</v>
      </c>
      <c r="AM9" s="17">
        <v>0.179749199980371</v>
      </c>
      <c r="AN9" s="17">
        <v>0.13236095828449801</v>
      </c>
      <c r="AO9" s="17"/>
      <c r="AP9" s="17">
        <v>0.129207134394482</v>
      </c>
      <c r="AQ9" s="17">
        <v>0.154435650994972</v>
      </c>
      <c r="AR9" s="17">
        <v>0.108078168634215</v>
      </c>
      <c r="AS9" s="17"/>
      <c r="AT9" s="17">
        <v>0.101281356781249</v>
      </c>
      <c r="AU9" s="17">
        <v>0.11555667832566301</v>
      </c>
      <c r="AV9" s="17">
        <v>0.147997119558858</v>
      </c>
      <c r="AW9" s="17">
        <v>0.16238203487591901</v>
      </c>
      <c r="AX9" s="17">
        <v>0.15478619983033201</v>
      </c>
      <c r="AY9" s="17">
        <v>0.154367401221261</v>
      </c>
    </row>
    <row r="10" spans="2:51" x14ac:dyDescent="0.35">
      <c r="B10" s="18" t="s">
        <v>272</v>
      </c>
      <c r="C10" s="17">
        <v>0.305759942486724</v>
      </c>
      <c r="D10" s="17">
        <v>0.31409475981402502</v>
      </c>
      <c r="E10" s="17">
        <v>0.29771885711840301</v>
      </c>
      <c r="F10" s="17"/>
      <c r="G10" s="17">
        <v>0.38267559670266599</v>
      </c>
      <c r="H10" s="17">
        <v>0.36900575127324298</v>
      </c>
      <c r="I10" s="17">
        <v>0.33021908314293003</v>
      </c>
      <c r="J10" s="17">
        <v>0.28966361317339101</v>
      </c>
      <c r="K10" s="17">
        <v>0.25239094357928599</v>
      </c>
      <c r="L10" s="17">
        <v>0.232450977715914</v>
      </c>
      <c r="M10" s="17"/>
      <c r="N10" s="17">
        <v>0.32242791402967702</v>
      </c>
      <c r="O10" s="17">
        <v>0.319575363710835</v>
      </c>
      <c r="P10" s="17">
        <v>0.30506587919035999</v>
      </c>
      <c r="Q10" s="17">
        <v>0.27500222255933199</v>
      </c>
      <c r="R10" s="17"/>
      <c r="S10" s="17">
        <v>0.346229582302022</v>
      </c>
      <c r="T10" s="17">
        <v>0.28684339284894</v>
      </c>
      <c r="U10" s="17">
        <v>0.251568687738281</v>
      </c>
      <c r="V10" s="17">
        <v>0.28070316429178699</v>
      </c>
      <c r="W10" s="17">
        <v>0.30093601200695702</v>
      </c>
      <c r="X10" s="17">
        <v>0.29833154536551298</v>
      </c>
      <c r="Y10" s="17">
        <v>0.30503187341117599</v>
      </c>
      <c r="Z10" s="17">
        <v>0.33688804207116801</v>
      </c>
      <c r="AA10" s="17">
        <v>0.33393096940267802</v>
      </c>
      <c r="AB10" s="17">
        <v>0.306051253846782</v>
      </c>
      <c r="AC10" s="17">
        <v>0.31500234170877101</v>
      </c>
      <c r="AD10" s="17">
        <v>0.29284894069211298</v>
      </c>
      <c r="AE10" s="17"/>
      <c r="AF10" s="17">
        <v>0.25351108371145697</v>
      </c>
      <c r="AG10" s="17">
        <v>0.34016134105634499</v>
      </c>
      <c r="AH10" s="17">
        <v>0.30037207260044801</v>
      </c>
      <c r="AI10" s="17"/>
      <c r="AJ10" s="17">
        <v>0.27050028816492699</v>
      </c>
      <c r="AK10" s="17">
        <v>0.36117111049655198</v>
      </c>
      <c r="AL10" s="17">
        <v>0.32615453290746199</v>
      </c>
      <c r="AM10" s="17">
        <v>0.19366840473880201</v>
      </c>
      <c r="AN10" s="17">
        <v>0.270203404540105</v>
      </c>
      <c r="AO10" s="17"/>
      <c r="AP10" s="17">
        <v>0.31284755648330598</v>
      </c>
      <c r="AQ10" s="17">
        <v>0.35900609044052301</v>
      </c>
      <c r="AR10" s="17">
        <v>0.304031967615014</v>
      </c>
      <c r="AS10" s="17"/>
      <c r="AT10" s="17">
        <v>0.26122177637416399</v>
      </c>
      <c r="AU10" s="17">
        <v>0.33167343701336999</v>
      </c>
      <c r="AV10" s="17">
        <v>0.29457716195324601</v>
      </c>
      <c r="AW10" s="17">
        <v>0.307975315634124</v>
      </c>
      <c r="AX10" s="17">
        <v>0.35090499730775798</v>
      </c>
      <c r="AY10" s="17">
        <v>0.32096174087681201</v>
      </c>
    </row>
    <row r="11" spans="2:51" x14ac:dyDescent="0.35">
      <c r="B11" s="18" t="s">
        <v>273</v>
      </c>
      <c r="C11" s="17">
        <v>0.24235310843250499</v>
      </c>
      <c r="D11" s="17">
        <v>0.25196639930442399</v>
      </c>
      <c r="E11" s="17">
        <v>0.233178204974026</v>
      </c>
      <c r="F11" s="17"/>
      <c r="G11" s="17">
        <v>0.26434801082152098</v>
      </c>
      <c r="H11" s="17">
        <v>0.25715663401320898</v>
      </c>
      <c r="I11" s="17">
        <v>0.23630785224550599</v>
      </c>
      <c r="J11" s="17">
        <v>0.24495355997791299</v>
      </c>
      <c r="K11" s="17">
        <v>0.23479048053558099</v>
      </c>
      <c r="L11" s="17">
        <v>0.22365034355628499</v>
      </c>
      <c r="M11" s="17"/>
      <c r="N11" s="17">
        <v>0.24316243282000499</v>
      </c>
      <c r="O11" s="17">
        <v>0.235960994961815</v>
      </c>
      <c r="P11" s="17">
        <v>0.23888322670048701</v>
      </c>
      <c r="Q11" s="17">
        <v>0.25046709390280603</v>
      </c>
      <c r="R11" s="17"/>
      <c r="S11" s="17">
        <v>0.24607374910704199</v>
      </c>
      <c r="T11" s="17">
        <v>0.25253309825602499</v>
      </c>
      <c r="U11" s="17">
        <v>0.27595049723986798</v>
      </c>
      <c r="V11" s="17">
        <v>0.23115604651441901</v>
      </c>
      <c r="W11" s="17">
        <v>0.22896801389042501</v>
      </c>
      <c r="X11" s="17">
        <v>0.28832765399711102</v>
      </c>
      <c r="Y11" s="17">
        <v>0.22664964378726099</v>
      </c>
      <c r="Z11" s="17">
        <v>0.235238338503725</v>
      </c>
      <c r="AA11" s="17">
        <v>0.225632087241873</v>
      </c>
      <c r="AB11" s="17">
        <v>0.21894154941727201</v>
      </c>
      <c r="AC11" s="17">
        <v>0.238148981061617</v>
      </c>
      <c r="AD11" s="17">
        <v>0.207970264615291</v>
      </c>
      <c r="AE11" s="17"/>
      <c r="AF11" s="17">
        <v>0.23980298435333</v>
      </c>
      <c r="AG11" s="17">
        <v>0.23058984788745801</v>
      </c>
      <c r="AH11" s="17">
        <v>0.26089600138463098</v>
      </c>
      <c r="AI11" s="17"/>
      <c r="AJ11" s="17">
        <v>0.24065268710756699</v>
      </c>
      <c r="AK11" s="17">
        <v>0.24771654985490599</v>
      </c>
      <c r="AL11" s="17">
        <v>0.269825353909041</v>
      </c>
      <c r="AM11" s="17">
        <v>0.17223076012651301</v>
      </c>
      <c r="AN11" s="17">
        <v>0.23199812857146099</v>
      </c>
      <c r="AO11" s="17"/>
      <c r="AP11" s="17">
        <v>0.24482387466873601</v>
      </c>
      <c r="AQ11" s="17">
        <v>0.24115919811707601</v>
      </c>
      <c r="AR11" s="17">
        <v>0.300351352353941</v>
      </c>
      <c r="AS11" s="17"/>
      <c r="AT11" s="17">
        <v>0.238152561112218</v>
      </c>
      <c r="AU11" s="17">
        <v>0.26176458175669898</v>
      </c>
      <c r="AV11" s="17">
        <v>0.284135111692917</v>
      </c>
      <c r="AW11" s="17">
        <v>0.212809565805261</v>
      </c>
      <c r="AX11" s="17">
        <v>0.219635698504829</v>
      </c>
      <c r="AY11" s="17">
        <v>0.28270601104918403</v>
      </c>
    </row>
    <row r="12" spans="2:51" x14ac:dyDescent="0.35">
      <c r="B12" s="18" t="s">
        <v>274</v>
      </c>
      <c r="C12" s="17">
        <v>0.158750569252397</v>
      </c>
      <c r="D12" s="17">
        <v>0.171251056908057</v>
      </c>
      <c r="E12" s="17">
        <v>0.1467341949698</v>
      </c>
      <c r="F12" s="17"/>
      <c r="G12" s="17">
        <v>7.0693628521359297E-2</v>
      </c>
      <c r="H12" s="17">
        <v>9.3838212286843303E-2</v>
      </c>
      <c r="I12" s="17">
        <v>0.12652349057012499</v>
      </c>
      <c r="J12" s="17">
        <v>0.16545318358469599</v>
      </c>
      <c r="K12" s="17">
        <v>0.22171241241608899</v>
      </c>
      <c r="L12" s="17">
        <v>0.248272085192976</v>
      </c>
      <c r="M12" s="17"/>
      <c r="N12" s="17">
        <v>0.16681336433673</v>
      </c>
      <c r="O12" s="17">
        <v>0.156050960106697</v>
      </c>
      <c r="P12" s="17">
        <v>0.167778099049434</v>
      </c>
      <c r="Q12" s="17">
        <v>0.143724540951403</v>
      </c>
      <c r="R12" s="17"/>
      <c r="S12" s="17">
        <v>9.4614237239869406E-2</v>
      </c>
      <c r="T12" s="17">
        <v>0.182408201331827</v>
      </c>
      <c r="U12" s="17">
        <v>0.15161312944927199</v>
      </c>
      <c r="V12" s="17">
        <v>0.20300741718831899</v>
      </c>
      <c r="W12" s="17">
        <v>0.15862934052818001</v>
      </c>
      <c r="X12" s="17">
        <v>0.17072166962104199</v>
      </c>
      <c r="Y12" s="17">
        <v>0.16215932023669399</v>
      </c>
      <c r="Z12" s="17">
        <v>0.14903218855109401</v>
      </c>
      <c r="AA12" s="17">
        <v>0.120893492918796</v>
      </c>
      <c r="AB12" s="17">
        <v>0.20030073411403801</v>
      </c>
      <c r="AC12" s="17">
        <v>0.172499175667196</v>
      </c>
      <c r="AD12" s="17">
        <v>0.201210961489349</v>
      </c>
      <c r="AE12" s="17"/>
      <c r="AF12" s="17">
        <v>0.21944083254208299</v>
      </c>
      <c r="AG12" s="17">
        <v>0.14390343378408699</v>
      </c>
      <c r="AH12" s="17">
        <v>0.10673846028475199</v>
      </c>
      <c r="AI12" s="17"/>
      <c r="AJ12" s="17">
        <v>0.20565814049862499</v>
      </c>
      <c r="AK12" s="17">
        <v>0.101269098887858</v>
      </c>
      <c r="AL12" s="17">
        <v>0.184255803113204</v>
      </c>
      <c r="AM12" s="17">
        <v>0.29123773307705197</v>
      </c>
      <c r="AN12" s="17">
        <v>0.14308473606598601</v>
      </c>
      <c r="AO12" s="17"/>
      <c r="AP12" s="17">
        <v>0.176513708719503</v>
      </c>
      <c r="AQ12" s="17">
        <v>0.106631323164378</v>
      </c>
      <c r="AR12" s="17">
        <v>0.17176292801652601</v>
      </c>
      <c r="AS12" s="17"/>
      <c r="AT12" s="17">
        <v>0.21498934237761499</v>
      </c>
      <c r="AU12" s="17">
        <v>0.138820725025535</v>
      </c>
      <c r="AV12" s="17">
        <v>0.14216458799187201</v>
      </c>
      <c r="AW12" s="17">
        <v>0.101142621780933</v>
      </c>
      <c r="AX12" s="17">
        <v>0.124588715589079</v>
      </c>
      <c r="AY12" s="17">
        <v>0.103236895140153</v>
      </c>
    </row>
    <row r="13" spans="2:51" x14ac:dyDescent="0.35">
      <c r="B13" s="18" t="s">
        <v>72</v>
      </c>
      <c r="C13" s="19">
        <v>0.16646739487441201</v>
      </c>
      <c r="D13" s="19">
        <v>0.128685195991912</v>
      </c>
      <c r="E13" s="19">
        <v>0.203690156094533</v>
      </c>
      <c r="F13" s="19"/>
      <c r="G13" s="19">
        <v>8.9098000410944997E-2</v>
      </c>
      <c r="H13" s="19">
        <v>0.125506241972107</v>
      </c>
      <c r="I13" s="19">
        <v>0.17045560344698901</v>
      </c>
      <c r="J13" s="19">
        <v>0.17745135233172499</v>
      </c>
      <c r="K13" s="19">
        <v>0.19583376488832799</v>
      </c>
      <c r="L13" s="19">
        <v>0.21912460749652601</v>
      </c>
      <c r="M13" s="19"/>
      <c r="N13" s="19">
        <v>0.135643222654898</v>
      </c>
      <c r="O13" s="19">
        <v>0.153180833479163</v>
      </c>
      <c r="P13" s="19">
        <v>0.16051559850853001</v>
      </c>
      <c r="Q13" s="19">
        <v>0.218082372880013</v>
      </c>
      <c r="R13" s="19"/>
      <c r="S13" s="19">
        <v>0.135959276534389</v>
      </c>
      <c r="T13" s="19">
        <v>0.194398293070077</v>
      </c>
      <c r="U13" s="19">
        <v>0.18741197718765501</v>
      </c>
      <c r="V13" s="19">
        <v>0.16299598167222701</v>
      </c>
      <c r="W13" s="19">
        <v>0.162273186541147</v>
      </c>
      <c r="X13" s="19">
        <v>0.12988123709277599</v>
      </c>
      <c r="Y13" s="19">
        <v>0.207354849331777</v>
      </c>
      <c r="Z13" s="19">
        <v>0.16316865032552899</v>
      </c>
      <c r="AA13" s="19">
        <v>0.16908626512548799</v>
      </c>
      <c r="AB13" s="19">
        <v>0.173691743510511</v>
      </c>
      <c r="AC13" s="19">
        <v>0.119374787564938</v>
      </c>
      <c r="AD13" s="19">
        <v>0.20451872063922999</v>
      </c>
      <c r="AE13" s="19"/>
      <c r="AF13" s="19">
        <v>0.18033804753101501</v>
      </c>
      <c r="AG13" s="19">
        <v>0.155070302782987</v>
      </c>
      <c r="AH13" s="19">
        <v>0.19247419042498001</v>
      </c>
      <c r="AI13" s="19"/>
      <c r="AJ13" s="19">
        <v>0.17364607130943699</v>
      </c>
      <c r="AK13" s="19">
        <v>0.14256213210636401</v>
      </c>
      <c r="AL13" s="19">
        <v>0.13125230559229401</v>
      </c>
      <c r="AM13" s="19">
        <v>0.16311390207726201</v>
      </c>
      <c r="AN13" s="19">
        <v>0.22235277253794999</v>
      </c>
      <c r="AO13" s="19"/>
      <c r="AP13" s="19">
        <v>0.13660772573397201</v>
      </c>
      <c r="AQ13" s="19">
        <v>0.13876773728305</v>
      </c>
      <c r="AR13" s="19">
        <v>0.115775583380305</v>
      </c>
      <c r="AS13" s="19"/>
      <c r="AT13" s="19">
        <v>0.18435496335475399</v>
      </c>
      <c r="AU13" s="19">
        <v>0.15218457787873199</v>
      </c>
      <c r="AV13" s="19">
        <v>0.13112601880310701</v>
      </c>
      <c r="AW13" s="19">
        <v>0.21569046190376301</v>
      </c>
      <c r="AX13" s="19">
        <v>0.15008438876800201</v>
      </c>
      <c r="AY13" s="19">
        <v>0.13872795171259</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279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271</v>
      </c>
      <c r="C9" s="17">
        <v>0.26114680596621898</v>
      </c>
      <c r="D9" s="17">
        <v>0.249474129881431</v>
      </c>
      <c r="E9" s="17">
        <v>0.27184383877623802</v>
      </c>
      <c r="F9" s="17"/>
      <c r="G9" s="17">
        <v>0.28156796955518698</v>
      </c>
      <c r="H9" s="17">
        <v>0.25019477709462101</v>
      </c>
      <c r="I9" s="17">
        <v>0.254474589710185</v>
      </c>
      <c r="J9" s="17">
        <v>0.24891099277657999</v>
      </c>
      <c r="K9" s="17">
        <v>0.28627560514674899</v>
      </c>
      <c r="L9" s="17">
        <v>0.255009183866859</v>
      </c>
      <c r="M9" s="17"/>
      <c r="N9" s="17">
        <v>0.273563881223223</v>
      </c>
      <c r="O9" s="17">
        <v>0.23515417132045699</v>
      </c>
      <c r="P9" s="17">
        <v>0.26898117681945899</v>
      </c>
      <c r="Q9" s="17">
        <v>0.26899339434366698</v>
      </c>
      <c r="R9" s="17"/>
      <c r="S9" s="17">
        <v>0.29931831469758802</v>
      </c>
      <c r="T9" s="17">
        <v>0.246263029712953</v>
      </c>
      <c r="U9" s="17">
        <v>0.275300311813161</v>
      </c>
      <c r="V9" s="17">
        <v>0.264359530429712</v>
      </c>
      <c r="W9" s="17">
        <v>0.25612700410349398</v>
      </c>
      <c r="X9" s="17">
        <v>0.234774009901937</v>
      </c>
      <c r="Y9" s="17">
        <v>0.26282503007925501</v>
      </c>
      <c r="Z9" s="17">
        <v>0.240462996483012</v>
      </c>
      <c r="AA9" s="17">
        <v>0.29173259871796098</v>
      </c>
      <c r="AB9" s="17">
        <v>0.22030995172985199</v>
      </c>
      <c r="AC9" s="17">
        <v>0.241192510627349</v>
      </c>
      <c r="AD9" s="17">
        <v>0.257955511530852</v>
      </c>
      <c r="AE9" s="17"/>
      <c r="AF9" s="17">
        <v>0.23920119654402699</v>
      </c>
      <c r="AG9" s="17">
        <v>0.27509067946328503</v>
      </c>
      <c r="AH9" s="17">
        <v>0.27037276257132398</v>
      </c>
      <c r="AI9" s="17"/>
      <c r="AJ9" s="17">
        <v>0.25045049992065199</v>
      </c>
      <c r="AK9" s="17">
        <v>0.245223353424006</v>
      </c>
      <c r="AL9" s="17">
        <v>0.29229958088274699</v>
      </c>
      <c r="AM9" s="17">
        <v>0.19427808171803801</v>
      </c>
      <c r="AN9" s="17">
        <v>0.29124792025600199</v>
      </c>
      <c r="AO9" s="17"/>
      <c r="AP9" s="17">
        <v>0.26620505570415998</v>
      </c>
      <c r="AQ9" s="17">
        <v>0.26798805395186898</v>
      </c>
      <c r="AR9" s="17">
        <v>0.30647209415544902</v>
      </c>
      <c r="AS9" s="17"/>
      <c r="AT9" s="17">
        <v>0.26214123512036902</v>
      </c>
      <c r="AU9" s="17">
        <v>0.22611013452822001</v>
      </c>
      <c r="AV9" s="17">
        <v>0.240898084440692</v>
      </c>
      <c r="AW9" s="17">
        <v>0.28257532331653301</v>
      </c>
      <c r="AX9" s="17">
        <v>0.31038817777794803</v>
      </c>
      <c r="AY9" s="17">
        <v>0.179823478806376</v>
      </c>
    </row>
    <row r="10" spans="2:51" x14ac:dyDescent="0.35">
      <c r="B10" s="18" t="s">
        <v>272</v>
      </c>
      <c r="C10" s="17">
        <v>0.43832358637348101</v>
      </c>
      <c r="D10" s="17">
        <v>0.44492585019632902</v>
      </c>
      <c r="E10" s="17">
        <v>0.43260975757015702</v>
      </c>
      <c r="F10" s="17"/>
      <c r="G10" s="17">
        <v>0.41915658876041201</v>
      </c>
      <c r="H10" s="17">
        <v>0.449028562208036</v>
      </c>
      <c r="I10" s="17">
        <v>0.430295312596221</v>
      </c>
      <c r="J10" s="17">
        <v>0.43959348301228701</v>
      </c>
      <c r="K10" s="17">
        <v>0.41032504572547601</v>
      </c>
      <c r="L10" s="17">
        <v>0.46655243202421498</v>
      </c>
      <c r="M10" s="17"/>
      <c r="N10" s="17">
        <v>0.46233702910122498</v>
      </c>
      <c r="O10" s="17">
        <v>0.45105420811489699</v>
      </c>
      <c r="P10" s="17">
        <v>0.425907386689937</v>
      </c>
      <c r="Q10" s="17">
        <v>0.40868658795269602</v>
      </c>
      <c r="R10" s="17"/>
      <c r="S10" s="17">
        <v>0.42971544395267097</v>
      </c>
      <c r="T10" s="17">
        <v>0.44985786585173398</v>
      </c>
      <c r="U10" s="17">
        <v>0.41237463828684101</v>
      </c>
      <c r="V10" s="17">
        <v>0.41055349584244399</v>
      </c>
      <c r="W10" s="17">
        <v>0.45600633991186901</v>
      </c>
      <c r="X10" s="17">
        <v>0.46522324241541202</v>
      </c>
      <c r="Y10" s="17">
        <v>0.40741961978715702</v>
      </c>
      <c r="Z10" s="17">
        <v>0.40431291024586402</v>
      </c>
      <c r="AA10" s="17">
        <v>0.44320714084604301</v>
      </c>
      <c r="AB10" s="17">
        <v>0.45504016517027801</v>
      </c>
      <c r="AC10" s="17">
        <v>0.48465953141614199</v>
      </c>
      <c r="AD10" s="17">
        <v>0.44119004699106001</v>
      </c>
      <c r="AE10" s="17"/>
      <c r="AF10" s="17">
        <v>0.43998853769924001</v>
      </c>
      <c r="AG10" s="17">
        <v>0.45666712062322701</v>
      </c>
      <c r="AH10" s="17">
        <v>0.40518953200834501</v>
      </c>
      <c r="AI10" s="17"/>
      <c r="AJ10" s="17">
        <v>0.43012513107712003</v>
      </c>
      <c r="AK10" s="17">
        <v>0.47245510118440798</v>
      </c>
      <c r="AL10" s="17">
        <v>0.45164128387413699</v>
      </c>
      <c r="AM10" s="17">
        <v>0.31277297118994801</v>
      </c>
      <c r="AN10" s="17">
        <v>0.36953504103996598</v>
      </c>
      <c r="AO10" s="17"/>
      <c r="AP10" s="17">
        <v>0.421054904007443</v>
      </c>
      <c r="AQ10" s="17">
        <v>0.46918074744514898</v>
      </c>
      <c r="AR10" s="17">
        <v>0.46355355846690999</v>
      </c>
      <c r="AS10" s="17"/>
      <c r="AT10" s="17">
        <v>0.450822251021464</v>
      </c>
      <c r="AU10" s="17">
        <v>0.44834362121225302</v>
      </c>
      <c r="AV10" s="17">
        <v>0.41128711873270102</v>
      </c>
      <c r="AW10" s="17">
        <v>0.41193012797288597</v>
      </c>
      <c r="AX10" s="17">
        <v>0.419215200704389</v>
      </c>
      <c r="AY10" s="17">
        <v>0.49475762846077698</v>
      </c>
    </row>
    <row r="11" spans="2:51" x14ac:dyDescent="0.35">
      <c r="B11" s="18" t="s">
        <v>273</v>
      </c>
      <c r="C11" s="17">
        <v>0.213039324224268</v>
      </c>
      <c r="D11" s="17">
        <v>0.22340822128468599</v>
      </c>
      <c r="E11" s="17">
        <v>0.20290653906725201</v>
      </c>
      <c r="F11" s="17"/>
      <c r="G11" s="17">
        <v>0.19936845449961799</v>
      </c>
      <c r="H11" s="17">
        <v>0.20748654245492201</v>
      </c>
      <c r="I11" s="17">
        <v>0.23069451002692901</v>
      </c>
      <c r="J11" s="17">
        <v>0.21755189095747801</v>
      </c>
      <c r="K11" s="17">
        <v>0.21032260606651301</v>
      </c>
      <c r="L11" s="17">
        <v>0.21043314656581999</v>
      </c>
      <c r="M11" s="17"/>
      <c r="N11" s="17">
        <v>0.206476548297931</v>
      </c>
      <c r="O11" s="17">
        <v>0.22350115422672701</v>
      </c>
      <c r="P11" s="17">
        <v>0.21232404477633099</v>
      </c>
      <c r="Q11" s="17">
        <v>0.209905764834627</v>
      </c>
      <c r="R11" s="17"/>
      <c r="S11" s="17">
        <v>0.18401035284310599</v>
      </c>
      <c r="T11" s="17">
        <v>0.216717867274489</v>
      </c>
      <c r="U11" s="17">
        <v>0.21749902964383699</v>
      </c>
      <c r="V11" s="17">
        <v>0.23958013963189501</v>
      </c>
      <c r="W11" s="17">
        <v>0.222935733545396</v>
      </c>
      <c r="X11" s="17">
        <v>0.217505871563417</v>
      </c>
      <c r="Y11" s="17">
        <v>0.242419078149398</v>
      </c>
      <c r="Z11" s="17">
        <v>0.27567862256536801</v>
      </c>
      <c r="AA11" s="17">
        <v>0.17803092357380301</v>
      </c>
      <c r="AB11" s="17">
        <v>0.20888023031130201</v>
      </c>
      <c r="AC11" s="17">
        <v>0.216515525294908</v>
      </c>
      <c r="AD11" s="17">
        <v>0.17804784659448</v>
      </c>
      <c r="AE11" s="17"/>
      <c r="AF11" s="17">
        <v>0.23310258652027199</v>
      </c>
      <c r="AG11" s="17">
        <v>0.20495049921359201</v>
      </c>
      <c r="AH11" s="17">
        <v>0.193292330723597</v>
      </c>
      <c r="AI11" s="17"/>
      <c r="AJ11" s="17">
        <v>0.24040336709301199</v>
      </c>
      <c r="AK11" s="17">
        <v>0.203871581312075</v>
      </c>
      <c r="AL11" s="17">
        <v>0.193184198819739</v>
      </c>
      <c r="AM11" s="17">
        <v>0.311335118406321</v>
      </c>
      <c r="AN11" s="17">
        <v>0.22562971175749899</v>
      </c>
      <c r="AO11" s="17"/>
      <c r="AP11" s="17">
        <v>0.240538411787728</v>
      </c>
      <c r="AQ11" s="17">
        <v>0.198713743522168</v>
      </c>
      <c r="AR11" s="17">
        <v>0.18566042878210501</v>
      </c>
      <c r="AS11" s="17"/>
      <c r="AT11" s="17">
        <v>0.219023125096174</v>
      </c>
      <c r="AU11" s="17">
        <v>0.231255317238687</v>
      </c>
      <c r="AV11" s="17">
        <v>0.20264638246283301</v>
      </c>
      <c r="AW11" s="17">
        <v>0.18267431694623301</v>
      </c>
      <c r="AX11" s="17">
        <v>0.194357717815732</v>
      </c>
      <c r="AY11" s="17">
        <v>0.229357748943812</v>
      </c>
    </row>
    <row r="12" spans="2:51" x14ac:dyDescent="0.35">
      <c r="B12" s="18" t="s">
        <v>274</v>
      </c>
      <c r="C12" s="17">
        <v>3.7035645746503497E-2</v>
      </c>
      <c r="D12" s="17">
        <v>4.3053480543778798E-2</v>
      </c>
      <c r="E12" s="17">
        <v>3.1347527758863097E-2</v>
      </c>
      <c r="F12" s="17"/>
      <c r="G12" s="17">
        <v>4.2957157735089603E-2</v>
      </c>
      <c r="H12" s="17">
        <v>3.9582266522679203E-2</v>
      </c>
      <c r="I12" s="17">
        <v>3.822271363864E-2</v>
      </c>
      <c r="J12" s="17">
        <v>3.3134298026999701E-2</v>
      </c>
      <c r="K12" s="17">
        <v>4.0039654100968297E-2</v>
      </c>
      <c r="L12" s="17">
        <v>3.1234754178651299E-2</v>
      </c>
      <c r="M12" s="17"/>
      <c r="N12" s="17">
        <v>3.2329555904891998E-2</v>
      </c>
      <c r="O12" s="17">
        <v>3.5804948887316002E-2</v>
      </c>
      <c r="P12" s="17">
        <v>4.3168617162485601E-2</v>
      </c>
      <c r="Q12" s="17">
        <v>3.8488292439955697E-2</v>
      </c>
      <c r="R12" s="17"/>
      <c r="S12" s="17">
        <v>3.7182291693286101E-2</v>
      </c>
      <c r="T12" s="17">
        <v>3.6322484110143501E-2</v>
      </c>
      <c r="U12" s="17">
        <v>3.8665356301215002E-2</v>
      </c>
      <c r="V12" s="17">
        <v>2.7740673485162501E-2</v>
      </c>
      <c r="W12" s="17">
        <v>2.6156968076291798E-2</v>
      </c>
      <c r="X12" s="17">
        <v>2.6895160191295699E-2</v>
      </c>
      <c r="Y12" s="17">
        <v>5.14208815644734E-2</v>
      </c>
      <c r="Z12" s="17">
        <v>4.1186756974948099E-2</v>
      </c>
      <c r="AA12" s="17">
        <v>3.2411793685022498E-2</v>
      </c>
      <c r="AB12" s="17">
        <v>6.3311675810822296E-2</v>
      </c>
      <c r="AC12" s="17">
        <v>2.4546341902753701E-2</v>
      </c>
      <c r="AD12" s="17">
        <v>3.3725634746049102E-2</v>
      </c>
      <c r="AE12" s="17"/>
      <c r="AF12" s="17">
        <v>4.1162938187070598E-2</v>
      </c>
      <c r="AG12" s="17">
        <v>2.6071854279940999E-2</v>
      </c>
      <c r="AH12" s="17">
        <v>5.0489330395429202E-2</v>
      </c>
      <c r="AI12" s="17"/>
      <c r="AJ12" s="17">
        <v>3.34532283898318E-2</v>
      </c>
      <c r="AK12" s="17">
        <v>3.6755442086595397E-2</v>
      </c>
      <c r="AL12" s="17">
        <v>2.2614201943068599E-2</v>
      </c>
      <c r="AM12" s="17">
        <v>0.117106441474555</v>
      </c>
      <c r="AN12" s="17">
        <v>4.00061225983952E-2</v>
      </c>
      <c r="AO12" s="17"/>
      <c r="AP12" s="17">
        <v>3.3609898065778201E-2</v>
      </c>
      <c r="AQ12" s="17">
        <v>2.6767629524639201E-2</v>
      </c>
      <c r="AR12" s="17">
        <v>1.00967234663787E-2</v>
      </c>
      <c r="AS12" s="17"/>
      <c r="AT12" s="17">
        <v>3.2628501658032397E-2</v>
      </c>
      <c r="AU12" s="17">
        <v>4.6477635067077097E-2</v>
      </c>
      <c r="AV12" s="17">
        <v>7.0691428762911401E-2</v>
      </c>
      <c r="AW12" s="17">
        <v>4.0573699245899097E-2</v>
      </c>
      <c r="AX12" s="17">
        <v>2.2896890601014599E-2</v>
      </c>
      <c r="AY12" s="17">
        <v>2.9705543634835699E-2</v>
      </c>
    </row>
    <row r="13" spans="2:51" x14ac:dyDescent="0.35">
      <c r="B13" s="18" t="s">
        <v>72</v>
      </c>
      <c r="C13" s="19">
        <v>5.0454637689528903E-2</v>
      </c>
      <c r="D13" s="19">
        <v>3.9138318093775201E-2</v>
      </c>
      <c r="E13" s="19">
        <v>6.12923368274901E-2</v>
      </c>
      <c r="F13" s="19"/>
      <c r="G13" s="19">
        <v>5.6949829449693498E-2</v>
      </c>
      <c r="H13" s="19">
        <v>5.3707851719741601E-2</v>
      </c>
      <c r="I13" s="19">
        <v>4.6312874028024802E-2</v>
      </c>
      <c r="J13" s="19">
        <v>6.0809335226654798E-2</v>
      </c>
      <c r="K13" s="19">
        <v>5.3037088960294299E-2</v>
      </c>
      <c r="L13" s="19">
        <v>3.6770483364455597E-2</v>
      </c>
      <c r="M13" s="19"/>
      <c r="N13" s="19">
        <v>2.52929854727287E-2</v>
      </c>
      <c r="O13" s="19">
        <v>5.4485517450602303E-2</v>
      </c>
      <c r="P13" s="19">
        <v>4.9618774551787502E-2</v>
      </c>
      <c r="Q13" s="19">
        <v>7.3925960429054902E-2</v>
      </c>
      <c r="R13" s="19"/>
      <c r="S13" s="19">
        <v>4.9773596813349197E-2</v>
      </c>
      <c r="T13" s="19">
        <v>5.0838753050680002E-2</v>
      </c>
      <c r="U13" s="19">
        <v>5.6160663954946601E-2</v>
      </c>
      <c r="V13" s="19">
        <v>5.7766160610787202E-2</v>
      </c>
      <c r="W13" s="19">
        <v>3.87739543629496E-2</v>
      </c>
      <c r="X13" s="19">
        <v>5.5601715927937397E-2</v>
      </c>
      <c r="Y13" s="19">
        <v>3.5915390419716399E-2</v>
      </c>
      <c r="Z13" s="19">
        <v>3.8358713730807799E-2</v>
      </c>
      <c r="AA13" s="19">
        <v>5.4617543177170901E-2</v>
      </c>
      <c r="AB13" s="19">
        <v>5.2457976977745201E-2</v>
      </c>
      <c r="AC13" s="19">
        <v>3.3086090758846901E-2</v>
      </c>
      <c r="AD13" s="19">
        <v>8.9080960137559201E-2</v>
      </c>
      <c r="AE13" s="19"/>
      <c r="AF13" s="19">
        <v>4.654474104939E-2</v>
      </c>
      <c r="AG13" s="19">
        <v>3.72198464199546E-2</v>
      </c>
      <c r="AH13" s="19">
        <v>8.0656044301305199E-2</v>
      </c>
      <c r="AI13" s="19"/>
      <c r="AJ13" s="19">
        <v>4.5567773519384402E-2</v>
      </c>
      <c r="AK13" s="19">
        <v>4.1694521992916497E-2</v>
      </c>
      <c r="AL13" s="19">
        <v>4.0260734480308702E-2</v>
      </c>
      <c r="AM13" s="19">
        <v>6.4507387211137898E-2</v>
      </c>
      <c r="AN13" s="19">
        <v>7.3581204348137405E-2</v>
      </c>
      <c r="AO13" s="19"/>
      <c r="AP13" s="19">
        <v>3.8591730434891398E-2</v>
      </c>
      <c r="AQ13" s="19">
        <v>3.7349825556173603E-2</v>
      </c>
      <c r="AR13" s="19">
        <v>3.4217195129157801E-2</v>
      </c>
      <c r="AS13" s="19"/>
      <c r="AT13" s="19">
        <v>3.5384887103960802E-2</v>
      </c>
      <c r="AU13" s="19">
        <v>4.7813291953762202E-2</v>
      </c>
      <c r="AV13" s="19">
        <v>7.44769856008618E-2</v>
      </c>
      <c r="AW13" s="19">
        <v>8.2246532518450002E-2</v>
      </c>
      <c r="AX13" s="19">
        <v>5.3142013100916603E-2</v>
      </c>
      <c r="AY13" s="19">
        <v>6.6355600154199806E-2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280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271</v>
      </c>
      <c r="C9" s="17">
        <v>0.36470704650274999</v>
      </c>
      <c r="D9" s="17">
        <v>0.35264125697513998</v>
      </c>
      <c r="E9" s="17">
        <v>0.37641917594235402</v>
      </c>
      <c r="F9" s="17"/>
      <c r="G9" s="17">
        <v>0.30884225233152302</v>
      </c>
      <c r="H9" s="17">
        <v>0.32109730631118499</v>
      </c>
      <c r="I9" s="17">
        <v>0.33850856981953198</v>
      </c>
      <c r="J9" s="17">
        <v>0.377653585849405</v>
      </c>
      <c r="K9" s="17">
        <v>0.40340426873886698</v>
      </c>
      <c r="L9" s="17">
        <v>0.42193623751745302</v>
      </c>
      <c r="M9" s="17"/>
      <c r="N9" s="17">
        <v>0.36272011008051103</v>
      </c>
      <c r="O9" s="17">
        <v>0.35653132791520498</v>
      </c>
      <c r="P9" s="17">
        <v>0.39935585927186601</v>
      </c>
      <c r="Q9" s="17">
        <v>0.34625814478830103</v>
      </c>
      <c r="R9" s="17"/>
      <c r="S9" s="17">
        <v>0.36784679687234501</v>
      </c>
      <c r="T9" s="17">
        <v>0.36314919589183597</v>
      </c>
      <c r="U9" s="17">
        <v>0.40374626914140899</v>
      </c>
      <c r="V9" s="17">
        <v>0.34607855727218201</v>
      </c>
      <c r="W9" s="17">
        <v>0.37673812152974701</v>
      </c>
      <c r="X9" s="17">
        <v>0.31795911082759498</v>
      </c>
      <c r="Y9" s="17">
        <v>0.35163082436835902</v>
      </c>
      <c r="Z9" s="17">
        <v>0.34304139344939599</v>
      </c>
      <c r="AA9" s="17">
        <v>0.41296856363680401</v>
      </c>
      <c r="AB9" s="17">
        <v>0.35392335573297201</v>
      </c>
      <c r="AC9" s="17">
        <v>0.374111084978905</v>
      </c>
      <c r="AD9" s="17">
        <v>0.32456820243283602</v>
      </c>
      <c r="AE9" s="17"/>
      <c r="AF9" s="17">
        <v>0.39061326193389301</v>
      </c>
      <c r="AG9" s="17">
        <v>0.36778291655425699</v>
      </c>
      <c r="AH9" s="17">
        <v>0.32751416489090901</v>
      </c>
      <c r="AI9" s="17"/>
      <c r="AJ9" s="17">
        <v>0.383327797211517</v>
      </c>
      <c r="AK9" s="17">
        <v>0.34999452547898602</v>
      </c>
      <c r="AL9" s="17">
        <v>0.34519309161775502</v>
      </c>
      <c r="AM9" s="17">
        <v>0.41251368958501999</v>
      </c>
      <c r="AN9" s="17">
        <v>0.34685888186316399</v>
      </c>
      <c r="AO9" s="17"/>
      <c r="AP9" s="17">
        <v>0.35670809295245398</v>
      </c>
      <c r="AQ9" s="17">
        <v>0.37331587121655002</v>
      </c>
      <c r="AR9" s="17">
        <v>0.414918397396003</v>
      </c>
      <c r="AS9" s="17"/>
      <c r="AT9" s="17">
        <v>0.39890277005823399</v>
      </c>
      <c r="AU9" s="17">
        <v>0.338948369287778</v>
      </c>
      <c r="AV9" s="17">
        <v>0.354588584826528</v>
      </c>
      <c r="AW9" s="17">
        <v>0.33967400088872701</v>
      </c>
      <c r="AX9" s="17">
        <v>0.36710192503467398</v>
      </c>
      <c r="AY9" s="17">
        <v>0.28818587445395699</v>
      </c>
    </row>
    <row r="10" spans="2:51" x14ac:dyDescent="0.35">
      <c r="B10" s="18" t="s">
        <v>272</v>
      </c>
      <c r="C10" s="17">
        <v>0.41975854252844402</v>
      </c>
      <c r="D10" s="17">
        <v>0.423690475074744</v>
      </c>
      <c r="E10" s="17">
        <v>0.41597291639295197</v>
      </c>
      <c r="F10" s="17"/>
      <c r="G10" s="17">
        <v>0.38054165728182399</v>
      </c>
      <c r="H10" s="17">
        <v>0.437164548893201</v>
      </c>
      <c r="I10" s="17">
        <v>0.42816115042709002</v>
      </c>
      <c r="J10" s="17">
        <v>0.42744955096083698</v>
      </c>
      <c r="K10" s="17">
        <v>0.39744108720992199</v>
      </c>
      <c r="L10" s="17">
        <v>0.433499118199074</v>
      </c>
      <c r="M10" s="17"/>
      <c r="N10" s="17">
        <v>0.43988255898907602</v>
      </c>
      <c r="O10" s="17">
        <v>0.41104046331766603</v>
      </c>
      <c r="P10" s="17">
        <v>0.40821987844473301</v>
      </c>
      <c r="Q10" s="17">
        <v>0.41781295488255399</v>
      </c>
      <c r="R10" s="17"/>
      <c r="S10" s="17">
        <v>0.39114688145117399</v>
      </c>
      <c r="T10" s="17">
        <v>0.41896856011433797</v>
      </c>
      <c r="U10" s="17">
        <v>0.36190525081059799</v>
      </c>
      <c r="V10" s="17">
        <v>0.471277661270188</v>
      </c>
      <c r="W10" s="17">
        <v>0.41366735708632901</v>
      </c>
      <c r="X10" s="17">
        <v>0.437808171113369</v>
      </c>
      <c r="Y10" s="17">
        <v>0.435415758120832</v>
      </c>
      <c r="Z10" s="17">
        <v>0.43342541573893201</v>
      </c>
      <c r="AA10" s="17">
        <v>0.42396872014971998</v>
      </c>
      <c r="AB10" s="17">
        <v>0.41508498215574202</v>
      </c>
      <c r="AC10" s="17">
        <v>0.40439929258820201</v>
      </c>
      <c r="AD10" s="17">
        <v>0.480701705204784</v>
      </c>
      <c r="AE10" s="17"/>
      <c r="AF10" s="17">
        <v>0.41423572291863098</v>
      </c>
      <c r="AG10" s="17">
        <v>0.447004198927615</v>
      </c>
      <c r="AH10" s="17">
        <v>0.38684281103220303</v>
      </c>
      <c r="AI10" s="17"/>
      <c r="AJ10" s="17">
        <v>0.426320805261731</v>
      </c>
      <c r="AK10" s="17">
        <v>0.44220234459226998</v>
      </c>
      <c r="AL10" s="17">
        <v>0.47376601194373402</v>
      </c>
      <c r="AM10" s="17">
        <v>0.37110899438334999</v>
      </c>
      <c r="AN10" s="17">
        <v>0.36747939233509702</v>
      </c>
      <c r="AO10" s="17"/>
      <c r="AP10" s="17">
        <v>0.43228839503924699</v>
      </c>
      <c r="AQ10" s="17">
        <v>0.43839376352737103</v>
      </c>
      <c r="AR10" s="17">
        <v>0.35520271255173003</v>
      </c>
      <c r="AS10" s="17"/>
      <c r="AT10" s="17">
        <v>0.41716079854807198</v>
      </c>
      <c r="AU10" s="17">
        <v>0.43722689080382898</v>
      </c>
      <c r="AV10" s="17">
        <v>0.361219243881305</v>
      </c>
      <c r="AW10" s="17">
        <v>0.394862344928397</v>
      </c>
      <c r="AX10" s="17">
        <v>0.43162052291178599</v>
      </c>
      <c r="AY10" s="17">
        <v>0.44362983284614799</v>
      </c>
    </row>
    <row r="11" spans="2:51" x14ac:dyDescent="0.35">
      <c r="B11" s="18" t="s">
        <v>273</v>
      </c>
      <c r="C11" s="17">
        <v>0.155148836653936</v>
      </c>
      <c r="D11" s="17">
        <v>0.16006513584982601</v>
      </c>
      <c r="E11" s="17">
        <v>0.15051258817008201</v>
      </c>
      <c r="F11" s="17"/>
      <c r="G11" s="17">
        <v>0.206596957347399</v>
      </c>
      <c r="H11" s="17">
        <v>0.16504412797304399</v>
      </c>
      <c r="I11" s="17">
        <v>0.16078777232684499</v>
      </c>
      <c r="J11" s="17">
        <v>0.139713301084813</v>
      </c>
      <c r="K11" s="17">
        <v>0.15988014370765399</v>
      </c>
      <c r="L11" s="17">
        <v>0.117816549685341</v>
      </c>
      <c r="M11" s="17"/>
      <c r="N11" s="17">
        <v>0.15058855196776899</v>
      </c>
      <c r="O11" s="17">
        <v>0.167057271216033</v>
      </c>
      <c r="P11" s="17">
        <v>0.13937834452051601</v>
      </c>
      <c r="Q11" s="17">
        <v>0.15880151849678001</v>
      </c>
      <c r="R11" s="17"/>
      <c r="S11" s="17">
        <v>0.166636219603088</v>
      </c>
      <c r="T11" s="17">
        <v>0.167246314439113</v>
      </c>
      <c r="U11" s="17">
        <v>0.178695560800228</v>
      </c>
      <c r="V11" s="17">
        <v>0.14148758525788999</v>
      </c>
      <c r="W11" s="17">
        <v>0.16460217184231599</v>
      </c>
      <c r="X11" s="17">
        <v>0.18786912050631499</v>
      </c>
      <c r="Y11" s="17">
        <v>0.13557529608465699</v>
      </c>
      <c r="Z11" s="17">
        <v>0.165696390406675</v>
      </c>
      <c r="AA11" s="17">
        <v>9.6671055571923598E-2</v>
      </c>
      <c r="AB11" s="17">
        <v>0.15180654832845</v>
      </c>
      <c r="AC11" s="17">
        <v>0.16372720094544899</v>
      </c>
      <c r="AD11" s="17">
        <v>0.15512182464601801</v>
      </c>
      <c r="AE11" s="17"/>
      <c r="AF11" s="17">
        <v>0.153135351512899</v>
      </c>
      <c r="AG11" s="17">
        <v>0.13543381429110399</v>
      </c>
      <c r="AH11" s="17">
        <v>0.18398143159515901</v>
      </c>
      <c r="AI11" s="17"/>
      <c r="AJ11" s="17">
        <v>0.14853421944299</v>
      </c>
      <c r="AK11" s="17">
        <v>0.15703312700877001</v>
      </c>
      <c r="AL11" s="17">
        <v>0.119033588411865</v>
      </c>
      <c r="AM11" s="17">
        <v>0.15387865209385501</v>
      </c>
      <c r="AN11" s="17">
        <v>0.179450398821551</v>
      </c>
      <c r="AO11" s="17"/>
      <c r="AP11" s="17">
        <v>0.16121096276581501</v>
      </c>
      <c r="AQ11" s="17">
        <v>0.14442648014571799</v>
      </c>
      <c r="AR11" s="17">
        <v>0.163051846596974</v>
      </c>
      <c r="AS11" s="17"/>
      <c r="AT11" s="17">
        <v>0.13780409845153799</v>
      </c>
      <c r="AU11" s="17">
        <v>0.164978439930069</v>
      </c>
      <c r="AV11" s="17">
        <v>0.20587107309013999</v>
      </c>
      <c r="AW11" s="17">
        <v>0.185511351833896</v>
      </c>
      <c r="AX11" s="17">
        <v>0.13663810247606301</v>
      </c>
      <c r="AY11" s="17">
        <v>0.188976740236071</v>
      </c>
    </row>
    <row r="12" spans="2:51" x14ac:dyDescent="0.35">
      <c r="B12" s="18" t="s">
        <v>274</v>
      </c>
      <c r="C12" s="17">
        <v>2.8560352790370901E-2</v>
      </c>
      <c r="D12" s="17">
        <v>3.4879535435503803E-2</v>
      </c>
      <c r="E12" s="17">
        <v>2.25366822648198E-2</v>
      </c>
      <c r="F12" s="17"/>
      <c r="G12" s="17">
        <v>4.7917262308216101E-2</v>
      </c>
      <c r="H12" s="17">
        <v>2.64998563830375E-2</v>
      </c>
      <c r="I12" s="17">
        <v>3.3269931895939402E-2</v>
      </c>
      <c r="J12" s="17">
        <v>2.2003269953885699E-2</v>
      </c>
      <c r="K12" s="17">
        <v>3.0088158993530002E-2</v>
      </c>
      <c r="L12" s="17">
        <v>1.7879204818646299E-2</v>
      </c>
      <c r="M12" s="17"/>
      <c r="N12" s="17">
        <v>2.1933308362822299E-2</v>
      </c>
      <c r="O12" s="17">
        <v>3.1565786884207997E-2</v>
      </c>
      <c r="P12" s="17">
        <v>2.9634580576279001E-2</v>
      </c>
      <c r="Q12" s="17">
        <v>3.20253692023773E-2</v>
      </c>
      <c r="R12" s="17"/>
      <c r="S12" s="17">
        <v>2.51920728838682E-2</v>
      </c>
      <c r="T12" s="17">
        <v>3.2498269562130103E-2</v>
      </c>
      <c r="U12" s="17">
        <v>2.89036280616977E-2</v>
      </c>
      <c r="V12" s="17">
        <v>2.3152186547316201E-2</v>
      </c>
      <c r="W12" s="17">
        <v>2.7662376426068402E-2</v>
      </c>
      <c r="X12" s="17">
        <v>1.97106857021337E-2</v>
      </c>
      <c r="Y12" s="17">
        <v>4.1176837980518299E-2</v>
      </c>
      <c r="Z12" s="17">
        <v>2.2424556228114401E-2</v>
      </c>
      <c r="AA12" s="17">
        <v>2.7828759456626499E-2</v>
      </c>
      <c r="AB12" s="17">
        <v>3.9566090204189101E-2</v>
      </c>
      <c r="AC12" s="17">
        <v>2.6018328538018099E-2</v>
      </c>
      <c r="AD12" s="17">
        <v>1.9592621956068701E-2</v>
      </c>
      <c r="AE12" s="17"/>
      <c r="AF12" s="17">
        <v>2.74846779173617E-2</v>
      </c>
      <c r="AG12" s="17">
        <v>2.27610570939016E-2</v>
      </c>
      <c r="AH12" s="17">
        <v>3.4696472797931199E-2</v>
      </c>
      <c r="AI12" s="17"/>
      <c r="AJ12" s="17">
        <v>2.2568552858959801E-2</v>
      </c>
      <c r="AK12" s="17">
        <v>2.7277279976691701E-2</v>
      </c>
      <c r="AL12" s="17">
        <v>3.26218037249595E-2</v>
      </c>
      <c r="AM12" s="17">
        <v>1.7747247565185399E-2</v>
      </c>
      <c r="AN12" s="17">
        <v>3.2554624962543501E-2</v>
      </c>
      <c r="AO12" s="17"/>
      <c r="AP12" s="17">
        <v>2.3458865133071299E-2</v>
      </c>
      <c r="AQ12" s="17">
        <v>2.1054075715276701E-2</v>
      </c>
      <c r="AR12" s="17">
        <v>3.2671748010463401E-2</v>
      </c>
      <c r="AS12" s="17"/>
      <c r="AT12" s="17">
        <v>2.50931143102457E-2</v>
      </c>
      <c r="AU12" s="17">
        <v>2.83846146093353E-2</v>
      </c>
      <c r="AV12" s="17">
        <v>4.7502544851153801E-2</v>
      </c>
      <c r="AW12" s="17">
        <v>3.06511174944024E-2</v>
      </c>
      <c r="AX12" s="17">
        <v>2.34441165770293E-2</v>
      </c>
      <c r="AY12" s="17">
        <v>2.9210119852234099E-2</v>
      </c>
    </row>
    <row r="13" spans="2:51" x14ac:dyDescent="0.35">
      <c r="B13" s="18" t="s">
        <v>72</v>
      </c>
      <c r="C13" s="19">
        <v>3.1825221524500201E-2</v>
      </c>
      <c r="D13" s="19">
        <v>2.8723596664786001E-2</v>
      </c>
      <c r="E13" s="19">
        <v>3.4558637229793202E-2</v>
      </c>
      <c r="F13" s="19"/>
      <c r="G13" s="19">
        <v>5.6101870731037999E-2</v>
      </c>
      <c r="H13" s="19">
        <v>5.0194160439532398E-2</v>
      </c>
      <c r="I13" s="19">
        <v>3.9272575530593101E-2</v>
      </c>
      <c r="J13" s="19">
        <v>3.31802921510592E-2</v>
      </c>
      <c r="K13" s="19">
        <v>9.1863413500281703E-3</v>
      </c>
      <c r="L13" s="19">
        <v>8.8688897794856909E-3</v>
      </c>
      <c r="M13" s="19"/>
      <c r="N13" s="19">
        <v>2.4875470599822001E-2</v>
      </c>
      <c r="O13" s="19">
        <v>3.3805150666887301E-2</v>
      </c>
      <c r="P13" s="19">
        <v>2.34113371866057E-2</v>
      </c>
      <c r="Q13" s="19">
        <v>4.5102012629986601E-2</v>
      </c>
      <c r="R13" s="19"/>
      <c r="S13" s="19">
        <v>4.9178029189524998E-2</v>
      </c>
      <c r="T13" s="19">
        <v>1.81376599925837E-2</v>
      </c>
      <c r="U13" s="19">
        <v>2.6749291186067101E-2</v>
      </c>
      <c r="V13" s="19">
        <v>1.8004009652424598E-2</v>
      </c>
      <c r="W13" s="19">
        <v>1.7329973115539202E-2</v>
      </c>
      <c r="X13" s="19">
        <v>3.6652911850587E-2</v>
      </c>
      <c r="Y13" s="19">
        <v>3.62012834456336E-2</v>
      </c>
      <c r="Z13" s="19">
        <v>3.54122441768829E-2</v>
      </c>
      <c r="AA13" s="19">
        <v>3.8562901184926703E-2</v>
      </c>
      <c r="AB13" s="19">
        <v>3.96190235786478E-2</v>
      </c>
      <c r="AC13" s="19">
        <v>3.17440929494264E-2</v>
      </c>
      <c r="AD13" s="19">
        <v>2.00156457602935E-2</v>
      </c>
      <c r="AE13" s="19"/>
      <c r="AF13" s="19">
        <v>1.45309857172161E-2</v>
      </c>
      <c r="AG13" s="19">
        <v>2.7018013133122399E-2</v>
      </c>
      <c r="AH13" s="19">
        <v>6.6965119683798605E-2</v>
      </c>
      <c r="AI13" s="19"/>
      <c r="AJ13" s="19">
        <v>1.9248625224801801E-2</v>
      </c>
      <c r="AK13" s="19">
        <v>2.3492722943282099E-2</v>
      </c>
      <c r="AL13" s="19">
        <v>2.93855043016868E-2</v>
      </c>
      <c r="AM13" s="19">
        <v>4.4751416372589503E-2</v>
      </c>
      <c r="AN13" s="19">
        <v>7.3656702017645306E-2</v>
      </c>
      <c r="AO13" s="19"/>
      <c r="AP13" s="19">
        <v>2.63336841094132E-2</v>
      </c>
      <c r="AQ13" s="19">
        <v>2.28098093950851E-2</v>
      </c>
      <c r="AR13" s="19">
        <v>3.4155295444830203E-2</v>
      </c>
      <c r="AS13" s="19"/>
      <c r="AT13" s="19">
        <v>2.1039218631910502E-2</v>
      </c>
      <c r="AU13" s="19">
        <v>3.0461685368987901E-2</v>
      </c>
      <c r="AV13" s="19">
        <v>3.0818553350873201E-2</v>
      </c>
      <c r="AW13" s="19">
        <v>4.9301184854577698E-2</v>
      </c>
      <c r="AX13" s="19">
        <v>4.1195333000447303E-2</v>
      </c>
      <c r="AY13" s="19">
        <v>4.9997432611589197E-2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281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271</v>
      </c>
      <c r="C9" s="17">
        <v>0.214557932326879</v>
      </c>
      <c r="D9" s="17">
        <v>0.203168453186929</v>
      </c>
      <c r="E9" s="17">
        <v>0.225785117749395</v>
      </c>
      <c r="F9" s="17"/>
      <c r="G9" s="17">
        <v>0.16837880797440799</v>
      </c>
      <c r="H9" s="17">
        <v>0.202895930897662</v>
      </c>
      <c r="I9" s="17">
        <v>0.220265867949929</v>
      </c>
      <c r="J9" s="17">
        <v>0.22590556092434699</v>
      </c>
      <c r="K9" s="17">
        <v>0.23570497116346301</v>
      </c>
      <c r="L9" s="17">
        <v>0.22662142397075799</v>
      </c>
      <c r="M9" s="17"/>
      <c r="N9" s="17">
        <v>0.20434029494078501</v>
      </c>
      <c r="O9" s="17">
        <v>0.19763193586518599</v>
      </c>
      <c r="P9" s="17">
        <v>0.24172343818172901</v>
      </c>
      <c r="Q9" s="17">
        <v>0.22104956645124699</v>
      </c>
      <c r="R9" s="17"/>
      <c r="S9" s="17">
        <v>0.21011478536400399</v>
      </c>
      <c r="T9" s="17">
        <v>0.20392852243484799</v>
      </c>
      <c r="U9" s="17">
        <v>0.20769161706529299</v>
      </c>
      <c r="V9" s="17">
        <v>0.207123985826003</v>
      </c>
      <c r="W9" s="17">
        <v>0.26333850054834601</v>
      </c>
      <c r="X9" s="17">
        <v>0.18860599003746401</v>
      </c>
      <c r="Y9" s="17">
        <v>0.21203384412746501</v>
      </c>
      <c r="Z9" s="17">
        <v>0.20301175090989301</v>
      </c>
      <c r="AA9" s="17">
        <v>0.23702088581185099</v>
      </c>
      <c r="AB9" s="17">
        <v>0.21468035555701701</v>
      </c>
      <c r="AC9" s="17">
        <v>0.222293473850248</v>
      </c>
      <c r="AD9" s="17">
        <v>0.212622494701558</v>
      </c>
      <c r="AE9" s="17"/>
      <c r="AF9" s="17">
        <v>0.225511540754391</v>
      </c>
      <c r="AG9" s="17">
        <v>0.21630703907547399</v>
      </c>
      <c r="AH9" s="17">
        <v>0.22224023588828401</v>
      </c>
      <c r="AI9" s="17"/>
      <c r="AJ9" s="17">
        <v>0.22568641329849901</v>
      </c>
      <c r="AK9" s="17">
        <v>0.22398420874149499</v>
      </c>
      <c r="AL9" s="17">
        <v>0.15321248063651199</v>
      </c>
      <c r="AM9" s="17">
        <v>0.26556481597999898</v>
      </c>
      <c r="AN9" s="17">
        <v>0.23249302224361201</v>
      </c>
      <c r="AO9" s="17"/>
      <c r="AP9" s="17">
        <v>0.226635223676174</v>
      </c>
      <c r="AQ9" s="17">
        <v>0.22872297937642699</v>
      </c>
      <c r="AR9" s="17">
        <v>0.230900719597632</v>
      </c>
      <c r="AS9" s="17"/>
      <c r="AT9" s="17">
        <v>0.216217239567012</v>
      </c>
      <c r="AU9" s="17">
        <v>0.18776856717791701</v>
      </c>
      <c r="AV9" s="17">
        <v>0.245827799901015</v>
      </c>
      <c r="AW9" s="17">
        <v>0.23854730190725701</v>
      </c>
      <c r="AX9" s="17">
        <v>0.23478742979256401</v>
      </c>
      <c r="AY9" s="17">
        <v>0.174350343980958</v>
      </c>
    </row>
    <row r="10" spans="2:51" x14ac:dyDescent="0.35">
      <c r="B10" s="18" t="s">
        <v>272</v>
      </c>
      <c r="C10" s="17">
        <v>0.394860153366627</v>
      </c>
      <c r="D10" s="17">
        <v>0.39186005801429002</v>
      </c>
      <c r="E10" s="17">
        <v>0.39762104160626499</v>
      </c>
      <c r="F10" s="17"/>
      <c r="G10" s="17">
        <v>0.39288390490578801</v>
      </c>
      <c r="H10" s="17">
        <v>0.40699894429866501</v>
      </c>
      <c r="I10" s="17">
        <v>0.38913668870913998</v>
      </c>
      <c r="J10" s="17">
        <v>0.37400527612130502</v>
      </c>
      <c r="K10" s="17">
        <v>0.38730064694022298</v>
      </c>
      <c r="L10" s="17">
        <v>0.412904318617276</v>
      </c>
      <c r="M10" s="17"/>
      <c r="N10" s="17">
        <v>0.424633069188524</v>
      </c>
      <c r="O10" s="17">
        <v>0.38169476167975402</v>
      </c>
      <c r="P10" s="17">
        <v>0.38026109686984999</v>
      </c>
      <c r="Q10" s="17">
        <v>0.39040981447545697</v>
      </c>
      <c r="R10" s="17"/>
      <c r="S10" s="17">
        <v>0.38050922199953102</v>
      </c>
      <c r="T10" s="17">
        <v>0.44540441934098701</v>
      </c>
      <c r="U10" s="17">
        <v>0.41041502578206002</v>
      </c>
      <c r="V10" s="17">
        <v>0.41360202426332399</v>
      </c>
      <c r="W10" s="17">
        <v>0.34851044032174799</v>
      </c>
      <c r="X10" s="17">
        <v>0.369059925890382</v>
      </c>
      <c r="Y10" s="17">
        <v>0.41616975278229001</v>
      </c>
      <c r="Z10" s="17">
        <v>0.38198171439594097</v>
      </c>
      <c r="AA10" s="17">
        <v>0.40809862657444201</v>
      </c>
      <c r="AB10" s="17">
        <v>0.38891501318146798</v>
      </c>
      <c r="AC10" s="17">
        <v>0.38803515857821103</v>
      </c>
      <c r="AD10" s="17">
        <v>0.27198398085540798</v>
      </c>
      <c r="AE10" s="17"/>
      <c r="AF10" s="17">
        <v>0.39506412257638002</v>
      </c>
      <c r="AG10" s="17">
        <v>0.41935971901455699</v>
      </c>
      <c r="AH10" s="17">
        <v>0.34935391325429399</v>
      </c>
      <c r="AI10" s="17"/>
      <c r="AJ10" s="17">
        <v>0.39067993694201802</v>
      </c>
      <c r="AK10" s="17">
        <v>0.42033815629952598</v>
      </c>
      <c r="AL10" s="17">
        <v>0.45206890427422203</v>
      </c>
      <c r="AM10" s="17">
        <v>0.32881907889373901</v>
      </c>
      <c r="AN10" s="17">
        <v>0.34402226856111501</v>
      </c>
      <c r="AO10" s="17"/>
      <c r="AP10" s="17">
        <v>0.41141307904381702</v>
      </c>
      <c r="AQ10" s="17">
        <v>0.41889870158639703</v>
      </c>
      <c r="AR10" s="17">
        <v>0.42663930753852403</v>
      </c>
      <c r="AS10" s="17"/>
      <c r="AT10" s="17">
        <v>0.40814178399384299</v>
      </c>
      <c r="AU10" s="17">
        <v>0.38934050159186001</v>
      </c>
      <c r="AV10" s="17">
        <v>0.35389549431734502</v>
      </c>
      <c r="AW10" s="17">
        <v>0.37857906131491598</v>
      </c>
      <c r="AX10" s="17">
        <v>0.40260428594993802</v>
      </c>
      <c r="AY10" s="17">
        <v>0.39073647159525898</v>
      </c>
    </row>
    <row r="11" spans="2:51" x14ac:dyDescent="0.35">
      <c r="B11" s="18" t="s">
        <v>273</v>
      </c>
      <c r="C11" s="17">
        <v>0.256542680013225</v>
      </c>
      <c r="D11" s="17">
        <v>0.27008312398073703</v>
      </c>
      <c r="E11" s="17">
        <v>0.243696145579404</v>
      </c>
      <c r="F11" s="17"/>
      <c r="G11" s="17">
        <v>0.28394616299632103</v>
      </c>
      <c r="H11" s="17">
        <v>0.26502692160956598</v>
      </c>
      <c r="I11" s="17">
        <v>0.25311524485855103</v>
      </c>
      <c r="J11" s="17">
        <v>0.25830018281473399</v>
      </c>
      <c r="K11" s="17">
        <v>0.244890552295219</v>
      </c>
      <c r="L11" s="17">
        <v>0.24067729570545601</v>
      </c>
      <c r="M11" s="17"/>
      <c r="N11" s="17">
        <v>0.25520341346806102</v>
      </c>
      <c r="O11" s="17">
        <v>0.27325951360582901</v>
      </c>
      <c r="P11" s="17">
        <v>0.25762989705997902</v>
      </c>
      <c r="Q11" s="17">
        <v>0.24107853699036699</v>
      </c>
      <c r="R11" s="17"/>
      <c r="S11" s="17">
        <v>0.26686328626400602</v>
      </c>
      <c r="T11" s="17">
        <v>0.22222252653719399</v>
      </c>
      <c r="U11" s="17">
        <v>0.24935505553347501</v>
      </c>
      <c r="V11" s="17">
        <v>0.25913648231522901</v>
      </c>
      <c r="W11" s="17">
        <v>0.27706336689840599</v>
      </c>
      <c r="X11" s="17">
        <v>0.29202216465680098</v>
      </c>
      <c r="Y11" s="17">
        <v>0.24446161249540599</v>
      </c>
      <c r="Z11" s="17">
        <v>0.28312826324961199</v>
      </c>
      <c r="AA11" s="17">
        <v>0.22264853086309599</v>
      </c>
      <c r="AB11" s="17">
        <v>0.25547348862328101</v>
      </c>
      <c r="AC11" s="17">
        <v>0.240244678771253</v>
      </c>
      <c r="AD11" s="17">
        <v>0.36529030693402997</v>
      </c>
      <c r="AE11" s="17"/>
      <c r="AF11" s="17">
        <v>0.24997539693254001</v>
      </c>
      <c r="AG11" s="17">
        <v>0.24656716325800701</v>
      </c>
      <c r="AH11" s="17">
        <v>0.27856352646617399</v>
      </c>
      <c r="AI11" s="17"/>
      <c r="AJ11" s="17">
        <v>0.25497909656725098</v>
      </c>
      <c r="AK11" s="17">
        <v>0.24142798089669201</v>
      </c>
      <c r="AL11" s="17">
        <v>0.25657995728796401</v>
      </c>
      <c r="AM11" s="17">
        <v>0.29634612759926099</v>
      </c>
      <c r="AN11" s="17">
        <v>0.27260240148595799</v>
      </c>
      <c r="AO11" s="17"/>
      <c r="AP11" s="17">
        <v>0.24257450925562701</v>
      </c>
      <c r="AQ11" s="17">
        <v>0.238010296308828</v>
      </c>
      <c r="AR11" s="17">
        <v>0.23293164922073101</v>
      </c>
      <c r="AS11" s="17"/>
      <c r="AT11" s="17">
        <v>0.249234137203868</v>
      </c>
      <c r="AU11" s="17">
        <v>0.28006593262212498</v>
      </c>
      <c r="AV11" s="17">
        <v>0.239153675026781</v>
      </c>
      <c r="AW11" s="17">
        <v>0.22931481273002399</v>
      </c>
      <c r="AX11" s="17">
        <v>0.25360836891102001</v>
      </c>
      <c r="AY11" s="17">
        <v>0.25387918086845601</v>
      </c>
    </row>
    <row r="12" spans="2:51" x14ac:dyDescent="0.35">
      <c r="B12" s="18" t="s">
        <v>274</v>
      </c>
      <c r="C12" s="17">
        <v>8.3712484697467004E-2</v>
      </c>
      <c r="D12" s="17">
        <v>9.6541129407911597E-2</v>
      </c>
      <c r="E12" s="17">
        <v>7.1086977468331494E-2</v>
      </c>
      <c r="F12" s="17"/>
      <c r="G12" s="17">
        <v>8.22430811721475E-2</v>
      </c>
      <c r="H12" s="17">
        <v>7.6031711592662102E-2</v>
      </c>
      <c r="I12" s="17">
        <v>9.4462215487151502E-2</v>
      </c>
      <c r="J12" s="17">
        <v>9.4368916696347893E-2</v>
      </c>
      <c r="K12" s="17">
        <v>7.9439204378468603E-2</v>
      </c>
      <c r="L12" s="17">
        <v>7.6426664891810006E-2</v>
      </c>
      <c r="M12" s="17"/>
      <c r="N12" s="17">
        <v>8.2908223964552594E-2</v>
      </c>
      <c r="O12" s="17">
        <v>8.8867023743209594E-2</v>
      </c>
      <c r="P12" s="17">
        <v>7.7953492016656897E-2</v>
      </c>
      <c r="Q12" s="17">
        <v>8.2580733264832507E-2</v>
      </c>
      <c r="R12" s="17"/>
      <c r="S12" s="17">
        <v>8.0754891256125394E-2</v>
      </c>
      <c r="T12" s="17">
        <v>7.3419134329648306E-2</v>
      </c>
      <c r="U12" s="17">
        <v>8.4344811972437594E-2</v>
      </c>
      <c r="V12" s="17">
        <v>7.6141691233645295E-2</v>
      </c>
      <c r="W12" s="17">
        <v>7.0869387457948102E-2</v>
      </c>
      <c r="X12" s="17">
        <v>9.2908593909110396E-2</v>
      </c>
      <c r="Y12" s="17">
        <v>8.10107121814755E-2</v>
      </c>
      <c r="Z12" s="17">
        <v>8.1648616298515303E-2</v>
      </c>
      <c r="AA12" s="17">
        <v>9.2130761302780903E-2</v>
      </c>
      <c r="AB12" s="17">
        <v>8.4144644747304403E-2</v>
      </c>
      <c r="AC12" s="17">
        <v>0.12802741824743699</v>
      </c>
      <c r="AD12" s="17">
        <v>6.95802183979186E-2</v>
      </c>
      <c r="AE12" s="17"/>
      <c r="AF12" s="17">
        <v>9.0892388197924501E-2</v>
      </c>
      <c r="AG12" s="17">
        <v>7.2429558709578498E-2</v>
      </c>
      <c r="AH12" s="17">
        <v>8.3382534742914599E-2</v>
      </c>
      <c r="AI12" s="17"/>
      <c r="AJ12" s="17">
        <v>8.4216479554651794E-2</v>
      </c>
      <c r="AK12" s="17">
        <v>7.68538002983227E-2</v>
      </c>
      <c r="AL12" s="17">
        <v>0.100367361861656</v>
      </c>
      <c r="AM12" s="17">
        <v>9.1157826288942104E-2</v>
      </c>
      <c r="AN12" s="17">
        <v>7.4615480158735398E-2</v>
      </c>
      <c r="AO12" s="17"/>
      <c r="AP12" s="17">
        <v>8.1821404667716494E-2</v>
      </c>
      <c r="AQ12" s="17">
        <v>7.7005461614037096E-2</v>
      </c>
      <c r="AR12" s="17">
        <v>8.8065307492361897E-2</v>
      </c>
      <c r="AS12" s="17"/>
      <c r="AT12" s="17">
        <v>8.1231696069507406E-2</v>
      </c>
      <c r="AU12" s="17">
        <v>9.6906779800589204E-2</v>
      </c>
      <c r="AV12" s="17">
        <v>0.122323364557126</v>
      </c>
      <c r="AW12" s="17">
        <v>8.1894249307246994E-2</v>
      </c>
      <c r="AX12" s="17">
        <v>5.39985993464406E-2</v>
      </c>
      <c r="AY12" s="17">
        <v>0.119088420259299</v>
      </c>
    </row>
    <row r="13" spans="2:51" x14ac:dyDescent="0.35">
      <c r="B13" s="18" t="s">
        <v>72</v>
      </c>
      <c r="C13" s="19">
        <v>5.0326749595802599E-2</v>
      </c>
      <c r="D13" s="19">
        <v>3.8347235410132199E-2</v>
      </c>
      <c r="E13" s="19">
        <v>6.1810717596604899E-2</v>
      </c>
      <c r="F13" s="19"/>
      <c r="G13" s="19">
        <v>7.2548042951335698E-2</v>
      </c>
      <c r="H13" s="19">
        <v>4.9046491601444898E-2</v>
      </c>
      <c r="I13" s="19">
        <v>4.3019982995227697E-2</v>
      </c>
      <c r="J13" s="19">
        <v>4.7420063443265E-2</v>
      </c>
      <c r="K13" s="19">
        <v>5.2664625222625598E-2</v>
      </c>
      <c r="L13" s="19">
        <v>4.3370296814700199E-2</v>
      </c>
      <c r="M13" s="19"/>
      <c r="N13" s="19">
        <v>3.2914998438077103E-2</v>
      </c>
      <c r="O13" s="19">
        <v>5.8546765106022698E-2</v>
      </c>
      <c r="P13" s="19">
        <v>4.24320758717854E-2</v>
      </c>
      <c r="Q13" s="19">
        <v>6.4881348818096596E-2</v>
      </c>
      <c r="R13" s="19"/>
      <c r="S13" s="19">
        <v>6.1757815116333797E-2</v>
      </c>
      <c r="T13" s="19">
        <v>5.5025397357321898E-2</v>
      </c>
      <c r="U13" s="19">
        <v>4.8193489646734498E-2</v>
      </c>
      <c r="V13" s="19">
        <v>4.3995816361799701E-2</v>
      </c>
      <c r="W13" s="19">
        <v>4.0218304773552198E-2</v>
      </c>
      <c r="X13" s="19">
        <v>5.7403325506243101E-2</v>
      </c>
      <c r="Y13" s="19">
        <v>4.6324078413363799E-2</v>
      </c>
      <c r="Z13" s="19">
        <v>5.0229655146038998E-2</v>
      </c>
      <c r="AA13" s="19">
        <v>4.0101195447830501E-2</v>
      </c>
      <c r="AB13" s="19">
        <v>5.6786497890930002E-2</v>
      </c>
      <c r="AC13" s="19">
        <v>2.13992705528505E-2</v>
      </c>
      <c r="AD13" s="19">
        <v>8.05229991110855E-2</v>
      </c>
      <c r="AE13" s="19"/>
      <c r="AF13" s="19">
        <v>3.85565515387645E-2</v>
      </c>
      <c r="AG13" s="19">
        <v>4.53365199423836E-2</v>
      </c>
      <c r="AH13" s="19">
        <v>6.6459789648333004E-2</v>
      </c>
      <c r="AI13" s="19"/>
      <c r="AJ13" s="19">
        <v>4.4438073637580497E-2</v>
      </c>
      <c r="AK13" s="19">
        <v>3.7395853763964398E-2</v>
      </c>
      <c r="AL13" s="19">
        <v>3.7771295939645497E-2</v>
      </c>
      <c r="AM13" s="19">
        <v>1.8112151238058399E-2</v>
      </c>
      <c r="AN13" s="19">
        <v>7.62668275505788E-2</v>
      </c>
      <c r="AO13" s="19"/>
      <c r="AP13" s="19">
        <v>3.7555783356665103E-2</v>
      </c>
      <c r="AQ13" s="19">
        <v>3.7362561114311098E-2</v>
      </c>
      <c r="AR13" s="19">
        <v>2.1463016150750601E-2</v>
      </c>
      <c r="AS13" s="19"/>
      <c r="AT13" s="19">
        <v>4.5175143165769101E-2</v>
      </c>
      <c r="AU13" s="19">
        <v>4.5918218807509001E-2</v>
      </c>
      <c r="AV13" s="19">
        <v>3.8799666197732799E-2</v>
      </c>
      <c r="AW13" s="19">
        <v>7.1664574740556902E-2</v>
      </c>
      <c r="AX13" s="19">
        <v>5.50013160000377E-2</v>
      </c>
      <c r="AY13" s="19">
        <v>6.1945583296027999E-2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282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271</v>
      </c>
      <c r="C9" s="17">
        <v>0.19172454060642399</v>
      </c>
      <c r="D9" s="17">
        <v>0.18363332769636401</v>
      </c>
      <c r="E9" s="17">
        <v>0.199092309397115</v>
      </c>
      <c r="F9" s="17"/>
      <c r="G9" s="17">
        <v>0.219142036249693</v>
      </c>
      <c r="H9" s="17">
        <v>0.19081088226298301</v>
      </c>
      <c r="I9" s="17">
        <v>0.21191020860903001</v>
      </c>
      <c r="J9" s="17">
        <v>0.185478536631068</v>
      </c>
      <c r="K9" s="17">
        <v>0.174427382497338</v>
      </c>
      <c r="L9" s="17">
        <v>0.174564488704542</v>
      </c>
      <c r="M9" s="17"/>
      <c r="N9" s="17">
        <v>0.194106543881505</v>
      </c>
      <c r="O9" s="17">
        <v>0.18983493966314399</v>
      </c>
      <c r="P9" s="17">
        <v>0.20242289534914601</v>
      </c>
      <c r="Q9" s="17">
        <v>0.18324211684595801</v>
      </c>
      <c r="R9" s="17"/>
      <c r="S9" s="17">
        <v>0.21060004882577901</v>
      </c>
      <c r="T9" s="17">
        <v>0.15546410942699601</v>
      </c>
      <c r="U9" s="17">
        <v>0.193375773963463</v>
      </c>
      <c r="V9" s="17">
        <v>0.21546967336808001</v>
      </c>
      <c r="W9" s="17">
        <v>0.170497156490414</v>
      </c>
      <c r="X9" s="17">
        <v>0.18980688892557801</v>
      </c>
      <c r="Y9" s="17">
        <v>0.20394791693297601</v>
      </c>
      <c r="Z9" s="17">
        <v>0.19785123338274299</v>
      </c>
      <c r="AA9" s="17">
        <v>0.21302825823089</v>
      </c>
      <c r="AB9" s="17">
        <v>0.15885710234357101</v>
      </c>
      <c r="AC9" s="17">
        <v>0.20761452250423501</v>
      </c>
      <c r="AD9" s="17">
        <v>0.19408748139080001</v>
      </c>
      <c r="AE9" s="17"/>
      <c r="AF9" s="17">
        <v>0.19272077367882101</v>
      </c>
      <c r="AG9" s="17">
        <v>0.19358266105716301</v>
      </c>
      <c r="AH9" s="17">
        <v>0.16975468011575501</v>
      </c>
      <c r="AI9" s="17"/>
      <c r="AJ9" s="17">
        <v>0.202677318171123</v>
      </c>
      <c r="AK9" s="17">
        <v>0.21077435332167799</v>
      </c>
      <c r="AL9" s="17">
        <v>0.12641255835099199</v>
      </c>
      <c r="AM9" s="17">
        <v>0.33893513180566998</v>
      </c>
      <c r="AN9" s="17">
        <v>0.16356391595763101</v>
      </c>
      <c r="AO9" s="17"/>
      <c r="AP9" s="17">
        <v>0.21563409826173399</v>
      </c>
      <c r="AQ9" s="17">
        <v>0.20039617940073701</v>
      </c>
      <c r="AR9" s="17">
        <v>0.20518324099489499</v>
      </c>
      <c r="AS9" s="17"/>
      <c r="AT9" s="17">
        <v>0.17727001288557701</v>
      </c>
      <c r="AU9" s="17">
        <v>0.211508495259152</v>
      </c>
      <c r="AV9" s="17">
        <v>0.169673071537773</v>
      </c>
      <c r="AW9" s="17">
        <v>0.18687095391296701</v>
      </c>
      <c r="AX9" s="17">
        <v>0.20066885986055999</v>
      </c>
      <c r="AY9" s="17">
        <v>0.22372375169217201</v>
      </c>
    </row>
    <row r="10" spans="2:51" x14ac:dyDescent="0.35">
      <c r="B10" s="18" t="s">
        <v>272</v>
      </c>
      <c r="C10" s="17">
        <v>0.35939893391797101</v>
      </c>
      <c r="D10" s="17">
        <v>0.34319575684741999</v>
      </c>
      <c r="E10" s="17">
        <v>0.376510814110738</v>
      </c>
      <c r="F10" s="17"/>
      <c r="G10" s="17">
        <v>0.37238556134669898</v>
      </c>
      <c r="H10" s="17">
        <v>0.40773113094540903</v>
      </c>
      <c r="I10" s="17">
        <v>0.369858719582011</v>
      </c>
      <c r="J10" s="17">
        <v>0.354923186072301</v>
      </c>
      <c r="K10" s="17">
        <v>0.34988462787053898</v>
      </c>
      <c r="L10" s="17">
        <v>0.31311586884557002</v>
      </c>
      <c r="M10" s="17"/>
      <c r="N10" s="17">
        <v>0.38748256658977698</v>
      </c>
      <c r="O10" s="17">
        <v>0.34589658553741698</v>
      </c>
      <c r="P10" s="17">
        <v>0.37044559110584702</v>
      </c>
      <c r="Q10" s="17">
        <v>0.333809434836698</v>
      </c>
      <c r="R10" s="17"/>
      <c r="S10" s="17">
        <v>0.35151384852218198</v>
      </c>
      <c r="T10" s="17">
        <v>0.354626722898088</v>
      </c>
      <c r="U10" s="17">
        <v>0.37363378945724701</v>
      </c>
      <c r="V10" s="17">
        <v>0.31161846340910399</v>
      </c>
      <c r="W10" s="17">
        <v>0.37064167115301899</v>
      </c>
      <c r="X10" s="17">
        <v>0.37676450325680999</v>
      </c>
      <c r="Y10" s="17">
        <v>0.31943859516787798</v>
      </c>
      <c r="Z10" s="17">
        <v>0.40610985095040097</v>
      </c>
      <c r="AA10" s="17">
        <v>0.38130769943060899</v>
      </c>
      <c r="AB10" s="17">
        <v>0.34903241209513802</v>
      </c>
      <c r="AC10" s="17">
        <v>0.356621756682024</v>
      </c>
      <c r="AD10" s="17">
        <v>0.44330676893390802</v>
      </c>
      <c r="AE10" s="17"/>
      <c r="AF10" s="17">
        <v>0.33823096380818601</v>
      </c>
      <c r="AG10" s="17">
        <v>0.37874309889151703</v>
      </c>
      <c r="AH10" s="17">
        <v>0.35723410989431198</v>
      </c>
      <c r="AI10" s="17"/>
      <c r="AJ10" s="17">
        <v>0.34450110786070898</v>
      </c>
      <c r="AK10" s="17">
        <v>0.36639456568190998</v>
      </c>
      <c r="AL10" s="17">
        <v>0.36797539427633302</v>
      </c>
      <c r="AM10" s="17">
        <v>0.188182754631155</v>
      </c>
      <c r="AN10" s="17">
        <v>0.35724651447953898</v>
      </c>
      <c r="AO10" s="17"/>
      <c r="AP10" s="17">
        <v>0.33264967282135</v>
      </c>
      <c r="AQ10" s="17">
        <v>0.38608118059211599</v>
      </c>
      <c r="AR10" s="17">
        <v>0.33495287180989303</v>
      </c>
      <c r="AS10" s="17"/>
      <c r="AT10" s="17">
        <v>0.35345063955683897</v>
      </c>
      <c r="AU10" s="17">
        <v>0.38642559086759998</v>
      </c>
      <c r="AV10" s="17">
        <v>0.30353659390659099</v>
      </c>
      <c r="AW10" s="17">
        <v>0.32976321788079899</v>
      </c>
      <c r="AX10" s="17">
        <v>0.37186662080652999</v>
      </c>
      <c r="AY10" s="17">
        <v>0.385708196594377</v>
      </c>
    </row>
    <row r="11" spans="2:51" x14ac:dyDescent="0.35">
      <c r="B11" s="18" t="s">
        <v>273</v>
      </c>
      <c r="C11" s="17">
        <v>0.279208212573203</v>
      </c>
      <c r="D11" s="17">
        <v>0.296229110866573</v>
      </c>
      <c r="E11" s="17">
        <v>0.26250675398974099</v>
      </c>
      <c r="F11" s="17"/>
      <c r="G11" s="17">
        <v>0.26059067416611797</v>
      </c>
      <c r="H11" s="17">
        <v>0.26212574565899999</v>
      </c>
      <c r="I11" s="17">
        <v>0.27333473838008798</v>
      </c>
      <c r="J11" s="17">
        <v>0.28531229568351002</v>
      </c>
      <c r="K11" s="17">
        <v>0.29081327335670798</v>
      </c>
      <c r="L11" s="17">
        <v>0.29744459723845601</v>
      </c>
      <c r="M11" s="17"/>
      <c r="N11" s="17">
        <v>0.28438701352637102</v>
      </c>
      <c r="O11" s="17">
        <v>0.29730901455490799</v>
      </c>
      <c r="P11" s="17">
        <v>0.264043924847148</v>
      </c>
      <c r="Q11" s="17">
        <v>0.26695887031827598</v>
      </c>
      <c r="R11" s="17"/>
      <c r="S11" s="17">
        <v>0.26151582972799298</v>
      </c>
      <c r="T11" s="17">
        <v>0.287949417393771</v>
      </c>
      <c r="U11" s="17">
        <v>0.28832199396899899</v>
      </c>
      <c r="V11" s="17">
        <v>0.28834850758429798</v>
      </c>
      <c r="W11" s="17">
        <v>0.32715684328948902</v>
      </c>
      <c r="X11" s="17">
        <v>0.28814716834794801</v>
      </c>
      <c r="Y11" s="17">
        <v>0.30919834431583298</v>
      </c>
      <c r="Z11" s="17">
        <v>0.265607233060769</v>
      </c>
      <c r="AA11" s="17">
        <v>0.24875294738227099</v>
      </c>
      <c r="AB11" s="17">
        <v>0.28192914024151799</v>
      </c>
      <c r="AC11" s="17">
        <v>0.29179770051087001</v>
      </c>
      <c r="AD11" s="17">
        <v>0.15436631244389201</v>
      </c>
      <c r="AE11" s="17"/>
      <c r="AF11" s="17">
        <v>0.28400184205427298</v>
      </c>
      <c r="AG11" s="17">
        <v>0.27743104301016103</v>
      </c>
      <c r="AH11" s="17">
        <v>0.28060359160565401</v>
      </c>
      <c r="AI11" s="17"/>
      <c r="AJ11" s="17">
        <v>0.285159613219926</v>
      </c>
      <c r="AK11" s="17">
        <v>0.27742423055684601</v>
      </c>
      <c r="AL11" s="17">
        <v>0.28169750136834898</v>
      </c>
      <c r="AM11" s="17">
        <v>0.24021896458415901</v>
      </c>
      <c r="AN11" s="17">
        <v>0.27569383970137201</v>
      </c>
      <c r="AO11" s="17"/>
      <c r="AP11" s="17">
        <v>0.29465765144661799</v>
      </c>
      <c r="AQ11" s="17">
        <v>0.26905428034135498</v>
      </c>
      <c r="AR11" s="17">
        <v>0.27409399580174598</v>
      </c>
      <c r="AS11" s="17"/>
      <c r="AT11" s="17">
        <v>0.29026853867968999</v>
      </c>
      <c r="AU11" s="17">
        <v>0.27089982043650301</v>
      </c>
      <c r="AV11" s="17">
        <v>0.29519087218345302</v>
      </c>
      <c r="AW11" s="17">
        <v>0.28377824818596697</v>
      </c>
      <c r="AX11" s="17">
        <v>0.26046818849596798</v>
      </c>
      <c r="AY11" s="17">
        <v>0.25092257341775698</v>
      </c>
    </row>
    <row r="12" spans="2:51" x14ac:dyDescent="0.35">
      <c r="B12" s="18" t="s">
        <v>274</v>
      </c>
      <c r="C12" s="17">
        <v>0.11134276427534399</v>
      </c>
      <c r="D12" s="17">
        <v>0.12946853728289401</v>
      </c>
      <c r="E12" s="17">
        <v>9.31408664116187E-2</v>
      </c>
      <c r="F12" s="17"/>
      <c r="G12" s="17">
        <v>8.7387377251670006E-2</v>
      </c>
      <c r="H12" s="17">
        <v>8.5231203537578307E-2</v>
      </c>
      <c r="I12" s="17">
        <v>0.1007246410348</v>
      </c>
      <c r="J12" s="17">
        <v>0.116715785939629</v>
      </c>
      <c r="K12" s="17">
        <v>0.125356141419039</v>
      </c>
      <c r="L12" s="17">
        <v>0.14326330755592601</v>
      </c>
      <c r="M12" s="17"/>
      <c r="N12" s="17">
        <v>9.8699386144815299E-2</v>
      </c>
      <c r="O12" s="17">
        <v>0.11843560621942199</v>
      </c>
      <c r="P12" s="17">
        <v>0.109659912920893</v>
      </c>
      <c r="Q12" s="17">
        <v>0.11949386315763599</v>
      </c>
      <c r="R12" s="17"/>
      <c r="S12" s="17">
        <v>0.115325479107159</v>
      </c>
      <c r="T12" s="17">
        <v>0.133222689956044</v>
      </c>
      <c r="U12" s="17">
        <v>0.104805443646248</v>
      </c>
      <c r="V12" s="17">
        <v>0.111682880028975</v>
      </c>
      <c r="W12" s="17">
        <v>9.6982135891978502E-2</v>
      </c>
      <c r="X12" s="17">
        <v>9.8699430335977306E-2</v>
      </c>
      <c r="Y12" s="17">
        <v>0.10502254516333299</v>
      </c>
      <c r="Z12" s="17">
        <v>7.2247015967949899E-2</v>
      </c>
      <c r="AA12" s="17">
        <v>8.2438818020235602E-2</v>
      </c>
      <c r="AB12" s="17">
        <v>0.146023250788407</v>
      </c>
      <c r="AC12" s="17">
        <v>0.118264658645533</v>
      </c>
      <c r="AD12" s="17">
        <v>0.14489894227439301</v>
      </c>
      <c r="AE12" s="17"/>
      <c r="AF12" s="17">
        <v>0.129204639732096</v>
      </c>
      <c r="AG12" s="17">
        <v>0.106053141960592</v>
      </c>
      <c r="AH12" s="17">
        <v>9.4119646037050406E-2</v>
      </c>
      <c r="AI12" s="17"/>
      <c r="AJ12" s="17">
        <v>0.110022563006587</v>
      </c>
      <c r="AK12" s="17">
        <v>0.102239572955902</v>
      </c>
      <c r="AL12" s="17">
        <v>0.16763093908344101</v>
      </c>
      <c r="AM12" s="17">
        <v>0.174265854764481</v>
      </c>
      <c r="AN12" s="17">
        <v>0.103419949264414</v>
      </c>
      <c r="AO12" s="17"/>
      <c r="AP12" s="17">
        <v>0.105390622310767</v>
      </c>
      <c r="AQ12" s="17">
        <v>0.103559646571418</v>
      </c>
      <c r="AR12" s="17">
        <v>0.145648061854043</v>
      </c>
      <c r="AS12" s="17"/>
      <c r="AT12" s="17">
        <v>0.118794379193761</v>
      </c>
      <c r="AU12" s="17">
        <v>9.5226649624728807E-2</v>
      </c>
      <c r="AV12" s="17">
        <v>0.14438908557650801</v>
      </c>
      <c r="AW12" s="17">
        <v>0.120264431987959</v>
      </c>
      <c r="AX12" s="17">
        <v>0.10676030357533201</v>
      </c>
      <c r="AY12" s="17">
        <v>8.09520938855013E-2</v>
      </c>
    </row>
    <row r="13" spans="2:51" x14ac:dyDescent="0.35">
      <c r="B13" s="18" t="s">
        <v>72</v>
      </c>
      <c r="C13" s="19">
        <v>5.8325548627058299E-2</v>
      </c>
      <c r="D13" s="19">
        <v>4.7473267306748501E-2</v>
      </c>
      <c r="E13" s="19">
        <v>6.8749256090787594E-2</v>
      </c>
      <c r="F13" s="19"/>
      <c r="G13" s="19">
        <v>6.0494350985820601E-2</v>
      </c>
      <c r="H13" s="19">
        <v>5.4101037595029801E-2</v>
      </c>
      <c r="I13" s="19">
        <v>4.4171692394071503E-2</v>
      </c>
      <c r="J13" s="19">
        <v>5.75701956734926E-2</v>
      </c>
      <c r="K13" s="19">
        <v>5.9518574856375697E-2</v>
      </c>
      <c r="L13" s="19">
        <v>7.1611737655505506E-2</v>
      </c>
      <c r="M13" s="19"/>
      <c r="N13" s="19">
        <v>3.5324489857531102E-2</v>
      </c>
      <c r="O13" s="19">
        <v>4.8523854025109003E-2</v>
      </c>
      <c r="P13" s="19">
        <v>5.34276757769655E-2</v>
      </c>
      <c r="Q13" s="19">
        <v>9.6495714841432101E-2</v>
      </c>
      <c r="R13" s="19"/>
      <c r="S13" s="19">
        <v>6.1044793816886801E-2</v>
      </c>
      <c r="T13" s="19">
        <v>6.8737060325100796E-2</v>
      </c>
      <c r="U13" s="19">
        <v>3.9862998964043599E-2</v>
      </c>
      <c r="V13" s="19">
        <v>7.28804756095425E-2</v>
      </c>
      <c r="W13" s="19">
        <v>3.47221931750996E-2</v>
      </c>
      <c r="X13" s="19">
        <v>4.6582009133686597E-2</v>
      </c>
      <c r="Y13" s="19">
        <v>6.2392598419980599E-2</v>
      </c>
      <c r="Z13" s="19">
        <v>5.8184666638137303E-2</v>
      </c>
      <c r="AA13" s="19">
        <v>7.4472276935993398E-2</v>
      </c>
      <c r="AB13" s="19">
        <v>6.4158094531365395E-2</v>
      </c>
      <c r="AC13" s="19">
        <v>2.5701361657338499E-2</v>
      </c>
      <c r="AD13" s="19">
        <v>6.3340494957006693E-2</v>
      </c>
      <c r="AE13" s="19"/>
      <c r="AF13" s="19">
        <v>5.5841780726623699E-2</v>
      </c>
      <c r="AG13" s="19">
        <v>4.4190055080567302E-2</v>
      </c>
      <c r="AH13" s="19">
        <v>9.82879723472289E-2</v>
      </c>
      <c r="AI13" s="19"/>
      <c r="AJ13" s="19">
        <v>5.7639397741655898E-2</v>
      </c>
      <c r="AK13" s="19">
        <v>4.31672774836638E-2</v>
      </c>
      <c r="AL13" s="19">
        <v>5.6283606920884799E-2</v>
      </c>
      <c r="AM13" s="19">
        <v>5.83972942145344E-2</v>
      </c>
      <c r="AN13" s="19">
        <v>0.100075780597044</v>
      </c>
      <c r="AO13" s="19"/>
      <c r="AP13" s="19">
        <v>5.1667955159530703E-2</v>
      </c>
      <c r="AQ13" s="19">
        <v>4.0908713094372898E-2</v>
      </c>
      <c r="AR13" s="19">
        <v>4.0121829539422602E-2</v>
      </c>
      <c r="AS13" s="19"/>
      <c r="AT13" s="19">
        <v>6.0216429684132197E-2</v>
      </c>
      <c r="AU13" s="19">
        <v>3.5939443812015803E-2</v>
      </c>
      <c r="AV13" s="19">
        <v>8.7210376795674199E-2</v>
      </c>
      <c r="AW13" s="19">
        <v>7.9323148032308402E-2</v>
      </c>
      <c r="AX13" s="19">
        <v>6.0236027261610502E-2</v>
      </c>
      <c r="AY13" s="19">
        <v>5.8693384410192999E-2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283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271</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v>0</v>
      </c>
      <c r="W9" s="17">
        <v>0</v>
      </c>
      <c r="X9" s="17">
        <v>0</v>
      </c>
      <c r="Y9" s="17">
        <v>0</v>
      </c>
      <c r="Z9" s="17">
        <v>0</v>
      </c>
      <c r="AA9" s="17">
        <v>0</v>
      </c>
      <c r="AB9" s="17">
        <v>0</v>
      </c>
      <c r="AC9" s="17">
        <v>0</v>
      </c>
      <c r="AD9" s="17">
        <v>0</v>
      </c>
      <c r="AE9" s="17"/>
      <c r="AF9" s="17">
        <v>0</v>
      </c>
      <c r="AG9" s="17">
        <v>0</v>
      </c>
      <c r="AH9" s="17">
        <v>0</v>
      </c>
      <c r="AI9" s="17"/>
      <c r="AJ9" s="17">
        <v>0</v>
      </c>
      <c r="AK9" s="17">
        <v>0</v>
      </c>
      <c r="AL9" s="17">
        <v>0</v>
      </c>
      <c r="AM9" s="17">
        <v>0</v>
      </c>
      <c r="AN9" s="17">
        <v>0</v>
      </c>
      <c r="AO9" s="17"/>
      <c r="AP9" s="17">
        <v>0</v>
      </c>
      <c r="AQ9" s="17">
        <v>0</v>
      </c>
      <c r="AR9" s="17">
        <v>0</v>
      </c>
      <c r="AS9" s="17"/>
      <c r="AT9" s="17">
        <v>0</v>
      </c>
      <c r="AU9" s="17">
        <v>0</v>
      </c>
      <c r="AV9" s="17">
        <v>0</v>
      </c>
      <c r="AW9" s="17">
        <v>0</v>
      </c>
      <c r="AX9" s="17">
        <v>0</v>
      </c>
      <c r="AY9" s="17">
        <v>0</v>
      </c>
    </row>
    <row r="10" spans="2:51" x14ac:dyDescent="0.35">
      <c r="B10" s="18" t="s">
        <v>272</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v>0</v>
      </c>
      <c r="W10" s="17">
        <v>0</v>
      </c>
      <c r="X10" s="17">
        <v>0</v>
      </c>
      <c r="Y10" s="17">
        <v>0</v>
      </c>
      <c r="Z10" s="17">
        <v>0</v>
      </c>
      <c r="AA10" s="17">
        <v>0</v>
      </c>
      <c r="AB10" s="17">
        <v>0</v>
      </c>
      <c r="AC10" s="17">
        <v>0</v>
      </c>
      <c r="AD10" s="17">
        <v>0</v>
      </c>
      <c r="AE10" s="17"/>
      <c r="AF10" s="17">
        <v>0</v>
      </c>
      <c r="AG10" s="17">
        <v>0</v>
      </c>
      <c r="AH10" s="17">
        <v>0</v>
      </c>
      <c r="AI10" s="17"/>
      <c r="AJ10" s="17">
        <v>0</v>
      </c>
      <c r="AK10" s="17">
        <v>0</v>
      </c>
      <c r="AL10" s="17">
        <v>0</v>
      </c>
      <c r="AM10" s="17">
        <v>0</v>
      </c>
      <c r="AN10" s="17">
        <v>0</v>
      </c>
      <c r="AO10" s="17"/>
      <c r="AP10" s="17">
        <v>0</v>
      </c>
      <c r="AQ10" s="17">
        <v>0</v>
      </c>
      <c r="AR10" s="17">
        <v>0</v>
      </c>
      <c r="AS10" s="17"/>
      <c r="AT10" s="17">
        <v>0</v>
      </c>
      <c r="AU10" s="17">
        <v>0</v>
      </c>
      <c r="AV10" s="17">
        <v>0</v>
      </c>
      <c r="AW10" s="17">
        <v>0</v>
      </c>
      <c r="AX10" s="17">
        <v>0</v>
      </c>
      <c r="AY10" s="17">
        <v>0</v>
      </c>
    </row>
    <row r="11" spans="2:51" x14ac:dyDescent="0.35">
      <c r="B11" s="18" t="s">
        <v>273</v>
      </c>
      <c r="C11" s="17">
        <v>1</v>
      </c>
      <c r="D11" s="17">
        <v>1</v>
      </c>
      <c r="E11" s="17">
        <v>1</v>
      </c>
      <c r="F11" s="17"/>
      <c r="G11" s="17">
        <v>1</v>
      </c>
      <c r="H11" s="17">
        <v>1</v>
      </c>
      <c r="I11" s="17">
        <v>1</v>
      </c>
      <c r="J11" s="17">
        <v>1</v>
      </c>
      <c r="K11" s="17">
        <v>1</v>
      </c>
      <c r="L11" s="17">
        <v>1</v>
      </c>
      <c r="M11" s="17"/>
      <c r="N11" s="17">
        <v>1</v>
      </c>
      <c r="O11" s="17">
        <v>1</v>
      </c>
      <c r="P11" s="17">
        <v>1</v>
      </c>
      <c r="Q11" s="17">
        <v>1</v>
      </c>
      <c r="R11" s="17"/>
      <c r="S11" s="17">
        <v>1</v>
      </c>
      <c r="T11" s="17">
        <v>1</v>
      </c>
      <c r="U11" s="17">
        <v>1</v>
      </c>
      <c r="V11" s="17">
        <v>1</v>
      </c>
      <c r="W11" s="17">
        <v>1</v>
      </c>
      <c r="X11" s="17">
        <v>1</v>
      </c>
      <c r="Y11" s="17">
        <v>1</v>
      </c>
      <c r="Z11" s="17">
        <v>1</v>
      </c>
      <c r="AA11" s="17">
        <v>1</v>
      </c>
      <c r="AB11" s="17">
        <v>1</v>
      </c>
      <c r="AC11" s="17">
        <v>1</v>
      </c>
      <c r="AD11" s="17">
        <v>1</v>
      </c>
      <c r="AE11" s="17"/>
      <c r="AF11" s="17">
        <v>1</v>
      </c>
      <c r="AG11" s="17">
        <v>1</v>
      </c>
      <c r="AH11" s="17">
        <v>1</v>
      </c>
      <c r="AI11" s="17"/>
      <c r="AJ11" s="17">
        <v>1</v>
      </c>
      <c r="AK11" s="17">
        <v>1</v>
      </c>
      <c r="AL11" s="17">
        <v>1</v>
      </c>
      <c r="AM11" s="17">
        <v>1</v>
      </c>
      <c r="AN11" s="17">
        <v>1</v>
      </c>
      <c r="AO11" s="17"/>
      <c r="AP11" s="17">
        <v>1</v>
      </c>
      <c r="AQ11" s="17">
        <v>1</v>
      </c>
      <c r="AR11" s="17">
        <v>1</v>
      </c>
      <c r="AS11" s="17"/>
      <c r="AT11" s="17">
        <v>1</v>
      </c>
      <c r="AU11" s="17">
        <v>1</v>
      </c>
      <c r="AV11" s="17">
        <v>1</v>
      </c>
      <c r="AW11" s="17">
        <v>1</v>
      </c>
      <c r="AX11" s="17">
        <v>1</v>
      </c>
      <c r="AY11" s="17">
        <v>1</v>
      </c>
    </row>
    <row r="12" spans="2:51" x14ac:dyDescent="0.35">
      <c r="B12" s="18" t="s">
        <v>274</v>
      </c>
      <c r="C12" s="17">
        <v>0</v>
      </c>
      <c r="D12" s="17">
        <v>0</v>
      </c>
      <c r="E12" s="17">
        <v>0</v>
      </c>
      <c r="F12" s="17"/>
      <c r="G12" s="17">
        <v>0</v>
      </c>
      <c r="H12" s="17">
        <v>0</v>
      </c>
      <c r="I12" s="17">
        <v>0</v>
      </c>
      <c r="J12" s="17">
        <v>0</v>
      </c>
      <c r="K12" s="17">
        <v>0</v>
      </c>
      <c r="L12" s="17">
        <v>0</v>
      </c>
      <c r="M12" s="17"/>
      <c r="N12" s="17">
        <v>0</v>
      </c>
      <c r="O12" s="17">
        <v>0</v>
      </c>
      <c r="P12" s="17">
        <v>0</v>
      </c>
      <c r="Q12" s="17">
        <v>0</v>
      </c>
      <c r="R12" s="17"/>
      <c r="S12" s="17">
        <v>0</v>
      </c>
      <c r="T12" s="17">
        <v>0</v>
      </c>
      <c r="U12" s="17">
        <v>0</v>
      </c>
      <c r="V12" s="17">
        <v>0</v>
      </c>
      <c r="W12" s="17">
        <v>0</v>
      </c>
      <c r="X12" s="17">
        <v>0</v>
      </c>
      <c r="Y12" s="17">
        <v>0</v>
      </c>
      <c r="Z12" s="17">
        <v>0</v>
      </c>
      <c r="AA12" s="17">
        <v>0</v>
      </c>
      <c r="AB12" s="17">
        <v>0</v>
      </c>
      <c r="AC12" s="17">
        <v>0</v>
      </c>
      <c r="AD12" s="17">
        <v>0</v>
      </c>
      <c r="AE12" s="17"/>
      <c r="AF12" s="17">
        <v>0</v>
      </c>
      <c r="AG12" s="17">
        <v>0</v>
      </c>
      <c r="AH12" s="17">
        <v>0</v>
      </c>
      <c r="AI12" s="17"/>
      <c r="AJ12" s="17">
        <v>0</v>
      </c>
      <c r="AK12" s="17">
        <v>0</v>
      </c>
      <c r="AL12" s="17">
        <v>0</v>
      </c>
      <c r="AM12" s="17">
        <v>0</v>
      </c>
      <c r="AN12" s="17">
        <v>0</v>
      </c>
      <c r="AO12" s="17"/>
      <c r="AP12" s="17">
        <v>0</v>
      </c>
      <c r="AQ12" s="17">
        <v>0</v>
      </c>
      <c r="AR12" s="17">
        <v>0</v>
      </c>
      <c r="AS12" s="17"/>
      <c r="AT12" s="17">
        <v>0</v>
      </c>
      <c r="AU12" s="17">
        <v>0</v>
      </c>
      <c r="AV12" s="17">
        <v>0</v>
      </c>
      <c r="AW12" s="17">
        <v>0</v>
      </c>
      <c r="AX12" s="17">
        <v>0</v>
      </c>
      <c r="AY12" s="17">
        <v>0</v>
      </c>
    </row>
    <row r="13" spans="2:51" x14ac:dyDescent="0.35">
      <c r="B13" s="18" t="s">
        <v>72</v>
      </c>
      <c r="C13" s="19">
        <v>0</v>
      </c>
      <c r="D13" s="19">
        <v>0</v>
      </c>
      <c r="E13" s="19">
        <v>0</v>
      </c>
      <c r="F13" s="19"/>
      <c r="G13" s="19">
        <v>0</v>
      </c>
      <c r="H13" s="19">
        <v>0</v>
      </c>
      <c r="I13" s="19">
        <v>0</v>
      </c>
      <c r="J13" s="19">
        <v>0</v>
      </c>
      <c r="K13" s="19">
        <v>0</v>
      </c>
      <c r="L13" s="19">
        <v>0</v>
      </c>
      <c r="M13" s="19"/>
      <c r="N13" s="19">
        <v>0</v>
      </c>
      <c r="O13" s="19">
        <v>0</v>
      </c>
      <c r="P13" s="19">
        <v>0</v>
      </c>
      <c r="Q13" s="19">
        <v>0</v>
      </c>
      <c r="R13" s="19"/>
      <c r="S13" s="19">
        <v>0</v>
      </c>
      <c r="T13" s="19">
        <v>0</v>
      </c>
      <c r="U13" s="19">
        <v>0</v>
      </c>
      <c r="V13" s="19">
        <v>0</v>
      </c>
      <c r="W13" s="19">
        <v>0</v>
      </c>
      <c r="X13" s="19">
        <v>0</v>
      </c>
      <c r="Y13" s="19">
        <v>0</v>
      </c>
      <c r="Z13" s="19">
        <v>0</v>
      </c>
      <c r="AA13" s="19">
        <v>0</v>
      </c>
      <c r="AB13" s="19">
        <v>0</v>
      </c>
      <c r="AC13" s="19">
        <v>0</v>
      </c>
      <c r="AD13" s="19">
        <v>0</v>
      </c>
      <c r="AE13" s="19"/>
      <c r="AF13" s="19">
        <v>0</v>
      </c>
      <c r="AG13" s="19">
        <v>0</v>
      </c>
      <c r="AH13" s="19">
        <v>0</v>
      </c>
      <c r="AI13" s="19"/>
      <c r="AJ13" s="19">
        <v>0</v>
      </c>
      <c r="AK13" s="19">
        <v>0</v>
      </c>
      <c r="AL13" s="19">
        <v>0</v>
      </c>
      <c r="AM13" s="19">
        <v>0</v>
      </c>
      <c r="AN13" s="19">
        <v>0</v>
      </c>
      <c r="AO13" s="19"/>
      <c r="AP13" s="19">
        <v>0</v>
      </c>
      <c r="AQ13" s="19">
        <v>0</v>
      </c>
      <c r="AR13" s="19">
        <v>0</v>
      </c>
      <c r="AS13" s="19"/>
      <c r="AT13" s="19">
        <v>0</v>
      </c>
      <c r="AU13" s="19">
        <v>0</v>
      </c>
      <c r="AV13" s="19">
        <v>0</v>
      </c>
      <c r="AW13" s="19">
        <v>0</v>
      </c>
      <c r="AX13" s="19">
        <v>0</v>
      </c>
      <c r="AY13" s="19">
        <v>0</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Y23"/>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292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284</v>
      </c>
      <c r="C9" s="17">
        <v>0.148545354059922</v>
      </c>
      <c r="D9" s="17">
        <v>0.171286186658444</v>
      </c>
      <c r="E9" s="17">
        <v>0.12657878197509201</v>
      </c>
      <c r="F9" s="17"/>
      <c r="G9" s="17">
        <v>7.7518119518511203E-2</v>
      </c>
      <c r="H9" s="17">
        <v>0.107835401304508</v>
      </c>
      <c r="I9" s="17">
        <v>0.120609184874982</v>
      </c>
      <c r="J9" s="17">
        <v>0.16231967215990101</v>
      </c>
      <c r="K9" s="17">
        <v>0.21653533272642</v>
      </c>
      <c r="L9" s="17">
        <v>0.194601921661055</v>
      </c>
      <c r="M9" s="17"/>
      <c r="N9" s="17">
        <v>0.17710895345627201</v>
      </c>
      <c r="O9" s="17">
        <v>0.167981473798856</v>
      </c>
      <c r="P9" s="17">
        <v>0.124628966396852</v>
      </c>
      <c r="Q9" s="17">
        <v>0.11945467673118</v>
      </c>
      <c r="R9" s="17"/>
      <c r="S9" s="17">
        <v>0.116366862595502</v>
      </c>
      <c r="T9" s="17">
        <v>0.13301550612054999</v>
      </c>
      <c r="U9" s="17">
        <v>0.19780767799878199</v>
      </c>
      <c r="V9" s="17">
        <v>0.16958890120276399</v>
      </c>
      <c r="W9" s="17">
        <v>0.129117730111597</v>
      </c>
      <c r="X9" s="17">
        <v>0.15037599562816001</v>
      </c>
      <c r="Y9" s="17">
        <v>0.14072294321814899</v>
      </c>
      <c r="Z9" s="17">
        <v>0.15598478010601699</v>
      </c>
      <c r="AA9" s="17">
        <v>0.12694263531541899</v>
      </c>
      <c r="AB9" s="17">
        <v>0.19362343231006601</v>
      </c>
      <c r="AC9" s="17">
        <v>0.156490174747555</v>
      </c>
      <c r="AD9" s="17">
        <v>0.153117359032858</v>
      </c>
      <c r="AE9" s="17"/>
      <c r="AF9" s="17">
        <v>0.16536249058604299</v>
      </c>
      <c r="AG9" s="17">
        <v>0.17938219753835499</v>
      </c>
      <c r="AH9" s="17">
        <v>8.4086080616710496E-2</v>
      </c>
      <c r="AI9" s="17"/>
      <c r="AJ9" s="17">
        <v>0.160796337507118</v>
      </c>
      <c r="AK9" s="17">
        <v>0.14776143250063001</v>
      </c>
      <c r="AL9" s="17">
        <v>0.18628189484129001</v>
      </c>
      <c r="AM9" s="17">
        <v>0.16179063537082999</v>
      </c>
      <c r="AN9" s="17">
        <v>9.1656250887579394E-2</v>
      </c>
      <c r="AO9" s="17"/>
      <c r="AP9" s="17">
        <v>0.15617197616863901</v>
      </c>
      <c r="AQ9" s="17">
        <v>0.142086338357056</v>
      </c>
      <c r="AR9" s="17">
        <v>0.17550633958224299</v>
      </c>
      <c r="AS9" s="17"/>
      <c r="AT9" s="17">
        <v>0.20126306693110499</v>
      </c>
      <c r="AU9" s="17">
        <v>0.14617424918118299</v>
      </c>
      <c r="AV9" s="17">
        <v>0.10359857979871499</v>
      </c>
      <c r="AW9" s="17">
        <v>0.101096769525862</v>
      </c>
      <c r="AX9" s="17">
        <v>0.10928713484172201</v>
      </c>
      <c r="AY9" s="17">
        <v>0.114592231635156</v>
      </c>
    </row>
    <row r="10" spans="2:51" ht="29" x14ac:dyDescent="0.35">
      <c r="B10" s="18" t="s">
        <v>285</v>
      </c>
      <c r="C10" s="17">
        <v>3.8543650707116003E-2</v>
      </c>
      <c r="D10" s="17">
        <v>4.57151724650455E-2</v>
      </c>
      <c r="E10" s="17">
        <v>3.1737601031188403E-2</v>
      </c>
      <c r="F10" s="17"/>
      <c r="G10" s="17">
        <v>6.9880449663626804E-2</v>
      </c>
      <c r="H10" s="17">
        <v>6.6108950922920601E-2</v>
      </c>
      <c r="I10" s="17">
        <v>4.4783776555012401E-2</v>
      </c>
      <c r="J10" s="17">
        <v>3.2813219316710898E-2</v>
      </c>
      <c r="K10" s="17">
        <v>1.0872742887313099E-2</v>
      </c>
      <c r="L10" s="17">
        <v>1.35372050726104E-2</v>
      </c>
      <c r="M10" s="17"/>
      <c r="N10" s="17">
        <v>3.3681905367448597E-2</v>
      </c>
      <c r="O10" s="17">
        <v>4.0270683652581303E-2</v>
      </c>
      <c r="P10" s="17">
        <v>3.9394516946131199E-2</v>
      </c>
      <c r="Q10" s="17">
        <v>4.0715758095938401E-2</v>
      </c>
      <c r="R10" s="17"/>
      <c r="S10" s="17">
        <v>6.1691751918577203E-2</v>
      </c>
      <c r="T10" s="17">
        <v>2.3767685871243002E-2</v>
      </c>
      <c r="U10" s="17">
        <v>2.68187212901678E-2</v>
      </c>
      <c r="V10" s="17">
        <v>2.1503726116469099E-2</v>
      </c>
      <c r="W10" s="17">
        <v>4.59130295815003E-2</v>
      </c>
      <c r="X10" s="17">
        <v>2.83417305281266E-2</v>
      </c>
      <c r="Y10" s="17">
        <v>5.6123137007506103E-2</v>
      </c>
      <c r="Z10" s="17">
        <v>4.56706693873178E-2</v>
      </c>
      <c r="AA10" s="17">
        <v>3.8838560726318298E-2</v>
      </c>
      <c r="AB10" s="17">
        <v>3.2795351700269898E-2</v>
      </c>
      <c r="AC10" s="17">
        <v>5.3988180154576897E-2</v>
      </c>
      <c r="AD10" s="17">
        <v>2.44667072384076E-2</v>
      </c>
      <c r="AE10" s="17"/>
      <c r="AF10" s="17">
        <v>2.8119446910824401E-2</v>
      </c>
      <c r="AG10" s="17">
        <v>3.5300837365950903E-2</v>
      </c>
      <c r="AH10" s="17">
        <v>4.0380724455258199E-2</v>
      </c>
      <c r="AI10" s="17"/>
      <c r="AJ10" s="17">
        <v>2.4807990096247401E-2</v>
      </c>
      <c r="AK10" s="17">
        <v>4.69701493500293E-2</v>
      </c>
      <c r="AL10" s="17">
        <v>3.7086533900999898E-2</v>
      </c>
      <c r="AM10" s="17">
        <v>3.5209907993217E-2</v>
      </c>
      <c r="AN10" s="17">
        <v>4.1646585578200397E-2</v>
      </c>
      <c r="AO10" s="17"/>
      <c r="AP10" s="17">
        <v>4.1274038825313997E-2</v>
      </c>
      <c r="AQ10" s="17">
        <v>4.4167476607127998E-2</v>
      </c>
      <c r="AR10" s="17">
        <v>3.86495025011021E-2</v>
      </c>
      <c r="AS10" s="17"/>
      <c r="AT10" s="17">
        <v>2.2067018961931299E-2</v>
      </c>
      <c r="AU10" s="17">
        <v>3.84861722306441E-2</v>
      </c>
      <c r="AV10" s="17">
        <v>3.6915894627796701E-2</v>
      </c>
      <c r="AW10" s="17">
        <v>6.1581800762199497E-2</v>
      </c>
      <c r="AX10" s="17">
        <v>5.7704138935402702E-2</v>
      </c>
      <c r="AY10" s="17">
        <v>2.1839265915275199E-2</v>
      </c>
    </row>
    <row r="11" spans="2:51" ht="43.5" x14ac:dyDescent="0.35">
      <c r="B11" s="18" t="s">
        <v>286</v>
      </c>
      <c r="C11" s="17">
        <v>3.0160591525754999E-2</v>
      </c>
      <c r="D11" s="17">
        <v>3.3458764999986901E-2</v>
      </c>
      <c r="E11" s="17">
        <v>2.70915461140761E-2</v>
      </c>
      <c r="F11" s="17"/>
      <c r="G11" s="17">
        <v>7.1598989121875303E-2</v>
      </c>
      <c r="H11" s="17">
        <v>3.9846591174178499E-2</v>
      </c>
      <c r="I11" s="17">
        <v>5.5068583795993199E-2</v>
      </c>
      <c r="J11" s="17">
        <v>1.5828116261439699E-2</v>
      </c>
      <c r="K11" s="17">
        <v>3.1720852715940401E-3</v>
      </c>
      <c r="L11" s="17">
        <v>4.3210634500832398E-3</v>
      </c>
      <c r="M11" s="17"/>
      <c r="N11" s="17">
        <v>2.9621871886214401E-2</v>
      </c>
      <c r="O11" s="17">
        <v>2.8510892725464799E-2</v>
      </c>
      <c r="P11" s="17">
        <v>3.3571604795331403E-2</v>
      </c>
      <c r="Q11" s="17">
        <v>2.98484871680317E-2</v>
      </c>
      <c r="R11" s="17"/>
      <c r="S11" s="17">
        <v>5.02761848267105E-2</v>
      </c>
      <c r="T11" s="17">
        <v>3.49602696917257E-2</v>
      </c>
      <c r="U11" s="17">
        <v>1.7670624465868898E-2</v>
      </c>
      <c r="V11" s="17">
        <v>1.44183843815608E-2</v>
      </c>
      <c r="W11" s="17">
        <v>2.2020098685892098E-2</v>
      </c>
      <c r="X11" s="17">
        <v>3.9851441799735397E-2</v>
      </c>
      <c r="Y11" s="17">
        <v>2.3644472107745701E-2</v>
      </c>
      <c r="Z11" s="17">
        <v>4.1405390575805903E-2</v>
      </c>
      <c r="AA11" s="17">
        <v>3.2439042706536803E-2</v>
      </c>
      <c r="AB11" s="17">
        <v>1.24210959096848E-2</v>
      </c>
      <c r="AC11" s="17">
        <v>1.5942586256131899E-2</v>
      </c>
      <c r="AD11" s="17">
        <v>5.6706520200245303E-2</v>
      </c>
      <c r="AE11" s="17"/>
      <c r="AF11" s="17">
        <v>2.3249316924631801E-2</v>
      </c>
      <c r="AG11" s="17">
        <v>2.3904137033128901E-2</v>
      </c>
      <c r="AH11" s="17">
        <v>3.9678636586346197E-2</v>
      </c>
      <c r="AI11" s="17"/>
      <c r="AJ11" s="17">
        <v>1.9477349959389299E-2</v>
      </c>
      <c r="AK11" s="17">
        <v>3.8542731390394901E-2</v>
      </c>
      <c r="AL11" s="17">
        <v>3.26204869080381E-2</v>
      </c>
      <c r="AM11" s="17">
        <v>6.7020415822914098E-2</v>
      </c>
      <c r="AN11" s="17">
        <v>3.4593361609341101E-2</v>
      </c>
      <c r="AO11" s="17"/>
      <c r="AP11" s="17">
        <v>2.7956847773918599E-2</v>
      </c>
      <c r="AQ11" s="17">
        <v>3.1593667749580501E-2</v>
      </c>
      <c r="AR11" s="17">
        <v>4.3517442357907402E-2</v>
      </c>
      <c r="AS11" s="17"/>
      <c r="AT11" s="17">
        <v>1.2546968425661401E-2</v>
      </c>
      <c r="AU11" s="17">
        <v>3.0793586120507602E-2</v>
      </c>
      <c r="AV11" s="17">
        <v>5.0335632941435601E-2</v>
      </c>
      <c r="AW11" s="17">
        <v>4.1765177584069203E-2</v>
      </c>
      <c r="AX11" s="17">
        <v>4.0261527244750801E-2</v>
      </c>
      <c r="AY11" s="17">
        <v>6.9859529844353105E-2</v>
      </c>
    </row>
    <row r="12" spans="2:51" ht="43.5" x14ac:dyDescent="0.35">
      <c r="B12" s="18" t="s">
        <v>287</v>
      </c>
      <c r="C12" s="17">
        <v>1.9673713678429499E-2</v>
      </c>
      <c r="D12" s="17">
        <v>1.8640032372375499E-2</v>
      </c>
      <c r="E12" s="17">
        <v>2.0778582446015399E-2</v>
      </c>
      <c r="F12" s="17"/>
      <c r="G12" s="17">
        <v>5.6933586018549497E-2</v>
      </c>
      <c r="H12" s="17">
        <v>3.2351334707304703E-2</v>
      </c>
      <c r="I12" s="17">
        <v>1.54652216210495E-2</v>
      </c>
      <c r="J12" s="17">
        <v>9.4393474806722406E-3</v>
      </c>
      <c r="K12" s="17">
        <v>9.3161292234406091E-3</v>
      </c>
      <c r="L12" s="17">
        <v>3.3549378571331502E-3</v>
      </c>
      <c r="M12" s="17"/>
      <c r="N12" s="17">
        <v>1.69323530691604E-2</v>
      </c>
      <c r="O12" s="17">
        <v>1.8643505605641202E-2</v>
      </c>
      <c r="P12" s="17">
        <v>2.1242755909844299E-2</v>
      </c>
      <c r="Q12" s="17">
        <v>2.25851867357858E-2</v>
      </c>
      <c r="R12" s="17"/>
      <c r="S12" s="17">
        <v>3.1889828380207798E-2</v>
      </c>
      <c r="T12" s="17">
        <v>2.1566710786531301E-2</v>
      </c>
      <c r="U12" s="17">
        <v>2.8331204301758301E-2</v>
      </c>
      <c r="V12" s="17">
        <v>2.5723050134456801E-2</v>
      </c>
      <c r="W12" s="17">
        <v>1.4138191844972401E-2</v>
      </c>
      <c r="X12" s="17">
        <v>8.1143911038759394E-3</v>
      </c>
      <c r="Y12" s="17">
        <v>2.1098877382829302E-2</v>
      </c>
      <c r="Z12" s="17">
        <v>1.15272275394323E-2</v>
      </c>
      <c r="AA12" s="17">
        <v>1.875552670096E-2</v>
      </c>
      <c r="AB12" s="17">
        <v>9.2532550421056004E-3</v>
      </c>
      <c r="AC12" s="17">
        <v>1.5098244714149001E-2</v>
      </c>
      <c r="AD12" s="17">
        <v>1.02440442993174E-2</v>
      </c>
      <c r="AE12" s="17"/>
      <c r="AF12" s="17">
        <v>1.23912176704932E-2</v>
      </c>
      <c r="AG12" s="17">
        <v>1.5695360624819701E-2</v>
      </c>
      <c r="AH12" s="17">
        <v>3.5399134436611399E-2</v>
      </c>
      <c r="AI12" s="17"/>
      <c r="AJ12" s="17">
        <v>1.2228780545901799E-2</v>
      </c>
      <c r="AK12" s="17">
        <v>2.8548523944900001E-2</v>
      </c>
      <c r="AL12" s="17">
        <v>1.34023446317306E-2</v>
      </c>
      <c r="AM12" s="17">
        <v>0</v>
      </c>
      <c r="AN12" s="17">
        <v>2.80365817724848E-2</v>
      </c>
      <c r="AO12" s="17"/>
      <c r="AP12" s="17">
        <v>1.4588702167461101E-2</v>
      </c>
      <c r="AQ12" s="17">
        <v>2.1777658780687E-2</v>
      </c>
      <c r="AR12" s="17">
        <v>2.1090271191822801E-2</v>
      </c>
      <c r="AS12" s="17"/>
      <c r="AT12" s="17">
        <v>8.3046232948046708E-3</v>
      </c>
      <c r="AU12" s="17">
        <v>1.62760743917971E-2</v>
      </c>
      <c r="AV12" s="17">
        <v>3.8904406016662098E-2</v>
      </c>
      <c r="AW12" s="17">
        <v>3.1944057219109701E-2</v>
      </c>
      <c r="AX12" s="17">
        <v>2.8774802440518801E-2</v>
      </c>
      <c r="AY12" s="17">
        <v>2.33703606642988E-2</v>
      </c>
    </row>
    <row r="13" spans="2:51" ht="43.5" x14ac:dyDescent="0.35">
      <c r="B13" s="18" t="s">
        <v>288</v>
      </c>
      <c r="C13" s="17">
        <v>4.7263954630463102E-2</v>
      </c>
      <c r="D13" s="17">
        <v>4.6083826656430002E-2</v>
      </c>
      <c r="E13" s="17">
        <v>4.7612005554579798E-2</v>
      </c>
      <c r="F13" s="17"/>
      <c r="G13" s="17">
        <v>0.105768289621563</v>
      </c>
      <c r="H13" s="17">
        <v>6.14532244039495E-2</v>
      </c>
      <c r="I13" s="17">
        <v>5.9302033902707101E-2</v>
      </c>
      <c r="J13" s="17">
        <v>3.2017527385678798E-2</v>
      </c>
      <c r="K13" s="17">
        <v>1.8069680012896099E-2</v>
      </c>
      <c r="L13" s="17">
        <v>1.91328987667948E-2</v>
      </c>
      <c r="M13" s="17"/>
      <c r="N13" s="17">
        <v>5.72300939513012E-2</v>
      </c>
      <c r="O13" s="17">
        <v>4.4778646888109397E-2</v>
      </c>
      <c r="P13" s="17">
        <v>3.4923888937043901E-2</v>
      </c>
      <c r="Q13" s="17">
        <v>5.0546217379608703E-2</v>
      </c>
      <c r="R13" s="17"/>
      <c r="S13" s="17">
        <v>6.1035769971042202E-2</v>
      </c>
      <c r="T13" s="17">
        <v>3.2963132575791199E-2</v>
      </c>
      <c r="U13" s="17">
        <v>5.7497979430710798E-2</v>
      </c>
      <c r="V13" s="17">
        <v>1.5409781347987201E-2</v>
      </c>
      <c r="W13" s="17">
        <v>5.7587771796130303E-2</v>
      </c>
      <c r="X13" s="17">
        <v>8.1845921806138602E-2</v>
      </c>
      <c r="Y13" s="17">
        <v>3.5669195428907098E-2</v>
      </c>
      <c r="Z13" s="17">
        <v>4.5880102809090002E-2</v>
      </c>
      <c r="AA13" s="17">
        <v>3.8083458219767503E-2</v>
      </c>
      <c r="AB13" s="17">
        <v>5.1168775507359598E-2</v>
      </c>
      <c r="AC13" s="17">
        <v>5.8072351677324101E-2</v>
      </c>
      <c r="AD13" s="17">
        <v>2.1865708122018799E-2</v>
      </c>
      <c r="AE13" s="17"/>
      <c r="AF13" s="17">
        <v>3.5708714151861998E-2</v>
      </c>
      <c r="AG13" s="17">
        <v>4.5207758464789097E-2</v>
      </c>
      <c r="AH13" s="17">
        <v>6.6855250163276994E-2</v>
      </c>
      <c r="AI13" s="17"/>
      <c r="AJ13" s="17">
        <v>3.5246546549042503E-2</v>
      </c>
      <c r="AK13" s="17">
        <v>6.1486359821838199E-2</v>
      </c>
      <c r="AL13" s="17">
        <v>3.9242028615296999E-2</v>
      </c>
      <c r="AM13" s="17">
        <v>1.7576732936555602E-2</v>
      </c>
      <c r="AN13" s="17">
        <v>5.1674348381047397E-2</v>
      </c>
      <c r="AO13" s="17"/>
      <c r="AP13" s="17">
        <v>5.2103928644696498E-2</v>
      </c>
      <c r="AQ13" s="17">
        <v>5.8874162300389998E-2</v>
      </c>
      <c r="AR13" s="17">
        <v>4.40077639396061E-2</v>
      </c>
      <c r="AS13" s="17"/>
      <c r="AT13" s="17">
        <v>2.88397096748137E-2</v>
      </c>
      <c r="AU13" s="17">
        <v>3.8895828164190203E-2</v>
      </c>
      <c r="AV13" s="17">
        <v>7.83059317964961E-2</v>
      </c>
      <c r="AW13" s="17">
        <v>4.5168084099565103E-2</v>
      </c>
      <c r="AX13" s="17">
        <v>7.1248537969000006E-2</v>
      </c>
      <c r="AY13" s="17">
        <v>8.2468371133930296E-2</v>
      </c>
    </row>
    <row r="14" spans="2:51" ht="43.5" x14ac:dyDescent="0.35">
      <c r="B14" s="18" t="s">
        <v>289</v>
      </c>
      <c r="C14" s="17">
        <v>7.5308132259157695E-2</v>
      </c>
      <c r="D14" s="17">
        <v>8.1972588000301896E-2</v>
      </c>
      <c r="E14" s="17">
        <v>6.8654068576284505E-2</v>
      </c>
      <c r="F14" s="17"/>
      <c r="G14" s="17">
        <v>0.107609377625494</v>
      </c>
      <c r="H14" s="17">
        <v>8.9344271246668799E-2</v>
      </c>
      <c r="I14" s="17">
        <v>6.8894314264588599E-2</v>
      </c>
      <c r="J14" s="17">
        <v>6.3825941215295806E-2</v>
      </c>
      <c r="K14" s="17">
        <v>5.7950687283126599E-2</v>
      </c>
      <c r="L14" s="17">
        <v>6.8653103490312006E-2</v>
      </c>
      <c r="M14" s="17"/>
      <c r="N14" s="17">
        <v>6.2021643237901498E-2</v>
      </c>
      <c r="O14" s="17">
        <v>6.2500284683674301E-2</v>
      </c>
      <c r="P14" s="17">
        <v>9.9145922296340797E-2</v>
      </c>
      <c r="Q14" s="17">
        <v>8.3002519670328304E-2</v>
      </c>
      <c r="R14" s="17"/>
      <c r="S14" s="17">
        <v>9.7308574363360198E-2</v>
      </c>
      <c r="T14" s="17">
        <v>5.0781096479996603E-2</v>
      </c>
      <c r="U14" s="17">
        <v>7.8189194987619795E-2</v>
      </c>
      <c r="V14" s="17">
        <v>6.6131729255510405E-2</v>
      </c>
      <c r="W14" s="17">
        <v>5.4021636016712303E-2</v>
      </c>
      <c r="X14" s="17">
        <v>9.5108652646307995E-2</v>
      </c>
      <c r="Y14" s="17">
        <v>5.3112476651053703E-2</v>
      </c>
      <c r="Z14" s="17">
        <v>8.1777500191195299E-2</v>
      </c>
      <c r="AA14" s="17">
        <v>8.5663312710352005E-2</v>
      </c>
      <c r="AB14" s="17">
        <v>9.3319845348506306E-2</v>
      </c>
      <c r="AC14" s="17">
        <v>7.9957345600933497E-2</v>
      </c>
      <c r="AD14" s="17">
        <v>3.9715255724559702E-2</v>
      </c>
      <c r="AE14" s="17"/>
      <c r="AF14" s="17">
        <v>6.8993634796316705E-2</v>
      </c>
      <c r="AG14" s="17">
        <v>6.5542669292210406E-2</v>
      </c>
      <c r="AH14" s="17">
        <v>9.3937757790639495E-2</v>
      </c>
      <c r="AI14" s="17"/>
      <c r="AJ14" s="17">
        <v>6.4781510517705101E-2</v>
      </c>
      <c r="AK14" s="17">
        <v>8.5429667111041205E-2</v>
      </c>
      <c r="AL14" s="17">
        <v>6.3382301100682506E-2</v>
      </c>
      <c r="AM14" s="17">
        <v>7.6613560050939403E-2</v>
      </c>
      <c r="AN14" s="17">
        <v>8.9263251784285694E-2</v>
      </c>
      <c r="AO14" s="17"/>
      <c r="AP14" s="17">
        <v>8.0901019897467397E-2</v>
      </c>
      <c r="AQ14" s="17">
        <v>8.0213514931174998E-2</v>
      </c>
      <c r="AR14" s="17">
        <v>5.8775968889060101E-2</v>
      </c>
      <c r="AS14" s="17"/>
      <c r="AT14" s="17">
        <v>6.28517158381416E-2</v>
      </c>
      <c r="AU14" s="17">
        <v>7.3019387894339302E-2</v>
      </c>
      <c r="AV14" s="17">
        <v>0.106403804890718</v>
      </c>
      <c r="AW14" s="17">
        <v>8.7433255133711002E-2</v>
      </c>
      <c r="AX14" s="17">
        <v>8.1820924646955603E-2</v>
      </c>
      <c r="AY14" s="17">
        <v>7.0037233824136E-2</v>
      </c>
    </row>
    <row r="15" spans="2:51" ht="43.5" x14ac:dyDescent="0.35">
      <c r="B15" s="18" t="s">
        <v>290</v>
      </c>
      <c r="C15" s="17">
        <v>0.45182791279031798</v>
      </c>
      <c r="D15" s="17">
        <v>0.43104844797887598</v>
      </c>
      <c r="E15" s="17">
        <v>0.47377349845690098</v>
      </c>
      <c r="F15" s="17"/>
      <c r="G15" s="17">
        <v>0.25720360561729799</v>
      </c>
      <c r="H15" s="17">
        <v>0.39981627072922299</v>
      </c>
      <c r="I15" s="17">
        <v>0.42070648935807398</v>
      </c>
      <c r="J15" s="17">
        <v>0.52163681966920805</v>
      </c>
      <c r="K15" s="17">
        <v>0.54471074863491797</v>
      </c>
      <c r="L15" s="17">
        <v>0.52945526477746296</v>
      </c>
      <c r="M15" s="17"/>
      <c r="N15" s="17">
        <v>0.473545642058954</v>
      </c>
      <c r="O15" s="17">
        <v>0.45493296020590701</v>
      </c>
      <c r="P15" s="17">
        <v>0.45120617833577498</v>
      </c>
      <c r="Q15" s="17">
        <v>0.42433096168680201</v>
      </c>
      <c r="R15" s="17"/>
      <c r="S15" s="17">
        <v>0.36592938241998901</v>
      </c>
      <c r="T15" s="17">
        <v>0.483445197601302</v>
      </c>
      <c r="U15" s="17">
        <v>0.43652060957969901</v>
      </c>
      <c r="V15" s="17">
        <v>0.49316813709079999</v>
      </c>
      <c r="W15" s="17">
        <v>0.44929403428010201</v>
      </c>
      <c r="X15" s="17">
        <v>0.42007150549484201</v>
      </c>
      <c r="Y15" s="17">
        <v>0.48638903673179101</v>
      </c>
      <c r="Z15" s="17">
        <v>0.44034448209100802</v>
      </c>
      <c r="AA15" s="17">
        <v>0.45478102235863699</v>
      </c>
      <c r="AB15" s="17">
        <v>0.483184756762294</v>
      </c>
      <c r="AC15" s="17">
        <v>0.44433606050901397</v>
      </c>
      <c r="AD15" s="17">
        <v>0.56450017484329496</v>
      </c>
      <c r="AE15" s="17"/>
      <c r="AF15" s="17">
        <v>0.50162793840446196</v>
      </c>
      <c r="AG15" s="17">
        <v>0.47259325367958699</v>
      </c>
      <c r="AH15" s="17">
        <v>0.35727362821979503</v>
      </c>
      <c r="AI15" s="17"/>
      <c r="AJ15" s="17">
        <v>0.50183096554543505</v>
      </c>
      <c r="AK15" s="17">
        <v>0.41252361065959497</v>
      </c>
      <c r="AL15" s="17">
        <v>0.46528364888916202</v>
      </c>
      <c r="AM15" s="17">
        <v>0.497146422444945</v>
      </c>
      <c r="AN15" s="17">
        <v>0.41451764170998001</v>
      </c>
      <c r="AO15" s="17"/>
      <c r="AP15" s="17">
        <v>0.44215533175382798</v>
      </c>
      <c r="AQ15" s="17">
        <v>0.44451406926241699</v>
      </c>
      <c r="AR15" s="17">
        <v>0.41724624612045302</v>
      </c>
      <c r="AS15" s="17"/>
      <c r="AT15" s="17">
        <v>0.504555192114298</v>
      </c>
      <c r="AU15" s="17">
        <v>0.48761364238902699</v>
      </c>
      <c r="AV15" s="17">
        <v>0.35626839487839101</v>
      </c>
      <c r="AW15" s="17">
        <v>0.39229930913050298</v>
      </c>
      <c r="AX15" s="17">
        <v>0.40156431368506201</v>
      </c>
      <c r="AY15" s="17">
        <v>0.35494796829326702</v>
      </c>
    </row>
    <row r="16" spans="2:51" ht="58" x14ac:dyDescent="0.35">
      <c r="B16" s="18" t="s">
        <v>291</v>
      </c>
      <c r="C16" s="17">
        <v>0.111250783962695</v>
      </c>
      <c r="D16" s="17">
        <v>0.107002671721264</v>
      </c>
      <c r="E16" s="17">
        <v>0.114558711733545</v>
      </c>
      <c r="F16" s="17"/>
      <c r="G16" s="17">
        <v>0.148153107304175</v>
      </c>
      <c r="H16" s="17">
        <v>0.12523457326788501</v>
      </c>
      <c r="I16" s="17">
        <v>0.117165393366746</v>
      </c>
      <c r="J16" s="17">
        <v>8.8164544561090699E-2</v>
      </c>
      <c r="K16" s="17">
        <v>7.6109253798383597E-2</v>
      </c>
      <c r="L16" s="17">
        <v>0.112878705530468</v>
      </c>
      <c r="M16" s="17"/>
      <c r="N16" s="17">
        <v>9.3071142266750007E-2</v>
      </c>
      <c r="O16" s="17">
        <v>0.118725798314936</v>
      </c>
      <c r="P16" s="17">
        <v>0.11886021092384499</v>
      </c>
      <c r="Q16" s="17">
        <v>0.11596526903104799</v>
      </c>
      <c r="R16" s="17"/>
      <c r="S16" s="17">
        <v>0.13051817578449901</v>
      </c>
      <c r="T16" s="17">
        <v>0.119500834342021</v>
      </c>
      <c r="U16" s="17">
        <v>8.5271614934135001E-2</v>
      </c>
      <c r="V16" s="17">
        <v>0.106910066697567</v>
      </c>
      <c r="W16" s="17">
        <v>0.143217385743141</v>
      </c>
      <c r="X16" s="17">
        <v>9.6328656588300296E-2</v>
      </c>
      <c r="Y16" s="17">
        <v>0.118718847896482</v>
      </c>
      <c r="Z16" s="17">
        <v>0.114971619122095</v>
      </c>
      <c r="AA16" s="17">
        <v>0.10954462911099801</v>
      </c>
      <c r="AB16" s="17">
        <v>8.1677202240827307E-2</v>
      </c>
      <c r="AC16" s="17">
        <v>0.12109853479559</v>
      </c>
      <c r="AD16" s="17">
        <v>9.1872253881383106E-2</v>
      </c>
      <c r="AE16" s="17"/>
      <c r="AF16" s="17">
        <v>0.102151133724089</v>
      </c>
      <c r="AG16" s="17">
        <v>0.10408340079928199</v>
      </c>
      <c r="AH16" s="17">
        <v>0.15089930705615601</v>
      </c>
      <c r="AI16" s="17"/>
      <c r="AJ16" s="17">
        <v>0.105756733890138</v>
      </c>
      <c r="AK16" s="17">
        <v>0.117891610930331</v>
      </c>
      <c r="AL16" s="17">
        <v>0.100669766787659</v>
      </c>
      <c r="AM16" s="17">
        <v>9.0186213451216898E-2</v>
      </c>
      <c r="AN16" s="17">
        <v>0.12965235535292899</v>
      </c>
      <c r="AO16" s="17"/>
      <c r="AP16" s="17">
        <v>0.105095908469629</v>
      </c>
      <c r="AQ16" s="17">
        <v>0.112384294934623</v>
      </c>
      <c r="AR16" s="17">
        <v>0.133580697282776</v>
      </c>
      <c r="AS16" s="17"/>
      <c r="AT16" s="17">
        <v>9.6603512523029997E-2</v>
      </c>
      <c r="AU16" s="17">
        <v>9.9307302125401703E-2</v>
      </c>
      <c r="AV16" s="17">
        <v>0.13612690594573301</v>
      </c>
      <c r="AW16" s="17">
        <v>0.13515822616626399</v>
      </c>
      <c r="AX16" s="17">
        <v>0.124850858430141</v>
      </c>
      <c r="AY16" s="17">
        <v>0.156505904393336</v>
      </c>
    </row>
    <row r="17" spans="2:51" x14ac:dyDescent="0.35">
      <c r="B17" s="18" t="s">
        <v>173</v>
      </c>
      <c r="C17" s="17">
        <v>9.2174534577036601E-3</v>
      </c>
      <c r="D17" s="17">
        <v>1.04981357735798E-2</v>
      </c>
      <c r="E17" s="17">
        <v>8.0134975512787497E-3</v>
      </c>
      <c r="F17" s="17"/>
      <c r="G17" s="17">
        <v>7.0365483978296296E-3</v>
      </c>
      <c r="H17" s="17">
        <v>8.3662424149243703E-3</v>
      </c>
      <c r="I17" s="17">
        <v>1.80402345719805E-2</v>
      </c>
      <c r="J17" s="17">
        <v>1.23099390472622E-2</v>
      </c>
      <c r="K17" s="17">
        <v>4.9080595646878496E-3</v>
      </c>
      <c r="L17" s="17">
        <v>4.5738340577345096E-3</v>
      </c>
      <c r="M17" s="17"/>
      <c r="N17" s="17">
        <v>5.8961179911304704E-3</v>
      </c>
      <c r="O17" s="17">
        <v>7.3110267468981197E-3</v>
      </c>
      <c r="P17" s="17">
        <v>1.24152108487366E-2</v>
      </c>
      <c r="Q17" s="17">
        <v>1.2098974480615801E-2</v>
      </c>
      <c r="R17" s="17"/>
      <c r="S17" s="17">
        <v>6.5147389668861397E-3</v>
      </c>
      <c r="T17" s="17">
        <v>7.1463456811123403E-3</v>
      </c>
      <c r="U17" s="17">
        <v>1.19204394546119E-2</v>
      </c>
      <c r="V17" s="17">
        <v>7.3186431928466897E-3</v>
      </c>
      <c r="W17" s="17">
        <v>1.01431197988925E-2</v>
      </c>
      <c r="X17" s="17">
        <v>2.70360232514705E-2</v>
      </c>
      <c r="Y17" s="17">
        <v>3.1641658303109702E-3</v>
      </c>
      <c r="Z17" s="17">
        <v>6.2341787379682004E-3</v>
      </c>
      <c r="AA17" s="17">
        <v>1.9782543525639199E-3</v>
      </c>
      <c r="AB17" s="17">
        <v>1.49543373358827E-2</v>
      </c>
      <c r="AC17" s="17">
        <v>5.4666091355520799E-3</v>
      </c>
      <c r="AD17" s="17">
        <v>9.2532879102504503E-3</v>
      </c>
      <c r="AE17" s="17"/>
      <c r="AF17" s="17">
        <v>7.0593047107883897E-3</v>
      </c>
      <c r="AG17" s="17">
        <v>8.8304915005081204E-3</v>
      </c>
      <c r="AH17" s="17">
        <v>1.4117047484445601E-2</v>
      </c>
      <c r="AI17" s="17"/>
      <c r="AJ17" s="17">
        <v>1.6020827966216299E-2</v>
      </c>
      <c r="AK17" s="17">
        <v>7.6543233508717902E-3</v>
      </c>
      <c r="AL17" s="17">
        <v>0</v>
      </c>
      <c r="AM17" s="17">
        <v>1.82643113907516E-2</v>
      </c>
      <c r="AN17" s="17">
        <v>1.9353241693349801E-3</v>
      </c>
      <c r="AO17" s="17"/>
      <c r="AP17" s="17">
        <v>2.0459973545572E-2</v>
      </c>
      <c r="AQ17" s="17">
        <v>6.8915176119986798E-3</v>
      </c>
      <c r="AR17" s="17">
        <v>1.0165790462481899E-2</v>
      </c>
      <c r="AS17" s="17"/>
      <c r="AT17" s="17">
        <v>8.9760778937597006E-3</v>
      </c>
      <c r="AU17" s="17">
        <v>8.7869668886138893E-3</v>
      </c>
      <c r="AV17" s="17">
        <v>1.15512446709765E-2</v>
      </c>
      <c r="AW17" s="17">
        <v>4.9505309561183901E-3</v>
      </c>
      <c r="AX17" s="17">
        <v>7.7212694470806097E-3</v>
      </c>
      <c r="AY17" s="17">
        <v>2.2270373551637902E-2</v>
      </c>
    </row>
    <row r="18" spans="2:51" x14ac:dyDescent="0.35">
      <c r="B18" s="18" t="s">
        <v>72</v>
      </c>
      <c r="C18" s="19">
        <v>6.8208452928438704E-2</v>
      </c>
      <c r="D18" s="19">
        <v>5.4294173373696103E-2</v>
      </c>
      <c r="E18" s="19">
        <v>8.1201706561038395E-2</v>
      </c>
      <c r="F18" s="19"/>
      <c r="G18" s="19">
        <v>9.8297927111078404E-2</v>
      </c>
      <c r="H18" s="19">
        <v>6.9643139828438005E-2</v>
      </c>
      <c r="I18" s="19">
        <v>7.9964767688867303E-2</v>
      </c>
      <c r="J18" s="19">
        <v>6.1644872902740601E-2</v>
      </c>
      <c r="K18" s="19">
        <v>5.8355280597220199E-2</v>
      </c>
      <c r="L18" s="19">
        <v>4.9491065336345702E-2</v>
      </c>
      <c r="M18" s="19"/>
      <c r="N18" s="19">
        <v>5.0890276714867802E-2</v>
      </c>
      <c r="O18" s="19">
        <v>5.6344727377932002E-2</v>
      </c>
      <c r="P18" s="19">
        <v>6.4610744610100093E-2</v>
      </c>
      <c r="Q18" s="19">
        <v>0.101451949020661</v>
      </c>
      <c r="R18" s="19"/>
      <c r="S18" s="19">
        <v>7.8468730773226497E-2</v>
      </c>
      <c r="T18" s="19">
        <v>9.28532208497269E-2</v>
      </c>
      <c r="U18" s="19">
        <v>5.9971933556646297E-2</v>
      </c>
      <c r="V18" s="19">
        <v>7.9827580580037694E-2</v>
      </c>
      <c r="W18" s="19">
        <v>7.4547002141060997E-2</v>
      </c>
      <c r="X18" s="19">
        <v>5.29256811530424E-2</v>
      </c>
      <c r="Y18" s="19">
        <v>6.1356847745225297E-2</v>
      </c>
      <c r="Z18" s="19">
        <v>5.6204049440070597E-2</v>
      </c>
      <c r="AA18" s="19">
        <v>9.2973557798447501E-2</v>
      </c>
      <c r="AB18" s="19">
        <v>2.7601947843004099E-2</v>
      </c>
      <c r="AC18" s="19">
        <v>4.9549912409173801E-2</v>
      </c>
      <c r="AD18" s="19">
        <v>2.82586887476645E-2</v>
      </c>
      <c r="AE18" s="19"/>
      <c r="AF18" s="19">
        <v>5.5336802120488401E-2</v>
      </c>
      <c r="AG18" s="19">
        <v>4.9459893701368898E-2</v>
      </c>
      <c r="AH18" s="19">
        <v>0.11737243319076</v>
      </c>
      <c r="AI18" s="19"/>
      <c r="AJ18" s="19">
        <v>5.9052957422807001E-2</v>
      </c>
      <c r="AK18" s="19">
        <v>5.3191590940367697E-2</v>
      </c>
      <c r="AL18" s="19">
        <v>6.2030994325141302E-2</v>
      </c>
      <c r="AM18" s="19">
        <v>3.6191800538630602E-2</v>
      </c>
      <c r="AN18" s="19">
        <v>0.117024298754818</v>
      </c>
      <c r="AO18" s="19"/>
      <c r="AP18" s="19">
        <v>5.9292272753474297E-2</v>
      </c>
      <c r="AQ18" s="19">
        <v>5.7497299464945001E-2</v>
      </c>
      <c r="AR18" s="19">
        <v>5.74599776725477E-2</v>
      </c>
      <c r="AS18" s="19"/>
      <c r="AT18" s="19">
        <v>5.3992114342454899E-2</v>
      </c>
      <c r="AU18" s="19">
        <v>6.0646790614295898E-2</v>
      </c>
      <c r="AV18" s="19">
        <v>8.1589204433075699E-2</v>
      </c>
      <c r="AW18" s="19">
        <v>9.8602789422597606E-2</v>
      </c>
      <c r="AX18" s="19">
        <v>7.6766492359366501E-2</v>
      </c>
      <c r="AY18" s="19">
        <v>8.4108760744609198E-2</v>
      </c>
    </row>
    <row r="19" spans="2:51" x14ac:dyDescent="0.35">
      <c r="B19" s="16"/>
    </row>
    <row r="20" spans="2:51" x14ac:dyDescent="0.35">
      <c r="B20" t="s">
        <v>77</v>
      </c>
    </row>
    <row r="21" spans="2:51" x14ac:dyDescent="0.35">
      <c r="B21" t="s">
        <v>78</v>
      </c>
    </row>
    <row r="23" spans="2:51" x14ac:dyDescent="0.35">
      <c r="B23"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Y21"/>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300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293</v>
      </c>
      <c r="C9" s="17">
        <v>2.29870286531015E-2</v>
      </c>
      <c r="D9" s="17">
        <v>2.4317667026342599E-2</v>
      </c>
      <c r="E9" s="17">
        <v>2.1260427311099402E-2</v>
      </c>
      <c r="F9" s="17"/>
      <c r="G9" s="17">
        <v>2.2773094788883001E-2</v>
      </c>
      <c r="H9" s="17">
        <v>2.9446579585709402E-2</v>
      </c>
      <c r="I9" s="17">
        <v>3.1681732851964503E-2</v>
      </c>
      <c r="J9" s="17">
        <v>2.34971335868553E-2</v>
      </c>
      <c r="K9" s="17">
        <v>6.4702072044418501E-3</v>
      </c>
      <c r="L9" s="17">
        <v>2.1475209691110698E-2</v>
      </c>
      <c r="M9" s="17"/>
      <c r="N9" s="17">
        <v>2.35457882913803E-2</v>
      </c>
      <c r="O9" s="17">
        <v>1.9204470917790501E-2</v>
      </c>
      <c r="P9" s="17">
        <v>2.225970473707E-2</v>
      </c>
      <c r="Q9" s="17">
        <v>2.7258010167038101E-2</v>
      </c>
      <c r="R9" s="17"/>
      <c r="S9" s="17">
        <v>2.37231495114179E-2</v>
      </c>
      <c r="T9" s="17">
        <v>3.5330509241597E-3</v>
      </c>
      <c r="U9" s="17">
        <v>1.76350649418738E-2</v>
      </c>
      <c r="V9" s="17">
        <v>3.9474346488267698E-2</v>
      </c>
      <c r="W9" s="17">
        <v>3.7083639370180201E-2</v>
      </c>
      <c r="X9" s="17">
        <v>2.2445758968234902E-2</v>
      </c>
      <c r="Y9" s="17">
        <v>2.4181638654068499E-2</v>
      </c>
      <c r="Z9" s="17">
        <v>2.3090303465762001E-2</v>
      </c>
      <c r="AA9" s="17">
        <v>2.42285245843816E-2</v>
      </c>
      <c r="AB9" s="17">
        <v>2.9593633320953099E-2</v>
      </c>
      <c r="AC9" s="17">
        <v>1.0390276079559901E-2</v>
      </c>
      <c r="AD9" s="17">
        <v>3.0729984567670999E-2</v>
      </c>
      <c r="AE9" s="17"/>
      <c r="AF9" s="17">
        <v>1.8934407012241299E-2</v>
      </c>
      <c r="AG9" s="17">
        <v>2.46654901548242E-2</v>
      </c>
      <c r="AH9" s="17">
        <v>3.3341443719342501E-2</v>
      </c>
      <c r="AI9" s="17"/>
      <c r="AJ9" s="17">
        <v>1.9721287910026801E-2</v>
      </c>
      <c r="AK9" s="17">
        <v>2.3872238479815601E-2</v>
      </c>
      <c r="AL9" s="17">
        <v>1.0782375980041E-2</v>
      </c>
      <c r="AM9" s="17">
        <v>7.8967842957096995E-2</v>
      </c>
      <c r="AN9" s="17">
        <v>2.4281386180220101E-2</v>
      </c>
      <c r="AO9" s="17"/>
      <c r="AP9" s="17">
        <v>2.8757034707013501E-2</v>
      </c>
      <c r="AQ9" s="17">
        <v>1.95491975162486E-2</v>
      </c>
      <c r="AR9" s="17">
        <v>1.49665701652193E-2</v>
      </c>
      <c r="AS9" s="17"/>
      <c r="AT9" s="17">
        <v>1.86045974478991E-2</v>
      </c>
      <c r="AU9" s="17">
        <v>3.0007670036606999E-2</v>
      </c>
      <c r="AV9" s="17">
        <v>1.9637587966632598E-2</v>
      </c>
      <c r="AW9" s="17">
        <v>1.8836583602104599E-2</v>
      </c>
      <c r="AX9" s="17">
        <v>2.90477314308418E-2</v>
      </c>
      <c r="AY9" s="17">
        <v>1.01489705801382E-2</v>
      </c>
    </row>
    <row r="10" spans="2:51" x14ac:dyDescent="0.35">
      <c r="B10" s="18" t="s">
        <v>294</v>
      </c>
      <c r="C10" s="17">
        <v>6.1805127234900503E-2</v>
      </c>
      <c r="D10" s="17">
        <v>7.7302418220488098E-2</v>
      </c>
      <c r="E10" s="17">
        <v>4.6992116509283102E-2</v>
      </c>
      <c r="F10" s="17"/>
      <c r="G10" s="17">
        <v>5.7204779203706202E-2</v>
      </c>
      <c r="H10" s="17">
        <v>8.6168066718741096E-2</v>
      </c>
      <c r="I10" s="17">
        <v>6.9038041555866805E-2</v>
      </c>
      <c r="J10" s="17">
        <v>5.0526362951062602E-2</v>
      </c>
      <c r="K10" s="17">
        <v>5.9456707001132598E-2</v>
      </c>
      <c r="L10" s="17">
        <v>4.9927356048009103E-2</v>
      </c>
      <c r="M10" s="17"/>
      <c r="N10" s="17">
        <v>8.6568651197028904E-2</v>
      </c>
      <c r="O10" s="17">
        <v>6.1406361440949297E-2</v>
      </c>
      <c r="P10" s="17">
        <v>5.5875841736031502E-2</v>
      </c>
      <c r="Q10" s="17">
        <v>4.0408352006521299E-2</v>
      </c>
      <c r="R10" s="17"/>
      <c r="S10" s="17">
        <v>5.9815925330382602E-2</v>
      </c>
      <c r="T10" s="17">
        <v>5.2961945931888202E-2</v>
      </c>
      <c r="U10" s="17">
        <v>5.8011967706867298E-2</v>
      </c>
      <c r="V10" s="17">
        <v>5.5825852875448598E-2</v>
      </c>
      <c r="W10" s="17">
        <v>5.8023283506599799E-2</v>
      </c>
      <c r="X10" s="17">
        <v>7.4664670278478396E-2</v>
      </c>
      <c r="Y10" s="17">
        <v>8.7563969063119002E-2</v>
      </c>
      <c r="Z10" s="17">
        <v>9.7165852684441306E-2</v>
      </c>
      <c r="AA10" s="17">
        <v>5.106071087788E-2</v>
      </c>
      <c r="AB10" s="17">
        <v>4.3624576871198799E-2</v>
      </c>
      <c r="AC10" s="17">
        <v>5.9586437993342602E-2</v>
      </c>
      <c r="AD10" s="17">
        <v>8.9565600064610701E-2</v>
      </c>
      <c r="AE10" s="17"/>
      <c r="AF10" s="17">
        <v>6.5782009135612607E-2</v>
      </c>
      <c r="AG10" s="17">
        <v>6.2985210696623301E-2</v>
      </c>
      <c r="AH10" s="17">
        <v>6.2344937313226101E-2</v>
      </c>
      <c r="AI10" s="17"/>
      <c r="AJ10" s="17">
        <v>7.09350691658302E-2</v>
      </c>
      <c r="AK10" s="17">
        <v>6.49340437852272E-2</v>
      </c>
      <c r="AL10" s="17">
        <v>8.1794932729414099E-2</v>
      </c>
      <c r="AM10" s="17">
        <v>1.7044690654843399E-2</v>
      </c>
      <c r="AN10" s="17">
        <v>4.4519296120712801E-2</v>
      </c>
      <c r="AO10" s="17"/>
      <c r="AP10" s="17">
        <v>7.3786328465784007E-2</v>
      </c>
      <c r="AQ10" s="17">
        <v>7.1091731646035702E-2</v>
      </c>
      <c r="AR10" s="17">
        <v>8.0755473390031904E-2</v>
      </c>
      <c r="AS10" s="17"/>
      <c r="AT10" s="17">
        <v>5.7593816932048E-2</v>
      </c>
      <c r="AU10" s="17">
        <v>8.9210249170939199E-2</v>
      </c>
      <c r="AV10" s="17">
        <v>4.59159407820037E-2</v>
      </c>
      <c r="AW10" s="17">
        <v>5.30697393713217E-2</v>
      </c>
      <c r="AX10" s="17">
        <v>5.6082889796039898E-2</v>
      </c>
      <c r="AY10" s="17">
        <v>2.2738627850394998E-2</v>
      </c>
    </row>
    <row r="11" spans="2:51" x14ac:dyDescent="0.35">
      <c r="B11" s="18" t="s">
        <v>295</v>
      </c>
      <c r="C11" s="17">
        <v>0.13387987054491701</v>
      </c>
      <c r="D11" s="17">
        <v>0.14622749656257999</v>
      </c>
      <c r="E11" s="17">
        <v>0.121581062911936</v>
      </c>
      <c r="F11" s="17"/>
      <c r="G11" s="17">
        <v>0.124549511709349</v>
      </c>
      <c r="H11" s="17">
        <v>0.17011199362528701</v>
      </c>
      <c r="I11" s="17">
        <v>0.15854026400066401</v>
      </c>
      <c r="J11" s="17">
        <v>0.117210891389314</v>
      </c>
      <c r="K11" s="17">
        <v>0.11760150247389201</v>
      </c>
      <c r="L11" s="17">
        <v>0.115052365388615</v>
      </c>
      <c r="M11" s="17"/>
      <c r="N11" s="17">
        <v>0.16629812029068999</v>
      </c>
      <c r="O11" s="17">
        <v>0.144591183916469</v>
      </c>
      <c r="P11" s="17">
        <v>0.13055299096254</v>
      </c>
      <c r="Q11" s="17">
        <v>9.2326192433509605E-2</v>
      </c>
      <c r="R11" s="17"/>
      <c r="S11" s="17">
        <v>0.151340698747709</v>
      </c>
      <c r="T11" s="17">
        <v>0.12888930236820401</v>
      </c>
      <c r="U11" s="17">
        <v>0.13873295796228399</v>
      </c>
      <c r="V11" s="17">
        <v>0.107240325360555</v>
      </c>
      <c r="W11" s="17">
        <v>0.13627260112113701</v>
      </c>
      <c r="X11" s="17">
        <v>0.14227770648235299</v>
      </c>
      <c r="Y11" s="17">
        <v>0.16717931823394999</v>
      </c>
      <c r="Z11" s="17">
        <v>0.168685473733831</v>
      </c>
      <c r="AA11" s="17">
        <v>0.124899961388585</v>
      </c>
      <c r="AB11" s="17">
        <v>0.10492021864714</v>
      </c>
      <c r="AC11" s="17">
        <v>0.14980472247358601</v>
      </c>
      <c r="AD11" s="17">
        <v>6.8479303924710702E-2</v>
      </c>
      <c r="AE11" s="17"/>
      <c r="AF11" s="17">
        <v>0.12463134535802101</v>
      </c>
      <c r="AG11" s="17">
        <v>0.15481516147510399</v>
      </c>
      <c r="AH11" s="17">
        <v>0.109760638619847</v>
      </c>
      <c r="AI11" s="17"/>
      <c r="AJ11" s="17">
        <v>0.136715997309097</v>
      </c>
      <c r="AK11" s="17">
        <v>0.15822976756670901</v>
      </c>
      <c r="AL11" s="17">
        <v>0.168515012280337</v>
      </c>
      <c r="AM11" s="17">
        <v>0.18920972089753599</v>
      </c>
      <c r="AN11" s="17">
        <v>8.8994794536693997E-2</v>
      </c>
      <c r="AO11" s="17"/>
      <c r="AP11" s="17">
        <v>0.141709187610427</v>
      </c>
      <c r="AQ11" s="17">
        <v>0.15557855824816899</v>
      </c>
      <c r="AR11" s="17">
        <v>0.152872463860486</v>
      </c>
      <c r="AS11" s="17"/>
      <c r="AT11" s="17">
        <v>0.12355802338895901</v>
      </c>
      <c r="AU11" s="17">
        <v>0.17210490458453401</v>
      </c>
      <c r="AV11" s="17">
        <v>7.6654412003211006E-2</v>
      </c>
      <c r="AW11" s="17">
        <v>9.6267341866490497E-2</v>
      </c>
      <c r="AX11" s="17">
        <v>0.16313552932377101</v>
      </c>
      <c r="AY11" s="17">
        <v>5.8357692498668803E-2</v>
      </c>
    </row>
    <row r="12" spans="2:51" x14ac:dyDescent="0.35">
      <c r="B12" s="18" t="s">
        <v>296</v>
      </c>
      <c r="C12" s="17">
        <v>9.8434265114080099E-2</v>
      </c>
      <c r="D12" s="17">
        <v>0.10311470753095001</v>
      </c>
      <c r="E12" s="17">
        <v>9.3749631805615796E-2</v>
      </c>
      <c r="F12" s="17"/>
      <c r="G12" s="17">
        <v>8.8386861113806295E-2</v>
      </c>
      <c r="H12" s="17">
        <v>0.13078686136544701</v>
      </c>
      <c r="I12" s="17">
        <v>0.118635783128756</v>
      </c>
      <c r="J12" s="17">
        <v>0.109771805825393</v>
      </c>
      <c r="K12" s="17">
        <v>7.2514580177294299E-2</v>
      </c>
      <c r="L12" s="17">
        <v>7.0632152812062296E-2</v>
      </c>
      <c r="M12" s="17"/>
      <c r="N12" s="17">
        <v>0.12726716763920501</v>
      </c>
      <c r="O12" s="17">
        <v>8.4436505561061095E-2</v>
      </c>
      <c r="P12" s="17">
        <v>0.107777561235004</v>
      </c>
      <c r="Q12" s="17">
        <v>7.4006292974237595E-2</v>
      </c>
      <c r="R12" s="17"/>
      <c r="S12" s="17">
        <v>0.110215001681568</v>
      </c>
      <c r="T12" s="17">
        <v>0.104313971229774</v>
      </c>
      <c r="U12" s="17">
        <v>6.9683311592396505E-2</v>
      </c>
      <c r="V12" s="17">
        <v>0.10283546780462</v>
      </c>
      <c r="W12" s="17">
        <v>8.3619215920349405E-2</v>
      </c>
      <c r="X12" s="17">
        <v>0.11015015145750599</v>
      </c>
      <c r="Y12" s="17">
        <v>8.4728781075709803E-2</v>
      </c>
      <c r="Z12" s="17">
        <v>0.13737244244689101</v>
      </c>
      <c r="AA12" s="17">
        <v>0.114985902801728</v>
      </c>
      <c r="AB12" s="17">
        <v>9.2175158721092498E-2</v>
      </c>
      <c r="AC12" s="17">
        <v>9.4490286082366107E-2</v>
      </c>
      <c r="AD12" s="17">
        <v>3.0150746256354399E-2</v>
      </c>
      <c r="AE12" s="17"/>
      <c r="AF12" s="17">
        <v>9.85463567193271E-2</v>
      </c>
      <c r="AG12" s="17">
        <v>0.104907346786535</v>
      </c>
      <c r="AH12" s="17">
        <v>9.2126461532163195E-2</v>
      </c>
      <c r="AI12" s="17"/>
      <c r="AJ12" s="17">
        <v>9.7142431500568394E-2</v>
      </c>
      <c r="AK12" s="17">
        <v>0.119280958501992</v>
      </c>
      <c r="AL12" s="17">
        <v>9.5982582438396705E-2</v>
      </c>
      <c r="AM12" s="17">
        <v>5.9179747594015203E-2</v>
      </c>
      <c r="AN12" s="17">
        <v>8.1847860417483695E-2</v>
      </c>
      <c r="AO12" s="17"/>
      <c r="AP12" s="17">
        <v>9.9927291516639399E-2</v>
      </c>
      <c r="AQ12" s="17">
        <v>0.100554805166781</v>
      </c>
      <c r="AR12" s="17">
        <v>0.14103792459716499</v>
      </c>
      <c r="AS12" s="17"/>
      <c r="AT12" s="17">
        <v>8.6122489710912103E-2</v>
      </c>
      <c r="AU12" s="17">
        <v>0.136986028124614</v>
      </c>
      <c r="AV12" s="17">
        <v>8.8141438942860403E-2</v>
      </c>
      <c r="AW12" s="17">
        <v>4.7104651968245197E-2</v>
      </c>
      <c r="AX12" s="17">
        <v>0.11044004927430499</v>
      </c>
      <c r="AY12" s="17">
        <v>6.1167861912434299E-2</v>
      </c>
    </row>
    <row r="13" spans="2:51" x14ac:dyDescent="0.35">
      <c r="B13" s="18" t="s">
        <v>297</v>
      </c>
      <c r="C13" s="17">
        <v>3.1842540959216202E-2</v>
      </c>
      <c r="D13" s="17">
        <v>3.7570674942576501E-2</v>
      </c>
      <c r="E13" s="17">
        <v>2.6411508424827399E-2</v>
      </c>
      <c r="F13" s="17"/>
      <c r="G13" s="17">
        <v>3.2995145634321502E-2</v>
      </c>
      <c r="H13" s="17">
        <v>5.0461234461212701E-2</v>
      </c>
      <c r="I13" s="17">
        <v>4.3650998314257297E-2</v>
      </c>
      <c r="J13" s="17">
        <v>3.14586458860747E-2</v>
      </c>
      <c r="K13" s="17">
        <v>1.5970853060003301E-2</v>
      </c>
      <c r="L13" s="17">
        <v>1.7333077546551799E-2</v>
      </c>
      <c r="M13" s="17"/>
      <c r="N13" s="17">
        <v>2.1197731062997899E-2</v>
      </c>
      <c r="O13" s="17">
        <v>3.8637857803195501E-2</v>
      </c>
      <c r="P13" s="17">
        <v>3.4147919866727099E-2</v>
      </c>
      <c r="Q13" s="17">
        <v>3.3448399299316603E-2</v>
      </c>
      <c r="R13" s="17"/>
      <c r="S13" s="17">
        <v>3.7781109365357397E-2</v>
      </c>
      <c r="T13" s="17">
        <v>3.0665210377341601E-2</v>
      </c>
      <c r="U13" s="17">
        <v>2.7812158741682701E-2</v>
      </c>
      <c r="V13" s="17">
        <v>2.0128876705911399E-2</v>
      </c>
      <c r="W13" s="17">
        <v>4.82399384098567E-2</v>
      </c>
      <c r="X13" s="17">
        <v>3.1973859827565503E-2</v>
      </c>
      <c r="Y13" s="17">
        <v>4.0722936566690002E-2</v>
      </c>
      <c r="Z13" s="17">
        <v>2.2252975838499799E-2</v>
      </c>
      <c r="AA13" s="17">
        <v>2.5206349849715402E-2</v>
      </c>
      <c r="AB13" s="17">
        <v>3.9575599005249401E-2</v>
      </c>
      <c r="AC13" s="17">
        <v>9.8813912754086297E-3</v>
      </c>
      <c r="AD13" s="17">
        <v>4.3121043705022802E-2</v>
      </c>
      <c r="AE13" s="17"/>
      <c r="AF13" s="17">
        <v>2.6340867159740499E-2</v>
      </c>
      <c r="AG13" s="17">
        <v>3.4680118199924399E-2</v>
      </c>
      <c r="AH13" s="17">
        <v>3.5380257138014598E-2</v>
      </c>
      <c r="AI13" s="17"/>
      <c r="AJ13" s="17">
        <v>2.5515298185099702E-2</v>
      </c>
      <c r="AK13" s="17">
        <v>3.7487837501042197E-2</v>
      </c>
      <c r="AL13" s="17">
        <v>3.4165659902229403E-2</v>
      </c>
      <c r="AM13" s="17">
        <v>4.5285536312235503E-2</v>
      </c>
      <c r="AN13" s="17">
        <v>2.7003670833550701E-2</v>
      </c>
      <c r="AO13" s="17"/>
      <c r="AP13" s="17">
        <v>3.0407757687789701E-2</v>
      </c>
      <c r="AQ13" s="17">
        <v>3.7203276144617499E-2</v>
      </c>
      <c r="AR13" s="17">
        <v>3.3577872981007902E-2</v>
      </c>
      <c r="AS13" s="17"/>
      <c r="AT13" s="17">
        <v>2.08747438098437E-2</v>
      </c>
      <c r="AU13" s="17">
        <v>3.5015503081578102E-2</v>
      </c>
      <c r="AV13" s="17">
        <v>6.0562426743283597E-2</v>
      </c>
      <c r="AW13" s="17">
        <v>3.3999051168326203E-2</v>
      </c>
      <c r="AX13" s="17">
        <v>3.5457024238976897E-2</v>
      </c>
      <c r="AY13" s="17">
        <v>2.3837972019892101E-2</v>
      </c>
    </row>
    <row r="14" spans="2:51" x14ac:dyDescent="0.35">
      <c r="B14" s="18" t="s">
        <v>298</v>
      </c>
      <c r="C14" s="17">
        <v>7.3031483913480197E-3</v>
      </c>
      <c r="D14" s="17">
        <v>8.4578557821059202E-3</v>
      </c>
      <c r="E14" s="17">
        <v>6.2126731470622601E-3</v>
      </c>
      <c r="F14" s="17"/>
      <c r="G14" s="17">
        <v>8.7134853361254695E-3</v>
      </c>
      <c r="H14" s="17">
        <v>1.05392754328506E-2</v>
      </c>
      <c r="I14" s="17">
        <v>8.9679071811459999E-3</v>
      </c>
      <c r="J14" s="17">
        <v>5.4478029567102898E-3</v>
      </c>
      <c r="K14" s="17">
        <v>6.8843473153622397E-3</v>
      </c>
      <c r="L14" s="17">
        <v>4.17657340718223E-3</v>
      </c>
      <c r="M14" s="17"/>
      <c r="N14" s="17">
        <v>8.1473136396182297E-3</v>
      </c>
      <c r="O14" s="17">
        <v>1.05514695428307E-2</v>
      </c>
      <c r="P14" s="17">
        <v>5.3916102242995197E-3</v>
      </c>
      <c r="Q14" s="17">
        <v>3.8276777268592401E-3</v>
      </c>
      <c r="R14" s="17"/>
      <c r="S14" s="17">
        <v>1.12317961525649E-2</v>
      </c>
      <c r="T14" s="17">
        <v>5.5974586274759501E-3</v>
      </c>
      <c r="U14" s="17">
        <v>5.6413835122540801E-3</v>
      </c>
      <c r="V14" s="17">
        <v>4.9907762771867698E-3</v>
      </c>
      <c r="W14" s="17">
        <v>1.3419828486391601E-2</v>
      </c>
      <c r="X14" s="17">
        <v>5.4736747524086497E-3</v>
      </c>
      <c r="Y14" s="17">
        <v>1.90223726082238E-2</v>
      </c>
      <c r="Z14" s="17">
        <v>0</v>
      </c>
      <c r="AA14" s="17">
        <v>1.95076301327583E-3</v>
      </c>
      <c r="AB14" s="17">
        <v>3.29830133049017E-3</v>
      </c>
      <c r="AC14" s="17">
        <v>1.2773507881461201E-2</v>
      </c>
      <c r="AD14" s="17">
        <v>0</v>
      </c>
      <c r="AE14" s="17"/>
      <c r="AF14" s="17">
        <v>4.5286565016775301E-3</v>
      </c>
      <c r="AG14" s="17">
        <v>9.3240533266167897E-3</v>
      </c>
      <c r="AH14" s="17">
        <v>1.01381094935869E-2</v>
      </c>
      <c r="AI14" s="17"/>
      <c r="AJ14" s="17">
        <v>4.8120576664895604E-3</v>
      </c>
      <c r="AK14" s="17">
        <v>1.1832698335634001E-2</v>
      </c>
      <c r="AL14" s="17">
        <v>3.4200590641827798E-3</v>
      </c>
      <c r="AM14" s="17">
        <v>0</v>
      </c>
      <c r="AN14" s="17">
        <v>9.5535562664251193E-3</v>
      </c>
      <c r="AO14" s="17"/>
      <c r="AP14" s="17">
        <v>6.7849646293137401E-3</v>
      </c>
      <c r="AQ14" s="17">
        <v>4.5294637322056399E-3</v>
      </c>
      <c r="AR14" s="17">
        <v>1.0541950669836601E-2</v>
      </c>
      <c r="AS14" s="17"/>
      <c r="AT14" s="17">
        <v>7.5161249097435E-3</v>
      </c>
      <c r="AU14" s="17">
        <v>9.1848161094709203E-3</v>
      </c>
      <c r="AV14" s="17">
        <v>6.3315606665500903E-3</v>
      </c>
      <c r="AW14" s="17">
        <v>0</v>
      </c>
      <c r="AX14" s="17">
        <v>6.4805574647427604E-3</v>
      </c>
      <c r="AY14" s="17">
        <v>6.9217349755184201E-3</v>
      </c>
    </row>
    <row r="15" spans="2:51" x14ac:dyDescent="0.35">
      <c r="B15" s="18" t="s">
        <v>299</v>
      </c>
      <c r="C15" s="17">
        <v>2.81477582059509E-3</v>
      </c>
      <c r="D15" s="17">
        <v>3.2168333860330901E-3</v>
      </c>
      <c r="E15" s="17">
        <v>2.4364181282100299E-3</v>
      </c>
      <c r="F15" s="17"/>
      <c r="G15" s="17">
        <v>5.72909514174391E-3</v>
      </c>
      <c r="H15" s="17">
        <v>3.3937193429439002E-3</v>
      </c>
      <c r="I15" s="17">
        <v>3.2482014735131901E-3</v>
      </c>
      <c r="J15" s="17">
        <v>2.5678522466640202E-3</v>
      </c>
      <c r="K15" s="17">
        <v>0</v>
      </c>
      <c r="L15" s="17">
        <v>2.1475362454153601E-3</v>
      </c>
      <c r="M15" s="17"/>
      <c r="N15" s="17">
        <v>2.9338143963519802E-3</v>
      </c>
      <c r="O15" s="17">
        <v>1.6779907970086601E-3</v>
      </c>
      <c r="P15" s="17">
        <v>3.9434337826973901E-3</v>
      </c>
      <c r="Q15" s="17">
        <v>2.9121176102854299E-3</v>
      </c>
      <c r="R15" s="17"/>
      <c r="S15" s="17">
        <v>0</v>
      </c>
      <c r="T15" s="17">
        <v>3.9907451055998903E-3</v>
      </c>
      <c r="U15" s="17">
        <v>5.7226078426287101E-3</v>
      </c>
      <c r="V15" s="17">
        <v>2.3993489300342201E-3</v>
      </c>
      <c r="W15" s="17">
        <v>4.9100290079080204E-3</v>
      </c>
      <c r="X15" s="17">
        <v>0</v>
      </c>
      <c r="Y15" s="17">
        <v>2.6800132539682099E-3</v>
      </c>
      <c r="Z15" s="17">
        <v>6.4273898547847997E-3</v>
      </c>
      <c r="AA15" s="17">
        <v>0</v>
      </c>
      <c r="AB15" s="17">
        <v>6.1398744367171104E-3</v>
      </c>
      <c r="AC15" s="17">
        <v>5.0976291184858602E-3</v>
      </c>
      <c r="AD15" s="17">
        <v>0</v>
      </c>
      <c r="AE15" s="17"/>
      <c r="AF15" s="17">
        <v>4.9435312112119803E-3</v>
      </c>
      <c r="AG15" s="17">
        <v>6.3235013144929996E-4</v>
      </c>
      <c r="AH15" s="17">
        <v>1.6740543863149201E-3</v>
      </c>
      <c r="AI15" s="17"/>
      <c r="AJ15" s="17">
        <v>3.2546080538911198E-3</v>
      </c>
      <c r="AK15" s="17">
        <v>0</v>
      </c>
      <c r="AL15" s="17">
        <v>7.5216707536986602E-3</v>
      </c>
      <c r="AM15" s="17">
        <v>0</v>
      </c>
      <c r="AN15" s="17">
        <v>5.1700018934083504E-3</v>
      </c>
      <c r="AO15" s="17"/>
      <c r="AP15" s="17">
        <v>2.6107047739211001E-3</v>
      </c>
      <c r="AQ15" s="17">
        <v>1.6376767149300199E-3</v>
      </c>
      <c r="AR15" s="17">
        <v>7.8451457692200795E-3</v>
      </c>
      <c r="AS15" s="17"/>
      <c r="AT15" s="17">
        <v>1.3055506952800401E-3</v>
      </c>
      <c r="AU15" s="17">
        <v>2.32373166521096E-3</v>
      </c>
      <c r="AV15" s="17">
        <v>2.9313777790637399E-3</v>
      </c>
      <c r="AW15" s="17">
        <v>5.1598279569475998E-3</v>
      </c>
      <c r="AX15" s="17">
        <v>5.54502894627611E-3</v>
      </c>
      <c r="AY15" s="17">
        <v>0</v>
      </c>
    </row>
    <row r="16" spans="2:51" x14ac:dyDescent="0.35">
      <c r="B16" s="18" t="s">
        <v>72</v>
      </c>
      <c r="C16" s="19">
        <v>0.64093324328184198</v>
      </c>
      <c r="D16" s="19">
        <v>0.59979234654892399</v>
      </c>
      <c r="E16" s="19">
        <v>0.68135616176196601</v>
      </c>
      <c r="F16" s="19"/>
      <c r="G16" s="19">
        <v>0.65964802707206405</v>
      </c>
      <c r="H16" s="19">
        <v>0.51909226946780895</v>
      </c>
      <c r="I16" s="19">
        <v>0.56623707149383196</v>
      </c>
      <c r="J16" s="19">
        <v>0.65951950515792601</v>
      </c>
      <c r="K16" s="19">
        <v>0.72110180276787295</v>
      </c>
      <c r="L16" s="19">
        <v>0.71925572886105404</v>
      </c>
      <c r="M16" s="19"/>
      <c r="N16" s="19">
        <v>0.56404141348272796</v>
      </c>
      <c r="O16" s="19">
        <v>0.63949416002069503</v>
      </c>
      <c r="P16" s="19">
        <v>0.64005093745563102</v>
      </c>
      <c r="Q16" s="19">
        <v>0.72581295778223198</v>
      </c>
      <c r="R16" s="19"/>
      <c r="S16" s="19">
        <v>0.60589231921099995</v>
      </c>
      <c r="T16" s="19">
        <v>0.67004831543555698</v>
      </c>
      <c r="U16" s="19">
        <v>0.67676054770001304</v>
      </c>
      <c r="V16" s="19">
        <v>0.66710500555797603</v>
      </c>
      <c r="W16" s="19">
        <v>0.61843146417757699</v>
      </c>
      <c r="X16" s="19">
        <v>0.61301417823345405</v>
      </c>
      <c r="Y16" s="19">
        <v>0.57392097054427105</v>
      </c>
      <c r="Z16" s="19">
        <v>0.54500556197578998</v>
      </c>
      <c r="AA16" s="19">
        <v>0.657667787484434</v>
      </c>
      <c r="AB16" s="19">
        <v>0.68067263766715902</v>
      </c>
      <c r="AC16" s="19">
        <v>0.65797574909578904</v>
      </c>
      <c r="AD16" s="19">
        <v>0.73795332148162995</v>
      </c>
      <c r="AE16" s="19"/>
      <c r="AF16" s="19">
        <v>0.65629282690216795</v>
      </c>
      <c r="AG16" s="19">
        <v>0.60799026922892296</v>
      </c>
      <c r="AH16" s="19">
        <v>0.65523409779750497</v>
      </c>
      <c r="AI16" s="19"/>
      <c r="AJ16" s="19">
        <v>0.64190325020899697</v>
      </c>
      <c r="AK16" s="19">
        <v>0.58436245582958102</v>
      </c>
      <c r="AL16" s="19">
        <v>0.59781770685170099</v>
      </c>
      <c r="AM16" s="19">
        <v>0.61031246158427299</v>
      </c>
      <c r="AN16" s="19">
        <v>0.71862943375150501</v>
      </c>
      <c r="AO16" s="19"/>
      <c r="AP16" s="19">
        <v>0.616016730609111</v>
      </c>
      <c r="AQ16" s="19">
        <v>0.60985529083101198</v>
      </c>
      <c r="AR16" s="19">
        <v>0.558402598567033</v>
      </c>
      <c r="AS16" s="19"/>
      <c r="AT16" s="19">
        <v>0.68442465310531497</v>
      </c>
      <c r="AU16" s="19">
        <v>0.52516709722704602</v>
      </c>
      <c r="AV16" s="19">
        <v>0.69982525511639504</v>
      </c>
      <c r="AW16" s="19">
        <v>0.74556280406656406</v>
      </c>
      <c r="AX16" s="19">
        <v>0.59381118952504597</v>
      </c>
      <c r="AY16" s="19">
        <v>0.81682714016295299</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Y18"/>
  <sheetViews>
    <sheetView showGridLines="0" topLeftCell="A12"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305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x14ac:dyDescent="0.35">
      <c r="B9" s="18" t="s">
        <v>301</v>
      </c>
      <c r="C9" s="17">
        <v>8.7645207898203001E-2</v>
      </c>
      <c r="D9" s="17">
        <v>9.8562244179031505E-2</v>
      </c>
      <c r="E9" s="17">
        <v>7.6113166724058295E-2</v>
      </c>
      <c r="F9" s="17"/>
      <c r="G9" s="17">
        <v>7.0328292091116101E-2</v>
      </c>
      <c r="H9" s="17">
        <v>0.131412029941088</v>
      </c>
      <c r="I9" s="17">
        <v>0.143647176321029</v>
      </c>
      <c r="J9" s="17">
        <v>0.12991067889142199</v>
      </c>
      <c r="K9" s="17">
        <v>5.4880233948517702E-2</v>
      </c>
      <c r="L9" s="17">
        <v>4.0136672988376802E-2</v>
      </c>
      <c r="M9" s="17"/>
      <c r="N9" s="17">
        <v>8.6500253037474606E-2</v>
      </c>
      <c r="O9" s="17">
        <v>9.8102147161111999E-2</v>
      </c>
      <c r="P9" s="17">
        <v>9.0489567404437296E-2</v>
      </c>
      <c r="Q9" s="17">
        <v>7.3482018809778601E-2</v>
      </c>
      <c r="R9" s="17"/>
      <c r="S9" s="17">
        <v>7.8073188747047204E-2</v>
      </c>
      <c r="T9" s="17">
        <v>4.9942090833093498E-2</v>
      </c>
      <c r="U9" s="17">
        <v>9.3383942531442499E-2</v>
      </c>
      <c r="V9" s="17">
        <v>4.6308541524058E-2</v>
      </c>
      <c r="W9" s="17">
        <v>9.0755315869435901E-2</v>
      </c>
      <c r="X9" s="17">
        <v>6.9996372496670803E-2</v>
      </c>
      <c r="Y9" s="17">
        <v>7.2955775327712996E-2</v>
      </c>
      <c r="Z9" s="17">
        <v>0.11778070944814301</v>
      </c>
      <c r="AA9" s="17">
        <v>0.119768109159427</v>
      </c>
      <c r="AB9" s="17">
        <v>0.115846477494117</v>
      </c>
      <c r="AC9" s="17">
        <v>9.6702756878050106E-2</v>
      </c>
      <c r="AD9" s="17">
        <v>0.20745790682642901</v>
      </c>
      <c r="AE9" s="17"/>
      <c r="AF9" s="17">
        <v>8.4882649150878203E-2</v>
      </c>
      <c r="AG9" s="17">
        <v>8.7630074944559502E-2</v>
      </c>
      <c r="AH9" s="17">
        <v>0.10334527715179199</v>
      </c>
      <c r="AI9" s="17"/>
      <c r="AJ9" s="17">
        <v>6.1992176164881799E-2</v>
      </c>
      <c r="AK9" s="17">
        <v>0.125403838522679</v>
      </c>
      <c r="AL9" s="17">
        <v>6.1462246100286201E-2</v>
      </c>
      <c r="AM9" s="17">
        <v>0.12665198216561999</v>
      </c>
      <c r="AN9" s="17">
        <v>8.6025448138344104E-2</v>
      </c>
      <c r="AO9" s="17"/>
      <c r="AP9" s="17">
        <v>6.3216868245850197E-2</v>
      </c>
      <c r="AQ9" s="17">
        <v>0.116216208759884</v>
      </c>
      <c r="AR9" s="17">
        <v>7.8884336037275293E-2</v>
      </c>
      <c r="AS9" s="17"/>
      <c r="AT9" s="17">
        <v>3.7856176246293997E-2</v>
      </c>
      <c r="AU9" s="17">
        <v>0.16326938062333099</v>
      </c>
      <c r="AV9" s="17" t="s">
        <v>74</v>
      </c>
      <c r="AW9" s="17" t="s">
        <v>74</v>
      </c>
      <c r="AX9" s="17" t="s">
        <v>74</v>
      </c>
      <c r="AY9" s="17" t="s">
        <v>74</v>
      </c>
    </row>
    <row r="10" spans="2:51" x14ac:dyDescent="0.35">
      <c r="B10" s="18" t="s">
        <v>302</v>
      </c>
      <c r="C10" s="17">
        <v>0.69606804337339201</v>
      </c>
      <c r="D10" s="17">
        <v>0.70174674729266495</v>
      </c>
      <c r="E10" s="17">
        <v>0.68975070125621996</v>
      </c>
      <c r="F10" s="17"/>
      <c r="G10" s="17">
        <v>0.59550612917174095</v>
      </c>
      <c r="H10" s="17">
        <v>0.61589914414102798</v>
      </c>
      <c r="I10" s="17">
        <v>0.60124525689798503</v>
      </c>
      <c r="J10" s="17">
        <v>0.64980872560527003</v>
      </c>
      <c r="K10" s="17">
        <v>0.75201186809004505</v>
      </c>
      <c r="L10" s="17">
        <v>0.79242572763179098</v>
      </c>
      <c r="M10" s="17"/>
      <c r="N10" s="17">
        <v>0.76260812797348898</v>
      </c>
      <c r="O10" s="17">
        <v>0.69427030676013302</v>
      </c>
      <c r="P10" s="17">
        <v>0.69208487999836499</v>
      </c>
      <c r="Q10" s="17">
        <v>0.59501672159230901</v>
      </c>
      <c r="R10" s="17"/>
      <c r="S10" s="17">
        <v>0.71800907959139104</v>
      </c>
      <c r="T10" s="17">
        <v>0.71450537425382199</v>
      </c>
      <c r="U10" s="17">
        <v>0.69128129509757896</v>
      </c>
      <c r="V10" s="17">
        <v>0.73880742925998799</v>
      </c>
      <c r="W10" s="17">
        <v>0.69311114509568394</v>
      </c>
      <c r="X10" s="17">
        <v>0.69447801461091396</v>
      </c>
      <c r="Y10" s="17">
        <v>0.73414822885876196</v>
      </c>
      <c r="Z10" s="17">
        <v>0.70800070512647995</v>
      </c>
      <c r="AA10" s="17">
        <v>0.65111785893044605</v>
      </c>
      <c r="AB10" s="17">
        <v>0.69388137186451904</v>
      </c>
      <c r="AC10" s="17">
        <v>0.62490260656438301</v>
      </c>
      <c r="AD10" s="17">
        <v>0.58818700207641195</v>
      </c>
      <c r="AE10" s="17"/>
      <c r="AF10" s="17">
        <v>0.715488009938406</v>
      </c>
      <c r="AG10" s="17">
        <v>0.70120002729573405</v>
      </c>
      <c r="AH10" s="17">
        <v>0.63511823866515804</v>
      </c>
      <c r="AI10" s="17"/>
      <c r="AJ10" s="17">
        <v>0.74376389380544605</v>
      </c>
      <c r="AK10" s="17">
        <v>0.65272396527111598</v>
      </c>
      <c r="AL10" s="17">
        <v>0.75917466022977198</v>
      </c>
      <c r="AM10" s="17">
        <v>0.65984644852119301</v>
      </c>
      <c r="AN10" s="17">
        <v>0.656435849339157</v>
      </c>
      <c r="AO10" s="17"/>
      <c r="AP10" s="17">
        <v>0.749724252335913</v>
      </c>
      <c r="AQ10" s="17">
        <v>0.67690081036687499</v>
      </c>
      <c r="AR10" s="17">
        <v>0.69897981784344998</v>
      </c>
      <c r="AS10" s="17"/>
      <c r="AT10" s="17">
        <v>0.77942135880271302</v>
      </c>
      <c r="AU10" s="17">
        <v>0.56946334121109599</v>
      </c>
      <c r="AV10" s="17" t="s">
        <v>74</v>
      </c>
      <c r="AW10" s="17" t="s">
        <v>74</v>
      </c>
      <c r="AX10" s="17" t="s">
        <v>74</v>
      </c>
      <c r="AY10" s="17" t="s">
        <v>74</v>
      </c>
    </row>
    <row r="11" spans="2:51" ht="29" x14ac:dyDescent="0.35">
      <c r="B11" s="18" t="s">
        <v>303</v>
      </c>
      <c r="C11" s="17">
        <v>3.6512585788836399E-2</v>
      </c>
      <c r="D11" s="17">
        <v>3.3186532053770097E-2</v>
      </c>
      <c r="E11" s="17">
        <v>4.00836571318808E-2</v>
      </c>
      <c r="F11" s="17"/>
      <c r="G11" s="17">
        <v>9.1362731617725998E-2</v>
      </c>
      <c r="H11" s="17">
        <v>6.0374951681399502E-2</v>
      </c>
      <c r="I11" s="17">
        <v>7.0322371326775504E-2</v>
      </c>
      <c r="J11" s="17">
        <v>3.1366599054689102E-2</v>
      </c>
      <c r="K11" s="17">
        <v>1.99450928637467E-2</v>
      </c>
      <c r="L11" s="17">
        <v>1.0803633602992401E-2</v>
      </c>
      <c r="M11" s="17"/>
      <c r="N11" s="17">
        <v>4.3361864063666301E-2</v>
      </c>
      <c r="O11" s="17">
        <v>3.57791931516857E-2</v>
      </c>
      <c r="P11" s="17">
        <v>2.62001465048502E-2</v>
      </c>
      <c r="Q11" s="17">
        <v>3.84082404167084E-2</v>
      </c>
      <c r="R11" s="17"/>
      <c r="S11" s="17">
        <v>4.7521361135321502E-2</v>
      </c>
      <c r="T11" s="17">
        <v>3.6233150756826801E-2</v>
      </c>
      <c r="U11" s="17">
        <v>2.0064823675543301E-2</v>
      </c>
      <c r="V11" s="17">
        <v>2.79114321587208E-2</v>
      </c>
      <c r="W11" s="17">
        <v>3.08427970102708E-2</v>
      </c>
      <c r="X11" s="17">
        <v>5.8508050529611097E-2</v>
      </c>
      <c r="Y11" s="17">
        <v>3.8800742030652501E-2</v>
      </c>
      <c r="Z11" s="17">
        <v>2.7222340569857301E-2</v>
      </c>
      <c r="AA11" s="17">
        <v>3.1440549577627298E-2</v>
      </c>
      <c r="AB11" s="17">
        <v>1.9293366947628499E-2</v>
      </c>
      <c r="AC11" s="17">
        <v>7.3646487464631802E-2</v>
      </c>
      <c r="AD11" s="17">
        <v>4.4758327085321702E-2</v>
      </c>
      <c r="AE11" s="17"/>
      <c r="AF11" s="17">
        <v>2.9820908037350598E-2</v>
      </c>
      <c r="AG11" s="17">
        <v>3.8801650566248201E-2</v>
      </c>
      <c r="AH11" s="17">
        <v>4.7946548267062801E-2</v>
      </c>
      <c r="AI11" s="17"/>
      <c r="AJ11" s="17">
        <v>2.4828004477100402E-2</v>
      </c>
      <c r="AK11" s="17">
        <v>5.7336800870508103E-2</v>
      </c>
      <c r="AL11" s="17">
        <v>1.15023508464053E-2</v>
      </c>
      <c r="AM11" s="17">
        <v>7.1219414934485303E-2</v>
      </c>
      <c r="AN11" s="17">
        <v>6.2993599244991302E-2</v>
      </c>
      <c r="AO11" s="17"/>
      <c r="AP11" s="17">
        <v>3.0242363587072101E-2</v>
      </c>
      <c r="AQ11" s="17">
        <v>4.7270603489633502E-2</v>
      </c>
      <c r="AR11" s="17">
        <v>3.01993184496002E-2</v>
      </c>
      <c r="AS11" s="17"/>
      <c r="AT11" s="17">
        <v>2.13375727928098E-2</v>
      </c>
      <c r="AU11" s="17">
        <v>5.9561794938771201E-2</v>
      </c>
      <c r="AV11" s="17" t="s">
        <v>74</v>
      </c>
      <c r="AW11" s="17" t="s">
        <v>74</v>
      </c>
      <c r="AX11" s="17" t="s">
        <v>74</v>
      </c>
      <c r="AY11" s="17" t="s">
        <v>74</v>
      </c>
    </row>
    <row r="12" spans="2:51" ht="43.5" x14ac:dyDescent="0.35">
      <c r="B12" s="18" t="s">
        <v>304</v>
      </c>
      <c r="C12" s="17">
        <v>0.160746236654876</v>
      </c>
      <c r="D12" s="17">
        <v>0.151869133218097</v>
      </c>
      <c r="E12" s="17">
        <v>0.17033500191495601</v>
      </c>
      <c r="F12" s="17"/>
      <c r="G12" s="17">
        <v>0.17729375344183701</v>
      </c>
      <c r="H12" s="17">
        <v>0.17721680718389399</v>
      </c>
      <c r="I12" s="17">
        <v>0.16786824135843301</v>
      </c>
      <c r="J12" s="17">
        <v>0.17601234067645499</v>
      </c>
      <c r="K12" s="17">
        <v>0.15821748908159</v>
      </c>
      <c r="L12" s="17">
        <v>0.13920926959351801</v>
      </c>
      <c r="M12" s="17"/>
      <c r="N12" s="17">
        <v>9.7425387143653105E-2</v>
      </c>
      <c r="O12" s="17">
        <v>0.15657646529041599</v>
      </c>
      <c r="P12" s="17">
        <v>0.16816483512098601</v>
      </c>
      <c r="Q12" s="17">
        <v>0.258845893771119</v>
      </c>
      <c r="R12" s="17"/>
      <c r="S12" s="17">
        <v>0.145419402519325</v>
      </c>
      <c r="T12" s="17">
        <v>0.17761031366363</v>
      </c>
      <c r="U12" s="17">
        <v>0.17618244454186599</v>
      </c>
      <c r="V12" s="17">
        <v>0.17934382155343501</v>
      </c>
      <c r="W12" s="17">
        <v>0.17024436228996301</v>
      </c>
      <c r="X12" s="17">
        <v>0.156463243647083</v>
      </c>
      <c r="Y12" s="17">
        <v>0.136418007621187</v>
      </c>
      <c r="Z12" s="17">
        <v>0.1208523853783</v>
      </c>
      <c r="AA12" s="17">
        <v>0.178857335883049</v>
      </c>
      <c r="AB12" s="17">
        <v>0.14985201282591901</v>
      </c>
      <c r="AC12" s="17">
        <v>0.16456017994515099</v>
      </c>
      <c r="AD12" s="17">
        <v>0.130268752286405</v>
      </c>
      <c r="AE12" s="17"/>
      <c r="AF12" s="17">
        <v>0.15594865915912901</v>
      </c>
      <c r="AG12" s="17">
        <v>0.151892581906726</v>
      </c>
      <c r="AH12" s="17">
        <v>0.19535097604947901</v>
      </c>
      <c r="AI12" s="17"/>
      <c r="AJ12" s="17">
        <v>0.15670930098972599</v>
      </c>
      <c r="AK12" s="17">
        <v>0.14033182763492399</v>
      </c>
      <c r="AL12" s="17">
        <v>0.15815692562908901</v>
      </c>
      <c r="AM12" s="17">
        <v>0.14228215437870201</v>
      </c>
      <c r="AN12" s="17">
        <v>0.177862564076326</v>
      </c>
      <c r="AO12" s="17"/>
      <c r="AP12" s="17">
        <v>0.14350469496357701</v>
      </c>
      <c r="AQ12" s="17">
        <v>0.13823906111074599</v>
      </c>
      <c r="AR12" s="17">
        <v>0.18043783534295799</v>
      </c>
      <c r="AS12" s="17"/>
      <c r="AT12" s="17">
        <v>0.145940530325849</v>
      </c>
      <c r="AU12" s="17">
        <v>0.18323450878219499</v>
      </c>
      <c r="AV12" s="17" t="s">
        <v>74</v>
      </c>
      <c r="AW12" s="17" t="s">
        <v>74</v>
      </c>
      <c r="AX12" s="17" t="s">
        <v>74</v>
      </c>
      <c r="AY12" s="17" t="s">
        <v>74</v>
      </c>
    </row>
    <row r="13" spans="2:51" x14ac:dyDescent="0.35">
      <c r="B13" s="18" t="s">
        <v>72</v>
      </c>
      <c r="C13" s="19">
        <v>1.90279262846931E-2</v>
      </c>
      <c r="D13" s="19">
        <v>1.4635343256436201E-2</v>
      </c>
      <c r="E13" s="19">
        <v>2.3717472972885501E-2</v>
      </c>
      <c r="F13" s="19"/>
      <c r="G13" s="19">
        <v>6.5509093677580094E-2</v>
      </c>
      <c r="H13" s="19">
        <v>1.5097067052590301E-2</v>
      </c>
      <c r="I13" s="19">
        <v>1.6916954095777401E-2</v>
      </c>
      <c r="J13" s="19">
        <v>1.29016557721635E-2</v>
      </c>
      <c r="K13" s="19">
        <v>1.4945316016099899E-2</v>
      </c>
      <c r="L13" s="19">
        <v>1.74246961833226E-2</v>
      </c>
      <c r="M13" s="19"/>
      <c r="N13" s="19">
        <v>1.01043677817167E-2</v>
      </c>
      <c r="O13" s="19">
        <v>1.5271887636653299E-2</v>
      </c>
      <c r="P13" s="19">
        <v>2.30605709713608E-2</v>
      </c>
      <c r="Q13" s="19">
        <v>3.4247125410085497E-2</v>
      </c>
      <c r="R13" s="19"/>
      <c r="S13" s="19">
        <v>1.09769680069161E-2</v>
      </c>
      <c r="T13" s="19">
        <v>2.1709070492627099E-2</v>
      </c>
      <c r="U13" s="19">
        <v>1.90874941535688E-2</v>
      </c>
      <c r="V13" s="19">
        <v>7.6287755037981603E-3</v>
      </c>
      <c r="W13" s="19">
        <v>1.5046379734645701E-2</v>
      </c>
      <c r="X13" s="19">
        <v>2.0554318715721699E-2</v>
      </c>
      <c r="Y13" s="19">
        <v>1.76772461616856E-2</v>
      </c>
      <c r="Z13" s="19">
        <v>2.6143859477219901E-2</v>
      </c>
      <c r="AA13" s="19">
        <v>1.8816146449450299E-2</v>
      </c>
      <c r="AB13" s="19">
        <v>2.11267708678161E-2</v>
      </c>
      <c r="AC13" s="19">
        <v>4.01879691477839E-2</v>
      </c>
      <c r="AD13" s="19">
        <v>2.9328011725432201E-2</v>
      </c>
      <c r="AE13" s="19"/>
      <c r="AF13" s="19">
        <v>1.38597737142359E-2</v>
      </c>
      <c r="AG13" s="19">
        <v>2.0475665286732399E-2</v>
      </c>
      <c r="AH13" s="19">
        <v>1.8238959866508201E-2</v>
      </c>
      <c r="AI13" s="19"/>
      <c r="AJ13" s="19">
        <v>1.2706624562846E-2</v>
      </c>
      <c r="AK13" s="19">
        <v>2.42035677007717E-2</v>
      </c>
      <c r="AL13" s="19">
        <v>9.7038171944472396E-3</v>
      </c>
      <c r="AM13" s="19">
        <v>0</v>
      </c>
      <c r="AN13" s="19">
        <v>1.6682539201181901E-2</v>
      </c>
      <c r="AO13" s="19"/>
      <c r="AP13" s="19">
        <v>1.33118208675877E-2</v>
      </c>
      <c r="AQ13" s="19">
        <v>2.13733162728619E-2</v>
      </c>
      <c r="AR13" s="19">
        <v>1.1498692326716501E-2</v>
      </c>
      <c r="AS13" s="19"/>
      <c r="AT13" s="19">
        <v>1.5444361832334301E-2</v>
      </c>
      <c r="AU13" s="19">
        <v>2.4470974444607E-2</v>
      </c>
      <c r="AV13" s="19" t="s">
        <v>74</v>
      </c>
      <c r="AW13" s="19" t="s">
        <v>74</v>
      </c>
      <c r="AX13" s="19" t="s">
        <v>74</v>
      </c>
      <c r="AY13" s="19" t="s">
        <v>74</v>
      </c>
    </row>
    <row r="14" spans="2:51" x14ac:dyDescent="0.35">
      <c r="B14" t="s">
        <v>834</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I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9" width="20.7265625" customWidth="1"/>
  </cols>
  <sheetData>
    <row r="2" spans="2:9" ht="40" customHeight="1" x14ac:dyDescent="0.35">
      <c r="D2" s="42" t="s">
        <v>316</v>
      </c>
      <c r="E2" s="38"/>
      <c r="F2" s="38"/>
      <c r="G2" s="38"/>
      <c r="H2" s="38"/>
      <c r="I2" s="38"/>
    </row>
    <row r="6" spans="2:9" ht="50" customHeight="1" x14ac:dyDescent="0.35">
      <c r="B6" s="23" t="s">
        <v>14</v>
      </c>
      <c r="C6" s="23" t="s">
        <v>307</v>
      </c>
      <c r="D6" s="23" t="s">
        <v>308</v>
      </c>
      <c r="E6" s="23" t="s">
        <v>309</v>
      </c>
      <c r="F6" s="23" t="s">
        <v>310</v>
      </c>
      <c r="G6" s="23" t="s">
        <v>311</v>
      </c>
      <c r="H6" s="23" t="s">
        <v>312</v>
      </c>
    </row>
    <row r="7" spans="2:9" ht="29" x14ac:dyDescent="0.35">
      <c r="B7" s="18" t="s">
        <v>313</v>
      </c>
      <c r="C7" s="17">
        <v>0.30423889861088899</v>
      </c>
      <c r="D7" s="17">
        <v>0.78940661545501301</v>
      </c>
      <c r="E7" s="17">
        <v>0.734315778118798</v>
      </c>
      <c r="F7" s="17">
        <v>0.75641868019068004</v>
      </c>
      <c r="G7" s="17">
        <v>0.20321210960371799</v>
      </c>
      <c r="H7" s="17">
        <v>0.14419948246537201</v>
      </c>
    </row>
    <row r="8" spans="2:9" ht="43.5" x14ac:dyDescent="0.35">
      <c r="B8" s="18" t="s">
        <v>314</v>
      </c>
      <c r="C8" s="17">
        <v>0.48512747050081201</v>
      </c>
      <c r="D8" s="17">
        <v>0.138515718060818</v>
      </c>
      <c r="E8" s="17">
        <v>0.18743107394594799</v>
      </c>
      <c r="F8" s="17">
        <v>0.1795015600472</v>
      </c>
      <c r="G8" s="17">
        <v>0.43601446717382703</v>
      </c>
      <c r="H8" s="17">
        <v>0.33481143743991798</v>
      </c>
    </row>
    <row r="9" spans="2:9" ht="29" x14ac:dyDescent="0.35">
      <c r="B9" s="18" t="s">
        <v>315</v>
      </c>
      <c r="C9" s="17">
        <v>0.173537297381894</v>
      </c>
      <c r="D9" s="17">
        <v>5.0238843338922999E-2</v>
      </c>
      <c r="E9" s="17">
        <v>5.4402740380285301E-2</v>
      </c>
      <c r="F9" s="17">
        <v>4.4874487562408402E-2</v>
      </c>
      <c r="G9" s="17">
        <v>0.31627575917443002</v>
      </c>
      <c r="H9" s="17">
        <v>0.46311814807601398</v>
      </c>
    </row>
    <row r="10" spans="2:9" x14ac:dyDescent="0.35">
      <c r="B10" s="18" t="s">
        <v>72</v>
      </c>
      <c r="C10" s="17">
        <v>3.7096333506405101E-2</v>
      </c>
      <c r="D10" s="17">
        <v>2.1838823145246E-2</v>
      </c>
      <c r="E10" s="17">
        <v>2.3850407554969599E-2</v>
      </c>
      <c r="F10" s="17">
        <v>1.92052721997115E-2</v>
      </c>
      <c r="G10" s="17">
        <v>4.44976640480245E-2</v>
      </c>
      <c r="H10" s="17">
        <v>5.7870932018695503E-2</v>
      </c>
    </row>
    <row r="11" spans="2:9" x14ac:dyDescent="0.35">
      <c r="B11" s="16"/>
      <c r="C11" s="16"/>
      <c r="D11" s="16"/>
      <c r="E11" s="16"/>
      <c r="F11" s="16"/>
      <c r="G11" s="16"/>
      <c r="H11" s="16"/>
    </row>
    <row r="12" spans="2:9" x14ac:dyDescent="0.35">
      <c r="B12" t="s">
        <v>77</v>
      </c>
    </row>
    <row r="13" spans="2:9" x14ac:dyDescent="0.35">
      <c r="B13" t="s">
        <v>78</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317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313</v>
      </c>
      <c r="C9" s="17">
        <v>0.30423889861088899</v>
      </c>
      <c r="D9" s="17">
        <v>0.36735866394533701</v>
      </c>
      <c r="E9" s="17">
        <v>0.24256236150893201</v>
      </c>
      <c r="F9" s="17"/>
      <c r="G9" s="17">
        <v>0.236924915148534</v>
      </c>
      <c r="H9" s="17">
        <v>0.299848891884544</v>
      </c>
      <c r="I9" s="17">
        <v>0.31214431361697698</v>
      </c>
      <c r="J9" s="17">
        <v>0.30639070953877801</v>
      </c>
      <c r="K9" s="17">
        <v>0.304590551094644</v>
      </c>
      <c r="L9" s="17">
        <v>0.34397018912409699</v>
      </c>
      <c r="M9" s="17"/>
      <c r="N9" s="17">
        <v>0.39728879413419399</v>
      </c>
      <c r="O9" s="17">
        <v>0.295795044593058</v>
      </c>
      <c r="P9" s="17">
        <v>0.27883081030231399</v>
      </c>
      <c r="Q9" s="17">
        <v>0.23746298546626901</v>
      </c>
      <c r="R9" s="17"/>
      <c r="S9" s="17">
        <v>0.30026648190996502</v>
      </c>
      <c r="T9" s="17">
        <v>0.28772715282091998</v>
      </c>
      <c r="U9" s="17">
        <v>0.29605454677365001</v>
      </c>
      <c r="V9" s="17">
        <v>0.32019498444368599</v>
      </c>
      <c r="W9" s="17">
        <v>0.33670819882570002</v>
      </c>
      <c r="X9" s="17">
        <v>0.30547641644676099</v>
      </c>
      <c r="Y9" s="17">
        <v>0.28279856669659098</v>
      </c>
      <c r="Z9" s="17">
        <v>0.31262532887754002</v>
      </c>
      <c r="AA9" s="17">
        <v>0.28096966534773599</v>
      </c>
      <c r="AB9" s="17">
        <v>0.33711112557864897</v>
      </c>
      <c r="AC9" s="17">
        <v>0.31467833548904001</v>
      </c>
      <c r="AD9" s="17">
        <v>0.30402298413113898</v>
      </c>
      <c r="AE9" s="17"/>
      <c r="AF9" s="17">
        <v>0.31722675611893703</v>
      </c>
      <c r="AG9" s="17">
        <v>0.337247338147392</v>
      </c>
      <c r="AH9" s="17">
        <v>0.24419936768120501</v>
      </c>
      <c r="AI9" s="17"/>
      <c r="AJ9" s="17">
        <v>0.32278366270947501</v>
      </c>
      <c r="AK9" s="17">
        <v>0.31971040366915998</v>
      </c>
      <c r="AL9" s="17">
        <v>0.39889256263772399</v>
      </c>
      <c r="AM9" s="17">
        <v>0.29263170647891301</v>
      </c>
      <c r="AN9" s="17">
        <v>0.23180012239890699</v>
      </c>
      <c r="AO9" s="17"/>
      <c r="AP9" s="17">
        <v>0.33454578667865797</v>
      </c>
      <c r="AQ9" s="17">
        <v>0.318726836357762</v>
      </c>
      <c r="AR9" s="17">
        <v>0.36236198779840001</v>
      </c>
      <c r="AS9" s="17"/>
      <c r="AT9" s="17">
        <v>0.368010201551071</v>
      </c>
      <c r="AU9" s="17">
        <v>0.31739535850008399</v>
      </c>
      <c r="AV9" s="17">
        <v>0.207842340087244</v>
      </c>
      <c r="AW9" s="17">
        <v>0.21710223757616701</v>
      </c>
      <c r="AX9" s="17">
        <v>0.26944766088123301</v>
      </c>
      <c r="AY9" s="17">
        <v>0.205331492882811</v>
      </c>
    </row>
    <row r="10" spans="2:51" ht="43.5" x14ac:dyDescent="0.35">
      <c r="B10" s="18" t="s">
        <v>314</v>
      </c>
      <c r="C10" s="17">
        <v>0.48512747050081201</v>
      </c>
      <c r="D10" s="17">
        <v>0.45841502837540898</v>
      </c>
      <c r="E10" s="17">
        <v>0.51160386041935102</v>
      </c>
      <c r="F10" s="17"/>
      <c r="G10" s="17">
        <v>0.45730299529275098</v>
      </c>
      <c r="H10" s="17">
        <v>0.46693509043603898</v>
      </c>
      <c r="I10" s="17">
        <v>0.44498913170618698</v>
      </c>
      <c r="J10" s="17">
        <v>0.470248204365388</v>
      </c>
      <c r="K10" s="17">
        <v>0.53725904495742505</v>
      </c>
      <c r="L10" s="17">
        <v>0.52802427205897695</v>
      </c>
      <c r="M10" s="17"/>
      <c r="N10" s="17">
        <v>0.44624624750908098</v>
      </c>
      <c r="O10" s="17">
        <v>0.49651712648392199</v>
      </c>
      <c r="P10" s="17">
        <v>0.49923278533937998</v>
      </c>
      <c r="Q10" s="17">
        <v>0.50242147928481595</v>
      </c>
      <c r="R10" s="17"/>
      <c r="S10" s="17">
        <v>0.44931840225620201</v>
      </c>
      <c r="T10" s="17">
        <v>0.49056858486132698</v>
      </c>
      <c r="U10" s="17">
        <v>0.49375686190372198</v>
      </c>
      <c r="V10" s="17">
        <v>0.46368014124043599</v>
      </c>
      <c r="W10" s="17">
        <v>0.51358892143863999</v>
      </c>
      <c r="X10" s="17">
        <v>0.45490251375706803</v>
      </c>
      <c r="Y10" s="17">
        <v>0.55346771040815501</v>
      </c>
      <c r="Z10" s="17">
        <v>0.53876713386497199</v>
      </c>
      <c r="AA10" s="17">
        <v>0.50146457271168199</v>
      </c>
      <c r="AB10" s="17">
        <v>0.47812047364653598</v>
      </c>
      <c r="AC10" s="17">
        <v>0.45685049936750899</v>
      </c>
      <c r="AD10" s="17">
        <v>0.44904458878115999</v>
      </c>
      <c r="AE10" s="17"/>
      <c r="AF10" s="17">
        <v>0.491552747661611</v>
      </c>
      <c r="AG10" s="17">
        <v>0.48942425840387599</v>
      </c>
      <c r="AH10" s="17">
        <v>0.47854713365088902</v>
      </c>
      <c r="AI10" s="17"/>
      <c r="AJ10" s="17">
        <v>0.50716856852615699</v>
      </c>
      <c r="AK10" s="17">
        <v>0.47845436734343699</v>
      </c>
      <c r="AL10" s="17">
        <v>0.44694234327353199</v>
      </c>
      <c r="AM10" s="17">
        <v>0.44148718286390598</v>
      </c>
      <c r="AN10" s="17">
        <v>0.48264140827125801</v>
      </c>
      <c r="AO10" s="17"/>
      <c r="AP10" s="17">
        <v>0.49369245569791698</v>
      </c>
      <c r="AQ10" s="17">
        <v>0.477613400953036</v>
      </c>
      <c r="AR10" s="17">
        <v>0.47495832131045901</v>
      </c>
      <c r="AS10" s="17"/>
      <c r="AT10" s="17">
        <v>0.49727578418577301</v>
      </c>
      <c r="AU10" s="17">
        <v>0.46839308431929699</v>
      </c>
      <c r="AV10" s="17">
        <v>0.48344261900778401</v>
      </c>
      <c r="AW10" s="17">
        <v>0.48877977736286299</v>
      </c>
      <c r="AX10" s="17">
        <v>0.48191289382810398</v>
      </c>
      <c r="AY10" s="17">
        <v>0.49053793901942899</v>
      </c>
    </row>
    <row r="11" spans="2:51" ht="29" x14ac:dyDescent="0.35">
      <c r="B11" s="18" t="s">
        <v>315</v>
      </c>
      <c r="C11" s="17">
        <v>0.173537297381894</v>
      </c>
      <c r="D11" s="17">
        <v>0.14154328564733801</v>
      </c>
      <c r="E11" s="17">
        <v>0.20469869761432399</v>
      </c>
      <c r="F11" s="17"/>
      <c r="G11" s="17">
        <v>0.249235265927195</v>
      </c>
      <c r="H11" s="17">
        <v>0.183770120236143</v>
      </c>
      <c r="I11" s="17">
        <v>0.20081586651597599</v>
      </c>
      <c r="J11" s="17">
        <v>0.183786697510187</v>
      </c>
      <c r="K11" s="17">
        <v>0.13725938052350301</v>
      </c>
      <c r="L11" s="17">
        <v>0.108974163131051</v>
      </c>
      <c r="M11" s="17"/>
      <c r="N11" s="17">
        <v>0.139063450380182</v>
      </c>
      <c r="O11" s="17">
        <v>0.16775244578819801</v>
      </c>
      <c r="P11" s="17">
        <v>0.17106882612955601</v>
      </c>
      <c r="Q11" s="17">
        <v>0.21735214194594199</v>
      </c>
      <c r="R11" s="17"/>
      <c r="S11" s="17">
        <v>0.195790038594719</v>
      </c>
      <c r="T11" s="17">
        <v>0.19061653812158699</v>
      </c>
      <c r="U11" s="17">
        <v>0.17301777488140599</v>
      </c>
      <c r="V11" s="17">
        <v>0.17406228122221201</v>
      </c>
      <c r="W11" s="17">
        <v>0.124748224733499</v>
      </c>
      <c r="X11" s="17">
        <v>0.203790714186662</v>
      </c>
      <c r="Y11" s="17">
        <v>0.14404094439085599</v>
      </c>
      <c r="Z11" s="17">
        <v>0.13684715860388599</v>
      </c>
      <c r="AA11" s="17">
        <v>0.16848549396161699</v>
      </c>
      <c r="AB11" s="17">
        <v>0.156107117232268</v>
      </c>
      <c r="AC11" s="17">
        <v>0.18599860304595101</v>
      </c>
      <c r="AD11" s="17">
        <v>0.195971804514457</v>
      </c>
      <c r="AE11" s="17"/>
      <c r="AF11" s="17">
        <v>0.16112752677785699</v>
      </c>
      <c r="AG11" s="17">
        <v>0.14408028234798001</v>
      </c>
      <c r="AH11" s="17">
        <v>0.21787036780310401</v>
      </c>
      <c r="AI11" s="17"/>
      <c r="AJ11" s="17">
        <v>0.14170343469091501</v>
      </c>
      <c r="AK11" s="17">
        <v>0.164135146905418</v>
      </c>
      <c r="AL11" s="17">
        <v>0.121369010172848</v>
      </c>
      <c r="AM11" s="17">
        <v>0.23024997714873199</v>
      </c>
      <c r="AN11" s="17">
        <v>0.23840808967396701</v>
      </c>
      <c r="AO11" s="17"/>
      <c r="AP11" s="17">
        <v>0.140893943006072</v>
      </c>
      <c r="AQ11" s="17">
        <v>0.171002081595994</v>
      </c>
      <c r="AR11" s="17">
        <v>0.124311974631637</v>
      </c>
      <c r="AS11" s="17"/>
      <c r="AT11" s="17">
        <v>0.109996615387619</v>
      </c>
      <c r="AU11" s="17">
        <v>0.179208026777085</v>
      </c>
      <c r="AV11" s="17">
        <v>0.25942383151392701</v>
      </c>
      <c r="AW11" s="17">
        <v>0.22287072394331101</v>
      </c>
      <c r="AX11" s="17">
        <v>0.20883328050476199</v>
      </c>
      <c r="AY11" s="17">
        <v>0.25327944175428202</v>
      </c>
    </row>
    <row r="12" spans="2:51" x14ac:dyDescent="0.35">
      <c r="B12" s="18" t="s">
        <v>72</v>
      </c>
      <c r="C12" s="19">
        <v>3.7096333506405101E-2</v>
      </c>
      <c r="D12" s="19">
        <v>3.2683022031915303E-2</v>
      </c>
      <c r="E12" s="19">
        <v>4.11350804573936E-2</v>
      </c>
      <c r="F12" s="19"/>
      <c r="G12" s="19">
        <v>5.65368236315189E-2</v>
      </c>
      <c r="H12" s="19">
        <v>4.9445897443274003E-2</v>
      </c>
      <c r="I12" s="19">
        <v>4.2050688160860501E-2</v>
      </c>
      <c r="J12" s="19">
        <v>3.9574388585646499E-2</v>
      </c>
      <c r="K12" s="19">
        <v>2.0891023424427401E-2</v>
      </c>
      <c r="L12" s="19">
        <v>1.9031375685874999E-2</v>
      </c>
      <c r="M12" s="19"/>
      <c r="N12" s="19">
        <v>1.7401507976543201E-2</v>
      </c>
      <c r="O12" s="19">
        <v>3.9935383134822998E-2</v>
      </c>
      <c r="P12" s="19">
        <v>5.0867578228750203E-2</v>
      </c>
      <c r="Q12" s="19">
        <v>4.2763393302973199E-2</v>
      </c>
      <c r="R12" s="19"/>
      <c r="S12" s="19">
        <v>5.46250772391128E-2</v>
      </c>
      <c r="T12" s="19">
        <v>3.1087724196165799E-2</v>
      </c>
      <c r="U12" s="19">
        <v>3.7170816441221298E-2</v>
      </c>
      <c r="V12" s="19">
        <v>4.2062593093666001E-2</v>
      </c>
      <c r="W12" s="19">
        <v>2.49546550021604E-2</v>
      </c>
      <c r="X12" s="19">
        <v>3.5830355609509298E-2</v>
      </c>
      <c r="Y12" s="19">
        <v>1.9692778504397799E-2</v>
      </c>
      <c r="Z12" s="19">
        <v>1.1760378653601701E-2</v>
      </c>
      <c r="AA12" s="19">
        <v>4.90802679789651E-2</v>
      </c>
      <c r="AB12" s="19">
        <v>2.8661283542548099E-2</v>
      </c>
      <c r="AC12" s="19">
        <v>4.2472562097500097E-2</v>
      </c>
      <c r="AD12" s="19">
        <v>5.09606225732444E-2</v>
      </c>
      <c r="AE12" s="19"/>
      <c r="AF12" s="19">
        <v>3.0092969441595001E-2</v>
      </c>
      <c r="AG12" s="19">
        <v>2.9248121100751999E-2</v>
      </c>
      <c r="AH12" s="19">
        <v>5.9383130864802201E-2</v>
      </c>
      <c r="AI12" s="19"/>
      <c r="AJ12" s="19">
        <v>2.8344334073452701E-2</v>
      </c>
      <c r="AK12" s="19">
        <v>3.7700082081984401E-2</v>
      </c>
      <c r="AL12" s="19">
        <v>3.27960839158963E-2</v>
      </c>
      <c r="AM12" s="19">
        <v>3.5631133508449001E-2</v>
      </c>
      <c r="AN12" s="19">
        <v>4.7150379655867901E-2</v>
      </c>
      <c r="AO12" s="19"/>
      <c r="AP12" s="19">
        <v>3.08678146173532E-2</v>
      </c>
      <c r="AQ12" s="19">
        <v>3.2657681093208601E-2</v>
      </c>
      <c r="AR12" s="19">
        <v>3.8367716259503602E-2</v>
      </c>
      <c r="AS12" s="19"/>
      <c r="AT12" s="19">
        <v>2.47173988755367E-2</v>
      </c>
      <c r="AU12" s="19">
        <v>3.5003530403533503E-2</v>
      </c>
      <c r="AV12" s="19">
        <v>4.9291209391045497E-2</v>
      </c>
      <c r="AW12" s="19">
        <v>7.1247261117659E-2</v>
      </c>
      <c r="AX12" s="19">
        <v>3.9806164785900502E-2</v>
      </c>
      <c r="AY12" s="19">
        <v>5.0851126343477902E-2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318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313</v>
      </c>
      <c r="C9" s="17">
        <v>0.78940661545501301</v>
      </c>
      <c r="D9" s="17">
        <v>0.78206127219327104</v>
      </c>
      <c r="E9" s="17">
        <v>0.79649964443892396</v>
      </c>
      <c r="F9" s="17"/>
      <c r="G9" s="17">
        <v>0.590297349816575</v>
      </c>
      <c r="H9" s="17">
        <v>0.65032100356037603</v>
      </c>
      <c r="I9" s="17">
        <v>0.73874980610928198</v>
      </c>
      <c r="J9" s="17">
        <v>0.86756655740792898</v>
      </c>
      <c r="K9" s="17">
        <v>0.90042704347566904</v>
      </c>
      <c r="L9" s="17">
        <v>0.93755786463698798</v>
      </c>
      <c r="M9" s="17"/>
      <c r="N9" s="17">
        <v>0.80699549091146205</v>
      </c>
      <c r="O9" s="17">
        <v>0.77784070110248205</v>
      </c>
      <c r="P9" s="17">
        <v>0.80721069454583305</v>
      </c>
      <c r="Q9" s="17">
        <v>0.76705980368815996</v>
      </c>
      <c r="R9" s="17"/>
      <c r="S9" s="17">
        <v>0.69137690064482704</v>
      </c>
      <c r="T9" s="17">
        <v>0.79249997404363204</v>
      </c>
      <c r="U9" s="17">
        <v>0.81546036944170197</v>
      </c>
      <c r="V9" s="17">
        <v>0.81867930799100497</v>
      </c>
      <c r="W9" s="17">
        <v>0.82301865349522596</v>
      </c>
      <c r="X9" s="17">
        <v>0.77215241891636299</v>
      </c>
      <c r="Y9" s="17">
        <v>0.83966403518676302</v>
      </c>
      <c r="Z9" s="17">
        <v>0.76773236102403497</v>
      </c>
      <c r="AA9" s="17">
        <v>0.805148041388144</v>
      </c>
      <c r="AB9" s="17">
        <v>0.80363535294911503</v>
      </c>
      <c r="AC9" s="17">
        <v>0.80764310338020395</v>
      </c>
      <c r="AD9" s="17">
        <v>0.81407033637353099</v>
      </c>
      <c r="AE9" s="17"/>
      <c r="AF9" s="17">
        <v>0.85962260547556502</v>
      </c>
      <c r="AG9" s="17">
        <v>0.81754709232939404</v>
      </c>
      <c r="AH9" s="17">
        <v>0.67182077464756096</v>
      </c>
      <c r="AI9" s="17"/>
      <c r="AJ9" s="17">
        <v>0.858268048543119</v>
      </c>
      <c r="AK9" s="17">
        <v>0.74189410674632505</v>
      </c>
      <c r="AL9" s="17">
        <v>0.823750932389128</v>
      </c>
      <c r="AM9" s="17">
        <v>0.79529999980910404</v>
      </c>
      <c r="AN9" s="17">
        <v>0.74920527194891195</v>
      </c>
      <c r="AO9" s="17"/>
      <c r="AP9" s="17">
        <v>0.79251289352381304</v>
      </c>
      <c r="AQ9" s="17">
        <v>0.76407601923419499</v>
      </c>
      <c r="AR9" s="17">
        <v>0.77300994332601203</v>
      </c>
      <c r="AS9" s="17"/>
      <c r="AT9" s="17">
        <v>0.88970184466102897</v>
      </c>
      <c r="AU9" s="17">
        <v>0.80417089597810099</v>
      </c>
      <c r="AV9" s="17">
        <v>0.70451255657452005</v>
      </c>
      <c r="AW9" s="17">
        <v>0.69789243323507</v>
      </c>
      <c r="AX9" s="17">
        <v>0.68490905633385002</v>
      </c>
      <c r="AY9" s="17">
        <v>0.75209581135431502</v>
      </c>
    </row>
    <row r="10" spans="2:51" ht="43.5" x14ac:dyDescent="0.35">
      <c r="B10" s="18" t="s">
        <v>314</v>
      </c>
      <c r="C10" s="17">
        <v>0.138515718060818</v>
      </c>
      <c r="D10" s="17">
        <v>0.14191008497622301</v>
      </c>
      <c r="E10" s="17">
        <v>0.135370935455015</v>
      </c>
      <c r="F10" s="17"/>
      <c r="G10" s="17">
        <v>0.27681712589659802</v>
      </c>
      <c r="H10" s="17">
        <v>0.23929660966135499</v>
      </c>
      <c r="I10" s="17">
        <v>0.18271642157915499</v>
      </c>
      <c r="J10" s="17">
        <v>7.7683618369076501E-2</v>
      </c>
      <c r="K10" s="17">
        <v>5.5520893392344201E-2</v>
      </c>
      <c r="L10" s="17">
        <v>3.4141523693541301E-2</v>
      </c>
      <c r="M10" s="17"/>
      <c r="N10" s="17">
        <v>0.12548557393530199</v>
      </c>
      <c r="O10" s="17">
        <v>0.14562577584647801</v>
      </c>
      <c r="P10" s="17">
        <v>0.132396916376709</v>
      </c>
      <c r="Q10" s="17">
        <v>0.15038763581466699</v>
      </c>
      <c r="R10" s="17"/>
      <c r="S10" s="17">
        <v>0.20841323205296799</v>
      </c>
      <c r="T10" s="17">
        <v>0.12305058008049199</v>
      </c>
      <c r="U10" s="17">
        <v>0.110641308251528</v>
      </c>
      <c r="V10" s="17">
        <v>0.10519644213054</v>
      </c>
      <c r="W10" s="17">
        <v>0.13167791386269501</v>
      </c>
      <c r="X10" s="17">
        <v>0.171413940712837</v>
      </c>
      <c r="Y10" s="17">
        <v>0.104212380129315</v>
      </c>
      <c r="Z10" s="17">
        <v>0.158979750269541</v>
      </c>
      <c r="AA10" s="17">
        <v>0.122981164587358</v>
      </c>
      <c r="AB10" s="17">
        <v>0.13980799376606401</v>
      </c>
      <c r="AC10" s="17">
        <v>0.140285225549273</v>
      </c>
      <c r="AD10" s="17">
        <v>8.4790412652214195E-2</v>
      </c>
      <c r="AE10" s="17"/>
      <c r="AF10" s="17">
        <v>9.1735512470794506E-2</v>
      </c>
      <c r="AG10" s="17">
        <v>0.12370061658483</v>
      </c>
      <c r="AH10" s="17">
        <v>0.223294414591514</v>
      </c>
      <c r="AI10" s="17"/>
      <c r="AJ10" s="17">
        <v>9.1698424581735494E-2</v>
      </c>
      <c r="AK10" s="17">
        <v>0.17996126090461501</v>
      </c>
      <c r="AL10" s="17">
        <v>0.11332691485761801</v>
      </c>
      <c r="AM10" s="17">
        <v>0.16138069762562801</v>
      </c>
      <c r="AN10" s="17">
        <v>0.15418671610752099</v>
      </c>
      <c r="AO10" s="17"/>
      <c r="AP10" s="17">
        <v>0.13697751378970599</v>
      </c>
      <c r="AQ10" s="17">
        <v>0.16110065526526199</v>
      </c>
      <c r="AR10" s="17">
        <v>0.12658902753895199</v>
      </c>
      <c r="AS10" s="17"/>
      <c r="AT10" s="17">
        <v>6.8822399472639503E-2</v>
      </c>
      <c r="AU10" s="17">
        <v>0.14006881715317501</v>
      </c>
      <c r="AV10" s="17">
        <v>0.20135138827667401</v>
      </c>
      <c r="AW10" s="17">
        <v>0.200538789607136</v>
      </c>
      <c r="AX10" s="17">
        <v>0.196755412188754</v>
      </c>
      <c r="AY10" s="17">
        <v>0.16685927506600501</v>
      </c>
    </row>
    <row r="11" spans="2:51" ht="29" x14ac:dyDescent="0.35">
      <c r="B11" s="18" t="s">
        <v>315</v>
      </c>
      <c r="C11" s="17">
        <v>5.0238843338922999E-2</v>
      </c>
      <c r="D11" s="17">
        <v>5.4009575537186598E-2</v>
      </c>
      <c r="E11" s="17">
        <v>4.68074282712155E-2</v>
      </c>
      <c r="F11" s="17"/>
      <c r="G11" s="17">
        <v>9.3034667398009904E-2</v>
      </c>
      <c r="H11" s="17">
        <v>7.1147865506225705E-2</v>
      </c>
      <c r="I11" s="17">
        <v>5.6815069670111101E-2</v>
      </c>
      <c r="J11" s="17">
        <v>3.79278042755338E-2</v>
      </c>
      <c r="K11" s="17">
        <v>3.4107815954223797E-2</v>
      </c>
      <c r="L11" s="17">
        <v>2.0374490252108801E-2</v>
      </c>
      <c r="M11" s="17"/>
      <c r="N11" s="17">
        <v>5.7219653957875198E-2</v>
      </c>
      <c r="O11" s="17">
        <v>5.2923693707606301E-2</v>
      </c>
      <c r="P11" s="17">
        <v>3.4571604352275201E-2</v>
      </c>
      <c r="Q11" s="17">
        <v>5.4336663560406E-2</v>
      </c>
      <c r="R11" s="17"/>
      <c r="S11" s="17">
        <v>6.2785759552029002E-2</v>
      </c>
      <c r="T11" s="17">
        <v>6.9621657709803095E-2</v>
      </c>
      <c r="U11" s="17">
        <v>6.1913464371152201E-2</v>
      </c>
      <c r="V11" s="17">
        <v>5.7340406279732997E-2</v>
      </c>
      <c r="W11" s="17">
        <v>2.6904700394626498E-2</v>
      </c>
      <c r="X11" s="17">
        <v>4.2786963598882601E-2</v>
      </c>
      <c r="Y11" s="17">
        <v>3.3070459400123098E-2</v>
      </c>
      <c r="Z11" s="17">
        <v>5.3466349317217499E-2</v>
      </c>
      <c r="AA11" s="17">
        <v>5.01522451953842E-2</v>
      </c>
      <c r="AB11" s="17">
        <v>3.5918984457818E-2</v>
      </c>
      <c r="AC11" s="17">
        <v>2.61039624330353E-2</v>
      </c>
      <c r="AD11" s="17">
        <v>5.7005409217212401E-2</v>
      </c>
      <c r="AE11" s="17"/>
      <c r="AF11" s="17">
        <v>3.4797426442427198E-2</v>
      </c>
      <c r="AG11" s="17">
        <v>4.3426045809614101E-2</v>
      </c>
      <c r="AH11" s="17">
        <v>6.4875612069938499E-2</v>
      </c>
      <c r="AI11" s="17"/>
      <c r="AJ11" s="17">
        <v>3.6799163100494602E-2</v>
      </c>
      <c r="AK11" s="17">
        <v>5.7085875447094203E-2</v>
      </c>
      <c r="AL11" s="17">
        <v>4.4046521276762902E-2</v>
      </c>
      <c r="AM11" s="17">
        <v>1.7747247565185399E-2</v>
      </c>
      <c r="AN11" s="17">
        <v>6.4895033670030106E-2</v>
      </c>
      <c r="AO11" s="17"/>
      <c r="AP11" s="17">
        <v>5.5015799928096402E-2</v>
      </c>
      <c r="AQ11" s="17">
        <v>5.3700626472984098E-2</v>
      </c>
      <c r="AR11" s="17">
        <v>6.8042099674940307E-2</v>
      </c>
      <c r="AS11" s="17"/>
      <c r="AT11" s="17">
        <v>2.9422005790822499E-2</v>
      </c>
      <c r="AU11" s="17">
        <v>3.8758086527936803E-2</v>
      </c>
      <c r="AV11" s="17">
        <v>6.4784708604225402E-2</v>
      </c>
      <c r="AW11" s="17">
        <v>6.2106796897244299E-2</v>
      </c>
      <c r="AX11" s="17">
        <v>9.1639705598858895E-2</v>
      </c>
      <c r="AY11" s="17">
        <v>3.02825378312691E-2</v>
      </c>
    </row>
    <row r="12" spans="2:51" x14ac:dyDescent="0.35">
      <c r="B12" s="18" t="s">
        <v>72</v>
      </c>
      <c r="C12" s="19">
        <v>2.1838823145246E-2</v>
      </c>
      <c r="D12" s="19">
        <v>2.2019067293319001E-2</v>
      </c>
      <c r="E12" s="19">
        <v>2.1321991834845601E-2</v>
      </c>
      <c r="F12" s="19"/>
      <c r="G12" s="19">
        <v>3.9850856888817801E-2</v>
      </c>
      <c r="H12" s="19">
        <v>3.9234521272043202E-2</v>
      </c>
      <c r="I12" s="19">
        <v>2.1718702641451398E-2</v>
      </c>
      <c r="J12" s="19">
        <v>1.6822019947460999E-2</v>
      </c>
      <c r="K12" s="19">
        <v>9.9442471777630194E-3</v>
      </c>
      <c r="L12" s="19">
        <v>7.9261214173623595E-3</v>
      </c>
      <c r="M12" s="19"/>
      <c r="N12" s="19">
        <v>1.02992811953606E-2</v>
      </c>
      <c r="O12" s="19">
        <v>2.3609829343433499E-2</v>
      </c>
      <c r="P12" s="19">
        <v>2.5820784725183E-2</v>
      </c>
      <c r="Q12" s="19">
        <v>2.82158969367667E-2</v>
      </c>
      <c r="R12" s="19"/>
      <c r="S12" s="19">
        <v>3.7424107750175302E-2</v>
      </c>
      <c r="T12" s="19">
        <v>1.48277881660721E-2</v>
      </c>
      <c r="U12" s="19">
        <v>1.1984857935617099E-2</v>
      </c>
      <c r="V12" s="19">
        <v>1.8783843598722198E-2</v>
      </c>
      <c r="W12" s="19">
        <v>1.8398732247452899E-2</v>
      </c>
      <c r="X12" s="19">
        <v>1.36466767719174E-2</v>
      </c>
      <c r="Y12" s="19">
        <v>2.30531252837986E-2</v>
      </c>
      <c r="Z12" s="19">
        <v>1.9821539389206701E-2</v>
      </c>
      <c r="AA12" s="19">
        <v>2.1718548829114202E-2</v>
      </c>
      <c r="AB12" s="19">
        <v>2.0637668827002398E-2</v>
      </c>
      <c r="AC12" s="19">
        <v>2.59677086374876E-2</v>
      </c>
      <c r="AD12" s="19">
        <v>4.4133841757042699E-2</v>
      </c>
      <c r="AE12" s="19"/>
      <c r="AF12" s="19">
        <v>1.38444556112132E-2</v>
      </c>
      <c r="AG12" s="19">
        <v>1.5326245276161899E-2</v>
      </c>
      <c r="AH12" s="19">
        <v>4.0009198690986097E-2</v>
      </c>
      <c r="AI12" s="19"/>
      <c r="AJ12" s="19">
        <v>1.3234363774651E-2</v>
      </c>
      <c r="AK12" s="19">
        <v>2.1058756901966E-2</v>
      </c>
      <c r="AL12" s="19">
        <v>1.8875631476491399E-2</v>
      </c>
      <c r="AM12" s="19">
        <v>2.55720550000826E-2</v>
      </c>
      <c r="AN12" s="19">
        <v>3.1712978273536502E-2</v>
      </c>
      <c r="AO12" s="19"/>
      <c r="AP12" s="19">
        <v>1.54937927583847E-2</v>
      </c>
      <c r="AQ12" s="19">
        <v>2.1122699027558801E-2</v>
      </c>
      <c r="AR12" s="19">
        <v>3.2358929460095297E-2</v>
      </c>
      <c r="AS12" s="19"/>
      <c r="AT12" s="19">
        <v>1.20537500755089E-2</v>
      </c>
      <c r="AU12" s="19">
        <v>1.70022003407867E-2</v>
      </c>
      <c r="AV12" s="19">
        <v>2.9351346544580499E-2</v>
      </c>
      <c r="AW12" s="19">
        <v>3.94619802605502E-2</v>
      </c>
      <c r="AX12" s="19">
        <v>2.6695825878538099E-2</v>
      </c>
      <c r="AY12" s="19">
        <v>5.07623757484112E-2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319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313</v>
      </c>
      <c r="C9" s="17">
        <v>0.734315778118798</v>
      </c>
      <c r="D9" s="17">
        <v>0.74270505166427903</v>
      </c>
      <c r="E9" s="17">
        <v>0.72640210535432603</v>
      </c>
      <c r="F9" s="17"/>
      <c r="G9" s="17">
        <v>0.59858728760106805</v>
      </c>
      <c r="H9" s="17">
        <v>0.675518258810891</v>
      </c>
      <c r="I9" s="17">
        <v>0.68196594384180098</v>
      </c>
      <c r="J9" s="17">
        <v>0.75474936188721398</v>
      </c>
      <c r="K9" s="17">
        <v>0.80975932939849604</v>
      </c>
      <c r="L9" s="17">
        <v>0.84730267001634996</v>
      </c>
      <c r="M9" s="17"/>
      <c r="N9" s="17">
        <v>0.79607668296741396</v>
      </c>
      <c r="O9" s="17">
        <v>0.71917182852660999</v>
      </c>
      <c r="P9" s="17">
        <v>0.72754288804876799</v>
      </c>
      <c r="Q9" s="17">
        <v>0.68886858051818101</v>
      </c>
      <c r="R9" s="17"/>
      <c r="S9" s="17">
        <v>0.66653143905581602</v>
      </c>
      <c r="T9" s="17">
        <v>0.73393298894903902</v>
      </c>
      <c r="U9" s="17">
        <v>0.74357392156250801</v>
      </c>
      <c r="V9" s="17">
        <v>0.76935243128777997</v>
      </c>
      <c r="W9" s="17">
        <v>0.75355243867271804</v>
      </c>
      <c r="X9" s="17">
        <v>0.71943595570016905</v>
      </c>
      <c r="Y9" s="17">
        <v>0.764067705285842</v>
      </c>
      <c r="Z9" s="17">
        <v>0.71253279243289203</v>
      </c>
      <c r="AA9" s="17">
        <v>0.72347940010870304</v>
      </c>
      <c r="AB9" s="17">
        <v>0.75825995620880804</v>
      </c>
      <c r="AC9" s="17">
        <v>0.79603146542596304</v>
      </c>
      <c r="AD9" s="17">
        <v>0.73746313900565996</v>
      </c>
      <c r="AE9" s="17"/>
      <c r="AF9" s="17">
        <v>0.76738017434677097</v>
      </c>
      <c r="AG9" s="17">
        <v>0.77183445457795197</v>
      </c>
      <c r="AH9" s="17">
        <v>0.61737225077957403</v>
      </c>
      <c r="AI9" s="17"/>
      <c r="AJ9" s="17">
        <v>0.78108518947578898</v>
      </c>
      <c r="AK9" s="17">
        <v>0.69151814154205105</v>
      </c>
      <c r="AL9" s="17">
        <v>0.75539004540056898</v>
      </c>
      <c r="AM9" s="17">
        <v>0.77365202020495605</v>
      </c>
      <c r="AN9" s="17">
        <v>0.68316158480806299</v>
      </c>
      <c r="AO9" s="17"/>
      <c r="AP9" s="17">
        <v>0.745138829700143</v>
      </c>
      <c r="AQ9" s="17">
        <v>0.72328756575779596</v>
      </c>
      <c r="AR9" s="17">
        <v>0.72262562557527399</v>
      </c>
      <c r="AS9" s="17"/>
      <c r="AT9" s="17">
        <v>0.81638322562698196</v>
      </c>
      <c r="AU9" s="17">
        <v>0.75471630413976798</v>
      </c>
      <c r="AV9" s="17">
        <v>0.65720492603382796</v>
      </c>
      <c r="AW9" s="17">
        <v>0.625215607373655</v>
      </c>
      <c r="AX9" s="17">
        <v>0.64746476544498099</v>
      </c>
      <c r="AY9" s="17">
        <v>0.75715320909656303</v>
      </c>
    </row>
    <row r="10" spans="2:51" ht="43.5" x14ac:dyDescent="0.35">
      <c r="B10" s="18" t="s">
        <v>314</v>
      </c>
      <c r="C10" s="17">
        <v>0.18743107394594799</v>
      </c>
      <c r="D10" s="17">
        <v>0.180343736393444</v>
      </c>
      <c r="E10" s="17">
        <v>0.19413885071228101</v>
      </c>
      <c r="F10" s="17"/>
      <c r="G10" s="17">
        <v>0.26836445816033</v>
      </c>
      <c r="H10" s="17">
        <v>0.22818667631942899</v>
      </c>
      <c r="I10" s="17">
        <v>0.22755863858719999</v>
      </c>
      <c r="J10" s="17">
        <v>0.17264351926048399</v>
      </c>
      <c r="K10" s="17">
        <v>0.13597623093908201</v>
      </c>
      <c r="L10" s="17">
        <v>0.114644532199425</v>
      </c>
      <c r="M10" s="17"/>
      <c r="N10" s="17">
        <v>0.146520246833684</v>
      </c>
      <c r="O10" s="17">
        <v>0.19545933341607599</v>
      </c>
      <c r="P10" s="17">
        <v>0.18409544012189799</v>
      </c>
      <c r="Q10" s="17">
        <v>0.22665502326782699</v>
      </c>
      <c r="R10" s="17"/>
      <c r="S10" s="17">
        <v>0.236547260725221</v>
      </c>
      <c r="T10" s="17">
        <v>0.19773572138700901</v>
      </c>
      <c r="U10" s="17">
        <v>0.161701264832527</v>
      </c>
      <c r="V10" s="17">
        <v>0.154850247993287</v>
      </c>
      <c r="W10" s="17">
        <v>0.19321362541590201</v>
      </c>
      <c r="X10" s="17">
        <v>0.2022468182786</v>
      </c>
      <c r="Y10" s="17">
        <v>0.157658573155291</v>
      </c>
      <c r="Z10" s="17">
        <v>0.20057116025201099</v>
      </c>
      <c r="AA10" s="17">
        <v>0.19258511681530099</v>
      </c>
      <c r="AB10" s="17">
        <v>0.182522877650274</v>
      </c>
      <c r="AC10" s="17">
        <v>0.133706367854554</v>
      </c>
      <c r="AD10" s="17">
        <v>0.16867999396906699</v>
      </c>
      <c r="AE10" s="17"/>
      <c r="AF10" s="17">
        <v>0.16994655725374999</v>
      </c>
      <c r="AG10" s="17">
        <v>0.162470342246366</v>
      </c>
      <c r="AH10" s="17">
        <v>0.26724948617150002</v>
      </c>
      <c r="AI10" s="17"/>
      <c r="AJ10" s="17">
        <v>0.154323103734331</v>
      </c>
      <c r="AK10" s="17">
        <v>0.23166817600516701</v>
      </c>
      <c r="AL10" s="17">
        <v>0.15885186475626101</v>
      </c>
      <c r="AM10" s="17">
        <v>0.156482875150841</v>
      </c>
      <c r="AN10" s="17">
        <v>0.21342070080626699</v>
      </c>
      <c r="AO10" s="17"/>
      <c r="AP10" s="17">
        <v>0.17366517523818301</v>
      </c>
      <c r="AQ10" s="17">
        <v>0.198583443670169</v>
      </c>
      <c r="AR10" s="17">
        <v>0.18938956516388</v>
      </c>
      <c r="AS10" s="17"/>
      <c r="AT10" s="17">
        <v>0.128187562907214</v>
      </c>
      <c r="AU10" s="17">
        <v>0.17043809567778401</v>
      </c>
      <c r="AV10" s="17">
        <v>0.25794506244139898</v>
      </c>
      <c r="AW10" s="17">
        <v>0.27160870405788401</v>
      </c>
      <c r="AX10" s="17">
        <v>0.245426959639688</v>
      </c>
      <c r="AY10" s="17">
        <v>0.146001236881207</v>
      </c>
    </row>
    <row r="11" spans="2:51" ht="29" x14ac:dyDescent="0.35">
      <c r="B11" s="18" t="s">
        <v>315</v>
      </c>
      <c r="C11" s="17">
        <v>5.4402740380285301E-2</v>
      </c>
      <c r="D11" s="17">
        <v>5.7228352329530399E-2</v>
      </c>
      <c r="E11" s="17">
        <v>5.1913662498310198E-2</v>
      </c>
      <c r="F11" s="17"/>
      <c r="G11" s="17">
        <v>8.7602088839654396E-2</v>
      </c>
      <c r="H11" s="17">
        <v>5.9651748903988097E-2</v>
      </c>
      <c r="I11" s="17">
        <v>6.3497947264671104E-2</v>
      </c>
      <c r="J11" s="17">
        <v>5.0772256492921899E-2</v>
      </c>
      <c r="K11" s="17">
        <v>4.3002938802389201E-2</v>
      </c>
      <c r="L11" s="17">
        <v>3.13544141371013E-2</v>
      </c>
      <c r="M11" s="17"/>
      <c r="N11" s="17">
        <v>4.9420777957941302E-2</v>
      </c>
      <c r="O11" s="17">
        <v>5.76876972037298E-2</v>
      </c>
      <c r="P11" s="17">
        <v>5.8721500869424501E-2</v>
      </c>
      <c r="Q11" s="17">
        <v>5.32758255423997E-2</v>
      </c>
      <c r="R11" s="17"/>
      <c r="S11" s="17">
        <v>6.2328211522525899E-2</v>
      </c>
      <c r="T11" s="17">
        <v>5.2029158545250101E-2</v>
      </c>
      <c r="U11" s="17">
        <v>7.0334305493820401E-2</v>
      </c>
      <c r="V11" s="17">
        <v>5.4380264063809601E-2</v>
      </c>
      <c r="W11" s="17">
        <v>4.25621533208939E-2</v>
      </c>
      <c r="X11" s="17">
        <v>6.4697264786293507E-2</v>
      </c>
      <c r="Y11" s="17">
        <v>5.58238132852115E-2</v>
      </c>
      <c r="Z11" s="17">
        <v>6.13276632338908E-2</v>
      </c>
      <c r="AA11" s="17">
        <v>4.4606708443472601E-2</v>
      </c>
      <c r="AB11" s="17">
        <v>3.4088812769885499E-2</v>
      </c>
      <c r="AC11" s="17">
        <v>5.2625337864713802E-2</v>
      </c>
      <c r="AD11" s="17">
        <v>6.8885764254273799E-2</v>
      </c>
      <c r="AE11" s="17"/>
      <c r="AF11" s="17">
        <v>4.90039612412825E-2</v>
      </c>
      <c r="AG11" s="17">
        <v>4.5167546999817398E-2</v>
      </c>
      <c r="AH11" s="17">
        <v>7.14382969318135E-2</v>
      </c>
      <c r="AI11" s="17"/>
      <c r="AJ11" s="17">
        <v>5.1038798216694901E-2</v>
      </c>
      <c r="AK11" s="17">
        <v>5.5509022170247099E-2</v>
      </c>
      <c r="AL11" s="17">
        <v>6.6004813878101004E-2</v>
      </c>
      <c r="AM11" s="17">
        <v>4.4293049644120501E-2</v>
      </c>
      <c r="AN11" s="17">
        <v>5.9057767637399498E-2</v>
      </c>
      <c r="AO11" s="17"/>
      <c r="AP11" s="17">
        <v>6.4982185849796703E-2</v>
      </c>
      <c r="AQ11" s="17">
        <v>5.5877743531575902E-2</v>
      </c>
      <c r="AR11" s="17">
        <v>6.0287920364957198E-2</v>
      </c>
      <c r="AS11" s="17"/>
      <c r="AT11" s="17">
        <v>4.2010953163825498E-2</v>
      </c>
      <c r="AU11" s="17">
        <v>5.2631687175153097E-2</v>
      </c>
      <c r="AV11" s="17">
        <v>4.8833020497444798E-2</v>
      </c>
      <c r="AW11" s="17">
        <v>5.8299529946513703E-2</v>
      </c>
      <c r="AX11" s="17">
        <v>7.9024318248259007E-2</v>
      </c>
      <c r="AY11" s="17">
        <v>6.0604549485400498E-2</v>
      </c>
    </row>
    <row r="12" spans="2:51" x14ac:dyDescent="0.35">
      <c r="B12" s="18" t="s">
        <v>72</v>
      </c>
      <c r="C12" s="19">
        <v>2.3850407554969599E-2</v>
      </c>
      <c r="D12" s="19">
        <v>1.9722859612747199E-2</v>
      </c>
      <c r="E12" s="19">
        <v>2.7545381435082599E-2</v>
      </c>
      <c r="F12" s="19"/>
      <c r="G12" s="19">
        <v>4.5446165398947302E-2</v>
      </c>
      <c r="H12" s="19">
        <v>3.6643315965691703E-2</v>
      </c>
      <c r="I12" s="19">
        <v>2.6977470306327699E-2</v>
      </c>
      <c r="J12" s="19">
        <v>2.18348623593804E-2</v>
      </c>
      <c r="K12" s="19">
        <v>1.1261500860032501E-2</v>
      </c>
      <c r="L12" s="19">
        <v>6.6983836471233597E-3</v>
      </c>
      <c r="M12" s="19"/>
      <c r="N12" s="19">
        <v>7.9822922409601808E-3</v>
      </c>
      <c r="O12" s="19">
        <v>2.7681140853584502E-2</v>
      </c>
      <c r="P12" s="19">
        <v>2.9640170959910402E-2</v>
      </c>
      <c r="Q12" s="19">
        <v>3.1200570671591502E-2</v>
      </c>
      <c r="R12" s="19"/>
      <c r="S12" s="19">
        <v>3.4593088696437298E-2</v>
      </c>
      <c r="T12" s="19">
        <v>1.6302131118701799E-2</v>
      </c>
      <c r="U12" s="19">
        <v>2.43905081111454E-2</v>
      </c>
      <c r="V12" s="19">
        <v>2.1417056655123601E-2</v>
      </c>
      <c r="W12" s="19">
        <v>1.06717825904863E-2</v>
      </c>
      <c r="X12" s="19">
        <v>1.3619961234937901E-2</v>
      </c>
      <c r="Y12" s="19">
        <v>2.2449908273656099E-2</v>
      </c>
      <c r="Z12" s="19">
        <v>2.5568384081206E-2</v>
      </c>
      <c r="AA12" s="19">
        <v>3.9328774632523503E-2</v>
      </c>
      <c r="AB12" s="19">
        <v>2.5128353371031899E-2</v>
      </c>
      <c r="AC12" s="19">
        <v>1.7636828854769099E-2</v>
      </c>
      <c r="AD12" s="19">
        <v>2.49711027709991E-2</v>
      </c>
      <c r="AE12" s="19"/>
      <c r="AF12" s="19">
        <v>1.36693071581965E-2</v>
      </c>
      <c r="AG12" s="19">
        <v>2.0527656175864498E-2</v>
      </c>
      <c r="AH12" s="19">
        <v>4.3939966117112102E-2</v>
      </c>
      <c r="AI12" s="19"/>
      <c r="AJ12" s="19">
        <v>1.3552908573185401E-2</v>
      </c>
      <c r="AK12" s="19">
        <v>2.1304660282534901E-2</v>
      </c>
      <c r="AL12" s="19">
        <v>1.9753275965069102E-2</v>
      </c>
      <c r="AM12" s="19">
        <v>2.55720550000826E-2</v>
      </c>
      <c r="AN12" s="19">
        <v>4.4359946748270297E-2</v>
      </c>
      <c r="AO12" s="19"/>
      <c r="AP12" s="19">
        <v>1.6213809211877098E-2</v>
      </c>
      <c r="AQ12" s="19">
        <v>2.22512470404592E-2</v>
      </c>
      <c r="AR12" s="19">
        <v>2.7696888895888599E-2</v>
      </c>
      <c r="AS12" s="19"/>
      <c r="AT12" s="19">
        <v>1.3418258301978099E-2</v>
      </c>
      <c r="AU12" s="19">
        <v>2.22139130072951E-2</v>
      </c>
      <c r="AV12" s="19">
        <v>3.60169910273287E-2</v>
      </c>
      <c r="AW12" s="19">
        <v>4.4876158621947597E-2</v>
      </c>
      <c r="AX12" s="19">
        <v>2.8083956667071901E-2</v>
      </c>
      <c r="AY12" s="19">
        <v>3.6241004536829699E-2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320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313</v>
      </c>
      <c r="C9" s="17">
        <v>0.75641868019068004</v>
      </c>
      <c r="D9" s="17">
        <v>0.76712552075145202</v>
      </c>
      <c r="E9" s="17">
        <v>0.74634367996223205</v>
      </c>
      <c r="F9" s="17"/>
      <c r="G9" s="17">
        <v>0.66369778365003695</v>
      </c>
      <c r="H9" s="17">
        <v>0.70585835522930396</v>
      </c>
      <c r="I9" s="17">
        <v>0.74373537867627504</v>
      </c>
      <c r="J9" s="17">
        <v>0.78150532364807801</v>
      </c>
      <c r="K9" s="17">
        <v>0.78595422178524299</v>
      </c>
      <c r="L9" s="17">
        <v>0.82902279328286199</v>
      </c>
      <c r="M9" s="17"/>
      <c r="N9" s="17">
        <v>0.81667161293286705</v>
      </c>
      <c r="O9" s="17">
        <v>0.74571459429829601</v>
      </c>
      <c r="P9" s="17">
        <v>0.75892978367925201</v>
      </c>
      <c r="Q9" s="17">
        <v>0.70210398323782897</v>
      </c>
      <c r="R9" s="17"/>
      <c r="S9" s="17">
        <v>0.73385761077945599</v>
      </c>
      <c r="T9" s="17">
        <v>0.758207239975902</v>
      </c>
      <c r="U9" s="17">
        <v>0.76556959225754695</v>
      </c>
      <c r="V9" s="17">
        <v>0.80012426916113699</v>
      </c>
      <c r="W9" s="17">
        <v>0.75731593240123896</v>
      </c>
      <c r="X9" s="17">
        <v>0.72596163183378504</v>
      </c>
      <c r="Y9" s="17">
        <v>0.77569390470383004</v>
      </c>
      <c r="Z9" s="17">
        <v>0.74961097441873303</v>
      </c>
      <c r="AA9" s="17">
        <v>0.74085180961932595</v>
      </c>
      <c r="AB9" s="17">
        <v>0.74660730409395804</v>
      </c>
      <c r="AC9" s="17">
        <v>0.78499583212759905</v>
      </c>
      <c r="AD9" s="17">
        <v>0.78475876873144501</v>
      </c>
      <c r="AE9" s="17"/>
      <c r="AF9" s="17">
        <v>0.76576783769147505</v>
      </c>
      <c r="AG9" s="17">
        <v>0.78054650799677705</v>
      </c>
      <c r="AH9" s="17">
        <v>0.70441348787952196</v>
      </c>
      <c r="AI9" s="17"/>
      <c r="AJ9" s="17">
        <v>0.78914382810460704</v>
      </c>
      <c r="AK9" s="17">
        <v>0.70531830142085195</v>
      </c>
      <c r="AL9" s="17">
        <v>0.79394686051235397</v>
      </c>
      <c r="AM9" s="17">
        <v>0.75505518120777304</v>
      </c>
      <c r="AN9" s="17">
        <v>0.75033296842416097</v>
      </c>
      <c r="AO9" s="17"/>
      <c r="AP9" s="17">
        <v>0.76409170042414198</v>
      </c>
      <c r="AQ9" s="17">
        <v>0.74778658284282196</v>
      </c>
      <c r="AR9" s="17">
        <v>0.762936909269886</v>
      </c>
      <c r="AS9" s="17"/>
      <c r="AT9" s="17">
        <v>0.80575309137201601</v>
      </c>
      <c r="AU9" s="17">
        <v>0.76973036107287396</v>
      </c>
      <c r="AV9" s="17">
        <v>0.66001875612402805</v>
      </c>
      <c r="AW9" s="17">
        <v>0.68396287878803597</v>
      </c>
      <c r="AX9" s="17">
        <v>0.72088028045597097</v>
      </c>
      <c r="AY9" s="17">
        <v>0.76526824558836204</v>
      </c>
    </row>
    <row r="10" spans="2:51" ht="43.5" x14ac:dyDescent="0.35">
      <c r="B10" s="18" t="s">
        <v>314</v>
      </c>
      <c r="C10" s="17">
        <v>0.1795015600472</v>
      </c>
      <c r="D10" s="17">
        <v>0.17019904138098199</v>
      </c>
      <c r="E10" s="17">
        <v>0.188942863908937</v>
      </c>
      <c r="F10" s="17"/>
      <c r="G10" s="17">
        <v>0.22311858236632801</v>
      </c>
      <c r="H10" s="17">
        <v>0.21970998487841101</v>
      </c>
      <c r="I10" s="17">
        <v>0.19147302368753399</v>
      </c>
      <c r="J10" s="17">
        <v>0.157311730275152</v>
      </c>
      <c r="K10" s="17">
        <v>0.16223917933233301</v>
      </c>
      <c r="L10" s="17">
        <v>0.13781954542768901</v>
      </c>
      <c r="M10" s="17"/>
      <c r="N10" s="17">
        <v>0.135164424545101</v>
      </c>
      <c r="O10" s="17">
        <v>0.18772063794063601</v>
      </c>
      <c r="P10" s="17">
        <v>0.178453197324179</v>
      </c>
      <c r="Q10" s="17">
        <v>0.21810755463728301</v>
      </c>
      <c r="R10" s="17"/>
      <c r="S10" s="17">
        <v>0.19449536622470201</v>
      </c>
      <c r="T10" s="17">
        <v>0.17387952394775799</v>
      </c>
      <c r="U10" s="17">
        <v>0.165947793942293</v>
      </c>
      <c r="V10" s="17">
        <v>0.13322216954916799</v>
      </c>
      <c r="W10" s="17">
        <v>0.18097207403211199</v>
      </c>
      <c r="X10" s="17">
        <v>0.203036263714969</v>
      </c>
      <c r="Y10" s="17">
        <v>0.179054798193304</v>
      </c>
      <c r="Z10" s="17">
        <v>0.18841835870254101</v>
      </c>
      <c r="AA10" s="17">
        <v>0.182412576182717</v>
      </c>
      <c r="AB10" s="17">
        <v>0.20873126144479201</v>
      </c>
      <c r="AC10" s="17">
        <v>0.157811885698393</v>
      </c>
      <c r="AD10" s="17">
        <v>0.16142658391325701</v>
      </c>
      <c r="AE10" s="17"/>
      <c r="AF10" s="17">
        <v>0.17793790781301699</v>
      </c>
      <c r="AG10" s="17">
        <v>0.16401847366278999</v>
      </c>
      <c r="AH10" s="17">
        <v>0.20636708489445801</v>
      </c>
      <c r="AI10" s="17"/>
      <c r="AJ10" s="17">
        <v>0.158278649948356</v>
      </c>
      <c r="AK10" s="17">
        <v>0.22857871370392599</v>
      </c>
      <c r="AL10" s="17">
        <v>0.14411490493620699</v>
      </c>
      <c r="AM10" s="17">
        <v>0.18406519477296501</v>
      </c>
      <c r="AN10" s="17">
        <v>0.16817208850475801</v>
      </c>
      <c r="AO10" s="17"/>
      <c r="AP10" s="17">
        <v>0.17504246597432699</v>
      </c>
      <c r="AQ10" s="17">
        <v>0.18967013641732899</v>
      </c>
      <c r="AR10" s="17">
        <v>0.17035934105317399</v>
      </c>
      <c r="AS10" s="17"/>
      <c r="AT10" s="17">
        <v>0.14900441221458099</v>
      </c>
      <c r="AU10" s="17">
        <v>0.18147435483743601</v>
      </c>
      <c r="AV10" s="17">
        <v>0.25786829353340202</v>
      </c>
      <c r="AW10" s="17">
        <v>0.22562477071238801</v>
      </c>
      <c r="AX10" s="17">
        <v>0.18632863418081699</v>
      </c>
      <c r="AY10" s="17">
        <v>0.15069911406854</v>
      </c>
    </row>
    <row r="11" spans="2:51" ht="29" x14ac:dyDescent="0.35">
      <c r="B11" s="18" t="s">
        <v>315</v>
      </c>
      <c r="C11" s="17">
        <v>4.4874487562408402E-2</v>
      </c>
      <c r="D11" s="17">
        <v>4.6229535852435402E-2</v>
      </c>
      <c r="E11" s="17">
        <v>4.37730547431157E-2</v>
      </c>
      <c r="F11" s="17"/>
      <c r="G11" s="17">
        <v>6.9140613349345098E-2</v>
      </c>
      <c r="H11" s="17">
        <v>4.8538083543663103E-2</v>
      </c>
      <c r="I11" s="17">
        <v>4.8805430576357202E-2</v>
      </c>
      <c r="J11" s="17">
        <v>4.2457304293187399E-2</v>
      </c>
      <c r="K11" s="17">
        <v>4.0578249905265103E-2</v>
      </c>
      <c r="L11" s="17">
        <v>2.7480835309607599E-2</v>
      </c>
      <c r="M11" s="17"/>
      <c r="N11" s="17">
        <v>4.1080784626648097E-2</v>
      </c>
      <c r="O11" s="17">
        <v>4.8768743280433E-2</v>
      </c>
      <c r="P11" s="17">
        <v>3.73337241043529E-2</v>
      </c>
      <c r="Q11" s="17">
        <v>5.21451029038408E-2</v>
      </c>
      <c r="R11" s="17"/>
      <c r="S11" s="17">
        <v>4.7159705130382E-2</v>
      </c>
      <c r="T11" s="17">
        <v>5.1513829587338598E-2</v>
      </c>
      <c r="U11" s="17">
        <v>5.3281678668415697E-2</v>
      </c>
      <c r="V11" s="17">
        <v>4.2618660274030003E-2</v>
      </c>
      <c r="W11" s="17">
        <v>4.2900301130759301E-2</v>
      </c>
      <c r="X11" s="17">
        <v>5.1730673082036903E-2</v>
      </c>
      <c r="Y11" s="17">
        <v>3.1571712595142701E-2</v>
      </c>
      <c r="Z11" s="17">
        <v>2.8733711999953698E-2</v>
      </c>
      <c r="AA11" s="17">
        <v>5.5076339665467898E-2</v>
      </c>
      <c r="AB11" s="17">
        <v>2.8603106595707799E-2</v>
      </c>
      <c r="AC11" s="17">
        <v>4.4204111849963798E-2</v>
      </c>
      <c r="AD11" s="17">
        <v>4.3339700782632898E-2</v>
      </c>
      <c r="AE11" s="17"/>
      <c r="AF11" s="17">
        <v>4.3735224153349801E-2</v>
      </c>
      <c r="AG11" s="17">
        <v>3.9044482669052E-2</v>
      </c>
      <c r="AH11" s="17">
        <v>5.73935485564585E-2</v>
      </c>
      <c r="AI11" s="17"/>
      <c r="AJ11" s="17">
        <v>4.2059230404624399E-2</v>
      </c>
      <c r="AK11" s="17">
        <v>4.5762304424914697E-2</v>
      </c>
      <c r="AL11" s="17">
        <v>4.5605017650552103E-2</v>
      </c>
      <c r="AM11" s="17">
        <v>3.5307569019178801E-2</v>
      </c>
      <c r="AN11" s="17">
        <v>5.05201676569563E-2</v>
      </c>
      <c r="AO11" s="17"/>
      <c r="AP11" s="17">
        <v>4.5750801451922E-2</v>
      </c>
      <c r="AQ11" s="17">
        <v>4.63746287491738E-2</v>
      </c>
      <c r="AR11" s="17">
        <v>4.1587325420284697E-2</v>
      </c>
      <c r="AS11" s="17"/>
      <c r="AT11" s="17">
        <v>3.5800003927298901E-2</v>
      </c>
      <c r="AU11" s="17">
        <v>3.3192260804186802E-2</v>
      </c>
      <c r="AV11" s="17">
        <v>4.16339342521704E-2</v>
      </c>
      <c r="AW11" s="17">
        <v>4.98850976872224E-2</v>
      </c>
      <c r="AX11" s="17">
        <v>7.4167538134836203E-2</v>
      </c>
      <c r="AY11" s="17">
        <v>3.9562859685051098E-2</v>
      </c>
    </row>
    <row r="12" spans="2:51" x14ac:dyDescent="0.35">
      <c r="B12" s="18" t="s">
        <v>72</v>
      </c>
      <c r="C12" s="19">
        <v>1.92052721997115E-2</v>
      </c>
      <c r="D12" s="19">
        <v>1.64459020151311E-2</v>
      </c>
      <c r="E12" s="19">
        <v>2.0940401385715301E-2</v>
      </c>
      <c r="F12" s="19"/>
      <c r="G12" s="19">
        <v>4.4043020634289602E-2</v>
      </c>
      <c r="H12" s="19">
        <v>2.58935763486219E-2</v>
      </c>
      <c r="I12" s="19">
        <v>1.5986167059833901E-2</v>
      </c>
      <c r="J12" s="19">
        <v>1.8725641783581898E-2</v>
      </c>
      <c r="K12" s="19">
        <v>1.12283489771581E-2</v>
      </c>
      <c r="L12" s="19">
        <v>5.6768259798416097E-3</v>
      </c>
      <c r="M12" s="19"/>
      <c r="N12" s="19">
        <v>7.08317789538383E-3</v>
      </c>
      <c r="O12" s="19">
        <v>1.77960244806349E-2</v>
      </c>
      <c r="P12" s="19">
        <v>2.5283294892216399E-2</v>
      </c>
      <c r="Q12" s="19">
        <v>2.76433592210471E-2</v>
      </c>
      <c r="R12" s="19"/>
      <c r="S12" s="19">
        <v>2.4487317865460701E-2</v>
      </c>
      <c r="T12" s="19">
        <v>1.6399406489001001E-2</v>
      </c>
      <c r="U12" s="19">
        <v>1.5200935131744701E-2</v>
      </c>
      <c r="V12" s="19">
        <v>2.4034901015665602E-2</v>
      </c>
      <c r="W12" s="19">
        <v>1.8811692435889201E-2</v>
      </c>
      <c r="X12" s="19">
        <v>1.9271431369209901E-2</v>
      </c>
      <c r="Y12" s="19">
        <v>1.3679584507722499E-2</v>
      </c>
      <c r="Z12" s="19">
        <v>3.3236954878772297E-2</v>
      </c>
      <c r="AA12" s="19">
        <v>2.1659274532489201E-2</v>
      </c>
      <c r="AB12" s="19">
        <v>1.6058327865542298E-2</v>
      </c>
      <c r="AC12" s="19">
        <v>1.29881703240436E-2</v>
      </c>
      <c r="AD12" s="19">
        <v>1.04749465726646E-2</v>
      </c>
      <c r="AE12" s="19"/>
      <c r="AF12" s="19">
        <v>1.25590303421577E-2</v>
      </c>
      <c r="AG12" s="19">
        <v>1.6390535671381101E-2</v>
      </c>
      <c r="AH12" s="19">
        <v>3.1825878669561602E-2</v>
      </c>
      <c r="AI12" s="19"/>
      <c r="AJ12" s="19">
        <v>1.0518291542412E-2</v>
      </c>
      <c r="AK12" s="19">
        <v>2.0340680450307298E-2</v>
      </c>
      <c r="AL12" s="19">
        <v>1.6333216900886401E-2</v>
      </c>
      <c r="AM12" s="19">
        <v>2.55720550000826E-2</v>
      </c>
      <c r="AN12" s="19">
        <v>3.0974775414124901E-2</v>
      </c>
      <c r="AO12" s="19"/>
      <c r="AP12" s="19">
        <v>1.511503214961E-2</v>
      </c>
      <c r="AQ12" s="19">
        <v>1.6168651990675301E-2</v>
      </c>
      <c r="AR12" s="19">
        <v>2.5116424256655199E-2</v>
      </c>
      <c r="AS12" s="19"/>
      <c r="AT12" s="19">
        <v>9.4424924861041207E-3</v>
      </c>
      <c r="AU12" s="19">
        <v>1.5603023285503099E-2</v>
      </c>
      <c r="AV12" s="19">
        <v>4.0479016090399299E-2</v>
      </c>
      <c r="AW12" s="19">
        <v>4.0527252812353497E-2</v>
      </c>
      <c r="AX12" s="19">
        <v>1.86235472283756E-2</v>
      </c>
      <c r="AY12" s="19">
        <v>4.4469780658046999E-2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321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313</v>
      </c>
      <c r="C9" s="17">
        <v>0.20321210960371799</v>
      </c>
      <c r="D9" s="17">
        <v>0.263787504833986</v>
      </c>
      <c r="E9" s="17">
        <v>0.14458150899288699</v>
      </c>
      <c r="F9" s="17"/>
      <c r="G9" s="17">
        <v>0.20295229003875501</v>
      </c>
      <c r="H9" s="17">
        <v>0.23038306253037399</v>
      </c>
      <c r="I9" s="17">
        <v>0.204375295082595</v>
      </c>
      <c r="J9" s="17">
        <v>0.190432636069753</v>
      </c>
      <c r="K9" s="17">
        <v>0.182105663697394</v>
      </c>
      <c r="L9" s="17">
        <v>0.20487393402280701</v>
      </c>
      <c r="M9" s="17"/>
      <c r="N9" s="17">
        <v>0.25746566077469102</v>
      </c>
      <c r="O9" s="17">
        <v>0.19939187836632399</v>
      </c>
      <c r="P9" s="17">
        <v>0.18910658217297299</v>
      </c>
      <c r="Q9" s="17">
        <v>0.16233197106257399</v>
      </c>
      <c r="R9" s="17"/>
      <c r="S9" s="17">
        <v>0.236321122311799</v>
      </c>
      <c r="T9" s="17">
        <v>0.15543907239970101</v>
      </c>
      <c r="U9" s="17">
        <v>0.180582300917949</v>
      </c>
      <c r="V9" s="17">
        <v>0.18813357436456599</v>
      </c>
      <c r="W9" s="17">
        <v>0.21684725815425501</v>
      </c>
      <c r="X9" s="17">
        <v>0.169177176075786</v>
      </c>
      <c r="Y9" s="17">
        <v>0.21617856609629599</v>
      </c>
      <c r="Z9" s="17">
        <v>0.24956463329163101</v>
      </c>
      <c r="AA9" s="17">
        <v>0.21745970753622501</v>
      </c>
      <c r="AB9" s="17">
        <v>0.25411650100802702</v>
      </c>
      <c r="AC9" s="17">
        <v>0.20438303765225399</v>
      </c>
      <c r="AD9" s="17">
        <v>0.128373139243908</v>
      </c>
      <c r="AE9" s="17"/>
      <c r="AF9" s="17">
        <v>0.204010189814088</v>
      </c>
      <c r="AG9" s="17">
        <v>0.216913391458465</v>
      </c>
      <c r="AH9" s="17">
        <v>0.189357784445533</v>
      </c>
      <c r="AI9" s="17"/>
      <c r="AJ9" s="17">
        <v>0.19997970251846001</v>
      </c>
      <c r="AK9" s="17">
        <v>0.20960034753582801</v>
      </c>
      <c r="AL9" s="17">
        <v>0.26752477031997901</v>
      </c>
      <c r="AM9" s="17">
        <v>0.24375276687279299</v>
      </c>
      <c r="AN9" s="17">
        <v>0.17454174514968401</v>
      </c>
      <c r="AO9" s="17"/>
      <c r="AP9" s="17">
        <v>0.21879630843939499</v>
      </c>
      <c r="AQ9" s="17">
        <v>0.217447937276711</v>
      </c>
      <c r="AR9" s="17">
        <v>0.21372324504322401</v>
      </c>
      <c r="AS9" s="17"/>
      <c r="AT9" s="17">
        <v>0.22946442149584201</v>
      </c>
      <c r="AU9" s="17">
        <v>0.227985220702737</v>
      </c>
      <c r="AV9" s="17">
        <v>0.15571605058781299</v>
      </c>
      <c r="AW9" s="17">
        <v>0.13771094157000799</v>
      </c>
      <c r="AX9" s="17">
        <v>0.17946556464059299</v>
      </c>
      <c r="AY9" s="17">
        <v>0.16125681135463901</v>
      </c>
    </row>
    <row r="10" spans="2:51" ht="43.5" x14ac:dyDescent="0.35">
      <c r="B10" s="18" t="s">
        <v>314</v>
      </c>
      <c r="C10" s="17">
        <v>0.43601446717382703</v>
      </c>
      <c r="D10" s="17">
        <v>0.42882935303875502</v>
      </c>
      <c r="E10" s="17">
        <v>0.44215574295709997</v>
      </c>
      <c r="F10" s="17"/>
      <c r="G10" s="17">
        <v>0.44452304007547799</v>
      </c>
      <c r="H10" s="17">
        <v>0.40129104931805798</v>
      </c>
      <c r="I10" s="17">
        <v>0.41445861222986502</v>
      </c>
      <c r="J10" s="17">
        <v>0.422415870029</v>
      </c>
      <c r="K10" s="17">
        <v>0.46925167786134803</v>
      </c>
      <c r="L10" s="17">
        <v>0.46479002466234898</v>
      </c>
      <c r="M10" s="17"/>
      <c r="N10" s="17">
        <v>0.43253946312588598</v>
      </c>
      <c r="O10" s="17">
        <v>0.449707658481453</v>
      </c>
      <c r="P10" s="17">
        <v>0.42929248111122698</v>
      </c>
      <c r="Q10" s="17">
        <v>0.43312414288437201</v>
      </c>
      <c r="R10" s="17"/>
      <c r="S10" s="17">
        <v>0.42087994312567201</v>
      </c>
      <c r="T10" s="17">
        <v>0.45862354197955701</v>
      </c>
      <c r="U10" s="17">
        <v>0.42851619040817601</v>
      </c>
      <c r="V10" s="17">
        <v>0.41159759501180099</v>
      </c>
      <c r="W10" s="17">
        <v>0.48179964615156901</v>
      </c>
      <c r="X10" s="17">
        <v>0.46991324944056401</v>
      </c>
      <c r="Y10" s="17">
        <v>0.43940858350254303</v>
      </c>
      <c r="Z10" s="17">
        <v>0.506402685480288</v>
      </c>
      <c r="AA10" s="17">
        <v>0.43596219404509001</v>
      </c>
      <c r="AB10" s="17">
        <v>0.41107740084505201</v>
      </c>
      <c r="AC10" s="17">
        <v>0.38493770658120502</v>
      </c>
      <c r="AD10" s="17">
        <v>0.35043268273873501</v>
      </c>
      <c r="AE10" s="17"/>
      <c r="AF10" s="17">
        <v>0.43699591970268797</v>
      </c>
      <c r="AG10" s="17">
        <v>0.453737236522815</v>
      </c>
      <c r="AH10" s="17">
        <v>0.40656353359392999</v>
      </c>
      <c r="AI10" s="17"/>
      <c r="AJ10" s="17">
        <v>0.46176115801187401</v>
      </c>
      <c r="AK10" s="17">
        <v>0.44943883979466498</v>
      </c>
      <c r="AL10" s="17">
        <v>0.39163382122919999</v>
      </c>
      <c r="AM10" s="17">
        <v>0.38775304651806197</v>
      </c>
      <c r="AN10" s="17">
        <v>0.393822245471939</v>
      </c>
      <c r="AO10" s="17"/>
      <c r="AP10" s="17">
        <v>0.44350580453531702</v>
      </c>
      <c r="AQ10" s="17">
        <v>0.45383155520804402</v>
      </c>
      <c r="AR10" s="17">
        <v>0.43067846280618999</v>
      </c>
      <c r="AS10" s="17"/>
      <c r="AT10" s="17">
        <v>0.46010639610568899</v>
      </c>
      <c r="AU10" s="17">
        <v>0.39674428483971302</v>
      </c>
      <c r="AV10" s="17">
        <v>0.46063123200557698</v>
      </c>
      <c r="AW10" s="17">
        <v>0.46065552879606902</v>
      </c>
      <c r="AX10" s="17">
        <v>0.42520062000326497</v>
      </c>
      <c r="AY10" s="17">
        <v>0.41016071030193202</v>
      </c>
    </row>
    <row r="11" spans="2:51" ht="29" x14ac:dyDescent="0.35">
      <c r="B11" s="18" t="s">
        <v>315</v>
      </c>
      <c r="C11" s="17">
        <v>0.31627575917443002</v>
      </c>
      <c r="D11" s="17">
        <v>0.27142992202702299</v>
      </c>
      <c r="E11" s="17">
        <v>0.360660388648193</v>
      </c>
      <c r="F11" s="17"/>
      <c r="G11" s="17">
        <v>0.29913267674879701</v>
      </c>
      <c r="H11" s="17">
        <v>0.30315090845293202</v>
      </c>
      <c r="I11" s="17">
        <v>0.33672620182228302</v>
      </c>
      <c r="J11" s="17">
        <v>0.34077769408268399</v>
      </c>
      <c r="K11" s="17">
        <v>0.31919072215266098</v>
      </c>
      <c r="L11" s="17">
        <v>0.29989581304061003</v>
      </c>
      <c r="M11" s="17"/>
      <c r="N11" s="17">
        <v>0.28823148360761403</v>
      </c>
      <c r="O11" s="17">
        <v>0.31510948056299498</v>
      </c>
      <c r="P11" s="17">
        <v>0.32098193630291599</v>
      </c>
      <c r="Q11" s="17">
        <v>0.34104653153015202</v>
      </c>
      <c r="R11" s="17"/>
      <c r="S11" s="17">
        <v>0.29665263963305499</v>
      </c>
      <c r="T11" s="17">
        <v>0.333406920855918</v>
      </c>
      <c r="U11" s="17">
        <v>0.33809619129375201</v>
      </c>
      <c r="V11" s="17">
        <v>0.34278975636180098</v>
      </c>
      <c r="W11" s="17">
        <v>0.28697848955671101</v>
      </c>
      <c r="X11" s="17">
        <v>0.32529572397253098</v>
      </c>
      <c r="Y11" s="17">
        <v>0.30422609159896002</v>
      </c>
      <c r="Z11" s="17">
        <v>0.226862310654705</v>
      </c>
      <c r="AA11" s="17">
        <v>0.28748627597640802</v>
      </c>
      <c r="AB11" s="17">
        <v>0.29524458646547902</v>
      </c>
      <c r="AC11" s="17">
        <v>0.36941506493159698</v>
      </c>
      <c r="AD11" s="17">
        <v>0.468666327938839</v>
      </c>
      <c r="AE11" s="17"/>
      <c r="AF11" s="17">
        <v>0.32174190137158498</v>
      </c>
      <c r="AG11" s="17">
        <v>0.29329644333619798</v>
      </c>
      <c r="AH11" s="17">
        <v>0.33764382156496697</v>
      </c>
      <c r="AI11" s="17"/>
      <c r="AJ11" s="17">
        <v>0.30021678513779398</v>
      </c>
      <c r="AK11" s="17">
        <v>0.30259318008740299</v>
      </c>
      <c r="AL11" s="17">
        <v>0.29777094813010802</v>
      </c>
      <c r="AM11" s="17">
        <v>0.332667289743387</v>
      </c>
      <c r="AN11" s="17">
        <v>0.36601313948199099</v>
      </c>
      <c r="AO11" s="17"/>
      <c r="AP11" s="17">
        <v>0.29747191579272703</v>
      </c>
      <c r="AQ11" s="17">
        <v>0.298401273287628</v>
      </c>
      <c r="AR11" s="17">
        <v>0.30050950958582201</v>
      </c>
      <c r="AS11" s="17"/>
      <c r="AT11" s="17">
        <v>0.27488573107759801</v>
      </c>
      <c r="AU11" s="17">
        <v>0.33446792968997002</v>
      </c>
      <c r="AV11" s="17">
        <v>0.326110319597751</v>
      </c>
      <c r="AW11" s="17">
        <v>0.33807305286468597</v>
      </c>
      <c r="AX11" s="17">
        <v>0.34522003312983202</v>
      </c>
      <c r="AY11" s="17">
        <v>0.378370183183453</v>
      </c>
    </row>
    <row r="12" spans="2:51" x14ac:dyDescent="0.35">
      <c r="B12" s="18" t="s">
        <v>72</v>
      </c>
      <c r="C12" s="19">
        <v>4.44976640480245E-2</v>
      </c>
      <c r="D12" s="19">
        <v>3.5953220100235203E-2</v>
      </c>
      <c r="E12" s="19">
        <v>5.2602359401820599E-2</v>
      </c>
      <c r="F12" s="19"/>
      <c r="G12" s="19">
        <v>5.3391993136970399E-2</v>
      </c>
      <c r="H12" s="19">
        <v>6.5174979698636101E-2</v>
      </c>
      <c r="I12" s="19">
        <v>4.4439890865257597E-2</v>
      </c>
      <c r="J12" s="19">
        <v>4.6373799818563502E-2</v>
      </c>
      <c r="K12" s="19">
        <v>2.9451936288596499E-2</v>
      </c>
      <c r="L12" s="19">
        <v>3.0440228274234499E-2</v>
      </c>
      <c r="M12" s="19"/>
      <c r="N12" s="19">
        <v>2.1763392491809998E-2</v>
      </c>
      <c r="O12" s="19">
        <v>3.57909825892282E-2</v>
      </c>
      <c r="P12" s="19">
        <v>6.0619000412884198E-2</v>
      </c>
      <c r="Q12" s="19">
        <v>6.3497354522902602E-2</v>
      </c>
      <c r="R12" s="19"/>
      <c r="S12" s="19">
        <v>4.6146294929473801E-2</v>
      </c>
      <c r="T12" s="19">
        <v>5.2530464764824203E-2</v>
      </c>
      <c r="U12" s="19">
        <v>5.2805317380122799E-2</v>
      </c>
      <c r="V12" s="19">
        <v>5.7479074261832498E-2</v>
      </c>
      <c r="W12" s="19">
        <v>1.4374606137464999E-2</v>
      </c>
      <c r="X12" s="19">
        <v>3.5613850511118601E-2</v>
      </c>
      <c r="Y12" s="19">
        <v>4.0186758802200698E-2</v>
      </c>
      <c r="Z12" s="19">
        <v>1.7170370573376201E-2</v>
      </c>
      <c r="AA12" s="19">
        <v>5.9091822442278001E-2</v>
      </c>
      <c r="AB12" s="19">
        <v>3.9561511681442403E-2</v>
      </c>
      <c r="AC12" s="19">
        <v>4.1264190834943801E-2</v>
      </c>
      <c r="AD12" s="19">
        <v>5.25278500785177E-2</v>
      </c>
      <c r="AE12" s="19"/>
      <c r="AF12" s="19">
        <v>3.7251989111639301E-2</v>
      </c>
      <c r="AG12" s="19">
        <v>3.6052928682522502E-2</v>
      </c>
      <c r="AH12" s="19">
        <v>6.6434860395569895E-2</v>
      </c>
      <c r="AI12" s="19"/>
      <c r="AJ12" s="19">
        <v>3.8042354331872003E-2</v>
      </c>
      <c r="AK12" s="19">
        <v>3.8367632582103003E-2</v>
      </c>
      <c r="AL12" s="19">
        <v>4.3070460320712801E-2</v>
      </c>
      <c r="AM12" s="19">
        <v>3.5826896865757601E-2</v>
      </c>
      <c r="AN12" s="19">
        <v>6.5622869896385605E-2</v>
      </c>
      <c r="AO12" s="19"/>
      <c r="AP12" s="19">
        <v>4.02259712325614E-2</v>
      </c>
      <c r="AQ12" s="19">
        <v>3.0319234227616901E-2</v>
      </c>
      <c r="AR12" s="19">
        <v>5.5088782564763898E-2</v>
      </c>
      <c r="AS12" s="19"/>
      <c r="AT12" s="19">
        <v>3.5543451320871097E-2</v>
      </c>
      <c r="AU12" s="19">
        <v>4.0802564767580402E-2</v>
      </c>
      <c r="AV12" s="19">
        <v>5.7542397808857899E-2</v>
      </c>
      <c r="AW12" s="19">
        <v>6.3560476769236998E-2</v>
      </c>
      <c r="AX12" s="19">
        <v>5.0113782226309897E-2</v>
      </c>
      <c r="AY12" s="19">
        <v>5.0212295159976703E-2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Y17"/>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322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313</v>
      </c>
      <c r="C9" s="17">
        <v>0.14419948246537201</v>
      </c>
      <c r="D9" s="17">
        <v>0.17147651382116499</v>
      </c>
      <c r="E9" s="17">
        <v>0.117236100747481</v>
      </c>
      <c r="F9" s="17"/>
      <c r="G9" s="17">
        <v>0.175486720251258</v>
      </c>
      <c r="H9" s="17">
        <v>0.21871670524129999</v>
      </c>
      <c r="I9" s="17">
        <v>0.134135067091817</v>
      </c>
      <c r="J9" s="17">
        <v>0.12905086145265501</v>
      </c>
      <c r="K9" s="17">
        <v>9.0161934568280894E-2</v>
      </c>
      <c r="L9" s="17">
        <v>0.11964962629479201</v>
      </c>
      <c r="M9" s="17"/>
      <c r="N9" s="17">
        <v>0.18163040262226399</v>
      </c>
      <c r="O9" s="17">
        <v>0.131626029984513</v>
      </c>
      <c r="P9" s="17">
        <v>0.14542411233545599</v>
      </c>
      <c r="Q9" s="17">
        <v>0.117586701923553</v>
      </c>
      <c r="R9" s="17"/>
      <c r="S9" s="17">
        <v>0.20800107070662899</v>
      </c>
      <c r="T9" s="17">
        <v>0.120819841998608</v>
      </c>
      <c r="U9" s="17">
        <v>0.12691872008800401</v>
      </c>
      <c r="V9" s="17">
        <v>0.10340739028441</v>
      </c>
      <c r="W9" s="17">
        <v>0.155809049256773</v>
      </c>
      <c r="X9" s="17">
        <v>0.13413449795771301</v>
      </c>
      <c r="Y9" s="17">
        <v>0.15329630692937701</v>
      </c>
      <c r="Z9" s="17">
        <v>0.17093047830071101</v>
      </c>
      <c r="AA9" s="17">
        <v>0.12554628321275599</v>
      </c>
      <c r="AB9" s="17">
        <v>0.15938218205099</v>
      </c>
      <c r="AC9" s="17">
        <v>0.124890261134606</v>
      </c>
      <c r="AD9" s="17">
        <v>0.114186273417439</v>
      </c>
      <c r="AE9" s="17"/>
      <c r="AF9" s="17">
        <v>0.138207914494344</v>
      </c>
      <c r="AG9" s="17">
        <v>0.15414196979420999</v>
      </c>
      <c r="AH9" s="17">
        <v>0.13571078402766301</v>
      </c>
      <c r="AI9" s="17"/>
      <c r="AJ9" s="17">
        <v>0.13629473788618701</v>
      </c>
      <c r="AK9" s="17">
        <v>0.16774935352304399</v>
      </c>
      <c r="AL9" s="17">
        <v>0.17566634345757001</v>
      </c>
      <c r="AM9" s="17">
        <v>0.184540329007923</v>
      </c>
      <c r="AN9" s="17">
        <v>0.109332401911691</v>
      </c>
      <c r="AO9" s="17"/>
      <c r="AP9" s="17">
        <v>0.158945039140126</v>
      </c>
      <c r="AQ9" s="17">
        <v>0.15817140251567199</v>
      </c>
      <c r="AR9" s="17">
        <v>0.17617581903486601</v>
      </c>
      <c r="AS9" s="17"/>
      <c r="AT9" s="17">
        <v>0.14287376567740501</v>
      </c>
      <c r="AU9" s="17">
        <v>0.15699732179715301</v>
      </c>
      <c r="AV9" s="17">
        <v>0.17019536049148201</v>
      </c>
      <c r="AW9" s="17">
        <v>0.114995652687001</v>
      </c>
      <c r="AX9" s="17">
        <v>0.15148317076854301</v>
      </c>
      <c r="AY9" s="17">
        <v>4.5283363262190901E-2</v>
      </c>
    </row>
    <row r="10" spans="2:51" ht="43.5" x14ac:dyDescent="0.35">
      <c r="B10" s="18" t="s">
        <v>314</v>
      </c>
      <c r="C10" s="17">
        <v>0.33481143743991798</v>
      </c>
      <c r="D10" s="17">
        <v>0.36546726738624502</v>
      </c>
      <c r="E10" s="17">
        <v>0.30564083788610302</v>
      </c>
      <c r="F10" s="17"/>
      <c r="G10" s="17">
        <v>0.411004566727589</v>
      </c>
      <c r="H10" s="17">
        <v>0.33364980113617998</v>
      </c>
      <c r="I10" s="17">
        <v>0.34122085675321701</v>
      </c>
      <c r="J10" s="17">
        <v>0.283319728750487</v>
      </c>
      <c r="K10" s="17">
        <v>0.339980392179487</v>
      </c>
      <c r="L10" s="17">
        <v>0.318321697246369</v>
      </c>
      <c r="M10" s="17"/>
      <c r="N10" s="17">
        <v>0.359671565357848</v>
      </c>
      <c r="O10" s="17">
        <v>0.333172260581858</v>
      </c>
      <c r="P10" s="17">
        <v>0.32161906764999398</v>
      </c>
      <c r="Q10" s="17">
        <v>0.32069041824838301</v>
      </c>
      <c r="R10" s="17"/>
      <c r="S10" s="17">
        <v>0.35242302345396098</v>
      </c>
      <c r="T10" s="17">
        <v>0.288354212461433</v>
      </c>
      <c r="U10" s="17">
        <v>0.333098300657789</v>
      </c>
      <c r="V10" s="17">
        <v>0.32407399593895903</v>
      </c>
      <c r="W10" s="17">
        <v>0.35364412425668101</v>
      </c>
      <c r="X10" s="17">
        <v>0.36652256113137599</v>
      </c>
      <c r="Y10" s="17">
        <v>0.312639622376782</v>
      </c>
      <c r="Z10" s="17">
        <v>0.35786441106229699</v>
      </c>
      <c r="AA10" s="17">
        <v>0.31881363797772</v>
      </c>
      <c r="AB10" s="17">
        <v>0.353993430547688</v>
      </c>
      <c r="AC10" s="17">
        <v>0.32131615089772902</v>
      </c>
      <c r="AD10" s="17">
        <v>0.40329853279967298</v>
      </c>
      <c r="AE10" s="17"/>
      <c r="AF10" s="17">
        <v>0.31321299621367599</v>
      </c>
      <c r="AG10" s="17">
        <v>0.34064422274015499</v>
      </c>
      <c r="AH10" s="17">
        <v>0.35237321874302302</v>
      </c>
      <c r="AI10" s="17"/>
      <c r="AJ10" s="17">
        <v>0.31338588775878401</v>
      </c>
      <c r="AK10" s="17">
        <v>0.36603217861110099</v>
      </c>
      <c r="AL10" s="17">
        <v>0.310698739767581</v>
      </c>
      <c r="AM10" s="17">
        <v>0.37488040412819201</v>
      </c>
      <c r="AN10" s="17">
        <v>0.31723373220075801</v>
      </c>
      <c r="AO10" s="17"/>
      <c r="AP10" s="17">
        <v>0.35941044393524602</v>
      </c>
      <c r="AQ10" s="17">
        <v>0.35393857617247898</v>
      </c>
      <c r="AR10" s="17">
        <v>0.34203973589689202</v>
      </c>
      <c r="AS10" s="17"/>
      <c r="AT10" s="17">
        <v>0.32800912113270603</v>
      </c>
      <c r="AU10" s="17">
        <v>0.325681251005983</v>
      </c>
      <c r="AV10" s="17">
        <v>0.35418229049906502</v>
      </c>
      <c r="AW10" s="17">
        <v>0.327850027249943</v>
      </c>
      <c r="AX10" s="17">
        <v>0.34446994589715701</v>
      </c>
      <c r="AY10" s="17">
        <v>0.39865133269563602</v>
      </c>
    </row>
    <row r="11" spans="2:51" ht="29" x14ac:dyDescent="0.35">
      <c r="B11" s="18" t="s">
        <v>315</v>
      </c>
      <c r="C11" s="17">
        <v>0.46311814807601398</v>
      </c>
      <c r="D11" s="17">
        <v>0.41429353030375199</v>
      </c>
      <c r="E11" s="17">
        <v>0.51053183234520005</v>
      </c>
      <c r="F11" s="17"/>
      <c r="G11" s="17">
        <v>0.34031908321854298</v>
      </c>
      <c r="H11" s="17">
        <v>0.384010573059203</v>
      </c>
      <c r="I11" s="17">
        <v>0.45680924298242698</v>
      </c>
      <c r="J11" s="17">
        <v>0.53054301848893604</v>
      </c>
      <c r="K11" s="17">
        <v>0.52122003462615396</v>
      </c>
      <c r="L11" s="17">
        <v>0.52023406047840404</v>
      </c>
      <c r="M11" s="17"/>
      <c r="N11" s="17">
        <v>0.42047688089965402</v>
      </c>
      <c r="O11" s="17">
        <v>0.480744989297748</v>
      </c>
      <c r="P11" s="17">
        <v>0.457751420658016</v>
      </c>
      <c r="Q11" s="17">
        <v>0.49459238970389102</v>
      </c>
      <c r="R11" s="17"/>
      <c r="S11" s="17">
        <v>0.36519011279087499</v>
      </c>
      <c r="T11" s="17">
        <v>0.51982428639918599</v>
      </c>
      <c r="U11" s="17">
        <v>0.46660008589734298</v>
      </c>
      <c r="V11" s="17">
        <v>0.50764341190166895</v>
      </c>
      <c r="W11" s="17">
        <v>0.46648152299996098</v>
      </c>
      <c r="X11" s="17">
        <v>0.458000311205636</v>
      </c>
      <c r="Y11" s="17">
        <v>0.48867843900872399</v>
      </c>
      <c r="Z11" s="17">
        <v>0.42702220350278502</v>
      </c>
      <c r="AA11" s="17">
        <v>0.477588589334213</v>
      </c>
      <c r="AB11" s="17">
        <v>0.45157181218237102</v>
      </c>
      <c r="AC11" s="17">
        <v>0.50620657011936998</v>
      </c>
      <c r="AD11" s="17">
        <v>0.42924852125380197</v>
      </c>
      <c r="AE11" s="17"/>
      <c r="AF11" s="17">
        <v>0.50074342947550399</v>
      </c>
      <c r="AG11" s="17">
        <v>0.45346922351054397</v>
      </c>
      <c r="AH11" s="17">
        <v>0.43678135924709</v>
      </c>
      <c r="AI11" s="17"/>
      <c r="AJ11" s="17">
        <v>0.50504963964968497</v>
      </c>
      <c r="AK11" s="17">
        <v>0.40874504254890998</v>
      </c>
      <c r="AL11" s="17">
        <v>0.43642567877178501</v>
      </c>
      <c r="AM11" s="17">
        <v>0.37490268295072798</v>
      </c>
      <c r="AN11" s="17">
        <v>0.50262657442952097</v>
      </c>
      <c r="AO11" s="17"/>
      <c r="AP11" s="17">
        <v>0.44371427705203798</v>
      </c>
      <c r="AQ11" s="17">
        <v>0.43953371361723698</v>
      </c>
      <c r="AR11" s="17">
        <v>0.41584921979294698</v>
      </c>
      <c r="AS11" s="17"/>
      <c r="AT11" s="17">
        <v>0.48416046135988899</v>
      </c>
      <c r="AU11" s="17">
        <v>0.46432187110098899</v>
      </c>
      <c r="AV11" s="17">
        <v>0.43295365858603002</v>
      </c>
      <c r="AW11" s="17">
        <v>0.45651330770404203</v>
      </c>
      <c r="AX11" s="17">
        <v>0.43641218489940697</v>
      </c>
      <c r="AY11" s="17">
        <v>0.47757100195131902</v>
      </c>
    </row>
    <row r="12" spans="2:51" x14ac:dyDescent="0.35">
      <c r="B12" s="18" t="s">
        <v>72</v>
      </c>
      <c r="C12" s="19">
        <v>5.7870932018695503E-2</v>
      </c>
      <c r="D12" s="19">
        <v>4.87626884888369E-2</v>
      </c>
      <c r="E12" s="19">
        <v>6.65912290212161E-2</v>
      </c>
      <c r="F12" s="19"/>
      <c r="G12" s="19">
        <v>7.3189629802609804E-2</v>
      </c>
      <c r="H12" s="19">
        <v>6.3622920563317101E-2</v>
      </c>
      <c r="I12" s="19">
        <v>6.7834833172539299E-2</v>
      </c>
      <c r="J12" s="19">
        <v>5.7086391307921702E-2</v>
      </c>
      <c r="K12" s="19">
        <v>4.8637638626077402E-2</v>
      </c>
      <c r="L12" s="19">
        <v>4.1794615980434699E-2</v>
      </c>
      <c r="M12" s="19"/>
      <c r="N12" s="19">
        <v>3.8221151120232902E-2</v>
      </c>
      <c r="O12" s="19">
        <v>5.4456720135882097E-2</v>
      </c>
      <c r="P12" s="19">
        <v>7.5205399356534405E-2</v>
      </c>
      <c r="Q12" s="19">
        <v>6.7130490124173103E-2</v>
      </c>
      <c r="R12" s="19"/>
      <c r="S12" s="19">
        <v>7.4385793048535098E-2</v>
      </c>
      <c r="T12" s="19">
        <v>7.10016591407725E-2</v>
      </c>
      <c r="U12" s="19">
        <v>7.3382893356864695E-2</v>
      </c>
      <c r="V12" s="19">
        <v>6.4875201874961694E-2</v>
      </c>
      <c r="W12" s="19">
        <v>2.40653034865853E-2</v>
      </c>
      <c r="X12" s="19">
        <v>4.1342629705274601E-2</v>
      </c>
      <c r="Y12" s="19">
        <v>4.53856316851163E-2</v>
      </c>
      <c r="Z12" s="19">
        <v>4.4182907134206299E-2</v>
      </c>
      <c r="AA12" s="19">
        <v>7.8051489475311694E-2</v>
      </c>
      <c r="AB12" s="19">
        <v>3.5052575218951103E-2</v>
      </c>
      <c r="AC12" s="19">
        <v>4.7587017848295297E-2</v>
      </c>
      <c r="AD12" s="19">
        <v>5.3266672529085901E-2</v>
      </c>
      <c r="AE12" s="19"/>
      <c r="AF12" s="19">
        <v>4.7835659816476202E-2</v>
      </c>
      <c r="AG12" s="19">
        <v>5.1744583955090698E-2</v>
      </c>
      <c r="AH12" s="19">
        <v>7.5134637982223806E-2</v>
      </c>
      <c r="AI12" s="19"/>
      <c r="AJ12" s="19">
        <v>4.5269734705344497E-2</v>
      </c>
      <c r="AK12" s="19">
        <v>5.7473425316945201E-2</v>
      </c>
      <c r="AL12" s="19">
        <v>7.7209238003063604E-2</v>
      </c>
      <c r="AM12" s="19">
        <v>6.5676583913157199E-2</v>
      </c>
      <c r="AN12" s="19">
        <v>7.0807291458029706E-2</v>
      </c>
      <c r="AO12" s="19"/>
      <c r="AP12" s="19">
        <v>3.7930239872589498E-2</v>
      </c>
      <c r="AQ12" s="19">
        <v>4.8356307694612299E-2</v>
      </c>
      <c r="AR12" s="19">
        <v>6.5935225275294801E-2</v>
      </c>
      <c r="AS12" s="19"/>
      <c r="AT12" s="19">
        <v>4.4956651829999902E-2</v>
      </c>
      <c r="AU12" s="19">
        <v>5.2999556095874499E-2</v>
      </c>
      <c r="AV12" s="19">
        <v>4.2668690423422202E-2</v>
      </c>
      <c r="AW12" s="19">
        <v>0.100641012359014</v>
      </c>
      <c r="AX12" s="19">
        <v>6.7634698434893406E-2</v>
      </c>
      <c r="AY12" s="19">
        <v>7.8494302090854506E-2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P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16" width="20.7265625" customWidth="1"/>
  </cols>
  <sheetData>
    <row r="2" spans="2:16" ht="40" customHeight="1" x14ac:dyDescent="0.35">
      <c r="D2" s="42" t="s">
        <v>340</v>
      </c>
      <c r="E2" s="38"/>
      <c r="F2" s="38"/>
      <c r="G2" s="38"/>
      <c r="H2" s="38"/>
      <c r="I2" s="38"/>
      <c r="J2" s="38"/>
      <c r="K2" s="38"/>
      <c r="L2" s="38"/>
      <c r="M2" s="38"/>
      <c r="N2" s="38"/>
      <c r="O2" s="38"/>
      <c r="P2" s="38"/>
    </row>
    <row r="6" spans="2:16" ht="50" customHeight="1" x14ac:dyDescent="0.35">
      <c r="B6" s="23" t="s">
        <v>14</v>
      </c>
      <c r="C6" s="23" t="s">
        <v>323</v>
      </c>
      <c r="D6" s="23" t="s">
        <v>324</v>
      </c>
      <c r="E6" s="23" t="s">
        <v>325</v>
      </c>
      <c r="F6" s="23" t="s">
        <v>326</v>
      </c>
      <c r="G6" s="23" t="s">
        <v>327</v>
      </c>
      <c r="H6" s="23" t="s">
        <v>328</v>
      </c>
      <c r="I6" s="23" t="s">
        <v>329</v>
      </c>
      <c r="J6" s="23" t="s">
        <v>330</v>
      </c>
      <c r="K6" s="23" t="s">
        <v>331</v>
      </c>
      <c r="L6" s="23" t="s">
        <v>332</v>
      </c>
      <c r="M6" s="23" t="s">
        <v>333</v>
      </c>
      <c r="N6" s="23" t="s">
        <v>334</v>
      </c>
      <c r="O6" s="23" t="s">
        <v>335</v>
      </c>
    </row>
    <row r="7" spans="2:16" x14ac:dyDescent="0.35">
      <c r="B7" s="18" t="s">
        <v>336</v>
      </c>
      <c r="C7" s="17">
        <v>6.5649084504053101E-2</v>
      </c>
      <c r="D7" s="17">
        <v>2.2659669911806801E-2</v>
      </c>
      <c r="E7" s="17">
        <v>4.3864090883553697E-2</v>
      </c>
      <c r="F7" s="17">
        <v>5.2777507607847302E-2</v>
      </c>
      <c r="G7" s="17">
        <v>6.9055376547076303E-2</v>
      </c>
      <c r="H7" s="17">
        <v>9.5511434251698196E-2</v>
      </c>
      <c r="I7" s="17">
        <v>0.109078351364206</v>
      </c>
      <c r="J7" s="17">
        <v>0.23403985539545899</v>
      </c>
      <c r="K7" s="17">
        <v>3.4972268281887202E-2</v>
      </c>
      <c r="L7" s="17">
        <v>3.41031709265553E-2</v>
      </c>
      <c r="M7" s="17">
        <v>7.77882507574508E-2</v>
      </c>
      <c r="N7" s="17">
        <v>0.17612664600736899</v>
      </c>
      <c r="O7" s="17">
        <v>2.9040666834482001E-2</v>
      </c>
    </row>
    <row r="8" spans="2:16" x14ac:dyDescent="0.35">
      <c r="B8" s="18" t="s">
        <v>337</v>
      </c>
      <c r="C8" s="17">
        <v>0.250800090807556</v>
      </c>
      <c r="D8" s="17">
        <v>0.131469137488607</v>
      </c>
      <c r="E8" s="17">
        <v>0.215143144041228</v>
      </c>
      <c r="F8" s="17">
        <v>0.256826394699329</v>
      </c>
      <c r="G8" s="17">
        <v>0.256409146851172</v>
      </c>
      <c r="H8" s="17">
        <v>0.369033650149246</v>
      </c>
      <c r="I8" s="17">
        <v>0.36030623555753699</v>
      </c>
      <c r="J8" s="17">
        <v>0.39752098602802599</v>
      </c>
      <c r="K8" s="17">
        <v>0.17908406390432599</v>
      </c>
      <c r="L8" s="17">
        <v>0.14236556521033999</v>
      </c>
      <c r="M8" s="17">
        <v>0.238276133960453</v>
      </c>
      <c r="N8" s="17">
        <v>0.42936932975700398</v>
      </c>
      <c r="O8" s="17">
        <v>0.17324690004964399</v>
      </c>
    </row>
    <row r="9" spans="2:16" x14ac:dyDescent="0.35">
      <c r="B9" s="18" t="s">
        <v>338</v>
      </c>
      <c r="C9" s="17">
        <v>0.35946416162776401</v>
      </c>
      <c r="D9" s="17">
        <v>0.328466653034376</v>
      </c>
      <c r="E9" s="17">
        <v>0.47901547445074699</v>
      </c>
      <c r="F9" s="17">
        <v>0.39821937658360601</v>
      </c>
      <c r="G9" s="17">
        <v>0.41150781497643202</v>
      </c>
      <c r="H9" s="17">
        <v>0.41726378977452899</v>
      </c>
      <c r="I9" s="17">
        <v>0.33247975401008001</v>
      </c>
      <c r="J9" s="17">
        <v>0.279878130207391</v>
      </c>
      <c r="K9" s="17">
        <v>0.43916978987170402</v>
      </c>
      <c r="L9" s="17">
        <v>0.379000302799747</v>
      </c>
      <c r="M9" s="17">
        <v>0.41610733184242099</v>
      </c>
      <c r="N9" s="17">
        <v>0.29178400667809301</v>
      </c>
      <c r="O9" s="17">
        <v>0.45254630212175001</v>
      </c>
    </row>
    <row r="10" spans="2:16" x14ac:dyDescent="0.35">
      <c r="B10" s="18" t="s">
        <v>339</v>
      </c>
      <c r="C10" s="17">
        <v>0.27804430873256403</v>
      </c>
      <c r="D10" s="17">
        <v>0.28660047039050401</v>
      </c>
      <c r="E10" s="17">
        <v>0.19738355878363201</v>
      </c>
      <c r="F10" s="17">
        <v>0.24060506250980901</v>
      </c>
      <c r="G10" s="17">
        <v>0.22163731820470201</v>
      </c>
      <c r="H10" s="17">
        <v>7.5359010738548005E-2</v>
      </c>
      <c r="I10" s="17">
        <v>0.116687869862098</v>
      </c>
      <c r="J10" s="17">
        <v>4.9075386734791497E-2</v>
      </c>
      <c r="K10" s="17">
        <v>0.28856744416959901</v>
      </c>
      <c r="L10" s="17">
        <v>0.36346630382964701</v>
      </c>
      <c r="M10" s="17">
        <v>0.17379561406267299</v>
      </c>
      <c r="N10" s="17">
        <v>5.0101327521148001E-2</v>
      </c>
      <c r="O10" s="17">
        <v>0.25648293518124499</v>
      </c>
    </row>
    <row r="11" spans="2:16" x14ac:dyDescent="0.35">
      <c r="B11" s="18" t="s">
        <v>72</v>
      </c>
      <c r="C11" s="17">
        <v>4.60423543280623E-2</v>
      </c>
      <c r="D11" s="17">
        <v>0.230804069174706</v>
      </c>
      <c r="E11" s="17">
        <v>6.4593731840838997E-2</v>
      </c>
      <c r="F11" s="17">
        <v>5.1571658599408703E-2</v>
      </c>
      <c r="G11" s="17">
        <v>4.1390343420617801E-2</v>
      </c>
      <c r="H11" s="17">
        <v>4.2832115085978603E-2</v>
      </c>
      <c r="I11" s="17">
        <v>8.1447789206078897E-2</v>
      </c>
      <c r="J11" s="17">
        <v>3.9485641634332401E-2</v>
      </c>
      <c r="K11" s="17">
        <v>5.8206433772483801E-2</v>
      </c>
      <c r="L11" s="17">
        <v>8.1064657233710702E-2</v>
      </c>
      <c r="M11" s="17">
        <v>9.4032669377002207E-2</v>
      </c>
      <c r="N11" s="17">
        <v>5.2618690036387201E-2</v>
      </c>
      <c r="O11" s="17">
        <v>8.8683195812879506E-2</v>
      </c>
    </row>
    <row r="12" spans="2:16" x14ac:dyDescent="0.35">
      <c r="B12" s="16" t="s">
        <v>156</v>
      </c>
      <c r="C12" s="16"/>
      <c r="D12" s="16"/>
      <c r="E12" s="16"/>
      <c r="F12" s="16"/>
      <c r="G12" s="16"/>
      <c r="H12" s="16"/>
      <c r="I12" s="16"/>
      <c r="J12" s="16"/>
      <c r="K12" s="16"/>
      <c r="L12" s="16"/>
      <c r="M12" s="16"/>
      <c r="N12" s="16"/>
      <c r="O12" s="16"/>
    </row>
    <row r="13" spans="2:16" x14ac:dyDescent="0.35">
      <c r="B13" t="s">
        <v>77</v>
      </c>
    </row>
    <row r="14" spans="2:16" x14ac:dyDescent="0.35">
      <c r="B14" t="s">
        <v>78</v>
      </c>
    </row>
    <row r="18" spans="2:2" x14ac:dyDescent="0.35">
      <c r="B18"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6.5649084504053101E-2</v>
      </c>
      <c r="D9" s="17">
        <v>7.7856019812435298E-2</v>
      </c>
      <c r="E9" s="17">
        <v>5.3783948771348997E-2</v>
      </c>
      <c r="F9" s="17"/>
      <c r="G9" s="17">
        <v>7.1512167579522598E-2</v>
      </c>
      <c r="H9" s="17">
        <v>0.11474589147251101</v>
      </c>
      <c r="I9" s="17">
        <v>7.3200269255861802E-2</v>
      </c>
      <c r="J9" s="17">
        <v>5.4653863687165398E-2</v>
      </c>
      <c r="K9" s="17">
        <v>3.53109523821689E-2</v>
      </c>
      <c r="L9" s="17">
        <v>4.5809893146440198E-2</v>
      </c>
      <c r="M9" s="17"/>
      <c r="N9" s="17">
        <v>9.6034633369313796E-2</v>
      </c>
      <c r="O9" s="17">
        <v>4.63703422438205E-2</v>
      </c>
      <c r="P9" s="17">
        <v>7.4780014324450694E-2</v>
      </c>
      <c r="Q9" s="17">
        <v>4.8342591188749402E-2</v>
      </c>
      <c r="R9" s="17"/>
      <c r="S9" s="17">
        <v>8.9964421445703296E-2</v>
      </c>
      <c r="T9" s="17">
        <v>8.0787531614130395E-2</v>
      </c>
      <c r="U9" s="17">
        <v>8.2009950214726499E-2</v>
      </c>
      <c r="V9" s="17">
        <v>7.2765453690681506E-2</v>
      </c>
      <c r="W9" s="17">
        <v>2.18085319417472E-2</v>
      </c>
      <c r="X9" s="17">
        <v>6.1136425354841303E-2</v>
      </c>
      <c r="Y9" s="17">
        <v>4.4308864870393698E-2</v>
      </c>
      <c r="Z9" s="17">
        <v>4.0959518582869302E-2</v>
      </c>
      <c r="AA9" s="17">
        <v>8.5155825884887903E-2</v>
      </c>
      <c r="AB9" s="17">
        <v>7.8110363914731598E-2</v>
      </c>
      <c r="AC9" s="17">
        <v>1.6597948568233701E-2</v>
      </c>
      <c r="AD9" s="17">
        <v>0</v>
      </c>
      <c r="AE9" s="17"/>
      <c r="AF9" s="17">
        <v>5.8655872437354199E-2</v>
      </c>
      <c r="AG9" s="17">
        <v>7.0119270978604403E-2</v>
      </c>
      <c r="AH9" s="17">
        <v>7.0571767872571606E-2</v>
      </c>
      <c r="AI9" s="17"/>
      <c r="AJ9" s="17">
        <v>7.2423302862224703E-2</v>
      </c>
      <c r="AK9" s="17">
        <v>7.4010826322756795E-2</v>
      </c>
      <c r="AL9" s="17">
        <v>6.1101444385851002E-2</v>
      </c>
      <c r="AM9" s="17">
        <v>0.141475192119461</v>
      </c>
      <c r="AN9" s="17">
        <v>6.18373635569835E-2</v>
      </c>
      <c r="AO9" s="17"/>
      <c r="AP9" s="17">
        <v>0.11913532987971701</v>
      </c>
      <c r="AQ9" s="17">
        <v>7.6714874402923197E-2</v>
      </c>
      <c r="AR9" s="17">
        <v>8.11894075570571E-2</v>
      </c>
      <c r="AS9" s="17"/>
      <c r="AT9" s="17">
        <v>6.78549362490041E-2</v>
      </c>
      <c r="AU9" s="17">
        <v>4.77918756826766E-2</v>
      </c>
      <c r="AV9" s="17">
        <v>6.3213480910529599E-2</v>
      </c>
      <c r="AW9" s="17">
        <v>8.1433861632952895E-2</v>
      </c>
      <c r="AX9" s="17">
        <v>8.0342156768880402E-2</v>
      </c>
      <c r="AY9" s="17">
        <v>6.3823772610897805E-2</v>
      </c>
    </row>
    <row r="10" spans="2:51" x14ac:dyDescent="0.35">
      <c r="B10" s="18" t="s">
        <v>337</v>
      </c>
      <c r="C10" s="17">
        <v>0.250800090807556</v>
      </c>
      <c r="D10" s="17">
        <v>0.27172790839933197</v>
      </c>
      <c r="E10" s="17">
        <v>0.23149881313199999</v>
      </c>
      <c r="F10" s="17"/>
      <c r="G10" s="17">
        <v>0.21812476826327101</v>
      </c>
      <c r="H10" s="17">
        <v>0.25156254039808701</v>
      </c>
      <c r="I10" s="17">
        <v>0.20005626036079899</v>
      </c>
      <c r="J10" s="17">
        <v>0.21223465914013001</v>
      </c>
      <c r="K10" s="17">
        <v>0.27321766322653901</v>
      </c>
      <c r="L10" s="17">
        <v>0.33599705808352798</v>
      </c>
      <c r="M10" s="17"/>
      <c r="N10" s="17">
        <v>0.28393588946819498</v>
      </c>
      <c r="O10" s="17">
        <v>0.24905826275121301</v>
      </c>
      <c r="P10" s="17">
        <v>0.23259001687929201</v>
      </c>
      <c r="Q10" s="17">
        <v>0.23927513645260801</v>
      </c>
      <c r="R10" s="17"/>
      <c r="S10" s="17">
        <v>0.24863557359010499</v>
      </c>
      <c r="T10" s="17">
        <v>0.27433617618502798</v>
      </c>
      <c r="U10" s="17">
        <v>0.21260095432651499</v>
      </c>
      <c r="V10" s="17">
        <v>0.28285077835984701</v>
      </c>
      <c r="W10" s="17">
        <v>0.25244081914986799</v>
      </c>
      <c r="X10" s="17">
        <v>0.27783984902285602</v>
      </c>
      <c r="Y10" s="17">
        <v>0.27009796707038097</v>
      </c>
      <c r="Z10" s="17">
        <v>0.26267185781320501</v>
      </c>
      <c r="AA10" s="17">
        <v>0.227709970173778</v>
      </c>
      <c r="AB10" s="17">
        <v>0.206391283459012</v>
      </c>
      <c r="AC10" s="17">
        <v>0.19256058753111999</v>
      </c>
      <c r="AD10" s="17">
        <v>0.293165994586987</v>
      </c>
      <c r="AE10" s="17"/>
      <c r="AF10" s="17">
        <v>0.28115160186479099</v>
      </c>
      <c r="AG10" s="17">
        <v>0.239507492678878</v>
      </c>
      <c r="AH10" s="17">
        <v>0.24317562774500501</v>
      </c>
      <c r="AI10" s="17"/>
      <c r="AJ10" s="17">
        <v>0.32791804991846302</v>
      </c>
      <c r="AK10" s="17">
        <v>0.200113608293807</v>
      </c>
      <c r="AL10" s="17">
        <v>0.265470273791305</v>
      </c>
      <c r="AM10" s="17">
        <v>7.8454924716712005E-2</v>
      </c>
      <c r="AN10" s="17">
        <v>0.21658810576529899</v>
      </c>
      <c r="AO10" s="17"/>
      <c r="AP10" s="17">
        <v>0.37010602680177201</v>
      </c>
      <c r="AQ10" s="17">
        <v>0.207842986359704</v>
      </c>
      <c r="AR10" s="17">
        <v>0.38753196010585</v>
      </c>
      <c r="AS10" s="17"/>
      <c r="AT10" s="17">
        <v>0.297131974496746</v>
      </c>
      <c r="AU10" s="17">
        <v>0.22059623454829599</v>
      </c>
      <c r="AV10" s="17">
        <v>0.230970151512326</v>
      </c>
      <c r="AW10" s="17">
        <v>0.26526488889259398</v>
      </c>
      <c r="AX10" s="17">
        <v>0.238079418112049</v>
      </c>
      <c r="AY10" s="17">
        <v>0.14666688035928799</v>
      </c>
    </row>
    <row r="11" spans="2:51" x14ac:dyDescent="0.35">
      <c r="B11" s="18" t="s">
        <v>338</v>
      </c>
      <c r="C11" s="17">
        <v>0.35946416162776401</v>
      </c>
      <c r="D11" s="17">
        <v>0.36620761805358598</v>
      </c>
      <c r="E11" s="17">
        <v>0.35237407662412301</v>
      </c>
      <c r="F11" s="17"/>
      <c r="G11" s="17">
        <v>0.39646546285415302</v>
      </c>
      <c r="H11" s="17">
        <v>0.321010687226292</v>
      </c>
      <c r="I11" s="17">
        <v>0.3539826892722</v>
      </c>
      <c r="J11" s="17">
        <v>0.381458049590718</v>
      </c>
      <c r="K11" s="17">
        <v>0.37722780699245301</v>
      </c>
      <c r="L11" s="17">
        <v>0.33705375773316998</v>
      </c>
      <c r="M11" s="17"/>
      <c r="N11" s="17">
        <v>0.34505871231879298</v>
      </c>
      <c r="O11" s="17">
        <v>0.35803767480882398</v>
      </c>
      <c r="P11" s="17">
        <v>0.36464725128918501</v>
      </c>
      <c r="Q11" s="17">
        <v>0.36707964353523997</v>
      </c>
      <c r="R11" s="17"/>
      <c r="S11" s="17">
        <v>0.36418239173787098</v>
      </c>
      <c r="T11" s="17">
        <v>0.38506596363727302</v>
      </c>
      <c r="U11" s="17">
        <v>0.40638056482344598</v>
      </c>
      <c r="V11" s="17">
        <v>0.40726813766713899</v>
      </c>
      <c r="W11" s="17">
        <v>0.38377733989865498</v>
      </c>
      <c r="X11" s="17">
        <v>0.37145494631159998</v>
      </c>
      <c r="Y11" s="17">
        <v>0.29479790594572403</v>
      </c>
      <c r="Z11" s="17">
        <v>0.31253505825141398</v>
      </c>
      <c r="AA11" s="17">
        <v>0.25793631144734602</v>
      </c>
      <c r="AB11" s="17">
        <v>0.34717241405759802</v>
      </c>
      <c r="AC11" s="17">
        <v>0.42696809147973402</v>
      </c>
      <c r="AD11" s="17">
        <v>0.36484142707134498</v>
      </c>
      <c r="AE11" s="17"/>
      <c r="AF11" s="17">
        <v>0.361958097964175</v>
      </c>
      <c r="AG11" s="17">
        <v>0.36457463745593699</v>
      </c>
      <c r="AH11" s="17">
        <v>0.35570318664904099</v>
      </c>
      <c r="AI11" s="17"/>
      <c r="AJ11" s="17">
        <v>0.374218968371126</v>
      </c>
      <c r="AK11" s="17">
        <v>0.36201483790351902</v>
      </c>
      <c r="AL11" s="17">
        <v>0.37805822411844903</v>
      </c>
      <c r="AM11" s="17">
        <v>0.31360034033044298</v>
      </c>
      <c r="AN11" s="17">
        <v>0.320146115403522</v>
      </c>
      <c r="AO11" s="17"/>
      <c r="AP11" s="17">
        <v>0.37526928333576598</v>
      </c>
      <c r="AQ11" s="17">
        <v>0.35953833140376601</v>
      </c>
      <c r="AR11" s="17">
        <v>0.29376810956217497</v>
      </c>
      <c r="AS11" s="17"/>
      <c r="AT11" s="17">
        <v>0.36377801554883399</v>
      </c>
      <c r="AU11" s="17">
        <v>0.37063456533608002</v>
      </c>
      <c r="AV11" s="17">
        <v>0.33814979177758903</v>
      </c>
      <c r="AW11" s="17">
        <v>0.327619852169512</v>
      </c>
      <c r="AX11" s="17">
        <v>0.35330905091266102</v>
      </c>
      <c r="AY11" s="17">
        <v>0.377091411725968</v>
      </c>
    </row>
    <row r="12" spans="2:51" x14ac:dyDescent="0.35">
      <c r="B12" s="18" t="s">
        <v>339</v>
      </c>
      <c r="C12" s="17">
        <v>0.27804430873256403</v>
      </c>
      <c r="D12" s="17">
        <v>0.25652194872970802</v>
      </c>
      <c r="E12" s="17">
        <v>0.29876134007553001</v>
      </c>
      <c r="F12" s="17"/>
      <c r="G12" s="17">
        <v>0.28280499334265302</v>
      </c>
      <c r="H12" s="17">
        <v>0.24882346274012301</v>
      </c>
      <c r="I12" s="17">
        <v>0.32881121736007102</v>
      </c>
      <c r="J12" s="17">
        <v>0.30970978896277501</v>
      </c>
      <c r="K12" s="17">
        <v>0.27117386934601401</v>
      </c>
      <c r="L12" s="17">
        <v>0.23178203508149001</v>
      </c>
      <c r="M12" s="17"/>
      <c r="N12" s="17">
        <v>0.25071940062828002</v>
      </c>
      <c r="O12" s="17">
        <v>0.305946518130571</v>
      </c>
      <c r="P12" s="17">
        <v>0.28346664186631298</v>
      </c>
      <c r="Q12" s="17">
        <v>0.26870392771303198</v>
      </c>
      <c r="R12" s="17"/>
      <c r="S12" s="17">
        <v>0.23875772808944801</v>
      </c>
      <c r="T12" s="17">
        <v>0.23970676369853799</v>
      </c>
      <c r="U12" s="17">
        <v>0.245757281967388</v>
      </c>
      <c r="V12" s="17">
        <v>0.212045364458153</v>
      </c>
      <c r="W12" s="17">
        <v>0.310196879749919</v>
      </c>
      <c r="X12" s="17">
        <v>0.260169784962961</v>
      </c>
      <c r="Y12" s="17">
        <v>0.32678637890288498</v>
      </c>
      <c r="Z12" s="17">
        <v>0.33708113426270497</v>
      </c>
      <c r="AA12" s="17">
        <v>0.36151712644635597</v>
      </c>
      <c r="AB12" s="17">
        <v>0.32882202344798001</v>
      </c>
      <c r="AC12" s="17">
        <v>0.27040492756370499</v>
      </c>
      <c r="AD12" s="17">
        <v>0.28813656486747502</v>
      </c>
      <c r="AE12" s="17"/>
      <c r="AF12" s="17">
        <v>0.26393330400485998</v>
      </c>
      <c r="AG12" s="17">
        <v>0.27099672567814898</v>
      </c>
      <c r="AH12" s="17">
        <v>0.26983374597634202</v>
      </c>
      <c r="AI12" s="17"/>
      <c r="AJ12" s="17">
        <v>0.19493466305930501</v>
      </c>
      <c r="AK12" s="17">
        <v>0.30938607944257002</v>
      </c>
      <c r="AL12" s="17">
        <v>0.25180578449186902</v>
      </c>
      <c r="AM12" s="17">
        <v>0.41460280808209998</v>
      </c>
      <c r="AN12" s="17">
        <v>0.318540526430244</v>
      </c>
      <c r="AO12" s="17"/>
      <c r="AP12" s="17">
        <v>0.10572562101452999</v>
      </c>
      <c r="AQ12" s="17">
        <v>0.31206871125147001</v>
      </c>
      <c r="AR12" s="17">
        <v>0.19722113005854</v>
      </c>
      <c r="AS12" s="17"/>
      <c r="AT12" s="17">
        <v>0.22856174341399199</v>
      </c>
      <c r="AU12" s="17">
        <v>0.320995040481524</v>
      </c>
      <c r="AV12" s="17">
        <v>0.34782069356607298</v>
      </c>
      <c r="AW12" s="17">
        <v>0.24121491824785499</v>
      </c>
      <c r="AX12" s="17">
        <v>0.27914763318495001</v>
      </c>
      <c r="AY12" s="17">
        <v>0.39022844751172298</v>
      </c>
    </row>
    <row r="13" spans="2:51" x14ac:dyDescent="0.35">
      <c r="B13" s="18" t="s">
        <v>72</v>
      </c>
      <c r="C13" s="19">
        <v>4.60423543280623E-2</v>
      </c>
      <c r="D13" s="19">
        <v>2.76865050049394E-2</v>
      </c>
      <c r="E13" s="19">
        <v>6.3581821396997598E-2</v>
      </c>
      <c r="F13" s="19"/>
      <c r="G13" s="19">
        <v>3.1092607960400399E-2</v>
      </c>
      <c r="H13" s="19">
        <v>6.3857418162986096E-2</v>
      </c>
      <c r="I13" s="19">
        <v>4.3949563751067899E-2</v>
      </c>
      <c r="J13" s="19">
        <v>4.1943638619211902E-2</v>
      </c>
      <c r="K13" s="19">
        <v>4.30697080528257E-2</v>
      </c>
      <c r="L13" s="19">
        <v>4.9357255955371097E-2</v>
      </c>
      <c r="M13" s="19"/>
      <c r="N13" s="19">
        <v>2.42513642154173E-2</v>
      </c>
      <c r="O13" s="19">
        <v>4.0587202065571301E-2</v>
      </c>
      <c r="P13" s="19">
        <v>4.45160756407584E-2</v>
      </c>
      <c r="Q13" s="19">
        <v>7.6598701110371398E-2</v>
      </c>
      <c r="R13" s="19"/>
      <c r="S13" s="19">
        <v>5.8459885136873099E-2</v>
      </c>
      <c r="T13" s="19">
        <v>2.0103564865031301E-2</v>
      </c>
      <c r="U13" s="19">
        <v>5.3251248667924002E-2</v>
      </c>
      <c r="V13" s="19">
        <v>2.5070265824178602E-2</v>
      </c>
      <c r="W13" s="19">
        <v>3.1776429259810203E-2</v>
      </c>
      <c r="X13" s="19">
        <v>2.93989943477415E-2</v>
      </c>
      <c r="Y13" s="19">
        <v>6.4008883210615902E-2</v>
      </c>
      <c r="Z13" s="19">
        <v>4.6752431089806E-2</v>
      </c>
      <c r="AA13" s="19">
        <v>6.7680766047632596E-2</v>
      </c>
      <c r="AB13" s="19">
        <v>3.9503915120677399E-2</v>
      </c>
      <c r="AC13" s="19">
        <v>9.3468444857207997E-2</v>
      </c>
      <c r="AD13" s="19">
        <v>5.3856013474192999E-2</v>
      </c>
      <c r="AE13" s="19"/>
      <c r="AF13" s="19">
        <v>3.4301123728820201E-2</v>
      </c>
      <c r="AG13" s="19">
        <v>5.4801873208433001E-2</v>
      </c>
      <c r="AH13" s="19">
        <v>6.0715671757040103E-2</v>
      </c>
      <c r="AI13" s="19"/>
      <c r="AJ13" s="19">
        <v>3.05050157888807E-2</v>
      </c>
      <c r="AK13" s="19">
        <v>5.4474648037346703E-2</v>
      </c>
      <c r="AL13" s="19">
        <v>4.3564273212526698E-2</v>
      </c>
      <c r="AM13" s="19">
        <v>5.1866734751283901E-2</v>
      </c>
      <c r="AN13" s="19">
        <v>8.2887888843951901E-2</v>
      </c>
      <c r="AO13" s="19"/>
      <c r="AP13" s="19">
        <v>2.9763738968214999E-2</v>
      </c>
      <c r="AQ13" s="19">
        <v>4.3835096582136898E-2</v>
      </c>
      <c r="AR13" s="19">
        <v>4.0289392716377798E-2</v>
      </c>
      <c r="AS13" s="19"/>
      <c r="AT13" s="19">
        <v>4.2673330291424401E-2</v>
      </c>
      <c r="AU13" s="19">
        <v>3.9982283951423801E-2</v>
      </c>
      <c r="AV13" s="19">
        <v>1.9845882233482801E-2</v>
      </c>
      <c r="AW13" s="19">
        <v>8.4466479057086402E-2</v>
      </c>
      <c r="AX13" s="19">
        <v>4.9121741021458797E-2</v>
      </c>
      <c r="AY13" s="19">
        <v>2.2189487792123298E-2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2.2659669911806801E-2</v>
      </c>
      <c r="D9" s="17">
        <v>2.9104098681963401E-2</v>
      </c>
      <c r="E9" s="17">
        <v>1.6305379617808102E-2</v>
      </c>
      <c r="F9" s="17"/>
      <c r="G9" s="17">
        <v>3.79229898009905E-2</v>
      </c>
      <c r="H9" s="17">
        <v>5.2552697882029702E-2</v>
      </c>
      <c r="I9" s="17">
        <v>1.8581797114836301E-2</v>
      </c>
      <c r="J9" s="17">
        <v>1.46106968146616E-2</v>
      </c>
      <c r="K9" s="17">
        <v>1.0128590632419001E-2</v>
      </c>
      <c r="L9" s="17">
        <v>6.8193853356367604E-3</v>
      </c>
      <c r="M9" s="17"/>
      <c r="N9" s="17">
        <v>3.0730423562314799E-2</v>
      </c>
      <c r="O9" s="17">
        <v>2.79369111233327E-2</v>
      </c>
      <c r="P9" s="17">
        <v>2.04757176697315E-2</v>
      </c>
      <c r="Q9" s="17">
        <v>1.1063847928748999E-2</v>
      </c>
      <c r="R9" s="17"/>
      <c r="S9" s="17">
        <v>3.4491484275859401E-2</v>
      </c>
      <c r="T9" s="17">
        <v>1.57899654389295E-2</v>
      </c>
      <c r="U9" s="17">
        <v>1.7755167186495599E-2</v>
      </c>
      <c r="V9" s="17">
        <v>1.4808541452093199E-2</v>
      </c>
      <c r="W9" s="17">
        <v>4.4181121357882297E-2</v>
      </c>
      <c r="X9" s="17">
        <v>3.18694168718512E-2</v>
      </c>
      <c r="Y9" s="17">
        <v>9.6527073161739099E-3</v>
      </c>
      <c r="Z9" s="17">
        <v>0</v>
      </c>
      <c r="AA9" s="17">
        <v>3.6303303134821302E-2</v>
      </c>
      <c r="AB9" s="17">
        <v>0</v>
      </c>
      <c r="AC9" s="17">
        <v>3.4046817801878099E-2</v>
      </c>
      <c r="AD9" s="17">
        <v>2.7002780114597998E-2</v>
      </c>
      <c r="AE9" s="17"/>
      <c r="AF9" s="17">
        <v>1.9966111094162301E-2</v>
      </c>
      <c r="AG9" s="17">
        <v>1.8299942755994301E-2</v>
      </c>
      <c r="AH9" s="17">
        <v>2.4409042734460502E-2</v>
      </c>
      <c r="AI9" s="17"/>
      <c r="AJ9" s="17">
        <v>1.6055151028866399E-2</v>
      </c>
      <c r="AK9" s="17">
        <v>3.3107052606778299E-2</v>
      </c>
      <c r="AL9" s="17">
        <v>2.9618672300837399E-2</v>
      </c>
      <c r="AM9" s="17">
        <v>0</v>
      </c>
      <c r="AN9" s="17">
        <v>1.07048530934908E-2</v>
      </c>
      <c r="AO9" s="17"/>
      <c r="AP9" s="17">
        <v>2.7214177033980901E-2</v>
      </c>
      <c r="AQ9" s="17">
        <v>3.09490363048627E-2</v>
      </c>
      <c r="AR9" s="17">
        <v>3.8430792537575503E-2</v>
      </c>
      <c r="AS9" s="17"/>
      <c r="AT9" s="17">
        <v>2.1786047011477901E-2</v>
      </c>
      <c r="AU9" s="17">
        <v>1.7303032785078901E-2</v>
      </c>
      <c r="AV9" s="17">
        <v>2.43598154470656E-2</v>
      </c>
      <c r="AW9" s="17">
        <v>1.42548667755731E-2</v>
      </c>
      <c r="AX9" s="17">
        <v>2.8053823414354299E-2</v>
      </c>
      <c r="AY9" s="17">
        <v>6.6084959789967104E-2</v>
      </c>
    </row>
    <row r="10" spans="2:51" x14ac:dyDescent="0.35">
      <c r="B10" s="18" t="s">
        <v>337</v>
      </c>
      <c r="C10" s="17">
        <v>0.131469137488607</v>
      </c>
      <c r="D10" s="17">
        <v>0.14975786575879299</v>
      </c>
      <c r="E10" s="17">
        <v>0.11394172294270501</v>
      </c>
      <c r="F10" s="17"/>
      <c r="G10" s="17">
        <v>0.21525066135006399</v>
      </c>
      <c r="H10" s="17">
        <v>0.13573530122133201</v>
      </c>
      <c r="I10" s="17">
        <v>0.20457107556096099</v>
      </c>
      <c r="J10" s="17">
        <v>0.11980964516661501</v>
      </c>
      <c r="K10" s="17">
        <v>8.4322396671192207E-2</v>
      </c>
      <c r="L10" s="17">
        <v>5.25972748946597E-2</v>
      </c>
      <c r="M10" s="17"/>
      <c r="N10" s="17">
        <v>0.13149663064780001</v>
      </c>
      <c r="O10" s="17">
        <v>0.12156510300505401</v>
      </c>
      <c r="P10" s="17">
        <v>0.15639334665593499</v>
      </c>
      <c r="Q10" s="17">
        <v>0.119734348093715</v>
      </c>
      <c r="R10" s="17"/>
      <c r="S10" s="17">
        <v>0.16607305003470799</v>
      </c>
      <c r="T10" s="17">
        <v>0.121191984164588</v>
      </c>
      <c r="U10" s="17">
        <v>0.103055580580561</v>
      </c>
      <c r="V10" s="17">
        <v>0.137335781692773</v>
      </c>
      <c r="W10" s="17">
        <v>9.5419086630428002E-2</v>
      </c>
      <c r="X10" s="17">
        <v>0.16528697950785201</v>
      </c>
      <c r="Y10" s="17">
        <v>0.14246567946385599</v>
      </c>
      <c r="Z10" s="17">
        <v>7.5889347933204204E-2</v>
      </c>
      <c r="AA10" s="17">
        <v>0.144209870802817</v>
      </c>
      <c r="AB10" s="17">
        <v>0.144882035836808</v>
      </c>
      <c r="AC10" s="17">
        <v>9.4330350873437704E-2</v>
      </c>
      <c r="AD10" s="17">
        <v>8.7113189142805206E-2</v>
      </c>
      <c r="AE10" s="17"/>
      <c r="AF10" s="17">
        <v>0.111941467129809</v>
      </c>
      <c r="AG10" s="17">
        <v>0.13185441133717399</v>
      </c>
      <c r="AH10" s="17">
        <v>0.13854783108916499</v>
      </c>
      <c r="AI10" s="17"/>
      <c r="AJ10" s="17">
        <v>0.119118433047915</v>
      </c>
      <c r="AK10" s="17">
        <v>0.15463014851177201</v>
      </c>
      <c r="AL10" s="17">
        <v>0.10452055780646</v>
      </c>
      <c r="AM10" s="17">
        <v>0.141475192119461</v>
      </c>
      <c r="AN10" s="17">
        <v>0.115789260976041</v>
      </c>
      <c r="AO10" s="17"/>
      <c r="AP10" s="17">
        <v>0.16300261074658701</v>
      </c>
      <c r="AQ10" s="17">
        <v>0.15946871140254401</v>
      </c>
      <c r="AR10" s="17">
        <v>0.118650815130383</v>
      </c>
      <c r="AS10" s="17"/>
      <c r="AT10" s="17">
        <v>7.8608018457064305E-2</v>
      </c>
      <c r="AU10" s="17">
        <v>0.112746472142428</v>
      </c>
      <c r="AV10" s="17">
        <v>0.1567524434399</v>
      </c>
      <c r="AW10" s="17">
        <v>0.197611198733676</v>
      </c>
      <c r="AX10" s="17">
        <v>0.210973189056329</v>
      </c>
      <c r="AY10" s="17">
        <v>0.123488320263083</v>
      </c>
    </row>
    <row r="11" spans="2:51" x14ac:dyDescent="0.35">
      <c r="B11" s="18" t="s">
        <v>338</v>
      </c>
      <c r="C11" s="17">
        <v>0.328466653034376</v>
      </c>
      <c r="D11" s="17">
        <v>0.32497884400591398</v>
      </c>
      <c r="E11" s="17">
        <v>0.334470218045817</v>
      </c>
      <c r="F11" s="17"/>
      <c r="G11" s="17">
        <v>0.38397717226462103</v>
      </c>
      <c r="H11" s="17">
        <v>0.32097276039387601</v>
      </c>
      <c r="I11" s="17">
        <v>0.35780486840303299</v>
      </c>
      <c r="J11" s="17">
        <v>0.37926108250416002</v>
      </c>
      <c r="K11" s="17">
        <v>0.29734056506324902</v>
      </c>
      <c r="L11" s="17">
        <v>0.24482028283703</v>
      </c>
      <c r="M11" s="17"/>
      <c r="N11" s="17">
        <v>0.33121790979547999</v>
      </c>
      <c r="O11" s="17">
        <v>0.305538140421166</v>
      </c>
      <c r="P11" s="17">
        <v>0.33729098245753603</v>
      </c>
      <c r="Q11" s="17">
        <v>0.34098600211952901</v>
      </c>
      <c r="R11" s="17"/>
      <c r="S11" s="17">
        <v>0.34222821287494298</v>
      </c>
      <c r="T11" s="17">
        <v>0.34490872775926901</v>
      </c>
      <c r="U11" s="17">
        <v>0.26337840717136701</v>
      </c>
      <c r="V11" s="17">
        <v>0.31587262282459999</v>
      </c>
      <c r="W11" s="17">
        <v>0.407693919258453</v>
      </c>
      <c r="X11" s="17">
        <v>0.37118108339576</v>
      </c>
      <c r="Y11" s="17">
        <v>0.29027768220718198</v>
      </c>
      <c r="Z11" s="17">
        <v>0.41749309093568798</v>
      </c>
      <c r="AA11" s="17">
        <v>0.27982189316832601</v>
      </c>
      <c r="AB11" s="17">
        <v>0.30133701030240301</v>
      </c>
      <c r="AC11" s="17">
        <v>0.35291519318561798</v>
      </c>
      <c r="AD11" s="17">
        <v>0.27198242203698297</v>
      </c>
      <c r="AE11" s="17"/>
      <c r="AF11" s="17">
        <v>0.32582003780087399</v>
      </c>
      <c r="AG11" s="17">
        <v>0.30787910793629097</v>
      </c>
      <c r="AH11" s="17">
        <v>0.382312798869405</v>
      </c>
      <c r="AI11" s="17"/>
      <c r="AJ11" s="17">
        <v>0.32732299436245199</v>
      </c>
      <c r="AK11" s="17">
        <v>0.36655101121803102</v>
      </c>
      <c r="AL11" s="17">
        <v>0.270526540120273</v>
      </c>
      <c r="AM11" s="17">
        <v>0.24063478375243899</v>
      </c>
      <c r="AN11" s="17">
        <v>0.32978600523768098</v>
      </c>
      <c r="AO11" s="17"/>
      <c r="AP11" s="17">
        <v>0.33863994321606</v>
      </c>
      <c r="AQ11" s="17">
        <v>0.35661245916092499</v>
      </c>
      <c r="AR11" s="17">
        <v>0.357846175818884</v>
      </c>
      <c r="AS11" s="17"/>
      <c r="AT11" s="17">
        <v>0.26436979685094603</v>
      </c>
      <c r="AU11" s="17">
        <v>0.30807335906245298</v>
      </c>
      <c r="AV11" s="17">
        <v>0.44786421900798001</v>
      </c>
      <c r="AW11" s="17">
        <v>0.42700635948383803</v>
      </c>
      <c r="AX11" s="17">
        <v>0.37152816143365902</v>
      </c>
      <c r="AY11" s="17">
        <v>0.33335870659543998</v>
      </c>
    </row>
    <row r="12" spans="2:51" x14ac:dyDescent="0.35">
      <c r="B12" s="18" t="s">
        <v>339</v>
      </c>
      <c r="C12" s="17">
        <v>0.28660047039050401</v>
      </c>
      <c r="D12" s="17">
        <v>0.319694282263072</v>
      </c>
      <c r="E12" s="17">
        <v>0.249116216245093</v>
      </c>
      <c r="F12" s="17"/>
      <c r="G12" s="17">
        <v>0.23665820804026699</v>
      </c>
      <c r="H12" s="17">
        <v>0.33088320626578499</v>
      </c>
      <c r="I12" s="17">
        <v>0.227478644366059</v>
      </c>
      <c r="J12" s="17">
        <v>0.25640414703079401</v>
      </c>
      <c r="K12" s="17">
        <v>0.33002757044634401</v>
      </c>
      <c r="L12" s="17">
        <v>0.33254652242690202</v>
      </c>
      <c r="M12" s="17"/>
      <c r="N12" s="17">
        <v>0.32389530012032203</v>
      </c>
      <c r="O12" s="17">
        <v>0.31935339106493499</v>
      </c>
      <c r="P12" s="17">
        <v>0.246877350894597</v>
      </c>
      <c r="Q12" s="17">
        <v>0.25044457086636202</v>
      </c>
      <c r="R12" s="17"/>
      <c r="S12" s="17">
        <v>0.29404379892374299</v>
      </c>
      <c r="T12" s="17">
        <v>0.26001476399692602</v>
      </c>
      <c r="U12" s="17">
        <v>0.30410809711847497</v>
      </c>
      <c r="V12" s="17">
        <v>0.30374127695695102</v>
      </c>
      <c r="W12" s="17">
        <v>0.31537896614647698</v>
      </c>
      <c r="X12" s="17">
        <v>0.197778274959377</v>
      </c>
      <c r="Y12" s="17">
        <v>0.293930320538561</v>
      </c>
      <c r="Z12" s="17">
        <v>0.337806450841662</v>
      </c>
      <c r="AA12" s="17">
        <v>0.28882511356205198</v>
      </c>
      <c r="AB12" s="17">
        <v>0.32628778279758602</v>
      </c>
      <c r="AC12" s="17">
        <v>0.263431276372179</v>
      </c>
      <c r="AD12" s="17">
        <v>0.285555429346874</v>
      </c>
      <c r="AE12" s="17"/>
      <c r="AF12" s="17">
        <v>0.31265187045606002</v>
      </c>
      <c r="AG12" s="17">
        <v>0.29034171552899202</v>
      </c>
      <c r="AH12" s="17">
        <v>0.222940844678365</v>
      </c>
      <c r="AI12" s="17"/>
      <c r="AJ12" s="17">
        <v>0.30373666053703602</v>
      </c>
      <c r="AK12" s="17">
        <v>0.27115431065446399</v>
      </c>
      <c r="AL12" s="17">
        <v>0.245453122791078</v>
      </c>
      <c r="AM12" s="17">
        <v>0.41170908708291498</v>
      </c>
      <c r="AN12" s="17">
        <v>0.25647453742930798</v>
      </c>
      <c r="AO12" s="17"/>
      <c r="AP12" s="17">
        <v>0.27729867129918201</v>
      </c>
      <c r="AQ12" s="17">
        <v>0.25462878339644501</v>
      </c>
      <c r="AR12" s="17">
        <v>0.25665606320450401</v>
      </c>
      <c r="AS12" s="17"/>
      <c r="AT12" s="17">
        <v>0.30912538760605002</v>
      </c>
      <c r="AU12" s="17">
        <v>0.34023593814883801</v>
      </c>
      <c r="AV12" s="17">
        <v>0.256817945974393</v>
      </c>
      <c r="AW12" s="17">
        <v>0.19928933551426001</v>
      </c>
      <c r="AX12" s="17">
        <v>0.24426028804522601</v>
      </c>
      <c r="AY12" s="17">
        <v>0.29308516394005801</v>
      </c>
    </row>
    <row r="13" spans="2:51" x14ac:dyDescent="0.35">
      <c r="B13" s="18" t="s">
        <v>72</v>
      </c>
      <c r="C13" s="19">
        <v>0.230804069174706</v>
      </c>
      <c r="D13" s="19">
        <v>0.17646490929025799</v>
      </c>
      <c r="E13" s="19">
        <v>0.28616646314857702</v>
      </c>
      <c r="F13" s="19"/>
      <c r="G13" s="19">
        <v>0.12619096854405701</v>
      </c>
      <c r="H13" s="19">
        <v>0.159856034236977</v>
      </c>
      <c r="I13" s="19">
        <v>0.19156361455511101</v>
      </c>
      <c r="J13" s="19">
        <v>0.229914428483771</v>
      </c>
      <c r="K13" s="19">
        <v>0.27818087718679602</v>
      </c>
      <c r="L13" s="19">
        <v>0.36321653450577102</v>
      </c>
      <c r="M13" s="19"/>
      <c r="N13" s="19">
        <v>0.18265973587408399</v>
      </c>
      <c r="O13" s="19">
        <v>0.22560645438551299</v>
      </c>
      <c r="P13" s="19">
        <v>0.23896260232220001</v>
      </c>
      <c r="Q13" s="19">
        <v>0.27777123099164502</v>
      </c>
      <c r="R13" s="19"/>
      <c r="S13" s="19">
        <v>0.16316345389074699</v>
      </c>
      <c r="T13" s="19">
        <v>0.25809455864028802</v>
      </c>
      <c r="U13" s="19">
        <v>0.31170274794310199</v>
      </c>
      <c r="V13" s="19">
        <v>0.22824177707358201</v>
      </c>
      <c r="W13" s="19">
        <v>0.13732690660676</v>
      </c>
      <c r="X13" s="19">
        <v>0.233884245265159</v>
      </c>
      <c r="Y13" s="19">
        <v>0.26367361047422799</v>
      </c>
      <c r="Z13" s="19">
        <v>0.16881111028944601</v>
      </c>
      <c r="AA13" s="19">
        <v>0.25083981933198402</v>
      </c>
      <c r="AB13" s="19">
        <v>0.22749317106320299</v>
      </c>
      <c r="AC13" s="19">
        <v>0.25527636176688701</v>
      </c>
      <c r="AD13" s="19">
        <v>0.328346179358741</v>
      </c>
      <c r="AE13" s="19"/>
      <c r="AF13" s="19">
        <v>0.22962051351909499</v>
      </c>
      <c r="AG13" s="19">
        <v>0.25162482244154799</v>
      </c>
      <c r="AH13" s="19">
        <v>0.23178948262860499</v>
      </c>
      <c r="AI13" s="19"/>
      <c r="AJ13" s="19">
        <v>0.23376676102373101</v>
      </c>
      <c r="AK13" s="19">
        <v>0.17455747700895499</v>
      </c>
      <c r="AL13" s="19">
        <v>0.349881106981353</v>
      </c>
      <c r="AM13" s="19">
        <v>0.206180937045185</v>
      </c>
      <c r="AN13" s="19">
        <v>0.287245343263479</v>
      </c>
      <c r="AO13" s="19"/>
      <c r="AP13" s="19">
        <v>0.19384459770418999</v>
      </c>
      <c r="AQ13" s="19">
        <v>0.19834100973522301</v>
      </c>
      <c r="AR13" s="19">
        <v>0.228416153308654</v>
      </c>
      <c r="AS13" s="19"/>
      <c r="AT13" s="19">
        <v>0.326110750074462</v>
      </c>
      <c r="AU13" s="19">
        <v>0.22164119786120201</v>
      </c>
      <c r="AV13" s="19">
        <v>0.114205576130661</v>
      </c>
      <c r="AW13" s="19">
        <v>0.161838239492653</v>
      </c>
      <c r="AX13" s="19">
        <v>0.14518453805043199</v>
      </c>
      <c r="AY13" s="19">
        <v>0.18398284941145199</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4.3864090883553697E-2</v>
      </c>
      <c r="D9" s="17">
        <v>4.8358432738792201E-2</v>
      </c>
      <c r="E9" s="17">
        <v>3.9643817257402701E-2</v>
      </c>
      <c r="F9" s="17"/>
      <c r="G9" s="17">
        <v>8.6255066858563406E-2</v>
      </c>
      <c r="H9" s="17">
        <v>6.7783288802036906E-2</v>
      </c>
      <c r="I9" s="17">
        <v>5.0940841385434303E-2</v>
      </c>
      <c r="J9" s="17">
        <v>4.0506657141064099E-2</v>
      </c>
      <c r="K9" s="17">
        <v>2.1401932539616399E-2</v>
      </c>
      <c r="L9" s="17">
        <v>7.1916547647720101E-3</v>
      </c>
      <c r="M9" s="17"/>
      <c r="N9" s="17">
        <v>6.0424611096296002E-2</v>
      </c>
      <c r="O9" s="17">
        <v>4.02518861023866E-2</v>
      </c>
      <c r="P9" s="17">
        <v>4.5622420981696402E-2</v>
      </c>
      <c r="Q9" s="17">
        <v>3.0025739691806899E-2</v>
      </c>
      <c r="R9" s="17"/>
      <c r="S9" s="17">
        <v>9.2321379995788905E-2</v>
      </c>
      <c r="T9" s="17">
        <v>3.32690718296954E-2</v>
      </c>
      <c r="U9" s="17">
        <v>4.2123193078129798E-2</v>
      </c>
      <c r="V9" s="17">
        <v>2.2782561324710501E-2</v>
      </c>
      <c r="W9" s="17">
        <v>2.1730838021640501E-2</v>
      </c>
      <c r="X9" s="17">
        <v>6.2921514529093198E-2</v>
      </c>
      <c r="Y9" s="17">
        <v>1.7741134228243999E-2</v>
      </c>
      <c r="Z9" s="17">
        <v>0</v>
      </c>
      <c r="AA9" s="17">
        <v>8.0518004358604095E-2</v>
      </c>
      <c r="AB9" s="17">
        <v>0</v>
      </c>
      <c r="AC9" s="17">
        <v>6.4807395426943804E-2</v>
      </c>
      <c r="AD9" s="17">
        <v>2.5093396258315501E-2</v>
      </c>
      <c r="AE9" s="17"/>
      <c r="AF9" s="17">
        <v>4.8141544382659801E-2</v>
      </c>
      <c r="AG9" s="17">
        <v>3.9664647778420499E-2</v>
      </c>
      <c r="AH9" s="17">
        <v>3.2995410137819203E-2</v>
      </c>
      <c r="AI9" s="17"/>
      <c r="AJ9" s="17">
        <v>3.7916872124426397E-2</v>
      </c>
      <c r="AK9" s="17">
        <v>6.6669056465995497E-2</v>
      </c>
      <c r="AL9" s="17">
        <v>4.9505996994062898E-2</v>
      </c>
      <c r="AM9" s="17">
        <v>7.9484975205942707E-2</v>
      </c>
      <c r="AN9" s="17">
        <v>1.6144292118967399E-2</v>
      </c>
      <c r="AO9" s="17"/>
      <c r="AP9" s="17">
        <v>6.7836642377771303E-2</v>
      </c>
      <c r="AQ9" s="17">
        <v>4.9283026735913303E-2</v>
      </c>
      <c r="AR9" s="17">
        <v>6.3187033150160304E-2</v>
      </c>
      <c r="AS9" s="17"/>
      <c r="AT9" s="17">
        <v>4.2565369396405699E-2</v>
      </c>
      <c r="AU9" s="17">
        <v>3.6708679098709902E-2</v>
      </c>
      <c r="AV9" s="17">
        <v>8.7051662144396094E-2</v>
      </c>
      <c r="AW9" s="17">
        <v>1.3756946018044501E-2</v>
      </c>
      <c r="AX9" s="17">
        <v>6.1373256393061001E-2</v>
      </c>
      <c r="AY9" s="17">
        <v>2.0209829972334899E-2</v>
      </c>
    </row>
    <row r="10" spans="2:51" x14ac:dyDescent="0.35">
      <c r="B10" s="18" t="s">
        <v>337</v>
      </c>
      <c r="C10" s="17">
        <v>0.215143144041228</v>
      </c>
      <c r="D10" s="17">
        <v>0.219214032791195</v>
      </c>
      <c r="E10" s="17">
        <v>0.21115579855113001</v>
      </c>
      <c r="F10" s="17"/>
      <c r="G10" s="17">
        <v>0.21304699706909699</v>
      </c>
      <c r="H10" s="17">
        <v>0.29105715362762002</v>
      </c>
      <c r="I10" s="17">
        <v>0.27463195637262</v>
      </c>
      <c r="J10" s="17">
        <v>0.20179454644156999</v>
      </c>
      <c r="K10" s="17">
        <v>0.16931548597962401</v>
      </c>
      <c r="L10" s="17">
        <v>0.14876050439990601</v>
      </c>
      <c r="M10" s="17"/>
      <c r="N10" s="17">
        <v>0.22196502043166999</v>
      </c>
      <c r="O10" s="17">
        <v>0.21536006405483701</v>
      </c>
      <c r="P10" s="17">
        <v>0.24404872245444201</v>
      </c>
      <c r="Q10" s="17">
        <v>0.17947632469601099</v>
      </c>
      <c r="R10" s="17"/>
      <c r="S10" s="17">
        <v>0.22941222534359099</v>
      </c>
      <c r="T10" s="17">
        <v>0.235096753373564</v>
      </c>
      <c r="U10" s="17">
        <v>0.23966159852246899</v>
      </c>
      <c r="V10" s="17">
        <v>0.19385853896637201</v>
      </c>
      <c r="W10" s="17">
        <v>0.288530433465162</v>
      </c>
      <c r="X10" s="17">
        <v>0.24214033733993601</v>
      </c>
      <c r="Y10" s="17">
        <v>0.17418051196327</v>
      </c>
      <c r="Z10" s="17">
        <v>0.20839536194219899</v>
      </c>
      <c r="AA10" s="17">
        <v>0.17110457543135499</v>
      </c>
      <c r="AB10" s="17">
        <v>0.26264951609484499</v>
      </c>
      <c r="AC10" s="17">
        <v>0.104519751045176</v>
      </c>
      <c r="AD10" s="17">
        <v>0.13637203747603399</v>
      </c>
      <c r="AE10" s="17"/>
      <c r="AF10" s="17">
        <v>0.196012742635155</v>
      </c>
      <c r="AG10" s="17">
        <v>0.224184773795362</v>
      </c>
      <c r="AH10" s="17">
        <v>0.246139492849243</v>
      </c>
      <c r="AI10" s="17"/>
      <c r="AJ10" s="17">
        <v>0.20950182426708699</v>
      </c>
      <c r="AK10" s="17">
        <v>0.230493211731154</v>
      </c>
      <c r="AL10" s="17">
        <v>0.31989335385089201</v>
      </c>
      <c r="AM10" s="17">
        <v>0.109579871337411</v>
      </c>
      <c r="AN10" s="17">
        <v>0.214137897978915</v>
      </c>
      <c r="AO10" s="17"/>
      <c r="AP10" s="17">
        <v>0.22930877357041299</v>
      </c>
      <c r="AQ10" s="17">
        <v>0.24646004014624401</v>
      </c>
      <c r="AR10" s="17">
        <v>0.21304985325720999</v>
      </c>
      <c r="AS10" s="17"/>
      <c r="AT10" s="17">
        <v>0.16989444910649501</v>
      </c>
      <c r="AU10" s="17">
        <v>0.236391491123707</v>
      </c>
      <c r="AV10" s="17">
        <v>0.200301935203541</v>
      </c>
      <c r="AW10" s="17">
        <v>0.212673980428042</v>
      </c>
      <c r="AX10" s="17">
        <v>0.27669117840663099</v>
      </c>
      <c r="AY10" s="17">
        <v>0.19503544744777901</v>
      </c>
    </row>
    <row r="11" spans="2:51" x14ac:dyDescent="0.35">
      <c r="B11" s="18" t="s">
        <v>338</v>
      </c>
      <c r="C11" s="17">
        <v>0.47901547445074699</v>
      </c>
      <c r="D11" s="17">
        <v>0.45784393258448203</v>
      </c>
      <c r="E11" s="17">
        <v>0.50271301917470201</v>
      </c>
      <c r="F11" s="17"/>
      <c r="G11" s="17">
        <v>0.48864068675995898</v>
      </c>
      <c r="H11" s="17">
        <v>0.424678952210363</v>
      </c>
      <c r="I11" s="17">
        <v>0.46955129469408002</v>
      </c>
      <c r="J11" s="17">
        <v>0.53258411000039496</v>
      </c>
      <c r="K11" s="17">
        <v>0.47406482722252102</v>
      </c>
      <c r="L11" s="17">
        <v>0.47751488165961398</v>
      </c>
      <c r="M11" s="17"/>
      <c r="N11" s="17">
        <v>0.477273307878261</v>
      </c>
      <c r="O11" s="17">
        <v>0.49696717546706298</v>
      </c>
      <c r="P11" s="17">
        <v>0.44050059695355798</v>
      </c>
      <c r="Q11" s="17">
        <v>0.497706880133789</v>
      </c>
      <c r="R11" s="17"/>
      <c r="S11" s="17">
        <v>0.47637455593967098</v>
      </c>
      <c r="T11" s="17">
        <v>0.48078447471985197</v>
      </c>
      <c r="U11" s="17">
        <v>0.42377979734204502</v>
      </c>
      <c r="V11" s="17">
        <v>0.57584823793861795</v>
      </c>
      <c r="W11" s="17">
        <v>0.477508480301163</v>
      </c>
      <c r="X11" s="17">
        <v>0.457152254812903</v>
      </c>
      <c r="Y11" s="17">
        <v>0.46195171112598199</v>
      </c>
      <c r="Z11" s="17">
        <v>0.551975141610482</v>
      </c>
      <c r="AA11" s="17">
        <v>0.51415892425531895</v>
      </c>
      <c r="AB11" s="17">
        <v>0.37779688176384302</v>
      </c>
      <c r="AC11" s="17">
        <v>0.40545401316708002</v>
      </c>
      <c r="AD11" s="17">
        <v>0.58701099918204802</v>
      </c>
      <c r="AE11" s="17"/>
      <c r="AF11" s="17">
        <v>0.48802533919803998</v>
      </c>
      <c r="AG11" s="17">
        <v>0.46823094429235401</v>
      </c>
      <c r="AH11" s="17">
        <v>0.46186832769986202</v>
      </c>
      <c r="AI11" s="17"/>
      <c r="AJ11" s="17">
        <v>0.48912459731122099</v>
      </c>
      <c r="AK11" s="17">
        <v>0.46906738128098802</v>
      </c>
      <c r="AL11" s="17">
        <v>0.386479052133328</v>
      </c>
      <c r="AM11" s="17">
        <v>0.50068912949375299</v>
      </c>
      <c r="AN11" s="17">
        <v>0.50624752485829205</v>
      </c>
      <c r="AO11" s="17"/>
      <c r="AP11" s="17">
        <v>0.43104924142241302</v>
      </c>
      <c r="AQ11" s="17">
        <v>0.488876353176947</v>
      </c>
      <c r="AR11" s="17">
        <v>0.50119580720416101</v>
      </c>
      <c r="AS11" s="17"/>
      <c r="AT11" s="17">
        <v>0.48888596095339998</v>
      </c>
      <c r="AU11" s="17">
        <v>0.45205780570432502</v>
      </c>
      <c r="AV11" s="17">
        <v>0.53361450700361401</v>
      </c>
      <c r="AW11" s="17">
        <v>0.48978609775131998</v>
      </c>
      <c r="AX11" s="17">
        <v>0.45991808959867497</v>
      </c>
      <c r="AY11" s="17">
        <v>0.54753683142078602</v>
      </c>
    </row>
    <row r="12" spans="2:51" x14ac:dyDescent="0.35">
      <c r="B12" s="18" t="s">
        <v>339</v>
      </c>
      <c r="C12" s="17">
        <v>0.19738355878363201</v>
      </c>
      <c r="D12" s="17">
        <v>0.22372126060927899</v>
      </c>
      <c r="E12" s="17">
        <v>0.168896698788746</v>
      </c>
      <c r="F12" s="17"/>
      <c r="G12" s="17">
        <v>0.15068296794097299</v>
      </c>
      <c r="H12" s="17">
        <v>0.15227910698114899</v>
      </c>
      <c r="I12" s="17">
        <v>0.14233645812412299</v>
      </c>
      <c r="J12" s="17">
        <v>0.15749543348872599</v>
      </c>
      <c r="K12" s="17">
        <v>0.288028379774733</v>
      </c>
      <c r="L12" s="17">
        <v>0.288748050379801</v>
      </c>
      <c r="M12" s="17"/>
      <c r="N12" s="17">
        <v>0.20034550904316401</v>
      </c>
      <c r="O12" s="17">
        <v>0.179258861524596</v>
      </c>
      <c r="P12" s="17">
        <v>0.206886614752331</v>
      </c>
      <c r="Q12" s="17">
        <v>0.2038328538095</v>
      </c>
      <c r="R12" s="17"/>
      <c r="S12" s="17">
        <v>0.15384118079933101</v>
      </c>
      <c r="T12" s="17">
        <v>0.18482924235231099</v>
      </c>
      <c r="U12" s="17">
        <v>0.253064051588543</v>
      </c>
      <c r="V12" s="17">
        <v>0.15793793053267399</v>
      </c>
      <c r="W12" s="17">
        <v>0.16026043338467499</v>
      </c>
      <c r="X12" s="17">
        <v>0.18053201647865799</v>
      </c>
      <c r="Y12" s="17">
        <v>0.22470626869459001</v>
      </c>
      <c r="Z12" s="17">
        <v>0.19558205860193401</v>
      </c>
      <c r="AA12" s="17">
        <v>0.180506356868847</v>
      </c>
      <c r="AB12" s="17">
        <v>0.26268772701095999</v>
      </c>
      <c r="AC12" s="17">
        <v>0.31451780960902098</v>
      </c>
      <c r="AD12" s="17">
        <v>0.19679297703249801</v>
      </c>
      <c r="AE12" s="17"/>
      <c r="AF12" s="17">
        <v>0.214013324922599</v>
      </c>
      <c r="AG12" s="17">
        <v>0.202806541996157</v>
      </c>
      <c r="AH12" s="17">
        <v>0.18004031818774499</v>
      </c>
      <c r="AI12" s="17"/>
      <c r="AJ12" s="17">
        <v>0.21546581038102999</v>
      </c>
      <c r="AK12" s="17">
        <v>0.16776177777801701</v>
      </c>
      <c r="AL12" s="17">
        <v>0.19825039615624701</v>
      </c>
      <c r="AM12" s="17">
        <v>0.211208830494717</v>
      </c>
      <c r="AN12" s="17">
        <v>0.17867064432320501</v>
      </c>
      <c r="AO12" s="17"/>
      <c r="AP12" s="17">
        <v>0.22572828287267599</v>
      </c>
      <c r="AQ12" s="17">
        <v>0.16023415351995701</v>
      </c>
      <c r="AR12" s="17">
        <v>0.18216134775152101</v>
      </c>
      <c r="AS12" s="17"/>
      <c r="AT12" s="17">
        <v>0.23838589062982399</v>
      </c>
      <c r="AU12" s="17">
        <v>0.22374270296014101</v>
      </c>
      <c r="AV12" s="17">
        <v>0.137796465979418</v>
      </c>
      <c r="AW12" s="17">
        <v>0.15022543737079</v>
      </c>
      <c r="AX12" s="17">
        <v>0.14938509123430599</v>
      </c>
      <c r="AY12" s="17">
        <v>0.12101150090179</v>
      </c>
    </row>
    <row r="13" spans="2:51" x14ac:dyDescent="0.35">
      <c r="B13" s="18" t="s">
        <v>72</v>
      </c>
      <c r="C13" s="19">
        <v>6.4593731840838997E-2</v>
      </c>
      <c r="D13" s="19">
        <v>5.0862341276251798E-2</v>
      </c>
      <c r="E13" s="19">
        <v>7.7590666228018301E-2</v>
      </c>
      <c r="F13" s="19"/>
      <c r="G13" s="19">
        <v>6.1374281371408601E-2</v>
      </c>
      <c r="H13" s="19">
        <v>6.4201498378831198E-2</v>
      </c>
      <c r="I13" s="19">
        <v>6.2539449423743093E-2</v>
      </c>
      <c r="J13" s="19">
        <v>6.7619252928244694E-2</v>
      </c>
      <c r="K13" s="19">
        <v>4.7189374483505499E-2</v>
      </c>
      <c r="L13" s="19">
        <v>7.7784908795907104E-2</v>
      </c>
      <c r="M13" s="19"/>
      <c r="N13" s="19">
        <v>3.9991551550609301E-2</v>
      </c>
      <c r="O13" s="19">
        <v>6.8162012851118198E-2</v>
      </c>
      <c r="P13" s="19">
        <v>6.2941644857972698E-2</v>
      </c>
      <c r="Q13" s="19">
        <v>8.8958201668892997E-2</v>
      </c>
      <c r="R13" s="19"/>
      <c r="S13" s="19">
        <v>4.8050657921617702E-2</v>
      </c>
      <c r="T13" s="19">
        <v>6.6020457724577999E-2</v>
      </c>
      <c r="U13" s="19">
        <v>4.1371359468812402E-2</v>
      </c>
      <c r="V13" s="19">
        <v>4.9572731237625803E-2</v>
      </c>
      <c r="W13" s="19">
        <v>5.1969814827359899E-2</v>
      </c>
      <c r="X13" s="19">
        <v>5.7253876839409502E-2</v>
      </c>
      <c r="Y13" s="19">
        <v>0.121420373987915</v>
      </c>
      <c r="Z13" s="19">
        <v>4.4047437845385E-2</v>
      </c>
      <c r="AA13" s="19">
        <v>5.3712139085874598E-2</v>
      </c>
      <c r="AB13" s="19">
        <v>9.6865875130352497E-2</v>
      </c>
      <c r="AC13" s="19">
        <v>0.11070103075177901</v>
      </c>
      <c r="AD13" s="19">
        <v>5.4730590051104401E-2</v>
      </c>
      <c r="AE13" s="19"/>
      <c r="AF13" s="19">
        <v>5.38070488615459E-2</v>
      </c>
      <c r="AG13" s="19">
        <v>6.5113092137705803E-2</v>
      </c>
      <c r="AH13" s="19">
        <v>7.8956451125330895E-2</v>
      </c>
      <c r="AI13" s="19"/>
      <c r="AJ13" s="19">
        <v>4.7990895916235697E-2</v>
      </c>
      <c r="AK13" s="19">
        <v>6.6008572743845806E-2</v>
      </c>
      <c r="AL13" s="19">
        <v>4.5871200865470502E-2</v>
      </c>
      <c r="AM13" s="19">
        <v>9.9037193468176202E-2</v>
      </c>
      <c r="AN13" s="19">
        <v>8.47996407206206E-2</v>
      </c>
      <c r="AO13" s="19"/>
      <c r="AP13" s="19">
        <v>4.6077059756726303E-2</v>
      </c>
      <c r="AQ13" s="19">
        <v>5.5146426420939101E-2</v>
      </c>
      <c r="AR13" s="19">
        <v>4.04059586369485E-2</v>
      </c>
      <c r="AS13" s="19"/>
      <c r="AT13" s="19">
        <v>6.02683299138752E-2</v>
      </c>
      <c r="AU13" s="19">
        <v>5.1099321113116797E-2</v>
      </c>
      <c r="AV13" s="19">
        <v>4.1235429669030703E-2</v>
      </c>
      <c r="AW13" s="19">
        <v>0.13355753843180199</v>
      </c>
      <c r="AX13" s="19">
        <v>5.2632384367327201E-2</v>
      </c>
      <c r="AY13" s="19">
        <v>0.11620639025731</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5.2777507607847302E-2</v>
      </c>
      <c r="D9" s="17">
        <v>5.6654548634694601E-2</v>
      </c>
      <c r="E9" s="17">
        <v>4.9249325007098499E-2</v>
      </c>
      <c r="F9" s="17"/>
      <c r="G9" s="17">
        <v>6.8701330251672105E-2</v>
      </c>
      <c r="H9" s="17">
        <v>0.10044344316706</v>
      </c>
      <c r="I9" s="17">
        <v>5.0711131565169799E-2</v>
      </c>
      <c r="J9" s="17">
        <v>3.9872858854830301E-2</v>
      </c>
      <c r="K9" s="17">
        <v>3.5935980637482802E-2</v>
      </c>
      <c r="L9" s="17">
        <v>2.7670681905214899E-2</v>
      </c>
      <c r="M9" s="17"/>
      <c r="N9" s="17">
        <v>5.6047254434229997E-2</v>
      </c>
      <c r="O9" s="17">
        <v>5.5464235720887198E-2</v>
      </c>
      <c r="P9" s="17">
        <v>5.2945223923133597E-2</v>
      </c>
      <c r="Q9" s="17">
        <v>4.7509201073789899E-2</v>
      </c>
      <c r="R9" s="17"/>
      <c r="S9" s="17">
        <v>7.4694989732015701E-2</v>
      </c>
      <c r="T9" s="17">
        <v>5.8339042907548301E-2</v>
      </c>
      <c r="U9" s="17">
        <v>5.8821507830901398E-2</v>
      </c>
      <c r="V9" s="17">
        <v>4.3071794143821403E-2</v>
      </c>
      <c r="W9" s="17">
        <v>3.1745818024569203E-2</v>
      </c>
      <c r="X9" s="17">
        <v>5.9253411782384802E-2</v>
      </c>
      <c r="Y9" s="17">
        <v>4.0430032989925299E-2</v>
      </c>
      <c r="Z9" s="17">
        <v>3.72379568464071E-2</v>
      </c>
      <c r="AA9" s="17">
        <v>9.1163035515596402E-2</v>
      </c>
      <c r="AB9" s="17">
        <v>4.5613906309517102E-2</v>
      </c>
      <c r="AC9" s="17">
        <v>0</v>
      </c>
      <c r="AD9" s="17">
        <v>0</v>
      </c>
      <c r="AE9" s="17"/>
      <c r="AF9" s="17">
        <v>5.3653659542955999E-2</v>
      </c>
      <c r="AG9" s="17">
        <v>5.7208712506981403E-2</v>
      </c>
      <c r="AH9" s="17">
        <v>5.18966920555365E-2</v>
      </c>
      <c r="AI9" s="17"/>
      <c r="AJ9" s="17">
        <v>4.4148454293728302E-2</v>
      </c>
      <c r="AK9" s="17">
        <v>6.8760163071325098E-2</v>
      </c>
      <c r="AL9" s="17">
        <v>9.9696499435108304E-2</v>
      </c>
      <c r="AM9" s="17">
        <v>0.141475192119461</v>
      </c>
      <c r="AN9" s="17">
        <v>4.9891248505793399E-2</v>
      </c>
      <c r="AO9" s="17"/>
      <c r="AP9" s="17">
        <v>7.22812675929288E-2</v>
      </c>
      <c r="AQ9" s="17">
        <v>6.9515661482445604E-2</v>
      </c>
      <c r="AR9" s="17">
        <v>6.7226969199295702E-2</v>
      </c>
      <c r="AS9" s="17"/>
      <c r="AT9" s="17">
        <v>5.3844909399224303E-2</v>
      </c>
      <c r="AU9" s="17">
        <v>3.99283419853892E-2</v>
      </c>
      <c r="AV9" s="17">
        <v>3.8209114566047801E-2</v>
      </c>
      <c r="AW9" s="17">
        <v>7.3598524719318298E-2</v>
      </c>
      <c r="AX9" s="17">
        <v>6.2350212301866798E-2</v>
      </c>
      <c r="AY9" s="17">
        <v>4.3361386097744599E-2</v>
      </c>
    </row>
    <row r="10" spans="2:51" x14ac:dyDescent="0.35">
      <c r="B10" s="18" t="s">
        <v>337</v>
      </c>
      <c r="C10" s="17">
        <v>0.256826394699329</v>
      </c>
      <c r="D10" s="17">
        <v>0.27692258281759902</v>
      </c>
      <c r="E10" s="17">
        <v>0.23841248089077599</v>
      </c>
      <c r="F10" s="17"/>
      <c r="G10" s="17">
        <v>0.25309917392831499</v>
      </c>
      <c r="H10" s="17">
        <v>0.25307846533810102</v>
      </c>
      <c r="I10" s="17">
        <v>0.23049669360081301</v>
      </c>
      <c r="J10" s="17">
        <v>0.24761523599329999</v>
      </c>
      <c r="K10" s="17">
        <v>0.30553588501935902</v>
      </c>
      <c r="L10" s="17">
        <v>0.25984204913290299</v>
      </c>
      <c r="M10" s="17"/>
      <c r="N10" s="17">
        <v>0.28069252278435203</v>
      </c>
      <c r="O10" s="17">
        <v>0.259583815292727</v>
      </c>
      <c r="P10" s="17">
        <v>0.24431968304960699</v>
      </c>
      <c r="Q10" s="17">
        <v>0.242013125323533</v>
      </c>
      <c r="R10" s="17"/>
      <c r="S10" s="17">
        <v>0.25067128320986998</v>
      </c>
      <c r="T10" s="17">
        <v>0.297446060531665</v>
      </c>
      <c r="U10" s="17">
        <v>0.24226649984851401</v>
      </c>
      <c r="V10" s="17">
        <v>0.28148162655091102</v>
      </c>
      <c r="W10" s="17">
        <v>0.25388220333885297</v>
      </c>
      <c r="X10" s="17">
        <v>0.29669777383205598</v>
      </c>
      <c r="Y10" s="17">
        <v>0.22049541565115899</v>
      </c>
      <c r="Z10" s="17">
        <v>0.20167783908474701</v>
      </c>
      <c r="AA10" s="17">
        <v>0.21059760747642201</v>
      </c>
      <c r="AB10" s="17">
        <v>0.22324847756744701</v>
      </c>
      <c r="AC10" s="17">
        <v>0.28549831337641501</v>
      </c>
      <c r="AD10" s="17">
        <v>0.32490645680767699</v>
      </c>
      <c r="AE10" s="17"/>
      <c r="AF10" s="17">
        <v>0.248330128936504</v>
      </c>
      <c r="AG10" s="17">
        <v>0.26491505793672898</v>
      </c>
      <c r="AH10" s="17">
        <v>0.247529662733877</v>
      </c>
      <c r="AI10" s="17"/>
      <c r="AJ10" s="17">
        <v>0.270353972027364</v>
      </c>
      <c r="AK10" s="17">
        <v>0.26727800294014498</v>
      </c>
      <c r="AL10" s="17">
        <v>0.30418256124627402</v>
      </c>
      <c r="AM10" s="17">
        <v>7.8454924716712005E-2</v>
      </c>
      <c r="AN10" s="17">
        <v>0.19929869357272301</v>
      </c>
      <c r="AO10" s="17"/>
      <c r="AP10" s="17">
        <v>0.31910243386596898</v>
      </c>
      <c r="AQ10" s="17">
        <v>0.28945257574823802</v>
      </c>
      <c r="AR10" s="17">
        <v>0.37218350007456502</v>
      </c>
      <c r="AS10" s="17"/>
      <c r="AT10" s="17">
        <v>0.26368590261818498</v>
      </c>
      <c r="AU10" s="17">
        <v>0.21789045628338</v>
      </c>
      <c r="AV10" s="17">
        <v>0.26489525978826101</v>
      </c>
      <c r="AW10" s="17">
        <v>0.29243447530289302</v>
      </c>
      <c r="AX10" s="17">
        <v>0.27874631995913501</v>
      </c>
      <c r="AY10" s="17">
        <v>0.25662204580381298</v>
      </c>
    </row>
    <row r="11" spans="2:51" x14ac:dyDescent="0.35">
      <c r="B11" s="18" t="s">
        <v>338</v>
      </c>
      <c r="C11" s="17">
        <v>0.39821937658360601</v>
      </c>
      <c r="D11" s="17">
        <v>0.40619959221952401</v>
      </c>
      <c r="E11" s="17">
        <v>0.39016879532704102</v>
      </c>
      <c r="F11" s="17"/>
      <c r="G11" s="17">
        <v>0.417912005059072</v>
      </c>
      <c r="H11" s="17">
        <v>0.34031616563441902</v>
      </c>
      <c r="I11" s="17">
        <v>0.41914366946748099</v>
      </c>
      <c r="J11" s="17">
        <v>0.416482486094648</v>
      </c>
      <c r="K11" s="17">
        <v>0.35630938416254798</v>
      </c>
      <c r="L11" s="17">
        <v>0.42626782944573099</v>
      </c>
      <c r="M11" s="17"/>
      <c r="N11" s="17">
        <v>0.42190881809655301</v>
      </c>
      <c r="O11" s="17">
        <v>0.40327455315872102</v>
      </c>
      <c r="P11" s="17">
        <v>0.38479016849125602</v>
      </c>
      <c r="Q11" s="17">
        <v>0.37992387122968202</v>
      </c>
      <c r="R11" s="17"/>
      <c r="S11" s="17">
        <v>0.380530733390466</v>
      </c>
      <c r="T11" s="17">
        <v>0.42469934492927502</v>
      </c>
      <c r="U11" s="17">
        <v>0.355024431764559</v>
      </c>
      <c r="V11" s="17">
        <v>0.41095023959736998</v>
      </c>
      <c r="W11" s="17">
        <v>0.44303675011561999</v>
      </c>
      <c r="X11" s="17">
        <v>0.35282909530345902</v>
      </c>
      <c r="Y11" s="17">
        <v>0.41103315418068598</v>
      </c>
      <c r="Z11" s="17">
        <v>0.41297439277875397</v>
      </c>
      <c r="AA11" s="17">
        <v>0.37850521753399102</v>
      </c>
      <c r="AB11" s="17">
        <v>0.41234820216985402</v>
      </c>
      <c r="AC11" s="17">
        <v>0.41907717785230297</v>
      </c>
      <c r="AD11" s="17">
        <v>0.40388577658868102</v>
      </c>
      <c r="AE11" s="17"/>
      <c r="AF11" s="17">
        <v>0.39966685667857998</v>
      </c>
      <c r="AG11" s="17">
        <v>0.41341425770664197</v>
      </c>
      <c r="AH11" s="17">
        <v>0.36760120960739001</v>
      </c>
      <c r="AI11" s="17"/>
      <c r="AJ11" s="17">
        <v>0.43623549718688598</v>
      </c>
      <c r="AK11" s="17">
        <v>0.36927493299358</v>
      </c>
      <c r="AL11" s="17">
        <v>0.41348607400486298</v>
      </c>
      <c r="AM11" s="17">
        <v>0.21154319234402699</v>
      </c>
      <c r="AN11" s="17">
        <v>0.39815313625951698</v>
      </c>
      <c r="AO11" s="17"/>
      <c r="AP11" s="17">
        <v>0.41822965465609302</v>
      </c>
      <c r="AQ11" s="17">
        <v>0.36597102751965099</v>
      </c>
      <c r="AR11" s="17">
        <v>0.426798660738549</v>
      </c>
      <c r="AS11" s="17"/>
      <c r="AT11" s="17">
        <v>0.39949694277506198</v>
      </c>
      <c r="AU11" s="17">
        <v>0.44342402376582202</v>
      </c>
      <c r="AV11" s="17">
        <v>0.34522670406739298</v>
      </c>
      <c r="AW11" s="17">
        <v>0.362631932925991</v>
      </c>
      <c r="AX11" s="17">
        <v>0.37796331052460103</v>
      </c>
      <c r="AY11" s="17">
        <v>0.41071693464718201</v>
      </c>
    </row>
    <row r="12" spans="2:51" x14ac:dyDescent="0.35">
      <c r="B12" s="18" t="s">
        <v>339</v>
      </c>
      <c r="C12" s="17">
        <v>0.24060506250980901</v>
      </c>
      <c r="D12" s="17">
        <v>0.2221934732892</v>
      </c>
      <c r="E12" s="17">
        <v>0.25789071765249499</v>
      </c>
      <c r="F12" s="17"/>
      <c r="G12" s="17">
        <v>0.222736805887643</v>
      </c>
      <c r="H12" s="17">
        <v>0.216417931441683</v>
      </c>
      <c r="I12" s="17">
        <v>0.26867423185765099</v>
      </c>
      <c r="J12" s="17">
        <v>0.26022443180551402</v>
      </c>
      <c r="K12" s="17">
        <v>0.260882791376294</v>
      </c>
      <c r="L12" s="17">
        <v>0.21759955859288299</v>
      </c>
      <c r="M12" s="17"/>
      <c r="N12" s="17">
        <v>0.20109408445778201</v>
      </c>
      <c r="O12" s="17">
        <v>0.23869340400740099</v>
      </c>
      <c r="P12" s="17">
        <v>0.27348754022644201</v>
      </c>
      <c r="Q12" s="17">
        <v>0.25101535730851499</v>
      </c>
      <c r="R12" s="17"/>
      <c r="S12" s="17">
        <v>0.25482751555790001</v>
      </c>
      <c r="T12" s="17">
        <v>0.18904501537618401</v>
      </c>
      <c r="U12" s="17">
        <v>0.272231953299442</v>
      </c>
      <c r="V12" s="17">
        <v>0.225364826168794</v>
      </c>
      <c r="W12" s="17">
        <v>0.24886720453846101</v>
      </c>
      <c r="X12" s="17">
        <v>0.25132935316462501</v>
      </c>
      <c r="Y12" s="17">
        <v>0.24263014460972299</v>
      </c>
      <c r="Z12" s="17">
        <v>0.28725095706550002</v>
      </c>
      <c r="AA12" s="17">
        <v>0.249242714325041</v>
      </c>
      <c r="AB12" s="17">
        <v>0.25907478355479202</v>
      </c>
      <c r="AC12" s="17">
        <v>0.21085004989520101</v>
      </c>
      <c r="AD12" s="17">
        <v>0.21847014847202401</v>
      </c>
      <c r="AE12" s="17"/>
      <c r="AF12" s="17">
        <v>0.259618088485426</v>
      </c>
      <c r="AG12" s="17">
        <v>0.20546873880083399</v>
      </c>
      <c r="AH12" s="17">
        <v>0.25743870757484499</v>
      </c>
      <c r="AI12" s="17"/>
      <c r="AJ12" s="17">
        <v>0.21011678471182499</v>
      </c>
      <c r="AK12" s="17">
        <v>0.23659737279922699</v>
      </c>
      <c r="AL12" s="17">
        <v>0.15863436941098999</v>
      </c>
      <c r="AM12" s="17">
        <v>0.56852669081980001</v>
      </c>
      <c r="AN12" s="17">
        <v>0.27623028848546599</v>
      </c>
      <c r="AO12" s="17"/>
      <c r="AP12" s="17">
        <v>0.14748601254563601</v>
      </c>
      <c r="AQ12" s="17">
        <v>0.22648992265875201</v>
      </c>
      <c r="AR12" s="17">
        <v>0.13379086998758999</v>
      </c>
      <c r="AS12" s="17"/>
      <c r="AT12" s="17">
        <v>0.23002877980866199</v>
      </c>
      <c r="AU12" s="17">
        <v>0.25062386148260002</v>
      </c>
      <c r="AV12" s="17">
        <v>0.32753366258309302</v>
      </c>
      <c r="AW12" s="17">
        <v>0.17846246442967001</v>
      </c>
      <c r="AX12" s="17">
        <v>0.234954125239552</v>
      </c>
      <c r="AY12" s="17">
        <v>0.26711014565913699</v>
      </c>
    </row>
    <row r="13" spans="2:51" x14ac:dyDescent="0.35">
      <c r="B13" s="18" t="s">
        <v>72</v>
      </c>
      <c r="C13" s="19">
        <v>5.1571658599408703E-2</v>
      </c>
      <c r="D13" s="19">
        <v>3.80298030389822E-2</v>
      </c>
      <c r="E13" s="19">
        <v>6.4278681122589207E-2</v>
      </c>
      <c r="F13" s="19"/>
      <c r="G13" s="19">
        <v>3.75506848732979E-2</v>
      </c>
      <c r="H13" s="19">
        <v>8.9743994418736997E-2</v>
      </c>
      <c r="I13" s="19">
        <v>3.0974273508884601E-2</v>
      </c>
      <c r="J13" s="19">
        <v>3.5804987251707603E-2</v>
      </c>
      <c r="K13" s="19">
        <v>4.1335958804315197E-2</v>
      </c>
      <c r="L13" s="19">
        <v>6.8619880923268803E-2</v>
      </c>
      <c r="M13" s="19"/>
      <c r="N13" s="19">
        <v>4.02573202270834E-2</v>
      </c>
      <c r="O13" s="19">
        <v>4.2983991820263703E-2</v>
      </c>
      <c r="P13" s="19">
        <v>4.4457384309560803E-2</v>
      </c>
      <c r="Q13" s="19">
        <v>7.9538445064479393E-2</v>
      </c>
      <c r="R13" s="19"/>
      <c r="S13" s="19">
        <v>3.9275478109747901E-2</v>
      </c>
      <c r="T13" s="19">
        <v>3.04705362553278E-2</v>
      </c>
      <c r="U13" s="19">
        <v>7.1655607256583501E-2</v>
      </c>
      <c r="V13" s="19">
        <v>3.9131513539103997E-2</v>
      </c>
      <c r="W13" s="19">
        <v>2.2468023982497701E-2</v>
      </c>
      <c r="X13" s="19">
        <v>3.9890365917474899E-2</v>
      </c>
      <c r="Y13" s="19">
        <v>8.5411252568507096E-2</v>
      </c>
      <c r="Z13" s="19">
        <v>6.0858854224592897E-2</v>
      </c>
      <c r="AA13" s="19">
        <v>7.0491425148949294E-2</v>
      </c>
      <c r="AB13" s="19">
        <v>5.97146303983902E-2</v>
      </c>
      <c r="AC13" s="19">
        <v>8.4574458876080796E-2</v>
      </c>
      <c r="AD13" s="19">
        <v>5.2737618131617398E-2</v>
      </c>
      <c r="AE13" s="19"/>
      <c r="AF13" s="19">
        <v>3.8731266356533803E-2</v>
      </c>
      <c r="AG13" s="19">
        <v>5.8993233048813501E-2</v>
      </c>
      <c r="AH13" s="19">
        <v>7.5533728028351399E-2</v>
      </c>
      <c r="AI13" s="19"/>
      <c r="AJ13" s="19">
        <v>3.9145291780195803E-2</v>
      </c>
      <c r="AK13" s="19">
        <v>5.8089528195722197E-2</v>
      </c>
      <c r="AL13" s="19">
        <v>2.4000495902764998E-2</v>
      </c>
      <c r="AM13" s="19">
        <v>0</v>
      </c>
      <c r="AN13" s="19">
        <v>7.64266331765006E-2</v>
      </c>
      <c r="AO13" s="19"/>
      <c r="AP13" s="19">
        <v>4.2900631339372698E-2</v>
      </c>
      <c r="AQ13" s="19">
        <v>4.8570812590914003E-2</v>
      </c>
      <c r="AR13" s="19">
        <v>0</v>
      </c>
      <c r="AS13" s="19"/>
      <c r="AT13" s="19">
        <v>5.2943465398866699E-2</v>
      </c>
      <c r="AU13" s="19">
        <v>4.81333164828096E-2</v>
      </c>
      <c r="AV13" s="19">
        <v>2.4135258995206001E-2</v>
      </c>
      <c r="AW13" s="19">
        <v>9.2872602622128098E-2</v>
      </c>
      <c r="AX13" s="19">
        <v>4.5986031974845201E-2</v>
      </c>
      <c r="AY13" s="19">
        <v>2.2189487792123298E-2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6.9055376547076303E-2</v>
      </c>
      <c r="D9" s="17">
        <v>8.0618259945929902E-2</v>
      </c>
      <c r="E9" s="17">
        <v>5.78679668054096E-2</v>
      </c>
      <c r="F9" s="17"/>
      <c r="G9" s="17">
        <v>0.145679334542509</v>
      </c>
      <c r="H9" s="17">
        <v>0.122462345653716</v>
      </c>
      <c r="I9" s="17">
        <v>6.1835420019813202E-2</v>
      </c>
      <c r="J9" s="17">
        <v>2.1365902581154499E-2</v>
      </c>
      <c r="K9" s="17">
        <v>4.0363254309143601E-2</v>
      </c>
      <c r="L9" s="17">
        <v>4.22169620252935E-2</v>
      </c>
      <c r="M9" s="17"/>
      <c r="N9" s="17">
        <v>9.3454809830875604E-2</v>
      </c>
      <c r="O9" s="17">
        <v>6.3519510878181695E-2</v>
      </c>
      <c r="P9" s="17">
        <v>5.3000604293564402E-2</v>
      </c>
      <c r="Q9" s="17">
        <v>6.4930919160847506E-2</v>
      </c>
      <c r="R9" s="17"/>
      <c r="S9" s="17">
        <v>6.7559476504941499E-2</v>
      </c>
      <c r="T9" s="17">
        <v>9.1711015281376304E-2</v>
      </c>
      <c r="U9" s="17">
        <v>8.1742470239318604E-2</v>
      </c>
      <c r="V9" s="17">
        <v>7.0965764198219095E-2</v>
      </c>
      <c r="W9" s="17">
        <v>3.5732752266246399E-2</v>
      </c>
      <c r="X9" s="17">
        <v>7.8261633659066604E-2</v>
      </c>
      <c r="Y9" s="17">
        <v>6.5609404383159903E-2</v>
      </c>
      <c r="Z9" s="17">
        <v>3.3532129976581997E-2</v>
      </c>
      <c r="AA9" s="17">
        <v>9.5363468571335194E-2</v>
      </c>
      <c r="AB9" s="17">
        <v>7.4166335908263895E-2</v>
      </c>
      <c r="AC9" s="17">
        <v>1.6597948568233701E-2</v>
      </c>
      <c r="AD9" s="17">
        <v>2.79385023228436E-2</v>
      </c>
      <c r="AE9" s="17"/>
      <c r="AF9" s="17">
        <v>5.9950790219363101E-2</v>
      </c>
      <c r="AG9" s="17">
        <v>6.2942802270331499E-2</v>
      </c>
      <c r="AH9" s="17">
        <v>6.4511987580754507E-2</v>
      </c>
      <c r="AI9" s="17"/>
      <c r="AJ9" s="17">
        <v>6.00983119724443E-2</v>
      </c>
      <c r="AK9" s="17">
        <v>9.5449874442600002E-2</v>
      </c>
      <c r="AL9" s="17">
        <v>8.4500529180523004E-2</v>
      </c>
      <c r="AM9" s="17">
        <v>7.9484975205942707E-2</v>
      </c>
      <c r="AN9" s="17">
        <v>4.7168427623605597E-2</v>
      </c>
      <c r="AO9" s="17"/>
      <c r="AP9" s="17">
        <v>8.6516121847166505E-2</v>
      </c>
      <c r="AQ9" s="17">
        <v>9.9792891008816498E-2</v>
      </c>
      <c r="AR9" s="17">
        <v>7.03024418123461E-2</v>
      </c>
      <c r="AS9" s="17"/>
      <c r="AT9" s="17">
        <v>6.8315288503242005E-2</v>
      </c>
      <c r="AU9" s="17">
        <v>3.6990839141998903E-2</v>
      </c>
      <c r="AV9" s="17">
        <v>0.10395448362556001</v>
      </c>
      <c r="AW9" s="17">
        <v>5.5132287515169701E-2</v>
      </c>
      <c r="AX9" s="17">
        <v>9.2885989346612505E-2</v>
      </c>
      <c r="AY9" s="17">
        <v>0.12782772184694199</v>
      </c>
    </row>
    <row r="10" spans="2:51" x14ac:dyDescent="0.35">
      <c r="B10" s="18" t="s">
        <v>337</v>
      </c>
      <c r="C10" s="17">
        <v>0.256409146851172</v>
      </c>
      <c r="D10" s="17">
        <v>0.25087585057103501</v>
      </c>
      <c r="E10" s="17">
        <v>0.26394137430936299</v>
      </c>
      <c r="F10" s="17"/>
      <c r="G10" s="17">
        <v>0.302854087378781</v>
      </c>
      <c r="H10" s="17">
        <v>0.26390410882459497</v>
      </c>
      <c r="I10" s="17">
        <v>0.25475038522347399</v>
      </c>
      <c r="J10" s="17">
        <v>0.17302813348020199</v>
      </c>
      <c r="K10" s="17">
        <v>0.299656950640173</v>
      </c>
      <c r="L10" s="17">
        <v>0.269014230076977</v>
      </c>
      <c r="M10" s="17"/>
      <c r="N10" s="17">
        <v>0.24464358476460299</v>
      </c>
      <c r="O10" s="17">
        <v>0.24282476245190701</v>
      </c>
      <c r="P10" s="17">
        <v>0.28260358167527899</v>
      </c>
      <c r="Q10" s="17">
        <v>0.25711641186982098</v>
      </c>
      <c r="R10" s="17"/>
      <c r="S10" s="17">
        <v>0.29352949757403601</v>
      </c>
      <c r="T10" s="17">
        <v>0.20463405229454901</v>
      </c>
      <c r="U10" s="17">
        <v>0.207334957071557</v>
      </c>
      <c r="V10" s="17">
        <v>0.23518766083525899</v>
      </c>
      <c r="W10" s="17">
        <v>0.39936513795988299</v>
      </c>
      <c r="X10" s="17">
        <v>0.34600686313880202</v>
      </c>
      <c r="Y10" s="17">
        <v>0.22559584955311501</v>
      </c>
      <c r="Z10" s="17">
        <v>0.23214708595150799</v>
      </c>
      <c r="AA10" s="17">
        <v>0.25290016364280099</v>
      </c>
      <c r="AB10" s="17">
        <v>0.21926261102334699</v>
      </c>
      <c r="AC10" s="17">
        <v>0.189009529585004</v>
      </c>
      <c r="AD10" s="17">
        <v>0.27259038630472199</v>
      </c>
      <c r="AE10" s="17"/>
      <c r="AF10" s="17">
        <v>0.25922733478156701</v>
      </c>
      <c r="AG10" s="17">
        <v>0.24916071814395099</v>
      </c>
      <c r="AH10" s="17">
        <v>0.26622090121415798</v>
      </c>
      <c r="AI10" s="17"/>
      <c r="AJ10" s="17">
        <v>0.28073907351843602</v>
      </c>
      <c r="AK10" s="17">
        <v>0.22390797329689099</v>
      </c>
      <c r="AL10" s="17">
        <v>0.278307333930085</v>
      </c>
      <c r="AM10" s="17">
        <v>7.8454924716712005E-2</v>
      </c>
      <c r="AN10" s="17">
        <v>0.27150576696094503</v>
      </c>
      <c r="AO10" s="17"/>
      <c r="AP10" s="17">
        <v>0.31918422015037501</v>
      </c>
      <c r="AQ10" s="17">
        <v>0.25813627840390202</v>
      </c>
      <c r="AR10" s="17">
        <v>0.27565195977672002</v>
      </c>
      <c r="AS10" s="17"/>
      <c r="AT10" s="17">
        <v>0.28083755414428502</v>
      </c>
      <c r="AU10" s="17">
        <v>0.241343992526939</v>
      </c>
      <c r="AV10" s="17">
        <v>0.30300337875874001</v>
      </c>
      <c r="AW10" s="17">
        <v>0.301513041021367</v>
      </c>
      <c r="AX10" s="17">
        <v>0.22017545549802101</v>
      </c>
      <c r="AY10" s="17">
        <v>0.13572178961606701</v>
      </c>
    </row>
    <row r="11" spans="2:51" x14ac:dyDescent="0.35">
      <c r="B11" s="18" t="s">
        <v>338</v>
      </c>
      <c r="C11" s="17">
        <v>0.41150781497643202</v>
      </c>
      <c r="D11" s="17">
        <v>0.40212054879084103</v>
      </c>
      <c r="E11" s="17">
        <v>0.42276594027838899</v>
      </c>
      <c r="F11" s="17"/>
      <c r="G11" s="17">
        <v>0.30644409683852197</v>
      </c>
      <c r="H11" s="17">
        <v>0.32960107202385402</v>
      </c>
      <c r="I11" s="17">
        <v>0.410938126084674</v>
      </c>
      <c r="J11" s="17">
        <v>0.49653361449716399</v>
      </c>
      <c r="K11" s="17">
        <v>0.41091857814695398</v>
      </c>
      <c r="L11" s="17">
        <v>0.47253818344182202</v>
      </c>
      <c r="M11" s="17"/>
      <c r="N11" s="17">
        <v>0.44549416600728697</v>
      </c>
      <c r="O11" s="17">
        <v>0.37051202645412301</v>
      </c>
      <c r="P11" s="17">
        <v>0.40073356196964499</v>
      </c>
      <c r="Q11" s="17">
        <v>0.429400941174573</v>
      </c>
      <c r="R11" s="17"/>
      <c r="S11" s="17">
        <v>0.378668775218097</v>
      </c>
      <c r="T11" s="17">
        <v>0.48773264299743901</v>
      </c>
      <c r="U11" s="17">
        <v>0.44003488505718102</v>
      </c>
      <c r="V11" s="17">
        <v>0.45956255928737899</v>
      </c>
      <c r="W11" s="17">
        <v>0.37909732890367498</v>
      </c>
      <c r="X11" s="17">
        <v>0.32917844388082201</v>
      </c>
      <c r="Y11" s="17">
        <v>0.40658653812454998</v>
      </c>
      <c r="Z11" s="17">
        <v>0.47647245277929001</v>
      </c>
      <c r="AA11" s="17">
        <v>0.37356342231387801</v>
      </c>
      <c r="AB11" s="17">
        <v>0.34458430802360701</v>
      </c>
      <c r="AC11" s="17">
        <v>0.47235097073118398</v>
      </c>
      <c r="AD11" s="17">
        <v>0.436538613691975</v>
      </c>
      <c r="AE11" s="17"/>
      <c r="AF11" s="17">
        <v>0.43454471306215697</v>
      </c>
      <c r="AG11" s="17">
        <v>0.41673693675842799</v>
      </c>
      <c r="AH11" s="17">
        <v>0.39090327755718701</v>
      </c>
      <c r="AI11" s="17"/>
      <c r="AJ11" s="17">
        <v>0.42860359740556703</v>
      </c>
      <c r="AK11" s="17">
        <v>0.40950595082573799</v>
      </c>
      <c r="AL11" s="17">
        <v>0.41669920257831899</v>
      </c>
      <c r="AM11" s="17">
        <v>0.37242318867792801</v>
      </c>
      <c r="AN11" s="17">
        <v>0.37514981245665802</v>
      </c>
      <c r="AO11" s="17"/>
      <c r="AP11" s="17">
        <v>0.40110122690258099</v>
      </c>
      <c r="AQ11" s="17">
        <v>0.40110883553236498</v>
      </c>
      <c r="AR11" s="17">
        <v>0.46287839323400598</v>
      </c>
      <c r="AS11" s="17"/>
      <c r="AT11" s="17">
        <v>0.43834726312389899</v>
      </c>
      <c r="AU11" s="17">
        <v>0.425252543478848</v>
      </c>
      <c r="AV11" s="17">
        <v>0.32130820844664898</v>
      </c>
      <c r="AW11" s="17">
        <v>0.35835988165164501</v>
      </c>
      <c r="AX11" s="17">
        <v>0.40943068930719101</v>
      </c>
      <c r="AY11" s="17">
        <v>0.43268540054078702</v>
      </c>
    </row>
    <row r="12" spans="2:51" x14ac:dyDescent="0.35">
      <c r="B12" s="18" t="s">
        <v>339</v>
      </c>
      <c r="C12" s="17">
        <v>0.22163731820470201</v>
      </c>
      <c r="D12" s="17">
        <v>0.23774835053608401</v>
      </c>
      <c r="E12" s="17">
        <v>0.20220232431920501</v>
      </c>
      <c r="F12" s="17"/>
      <c r="G12" s="17">
        <v>0.18974805091795499</v>
      </c>
      <c r="H12" s="17">
        <v>0.217631143542068</v>
      </c>
      <c r="I12" s="17">
        <v>0.23269741127584601</v>
      </c>
      <c r="J12" s="17">
        <v>0.27031236139313303</v>
      </c>
      <c r="K12" s="17">
        <v>0.21658158062486499</v>
      </c>
      <c r="L12" s="17">
        <v>0.19531012224967201</v>
      </c>
      <c r="M12" s="17"/>
      <c r="N12" s="17">
        <v>0.19421394849943999</v>
      </c>
      <c r="O12" s="17">
        <v>0.28966949694536398</v>
      </c>
      <c r="P12" s="17">
        <v>0.22407488615502499</v>
      </c>
      <c r="Q12" s="17">
        <v>0.17652787623467001</v>
      </c>
      <c r="R12" s="17"/>
      <c r="S12" s="17">
        <v>0.23089732423610601</v>
      </c>
      <c r="T12" s="17">
        <v>0.191028799287177</v>
      </c>
      <c r="U12" s="17">
        <v>0.23216992618688501</v>
      </c>
      <c r="V12" s="17">
        <v>0.19674928826274601</v>
      </c>
      <c r="W12" s="17">
        <v>0.17517227182776601</v>
      </c>
      <c r="X12" s="17">
        <v>0.20699391270652701</v>
      </c>
      <c r="Y12" s="17">
        <v>0.21831975853156299</v>
      </c>
      <c r="Z12" s="17">
        <v>0.22790731658202201</v>
      </c>
      <c r="AA12" s="17">
        <v>0.23425960404649099</v>
      </c>
      <c r="AB12" s="17">
        <v>0.31284957352873899</v>
      </c>
      <c r="AC12" s="17">
        <v>0.24398499873079299</v>
      </c>
      <c r="AD12" s="17">
        <v>0.180891589723471</v>
      </c>
      <c r="AE12" s="17"/>
      <c r="AF12" s="17">
        <v>0.22751066388989499</v>
      </c>
      <c r="AG12" s="17">
        <v>0.22416451648630401</v>
      </c>
      <c r="AH12" s="17">
        <v>0.194232428428492</v>
      </c>
      <c r="AI12" s="17"/>
      <c r="AJ12" s="17">
        <v>0.20744418574287199</v>
      </c>
      <c r="AK12" s="17">
        <v>0.225224009309961</v>
      </c>
      <c r="AL12" s="17">
        <v>0.196311077666837</v>
      </c>
      <c r="AM12" s="17">
        <v>0.46963691139941699</v>
      </c>
      <c r="AN12" s="17">
        <v>0.21011452492746599</v>
      </c>
      <c r="AO12" s="17"/>
      <c r="AP12" s="17">
        <v>0.17051380074966599</v>
      </c>
      <c r="AQ12" s="17">
        <v>0.20185176015246101</v>
      </c>
      <c r="AR12" s="17">
        <v>0.19116720517692801</v>
      </c>
      <c r="AS12" s="17"/>
      <c r="AT12" s="17">
        <v>0.18175544115696801</v>
      </c>
      <c r="AU12" s="17">
        <v>0.26284925143895699</v>
      </c>
      <c r="AV12" s="17">
        <v>0.238812443032555</v>
      </c>
      <c r="AW12" s="17">
        <v>0.177105291437124</v>
      </c>
      <c r="AX12" s="17">
        <v>0.24519247331528499</v>
      </c>
      <c r="AY12" s="17">
        <v>0.23253455556831301</v>
      </c>
    </row>
    <row r="13" spans="2:51" x14ac:dyDescent="0.35">
      <c r="B13" s="18" t="s">
        <v>72</v>
      </c>
      <c r="C13" s="19">
        <v>4.1390343420617801E-2</v>
      </c>
      <c r="D13" s="19">
        <v>2.8636990156110199E-2</v>
      </c>
      <c r="E13" s="19">
        <v>5.3222394287633597E-2</v>
      </c>
      <c r="F13" s="19"/>
      <c r="G13" s="19">
        <v>5.52744303222324E-2</v>
      </c>
      <c r="H13" s="19">
        <v>6.6401329955767294E-2</v>
      </c>
      <c r="I13" s="19">
        <v>3.9778657396193198E-2</v>
      </c>
      <c r="J13" s="19">
        <v>3.8759988048346003E-2</v>
      </c>
      <c r="K13" s="19">
        <v>3.2479636278864701E-2</v>
      </c>
      <c r="L13" s="19">
        <v>2.0920502206236001E-2</v>
      </c>
      <c r="M13" s="19"/>
      <c r="N13" s="19">
        <v>2.2193490897794099E-2</v>
      </c>
      <c r="O13" s="19">
        <v>3.3474203270423199E-2</v>
      </c>
      <c r="P13" s="19">
        <v>3.9587365906487301E-2</v>
      </c>
      <c r="Q13" s="19">
        <v>7.20238515600886E-2</v>
      </c>
      <c r="R13" s="19"/>
      <c r="S13" s="19">
        <v>2.93449264668206E-2</v>
      </c>
      <c r="T13" s="19">
        <v>2.4893490139459001E-2</v>
      </c>
      <c r="U13" s="19">
        <v>3.8717761445058098E-2</v>
      </c>
      <c r="V13" s="19">
        <v>3.7534727416397101E-2</v>
      </c>
      <c r="W13" s="19">
        <v>1.06325090424299E-2</v>
      </c>
      <c r="X13" s="19">
        <v>3.9559146614781902E-2</v>
      </c>
      <c r="Y13" s="19">
        <v>8.3888449407612004E-2</v>
      </c>
      <c r="Z13" s="19">
        <v>2.99410147105981E-2</v>
      </c>
      <c r="AA13" s="19">
        <v>4.3913341425494502E-2</v>
      </c>
      <c r="AB13" s="19">
        <v>4.9137171516042598E-2</v>
      </c>
      <c r="AC13" s="19">
        <v>7.8056552384785205E-2</v>
      </c>
      <c r="AD13" s="19">
        <v>8.2040907956987999E-2</v>
      </c>
      <c r="AE13" s="19"/>
      <c r="AF13" s="19">
        <v>1.8766498047017601E-2</v>
      </c>
      <c r="AG13" s="19">
        <v>4.6995026340985797E-2</v>
      </c>
      <c r="AH13" s="19">
        <v>8.4131405219408595E-2</v>
      </c>
      <c r="AI13" s="19"/>
      <c r="AJ13" s="19">
        <v>2.3114831360679499E-2</v>
      </c>
      <c r="AK13" s="19">
        <v>4.5912192124810201E-2</v>
      </c>
      <c r="AL13" s="19">
        <v>2.4181856644236301E-2</v>
      </c>
      <c r="AM13" s="19">
        <v>0</v>
      </c>
      <c r="AN13" s="19">
        <v>9.6061468031325606E-2</v>
      </c>
      <c r="AO13" s="19"/>
      <c r="AP13" s="19">
        <v>2.2684630350211701E-2</v>
      </c>
      <c r="AQ13" s="19">
        <v>3.9110234902456097E-2</v>
      </c>
      <c r="AR13" s="19">
        <v>0</v>
      </c>
      <c r="AS13" s="19"/>
      <c r="AT13" s="19">
        <v>3.0744453071606101E-2</v>
      </c>
      <c r="AU13" s="19">
        <v>3.3563373413256402E-2</v>
      </c>
      <c r="AV13" s="19">
        <v>3.2921486136496099E-2</v>
      </c>
      <c r="AW13" s="19">
        <v>0.107889498374694</v>
      </c>
      <c r="AX13" s="19">
        <v>3.2315392532890397E-2</v>
      </c>
      <c r="AY13" s="19">
        <v>7.1230532427891097E-2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9.5511434251698196E-2</v>
      </c>
      <c r="D9" s="17">
        <v>0.115302061606086</v>
      </c>
      <c r="E9" s="17">
        <v>7.3026135304844794E-2</v>
      </c>
      <c r="F9" s="17"/>
      <c r="G9" s="17">
        <v>0.20392314960494601</v>
      </c>
      <c r="H9" s="17">
        <v>0.122838464321661</v>
      </c>
      <c r="I9" s="17">
        <v>8.0497943049569795E-2</v>
      </c>
      <c r="J9" s="17">
        <v>7.6423121103104202E-2</v>
      </c>
      <c r="K9" s="17">
        <v>5.3831735633887899E-2</v>
      </c>
      <c r="L9" s="17">
        <v>5.6162288641712403E-2</v>
      </c>
      <c r="M9" s="17"/>
      <c r="N9" s="17">
        <v>9.6278030545108903E-2</v>
      </c>
      <c r="O9" s="17">
        <v>8.4359374162933098E-2</v>
      </c>
      <c r="P9" s="17">
        <v>0.108834490020161</v>
      </c>
      <c r="Q9" s="17">
        <v>9.3507849256642503E-2</v>
      </c>
      <c r="R9" s="17"/>
      <c r="S9" s="17">
        <v>8.6559682329105603E-2</v>
      </c>
      <c r="T9" s="17">
        <v>6.4066110928682696E-2</v>
      </c>
      <c r="U9" s="17">
        <v>0.116823825522932</v>
      </c>
      <c r="V9" s="17">
        <v>9.2268769753463306E-2</v>
      </c>
      <c r="W9" s="17">
        <v>0.101610544652875</v>
      </c>
      <c r="X9" s="17">
        <v>0.116434125938985</v>
      </c>
      <c r="Y9" s="17">
        <v>8.8008069559695007E-2</v>
      </c>
      <c r="Z9" s="17">
        <v>4.7150001424640903E-2</v>
      </c>
      <c r="AA9" s="17">
        <v>0.14657923744951001</v>
      </c>
      <c r="AB9" s="17">
        <v>9.1153396055040095E-2</v>
      </c>
      <c r="AC9" s="17">
        <v>6.8770914461175406E-2</v>
      </c>
      <c r="AD9" s="17">
        <v>0.13221642521618299</v>
      </c>
      <c r="AE9" s="17"/>
      <c r="AF9" s="17">
        <v>9.2478658755049903E-2</v>
      </c>
      <c r="AG9" s="17">
        <v>7.3293823048582799E-2</v>
      </c>
      <c r="AH9" s="17">
        <v>0.115104829235341</v>
      </c>
      <c r="AI9" s="17"/>
      <c r="AJ9" s="17">
        <v>8.0930610760150401E-2</v>
      </c>
      <c r="AK9" s="17">
        <v>9.2753681421954406E-2</v>
      </c>
      <c r="AL9" s="17">
        <v>7.7190050748820696E-2</v>
      </c>
      <c r="AM9" s="17">
        <v>0.25198552149987102</v>
      </c>
      <c r="AN9" s="17">
        <v>0.11136669777705301</v>
      </c>
      <c r="AO9" s="17"/>
      <c r="AP9" s="17">
        <v>0.106913016931969</v>
      </c>
      <c r="AQ9" s="17">
        <v>0.10114871321682301</v>
      </c>
      <c r="AR9" s="17">
        <v>9.4261595159943895E-2</v>
      </c>
      <c r="AS9" s="17"/>
      <c r="AT9" s="17">
        <v>7.6992543943334504E-2</v>
      </c>
      <c r="AU9" s="17">
        <v>7.1875557745691002E-2</v>
      </c>
      <c r="AV9" s="17">
        <v>0.162766388203264</v>
      </c>
      <c r="AW9" s="17">
        <v>7.2768233534353105E-2</v>
      </c>
      <c r="AX9" s="17">
        <v>0.115188772506986</v>
      </c>
      <c r="AY9" s="17">
        <v>0.20117714969346201</v>
      </c>
    </row>
    <row r="10" spans="2:51" x14ac:dyDescent="0.35">
      <c r="B10" s="18" t="s">
        <v>337</v>
      </c>
      <c r="C10" s="17">
        <v>0.369033650149246</v>
      </c>
      <c r="D10" s="17">
        <v>0.36670264598522501</v>
      </c>
      <c r="E10" s="17">
        <v>0.374171307454775</v>
      </c>
      <c r="F10" s="17"/>
      <c r="G10" s="17">
        <v>0.40638708010345898</v>
      </c>
      <c r="H10" s="17">
        <v>0.353598745235715</v>
      </c>
      <c r="I10" s="17">
        <v>0.38108976377478898</v>
      </c>
      <c r="J10" s="17">
        <v>0.32912192141352697</v>
      </c>
      <c r="K10" s="17">
        <v>0.38431928265183601</v>
      </c>
      <c r="L10" s="17">
        <v>0.37337334330834399</v>
      </c>
      <c r="M10" s="17"/>
      <c r="N10" s="17">
        <v>0.40385057186151502</v>
      </c>
      <c r="O10" s="17">
        <v>0.352107137280879</v>
      </c>
      <c r="P10" s="17">
        <v>0.37815311685807401</v>
      </c>
      <c r="Q10" s="17">
        <v>0.34549807570996099</v>
      </c>
      <c r="R10" s="17"/>
      <c r="S10" s="17">
        <v>0.429668560196591</v>
      </c>
      <c r="T10" s="17">
        <v>0.406211813056718</v>
      </c>
      <c r="U10" s="17">
        <v>0.28251520178358203</v>
      </c>
      <c r="V10" s="17">
        <v>0.378423874423229</v>
      </c>
      <c r="W10" s="17">
        <v>0.44294676443969999</v>
      </c>
      <c r="X10" s="17">
        <v>0.39346577611497402</v>
      </c>
      <c r="Y10" s="17">
        <v>0.30779778103260402</v>
      </c>
      <c r="Z10" s="17">
        <v>0.29338911145322799</v>
      </c>
      <c r="AA10" s="17">
        <v>0.30523256310336899</v>
      </c>
      <c r="AB10" s="17">
        <v>0.36616606927269202</v>
      </c>
      <c r="AC10" s="17">
        <v>0.40084320924839101</v>
      </c>
      <c r="AD10" s="17">
        <v>0.317571812360745</v>
      </c>
      <c r="AE10" s="17"/>
      <c r="AF10" s="17">
        <v>0.36979607319239499</v>
      </c>
      <c r="AG10" s="17">
        <v>0.39067627212551698</v>
      </c>
      <c r="AH10" s="17">
        <v>0.25754249188428602</v>
      </c>
      <c r="AI10" s="17"/>
      <c r="AJ10" s="17">
        <v>0.39571187763790899</v>
      </c>
      <c r="AK10" s="17">
        <v>0.36742362741714302</v>
      </c>
      <c r="AL10" s="17">
        <v>0.37126576874539102</v>
      </c>
      <c r="AM10" s="17">
        <v>0.15679594431833599</v>
      </c>
      <c r="AN10" s="17">
        <v>0.33164955928390699</v>
      </c>
      <c r="AO10" s="17"/>
      <c r="AP10" s="17">
        <v>0.41586414149614798</v>
      </c>
      <c r="AQ10" s="17">
        <v>0.37624066798498301</v>
      </c>
      <c r="AR10" s="17">
        <v>0.35747130449618297</v>
      </c>
      <c r="AS10" s="17"/>
      <c r="AT10" s="17">
        <v>0.379538268283375</v>
      </c>
      <c r="AU10" s="17">
        <v>0.37491605993235</v>
      </c>
      <c r="AV10" s="17">
        <v>0.356836792025298</v>
      </c>
      <c r="AW10" s="17">
        <v>0.34844862493119799</v>
      </c>
      <c r="AX10" s="17">
        <v>0.369529007414229</v>
      </c>
      <c r="AY10" s="17">
        <v>0.31620406062333301</v>
      </c>
    </row>
    <row r="11" spans="2:51" x14ac:dyDescent="0.35">
      <c r="B11" s="18" t="s">
        <v>338</v>
      </c>
      <c r="C11" s="17">
        <v>0.41726378977452899</v>
      </c>
      <c r="D11" s="17">
        <v>0.401943617973476</v>
      </c>
      <c r="E11" s="17">
        <v>0.43294767110067001</v>
      </c>
      <c r="F11" s="17"/>
      <c r="G11" s="17">
        <v>0.27900700744909401</v>
      </c>
      <c r="H11" s="17">
        <v>0.37787122649914801</v>
      </c>
      <c r="I11" s="17">
        <v>0.39966280501957702</v>
      </c>
      <c r="J11" s="17">
        <v>0.45671590079773999</v>
      </c>
      <c r="K11" s="17">
        <v>0.44169585691231</v>
      </c>
      <c r="L11" s="17">
        <v>0.50653872954340096</v>
      </c>
      <c r="M11" s="17"/>
      <c r="N11" s="17">
        <v>0.39003011749396899</v>
      </c>
      <c r="O11" s="17">
        <v>0.44430418954890299</v>
      </c>
      <c r="P11" s="17">
        <v>0.41596817981254097</v>
      </c>
      <c r="Q11" s="17">
        <v>0.41473062699822899</v>
      </c>
      <c r="R11" s="17"/>
      <c r="S11" s="17">
        <v>0.35507349342741101</v>
      </c>
      <c r="T11" s="17">
        <v>0.43840116911627303</v>
      </c>
      <c r="U11" s="17">
        <v>0.48479668734945602</v>
      </c>
      <c r="V11" s="17">
        <v>0.42389662803255801</v>
      </c>
      <c r="W11" s="17">
        <v>0.37354679348877701</v>
      </c>
      <c r="X11" s="17">
        <v>0.38770364440041699</v>
      </c>
      <c r="Y11" s="17">
        <v>0.464418852077008</v>
      </c>
      <c r="Z11" s="17">
        <v>0.49012277048133002</v>
      </c>
      <c r="AA11" s="17">
        <v>0.43416977429317399</v>
      </c>
      <c r="AB11" s="17">
        <v>0.44014111177138798</v>
      </c>
      <c r="AC11" s="17">
        <v>0.36545785060858998</v>
      </c>
      <c r="AD11" s="17">
        <v>0.34665242518531703</v>
      </c>
      <c r="AE11" s="17"/>
      <c r="AF11" s="17">
        <v>0.448778389986841</v>
      </c>
      <c r="AG11" s="17">
        <v>0.42430612982466298</v>
      </c>
      <c r="AH11" s="17">
        <v>0.43066333782844801</v>
      </c>
      <c r="AI11" s="17"/>
      <c r="AJ11" s="17">
        <v>0.44939791150252301</v>
      </c>
      <c r="AK11" s="17">
        <v>0.42636361626400998</v>
      </c>
      <c r="AL11" s="17">
        <v>0.43167754740248299</v>
      </c>
      <c r="AM11" s="17">
        <v>0.34131990147577801</v>
      </c>
      <c r="AN11" s="17">
        <v>0.36283302949859803</v>
      </c>
      <c r="AO11" s="17"/>
      <c r="AP11" s="17">
        <v>0.40317619019963302</v>
      </c>
      <c r="AQ11" s="17">
        <v>0.42218199309524901</v>
      </c>
      <c r="AR11" s="17">
        <v>0.47224733937257501</v>
      </c>
      <c r="AS11" s="17"/>
      <c r="AT11" s="17">
        <v>0.43432901116836797</v>
      </c>
      <c r="AU11" s="17">
        <v>0.43158818006975702</v>
      </c>
      <c r="AV11" s="17">
        <v>0.38831391716459401</v>
      </c>
      <c r="AW11" s="17">
        <v>0.42704721450958699</v>
      </c>
      <c r="AX11" s="17">
        <v>0.39335852387843201</v>
      </c>
      <c r="AY11" s="17">
        <v>0.33679251002862998</v>
      </c>
    </row>
    <row r="12" spans="2:51" x14ac:dyDescent="0.35">
      <c r="B12" s="18" t="s">
        <v>339</v>
      </c>
      <c r="C12" s="17">
        <v>7.5359010738548005E-2</v>
      </c>
      <c r="D12" s="17">
        <v>8.3029717987405494E-2</v>
      </c>
      <c r="E12" s="17">
        <v>6.8159787513714695E-2</v>
      </c>
      <c r="F12" s="17"/>
      <c r="G12" s="17">
        <v>7.2221981862823706E-2</v>
      </c>
      <c r="H12" s="17">
        <v>7.3962517097259595E-2</v>
      </c>
      <c r="I12" s="17">
        <v>8.9674634815596094E-2</v>
      </c>
      <c r="J12" s="17">
        <v>9.9726092757275606E-2</v>
      </c>
      <c r="K12" s="17">
        <v>8.2491738826408006E-2</v>
      </c>
      <c r="L12" s="17">
        <v>3.8975226426327197E-2</v>
      </c>
      <c r="M12" s="17"/>
      <c r="N12" s="17">
        <v>7.9353249004348703E-2</v>
      </c>
      <c r="O12" s="17">
        <v>8.6793821461845597E-2</v>
      </c>
      <c r="P12" s="17">
        <v>6.5592370684346604E-2</v>
      </c>
      <c r="Q12" s="17">
        <v>6.9014338747294096E-2</v>
      </c>
      <c r="R12" s="17"/>
      <c r="S12" s="17">
        <v>8.4736739850720402E-2</v>
      </c>
      <c r="T12" s="17">
        <v>5.6275951870935599E-2</v>
      </c>
      <c r="U12" s="17">
        <v>8.1556283501098795E-2</v>
      </c>
      <c r="V12" s="17">
        <v>6.5187962034100502E-2</v>
      </c>
      <c r="W12" s="17">
        <v>7.1263388376218498E-2</v>
      </c>
      <c r="X12" s="17">
        <v>7.1602154628394796E-2</v>
      </c>
      <c r="Y12" s="17">
        <v>7.4564029383973093E-2</v>
      </c>
      <c r="Z12" s="17">
        <v>0.124475279714718</v>
      </c>
      <c r="AA12" s="17">
        <v>6.3721406839720607E-2</v>
      </c>
      <c r="AB12" s="17">
        <v>7.1671402646125898E-2</v>
      </c>
      <c r="AC12" s="17">
        <v>8.0349699535846003E-2</v>
      </c>
      <c r="AD12" s="17">
        <v>0.118179673215713</v>
      </c>
      <c r="AE12" s="17"/>
      <c r="AF12" s="17">
        <v>6.5746506229152499E-2</v>
      </c>
      <c r="AG12" s="17">
        <v>6.5835461064151196E-2</v>
      </c>
      <c r="AH12" s="17">
        <v>0.123908215885041</v>
      </c>
      <c r="AI12" s="17"/>
      <c r="AJ12" s="17">
        <v>5.6493326425385397E-2</v>
      </c>
      <c r="AK12" s="17">
        <v>5.8864765780908199E-2</v>
      </c>
      <c r="AL12" s="17">
        <v>7.4933648927245897E-2</v>
      </c>
      <c r="AM12" s="17">
        <v>0.198031897954732</v>
      </c>
      <c r="AN12" s="17">
        <v>0.121381735580432</v>
      </c>
      <c r="AO12" s="17"/>
      <c r="AP12" s="17">
        <v>5.2020757598385897E-2</v>
      </c>
      <c r="AQ12" s="17">
        <v>5.5269289546800403E-2</v>
      </c>
      <c r="AR12" s="17">
        <v>5.6494720512948599E-2</v>
      </c>
      <c r="AS12" s="17"/>
      <c r="AT12" s="17">
        <v>7.6366599698314094E-2</v>
      </c>
      <c r="AU12" s="17">
        <v>8.0611429691269901E-2</v>
      </c>
      <c r="AV12" s="17">
        <v>5.9154207199666402E-2</v>
      </c>
      <c r="AW12" s="17">
        <v>8.0513317273587404E-2</v>
      </c>
      <c r="AX12" s="17">
        <v>7.5703196456409494E-2</v>
      </c>
      <c r="AY12" s="17">
        <v>7.4595747226683898E-2</v>
      </c>
    </row>
    <row r="13" spans="2:51" x14ac:dyDescent="0.35">
      <c r="B13" s="18" t="s">
        <v>72</v>
      </c>
      <c r="C13" s="19">
        <v>4.2832115085978603E-2</v>
      </c>
      <c r="D13" s="19">
        <v>3.3021956447807303E-2</v>
      </c>
      <c r="E13" s="19">
        <v>5.1695098625995403E-2</v>
      </c>
      <c r="F13" s="19"/>
      <c r="G13" s="19">
        <v>3.8460780979677901E-2</v>
      </c>
      <c r="H13" s="19">
        <v>7.1729046846217198E-2</v>
      </c>
      <c r="I13" s="19">
        <v>4.90748533404681E-2</v>
      </c>
      <c r="J13" s="19">
        <v>3.8012963928353502E-2</v>
      </c>
      <c r="K13" s="19">
        <v>3.7661385975558202E-2</v>
      </c>
      <c r="L13" s="19">
        <v>2.49504120802157E-2</v>
      </c>
      <c r="M13" s="19"/>
      <c r="N13" s="19">
        <v>3.04880310950577E-2</v>
      </c>
      <c r="O13" s="19">
        <v>3.2435477545439503E-2</v>
      </c>
      <c r="P13" s="19">
        <v>3.1451842624876297E-2</v>
      </c>
      <c r="Q13" s="19">
        <v>7.7249109287873097E-2</v>
      </c>
      <c r="R13" s="19"/>
      <c r="S13" s="19">
        <v>4.3961524196172101E-2</v>
      </c>
      <c r="T13" s="19">
        <v>3.5044955027390197E-2</v>
      </c>
      <c r="U13" s="19">
        <v>3.4308001842930799E-2</v>
      </c>
      <c r="V13" s="19">
        <v>4.0222765756649501E-2</v>
      </c>
      <c r="W13" s="19">
        <v>1.06325090424299E-2</v>
      </c>
      <c r="X13" s="19">
        <v>3.0794298917228801E-2</v>
      </c>
      <c r="Y13" s="19">
        <v>6.5211267946719706E-2</v>
      </c>
      <c r="Z13" s="19">
        <v>4.4862836926083699E-2</v>
      </c>
      <c r="AA13" s="19">
        <v>5.0297018314226602E-2</v>
      </c>
      <c r="AB13" s="19">
        <v>3.0868020254753801E-2</v>
      </c>
      <c r="AC13" s="19">
        <v>8.4578326145998306E-2</v>
      </c>
      <c r="AD13" s="19">
        <v>8.5379664022042806E-2</v>
      </c>
      <c r="AE13" s="19"/>
      <c r="AF13" s="19">
        <v>2.32003718365619E-2</v>
      </c>
      <c r="AG13" s="19">
        <v>4.5888313937086402E-2</v>
      </c>
      <c r="AH13" s="19">
        <v>7.2781125166883703E-2</v>
      </c>
      <c r="AI13" s="19"/>
      <c r="AJ13" s="19">
        <v>1.7466273674032601E-2</v>
      </c>
      <c r="AK13" s="19">
        <v>5.4594309115984098E-2</v>
      </c>
      <c r="AL13" s="19">
        <v>4.4932984176058899E-2</v>
      </c>
      <c r="AM13" s="19">
        <v>5.1866734751283901E-2</v>
      </c>
      <c r="AN13" s="19">
        <v>7.2768977860010006E-2</v>
      </c>
      <c r="AO13" s="19"/>
      <c r="AP13" s="19">
        <v>2.2025893773864099E-2</v>
      </c>
      <c r="AQ13" s="19">
        <v>4.5159336156144703E-2</v>
      </c>
      <c r="AR13" s="19">
        <v>1.95250404583488E-2</v>
      </c>
      <c r="AS13" s="19"/>
      <c r="AT13" s="19">
        <v>3.2773576906608197E-2</v>
      </c>
      <c r="AU13" s="19">
        <v>4.1008772560932501E-2</v>
      </c>
      <c r="AV13" s="19">
        <v>3.2928695407177799E-2</v>
      </c>
      <c r="AW13" s="19">
        <v>7.1222609751274896E-2</v>
      </c>
      <c r="AX13" s="19">
        <v>4.6220499743943599E-2</v>
      </c>
      <c r="AY13" s="19">
        <v>7.1230532427891097E-2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0.109078351364206</v>
      </c>
      <c r="D9" s="17">
        <v>0.11449585359733</v>
      </c>
      <c r="E9" s="17">
        <v>0.10292928279147601</v>
      </c>
      <c r="F9" s="17"/>
      <c r="G9" s="17">
        <v>0.14701870819643001</v>
      </c>
      <c r="H9" s="17">
        <v>0.130684700011414</v>
      </c>
      <c r="I9" s="17">
        <v>0.127947489719512</v>
      </c>
      <c r="J9" s="17">
        <v>0.104777414642614</v>
      </c>
      <c r="K9" s="17">
        <v>0.10284744831411501</v>
      </c>
      <c r="L9" s="17">
        <v>5.7611242197118599E-2</v>
      </c>
      <c r="M9" s="17"/>
      <c r="N9" s="17">
        <v>0.12754251743672201</v>
      </c>
      <c r="O9" s="17">
        <v>0.11684148592742399</v>
      </c>
      <c r="P9" s="17">
        <v>8.3120963724141295E-2</v>
      </c>
      <c r="Q9" s="17">
        <v>0.106252669244076</v>
      </c>
      <c r="R9" s="17"/>
      <c r="S9" s="17">
        <v>0.10651687724787701</v>
      </c>
      <c r="T9" s="17">
        <v>0.104598526265646</v>
      </c>
      <c r="U9" s="17">
        <v>6.9825946959898799E-2</v>
      </c>
      <c r="V9" s="17">
        <v>9.6035985474853799E-2</v>
      </c>
      <c r="W9" s="17">
        <v>0.101343648760712</v>
      </c>
      <c r="X9" s="17">
        <v>0.125828716806</v>
      </c>
      <c r="Y9" s="17">
        <v>9.4375790466423096E-2</v>
      </c>
      <c r="Z9" s="17">
        <v>7.6711186649739194E-2</v>
      </c>
      <c r="AA9" s="17">
        <v>0.13541542234051401</v>
      </c>
      <c r="AB9" s="17">
        <v>0.13334609221385299</v>
      </c>
      <c r="AC9" s="17">
        <v>0.109530311607592</v>
      </c>
      <c r="AD9" s="17">
        <v>0.17259844839729199</v>
      </c>
      <c r="AE9" s="17"/>
      <c r="AF9" s="17">
        <v>9.4353542363961498E-2</v>
      </c>
      <c r="AG9" s="17">
        <v>0.123734911900445</v>
      </c>
      <c r="AH9" s="17">
        <v>9.9860394017805595E-2</v>
      </c>
      <c r="AI9" s="17"/>
      <c r="AJ9" s="17">
        <v>8.1962553663749396E-2</v>
      </c>
      <c r="AK9" s="17">
        <v>0.14653738438570199</v>
      </c>
      <c r="AL9" s="17">
        <v>9.8554981776485806E-2</v>
      </c>
      <c r="AM9" s="17">
        <v>0.26920109678135901</v>
      </c>
      <c r="AN9" s="17">
        <v>6.9967137057755105E-2</v>
      </c>
      <c r="AO9" s="17"/>
      <c r="AP9" s="17">
        <v>8.3403508810799901E-2</v>
      </c>
      <c r="AQ9" s="17">
        <v>0.14288759529033401</v>
      </c>
      <c r="AR9" s="17">
        <v>0.107836732966065</v>
      </c>
      <c r="AS9" s="17"/>
      <c r="AT9" s="17">
        <v>9.9287043737954606E-2</v>
      </c>
      <c r="AU9" s="17">
        <v>8.7006620354480604E-2</v>
      </c>
      <c r="AV9" s="17">
        <v>0.166731673136363</v>
      </c>
      <c r="AW9" s="17">
        <v>0.126255288468859</v>
      </c>
      <c r="AX9" s="17">
        <v>0.12314638714010499</v>
      </c>
      <c r="AY9" s="17">
        <v>0.14610196998935801</v>
      </c>
    </row>
    <row r="10" spans="2:51" x14ac:dyDescent="0.35">
      <c r="B10" s="18" t="s">
        <v>337</v>
      </c>
      <c r="C10" s="17">
        <v>0.36030623555753699</v>
      </c>
      <c r="D10" s="17">
        <v>0.37583420822901098</v>
      </c>
      <c r="E10" s="17">
        <v>0.345952863176758</v>
      </c>
      <c r="F10" s="17"/>
      <c r="G10" s="17">
        <v>0.388526357549416</v>
      </c>
      <c r="H10" s="17">
        <v>0.37864239913209702</v>
      </c>
      <c r="I10" s="17">
        <v>0.37433741575012103</v>
      </c>
      <c r="J10" s="17">
        <v>0.34929904921870802</v>
      </c>
      <c r="K10" s="17">
        <v>0.34330109107233697</v>
      </c>
      <c r="L10" s="17">
        <v>0.33595838851649501</v>
      </c>
      <c r="M10" s="17"/>
      <c r="N10" s="17">
        <v>0.38912020787589202</v>
      </c>
      <c r="O10" s="17">
        <v>0.35408711656694603</v>
      </c>
      <c r="P10" s="17">
        <v>0.38034172301715102</v>
      </c>
      <c r="Q10" s="17">
        <v>0.32217711268153199</v>
      </c>
      <c r="R10" s="17"/>
      <c r="S10" s="17">
        <v>0.34984504948902401</v>
      </c>
      <c r="T10" s="17">
        <v>0.34392521243209601</v>
      </c>
      <c r="U10" s="17">
        <v>0.380339722452887</v>
      </c>
      <c r="V10" s="17">
        <v>0.36802279707037999</v>
      </c>
      <c r="W10" s="17">
        <v>0.42572724679462598</v>
      </c>
      <c r="X10" s="17">
        <v>0.36144247459288598</v>
      </c>
      <c r="Y10" s="17">
        <v>0.34796328286547301</v>
      </c>
      <c r="Z10" s="17">
        <v>0.30233192766994799</v>
      </c>
      <c r="AA10" s="17">
        <v>0.40747436537127002</v>
      </c>
      <c r="AB10" s="17">
        <v>0.31134620513133199</v>
      </c>
      <c r="AC10" s="17">
        <v>0.35207830804602203</v>
      </c>
      <c r="AD10" s="17">
        <v>0.37046972546736201</v>
      </c>
      <c r="AE10" s="17"/>
      <c r="AF10" s="17">
        <v>0.29457518701846103</v>
      </c>
      <c r="AG10" s="17">
        <v>0.42036888259940902</v>
      </c>
      <c r="AH10" s="17">
        <v>0.34380466178387498</v>
      </c>
      <c r="AI10" s="17"/>
      <c r="AJ10" s="17">
        <v>0.29666266247340101</v>
      </c>
      <c r="AK10" s="17">
        <v>0.38405113766222698</v>
      </c>
      <c r="AL10" s="17">
        <v>0.52263566279698104</v>
      </c>
      <c r="AM10" s="17">
        <v>0.101566325291402</v>
      </c>
      <c r="AN10" s="17">
        <v>0.37159991428338401</v>
      </c>
      <c r="AO10" s="17"/>
      <c r="AP10" s="17">
        <v>0.30001608206524299</v>
      </c>
      <c r="AQ10" s="17">
        <v>0.43102215400843003</v>
      </c>
      <c r="AR10" s="17">
        <v>0.38444799655637701</v>
      </c>
      <c r="AS10" s="17"/>
      <c r="AT10" s="17">
        <v>0.33397531271397901</v>
      </c>
      <c r="AU10" s="17">
        <v>0.38304110756031601</v>
      </c>
      <c r="AV10" s="17">
        <v>0.298140143547169</v>
      </c>
      <c r="AW10" s="17">
        <v>0.36476424178417199</v>
      </c>
      <c r="AX10" s="17">
        <v>0.40133252638302203</v>
      </c>
      <c r="AY10" s="17">
        <v>0.32991038883346402</v>
      </c>
    </row>
    <row r="11" spans="2:51" x14ac:dyDescent="0.35">
      <c r="B11" s="18" t="s">
        <v>338</v>
      </c>
      <c r="C11" s="17">
        <v>0.33247975401008001</v>
      </c>
      <c r="D11" s="17">
        <v>0.29195339322456798</v>
      </c>
      <c r="E11" s="17">
        <v>0.37438973057225799</v>
      </c>
      <c r="F11" s="17"/>
      <c r="G11" s="17">
        <v>0.32908204073826303</v>
      </c>
      <c r="H11" s="17">
        <v>0.322179238246174</v>
      </c>
      <c r="I11" s="17">
        <v>0.33818314842577402</v>
      </c>
      <c r="J11" s="17">
        <v>0.32590130234279002</v>
      </c>
      <c r="K11" s="17">
        <v>0.320458802441557</v>
      </c>
      <c r="L11" s="17">
        <v>0.35307006556498099</v>
      </c>
      <c r="M11" s="17"/>
      <c r="N11" s="17">
        <v>0.34178856707820798</v>
      </c>
      <c r="O11" s="17">
        <v>0.32487474540703098</v>
      </c>
      <c r="P11" s="17">
        <v>0.31635642426330701</v>
      </c>
      <c r="Q11" s="17">
        <v>0.34544554039297498</v>
      </c>
      <c r="R11" s="17"/>
      <c r="S11" s="17">
        <v>0.37137943240867799</v>
      </c>
      <c r="T11" s="17">
        <v>0.33860684615472603</v>
      </c>
      <c r="U11" s="17">
        <v>0.26440178531153502</v>
      </c>
      <c r="V11" s="17">
        <v>0.35673082280134799</v>
      </c>
      <c r="W11" s="17">
        <v>0.31585099777898001</v>
      </c>
      <c r="X11" s="17">
        <v>0.28942390659292</v>
      </c>
      <c r="Y11" s="17">
        <v>0.37225001732760599</v>
      </c>
      <c r="Z11" s="17">
        <v>0.38644344930853303</v>
      </c>
      <c r="AA11" s="17">
        <v>0.30381176840132101</v>
      </c>
      <c r="AB11" s="17">
        <v>0.33386765547473601</v>
      </c>
      <c r="AC11" s="17">
        <v>0.34533669209082102</v>
      </c>
      <c r="AD11" s="17">
        <v>0.27388284319343897</v>
      </c>
      <c r="AE11" s="17"/>
      <c r="AF11" s="17">
        <v>0.36247637568373497</v>
      </c>
      <c r="AG11" s="17">
        <v>0.31321619125035399</v>
      </c>
      <c r="AH11" s="17">
        <v>0.32403869428821103</v>
      </c>
      <c r="AI11" s="17"/>
      <c r="AJ11" s="17">
        <v>0.36792015493234198</v>
      </c>
      <c r="AK11" s="17">
        <v>0.34758522034602601</v>
      </c>
      <c r="AL11" s="17">
        <v>0.23451784160283301</v>
      </c>
      <c r="AM11" s="17">
        <v>0.312835235635889</v>
      </c>
      <c r="AN11" s="17">
        <v>0.29763679329078002</v>
      </c>
      <c r="AO11" s="17"/>
      <c r="AP11" s="17">
        <v>0.36563805464198601</v>
      </c>
      <c r="AQ11" s="17">
        <v>0.33053804373235701</v>
      </c>
      <c r="AR11" s="17">
        <v>0.413365674435696</v>
      </c>
      <c r="AS11" s="17"/>
      <c r="AT11" s="17">
        <v>0.33262122906409602</v>
      </c>
      <c r="AU11" s="17">
        <v>0.34952510851465401</v>
      </c>
      <c r="AV11" s="17">
        <v>0.31789356329920798</v>
      </c>
      <c r="AW11" s="17">
        <v>0.33704740148499701</v>
      </c>
      <c r="AX11" s="17">
        <v>0.31381510614291702</v>
      </c>
      <c r="AY11" s="17">
        <v>0.37288098687812499</v>
      </c>
    </row>
    <row r="12" spans="2:51" x14ac:dyDescent="0.35">
      <c r="B12" s="18" t="s">
        <v>339</v>
      </c>
      <c r="C12" s="17">
        <v>0.116687869862098</v>
      </c>
      <c r="D12" s="17">
        <v>0.14676851938566299</v>
      </c>
      <c r="E12" s="17">
        <v>8.5428496401535506E-2</v>
      </c>
      <c r="F12" s="17"/>
      <c r="G12" s="17">
        <v>9.8560486694761501E-2</v>
      </c>
      <c r="H12" s="17">
        <v>8.2681654271278701E-2</v>
      </c>
      <c r="I12" s="17">
        <v>6.6913230530546902E-2</v>
      </c>
      <c r="J12" s="17">
        <v>0.156664244401199</v>
      </c>
      <c r="K12" s="17">
        <v>0.14191839429511999</v>
      </c>
      <c r="L12" s="17">
        <v>0.143250851221118</v>
      </c>
      <c r="M12" s="17"/>
      <c r="N12" s="17">
        <v>9.8929380222380903E-2</v>
      </c>
      <c r="O12" s="17">
        <v>0.132018944152031</v>
      </c>
      <c r="P12" s="17">
        <v>0.122922167152132</v>
      </c>
      <c r="Q12" s="17">
        <v>0.109344346791156</v>
      </c>
      <c r="R12" s="17"/>
      <c r="S12" s="17">
        <v>0.114073111634372</v>
      </c>
      <c r="T12" s="17">
        <v>0.123102589314683</v>
      </c>
      <c r="U12" s="17">
        <v>0.166398630156151</v>
      </c>
      <c r="V12" s="17">
        <v>7.8820411310206298E-2</v>
      </c>
      <c r="W12" s="17">
        <v>0.104276520654052</v>
      </c>
      <c r="X12" s="17">
        <v>0.15840249515670801</v>
      </c>
      <c r="Y12" s="17">
        <v>4.8549171066542399E-2</v>
      </c>
      <c r="Z12" s="17">
        <v>0.204572421661182</v>
      </c>
      <c r="AA12" s="17">
        <v>7.3429174880779394E-2</v>
      </c>
      <c r="AB12" s="17">
        <v>0.13024821954173599</v>
      </c>
      <c r="AC12" s="17">
        <v>0.14727062910095101</v>
      </c>
      <c r="AD12" s="17">
        <v>0.10300104690440599</v>
      </c>
      <c r="AE12" s="17"/>
      <c r="AF12" s="17">
        <v>0.16723566160939399</v>
      </c>
      <c r="AG12" s="17">
        <v>6.4670072812961193E-2</v>
      </c>
      <c r="AH12" s="17">
        <v>0.124412521049223</v>
      </c>
      <c r="AI12" s="17"/>
      <c r="AJ12" s="17">
        <v>0.17093768700023501</v>
      </c>
      <c r="AK12" s="17">
        <v>4.6433223866532702E-2</v>
      </c>
      <c r="AL12" s="17">
        <v>7.0689710986670998E-2</v>
      </c>
      <c r="AM12" s="17">
        <v>0.26453060754006702</v>
      </c>
      <c r="AN12" s="17">
        <v>0.136960378767362</v>
      </c>
      <c r="AO12" s="17"/>
      <c r="AP12" s="17">
        <v>0.16380881168374101</v>
      </c>
      <c r="AQ12" s="17">
        <v>4.26474041538999E-2</v>
      </c>
      <c r="AR12" s="17">
        <v>5.4767832523709002E-2</v>
      </c>
      <c r="AS12" s="17"/>
      <c r="AT12" s="17">
        <v>0.136026671652486</v>
      </c>
      <c r="AU12" s="17">
        <v>0.115792122532068</v>
      </c>
      <c r="AV12" s="17">
        <v>0.17934024880639701</v>
      </c>
      <c r="AW12" s="17">
        <v>7.2975670400732898E-2</v>
      </c>
      <c r="AX12" s="17">
        <v>8.5476540439159601E-2</v>
      </c>
      <c r="AY12" s="17">
        <v>4.8754302667925901E-2</v>
      </c>
    </row>
    <row r="13" spans="2:51" x14ac:dyDescent="0.35">
      <c r="B13" s="18" t="s">
        <v>72</v>
      </c>
      <c r="C13" s="19">
        <v>8.1447789206078897E-2</v>
      </c>
      <c r="D13" s="19">
        <v>7.0948025563428302E-2</v>
      </c>
      <c r="E13" s="19">
        <v>9.1299627057972496E-2</v>
      </c>
      <c r="F13" s="19"/>
      <c r="G13" s="19">
        <v>3.6812406821130302E-2</v>
      </c>
      <c r="H13" s="19">
        <v>8.5812008339036197E-2</v>
      </c>
      <c r="I13" s="19">
        <v>9.2618715574046107E-2</v>
      </c>
      <c r="J13" s="19">
        <v>6.3357989394689104E-2</v>
      </c>
      <c r="K13" s="19">
        <v>9.1474263876869993E-2</v>
      </c>
      <c r="L13" s="19">
        <v>0.110109452500287</v>
      </c>
      <c r="M13" s="19"/>
      <c r="N13" s="19">
        <v>4.2619327386797398E-2</v>
      </c>
      <c r="O13" s="19">
        <v>7.2177707946567304E-2</v>
      </c>
      <c r="P13" s="19">
        <v>9.7258721843267698E-2</v>
      </c>
      <c r="Q13" s="19">
        <v>0.116780330890262</v>
      </c>
      <c r="R13" s="19"/>
      <c r="S13" s="19">
        <v>5.8185529220048597E-2</v>
      </c>
      <c r="T13" s="19">
        <v>8.9766825832847993E-2</v>
      </c>
      <c r="U13" s="19">
        <v>0.119033915119529</v>
      </c>
      <c r="V13" s="19">
        <v>0.100389983343211</v>
      </c>
      <c r="W13" s="19">
        <v>5.2801586011629299E-2</v>
      </c>
      <c r="X13" s="19">
        <v>6.4902406851486502E-2</v>
      </c>
      <c r="Y13" s="19">
        <v>0.13686173827395501</v>
      </c>
      <c r="Z13" s="19">
        <v>2.99410147105981E-2</v>
      </c>
      <c r="AA13" s="19">
        <v>7.98692690061161E-2</v>
      </c>
      <c r="AB13" s="19">
        <v>9.1191827638343007E-2</v>
      </c>
      <c r="AC13" s="19">
        <v>4.5784059154613803E-2</v>
      </c>
      <c r="AD13" s="19">
        <v>8.0047936037501002E-2</v>
      </c>
      <c r="AE13" s="19"/>
      <c r="AF13" s="19">
        <v>8.1359233324449304E-2</v>
      </c>
      <c r="AG13" s="19">
        <v>7.8009941436831001E-2</v>
      </c>
      <c r="AH13" s="19">
        <v>0.107883728860885</v>
      </c>
      <c r="AI13" s="19"/>
      <c r="AJ13" s="19">
        <v>8.25169419302728E-2</v>
      </c>
      <c r="AK13" s="19">
        <v>7.5393033739512505E-2</v>
      </c>
      <c r="AL13" s="19">
        <v>7.3601802837029606E-2</v>
      </c>
      <c r="AM13" s="19">
        <v>5.1866734751283901E-2</v>
      </c>
      <c r="AN13" s="19">
        <v>0.123835776600719</v>
      </c>
      <c r="AO13" s="19"/>
      <c r="AP13" s="19">
        <v>8.7133542798229602E-2</v>
      </c>
      <c r="AQ13" s="19">
        <v>5.2904802814979598E-2</v>
      </c>
      <c r="AR13" s="19">
        <v>3.9581763518153103E-2</v>
      </c>
      <c r="AS13" s="19"/>
      <c r="AT13" s="19">
        <v>9.80897428314845E-2</v>
      </c>
      <c r="AU13" s="19">
        <v>6.4635041038481694E-2</v>
      </c>
      <c r="AV13" s="19">
        <v>3.7894371210863802E-2</v>
      </c>
      <c r="AW13" s="19">
        <v>9.8957397861238597E-2</v>
      </c>
      <c r="AX13" s="19">
        <v>7.6229439894796705E-2</v>
      </c>
      <c r="AY13" s="19">
        <v>0.10235235163112801</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0.23403985539545899</v>
      </c>
      <c r="D9" s="17">
        <v>0.22707678924970001</v>
      </c>
      <c r="E9" s="17">
        <v>0.23834119647240901</v>
      </c>
      <c r="F9" s="17"/>
      <c r="G9" s="17">
        <v>0.26364579502980601</v>
      </c>
      <c r="H9" s="17">
        <v>0.27706431415530702</v>
      </c>
      <c r="I9" s="17">
        <v>0.28754003678034601</v>
      </c>
      <c r="J9" s="17">
        <v>0.20506257480746101</v>
      </c>
      <c r="K9" s="17">
        <v>0.18787503397462799</v>
      </c>
      <c r="L9" s="17">
        <v>0.19273726324944901</v>
      </c>
      <c r="M9" s="17"/>
      <c r="N9" s="17">
        <v>0.223670055873504</v>
      </c>
      <c r="O9" s="17">
        <v>0.21484721587283601</v>
      </c>
      <c r="P9" s="17">
        <v>0.26490398167965601</v>
      </c>
      <c r="Q9" s="17">
        <v>0.24364522798145299</v>
      </c>
      <c r="R9" s="17"/>
      <c r="S9" s="17">
        <v>0.27280103486148599</v>
      </c>
      <c r="T9" s="17">
        <v>0.29418855942136601</v>
      </c>
      <c r="U9" s="17">
        <v>0.25883159640176401</v>
      </c>
      <c r="V9" s="17">
        <v>0.18082092402779601</v>
      </c>
      <c r="W9" s="17">
        <v>0.224796704021169</v>
      </c>
      <c r="X9" s="17">
        <v>0.228674316045066</v>
      </c>
      <c r="Y9" s="17">
        <v>0.204155234962552</v>
      </c>
      <c r="Z9" s="17">
        <v>0.132227149241328</v>
      </c>
      <c r="AA9" s="17">
        <v>0.251735120945975</v>
      </c>
      <c r="AB9" s="17">
        <v>0.19388686015058301</v>
      </c>
      <c r="AC9" s="17">
        <v>0.20164074867708401</v>
      </c>
      <c r="AD9" s="17">
        <v>0.24669335422094299</v>
      </c>
      <c r="AE9" s="17"/>
      <c r="AF9" s="17">
        <v>0.23660254996181501</v>
      </c>
      <c r="AG9" s="17">
        <v>0.22281329214602899</v>
      </c>
      <c r="AH9" s="17">
        <v>0.21559950171244399</v>
      </c>
      <c r="AI9" s="17"/>
      <c r="AJ9" s="17">
        <v>0.251386828117239</v>
      </c>
      <c r="AK9" s="17">
        <v>0.239488622937754</v>
      </c>
      <c r="AL9" s="17">
        <v>0.190693694379235</v>
      </c>
      <c r="AM9" s="17">
        <v>0.36595851530288298</v>
      </c>
      <c r="AN9" s="17">
        <v>0.222902292637954</v>
      </c>
      <c r="AO9" s="17"/>
      <c r="AP9" s="17">
        <v>0.24994723846293199</v>
      </c>
      <c r="AQ9" s="17">
        <v>0.22862386017972999</v>
      </c>
      <c r="AR9" s="17">
        <v>0.26831382943534998</v>
      </c>
      <c r="AS9" s="17"/>
      <c r="AT9" s="17">
        <v>0.20835730345086201</v>
      </c>
      <c r="AU9" s="17">
        <v>0.22838389046864799</v>
      </c>
      <c r="AV9" s="17">
        <v>0.282458773018961</v>
      </c>
      <c r="AW9" s="17">
        <v>0.25400902424726701</v>
      </c>
      <c r="AX9" s="17">
        <v>0.2633927050698</v>
      </c>
      <c r="AY9" s="17">
        <v>0.20838672904744401</v>
      </c>
    </row>
    <row r="10" spans="2:51" x14ac:dyDescent="0.35">
      <c r="B10" s="18" t="s">
        <v>337</v>
      </c>
      <c r="C10" s="17">
        <v>0.39752098602802599</v>
      </c>
      <c r="D10" s="17">
        <v>0.39482491912435302</v>
      </c>
      <c r="E10" s="17">
        <v>0.40324267391605501</v>
      </c>
      <c r="F10" s="17"/>
      <c r="G10" s="17">
        <v>0.403943142699216</v>
      </c>
      <c r="H10" s="17">
        <v>0.35220779828071602</v>
      </c>
      <c r="I10" s="17">
        <v>0.41625567304081101</v>
      </c>
      <c r="J10" s="17">
        <v>0.45843288317353198</v>
      </c>
      <c r="K10" s="17">
        <v>0.42591456354004398</v>
      </c>
      <c r="L10" s="17">
        <v>0.33803699477661497</v>
      </c>
      <c r="M10" s="17"/>
      <c r="N10" s="17">
        <v>0.43778753344986299</v>
      </c>
      <c r="O10" s="17">
        <v>0.40103157918305199</v>
      </c>
      <c r="P10" s="17">
        <v>0.38704628719925999</v>
      </c>
      <c r="Q10" s="17">
        <v>0.36692845062846102</v>
      </c>
      <c r="R10" s="17"/>
      <c r="S10" s="17">
        <v>0.37974142509929898</v>
      </c>
      <c r="T10" s="17">
        <v>0.37525161144900598</v>
      </c>
      <c r="U10" s="17">
        <v>0.30035993589478899</v>
      </c>
      <c r="V10" s="17">
        <v>0.40462808167721298</v>
      </c>
      <c r="W10" s="17">
        <v>0.47640489613128401</v>
      </c>
      <c r="X10" s="17">
        <v>0.44773534952639799</v>
      </c>
      <c r="Y10" s="17">
        <v>0.35718167469615603</v>
      </c>
      <c r="Z10" s="17">
        <v>0.35562761699947998</v>
      </c>
      <c r="AA10" s="17">
        <v>0.44752192231552501</v>
      </c>
      <c r="AB10" s="17">
        <v>0.38813872034223801</v>
      </c>
      <c r="AC10" s="17">
        <v>0.404404509312007</v>
      </c>
      <c r="AD10" s="17">
        <v>0.49378905544774099</v>
      </c>
      <c r="AE10" s="17"/>
      <c r="AF10" s="17">
        <v>0.408246720964835</v>
      </c>
      <c r="AG10" s="17">
        <v>0.39649933550261401</v>
      </c>
      <c r="AH10" s="17">
        <v>0.37940940063531198</v>
      </c>
      <c r="AI10" s="17"/>
      <c r="AJ10" s="17">
        <v>0.399787893235652</v>
      </c>
      <c r="AK10" s="17">
        <v>0.396516614648665</v>
      </c>
      <c r="AL10" s="17">
        <v>0.344044615788897</v>
      </c>
      <c r="AM10" s="17">
        <v>0.16456131448550501</v>
      </c>
      <c r="AN10" s="17">
        <v>0.37771147981006298</v>
      </c>
      <c r="AO10" s="17"/>
      <c r="AP10" s="17">
        <v>0.398019705097795</v>
      </c>
      <c r="AQ10" s="17">
        <v>0.40950393854730099</v>
      </c>
      <c r="AR10" s="17">
        <v>0.36209571951727698</v>
      </c>
      <c r="AS10" s="17"/>
      <c r="AT10" s="17">
        <v>0.38825513375304599</v>
      </c>
      <c r="AU10" s="17">
        <v>0.409678981919673</v>
      </c>
      <c r="AV10" s="17">
        <v>0.28910867146845998</v>
      </c>
      <c r="AW10" s="17">
        <v>0.36958877855215</v>
      </c>
      <c r="AX10" s="17">
        <v>0.45564796614423397</v>
      </c>
      <c r="AY10" s="17">
        <v>0.431568408188092</v>
      </c>
    </row>
    <row r="11" spans="2:51" x14ac:dyDescent="0.35">
      <c r="B11" s="18" t="s">
        <v>338</v>
      </c>
      <c r="C11" s="17">
        <v>0.279878130207391</v>
      </c>
      <c r="D11" s="17">
        <v>0.28644394029828801</v>
      </c>
      <c r="E11" s="17">
        <v>0.27533692370831497</v>
      </c>
      <c r="F11" s="17"/>
      <c r="G11" s="17">
        <v>0.24367811369668499</v>
      </c>
      <c r="H11" s="17">
        <v>0.26214039074608803</v>
      </c>
      <c r="I11" s="17">
        <v>0.246538575146451</v>
      </c>
      <c r="J11" s="17">
        <v>0.25493686890755601</v>
      </c>
      <c r="K11" s="17">
        <v>0.273495173393069</v>
      </c>
      <c r="L11" s="17">
        <v>0.37513086329798001</v>
      </c>
      <c r="M11" s="17"/>
      <c r="N11" s="17">
        <v>0.25236667795192602</v>
      </c>
      <c r="O11" s="17">
        <v>0.27088618107677997</v>
      </c>
      <c r="P11" s="17">
        <v>0.27990504736072902</v>
      </c>
      <c r="Q11" s="17">
        <v>0.30531176399308302</v>
      </c>
      <c r="R11" s="17"/>
      <c r="S11" s="17">
        <v>0.26962543713234799</v>
      </c>
      <c r="T11" s="17">
        <v>0.23318173223192001</v>
      </c>
      <c r="U11" s="17">
        <v>0.31669061166294499</v>
      </c>
      <c r="V11" s="17">
        <v>0.34918680549573999</v>
      </c>
      <c r="W11" s="17">
        <v>0.236088179715258</v>
      </c>
      <c r="X11" s="17">
        <v>0.259601314937845</v>
      </c>
      <c r="Y11" s="17">
        <v>0.31111980716128701</v>
      </c>
      <c r="Z11" s="17">
        <v>0.43382549735603099</v>
      </c>
      <c r="AA11" s="17">
        <v>0.21233323151279701</v>
      </c>
      <c r="AB11" s="17">
        <v>0.32935753656087202</v>
      </c>
      <c r="AC11" s="17">
        <v>0.25888503478937003</v>
      </c>
      <c r="AD11" s="17">
        <v>0.20274690230416201</v>
      </c>
      <c r="AE11" s="17"/>
      <c r="AF11" s="17">
        <v>0.273446028559232</v>
      </c>
      <c r="AG11" s="17">
        <v>0.29662444679155298</v>
      </c>
      <c r="AH11" s="17">
        <v>0.291847940773861</v>
      </c>
      <c r="AI11" s="17"/>
      <c r="AJ11" s="17">
        <v>0.27575642687875401</v>
      </c>
      <c r="AK11" s="17">
        <v>0.274823366104265</v>
      </c>
      <c r="AL11" s="17">
        <v>0.36937713148563101</v>
      </c>
      <c r="AM11" s="17">
        <v>0.41988627838417902</v>
      </c>
      <c r="AN11" s="17">
        <v>0.25335392853521699</v>
      </c>
      <c r="AO11" s="17"/>
      <c r="AP11" s="17">
        <v>0.27732044148234802</v>
      </c>
      <c r="AQ11" s="17">
        <v>0.26676182693804001</v>
      </c>
      <c r="AR11" s="17">
        <v>0.30999084830208501</v>
      </c>
      <c r="AS11" s="17"/>
      <c r="AT11" s="17">
        <v>0.29147456788674903</v>
      </c>
      <c r="AU11" s="17">
        <v>0.30122104373457798</v>
      </c>
      <c r="AV11" s="17">
        <v>0.359016468444812</v>
      </c>
      <c r="AW11" s="17">
        <v>0.23922428830262599</v>
      </c>
      <c r="AX11" s="17">
        <v>0.22131906074982599</v>
      </c>
      <c r="AY11" s="17">
        <v>0.27140384585431498</v>
      </c>
    </row>
    <row r="12" spans="2:51" x14ac:dyDescent="0.35">
      <c r="B12" s="18" t="s">
        <v>339</v>
      </c>
      <c r="C12" s="17">
        <v>4.9075386734791497E-2</v>
      </c>
      <c r="D12" s="17">
        <v>6.0055356789234397E-2</v>
      </c>
      <c r="E12" s="17">
        <v>3.6703280851014701E-2</v>
      </c>
      <c r="F12" s="17"/>
      <c r="G12" s="17">
        <v>6.2079622285553998E-2</v>
      </c>
      <c r="H12" s="17">
        <v>8.6528958735228895E-2</v>
      </c>
      <c r="I12" s="17">
        <v>2.3885975365375699E-2</v>
      </c>
      <c r="J12" s="17">
        <v>3.7086553657050103E-2</v>
      </c>
      <c r="K12" s="17">
        <v>4.5048112675040997E-2</v>
      </c>
      <c r="L12" s="17">
        <v>4.3873617603464601E-2</v>
      </c>
      <c r="M12" s="17"/>
      <c r="N12" s="17">
        <v>5.2623070160151601E-2</v>
      </c>
      <c r="O12" s="17">
        <v>6.7403060806294504E-2</v>
      </c>
      <c r="P12" s="17">
        <v>3.9367924987582299E-2</v>
      </c>
      <c r="Q12" s="17">
        <v>3.5265658440986197E-2</v>
      </c>
      <c r="R12" s="17"/>
      <c r="S12" s="17">
        <v>4.7762198712564798E-2</v>
      </c>
      <c r="T12" s="17">
        <v>3.6552111805023803E-2</v>
      </c>
      <c r="U12" s="17">
        <v>7.3847555919422894E-2</v>
      </c>
      <c r="V12" s="17">
        <v>3.63406729535014E-2</v>
      </c>
      <c r="W12" s="17">
        <v>3.1694040601968801E-2</v>
      </c>
      <c r="X12" s="17">
        <v>4.2402547361102202E-2</v>
      </c>
      <c r="Y12" s="17">
        <v>5.59346535200239E-2</v>
      </c>
      <c r="Z12" s="17">
        <v>3.34083635049051E-2</v>
      </c>
      <c r="AA12" s="17">
        <v>5.5408029528758999E-2</v>
      </c>
      <c r="AB12" s="17">
        <v>5.13848362139206E-2</v>
      </c>
      <c r="AC12" s="17">
        <v>0.112668022585887</v>
      </c>
      <c r="AD12" s="17">
        <v>2.6545695568309401E-2</v>
      </c>
      <c r="AE12" s="17"/>
      <c r="AF12" s="17">
        <v>4.2888100948148801E-2</v>
      </c>
      <c r="AG12" s="17">
        <v>3.7530462056701797E-2</v>
      </c>
      <c r="AH12" s="17">
        <v>8.13082964945121E-2</v>
      </c>
      <c r="AI12" s="17"/>
      <c r="AJ12" s="17">
        <v>4.0699474554865098E-2</v>
      </c>
      <c r="AK12" s="17">
        <v>4.1917469412372302E-2</v>
      </c>
      <c r="AL12" s="17">
        <v>6.4524669002943805E-2</v>
      </c>
      <c r="AM12" s="17">
        <v>4.9593891827433803E-2</v>
      </c>
      <c r="AN12" s="17">
        <v>8.3730669346723394E-2</v>
      </c>
      <c r="AO12" s="17"/>
      <c r="AP12" s="17">
        <v>4.39958325440978E-2</v>
      </c>
      <c r="AQ12" s="17">
        <v>5.1198080347778202E-2</v>
      </c>
      <c r="AR12" s="17">
        <v>4.0439867478183698E-2</v>
      </c>
      <c r="AS12" s="17"/>
      <c r="AT12" s="17">
        <v>5.4254256088117597E-2</v>
      </c>
      <c r="AU12" s="17">
        <v>3.8871182416658198E-2</v>
      </c>
      <c r="AV12" s="17">
        <v>5.0949150678076302E-2</v>
      </c>
      <c r="AW12" s="17">
        <v>9.2126719732503706E-2</v>
      </c>
      <c r="AX12" s="17">
        <v>2.8897757345500898E-2</v>
      </c>
      <c r="AY12" s="17">
        <v>6.6451529118026001E-2</v>
      </c>
    </row>
    <row r="13" spans="2:51" x14ac:dyDescent="0.35">
      <c r="B13" s="18" t="s">
        <v>72</v>
      </c>
      <c r="C13" s="19">
        <v>3.9485641634332401E-2</v>
      </c>
      <c r="D13" s="19">
        <v>3.15989945384249E-2</v>
      </c>
      <c r="E13" s="19">
        <v>4.6375925052206501E-2</v>
      </c>
      <c r="F13" s="19"/>
      <c r="G13" s="19">
        <v>2.6653326288738999E-2</v>
      </c>
      <c r="H13" s="19">
        <v>2.2058538082659899E-2</v>
      </c>
      <c r="I13" s="19">
        <v>2.5779739667017101E-2</v>
      </c>
      <c r="J13" s="19">
        <v>4.4481119454400898E-2</v>
      </c>
      <c r="K13" s="19">
        <v>6.7667116417218495E-2</v>
      </c>
      <c r="L13" s="19">
        <v>5.02212610724918E-2</v>
      </c>
      <c r="M13" s="19"/>
      <c r="N13" s="19">
        <v>3.3552662564555698E-2</v>
      </c>
      <c r="O13" s="19">
        <v>4.5831963061037199E-2</v>
      </c>
      <c r="P13" s="19">
        <v>2.8776758772772599E-2</v>
      </c>
      <c r="Q13" s="19">
        <v>4.8848898956016303E-2</v>
      </c>
      <c r="R13" s="19"/>
      <c r="S13" s="19">
        <v>3.0069904194302E-2</v>
      </c>
      <c r="T13" s="19">
        <v>6.0825985092684699E-2</v>
      </c>
      <c r="U13" s="19">
        <v>5.0270300121078797E-2</v>
      </c>
      <c r="V13" s="19">
        <v>2.90235158457493E-2</v>
      </c>
      <c r="W13" s="19">
        <v>3.1016179530320601E-2</v>
      </c>
      <c r="X13" s="19">
        <v>2.1586472129588301E-2</v>
      </c>
      <c r="Y13" s="19">
        <v>7.1608629659980799E-2</v>
      </c>
      <c r="Z13" s="19">
        <v>4.4911372898255301E-2</v>
      </c>
      <c r="AA13" s="19">
        <v>3.3001695696944403E-2</v>
      </c>
      <c r="AB13" s="19">
        <v>3.72320467323871E-2</v>
      </c>
      <c r="AC13" s="19">
        <v>2.2401684635652001E-2</v>
      </c>
      <c r="AD13" s="19">
        <v>3.0224992458844E-2</v>
      </c>
      <c r="AE13" s="19"/>
      <c r="AF13" s="19">
        <v>3.8816599565969799E-2</v>
      </c>
      <c r="AG13" s="19">
        <v>4.6532463503102098E-2</v>
      </c>
      <c r="AH13" s="19">
        <v>3.1834860383870699E-2</v>
      </c>
      <c r="AI13" s="19"/>
      <c r="AJ13" s="19">
        <v>3.2369377213490903E-2</v>
      </c>
      <c r="AK13" s="19">
        <v>4.7253926896943799E-2</v>
      </c>
      <c r="AL13" s="19">
        <v>3.1359889343293097E-2</v>
      </c>
      <c r="AM13" s="19">
        <v>0</v>
      </c>
      <c r="AN13" s="19">
        <v>6.2301629670042498E-2</v>
      </c>
      <c r="AO13" s="19"/>
      <c r="AP13" s="19">
        <v>3.0716782412827999E-2</v>
      </c>
      <c r="AQ13" s="19">
        <v>4.39122939871507E-2</v>
      </c>
      <c r="AR13" s="19">
        <v>1.91597352671047E-2</v>
      </c>
      <c r="AS13" s="19"/>
      <c r="AT13" s="19">
        <v>5.7658738821225901E-2</v>
      </c>
      <c r="AU13" s="19">
        <v>2.1844901460443E-2</v>
      </c>
      <c r="AV13" s="19">
        <v>1.8466936389690301E-2</v>
      </c>
      <c r="AW13" s="19">
        <v>4.5051189165451998E-2</v>
      </c>
      <c r="AX13" s="19">
        <v>3.07425106906388E-2</v>
      </c>
      <c r="AY13" s="19">
        <v>2.2189487792123298E-2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349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3.4972268281887202E-2</v>
      </c>
      <c r="D9" s="17">
        <v>4.3883498658463402E-2</v>
      </c>
      <c r="E9" s="17">
        <v>2.6213068306740101E-2</v>
      </c>
      <c r="F9" s="17"/>
      <c r="G9" s="17">
        <v>4.3090587619913003E-2</v>
      </c>
      <c r="H9" s="17">
        <v>6.9525478170929897E-2</v>
      </c>
      <c r="I9" s="17">
        <v>4.9105841747437803E-2</v>
      </c>
      <c r="J9" s="17">
        <v>2.2404027875538499E-2</v>
      </c>
      <c r="K9" s="17">
        <v>2.6151129970173399E-2</v>
      </c>
      <c r="L9" s="17">
        <v>7.0665690986850297E-3</v>
      </c>
      <c r="M9" s="17"/>
      <c r="N9" s="17">
        <v>5.1859683685832603E-2</v>
      </c>
      <c r="O9" s="17">
        <v>3.2821059684480201E-2</v>
      </c>
      <c r="P9" s="17">
        <v>3.5452986965896098E-2</v>
      </c>
      <c r="Q9" s="17">
        <v>2.0150302810507802E-2</v>
      </c>
      <c r="R9" s="17"/>
      <c r="S9" s="17">
        <v>7.3945467138058496E-2</v>
      </c>
      <c r="T9" s="17">
        <v>3.7429095625969397E-2</v>
      </c>
      <c r="U9" s="17">
        <v>6.1790006017172598E-2</v>
      </c>
      <c r="V9" s="17">
        <v>2.16922083401852E-2</v>
      </c>
      <c r="W9" s="17">
        <v>0</v>
      </c>
      <c r="X9" s="17">
        <v>5.5029948131441603E-2</v>
      </c>
      <c r="Y9" s="17">
        <v>9.0421438039191507E-3</v>
      </c>
      <c r="Z9" s="17">
        <v>1.85129374814695E-2</v>
      </c>
      <c r="AA9" s="17">
        <v>3.6588018262558503E-2</v>
      </c>
      <c r="AB9" s="17">
        <v>2.5586302688740299E-2</v>
      </c>
      <c r="AC9" s="17">
        <v>0</v>
      </c>
      <c r="AD9" s="17">
        <v>0</v>
      </c>
      <c r="AE9" s="17"/>
      <c r="AF9" s="17">
        <v>3.4295658422173497E-2</v>
      </c>
      <c r="AG9" s="17">
        <v>4.79286794257879E-2</v>
      </c>
      <c r="AH9" s="17">
        <v>1.36257259634983E-2</v>
      </c>
      <c r="AI9" s="17"/>
      <c r="AJ9" s="17">
        <v>3.0180566670365099E-2</v>
      </c>
      <c r="AK9" s="17">
        <v>6.8488051294034402E-2</v>
      </c>
      <c r="AL9" s="17">
        <v>1.90451401328855E-2</v>
      </c>
      <c r="AM9" s="17">
        <v>7.9484975205942707E-2</v>
      </c>
      <c r="AN9" s="17">
        <v>1.6212588384897399E-2</v>
      </c>
      <c r="AO9" s="17"/>
      <c r="AP9" s="17">
        <v>4.3257803758037602E-2</v>
      </c>
      <c r="AQ9" s="17">
        <v>5.9876936046299199E-2</v>
      </c>
      <c r="AR9" s="17">
        <v>2.97083448524646E-2</v>
      </c>
      <c r="AS9" s="17"/>
      <c r="AT9" s="17">
        <v>3.7111300697225701E-2</v>
      </c>
      <c r="AU9" s="17">
        <v>2.3173646465904599E-2</v>
      </c>
      <c r="AV9" s="17">
        <v>8.72653258391239E-2</v>
      </c>
      <c r="AW9" s="17">
        <v>3.6483173181341602E-2</v>
      </c>
      <c r="AX9" s="17">
        <v>3.3412604441805202E-2</v>
      </c>
      <c r="AY9" s="17">
        <v>0</v>
      </c>
    </row>
    <row r="10" spans="2:51" x14ac:dyDescent="0.35">
      <c r="B10" s="18" t="s">
        <v>337</v>
      </c>
      <c r="C10" s="17">
        <v>0.17908406390432599</v>
      </c>
      <c r="D10" s="17">
        <v>0.19792801370898999</v>
      </c>
      <c r="E10" s="17">
        <v>0.15986792119620399</v>
      </c>
      <c r="F10" s="17"/>
      <c r="G10" s="17">
        <v>0.21103170292394499</v>
      </c>
      <c r="H10" s="17">
        <v>0.20504876108152101</v>
      </c>
      <c r="I10" s="17">
        <v>0.16948000028854601</v>
      </c>
      <c r="J10" s="17">
        <v>0.167782774498033</v>
      </c>
      <c r="K10" s="17">
        <v>0.16210597557158499</v>
      </c>
      <c r="L10" s="17">
        <v>0.165514800784196</v>
      </c>
      <c r="M10" s="17"/>
      <c r="N10" s="17">
        <v>0.20880646561157301</v>
      </c>
      <c r="O10" s="17">
        <v>0.185445407241873</v>
      </c>
      <c r="P10" s="17">
        <v>0.17570978264892501</v>
      </c>
      <c r="Q10" s="17">
        <v>0.14828271578365801</v>
      </c>
      <c r="R10" s="17"/>
      <c r="S10" s="17">
        <v>0.24131157678767701</v>
      </c>
      <c r="T10" s="17">
        <v>0.138014174395831</v>
      </c>
      <c r="U10" s="17">
        <v>0.161230559671735</v>
      </c>
      <c r="V10" s="17">
        <v>0.25328649935948</v>
      </c>
      <c r="W10" s="17">
        <v>0.15674947751263699</v>
      </c>
      <c r="X10" s="17">
        <v>0.21749777349324301</v>
      </c>
      <c r="Y10" s="17">
        <v>8.96090075266638E-2</v>
      </c>
      <c r="Z10" s="17">
        <v>0.12967258288532299</v>
      </c>
      <c r="AA10" s="17">
        <v>0.200840245499466</v>
      </c>
      <c r="AB10" s="17">
        <v>0.17077293311313399</v>
      </c>
      <c r="AC10" s="17">
        <v>0.114136524103002</v>
      </c>
      <c r="AD10" s="17">
        <v>0.16965812186197701</v>
      </c>
      <c r="AE10" s="17"/>
      <c r="AF10" s="17">
        <v>0.18704848553113401</v>
      </c>
      <c r="AG10" s="17">
        <v>0.17149987145114601</v>
      </c>
      <c r="AH10" s="17">
        <v>0.15965384304878499</v>
      </c>
      <c r="AI10" s="17"/>
      <c r="AJ10" s="17">
        <v>0.208352814282487</v>
      </c>
      <c r="AK10" s="17">
        <v>0.179433105525447</v>
      </c>
      <c r="AL10" s="17">
        <v>0.120199961671848</v>
      </c>
      <c r="AM10" s="17">
        <v>0.14044514163023</v>
      </c>
      <c r="AN10" s="17">
        <v>0.13842410971815999</v>
      </c>
      <c r="AO10" s="17"/>
      <c r="AP10" s="17">
        <v>0.25300874068477403</v>
      </c>
      <c r="AQ10" s="17">
        <v>0.20951743217096599</v>
      </c>
      <c r="AR10" s="17">
        <v>0.18236525187010899</v>
      </c>
      <c r="AS10" s="17"/>
      <c r="AT10" s="17">
        <v>0.18778141605009599</v>
      </c>
      <c r="AU10" s="17">
        <v>0.16405433449073301</v>
      </c>
      <c r="AV10" s="17">
        <v>0.131329386434759</v>
      </c>
      <c r="AW10" s="17">
        <v>0.18188016008412899</v>
      </c>
      <c r="AX10" s="17">
        <v>0.199424678347946</v>
      </c>
      <c r="AY10" s="17">
        <v>0.21396423155305599</v>
      </c>
    </row>
    <row r="11" spans="2:51" x14ac:dyDescent="0.35">
      <c r="B11" s="18" t="s">
        <v>338</v>
      </c>
      <c r="C11" s="17">
        <v>0.43916978987170402</v>
      </c>
      <c r="D11" s="17">
        <v>0.41360456897181203</v>
      </c>
      <c r="E11" s="17">
        <v>0.46835946023258901</v>
      </c>
      <c r="F11" s="17"/>
      <c r="G11" s="17">
        <v>0.448979202325412</v>
      </c>
      <c r="H11" s="17">
        <v>0.383849170102111</v>
      </c>
      <c r="I11" s="17">
        <v>0.42627329550711401</v>
      </c>
      <c r="J11" s="17">
        <v>0.462026587375931</v>
      </c>
      <c r="K11" s="17">
        <v>0.45995456816434499</v>
      </c>
      <c r="L11" s="17">
        <v>0.45285567779957298</v>
      </c>
      <c r="M11" s="17"/>
      <c r="N11" s="17">
        <v>0.4308525564606</v>
      </c>
      <c r="O11" s="17">
        <v>0.43699827309545902</v>
      </c>
      <c r="P11" s="17">
        <v>0.417709361719734</v>
      </c>
      <c r="Q11" s="17">
        <v>0.46243248453883201</v>
      </c>
      <c r="R11" s="17"/>
      <c r="S11" s="17">
        <v>0.39337481270840202</v>
      </c>
      <c r="T11" s="17">
        <v>0.481067674660282</v>
      </c>
      <c r="U11" s="17">
        <v>0.43607571245412302</v>
      </c>
      <c r="V11" s="17">
        <v>0.423969155382244</v>
      </c>
      <c r="W11" s="17">
        <v>0.48754923394852001</v>
      </c>
      <c r="X11" s="17">
        <v>0.43848638031000903</v>
      </c>
      <c r="Y11" s="17">
        <v>0.39700166151566202</v>
      </c>
      <c r="Z11" s="17">
        <v>0.49199904468524402</v>
      </c>
      <c r="AA11" s="17">
        <v>0.39901531451112898</v>
      </c>
      <c r="AB11" s="17">
        <v>0.43473142125971598</v>
      </c>
      <c r="AC11" s="17">
        <v>0.54053140734031602</v>
      </c>
      <c r="AD11" s="17">
        <v>0.437080746588904</v>
      </c>
      <c r="AE11" s="17"/>
      <c r="AF11" s="17">
        <v>0.40517471296257201</v>
      </c>
      <c r="AG11" s="17">
        <v>0.47510653560335198</v>
      </c>
      <c r="AH11" s="17">
        <v>0.44336038262813698</v>
      </c>
      <c r="AI11" s="17"/>
      <c r="AJ11" s="17">
        <v>0.42694944438773902</v>
      </c>
      <c r="AK11" s="17">
        <v>0.43265159510027401</v>
      </c>
      <c r="AL11" s="17">
        <v>0.45944682569129502</v>
      </c>
      <c r="AM11" s="17">
        <v>0.36677149086479199</v>
      </c>
      <c r="AN11" s="17">
        <v>0.44940340309092502</v>
      </c>
      <c r="AO11" s="17"/>
      <c r="AP11" s="17">
        <v>0.43663096489028203</v>
      </c>
      <c r="AQ11" s="17">
        <v>0.43089934260378099</v>
      </c>
      <c r="AR11" s="17">
        <v>0.50659543131387996</v>
      </c>
      <c r="AS11" s="17"/>
      <c r="AT11" s="17">
        <v>0.43018599069170099</v>
      </c>
      <c r="AU11" s="17">
        <v>0.44211874666415502</v>
      </c>
      <c r="AV11" s="17">
        <v>0.50051396910378398</v>
      </c>
      <c r="AW11" s="17">
        <v>0.42644377710466302</v>
      </c>
      <c r="AX11" s="17">
        <v>0.41758201565312097</v>
      </c>
      <c r="AY11" s="17">
        <v>0.46261296336420499</v>
      </c>
    </row>
    <row r="12" spans="2:51" x14ac:dyDescent="0.35">
      <c r="B12" s="18" t="s">
        <v>339</v>
      </c>
      <c r="C12" s="17">
        <v>0.28856744416959901</v>
      </c>
      <c r="D12" s="17">
        <v>0.299918789440213</v>
      </c>
      <c r="E12" s="17">
        <v>0.27459671457405799</v>
      </c>
      <c r="F12" s="17"/>
      <c r="G12" s="17">
        <v>0.23670664253677001</v>
      </c>
      <c r="H12" s="17">
        <v>0.27619494863891902</v>
      </c>
      <c r="I12" s="17">
        <v>0.31131832116747199</v>
      </c>
      <c r="J12" s="17">
        <v>0.30216310550951297</v>
      </c>
      <c r="K12" s="17">
        <v>0.27699146795337198</v>
      </c>
      <c r="L12" s="17">
        <v>0.31116743317158901</v>
      </c>
      <c r="M12" s="17"/>
      <c r="N12" s="17">
        <v>0.26253767682170498</v>
      </c>
      <c r="O12" s="17">
        <v>0.30162410950067597</v>
      </c>
      <c r="P12" s="17">
        <v>0.310325960120579</v>
      </c>
      <c r="Q12" s="17">
        <v>0.28323094921875902</v>
      </c>
      <c r="R12" s="17"/>
      <c r="S12" s="17">
        <v>0.257331846557873</v>
      </c>
      <c r="T12" s="17">
        <v>0.27242263076268303</v>
      </c>
      <c r="U12" s="17">
        <v>0.258396838198445</v>
      </c>
      <c r="V12" s="17">
        <v>0.24366670300761301</v>
      </c>
      <c r="W12" s="17">
        <v>0.32234765790800302</v>
      </c>
      <c r="X12" s="17">
        <v>0.23133604636462299</v>
      </c>
      <c r="Y12" s="17">
        <v>0.39413065045078599</v>
      </c>
      <c r="Z12" s="17">
        <v>0.32987442023736502</v>
      </c>
      <c r="AA12" s="17">
        <v>0.30596519436542202</v>
      </c>
      <c r="AB12" s="17">
        <v>0.32887983849174601</v>
      </c>
      <c r="AC12" s="17">
        <v>0.29019392608751698</v>
      </c>
      <c r="AD12" s="17">
        <v>0.31482098639373102</v>
      </c>
      <c r="AE12" s="17"/>
      <c r="AF12" s="17">
        <v>0.32296539905056998</v>
      </c>
      <c r="AG12" s="17">
        <v>0.25260117915670799</v>
      </c>
      <c r="AH12" s="17">
        <v>0.30766713223238101</v>
      </c>
      <c r="AI12" s="17"/>
      <c r="AJ12" s="17">
        <v>0.28279777175909998</v>
      </c>
      <c r="AK12" s="17">
        <v>0.27702809873123102</v>
      </c>
      <c r="AL12" s="17">
        <v>0.34393676709415999</v>
      </c>
      <c r="AM12" s="17">
        <v>0.36143165754775097</v>
      </c>
      <c r="AN12" s="17">
        <v>0.29454434005992702</v>
      </c>
      <c r="AO12" s="17"/>
      <c r="AP12" s="17">
        <v>0.212649354517881</v>
      </c>
      <c r="AQ12" s="17">
        <v>0.26154855366484597</v>
      </c>
      <c r="AR12" s="17">
        <v>0.26156237185247</v>
      </c>
      <c r="AS12" s="17"/>
      <c r="AT12" s="17">
        <v>0.28533266801108997</v>
      </c>
      <c r="AU12" s="17">
        <v>0.31963167530800901</v>
      </c>
      <c r="AV12" s="17">
        <v>0.24577154797032</v>
      </c>
      <c r="AW12" s="17">
        <v>0.26094684678855201</v>
      </c>
      <c r="AX12" s="17">
        <v>0.29666720535158603</v>
      </c>
      <c r="AY12" s="17">
        <v>0.258992120620683</v>
      </c>
    </row>
    <row r="13" spans="2:51" x14ac:dyDescent="0.35">
      <c r="B13" s="18" t="s">
        <v>72</v>
      </c>
      <c r="C13" s="19">
        <v>5.8206433772483801E-2</v>
      </c>
      <c r="D13" s="19">
        <v>4.4665129220520502E-2</v>
      </c>
      <c r="E13" s="19">
        <v>7.0962835690408302E-2</v>
      </c>
      <c r="F13" s="19"/>
      <c r="G13" s="19">
        <v>6.0191864593960198E-2</v>
      </c>
      <c r="H13" s="19">
        <v>6.5381642006518401E-2</v>
      </c>
      <c r="I13" s="19">
        <v>4.3822541289430202E-2</v>
      </c>
      <c r="J13" s="19">
        <v>4.56235047409837E-2</v>
      </c>
      <c r="K13" s="19">
        <v>7.4796858340525005E-2</v>
      </c>
      <c r="L13" s="19">
        <v>6.3395519145956994E-2</v>
      </c>
      <c r="M13" s="19"/>
      <c r="N13" s="19">
        <v>4.5943617420289601E-2</v>
      </c>
      <c r="O13" s="19">
        <v>4.3111150477511503E-2</v>
      </c>
      <c r="P13" s="19">
        <v>6.0801908544865703E-2</v>
      </c>
      <c r="Q13" s="19">
        <v>8.5903547648243095E-2</v>
      </c>
      <c r="R13" s="19"/>
      <c r="S13" s="19">
        <v>3.4036296807989801E-2</v>
      </c>
      <c r="T13" s="19">
        <v>7.1066424555233806E-2</v>
      </c>
      <c r="U13" s="19">
        <v>8.2506883658524197E-2</v>
      </c>
      <c r="V13" s="19">
        <v>5.7385433910477297E-2</v>
      </c>
      <c r="W13" s="19">
        <v>3.33536306308405E-2</v>
      </c>
      <c r="X13" s="19">
        <v>5.7649851700682597E-2</v>
      </c>
      <c r="Y13" s="19">
        <v>0.11021653670296901</v>
      </c>
      <c r="Z13" s="19">
        <v>2.99410147105981E-2</v>
      </c>
      <c r="AA13" s="19">
        <v>5.75912273614256E-2</v>
      </c>
      <c r="AB13" s="19">
        <v>4.0029504446663901E-2</v>
      </c>
      <c r="AC13" s="19">
        <v>5.5138142469165999E-2</v>
      </c>
      <c r="AD13" s="19">
        <v>7.8440145155388497E-2</v>
      </c>
      <c r="AE13" s="19"/>
      <c r="AF13" s="19">
        <v>5.0515744033549997E-2</v>
      </c>
      <c r="AG13" s="19">
        <v>5.28637343630056E-2</v>
      </c>
      <c r="AH13" s="19">
        <v>7.5692916127198695E-2</v>
      </c>
      <c r="AI13" s="19"/>
      <c r="AJ13" s="19">
        <v>5.1719402900308499E-2</v>
      </c>
      <c r="AK13" s="19">
        <v>4.2399149349013399E-2</v>
      </c>
      <c r="AL13" s="19">
        <v>5.7371305409811703E-2</v>
      </c>
      <c r="AM13" s="19">
        <v>5.1866734751283901E-2</v>
      </c>
      <c r="AN13" s="19">
        <v>0.101415558746091</v>
      </c>
      <c r="AO13" s="19"/>
      <c r="AP13" s="19">
        <v>5.4453136149025298E-2</v>
      </c>
      <c r="AQ13" s="19">
        <v>3.8157735514108199E-2</v>
      </c>
      <c r="AR13" s="19">
        <v>1.9768600111077402E-2</v>
      </c>
      <c r="AS13" s="19"/>
      <c r="AT13" s="19">
        <v>5.9588624549887503E-2</v>
      </c>
      <c r="AU13" s="19">
        <v>5.1021597071198098E-2</v>
      </c>
      <c r="AV13" s="19">
        <v>3.51197706520135E-2</v>
      </c>
      <c r="AW13" s="19">
        <v>9.4246042841314298E-2</v>
      </c>
      <c r="AX13" s="19">
        <v>5.2913496205542102E-2</v>
      </c>
      <c r="AY13" s="19">
        <v>6.4430684462056007E-2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3.41031709265553E-2</v>
      </c>
      <c r="D9" s="17">
        <v>3.8985346914412397E-2</v>
      </c>
      <c r="E9" s="17">
        <v>2.9416757374875199E-2</v>
      </c>
      <c r="F9" s="17"/>
      <c r="G9" s="17">
        <v>7.1225044570713006E-2</v>
      </c>
      <c r="H9" s="17">
        <v>6.0711743740822902E-2</v>
      </c>
      <c r="I9" s="17">
        <v>4.2488496678832303E-2</v>
      </c>
      <c r="J9" s="17">
        <v>1.8046069540392898E-2</v>
      </c>
      <c r="K9" s="17">
        <v>1.56173133982306E-2</v>
      </c>
      <c r="L9" s="17">
        <v>7.1555743348636902E-3</v>
      </c>
      <c r="M9" s="17"/>
      <c r="N9" s="17">
        <v>3.8299761677664301E-2</v>
      </c>
      <c r="O9" s="17">
        <v>4.0148708288470197E-2</v>
      </c>
      <c r="P9" s="17">
        <v>3.91244250928411E-2</v>
      </c>
      <c r="Q9" s="17">
        <v>1.97674836980666E-2</v>
      </c>
      <c r="R9" s="17"/>
      <c r="S9" s="17">
        <v>5.05303994121164E-2</v>
      </c>
      <c r="T9" s="17">
        <v>4.0151184273516403E-2</v>
      </c>
      <c r="U9" s="17">
        <v>3.2001581532893703E-2</v>
      </c>
      <c r="V9" s="17">
        <v>2.98187162419674E-2</v>
      </c>
      <c r="W9" s="17">
        <v>3.6546788570312898E-2</v>
      </c>
      <c r="X9" s="17">
        <v>4.88873617968014E-2</v>
      </c>
      <c r="Y9" s="17">
        <v>2.26806368996543E-2</v>
      </c>
      <c r="Z9" s="17">
        <v>0</v>
      </c>
      <c r="AA9" s="17">
        <v>4.1267907904911798E-2</v>
      </c>
      <c r="AB9" s="17">
        <v>1.90919621304395E-2</v>
      </c>
      <c r="AC9" s="17">
        <v>1.5732267349016501E-2</v>
      </c>
      <c r="AD9" s="17">
        <v>2.7002780114597998E-2</v>
      </c>
      <c r="AE9" s="17"/>
      <c r="AF9" s="17">
        <v>2.2241491751405801E-2</v>
      </c>
      <c r="AG9" s="17">
        <v>4.0682209424720998E-2</v>
      </c>
      <c r="AH9" s="17">
        <v>3.7830073199147302E-2</v>
      </c>
      <c r="AI9" s="17"/>
      <c r="AJ9" s="17">
        <v>3.0554028655235901E-2</v>
      </c>
      <c r="AK9" s="17">
        <v>4.4877647398039497E-2</v>
      </c>
      <c r="AL9" s="17">
        <v>2.4191721793000699E-2</v>
      </c>
      <c r="AM9" s="17">
        <v>0.141475192119461</v>
      </c>
      <c r="AN9" s="17">
        <v>1.6320604761087099E-2</v>
      </c>
      <c r="AO9" s="17"/>
      <c r="AP9" s="17">
        <v>4.1449286160040698E-2</v>
      </c>
      <c r="AQ9" s="17">
        <v>4.5525290689005397E-2</v>
      </c>
      <c r="AR9" s="17">
        <v>2.2762346096186801E-2</v>
      </c>
      <c r="AS9" s="17"/>
      <c r="AT9" s="17">
        <v>2.24978303796021E-2</v>
      </c>
      <c r="AU9" s="17">
        <v>4.0589064044024098E-2</v>
      </c>
      <c r="AV9" s="17">
        <v>4.8121190879536799E-2</v>
      </c>
      <c r="AW9" s="17">
        <v>2.90303627176779E-2</v>
      </c>
      <c r="AX9" s="17">
        <v>4.4488824378976201E-2</v>
      </c>
      <c r="AY9" s="17">
        <v>4.7891539002736801E-2</v>
      </c>
    </row>
    <row r="10" spans="2:51" x14ac:dyDescent="0.35">
      <c r="B10" s="18" t="s">
        <v>337</v>
      </c>
      <c r="C10" s="17">
        <v>0.14236556521033999</v>
      </c>
      <c r="D10" s="17">
        <v>0.17470800927699601</v>
      </c>
      <c r="E10" s="17">
        <v>0.109206132576554</v>
      </c>
      <c r="F10" s="17"/>
      <c r="G10" s="17">
        <v>0.211180618875172</v>
      </c>
      <c r="H10" s="17">
        <v>0.24800886207321299</v>
      </c>
      <c r="I10" s="17">
        <v>0.17516568494523799</v>
      </c>
      <c r="J10" s="17">
        <v>0.138042715388461</v>
      </c>
      <c r="K10" s="17">
        <v>4.6895088788644498E-2</v>
      </c>
      <c r="L10" s="17">
        <v>4.9079503831397302E-2</v>
      </c>
      <c r="M10" s="17"/>
      <c r="N10" s="17">
        <v>0.165637077157683</v>
      </c>
      <c r="O10" s="17">
        <v>0.15030605990095799</v>
      </c>
      <c r="P10" s="17">
        <v>0.125536397348328</v>
      </c>
      <c r="Q10" s="17">
        <v>0.12728088205545299</v>
      </c>
      <c r="R10" s="17"/>
      <c r="S10" s="17">
        <v>0.17467477693087399</v>
      </c>
      <c r="T10" s="17">
        <v>0.14014326051498799</v>
      </c>
      <c r="U10" s="17">
        <v>0.11679396409765901</v>
      </c>
      <c r="V10" s="17">
        <v>0.112647547440289</v>
      </c>
      <c r="W10" s="17">
        <v>0.16359399379464001</v>
      </c>
      <c r="X10" s="17">
        <v>0.198079232895089</v>
      </c>
      <c r="Y10" s="17">
        <v>0.120950155562923</v>
      </c>
      <c r="Z10" s="17">
        <v>0.101146444042817</v>
      </c>
      <c r="AA10" s="17">
        <v>0.14126686962281201</v>
      </c>
      <c r="AB10" s="17">
        <v>0.14534219131260101</v>
      </c>
      <c r="AC10" s="17">
        <v>7.7219907486587594E-2</v>
      </c>
      <c r="AD10" s="17">
        <v>0.16315741750172599</v>
      </c>
      <c r="AE10" s="17"/>
      <c r="AF10" s="17">
        <v>0.12511432372129799</v>
      </c>
      <c r="AG10" s="17">
        <v>0.14267736322959201</v>
      </c>
      <c r="AH10" s="17">
        <v>0.14697180023353701</v>
      </c>
      <c r="AI10" s="17"/>
      <c r="AJ10" s="17">
        <v>0.128609512700055</v>
      </c>
      <c r="AK10" s="17">
        <v>0.16339241221522099</v>
      </c>
      <c r="AL10" s="17">
        <v>0.16246568465384301</v>
      </c>
      <c r="AM10" s="17">
        <v>0</v>
      </c>
      <c r="AN10" s="17">
        <v>0.12343322669341</v>
      </c>
      <c r="AO10" s="17"/>
      <c r="AP10" s="17">
        <v>0.15908115752423099</v>
      </c>
      <c r="AQ10" s="17">
        <v>0.15373545470136099</v>
      </c>
      <c r="AR10" s="17">
        <v>0.18351699667426599</v>
      </c>
      <c r="AS10" s="17"/>
      <c r="AT10" s="17">
        <v>8.8135781759720006E-2</v>
      </c>
      <c r="AU10" s="17">
        <v>0.18386174439754899</v>
      </c>
      <c r="AV10" s="17">
        <v>0.129693209682157</v>
      </c>
      <c r="AW10" s="17">
        <v>0.143825235660442</v>
      </c>
      <c r="AX10" s="17">
        <v>0.18344990063946301</v>
      </c>
      <c r="AY10" s="17">
        <v>0.194521120893585</v>
      </c>
    </row>
    <row r="11" spans="2:51" x14ac:dyDescent="0.35">
      <c r="B11" s="18" t="s">
        <v>338</v>
      </c>
      <c r="C11" s="17">
        <v>0.379000302799747</v>
      </c>
      <c r="D11" s="17">
        <v>0.36408636282866902</v>
      </c>
      <c r="E11" s="17">
        <v>0.39695291713865799</v>
      </c>
      <c r="F11" s="17"/>
      <c r="G11" s="17">
        <v>0.443625491126519</v>
      </c>
      <c r="H11" s="17">
        <v>0.38414332138574803</v>
      </c>
      <c r="I11" s="17">
        <v>0.48824877040116399</v>
      </c>
      <c r="J11" s="17">
        <v>0.399412026905137</v>
      </c>
      <c r="K11" s="17">
        <v>0.33778636631391101</v>
      </c>
      <c r="L11" s="17">
        <v>0.248590127038818</v>
      </c>
      <c r="M11" s="17"/>
      <c r="N11" s="17">
        <v>0.34670844701527997</v>
      </c>
      <c r="O11" s="17">
        <v>0.38476401423008899</v>
      </c>
      <c r="P11" s="17">
        <v>0.381044185874721</v>
      </c>
      <c r="Q11" s="17">
        <v>0.402575718399309</v>
      </c>
      <c r="R11" s="17"/>
      <c r="S11" s="17">
        <v>0.42652441418633802</v>
      </c>
      <c r="T11" s="17">
        <v>0.37742494033919999</v>
      </c>
      <c r="U11" s="17">
        <v>0.38131658134120899</v>
      </c>
      <c r="V11" s="17">
        <v>0.37466095955881801</v>
      </c>
      <c r="W11" s="17">
        <v>0.36275656141130103</v>
      </c>
      <c r="X11" s="17">
        <v>0.29820505971413402</v>
      </c>
      <c r="Y11" s="17">
        <v>0.38178489282191702</v>
      </c>
      <c r="Z11" s="17">
        <v>0.48348880050933202</v>
      </c>
      <c r="AA11" s="17">
        <v>0.35952419205763297</v>
      </c>
      <c r="AB11" s="17">
        <v>0.33396422971929401</v>
      </c>
      <c r="AC11" s="17">
        <v>0.42917665765420299</v>
      </c>
      <c r="AD11" s="17">
        <v>0.38213716944655202</v>
      </c>
      <c r="AE11" s="17"/>
      <c r="AF11" s="17">
        <v>0.34888970567161598</v>
      </c>
      <c r="AG11" s="17">
        <v>0.35621381153904602</v>
      </c>
      <c r="AH11" s="17">
        <v>0.46114471763430898</v>
      </c>
      <c r="AI11" s="17"/>
      <c r="AJ11" s="17">
        <v>0.31402038422963802</v>
      </c>
      <c r="AK11" s="17">
        <v>0.42104777479321598</v>
      </c>
      <c r="AL11" s="17">
        <v>0.40452543422089499</v>
      </c>
      <c r="AM11" s="17">
        <v>0.28864067223114898</v>
      </c>
      <c r="AN11" s="17">
        <v>0.411575775727964</v>
      </c>
      <c r="AO11" s="17"/>
      <c r="AP11" s="17">
        <v>0.30400338295157198</v>
      </c>
      <c r="AQ11" s="17">
        <v>0.42492169229566901</v>
      </c>
      <c r="AR11" s="17">
        <v>0.41765615403985601</v>
      </c>
      <c r="AS11" s="17"/>
      <c r="AT11" s="17">
        <v>0.32025676755913501</v>
      </c>
      <c r="AU11" s="17">
        <v>0.37212697597882899</v>
      </c>
      <c r="AV11" s="17">
        <v>0.52299135832034005</v>
      </c>
      <c r="AW11" s="17">
        <v>0.40689481333927202</v>
      </c>
      <c r="AX11" s="17">
        <v>0.41509595390967502</v>
      </c>
      <c r="AY11" s="17">
        <v>0.41941326489536801</v>
      </c>
    </row>
    <row r="12" spans="2:51" x14ac:dyDescent="0.35">
      <c r="B12" s="18" t="s">
        <v>339</v>
      </c>
      <c r="C12" s="17">
        <v>0.36346630382964701</v>
      </c>
      <c r="D12" s="17">
        <v>0.36771271387237697</v>
      </c>
      <c r="E12" s="17">
        <v>0.357252896325572</v>
      </c>
      <c r="F12" s="17"/>
      <c r="G12" s="17">
        <v>0.21969663469533501</v>
      </c>
      <c r="H12" s="17">
        <v>0.225775226009269</v>
      </c>
      <c r="I12" s="17">
        <v>0.22718310839146599</v>
      </c>
      <c r="J12" s="17">
        <v>0.36191914481135001</v>
      </c>
      <c r="K12" s="17">
        <v>0.50653123836278102</v>
      </c>
      <c r="L12" s="17">
        <v>0.59372340851631</v>
      </c>
      <c r="M12" s="17"/>
      <c r="N12" s="17">
        <v>0.398135159810596</v>
      </c>
      <c r="O12" s="17">
        <v>0.35513917338400403</v>
      </c>
      <c r="P12" s="17">
        <v>0.36370034039155502</v>
      </c>
      <c r="Q12" s="17">
        <v>0.33282216957649302</v>
      </c>
      <c r="R12" s="17"/>
      <c r="S12" s="17">
        <v>0.28975515915238298</v>
      </c>
      <c r="T12" s="17">
        <v>0.35458184081851801</v>
      </c>
      <c r="U12" s="17">
        <v>0.36081267840851799</v>
      </c>
      <c r="V12" s="17">
        <v>0.42325907953235697</v>
      </c>
      <c r="W12" s="17">
        <v>0.39556378669773201</v>
      </c>
      <c r="X12" s="17">
        <v>0.39787144508468703</v>
      </c>
      <c r="Y12" s="17">
        <v>0.361693179313332</v>
      </c>
      <c r="Z12" s="17">
        <v>0.35450590122325898</v>
      </c>
      <c r="AA12" s="17">
        <v>0.350949629225213</v>
      </c>
      <c r="AB12" s="17">
        <v>0.39501211647837098</v>
      </c>
      <c r="AC12" s="17">
        <v>0.38250736447063699</v>
      </c>
      <c r="AD12" s="17">
        <v>0.34890871477673502</v>
      </c>
      <c r="AE12" s="17"/>
      <c r="AF12" s="17">
        <v>0.44002760966816501</v>
      </c>
      <c r="AG12" s="17">
        <v>0.37430856995653999</v>
      </c>
      <c r="AH12" s="17">
        <v>0.25620587606406398</v>
      </c>
      <c r="AI12" s="17"/>
      <c r="AJ12" s="17">
        <v>0.46396369423650602</v>
      </c>
      <c r="AK12" s="17">
        <v>0.28376022098491299</v>
      </c>
      <c r="AL12" s="17">
        <v>0.32853414145649101</v>
      </c>
      <c r="AM12" s="17">
        <v>0.56988413564939</v>
      </c>
      <c r="AN12" s="17">
        <v>0.31816839501843502</v>
      </c>
      <c r="AO12" s="17"/>
      <c r="AP12" s="17">
        <v>0.44584519921562199</v>
      </c>
      <c r="AQ12" s="17">
        <v>0.29607068910616502</v>
      </c>
      <c r="AR12" s="17">
        <v>0.32430770987337798</v>
      </c>
      <c r="AS12" s="17"/>
      <c r="AT12" s="17">
        <v>0.47597773624235101</v>
      </c>
      <c r="AU12" s="17">
        <v>0.332585124153911</v>
      </c>
      <c r="AV12" s="17">
        <v>0.27911774325177102</v>
      </c>
      <c r="AW12" s="17">
        <v>0.30813072486646498</v>
      </c>
      <c r="AX12" s="17">
        <v>0.28917694089012802</v>
      </c>
      <c r="AY12" s="17">
        <v>0.25312292272596598</v>
      </c>
    </row>
    <row r="13" spans="2:51" x14ac:dyDescent="0.35">
      <c r="B13" s="18" t="s">
        <v>72</v>
      </c>
      <c r="C13" s="19">
        <v>8.1064657233710702E-2</v>
      </c>
      <c r="D13" s="19">
        <v>5.45075671075455E-2</v>
      </c>
      <c r="E13" s="19">
        <v>0.10717129658434101</v>
      </c>
      <c r="F13" s="19"/>
      <c r="G13" s="19">
        <v>5.4272210732261301E-2</v>
      </c>
      <c r="H13" s="19">
        <v>8.1360846790947294E-2</v>
      </c>
      <c r="I13" s="19">
        <v>6.6913939583299498E-2</v>
      </c>
      <c r="J13" s="19">
        <v>8.2580043354658697E-2</v>
      </c>
      <c r="K13" s="19">
        <v>9.3169993136432303E-2</v>
      </c>
      <c r="L13" s="19">
        <v>0.101451386278611</v>
      </c>
      <c r="M13" s="19"/>
      <c r="N13" s="19">
        <v>5.12195543387753E-2</v>
      </c>
      <c r="O13" s="19">
        <v>6.9642044196478903E-2</v>
      </c>
      <c r="P13" s="19">
        <v>9.0594651292555006E-2</v>
      </c>
      <c r="Q13" s="19">
        <v>0.11755374627067899</v>
      </c>
      <c r="R13" s="19"/>
      <c r="S13" s="19">
        <v>5.8515250318288199E-2</v>
      </c>
      <c r="T13" s="19">
        <v>8.7698774053778003E-2</v>
      </c>
      <c r="U13" s="19">
        <v>0.109075194619719</v>
      </c>
      <c r="V13" s="19">
        <v>5.9613697226568001E-2</v>
      </c>
      <c r="W13" s="19">
        <v>4.1538869526013301E-2</v>
      </c>
      <c r="X13" s="19">
        <v>5.69569005092882E-2</v>
      </c>
      <c r="Y13" s="19">
        <v>0.11289113540217401</v>
      </c>
      <c r="Z13" s="19">
        <v>6.0858854224592897E-2</v>
      </c>
      <c r="AA13" s="19">
        <v>0.10699140118943</v>
      </c>
      <c r="AB13" s="19">
        <v>0.106589500359295</v>
      </c>
      <c r="AC13" s="19">
        <v>9.5363803039555703E-2</v>
      </c>
      <c r="AD13" s="19">
        <v>7.8793918160389803E-2</v>
      </c>
      <c r="AE13" s="19"/>
      <c r="AF13" s="19">
        <v>6.3726869187514898E-2</v>
      </c>
      <c r="AG13" s="19">
        <v>8.6118045850100106E-2</v>
      </c>
      <c r="AH13" s="19">
        <v>9.7847532868942794E-2</v>
      </c>
      <c r="AI13" s="19"/>
      <c r="AJ13" s="19">
        <v>6.2852380178565204E-2</v>
      </c>
      <c r="AK13" s="19">
        <v>8.6921944608610802E-2</v>
      </c>
      <c r="AL13" s="19">
        <v>8.0283017875769899E-2</v>
      </c>
      <c r="AM13" s="19">
        <v>0</v>
      </c>
      <c r="AN13" s="19">
        <v>0.13050199779910401</v>
      </c>
      <c r="AO13" s="19"/>
      <c r="AP13" s="19">
        <v>4.9620974148534502E-2</v>
      </c>
      <c r="AQ13" s="19">
        <v>7.9746873207799496E-2</v>
      </c>
      <c r="AR13" s="19">
        <v>5.1756793316314199E-2</v>
      </c>
      <c r="AS13" s="19"/>
      <c r="AT13" s="19">
        <v>9.3131884059191705E-2</v>
      </c>
      <c r="AU13" s="19">
        <v>7.0837091425686796E-2</v>
      </c>
      <c r="AV13" s="19">
        <v>2.0076497866193699E-2</v>
      </c>
      <c r="AW13" s="19">
        <v>0.112118863416142</v>
      </c>
      <c r="AX13" s="19">
        <v>6.7788380181757493E-2</v>
      </c>
      <c r="AY13" s="19">
        <v>8.5051152482344905E-2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7.77882507574508E-2</v>
      </c>
      <c r="D9" s="17">
        <v>9.0269811303714698E-2</v>
      </c>
      <c r="E9" s="17">
        <v>6.5736429703849894E-2</v>
      </c>
      <c r="F9" s="17"/>
      <c r="G9" s="17">
        <v>0.12335551960088</v>
      </c>
      <c r="H9" s="17">
        <v>0.13603203273636599</v>
      </c>
      <c r="I9" s="17">
        <v>7.0026906719290696E-2</v>
      </c>
      <c r="J9" s="17">
        <v>5.1792651873824702E-2</v>
      </c>
      <c r="K9" s="17">
        <v>5.8811992035207997E-2</v>
      </c>
      <c r="L9" s="17">
        <v>4.1847151155535202E-2</v>
      </c>
      <c r="M9" s="17"/>
      <c r="N9" s="17">
        <v>8.7683775386081395E-2</v>
      </c>
      <c r="O9" s="17">
        <v>7.46213908384014E-2</v>
      </c>
      <c r="P9" s="17">
        <v>0.101459442262727</v>
      </c>
      <c r="Q9" s="17">
        <v>5.2327228399974002E-2</v>
      </c>
      <c r="R9" s="17"/>
      <c r="S9" s="17">
        <v>0.124829136935595</v>
      </c>
      <c r="T9" s="17">
        <v>5.3356606837244198E-2</v>
      </c>
      <c r="U9" s="17">
        <v>9.7858100140713306E-2</v>
      </c>
      <c r="V9" s="17">
        <v>8.8748826397392303E-2</v>
      </c>
      <c r="W9" s="17">
        <v>6.8260161526597599E-2</v>
      </c>
      <c r="X9" s="17">
        <v>8.6861109236515299E-2</v>
      </c>
      <c r="Y9" s="17">
        <v>6.3544905418899594E-2</v>
      </c>
      <c r="Z9" s="17">
        <v>7.9121529123933096E-2</v>
      </c>
      <c r="AA9" s="17">
        <v>8.3601377905454299E-2</v>
      </c>
      <c r="AB9" s="17">
        <v>3.4830878033032302E-2</v>
      </c>
      <c r="AC9" s="17">
        <v>4.8964872336054302E-2</v>
      </c>
      <c r="AD9" s="17">
        <v>5.50653929775443E-2</v>
      </c>
      <c r="AE9" s="17"/>
      <c r="AF9" s="17">
        <v>8.5489368013455302E-2</v>
      </c>
      <c r="AG9" s="17">
        <v>6.19520676912921E-2</v>
      </c>
      <c r="AH9" s="17">
        <v>8.5868499808306506E-2</v>
      </c>
      <c r="AI9" s="17"/>
      <c r="AJ9" s="17">
        <v>7.8911810777980901E-2</v>
      </c>
      <c r="AK9" s="17">
        <v>0.106018696583576</v>
      </c>
      <c r="AL9" s="17">
        <v>7.3802727601367593E-2</v>
      </c>
      <c r="AM9" s="17">
        <v>0.141475192119461</v>
      </c>
      <c r="AN9" s="17">
        <v>4.5125476462861899E-2</v>
      </c>
      <c r="AO9" s="17"/>
      <c r="AP9" s="17">
        <v>0.112642097172153</v>
      </c>
      <c r="AQ9" s="17">
        <v>0.100181127564734</v>
      </c>
      <c r="AR9" s="17">
        <v>9.4289237673393506E-2</v>
      </c>
      <c r="AS9" s="17"/>
      <c r="AT9" s="17">
        <v>8.8943481428915797E-2</v>
      </c>
      <c r="AU9" s="17">
        <v>5.6051714609339102E-2</v>
      </c>
      <c r="AV9" s="17">
        <v>0.122166240700793</v>
      </c>
      <c r="AW9" s="17">
        <v>8.5884886605775895E-2</v>
      </c>
      <c r="AX9" s="17">
        <v>8.1834740896459507E-2</v>
      </c>
      <c r="AY9" s="17">
        <v>0</v>
      </c>
    </row>
    <row r="10" spans="2:51" x14ac:dyDescent="0.35">
      <c r="B10" s="18" t="s">
        <v>337</v>
      </c>
      <c r="C10" s="17">
        <v>0.238276133960453</v>
      </c>
      <c r="D10" s="17">
        <v>0.23846517189751801</v>
      </c>
      <c r="E10" s="17">
        <v>0.2398781456838</v>
      </c>
      <c r="F10" s="17"/>
      <c r="G10" s="17">
        <v>0.256559423996779</v>
      </c>
      <c r="H10" s="17">
        <v>0.21095878944184701</v>
      </c>
      <c r="I10" s="17">
        <v>0.252971080235526</v>
      </c>
      <c r="J10" s="17">
        <v>0.263887846206665</v>
      </c>
      <c r="K10" s="17">
        <v>0.245537785720994</v>
      </c>
      <c r="L10" s="17">
        <v>0.20681491738629501</v>
      </c>
      <c r="M10" s="17"/>
      <c r="N10" s="17">
        <v>0.28614816501763601</v>
      </c>
      <c r="O10" s="17">
        <v>0.215820914366286</v>
      </c>
      <c r="P10" s="17">
        <v>0.23978712993311499</v>
      </c>
      <c r="Q10" s="17">
        <v>0.216428016164422</v>
      </c>
      <c r="R10" s="17"/>
      <c r="S10" s="17">
        <v>0.21697392229568599</v>
      </c>
      <c r="T10" s="17">
        <v>0.26042552394304702</v>
      </c>
      <c r="U10" s="17">
        <v>0.25826889121551599</v>
      </c>
      <c r="V10" s="17">
        <v>0.238003725936837</v>
      </c>
      <c r="W10" s="17">
        <v>0.23978817475125999</v>
      </c>
      <c r="X10" s="17">
        <v>0.37248086018349302</v>
      </c>
      <c r="Y10" s="17">
        <v>0.15701886521217401</v>
      </c>
      <c r="Z10" s="17">
        <v>0.16810352554323801</v>
      </c>
      <c r="AA10" s="17">
        <v>0.21016268288641901</v>
      </c>
      <c r="AB10" s="17">
        <v>0.234593642047951</v>
      </c>
      <c r="AC10" s="17">
        <v>0.157437042399108</v>
      </c>
      <c r="AD10" s="17">
        <v>0.334235289626442</v>
      </c>
      <c r="AE10" s="17"/>
      <c r="AF10" s="17">
        <v>0.23817694304961901</v>
      </c>
      <c r="AG10" s="17">
        <v>0.25038554808479302</v>
      </c>
      <c r="AH10" s="17">
        <v>0.16888709913111499</v>
      </c>
      <c r="AI10" s="17"/>
      <c r="AJ10" s="17">
        <v>0.26512957371833301</v>
      </c>
      <c r="AK10" s="17">
        <v>0.212199721463324</v>
      </c>
      <c r="AL10" s="17">
        <v>0.24600148891160301</v>
      </c>
      <c r="AM10" s="17">
        <v>5.2062250460900503E-2</v>
      </c>
      <c r="AN10" s="17">
        <v>0.21121809695691099</v>
      </c>
      <c r="AO10" s="17"/>
      <c r="AP10" s="17">
        <v>0.29441990196863799</v>
      </c>
      <c r="AQ10" s="17">
        <v>0.23176137091676099</v>
      </c>
      <c r="AR10" s="17">
        <v>0.247984067400494</v>
      </c>
      <c r="AS10" s="17"/>
      <c r="AT10" s="17">
        <v>0.22087178809742899</v>
      </c>
      <c r="AU10" s="17">
        <v>0.28401801632713503</v>
      </c>
      <c r="AV10" s="17">
        <v>0.24655654743951999</v>
      </c>
      <c r="AW10" s="17">
        <v>0.18058847667087399</v>
      </c>
      <c r="AX10" s="17">
        <v>0.23322413058873401</v>
      </c>
      <c r="AY10" s="17">
        <v>0.28868265152435901</v>
      </c>
    </row>
    <row r="11" spans="2:51" x14ac:dyDescent="0.35">
      <c r="B11" s="18" t="s">
        <v>338</v>
      </c>
      <c r="C11" s="17">
        <v>0.41610733184242099</v>
      </c>
      <c r="D11" s="17">
        <v>0.412893774372523</v>
      </c>
      <c r="E11" s="17">
        <v>0.41966437628609099</v>
      </c>
      <c r="F11" s="17"/>
      <c r="G11" s="17">
        <v>0.40119413068320198</v>
      </c>
      <c r="H11" s="17">
        <v>0.42171364405885903</v>
      </c>
      <c r="I11" s="17">
        <v>0.47321765314540298</v>
      </c>
      <c r="J11" s="17">
        <v>0.44225015422013297</v>
      </c>
      <c r="K11" s="17">
        <v>0.34499986135127803</v>
      </c>
      <c r="L11" s="17">
        <v>0.39837907543365703</v>
      </c>
      <c r="M11" s="17"/>
      <c r="N11" s="17">
        <v>0.40287538022789798</v>
      </c>
      <c r="O11" s="17">
        <v>0.41362642224055601</v>
      </c>
      <c r="P11" s="17">
        <v>0.39929455209478198</v>
      </c>
      <c r="Q11" s="17">
        <v>0.44020081853998</v>
      </c>
      <c r="R11" s="17"/>
      <c r="S11" s="17">
        <v>0.366500311731007</v>
      </c>
      <c r="T11" s="17">
        <v>0.42789504662799299</v>
      </c>
      <c r="U11" s="17">
        <v>0.37957661968214002</v>
      </c>
      <c r="V11" s="17">
        <v>0.40927641036394102</v>
      </c>
      <c r="W11" s="17">
        <v>0.53288434786272398</v>
      </c>
      <c r="X11" s="17">
        <v>0.32416111693202299</v>
      </c>
      <c r="Y11" s="17">
        <v>0.43706629446948903</v>
      </c>
      <c r="Z11" s="17">
        <v>0.47288708392782702</v>
      </c>
      <c r="AA11" s="17">
        <v>0.44475066514852002</v>
      </c>
      <c r="AB11" s="17">
        <v>0.39103590623406198</v>
      </c>
      <c r="AC11" s="17">
        <v>0.523564145738874</v>
      </c>
      <c r="AD11" s="17">
        <v>0.39249224099573499</v>
      </c>
      <c r="AE11" s="17"/>
      <c r="AF11" s="17">
        <v>0.405802787581653</v>
      </c>
      <c r="AG11" s="17">
        <v>0.43502984914304099</v>
      </c>
      <c r="AH11" s="17">
        <v>0.42742367710701301</v>
      </c>
      <c r="AI11" s="17"/>
      <c r="AJ11" s="17">
        <v>0.38634627550926498</v>
      </c>
      <c r="AK11" s="17">
        <v>0.45308853733243198</v>
      </c>
      <c r="AL11" s="17">
        <v>0.47548781696651898</v>
      </c>
      <c r="AM11" s="17">
        <v>0.25623496621707298</v>
      </c>
      <c r="AN11" s="17">
        <v>0.40641843824423002</v>
      </c>
      <c r="AO11" s="17"/>
      <c r="AP11" s="17">
        <v>0.33297150476005299</v>
      </c>
      <c r="AQ11" s="17">
        <v>0.45621072563945098</v>
      </c>
      <c r="AR11" s="17">
        <v>0.42898358526351799</v>
      </c>
      <c r="AS11" s="17"/>
      <c r="AT11" s="17">
        <v>0.363899396525529</v>
      </c>
      <c r="AU11" s="17">
        <v>0.43519579060573799</v>
      </c>
      <c r="AV11" s="17">
        <v>0.41052351985944502</v>
      </c>
      <c r="AW11" s="17">
        <v>0.44520224367674499</v>
      </c>
      <c r="AX11" s="17">
        <v>0.455286747898484</v>
      </c>
      <c r="AY11" s="17">
        <v>0.51684692985166303</v>
      </c>
    </row>
    <row r="12" spans="2:51" x14ac:dyDescent="0.35">
      <c r="B12" s="18" t="s">
        <v>339</v>
      </c>
      <c r="C12" s="17">
        <v>0.17379561406267299</v>
      </c>
      <c r="D12" s="17">
        <v>0.18416683386268201</v>
      </c>
      <c r="E12" s="17">
        <v>0.16129692430498099</v>
      </c>
      <c r="F12" s="17"/>
      <c r="G12" s="17">
        <v>0.15017432125295899</v>
      </c>
      <c r="H12" s="17">
        <v>0.15909831086572701</v>
      </c>
      <c r="I12" s="17">
        <v>0.13077701451561299</v>
      </c>
      <c r="J12" s="17">
        <v>0.15974228588268699</v>
      </c>
      <c r="K12" s="17">
        <v>0.22458971807328701</v>
      </c>
      <c r="L12" s="17">
        <v>0.21660344550820701</v>
      </c>
      <c r="M12" s="17"/>
      <c r="N12" s="17">
        <v>0.146490693933996</v>
      </c>
      <c r="O12" s="17">
        <v>0.19840900915691601</v>
      </c>
      <c r="P12" s="17">
        <v>0.16667011725335401</v>
      </c>
      <c r="Q12" s="17">
        <v>0.17990386248559401</v>
      </c>
      <c r="R12" s="17"/>
      <c r="S12" s="17">
        <v>0.19336186053083201</v>
      </c>
      <c r="T12" s="17">
        <v>0.15620437362231901</v>
      </c>
      <c r="U12" s="17">
        <v>0.17731350871828599</v>
      </c>
      <c r="V12" s="17">
        <v>0.187421423992851</v>
      </c>
      <c r="W12" s="17">
        <v>0.115981993196829</v>
      </c>
      <c r="X12" s="17">
        <v>0.160360656758435</v>
      </c>
      <c r="Y12" s="17">
        <v>0.20540247119066499</v>
      </c>
      <c r="Z12" s="17">
        <v>0.201928878072926</v>
      </c>
      <c r="AA12" s="17">
        <v>0.14429163131775699</v>
      </c>
      <c r="AB12" s="17">
        <v>0.21107797163277001</v>
      </c>
      <c r="AC12" s="17">
        <v>0.142970688745337</v>
      </c>
      <c r="AD12" s="17">
        <v>0.19166138083196901</v>
      </c>
      <c r="AE12" s="17"/>
      <c r="AF12" s="17">
        <v>0.18993214580111201</v>
      </c>
      <c r="AG12" s="17">
        <v>0.14567593686510899</v>
      </c>
      <c r="AH12" s="17">
        <v>0.207305135629202</v>
      </c>
      <c r="AI12" s="17"/>
      <c r="AJ12" s="17">
        <v>0.162705410834804</v>
      </c>
      <c r="AK12" s="17">
        <v>0.15347442063935601</v>
      </c>
      <c r="AL12" s="17">
        <v>0.11310114611552501</v>
      </c>
      <c r="AM12" s="17">
        <v>0.49836085645128197</v>
      </c>
      <c r="AN12" s="17">
        <v>0.21722363193031499</v>
      </c>
      <c r="AO12" s="17"/>
      <c r="AP12" s="17">
        <v>0.16615055154956401</v>
      </c>
      <c r="AQ12" s="17">
        <v>0.136441410109577</v>
      </c>
      <c r="AR12" s="17">
        <v>0.165132980664499</v>
      </c>
      <c r="AS12" s="17"/>
      <c r="AT12" s="17">
        <v>0.20616323439482701</v>
      </c>
      <c r="AU12" s="17">
        <v>0.15827180004963301</v>
      </c>
      <c r="AV12" s="17">
        <v>0.16744405630438799</v>
      </c>
      <c r="AW12" s="17">
        <v>0.134275839463533</v>
      </c>
      <c r="AX12" s="17">
        <v>0.16567273235345301</v>
      </c>
      <c r="AY12" s="17">
        <v>0.108393196616366</v>
      </c>
    </row>
    <row r="13" spans="2:51" x14ac:dyDescent="0.35">
      <c r="B13" s="18" t="s">
        <v>72</v>
      </c>
      <c r="C13" s="19">
        <v>9.4032669377002207E-2</v>
      </c>
      <c r="D13" s="19">
        <v>7.42044085635616E-2</v>
      </c>
      <c r="E13" s="19">
        <v>0.113424124021277</v>
      </c>
      <c r="F13" s="19"/>
      <c r="G13" s="19">
        <v>6.8716604466178902E-2</v>
      </c>
      <c r="H13" s="19">
        <v>7.2197222897200902E-2</v>
      </c>
      <c r="I13" s="19">
        <v>7.3007345384167394E-2</v>
      </c>
      <c r="J13" s="19">
        <v>8.2327061816690694E-2</v>
      </c>
      <c r="K13" s="19">
        <v>0.12606064281923299</v>
      </c>
      <c r="L13" s="19">
        <v>0.13635541051630601</v>
      </c>
      <c r="M13" s="19"/>
      <c r="N13" s="19">
        <v>7.6801985434389305E-2</v>
      </c>
      <c r="O13" s="19">
        <v>9.7522263397841299E-2</v>
      </c>
      <c r="P13" s="19">
        <v>9.2788758456021803E-2</v>
      </c>
      <c r="Q13" s="19">
        <v>0.11114007441003</v>
      </c>
      <c r="R13" s="19"/>
      <c r="S13" s="19">
        <v>9.8334768506880096E-2</v>
      </c>
      <c r="T13" s="19">
        <v>0.10211844896939801</v>
      </c>
      <c r="U13" s="19">
        <v>8.6982880243345106E-2</v>
      </c>
      <c r="V13" s="19">
        <v>7.6549613308978096E-2</v>
      </c>
      <c r="W13" s="19">
        <v>4.3085322662589597E-2</v>
      </c>
      <c r="X13" s="19">
        <v>5.6136256889533803E-2</v>
      </c>
      <c r="Y13" s="19">
        <v>0.136967463708771</v>
      </c>
      <c r="Z13" s="19">
        <v>7.7958983332075904E-2</v>
      </c>
      <c r="AA13" s="19">
        <v>0.117193642741849</v>
      </c>
      <c r="AB13" s="19">
        <v>0.12846160205218399</v>
      </c>
      <c r="AC13" s="19">
        <v>0.127063250780627</v>
      </c>
      <c r="AD13" s="19">
        <v>2.6545695568309401E-2</v>
      </c>
      <c r="AE13" s="19"/>
      <c r="AF13" s="19">
        <v>8.0598755554160698E-2</v>
      </c>
      <c r="AG13" s="19">
        <v>0.106956598215765</v>
      </c>
      <c r="AH13" s="19">
        <v>0.11051558832436301</v>
      </c>
      <c r="AI13" s="19"/>
      <c r="AJ13" s="19">
        <v>0.106906929159617</v>
      </c>
      <c r="AK13" s="19">
        <v>7.5218623981312599E-2</v>
      </c>
      <c r="AL13" s="19">
        <v>9.1606820404984995E-2</v>
      </c>
      <c r="AM13" s="19">
        <v>5.1866734751283901E-2</v>
      </c>
      <c r="AN13" s="19">
        <v>0.120014356405683</v>
      </c>
      <c r="AO13" s="19"/>
      <c r="AP13" s="19">
        <v>9.3815944549591496E-2</v>
      </c>
      <c r="AQ13" s="19">
        <v>7.5405365769476901E-2</v>
      </c>
      <c r="AR13" s="19">
        <v>6.3610128998095206E-2</v>
      </c>
      <c r="AS13" s="19"/>
      <c r="AT13" s="19">
        <v>0.1201220995533</v>
      </c>
      <c r="AU13" s="19">
        <v>6.6462678408155201E-2</v>
      </c>
      <c r="AV13" s="19">
        <v>5.3309635695854202E-2</v>
      </c>
      <c r="AW13" s="19">
        <v>0.15404855358307201</v>
      </c>
      <c r="AX13" s="19">
        <v>6.39816482628697E-2</v>
      </c>
      <c r="AY13" s="19">
        <v>8.6077222007612003E-2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0.17612664600736899</v>
      </c>
      <c r="D9" s="17">
        <v>0.16763433759242599</v>
      </c>
      <c r="E9" s="17">
        <v>0.18436890445578799</v>
      </c>
      <c r="F9" s="17"/>
      <c r="G9" s="17">
        <v>0.145060194577427</v>
      </c>
      <c r="H9" s="17">
        <v>0.168830795388838</v>
      </c>
      <c r="I9" s="17">
        <v>0.17232390778611101</v>
      </c>
      <c r="J9" s="17">
        <v>0.17414861021132499</v>
      </c>
      <c r="K9" s="17">
        <v>0.19506224299819899</v>
      </c>
      <c r="L9" s="17">
        <v>0.195942646291658</v>
      </c>
      <c r="M9" s="17"/>
      <c r="N9" s="17">
        <v>0.15777274626107099</v>
      </c>
      <c r="O9" s="17">
        <v>0.16846810580413299</v>
      </c>
      <c r="P9" s="17">
        <v>0.216048653024286</v>
      </c>
      <c r="Q9" s="17">
        <v>0.16982277486889499</v>
      </c>
      <c r="R9" s="17"/>
      <c r="S9" s="17">
        <v>0.15983342309783399</v>
      </c>
      <c r="T9" s="17">
        <v>0.22398868023325799</v>
      </c>
      <c r="U9" s="17">
        <v>0.18311705399347999</v>
      </c>
      <c r="V9" s="17">
        <v>0.155790206695476</v>
      </c>
      <c r="W9" s="17">
        <v>0.14922744831912901</v>
      </c>
      <c r="X9" s="17">
        <v>0.17400019611742101</v>
      </c>
      <c r="Y9" s="17">
        <v>0.12832068749040801</v>
      </c>
      <c r="Z9" s="17">
        <v>0.14206828245716899</v>
      </c>
      <c r="AA9" s="17">
        <v>0.22120223864820199</v>
      </c>
      <c r="AB9" s="17">
        <v>0.12847652334061899</v>
      </c>
      <c r="AC9" s="17">
        <v>0.144760588046358</v>
      </c>
      <c r="AD9" s="17">
        <v>0.332698155417469</v>
      </c>
      <c r="AE9" s="17"/>
      <c r="AF9" s="17">
        <v>0.19365153597163301</v>
      </c>
      <c r="AG9" s="17">
        <v>0.19094088571731099</v>
      </c>
      <c r="AH9" s="17">
        <v>0.144204862083849</v>
      </c>
      <c r="AI9" s="17"/>
      <c r="AJ9" s="17">
        <v>0.16165012158945</v>
      </c>
      <c r="AK9" s="17">
        <v>0.194949885205256</v>
      </c>
      <c r="AL9" s="17">
        <v>0.20951304702793799</v>
      </c>
      <c r="AM9" s="17">
        <v>0.268450229303065</v>
      </c>
      <c r="AN9" s="17">
        <v>0.16321029823675301</v>
      </c>
      <c r="AO9" s="17"/>
      <c r="AP9" s="17">
        <v>0.16816669238235801</v>
      </c>
      <c r="AQ9" s="17">
        <v>0.21049279468726101</v>
      </c>
      <c r="AR9" s="17">
        <v>0.190605564074186</v>
      </c>
      <c r="AS9" s="17"/>
      <c r="AT9" s="17">
        <v>0.19153654350275401</v>
      </c>
      <c r="AU9" s="17">
        <v>0.15425715112996199</v>
      </c>
      <c r="AV9" s="17">
        <v>0.15757182345097601</v>
      </c>
      <c r="AW9" s="17">
        <v>0.195309534656355</v>
      </c>
      <c r="AX9" s="17">
        <v>0.19135352401721001</v>
      </c>
      <c r="AY9" s="17">
        <v>0.10956295610812</v>
      </c>
    </row>
    <row r="10" spans="2:51" x14ac:dyDescent="0.35">
      <c r="B10" s="18" t="s">
        <v>337</v>
      </c>
      <c r="C10" s="17">
        <v>0.42936932975700398</v>
      </c>
      <c r="D10" s="17">
        <v>0.43885734205428201</v>
      </c>
      <c r="E10" s="17">
        <v>0.42299461865951199</v>
      </c>
      <c r="F10" s="17"/>
      <c r="G10" s="17">
        <v>0.33704654886989799</v>
      </c>
      <c r="H10" s="17">
        <v>0.464676157065811</v>
      </c>
      <c r="I10" s="17">
        <v>0.43304331208734198</v>
      </c>
      <c r="J10" s="17">
        <v>0.488046290937036</v>
      </c>
      <c r="K10" s="17">
        <v>0.42510532581177202</v>
      </c>
      <c r="L10" s="17">
        <v>0.40868043756304101</v>
      </c>
      <c r="M10" s="17"/>
      <c r="N10" s="17">
        <v>0.490752829727788</v>
      </c>
      <c r="O10" s="17">
        <v>0.42279738667519201</v>
      </c>
      <c r="P10" s="17">
        <v>0.40031074334939198</v>
      </c>
      <c r="Q10" s="17">
        <v>0.40093262912357103</v>
      </c>
      <c r="R10" s="17"/>
      <c r="S10" s="17">
        <v>0.37702421295826899</v>
      </c>
      <c r="T10" s="17">
        <v>0.47244846013125302</v>
      </c>
      <c r="U10" s="17">
        <v>0.39196391681963499</v>
      </c>
      <c r="V10" s="17">
        <v>0.45355759939229401</v>
      </c>
      <c r="W10" s="17">
        <v>0.429712957922463</v>
      </c>
      <c r="X10" s="17">
        <v>0.46663846789382402</v>
      </c>
      <c r="Y10" s="17">
        <v>0.41988117336043401</v>
      </c>
      <c r="Z10" s="17">
        <v>0.34376085373176102</v>
      </c>
      <c r="AA10" s="17">
        <v>0.43402940160614301</v>
      </c>
      <c r="AB10" s="17">
        <v>0.47386602611676298</v>
      </c>
      <c r="AC10" s="17">
        <v>0.39138364764625999</v>
      </c>
      <c r="AD10" s="17">
        <v>0.46381248269054898</v>
      </c>
      <c r="AE10" s="17"/>
      <c r="AF10" s="17">
        <v>0.42929461896538201</v>
      </c>
      <c r="AG10" s="17">
        <v>0.46900386084943901</v>
      </c>
      <c r="AH10" s="17">
        <v>0.35795660942352903</v>
      </c>
      <c r="AI10" s="17"/>
      <c r="AJ10" s="17">
        <v>0.47552022318784698</v>
      </c>
      <c r="AK10" s="17">
        <v>0.41512488442936102</v>
      </c>
      <c r="AL10" s="17">
        <v>0.41067990028375501</v>
      </c>
      <c r="AM10" s="17">
        <v>0.16456131448550501</v>
      </c>
      <c r="AN10" s="17">
        <v>0.36551086293646001</v>
      </c>
      <c r="AO10" s="17"/>
      <c r="AP10" s="17">
        <v>0.46188179547853497</v>
      </c>
      <c r="AQ10" s="17">
        <v>0.43558509277634999</v>
      </c>
      <c r="AR10" s="17">
        <v>0.43857332879301097</v>
      </c>
      <c r="AS10" s="17"/>
      <c r="AT10" s="17">
        <v>0.41433239125411703</v>
      </c>
      <c r="AU10" s="17">
        <v>0.48246032935223598</v>
      </c>
      <c r="AV10" s="17">
        <v>0.42079302950379199</v>
      </c>
      <c r="AW10" s="17">
        <v>0.348332929627368</v>
      </c>
      <c r="AX10" s="17">
        <v>0.45645625958360903</v>
      </c>
      <c r="AY10" s="17">
        <v>0.36342483056845098</v>
      </c>
    </row>
    <row r="11" spans="2:51" x14ac:dyDescent="0.35">
      <c r="B11" s="18" t="s">
        <v>338</v>
      </c>
      <c r="C11" s="17">
        <v>0.29178400667809301</v>
      </c>
      <c r="D11" s="17">
        <v>0.29224526751130397</v>
      </c>
      <c r="E11" s="17">
        <v>0.28906014635407901</v>
      </c>
      <c r="F11" s="17"/>
      <c r="G11" s="17">
        <v>0.35133310703471898</v>
      </c>
      <c r="H11" s="17">
        <v>0.25492965261418199</v>
      </c>
      <c r="I11" s="17">
        <v>0.30997721757158397</v>
      </c>
      <c r="J11" s="17">
        <v>0.25095680105292301</v>
      </c>
      <c r="K11" s="17">
        <v>0.30501917949378299</v>
      </c>
      <c r="L11" s="17">
        <v>0.29558489794167803</v>
      </c>
      <c r="M11" s="17"/>
      <c r="N11" s="17">
        <v>0.263747051214555</v>
      </c>
      <c r="O11" s="17">
        <v>0.30924357901779198</v>
      </c>
      <c r="P11" s="17">
        <v>0.30828345067130403</v>
      </c>
      <c r="Q11" s="17">
        <v>0.284890764515488</v>
      </c>
      <c r="R11" s="17"/>
      <c r="S11" s="17">
        <v>0.319981141395006</v>
      </c>
      <c r="T11" s="17">
        <v>0.234904707758818</v>
      </c>
      <c r="U11" s="17">
        <v>0.31925070832309299</v>
      </c>
      <c r="V11" s="17">
        <v>0.32829588016354899</v>
      </c>
      <c r="W11" s="17">
        <v>0.365112279954803</v>
      </c>
      <c r="X11" s="17">
        <v>0.24530727877995501</v>
      </c>
      <c r="Y11" s="17">
        <v>0.32357647784892002</v>
      </c>
      <c r="Z11" s="17">
        <v>0.35199098256947098</v>
      </c>
      <c r="AA11" s="17">
        <v>0.25754577210068302</v>
      </c>
      <c r="AB11" s="17">
        <v>0.300783388980078</v>
      </c>
      <c r="AC11" s="17">
        <v>0.30333007597435901</v>
      </c>
      <c r="AD11" s="17">
        <v>0.1229472975677</v>
      </c>
      <c r="AE11" s="17"/>
      <c r="AF11" s="17">
        <v>0.28928228535613498</v>
      </c>
      <c r="AG11" s="17">
        <v>0.264928186503951</v>
      </c>
      <c r="AH11" s="17">
        <v>0.34211517801757901</v>
      </c>
      <c r="AI11" s="17"/>
      <c r="AJ11" s="17">
        <v>0.27822684766340899</v>
      </c>
      <c r="AK11" s="17">
        <v>0.28816584326707001</v>
      </c>
      <c r="AL11" s="17">
        <v>0.29835594635228702</v>
      </c>
      <c r="AM11" s="17">
        <v>0.517394564383997</v>
      </c>
      <c r="AN11" s="17">
        <v>0.30992388542557497</v>
      </c>
      <c r="AO11" s="17"/>
      <c r="AP11" s="17">
        <v>0.27937685256941902</v>
      </c>
      <c r="AQ11" s="17">
        <v>0.27696963785895201</v>
      </c>
      <c r="AR11" s="17">
        <v>0.29436909326202898</v>
      </c>
      <c r="AS11" s="17"/>
      <c r="AT11" s="17">
        <v>0.29328684425379598</v>
      </c>
      <c r="AU11" s="17">
        <v>0.27621948165771398</v>
      </c>
      <c r="AV11" s="17">
        <v>0.349723712258174</v>
      </c>
      <c r="AW11" s="17">
        <v>0.312516762323375</v>
      </c>
      <c r="AX11" s="17">
        <v>0.26020043651186803</v>
      </c>
      <c r="AY11" s="17">
        <v>0.30267225545954501</v>
      </c>
    </row>
    <row r="12" spans="2:51" x14ac:dyDescent="0.35">
      <c r="B12" s="18" t="s">
        <v>339</v>
      </c>
      <c r="C12" s="17">
        <v>5.0101327521148001E-2</v>
      </c>
      <c r="D12" s="17">
        <v>5.6884422916601E-2</v>
      </c>
      <c r="E12" s="17">
        <v>4.3610687113503098E-2</v>
      </c>
      <c r="F12" s="17"/>
      <c r="G12" s="17">
        <v>8.2338631301903706E-2</v>
      </c>
      <c r="H12" s="17">
        <v>4.3451245735869198E-2</v>
      </c>
      <c r="I12" s="17">
        <v>4.1221849214952401E-2</v>
      </c>
      <c r="J12" s="17">
        <v>4.8283837334949099E-2</v>
      </c>
      <c r="K12" s="17">
        <v>3.7324832982241797E-2</v>
      </c>
      <c r="L12" s="17">
        <v>5.0835551874921898E-2</v>
      </c>
      <c r="M12" s="17"/>
      <c r="N12" s="17">
        <v>4.7671740231303203E-2</v>
      </c>
      <c r="O12" s="17">
        <v>6.0956285473979299E-2</v>
      </c>
      <c r="P12" s="17">
        <v>3.0245291204925001E-2</v>
      </c>
      <c r="Q12" s="17">
        <v>5.6280956020510697E-2</v>
      </c>
      <c r="R12" s="17"/>
      <c r="S12" s="17">
        <v>8.1244648760861002E-2</v>
      </c>
      <c r="T12" s="17">
        <v>3.3649344505852503E-2</v>
      </c>
      <c r="U12" s="17">
        <v>5.30397519484841E-2</v>
      </c>
      <c r="V12" s="17">
        <v>1.5011116476715099E-2</v>
      </c>
      <c r="W12" s="17">
        <v>3.3479289821107303E-2</v>
      </c>
      <c r="X12" s="17">
        <v>3.8469645846630103E-2</v>
      </c>
      <c r="Y12" s="17">
        <v>4.4779149710108899E-2</v>
      </c>
      <c r="Z12" s="17">
        <v>0.117679093803851</v>
      </c>
      <c r="AA12" s="17">
        <v>4.0232172229826203E-2</v>
      </c>
      <c r="AB12" s="17">
        <v>4.7766396513471601E-2</v>
      </c>
      <c r="AC12" s="17">
        <v>9.9669195389845797E-2</v>
      </c>
      <c r="AD12" s="17">
        <v>2.58114742731771E-2</v>
      </c>
      <c r="AE12" s="17"/>
      <c r="AF12" s="17">
        <v>4.8644921313546099E-2</v>
      </c>
      <c r="AG12" s="17">
        <v>2.91232317659346E-2</v>
      </c>
      <c r="AH12" s="17">
        <v>8.8919322164597706E-2</v>
      </c>
      <c r="AI12" s="17"/>
      <c r="AJ12" s="17">
        <v>5.0957028620199699E-2</v>
      </c>
      <c r="AK12" s="17">
        <v>3.6942877273599802E-2</v>
      </c>
      <c r="AL12" s="17">
        <v>1.1169580882325499E-2</v>
      </c>
      <c r="AM12" s="17">
        <v>4.9593891827433803E-2</v>
      </c>
      <c r="AN12" s="17">
        <v>8.0155620344589604E-2</v>
      </c>
      <c r="AO12" s="17"/>
      <c r="AP12" s="17">
        <v>4.2523692732318603E-2</v>
      </c>
      <c r="AQ12" s="17">
        <v>3.5882835691053903E-2</v>
      </c>
      <c r="AR12" s="17">
        <v>3.4193354135181903E-2</v>
      </c>
      <c r="AS12" s="17"/>
      <c r="AT12" s="17">
        <v>4.6549599049013901E-2</v>
      </c>
      <c r="AU12" s="17">
        <v>5.4986163324812702E-2</v>
      </c>
      <c r="AV12" s="17">
        <v>7.1911434787057693E-2</v>
      </c>
      <c r="AW12" s="17">
        <v>4.5234829871181499E-2</v>
      </c>
      <c r="AX12" s="17">
        <v>3.0072327654837701E-2</v>
      </c>
      <c r="AY12" s="17">
        <v>0.107889346743443</v>
      </c>
    </row>
    <row r="13" spans="2:51" x14ac:dyDescent="0.35">
      <c r="B13" s="18" t="s">
        <v>72</v>
      </c>
      <c r="C13" s="19">
        <v>5.2618690036387201E-2</v>
      </c>
      <c r="D13" s="19">
        <v>4.4378629925386902E-2</v>
      </c>
      <c r="E13" s="19">
        <v>5.9965643417118401E-2</v>
      </c>
      <c r="F13" s="19"/>
      <c r="G13" s="19">
        <v>8.42215182160517E-2</v>
      </c>
      <c r="H13" s="19">
        <v>6.8112149195299801E-2</v>
      </c>
      <c r="I13" s="19">
        <v>4.3433713340009297E-2</v>
      </c>
      <c r="J13" s="19">
        <v>3.8564460463767297E-2</v>
      </c>
      <c r="K13" s="19">
        <v>3.7488418714004497E-2</v>
      </c>
      <c r="L13" s="19">
        <v>4.8956466328701098E-2</v>
      </c>
      <c r="M13" s="19"/>
      <c r="N13" s="19">
        <v>4.0055632565282398E-2</v>
      </c>
      <c r="O13" s="19">
        <v>3.8534643028904303E-2</v>
      </c>
      <c r="P13" s="19">
        <v>4.5111861750092297E-2</v>
      </c>
      <c r="Q13" s="19">
        <v>8.8072875471535195E-2</v>
      </c>
      <c r="R13" s="19"/>
      <c r="S13" s="19">
        <v>6.1916573788029901E-2</v>
      </c>
      <c r="T13" s="19">
        <v>3.5008807370818802E-2</v>
      </c>
      <c r="U13" s="19">
        <v>5.2628568915308802E-2</v>
      </c>
      <c r="V13" s="19">
        <v>4.7345197271965102E-2</v>
      </c>
      <c r="W13" s="19">
        <v>2.2468023982497701E-2</v>
      </c>
      <c r="X13" s="19">
        <v>7.5584411362169701E-2</v>
      </c>
      <c r="Y13" s="19">
        <v>8.34425115901299E-2</v>
      </c>
      <c r="Z13" s="19">
        <v>4.4500787437747998E-2</v>
      </c>
      <c r="AA13" s="19">
        <v>4.6990415415146397E-2</v>
      </c>
      <c r="AB13" s="19">
        <v>4.91076650490683E-2</v>
      </c>
      <c r="AC13" s="19">
        <v>6.0856492943176799E-2</v>
      </c>
      <c r="AD13" s="19">
        <v>5.4730590051104401E-2</v>
      </c>
      <c r="AE13" s="19"/>
      <c r="AF13" s="19">
        <v>3.9126638393304498E-2</v>
      </c>
      <c r="AG13" s="19">
        <v>4.6003835163364301E-2</v>
      </c>
      <c r="AH13" s="19">
        <v>6.6804028310444394E-2</v>
      </c>
      <c r="AI13" s="19"/>
      <c r="AJ13" s="19">
        <v>3.3645778939094803E-2</v>
      </c>
      <c r="AK13" s="19">
        <v>6.4816509824713098E-2</v>
      </c>
      <c r="AL13" s="19">
        <v>7.0281525453693802E-2</v>
      </c>
      <c r="AM13" s="19">
        <v>0</v>
      </c>
      <c r="AN13" s="19">
        <v>8.1199333056622899E-2</v>
      </c>
      <c r="AO13" s="19"/>
      <c r="AP13" s="19">
        <v>4.8050966837370097E-2</v>
      </c>
      <c r="AQ13" s="19">
        <v>4.1069638986383099E-2</v>
      </c>
      <c r="AR13" s="19">
        <v>4.2258659735592001E-2</v>
      </c>
      <c r="AS13" s="19"/>
      <c r="AT13" s="19">
        <v>5.4294621940319199E-2</v>
      </c>
      <c r="AU13" s="19">
        <v>3.2076874535275197E-2</v>
      </c>
      <c r="AV13" s="19">
        <v>0</v>
      </c>
      <c r="AW13" s="19">
        <v>9.8605943521720807E-2</v>
      </c>
      <c r="AX13" s="19">
        <v>6.1917452232475002E-2</v>
      </c>
      <c r="AY13" s="19">
        <v>0.116450611120441</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1321</v>
      </c>
      <c r="D7" s="10">
        <v>639</v>
      </c>
      <c r="E7" s="10">
        <v>677</v>
      </c>
      <c r="F7" s="10"/>
      <c r="G7" s="10">
        <v>182</v>
      </c>
      <c r="H7" s="10">
        <v>185</v>
      </c>
      <c r="I7" s="10">
        <v>215</v>
      </c>
      <c r="J7" s="10">
        <v>265</v>
      </c>
      <c r="K7" s="10">
        <v>193</v>
      </c>
      <c r="L7" s="10">
        <v>281</v>
      </c>
      <c r="M7" s="10"/>
      <c r="N7" s="10">
        <v>319</v>
      </c>
      <c r="O7" s="10">
        <v>364</v>
      </c>
      <c r="P7" s="10">
        <v>292</v>
      </c>
      <c r="Q7" s="10">
        <v>339</v>
      </c>
      <c r="R7" s="10"/>
      <c r="S7" s="10">
        <v>191</v>
      </c>
      <c r="T7" s="10">
        <v>187</v>
      </c>
      <c r="U7" s="10">
        <v>103</v>
      </c>
      <c r="V7" s="10">
        <v>135</v>
      </c>
      <c r="W7" s="10">
        <v>90</v>
      </c>
      <c r="X7" s="10">
        <v>110</v>
      </c>
      <c r="Y7" s="10">
        <v>106</v>
      </c>
      <c r="Z7" s="10">
        <v>63</v>
      </c>
      <c r="AA7" s="10">
        <v>142</v>
      </c>
      <c r="AB7" s="10">
        <v>98</v>
      </c>
      <c r="AC7" s="10">
        <v>60</v>
      </c>
      <c r="AD7" s="10">
        <v>36</v>
      </c>
      <c r="AE7" s="10"/>
      <c r="AF7" s="10">
        <v>505</v>
      </c>
      <c r="AG7" s="10">
        <v>475</v>
      </c>
      <c r="AH7" s="10">
        <v>207</v>
      </c>
      <c r="AI7" s="10"/>
      <c r="AJ7" s="10">
        <v>474</v>
      </c>
      <c r="AK7" s="10">
        <v>354</v>
      </c>
      <c r="AL7" s="10">
        <v>85</v>
      </c>
      <c r="AM7" s="10">
        <v>18</v>
      </c>
      <c r="AN7" s="10">
        <v>180</v>
      </c>
      <c r="AO7" s="10"/>
      <c r="AP7" s="10">
        <v>277</v>
      </c>
      <c r="AQ7" s="10">
        <v>438</v>
      </c>
      <c r="AR7" s="10">
        <v>91</v>
      </c>
      <c r="AS7" s="10"/>
      <c r="AT7" s="10">
        <v>479</v>
      </c>
      <c r="AU7" s="10">
        <v>299</v>
      </c>
      <c r="AV7" s="10">
        <v>97</v>
      </c>
      <c r="AW7" s="10">
        <v>134</v>
      </c>
      <c r="AX7" s="10">
        <v>250</v>
      </c>
      <c r="AY7" s="10">
        <v>45</v>
      </c>
    </row>
    <row r="8" spans="2:51" ht="30" customHeight="1" x14ac:dyDescent="0.35">
      <c r="B8" s="11" t="s">
        <v>19</v>
      </c>
      <c r="C8" s="11">
        <v>1323</v>
      </c>
      <c r="D8" s="11">
        <v>663</v>
      </c>
      <c r="E8" s="11">
        <v>655</v>
      </c>
      <c r="F8" s="11"/>
      <c r="G8" s="11">
        <v>185</v>
      </c>
      <c r="H8" s="11">
        <v>220</v>
      </c>
      <c r="I8" s="11">
        <v>219</v>
      </c>
      <c r="J8" s="11">
        <v>253</v>
      </c>
      <c r="K8" s="11">
        <v>181</v>
      </c>
      <c r="L8" s="11">
        <v>266</v>
      </c>
      <c r="M8" s="11"/>
      <c r="N8" s="11">
        <v>344</v>
      </c>
      <c r="O8" s="11">
        <v>354</v>
      </c>
      <c r="P8" s="11">
        <v>285</v>
      </c>
      <c r="Q8" s="11">
        <v>333</v>
      </c>
      <c r="R8" s="11"/>
      <c r="S8" s="11">
        <v>192</v>
      </c>
      <c r="T8" s="11">
        <v>182</v>
      </c>
      <c r="U8" s="11">
        <v>103</v>
      </c>
      <c r="V8" s="11">
        <v>127</v>
      </c>
      <c r="W8" s="11">
        <v>88</v>
      </c>
      <c r="X8" s="11">
        <v>114</v>
      </c>
      <c r="Y8" s="11">
        <v>101</v>
      </c>
      <c r="Z8" s="11">
        <v>60</v>
      </c>
      <c r="AA8" s="11">
        <v>135</v>
      </c>
      <c r="AB8" s="11">
        <v>113</v>
      </c>
      <c r="AC8" s="11">
        <v>63</v>
      </c>
      <c r="AD8" s="11">
        <v>45</v>
      </c>
      <c r="AE8" s="11"/>
      <c r="AF8" s="11">
        <v>488</v>
      </c>
      <c r="AG8" s="11">
        <v>486</v>
      </c>
      <c r="AH8" s="11">
        <v>212</v>
      </c>
      <c r="AI8" s="11"/>
      <c r="AJ8" s="11">
        <v>464</v>
      </c>
      <c r="AK8" s="11">
        <v>354</v>
      </c>
      <c r="AL8" s="11">
        <v>85</v>
      </c>
      <c r="AM8" s="11">
        <v>18</v>
      </c>
      <c r="AN8" s="11">
        <v>182</v>
      </c>
      <c r="AO8" s="11"/>
      <c r="AP8" s="11">
        <v>276</v>
      </c>
      <c r="AQ8" s="11">
        <v>438</v>
      </c>
      <c r="AR8" s="11">
        <v>90</v>
      </c>
      <c r="AS8" s="11"/>
      <c r="AT8" s="11">
        <v>465</v>
      </c>
      <c r="AU8" s="11">
        <v>308</v>
      </c>
      <c r="AV8" s="11">
        <v>96</v>
      </c>
      <c r="AW8" s="11">
        <v>134</v>
      </c>
      <c r="AX8" s="11">
        <v>257</v>
      </c>
      <c r="AY8" s="11">
        <v>46</v>
      </c>
    </row>
    <row r="9" spans="2:51" x14ac:dyDescent="0.35">
      <c r="B9" s="18" t="s">
        <v>336</v>
      </c>
      <c r="C9" s="17">
        <v>2.9040666834482001E-2</v>
      </c>
      <c r="D9" s="17">
        <v>3.3257954721927399E-2</v>
      </c>
      <c r="E9" s="17">
        <v>2.4989334237613601E-2</v>
      </c>
      <c r="F9" s="17"/>
      <c r="G9" s="17">
        <v>4.3197438359468598E-2</v>
      </c>
      <c r="H9" s="17">
        <v>6.6367644280209095E-2</v>
      </c>
      <c r="I9" s="17">
        <v>3.3317189841810098E-2</v>
      </c>
      <c r="J9" s="17">
        <v>1.8623484777845398E-2</v>
      </c>
      <c r="K9" s="17">
        <v>1.62126529908206E-2</v>
      </c>
      <c r="L9" s="17">
        <v>3.4133191523594399E-3</v>
      </c>
      <c r="M9" s="17"/>
      <c r="N9" s="17">
        <v>3.3581913845124198E-2</v>
      </c>
      <c r="O9" s="17">
        <v>2.7208477663819099E-2</v>
      </c>
      <c r="P9" s="17">
        <v>3.69886690411423E-2</v>
      </c>
      <c r="Q9" s="17">
        <v>2.01121925294259E-2</v>
      </c>
      <c r="R9" s="17"/>
      <c r="S9" s="17">
        <v>3.38757105634215E-2</v>
      </c>
      <c r="T9" s="17">
        <v>2.25787690548435E-2</v>
      </c>
      <c r="U9" s="17">
        <v>2.3141941720199E-2</v>
      </c>
      <c r="V9" s="17">
        <v>3.8000642151114698E-2</v>
      </c>
      <c r="W9" s="17">
        <v>1.10366525381133E-2</v>
      </c>
      <c r="X9" s="17">
        <v>4.14446809364621E-2</v>
      </c>
      <c r="Y9" s="17">
        <v>2.28356340262806E-2</v>
      </c>
      <c r="Z9" s="17">
        <v>0</v>
      </c>
      <c r="AA9" s="17">
        <v>7.7843488524314899E-2</v>
      </c>
      <c r="AB9" s="17">
        <v>9.4617837956248903E-3</v>
      </c>
      <c r="AC9" s="17">
        <v>1.5508568132236099E-2</v>
      </c>
      <c r="AD9" s="17">
        <v>0</v>
      </c>
      <c r="AE9" s="17"/>
      <c r="AF9" s="17">
        <v>3.2436016830883999E-2</v>
      </c>
      <c r="AG9" s="17">
        <v>2.85275156291507E-2</v>
      </c>
      <c r="AH9" s="17">
        <v>2.70194591796937E-2</v>
      </c>
      <c r="AI9" s="17"/>
      <c r="AJ9" s="17">
        <v>2.46126214095179E-2</v>
      </c>
      <c r="AK9" s="17">
        <v>4.2364457069330702E-2</v>
      </c>
      <c r="AL9" s="17">
        <v>1.90451401328855E-2</v>
      </c>
      <c r="AM9" s="17">
        <v>7.9484975205942707E-2</v>
      </c>
      <c r="AN9" s="17">
        <v>2.17214897959759E-2</v>
      </c>
      <c r="AO9" s="17"/>
      <c r="AP9" s="17">
        <v>3.4851806234518702E-2</v>
      </c>
      <c r="AQ9" s="17">
        <v>4.3013339602581899E-2</v>
      </c>
      <c r="AR9" s="17">
        <v>2.97083448524646E-2</v>
      </c>
      <c r="AS9" s="17"/>
      <c r="AT9" s="17">
        <v>1.46907729593695E-2</v>
      </c>
      <c r="AU9" s="17">
        <v>2.7463685041239399E-2</v>
      </c>
      <c r="AV9" s="17">
        <v>9.1301231866564705E-2</v>
      </c>
      <c r="AW9" s="17">
        <v>2.9253892333132098E-2</v>
      </c>
      <c r="AX9" s="17">
        <v>3.6699092219830101E-2</v>
      </c>
      <c r="AY9" s="17">
        <v>2.16336330975999E-2</v>
      </c>
    </row>
    <row r="10" spans="2:51" x14ac:dyDescent="0.35">
      <c r="B10" s="18" t="s">
        <v>337</v>
      </c>
      <c r="C10" s="17">
        <v>0.17324690004964399</v>
      </c>
      <c r="D10" s="17">
        <v>0.19881020709280001</v>
      </c>
      <c r="E10" s="17">
        <v>0.14718362391904399</v>
      </c>
      <c r="F10" s="17"/>
      <c r="G10" s="17">
        <v>0.21681330195144199</v>
      </c>
      <c r="H10" s="17">
        <v>0.22903869429291099</v>
      </c>
      <c r="I10" s="17">
        <v>0.21651473616296801</v>
      </c>
      <c r="J10" s="17">
        <v>0.15639047888011601</v>
      </c>
      <c r="K10" s="17">
        <v>0.148204178569147</v>
      </c>
      <c r="L10" s="17">
        <v>9.42466637769801E-2</v>
      </c>
      <c r="M10" s="17"/>
      <c r="N10" s="17">
        <v>0.21229893908088299</v>
      </c>
      <c r="O10" s="17">
        <v>0.16791677728093901</v>
      </c>
      <c r="P10" s="17">
        <v>0.13999815392138301</v>
      </c>
      <c r="Q10" s="17">
        <v>0.170665643688652</v>
      </c>
      <c r="R10" s="17"/>
      <c r="S10" s="17">
        <v>0.235896226773779</v>
      </c>
      <c r="T10" s="17">
        <v>0.19869709747313199</v>
      </c>
      <c r="U10" s="17">
        <v>0.12752516638415101</v>
      </c>
      <c r="V10" s="17">
        <v>0.13395966676902199</v>
      </c>
      <c r="W10" s="17">
        <v>0.21571031340119401</v>
      </c>
      <c r="X10" s="17">
        <v>0.17813340993913099</v>
      </c>
      <c r="Y10" s="17">
        <v>0.14125255164252301</v>
      </c>
      <c r="Z10" s="17">
        <v>0.18875444888987999</v>
      </c>
      <c r="AA10" s="17">
        <v>0.13771652593610201</v>
      </c>
      <c r="AB10" s="17">
        <v>0.18817390698779299</v>
      </c>
      <c r="AC10" s="17">
        <v>8.7925127859281499E-2</v>
      </c>
      <c r="AD10" s="17">
        <v>0.164150748317866</v>
      </c>
      <c r="AE10" s="17"/>
      <c r="AF10" s="17">
        <v>0.16226421689942599</v>
      </c>
      <c r="AG10" s="17">
        <v>0.163860718632345</v>
      </c>
      <c r="AH10" s="17">
        <v>0.16646284905197001</v>
      </c>
      <c r="AI10" s="17"/>
      <c r="AJ10" s="17">
        <v>0.16618075967513601</v>
      </c>
      <c r="AK10" s="17">
        <v>0.20066864355601999</v>
      </c>
      <c r="AL10" s="17">
        <v>0.158025051912319</v>
      </c>
      <c r="AM10" s="17">
        <v>0.14044514163023</v>
      </c>
      <c r="AN10" s="17">
        <v>0.13922574854130801</v>
      </c>
      <c r="AO10" s="17"/>
      <c r="AP10" s="17">
        <v>0.18998105701096901</v>
      </c>
      <c r="AQ10" s="17">
        <v>0.210003526902551</v>
      </c>
      <c r="AR10" s="17">
        <v>0.22708869421799999</v>
      </c>
      <c r="AS10" s="17"/>
      <c r="AT10" s="17">
        <v>0.149764156943822</v>
      </c>
      <c r="AU10" s="17">
        <v>0.16752396180038601</v>
      </c>
      <c r="AV10" s="17">
        <v>0.16597091336158101</v>
      </c>
      <c r="AW10" s="17">
        <v>0.208855251323432</v>
      </c>
      <c r="AX10" s="17">
        <v>0.206768410008179</v>
      </c>
      <c r="AY10" s="17">
        <v>0.194139031028981</v>
      </c>
    </row>
    <row r="11" spans="2:51" x14ac:dyDescent="0.35">
      <c r="B11" s="18" t="s">
        <v>338</v>
      </c>
      <c r="C11" s="17">
        <v>0.45254630212175001</v>
      </c>
      <c r="D11" s="17">
        <v>0.44628613517416799</v>
      </c>
      <c r="E11" s="17">
        <v>0.46094718929392198</v>
      </c>
      <c r="F11" s="17"/>
      <c r="G11" s="17">
        <v>0.44417000347114999</v>
      </c>
      <c r="H11" s="17">
        <v>0.431755248431206</v>
      </c>
      <c r="I11" s="17">
        <v>0.45002334828942803</v>
      </c>
      <c r="J11" s="17">
        <v>0.51726344216989995</v>
      </c>
      <c r="K11" s="17">
        <v>0.43287214454239997</v>
      </c>
      <c r="L11" s="17">
        <v>0.42957005255493502</v>
      </c>
      <c r="M11" s="17"/>
      <c r="N11" s="17">
        <v>0.47080495729153699</v>
      </c>
      <c r="O11" s="17">
        <v>0.46561441965582401</v>
      </c>
      <c r="P11" s="17">
        <v>0.46614250617521302</v>
      </c>
      <c r="Q11" s="17">
        <v>0.40530810141252799</v>
      </c>
      <c r="R11" s="17"/>
      <c r="S11" s="17">
        <v>0.41114990510517702</v>
      </c>
      <c r="T11" s="17">
        <v>0.47358208489280801</v>
      </c>
      <c r="U11" s="17">
        <v>0.43543485774227703</v>
      </c>
      <c r="V11" s="17">
        <v>0.50819144394406401</v>
      </c>
      <c r="W11" s="17">
        <v>0.45289592438329501</v>
      </c>
      <c r="X11" s="17">
        <v>0.45861454761329901</v>
      </c>
      <c r="Y11" s="17">
        <v>0.33282268043382401</v>
      </c>
      <c r="Z11" s="17">
        <v>0.45727280168589501</v>
      </c>
      <c r="AA11" s="17">
        <v>0.44789641372001099</v>
      </c>
      <c r="AB11" s="17">
        <v>0.45180728365391798</v>
      </c>
      <c r="AC11" s="17">
        <v>0.51032050017307296</v>
      </c>
      <c r="AD11" s="17">
        <v>0.60784547278369505</v>
      </c>
      <c r="AE11" s="17"/>
      <c r="AF11" s="17">
        <v>0.44424853977718298</v>
      </c>
      <c r="AG11" s="17">
        <v>0.48372847673231101</v>
      </c>
      <c r="AH11" s="17">
        <v>0.43518819188059299</v>
      </c>
      <c r="AI11" s="17"/>
      <c r="AJ11" s="17">
        <v>0.430179861165922</v>
      </c>
      <c r="AK11" s="17">
        <v>0.46741691226472099</v>
      </c>
      <c r="AL11" s="17">
        <v>0.46880039563033898</v>
      </c>
      <c r="AM11" s="17">
        <v>0.316262643753706</v>
      </c>
      <c r="AN11" s="17">
        <v>0.47219018605423402</v>
      </c>
      <c r="AO11" s="17"/>
      <c r="AP11" s="17">
        <v>0.43648265484353599</v>
      </c>
      <c r="AQ11" s="17">
        <v>0.46081768459607703</v>
      </c>
      <c r="AR11" s="17">
        <v>0.44070646713504902</v>
      </c>
      <c r="AS11" s="17"/>
      <c r="AT11" s="17">
        <v>0.41645562109814899</v>
      </c>
      <c r="AU11" s="17">
        <v>0.481026457158306</v>
      </c>
      <c r="AV11" s="17">
        <v>0.49853887969761501</v>
      </c>
      <c r="AW11" s="17">
        <v>0.392026885846879</v>
      </c>
      <c r="AX11" s="17">
        <v>0.48625489788647303</v>
      </c>
      <c r="AY11" s="17">
        <v>0.55541831289437105</v>
      </c>
    </row>
    <row r="12" spans="2:51" x14ac:dyDescent="0.35">
      <c r="B12" s="18" t="s">
        <v>339</v>
      </c>
      <c r="C12" s="17">
        <v>0.25648293518124499</v>
      </c>
      <c r="D12" s="17">
        <v>0.25424102901072199</v>
      </c>
      <c r="E12" s="17">
        <v>0.25737710848552597</v>
      </c>
      <c r="F12" s="17"/>
      <c r="G12" s="17">
        <v>0.20753334027283701</v>
      </c>
      <c r="H12" s="17">
        <v>0.19133768295773801</v>
      </c>
      <c r="I12" s="17">
        <v>0.24027016443232599</v>
      </c>
      <c r="J12" s="17">
        <v>0.22952064785107901</v>
      </c>
      <c r="K12" s="17">
        <v>0.32281290282073599</v>
      </c>
      <c r="L12" s="17">
        <v>0.338301555544196</v>
      </c>
      <c r="M12" s="17"/>
      <c r="N12" s="17">
        <v>0.220889359025986</v>
      </c>
      <c r="O12" s="17">
        <v>0.27191814268152897</v>
      </c>
      <c r="P12" s="17">
        <v>0.26634979524767399</v>
      </c>
      <c r="Q12" s="17">
        <v>0.265165809139492</v>
      </c>
      <c r="R12" s="17"/>
      <c r="S12" s="17">
        <v>0.22568236871345199</v>
      </c>
      <c r="T12" s="17">
        <v>0.22473386740156501</v>
      </c>
      <c r="U12" s="17">
        <v>0.31633758538849199</v>
      </c>
      <c r="V12" s="17">
        <v>0.239998242776189</v>
      </c>
      <c r="W12" s="17">
        <v>0.26805511154464601</v>
      </c>
      <c r="X12" s="17">
        <v>0.21145836276288901</v>
      </c>
      <c r="Y12" s="17">
        <v>0.341584225004955</v>
      </c>
      <c r="Z12" s="17">
        <v>0.30947196198647697</v>
      </c>
      <c r="AA12" s="17">
        <v>0.25894700825366701</v>
      </c>
      <c r="AB12" s="17">
        <v>0.27361503676446303</v>
      </c>
      <c r="AC12" s="17">
        <v>0.27897465724472897</v>
      </c>
      <c r="AD12" s="17">
        <v>0.17414776542424601</v>
      </c>
      <c r="AE12" s="17"/>
      <c r="AF12" s="17">
        <v>0.27609262883453001</v>
      </c>
      <c r="AG12" s="17">
        <v>0.241048531144128</v>
      </c>
      <c r="AH12" s="17">
        <v>0.28063566749629898</v>
      </c>
      <c r="AI12" s="17"/>
      <c r="AJ12" s="17">
        <v>0.29055160537885</v>
      </c>
      <c r="AK12" s="17">
        <v>0.19819634521988999</v>
      </c>
      <c r="AL12" s="17">
        <v>0.264520946728725</v>
      </c>
      <c r="AM12" s="17">
        <v>0.41194050465883802</v>
      </c>
      <c r="AN12" s="17">
        <v>0.27472746171002999</v>
      </c>
      <c r="AO12" s="17"/>
      <c r="AP12" s="17">
        <v>0.25523561637840902</v>
      </c>
      <c r="AQ12" s="17">
        <v>0.21324487263516401</v>
      </c>
      <c r="AR12" s="17">
        <v>0.27058737918840697</v>
      </c>
      <c r="AS12" s="17"/>
      <c r="AT12" s="17">
        <v>0.32541973057546297</v>
      </c>
      <c r="AU12" s="17">
        <v>0.25339496792086202</v>
      </c>
      <c r="AV12" s="17">
        <v>0.21168480571780801</v>
      </c>
      <c r="AW12" s="17">
        <v>0.222621831875741</v>
      </c>
      <c r="AX12" s="17">
        <v>0.19027008818934199</v>
      </c>
      <c r="AY12" s="17">
        <v>0.128762506397747</v>
      </c>
    </row>
    <row r="13" spans="2:51" x14ac:dyDescent="0.35">
      <c r="B13" s="18" t="s">
        <v>72</v>
      </c>
      <c r="C13" s="19">
        <v>8.8683195812879506E-2</v>
      </c>
      <c r="D13" s="19">
        <v>6.7404674000381595E-2</v>
      </c>
      <c r="E13" s="19">
        <v>0.109502744063893</v>
      </c>
      <c r="F13" s="19"/>
      <c r="G13" s="19">
        <v>8.8285915945102794E-2</v>
      </c>
      <c r="H13" s="19">
        <v>8.1500730037934899E-2</v>
      </c>
      <c r="I13" s="19">
        <v>5.9874561273467602E-2</v>
      </c>
      <c r="J13" s="19">
        <v>7.8201946321058993E-2</v>
      </c>
      <c r="K13" s="19">
        <v>7.9898121076896506E-2</v>
      </c>
      <c r="L13" s="19">
        <v>0.13446840897153001</v>
      </c>
      <c r="M13" s="19"/>
      <c r="N13" s="19">
        <v>6.2424830756469499E-2</v>
      </c>
      <c r="O13" s="19">
        <v>6.7342182717888194E-2</v>
      </c>
      <c r="P13" s="19">
        <v>9.05208756145882E-2</v>
      </c>
      <c r="Q13" s="19">
        <v>0.138748253229902</v>
      </c>
      <c r="R13" s="19"/>
      <c r="S13" s="19">
        <v>9.3395788844170102E-2</v>
      </c>
      <c r="T13" s="19">
        <v>8.0408181177650903E-2</v>
      </c>
      <c r="U13" s="19">
        <v>9.7560448764880306E-2</v>
      </c>
      <c r="V13" s="19">
        <v>7.9850004359610205E-2</v>
      </c>
      <c r="W13" s="19">
        <v>5.2301998132751097E-2</v>
      </c>
      <c r="X13" s="19">
        <v>0.110348998748219</v>
      </c>
      <c r="Y13" s="19">
        <v>0.161504908892418</v>
      </c>
      <c r="Z13" s="19">
        <v>4.4500787437747998E-2</v>
      </c>
      <c r="AA13" s="19">
        <v>7.7596563565904497E-2</v>
      </c>
      <c r="AB13" s="19">
        <v>7.6941988798201202E-2</v>
      </c>
      <c r="AC13" s="19">
        <v>0.107271146590681</v>
      </c>
      <c r="AD13" s="19">
        <v>5.3856013474192999E-2</v>
      </c>
      <c r="AE13" s="19"/>
      <c r="AF13" s="19">
        <v>8.4958597657976601E-2</v>
      </c>
      <c r="AG13" s="19">
        <v>8.2834757862064706E-2</v>
      </c>
      <c r="AH13" s="19">
        <v>9.0693832391443199E-2</v>
      </c>
      <c r="AI13" s="19"/>
      <c r="AJ13" s="19">
        <v>8.8475152370574697E-2</v>
      </c>
      <c r="AK13" s="19">
        <v>9.1353641890038695E-2</v>
      </c>
      <c r="AL13" s="19">
        <v>8.9608465595731907E-2</v>
      </c>
      <c r="AM13" s="19">
        <v>5.1866734751283901E-2</v>
      </c>
      <c r="AN13" s="19">
        <v>9.21351138984524E-2</v>
      </c>
      <c r="AO13" s="19"/>
      <c r="AP13" s="19">
        <v>8.3448865532568001E-2</v>
      </c>
      <c r="AQ13" s="19">
        <v>7.2920576263626594E-2</v>
      </c>
      <c r="AR13" s="19">
        <v>3.19091146060798E-2</v>
      </c>
      <c r="AS13" s="19"/>
      <c r="AT13" s="19">
        <v>9.3669718423196893E-2</v>
      </c>
      <c r="AU13" s="19">
        <v>7.05909280792065E-2</v>
      </c>
      <c r="AV13" s="19">
        <v>3.2504169356431099E-2</v>
      </c>
      <c r="AW13" s="19">
        <v>0.147242138620816</v>
      </c>
      <c r="AX13" s="19">
        <v>8.0007511696175801E-2</v>
      </c>
      <c r="AY13" s="19">
        <v>0.10004651658130199</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P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16" width="20.7265625" customWidth="1"/>
  </cols>
  <sheetData>
    <row r="2" spans="2:16" ht="40" customHeight="1" x14ac:dyDescent="0.35">
      <c r="D2" s="42" t="s">
        <v>354</v>
      </c>
      <c r="E2" s="38"/>
      <c r="F2" s="38"/>
      <c r="G2" s="38"/>
      <c r="H2" s="38"/>
      <c r="I2" s="38"/>
      <c r="J2" s="38"/>
      <c r="K2" s="38"/>
      <c r="L2" s="38"/>
      <c r="M2" s="38"/>
      <c r="N2" s="38"/>
      <c r="O2" s="38"/>
      <c r="P2" s="38"/>
    </row>
    <row r="6" spans="2:16" ht="50" customHeight="1" x14ac:dyDescent="0.35">
      <c r="B6" s="23" t="s">
        <v>14</v>
      </c>
      <c r="C6" s="23" t="s">
        <v>330</v>
      </c>
      <c r="D6" s="23" t="s">
        <v>328</v>
      </c>
      <c r="E6" s="23" t="s">
        <v>326</v>
      </c>
      <c r="F6" s="23" t="s">
        <v>331</v>
      </c>
      <c r="G6" s="23" t="s">
        <v>335</v>
      </c>
      <c r="H6" s="23" t="s">
        <v>332</v>
      </c>
      <c r="I6" s="23" t="s">
        <v>327</v>
      </c>
      <c r="J6" s="23" t="s">
        <v>325</v>
      </c>
      <c r="K6" s="23" t="s">
        <v>329</v>
      </c>
      <c r="L6" s="23" t="s">
        <v>323</v>
      </c>
      <c r="M6" s="23" t="s">
        <v>333</v>
      </c>
      <c r="N6" s="23" t="s">
        <v>334</v>
      </c>
      <c r="O6" s="23" t="s">
        <v>324</v>
      </c>
    </row>
    <row r="7" spans="2:16" x14ac:dyDescent="0.35">
      <c r="B7" s="18" t="s">
        <v>336</v>
      </c>
      <c r="C7" s="17">
        <v>0.19673927959431001</v>
      </c>
      <c r="D7" s="17">
        <v>8.0230387915356E-2</v>
      </c>
      <c r="E7" s="17">
        <v>4.3616504904766699E-2</v>
      </c>
      <c r="F7" s="17">
        <v>2.7777664155195999E-2</v>
      </c>
      <c r="G7" s="17">
        <v>2.3285359521027799E-2</v>
      </c>
      <c r="H7" s="17">
        <v>2.3939732745008099E-2</v>
      </c>
      <c r="I7" s="17">
        <v>5.55374778276417E-2</v>
      </c>
      <c r="J7" s="17">
        <v>4.5458759942093301E-2</v>
      </c>
      <c r="K7" s="17">
        <v>0.11042307281036901</v>
      </c>
      <c r="L7" s="17">
        <v>5.4995865436110097E-2</v>
      </c>
      <c r="M7" s="17">
        <v>5.9063186613949797E-2</v>
      </c>
      <c r="N7" s="17">
        <v>0.177142876189367</v>
      </c>
      <c r="O7" s="17">
        <v>2.32308143393734E-2</v>
      </c>
    </row>
    <row r="8" spans="2:16" x14ac:dyDescent="0.35">
      <c r="B8" s="18" t="s">
        <v>337</v>
      </c>
      <c r="C8" s="17">
        <v>0.41003889863978699</v>
      </c>
      <c r="D8" s="17">
        <v>0.373089264633088</v>
      </c>
      <c r="E8" s="17">
        <v>0.26369267620755499</v>
      </c>
      <c r="F8" s="17">
        <v>0.17870340931266199</v>
      </c>
      <c r="G8" s="17">
        <v>0.16017964974962101</v>
      </c>
      <c r="H8" s="17">
        <v>0.15021560107837101</v>
      </c>
      <c r="I8" s="17">
        <v>0.27060664621930602</v>
      </c>
      <c r="J8" s="17">
        <v>0.199319344568716</v>
      </c>
      <c r="K8" s="17">
        <v>0.34055217272927302</v>
      </c>
      <c r="L8" s="17">
        <v>0.25284927825676301</v>
      </c>
      <c r="M8" s="17">
        <v>0.26326143058671803</v>
      </c>
      <c r="N8" s="17">
        <v>0.43459790560039302</v>
      </c>
      <c r="O8" s="17">
        <v>0.126824293776131</v>
      </c>
    </row>
    <row r="9" spans="2:16" x14ac:dyDescent="0.35">
      <c r="B9" s="18" t="s">
        <v>338</v>
      </c>
      <c r="C9" s="17">
        <v>0.29569622968692799</v>
      </c>
      <c r="D9" s="17">
        <v>0.396924732397888</v>
      </c>
      <c r="E9" s="17">
        <v>0.37569121410120998</v>
      </c>
      <c r="F9" s="17">
        <v>0.44494453923156302</v>
      </c>
      <c r="G9" s="17">
        <v>0.43644601168582697</v>
      </c>
      <c r="H9" s="17">
        <v>0.35977164922589999</v>
      </c>
      <c r="I9" s="17">
        <v>0.39672237496632801</v>
      </c>
      <c r="J9" s="17">
        <v>0.45679209611145299</v>
      </c>
      <c r="K9" s="17">
        <v>0.35182161808189799</v>
      </c>
      <c r="L9" s="17">
        <v>0.36098978614418298</v>
      </c>
      <c r="M9" s="17">
        <v>0.36505532085425002</v>
      </c>
      <c r="N9" s="17">
        <v>0.28084170418627402</v>
      </c>
      <c r="O9" s="17">
        <v>0.32503732880059</v>
      </c>
    </row>
    <row r="10" spans="2:16" x14ac:dyDescent="0.35">
      <c r="B10" s="18" t="s">
        <v>339</v>
      </c>
      <c r="C10" s="17">
        <v>4.5714593713136902E-2</v>
      </c>
      <c r="D10" s="17">
        <v>0.103563432109434</v>
      </c>
      <c r="E10" s="17">
        <v>0.26295606652868903</v>
      </c>
      <c r="F10" s="17">
        <v>0.28613721036539302</v>
      </c>
      <c r="G10" s="17">
        <v>0.28339833700686901</v>
      </c>
      <c r="H10" s="17">
        <v>0.39487211937800698</v>
      </c>
      <c r="I10" s="17">
        <v>0.23220370294203499</v>
      </c>
      <c r="J10" s="17">
        <v>0.22617588228111599</v>
      </c>
      <c r="K10" s="17">
        <v>0.11923474458709001</v>
      </c>
      <c r="L10" s="17">
        <v>0.28507916340030598</v>
      </c>
      <c r="M10" s="17">
        <v>0.203186009644513</v>
      </c>
      <c r="N10" s="17">
        <v>5.0998719507322099E-2</v>
      </c>
      <c r="O10" s="17">
        <v>0.331674113439763</v>
      </c>
    </row>
    <row r="11" spans="2:16" x14ac:dyDescent="0.35">
      <c r="B11" s="18" t="s">
        <v>72</v>
      </c>
      <c r="C11" s="17">
        <v>5.1810998365838697E-2</v>
      </c>
      <c r="D11" s="17">
        <v>4.6192182944234002E-2</v>
      </c>
      <c r="E11" s="17">
        <v>5.4043538257779702E-2</v>
      </c>
      <c r="F11" s="17">
        <v>6.2437176935186099E-2</v>
      </c>
      <c r="G11" s="17">
        <v>9.6690642036655103E-2</v>
      </c>
      <c r="H11" s="17">
        <v>7.1200897572713695E-2</v>
      </c>
      <c r="I11" s="17">
        <v>4.4929798044689898E-2</v>
      </c>
      <c r="J11" s="17">
        <v>7.2253917096620698E-2</v>
      </c>
      <c r="K11" s="17">
        <v>7.7968391791369496E-2</v>
      </c>
      <c r="L11" s="17">
        <v>4.6085906762637803E-2</v>
      </c>
      <c r="M11" s="17">
        <v>0.10943405230057</v>
      </c>
      <c r="N11" s="17">
        <v>5.6418794516644798E-2</v>
      </c>
      <c r="O11" s="17">
        <v>0.19323344964414299</v>
      </c>
    </row>
    <row r="12" spans="2:16" x14ac:dyDescent="0.35">
      <c r="B12" s="16" t="s">
        <v>156</v>
      </c>
      <c r="C12" s="16"/>
      <c r="D12" s="16"/>
      <c r="E12" s="16"/>
      <c r="F12" s="16"/>
      <c r="G12" s="16"/>
      <c r="H12" s="16"/>
      <c r="I12" s="16"/>
      <c r="J12" s="16"/>
      <c r="K12" s="16"/>
      <c r="L12" s="16"/>
      <c r="M12" s="16"/>
      <c r="N12" s="16"/>
      <c r="O12" s="16"/>
    </row>
    <row r="13" spans="2:16" x14ac:dyDescent="0.35">
      <c r="B13" t="s">
        <v>77</v>
      </c>
    </row>
    <row r="14" spans="2:16" x14ac:dyDescent="0.35">
      <c r="B14" t="s">
        <v>78</v>
      </c>
    </row>
    <row r="18" spans="2:2" x14ac:dyDescent="0.35">
      <c r="B18"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0.19673927959431001</v>
      </c>
      <c r="D9" s="17">
        <v>0.18189634265294299</v>
      </c>
      <c r="E9" s="17">
        <v>0.21113790149261899</v>
      </c>
      <c r="F9" s="17"/>
      <c r="G9" s="17">
        <v>0.25147632103557599</v>
      </c>
      <c r="H9" s="17">
        <v>0.18752022422313999</v>
      </c>
      <c r="I9" s="17">
        <v>0.23638307049669299</v>
      </c>
      <c r="J9" s="17">
        <v>0.19465459113741099</v>
      </c>
      <c r="K9" s="17">
        <v>0.210339989069387</v>
      </c>
      <c r="L9" s="17">
        <v>0.12534462373379199</v>
      </c>
      <c r="M9" s="17"/>
      <c r="N9" s="17">
        <v>0.20243936565953499</v>
      </c>
      <c r="O9" s="17">
        <v>0.18205416889734</v>
      </c>
      <c r="P9" s="17">
        <v>0.22398008034262801</v>
      </c>
      <c r="Q9" s="17">
        <v>0.17994967144197699</v>
      </c>
      <c r="R9" s="17"/>
      <c r="S9" s="17">
        <v>0.21580306862221499</v>
      </c>
      <c r="T9" s="17">
        <v>0.17038749493274499</v>
      </c>
      <c r="U9" s="17">
        <v>0.196104163445737</v>
      </c>
      <c r="V9" s="17">
        <v>0.22875728976874801</v>
      </c>
      <c r="W9" s="17">
        <v>0.17856055711934199</v>
      </c>
      <c r="X9" s="17">
        <v>0.17743266260585799</v>
      </c>
      <c r="Y9" s="17">
        <v>0.176279723491236</v>
      </c>
      <c r="Z9" s="17">
        <v>0.16350798491062499</v>
      </c>
      <c r="AA9" s="17">
        <v>0.26286828361597298</v>
      </c>
      <c r="AB9" s="17">
        <v>0.13557928625353499</v>
      </c>
      <c r="AC9" s="17">
        <v>0.19939097258604699</v>
      </c>
      <c r="AD9" s="17">
        <v>0.27757210883954903</v>
      </c>
      <c r="AE9" s="17"/>
      <c r="AF9" s="17">
        <v>0.193235958880286</v>
      </c>
      <c r="AG9" s="17">
        <v>0.18337927538168999</v>
      </c>
      <c r="AH9" s="17">
        <v>0.215293697411409</v>
      </c>
      <c r="AI9" s="17"/>
      <c r="AJ9" s="17">
        <v>0.18113214384107301</v>
      </c>
      <c r="AK9" s="17">
        <v>0.20472734315029101</v>
      </c>
      <c r="AL9" s="17">
        <v>0.163400149134594</v>
      </c>
      <c r="AM9" s="17">
        <v>0.32006325242573103</v>
      </c>
      <c r="AN9" s="17">
        <v>0.22247892341672801</v>
      </c>
      <c r="AO9" s="17"/>
      <c r="AP9" s="17">
        <v>0.222306927603142</v>
      </c>
      <c r="AQ9" s="17">
        <v>0.226609469945975</v>
      </c>
      <c r="AR9" s="17">
        <v>0.14679055151954301</v>
      </c>
      <c r="AS9" s="17"/>
      <c r="AT9" s="17">
        <v>0.16624515607326201</v>
      </c>
      <c r="AU9" s="17">
        <v>0.19915824717368799</v>
      </c>
      <c r="AV9" s="17">
        <v>0.14701660200362901</v>
      </c>
      <c r="AW9" s="17">
        <v>0.23543740349901399</v>
      </c>
      <c r="AX9" s="17">
        <v>0.24731313676163699</v>
      </c>
      <c r="AY9" s="17">
        <v>0.21976194084897799</v>
      </c>
    </row>
    <row r="10" spans="2:51" x14ac:dyDescent="0.35">
      <c r="B10" s="18" t="s">
        <v>337</v>
      </c>
      <c r="C10" s="17">
        <v>0.41003889863978699</v>
      </c>
      <c r="D10" s="17">
        <v>0.41610243751912701</v>
      </c>
      <c r="E10" s="17">
        <v>0.40282292987524598</v>
      </c>
      <c r="F10" s="17"/>
      <c r="G10" s="17">
        <v>0.416354430076814</v>
      </c>
      <c r="H10" s="17">
        <v>0.45189796500396001</v>
      </c>
      <c r="I10" s="17">
        <v>0.38948127858187498</v>
      </c>
      <c r="J10" s="17">
        <v>0.398055528460588</v>
      </c>
      <c r="K10" s="17">
        <v>0.36393820297627699</v>
      </c>
      <c r="L10" s="17">
        <v>0.432233215950659</v>
      </c>
      <c r="M10" s="17"/>
      <c r="N10" s="17">
        <v>0.41311678763425302</v>
      </c>
      <c r="O10" s="17">
        <v>0.43316455673029602</v>
      </c>
      <c r="P10" s="17">
        <v>0.39330884937663002</v>
      </c>
      <c r="Q10" s="17">
        <v>0.40029118253949802</v>
      </c>
      <c r="R10" s="17"/>
      <c r="S10" s="17">
        <v>0.382978635201978</v>
      </c>
      <c r="T10" s="17">
        <v>0.42490165932138202</v>
      </c>
      <c r="U10" s="17">
        <v>0.44813024599338402</v>
      </c>
      <c r="V10" s="17">
        <v>0.358177955295023</v>
      </c>
      <c r="W10" s="17">
        <v>0.48675267996294802</v>
      </c>
      <c r="X10" s="17">
        <v>0.39516509024360302</v>
      </c>
      <c r="Y10" s="17">
        <v>0.44664378599961202</v>
      </c>
      <c r="Z10" s="17">
        <v>0.35842606609959499</v>
      </c>
      <c r="AA10" s="17">
        <v>0.37523634654883098</v>
      </c>
      <c r="AB10" s="17">
        <v>0.41513937456016597</v>
      </c>
      <c r="AC10" s="17">
        <v>0.49284965988353502</v>
      </c>
      <c r="AD10" s="17">
        <v>0.28730614713264002</v>
      </c>
      <c r="AE10" s="17"/>
      <c r="AF10" s="17">
        <v>0.40191145356921798</v>
      </c>
      <c r="AG10" s="17">
        <v>0.43146146395437501</v>
      </c>
      <c r="AH10" s="17">
        <v>0.38907048567983998</v>
      </c>
      <c r="AI10" s="17"/>
      <c r="AJ10" s="17">
        <v>0.38079437318182002</v>
      </c>
      <c r="AK10" s="17">
        <v>0.453473355712185</v>
      </c>
      <c r="AL10" s="17">
        <v>0.35791322331818398</v>
      </c>
      <c r="AM10" s="17">
        <v>0.34244721393604399</v>
      </c>
      <c r="AN10" s="17">
        <v>0.43132607763410102</v>
      </c>
      <c r="AO10" s="17"/>
      <c r="AP10" s="17">
        <v>0.39872846186163602</v>
      </c>
      <c r="AQ10" s="17">
        <v>0.41164634619124502</v>
      </c>
      <c r="AR10" s="17">
        <v>0.45781730665002501</v>
      </c>
      <c r="AS10" s="17"/>
      <c r="AT10" s="17">
        <v>0.42451942238603402</v>
      </c>
      <c r="AU10" s="17">
        <v>0.39636834942667698</v>
      </c>
      <c r="AV10" s="17">
        <v>0.50687835160675898</v>
      </c>
      <c r="AW10" s="17">
        <v>0.39006549630182202</v>
      </c>
      <c r="AX10" s="17">
        <v>0.38976212591338599</v>
      </c>
      <c r="AY10" s="17">
        <v>0.34255652982057999</v>
      </c>
    </row>
    <row r="11" spans="2:51" x14ac:dyDescent="0.35">
      <c r="B11" s="18" t="s">
        <v>338</v>
      </c>
      <c r="C11" s="17">
        <v>0.29569622968692799</v>
      </c>
      <c r="D11" s="17">
        <v>0.29521094279214399</v>
      </c>
      <c r="E11" s="17">
        <v>0.29692418652021002</v>
      </c>
      <c r="F11" s="17"/>
      <c r="G11" s="17">
        <v>0.23202985789875699</v>
      </c>
      <c r="H11" s="17">
        <v>0.24682699859929499</v>
      </c>
      <c r="I11" s="17">
        <v>0.28998721544078299</v>
      </c>
      <c r="J11" s="17">
        <v>0.30966404773323603</v>
      </c>
      <c r="K11" s="17">
        <v>0.34515518931350397</v>
      </c>
      <c r="L11" s="17">
        <v>0.33635301834440501</v>
      </c>
      <c r="M11" s="17"/>
      <c r="N11" s="17">
        <v>0.32379730198611201</v>
      </c>
      <c r="O11" s="17">
        <v>0.30124114363497601</v>
      </c>
      <c r="P11" s="17">
        <v>0.262224561652806</v>
      </c>
      <c r="Q11" s="17">
        <v>0.29024137624799101</v>
      </c>
      <c r="R11" s="17"/>
      <c r="S11" s="17">
        <v>0.31004243379604701</v>
      </c>
      <c r="T11" s="17">
        <v>0.275909591057731</v>
      </c>
      <c r="U11" s="17">
        <v>0.25246009289197102</v>
      </c>
      <c r="V11" s="17">
        <v>0.28758132077474202</v>
      </c>
      <c r="W11" s="17">
        <v>0.26284553034092301</v>
      </c>
      <c r="X11" s="17">
        <v>0.32994027399713</v>
      </c>
      <c r="Y11" s="17">
        <v>0.30904949095512901</v>
      </c>
      <c r="Z11" s="17">
        <v>0.37514437366255998</v>
      </c>
      <c r="AA11" s="17">
        <v>0.25004522452115502</v>
      </c>
      <c r="AB11" s="17">
        <v>0.362883007597815</v>
      </c>
      <c r="AC11" s="17">
        <v>0.21335594356152501</v>
      </c>
      <c r="AD11" s="17">
        <v>0.403858244701637</v>
      </c>
      <c r="AE11" s="17"/>
      <c r="AF11" s="17">
        <v>0.316475973956445</v>
      </c>
      <c r="AG11" s="17">
        <v>0.30219516423589399</v>
      </c>
      <c r="AH11" s="17">
        <v>0.24853601290744401</v>
      </c>
      <c r="AI11" s="17"/>
      <c r="AJ11" s="17">
        <v>0.332886553983614</v>
      </c>
      <c r="AK11" s="17">
        <v>0.26255202659494198</v>
      </c>
      <c r="AL11" s="17">
        <v>0.399301283435609</v>
      </c>
      <c r="AM11" s="17">
        <v>0.186250309905025</v>
      </c>
      <c r="AN11" s="17">
        <v>0.22223614961471999</v>
      </c>
      <c r="AO11" s="17"/>
      <c r="AP11" s="17">
        <v>0.32481454423734502</v>
      </c>
      <c r="AQ11" s="17">
        <v>0.28340660723689498</v>
      </c>
      <c r="AR11" s="17">
        <v>0.32261321778485302</v>
      </c>
      <c r="AS11" s="17"/>
      <c r="AT11" s="17">
        <v>0.32029717731215301</v>
      </c>
      <c r="AU11" s="17">
        <v>0.33321524404629999</v>
      </c>
      <c r="AV11" s="17">
        <v>0.24757996637159099</v>
      </c>
      <c r="AW11" s="17">
        <v>0.22841121806273501</v>
      </c>
      <c r="AX11" s="17">
        <v>0.25188288918262602</v>
      </c>
      <c r="AY11" s="17">
        <v>0.309299971672788</v>
      </c>
    </row>
    <row r="12" spans="2:51" x14ac:dyDescent="0.35">
      <c r="B12" s="18" t="s">
        <v>339</v>
      </c>
      <c r="C12" s="17">
        <v>4.5714593713136902E-2</v>
      </c>
      <c r="D12" s="17">
        <v>5.1254191637231099E-2</v>
      </c>
      <c r="E12" s="17">
        <v>4.0652690884266603E-2</v>
      </c>
      <c r="F12" s="17"/>
      <c r="G12" s="17">
        <v>3.9269199672587102E-2</v>
      </c>
      <c r="H12" s="17">
        <v>4.4046417405218002E-2</v>
      </c>
      <c r="I12" s="17">
        <v>5.1482537059279999E-2</v>
      </c>
      <c r="J12" s="17">
        <v>5.5116030028512099E-2</v>
      </c>
      <c r="K12" s="17">
        <v>3.3762742936929102E-2</v>
      </c>
      <c r="L12" s="17">
        <v>4.6931902903702603E-2</v>
      </c>
      <c r="M12" s="17"/>
      <c r="N12" s="17">
        <v>3.1493589663788298E-2</v>
      </c>
      <c r="O12" s="17">
        <v>4.9119997297499003E-2</v>
      </c>
      <c r="P12" s="17">
        <v>4.7213955495562503E-2</v>
      </c>
      <c r="Q12" s="17">
        <v>5.7728657968166099E-2</v>
      </c>
      <c r="R12" s="17"/>
      <c r="S12" s="17">
        <v>4.74088326469672E-2</v>
      </c>
      <c r="T12" s="17">
        <v>4.9894181484577103E-2</v>
      </c>
      <c r="U12" s="17">
        <v>4.8451912172782802E-2</v>
      </c>
      <c r="V12" s="17">
        <v>6.5318787992058105E-2</v>
      </c>
      <c r="W12" s="17">
        <v>2.3576587167121601E-2</v>
      </c>
      <c r="X12" s="17">
        <v>4.7661993129630098E-2</v>
      </c>
      <c r="Y12" s="17">
        <v>2.60822033166393E-2</v>
      </c>
      <c r="Z12" s="17">
        <v>4.5073114886288103E-2</v>
      </c>
      <c r="AA12" s="17">
        <v>6.5924142730837701E-2</v>
      </c>
      <c r="AB12" s="17">
        <v>4.0627150747254599E-2</v>
      </c>
      <c r="AC12" s="17">
        <v>3.04644393818524E-2</v>
      </c>
      <c r="AD12" s="17">
        <v>3.12634993261749E-2</v>
      </c>
      <c r="AE12" s="17"/>
      <c r="AF12" s="17">
        <v>3.8895099605838999E-2</v>
      </c>
      <c r="AG12" s="17">
        <v>4.2463898108018303E-2</v>
      </c>
      <c r="AH12" s="17">
        <v>7.1010882432455999E-2</v>
      </c>
      <c r="AI12" s="17"/>
      <c r="AJ12" s="17">
        <v>5.0950696321873198E-2</v>
      </c>
      <c r="AK12" s="17">
        <v>4.8502191288656502E-2</v>
      </c>
      <c r="AL12" s="17">
        <v>1.7150619303193601E-2</v>
      </c>
      <c r="AM12" s="17">
        <v>0.15123922373319901</v>
      </c>
      <c r="AN12" s="17">
        <v>4.6176228702456301E-2</v>
      </c>
      <c r="AO12" s="17"/>
      <c r="AP12" s="17">
        <v>2.3417056156194199E-2</v>
      </c>
      <c r="AQ12" s="17">
        <v>4.6339013030603102E-2</v>
      </c>
      <c r="AR12" s="17">
        <v>3.2033813796817502E-2</v>
      </c>
      <c r="AS12" s="17"/>
      <c r="AT12" s="17">
        <v>3.9128335200047402E-2</v>
      </c>
      <c r="AU12" s="17">
        <v>3.7754669633546303E-2</v>
      </c>
      <c r="AV12" s="17">
        <v>6.7213403032655897E-2</v>
      </c>
      <c r="AW12" s="17">
        <v>7.0408359344190999E-2</v>
      </c>
      <c r="AX12" s="17">
        <v>3.8241827496877399E-2</v>
      </c>
      <c r="AY12" s="17">
        <v>8.7866496697140806E-2</v>
      </c>
    </row>
    <row r="13" spans="2:51" x14ac:dyDescent="0.35">
      <c r="B13" s="18" t="s">
        <v>72</v>
      </c>
      <c r="C13" s="19">
        <v>5.1810998365838697E-2</v>
      </c>
      <c r="D13" s="19">
        <v>5.5536085398555202E-2</v>
      </c>
      <c r="E13" s="19">
        <v>4.84622912276583E-2</v>
      </c>
      <c r="F13" s="19"/>
      <c r="G13" s="19">
        <v>6.0870191316266802E-2</v>
      </c>
      <c r="H13" s="19">
        <v>6.9708394768386195E-2</v>
      </c>
      <c r="I13" s="19">
        <v>3.2665898421369098E-2</v>
      </c>
      <c r="J13" s="19">
        <v>4.2509802640253003E-2</v>
      </c>
      <c r="K13" s="19">
        <v>4.6803875703903403E-2</v>
      </c>
      <c r="L13" s="19">
        <v>5.9137239067441297E-2</v>
      </c>
      <c r="M13" s="19"/>
      <c r="N13" s="19">
        <v>2.9152955056311498E-2</v>
      </c>
      <c r="O13" s="19">
        <v>3.4420133439888902E-2</v>
      </c>
      <c r="P13" s="19">
        <v>7.3272553132374102E-2</v>
      </c>
      <c r="Q13" s="19">
        <v>7.1789111802367495E-2</v>
      </c>
      <c r="R13" s="19"/>
      <c r="S13" s="19">
        <v>4.3767029732792298E-2</v>
      </c>
      <c r="T13" s="19">
        <v>7.8907073203564798E-2</v>
      </c>
      <c r="U13" s="19">
        <v>5.4853585496125401E-2</v>
      </c>
      <c r="V13" s="19">
        <v>6.0164646169429001E-2</v>
      </c>
      <c r="W13" s="19">
        <v>4.8264645409664797E-2</v>
      </c>
      <c r="X13" s="19">
        <v>4.9799980023779299E-2</v>
      </c>
      <c r="Y13" s="19">
        <v>4.1944796237384001E-2</v>
      </c>
      <c r="Z13" s="19">
        <v>5.7848460440932503E-2</v>
      </c>
      <c r="AA13" s="19">
        <v>4.5926002583202903E-2</v>
      </c>
      <c r="AB13" s="19">
        <v>4.5771180841228797E-2</v>
      </c>
      <c r="AC13" s="19">
        <v>6.3938984587040906E-2</v>
      </c>
      <c r="AD13" s="19">
        <v>0</v>
      </c>
      <c r="AE13" s="19"/>
      <c r="AF13" s="19">
        <v>4.9481513988211899E-2</v>
      </c>
      <c r="AG13" s="19">
        <v>4.05001983200226E-2</v>
      </c>
      <c r="AH13" s="19">
        <v>7.6088921568850595E-2</v>
      </c>
      <c r="AI13" s="19"/>
      <c r="AJ13" s="19">
        <v>5.4236232671619401E-2</v>
      </c>
      <c r="AK13" s="19">
        <v>3.0745083253924999E-2</v>
      </c>
      <c r="AL13" s="19">
        <v>6.2234724808418899E-2</v>
      </c>
      <c r="AM13" s="19">
        <v>0</v>
      </c>
      <c r="AN13" s="19">
        <v>7.77826206319948E-2</v>
      </c>
      <c r="AO13" s="19"/>
      <c r="AP13" s="19">
        <v>3.0733010141682501E-2</v>
      </c>
      <c r="AQ13" s="19">
        <v>3.1998563595280999E-2</v>
      </c>
      <c r="AR13" s="19">
        <v>4.07451102487617E-2</v>
      </c>
      <c r="AS13" s="19"/>
      <c r="AT13" s="19">
        <v>4.9809909028502797E-2</v>
      </c>
      <c r="AU13" s="19">
        <v>3.35034897197889E-2</v>
      </c>
      <c r="AV13" s="19">
        <v>3.13116769853648E-2</v>
      </c>
      <c r="AW13" s="19">
        <v>7.5677522792238799E-2</v>
      </c>
      <c r="AX13" s="19">
        <v>7.2800020645473099E-2</v>
      </c>
      <c r="AY13" s="19">
        <v>4.0515060960512599E-2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8.0230387915356E-2</v>
      </c>
      <c r="D9" s="17">
        <v>8.8213936013574495E-2</v>
      </c>
      <c r="E9" s="17">
        <v>7.1635971640203799E-2</v>
      </c>
      <c r="F9" s="17"/>
      <c r="G9" s="17">
        <v>0.13222955563921601</v>
      </c>
      <c r="H9" s="17">
        <v>9.9364543530142194E-2</v>
      </c>
      <c r="I9" s="17">
        <v>7.4442199310348095E-2</v>
      </c>
      <c r="J9" s="17">
        <v>7.2379656379354396E-2</v>
      </c>
      <c r="K9" s="17">
        <v>4.3674827247424601E-2</v>
      </c>
      <c r="L9" s="17">
        <v>6.5632225206691805E-2</v>
      </c>
      <c r="M9" s="17"/>
      <c r="N9" s="17">
        <v>5.8960256185901401E-2</v>
      </c>
      <c r="O9" s="17">
        <v>7.1070896043971293E-2</v>
      </c>
      <c r="P9" s="17">
        <v>9.6768184766081497E-2</v>
      </c>
      <c r="Q9" s="17">
        <v>9.5430580907649304E-2</v>
      </c>
      <c r="R9" s="17"/>
      <c r="S9" s="17">
        <v>9.8181683201541706E-2</v>
      </c>
      <c r="T9" s="17">
        <v>5.5997181077560798E-2</v>
      </c>
      <c r="U9" s="17">
        <v>7.5732081169108595E-2</v>
      </c>
      <c r="V9" s="17">
        <v>4.0426540353781001E-2</v>
      </c>
      <c r="W9" s="17">
        <v>9.8213272797312998E-2</v>
      </c>
      <c r="X9" s="17">
        <v>0.108757721055896</v>
      </c>
      <c r="Y9" s="17">
        <v>8.83465810584938E-2</v>
      </c>
      <c r="Z9" s="17">
        <v>5.7530519485821899E-2</v>
      </c>
      <c r="AA9" s="17">
        <v>7.7638616803849494E-2</v>
      </c>
      <c r="AB9" s="17">
        <v>9.7959827935992505E-2</v>
      </c>
      <c r="AC9" s="17">
        <v>0.104035696087401</v>
      </c>
      <c r="AD9" s="17">
        <v>2.7606876932024502E-2</v>
      </c>
      <c r="AE9" s="17"/>
      <c r="AF9" s="17">
        <v>9.1493817099115707E-2</v>
      </c>
      <c r="AG9" s="17">
        <v>5.39219514299564E-2</v>
      </c>
      <c r="AH9" s="17">
        <v>0.119801042701228</v>
      </c>
      <c r="AI9" s="17"/>
      <c r="AJ9" s="17">
        <v>6.9831461511752402E-2</v>
      </c>
      <c r="AK9" s="17">
        <v>7.8184600377584207E-2</v>
      </c>
      <c r="AL9" s="17">
        <v>6.3632623317332895E-2</v>
      </c>
      <c r="AM9" s="17">
        <v>0.22520051034633001</v>
      </c>
      <c r="AN9" s="17">
        <v>0.12768358790307299</v>
      </c>
      <c r="AO9" s="17"/>
      <c r="AP9" s="17">
        <v>5.9905947393367499E-2</v>
      </c>
      <c r="AQ9" s="17">
        <v>9.0365575834241804E-2</v>
      </c>
      <c r="AR9" s="17">
        <v>6.43672327589076E-2</v>
      </c>
      <c r="AS9" s="17"/>
      <c r="AT9" s="17">
        <v>6.1267328771793299E-2</v>
      </c>
      <c r="AU9" s="17">
        <v>6.4625844211981906E-2</v>
      </c>
      <c r="AV9" s="17">
        <v>0.153272093379278</v>
      </c>
      <c r="AW9" s="17">
        <v>9.0640130411992606E-2</v>
      </c>
      <c r="AX9" s="17">
        <v>8.8893916319769506E-2</v>
      </c>
      <c r="AY9" s="17">
        <v>0.128959953550216</v>
      </c>
    </row>
    <row r="10" spans="2:51" x14ac:dyDescent="0.35">
      <c r="B10" s="18" t="s">
        <v>337</v>
      </c>
      <c r="C10" s="17">
        <v>0.373089264633088</v>
      </c>
      <c r="D10" s="17">
        <v>0.371980711635096</v>
      </c>
      <c r="E10" s="17">
        <v>0.37382199574401698</v>
      </c>
      <c r="F10" s="17"/>
      <c r="G10" s="17">
        <v>0.40824134984181099</v>
      </c>
      <c r="H10" s="17">
        <v>0.31777775671270903</v>
      </c>
      <c r="I10" s="17">
        <v>0.37780347318359703</v>
      </c>
      <c r="J10" s="17">
        <v>0.41731504409241399</v>
      </c>
      <c r="K10" s="17">
        <v>0.33789463354399402</v>
      </c>
      <c r="L10" s="17">
        <v>0.37328358563816599</v>
      </c>
      <c r="M10" s="17"/>
      <c r="N10" s="17">
        <v>0.38335249944318001</v>
      </c>
      <c r="O10" s="17">
        <v>0.37757883784938601</v>
      </c>
      <c r="P10" s="17">
        <v>0.37279875149322</v>
      </c>
      <c r="Q10" s="17">
        <v>0.35724505808690998</v>
      </c>
      <c r="R10" s="17"/>
      <c r="S10" s="17">
        <v>0.37236586683723899</v>
      </c>
      <c r="T10" s="17">
        <v>0.38657960206801201</v>
      </c>
      <c r="U10" s="17">
        <v>0.46292583989084801</v>
      </c>
      <c r="V10" s="17">
        <v>0.32156765635715101</v>
      </c>
      <c r="W10" s="17">
        <v>0.31069519805572099</v>
      </c>
      <c r="X10" s="17">
        <v>0.35985579519939997</v>
      </c>
      <c r="Y10" s="17">
        <v>0.376489780694922</v>
      </c>
      <c r="Z10" s="17">
        <v>0.37442622947314602</v>
      </c>
      <c r="AA10" s="17">
        <v>0.38245577273959003</v>
      </c>
      <c r="AB10" s="17">
        <v>0.352733042490886</v>
      </c>
      <c r="AC10" s="17">
        <v>0.43018958224616</v>
      </c>
      <c r="AD10" s="17">
        <v>0.34638619523369801</v>
      </c>
      <c r="AE10" s="17"/>
      <c r="AF10" s="17">
        <v>0.366206389541744</v>
      </c>
      <c r="AG10" s="17">
        <v>0.37269935942534499</v>
      </c>
      <c r="AH10" s="17">
        <v>0.406419519664866</v>
      </c>
      <c r="AI10" s="17"/>
      <c r="AJ10" s="17">
        <v>0.36461432609044397</v>
      </c>
      <c r="AK10" s="17">
        <v>0.35409815430137198</v>
      </c>
      <c r="AL10" s="17">
        <v>0.45252735919777798</v>
      </c>
      <c r="AM10" s="17">
        <v>0.25057250942974602</v>
      </c>
      <c r="AN10" s="17">
        <v>0.39126830271062302</v>
      </c>
      <c r="AO10" s="17"/>
      <c r="AP10" s="17">
        <v>0.40359401264120998</v>
      </c>
      <c r="AQ10" s="17">
        <v>0.37373739602199901</v>
      </c>
      <c r="AR10" s="17">
        <v>0.46603976864433999</v>
      </c>
      <c r="AS10" s="17"/>
      <c r="AT10" s="17">
        <v>0.37165016801805001</v>
      </c>
      <c r="AU10" s="17">
        <v>0.36876082196816201</v>
      </c>
      <c r="AV10" s="17">
        <v>0.33545355518426001</v>
      </c>
      <c r="AW10" s="17">
        <v>0.36672355859906902</v>
      </c>
      <c r="AX10" s="17">
        <v>0.38788646897350498</v>
      </c>
      <c r="AY10" s="17">
        <v>0.36783907094281698</v>
      </c>
    </row>
    <row r="11" spans="2:51" x14ac:dyDescent="0.35">
      <c r="B11" s="18" t="s">
        <v>338</v>
      </c>
      <c r="C11" s="17">
        <v>0.396924732397888</v>
      </c>
      <c r="D11" s="17">
        <v>0.39529141546030999</v>
      </c>
      <c r="E11" s="17">
        <v>0.39949150359109498</v>
      </c>
      <c r="F11" s="17"/>
      <c r="G11" s="17">
        <v>0.33798373819287703</v>
      </c>
      <c r="H11" s="17">
        <v>0.401698133070088</v>
      </c>
      <c r="I11" s="17">
        <v>0.40399651946057202</v>
      </c>
      <c r="J11" s="17">
        <v>0.376722510549926</v>
      </c>
      <c r="K11" s="17">
        <v>0.43617504510069099</v>
      </c>
      <c r="L11" s="17">
        <v>0.41852128045070303</v>
      </c>
      <c r="M11" s="17"/>
      <c r="N11" s="17">
        <v>0.42663853820623499</v>
      </c>
      <c r="O11" s="17">
        <v>0.39899592729939698</v>
      </c>
      <c r="P11" s="17">
        <v>0.37020652904958701</v>
      </c>
      <c r="Q11" s="17">
        <v>0.38739282585653001</v>
      </c>
      <c r="R11" s="17"/>
      <c r="S11" s="17">
        <v>0.40766127314731998</v>
      </c>
      <c r="T11" s="17">
        <v>0.39388335476117298</v>
      </c>
      <c r="U11" s="17">
        <v>0.33301809891825201</v>
      </c>
      <c r="V11" s="17">
        <v>0.46291700443517703</v>
      </c>
      <c r="W11" s="17">
        <v>0.460705858033646</v>
      </c>
      <c r="X11" s="17">
        <v>0.40343793496950098</v>
      </c>
      <c r="Y11" s="17">
        <v>0.39252500673475199</v>
      </c>
      <c r="Z11" s="17">
        <v>0.37486168843924</v>
      </c>
      <c r="AA11" s="17">
        <v>0.37891215964177499</v>
      </c>
      <c r="AB11" s="17">
        <v>0.35798415516738502</v>
      </c>
      <c r="AC11" s="17">
        <v>0.35245507445587398</v>
      </c>
      <c r="AD11" s="17">
        <v>0.45891500201142499</v>
      </c>
      <c r="AE11" s="17"/>
      <c r="AF11" s="17">
        <v>0.37285575595098203</v>
      </c>
      <c r="AG11" s="17">
        <v>0.43330808686580702</v>
      </c>
      <c r="AH11" s="17">
        <v>0.33103239218377001</v>
      </c>
      <c r="AI11" s="17"/>
      <c r="AJ11" s="17">
        <v>0.40574580857400799</v>
      </c>
      <c r="AK11" s="17">
        <v>0.444341504355175</v>
      </c>
      <c r="AL11" s="17">
        <v>0.35618116259326199</v>
      </c>
      <c r="AM11" s="17">
        <v>0.31499406679771802</v>
      </c>
      <c r="AN11" s="17">
        <v>0.31068570504217302</v>
      </c>
      <c r="AO11" s="17"/>
      <c r="AP11" s="17">
        <v>0.388253603826195</v>
      </c>
      <c r="AQ11" s="17">
        <v>0.41506913371747001</v>
      </c>
      <c r="AR11" s="17">
        <v>0.385183110747016</v>
      </c>
      <c r="AS11" s="17"/>
      <c r="AT11" s="17">
        <v>0.41730731767162699</v>
      </c>
      <c r="AU11" s="17">
        <v>0.41952149217016699</v>
      </c>
      <c r="AV11" s="17">
        <v>0.38457438861694898</v>
      </c>
      <c r="AW11" s="17">
        <v>0.33208678510172901</v>
      </c>
      <c r="AX11" s="17">
        <v>0.38467010280305097</v>
      </c>
      <c r="AY11" s="17">
        <v>0.33440977793592203</v>
      </c>
    </row>
    <row r="12" spans="2:51" x14ac:dyDescent="0.35">
      <c r="B12" s="18" t="s">
        <v>339</v>
      </c>
      <c r="C12" s="17">
        <v>0.103563432109434</v>
      </c>
      <c r="D12" s="17">
        <v>0.10734228284713</v>
      </c>
      <c r="E12" s="17">
        <v>0.10029990674366999</v>
      </c>
      <c r="F12" s="17"/>
      <c r="G12" s="17">
        <v>8.1446558936898505E-2</v>
      </c>
      <c r="H12" s="17">
        <v>0.114344136377674</v>
      </c>
      <c r="I12" s="17">
        <v>0.10233556808431001</v>
      </c>
      <c r="J12" s="17">
        <v>0.11069352498237001</v>
      </c>
      <c r="K12" s="17">
        <v>0.13509947129085201</v>
      </c>
      <c r="L12" s="17">
        <v>8.5188190504241507E-2</v>
      </c>
      <c r="M12" s="17"/>
      <c r="N12" s="17">
        <v>0.10425738753918901</v>
      </c>
      <c r="O12" s="17">
        <v>0.106671338360204</v>
      </c>
      <c r="P12" s="17">
        <v>9.0018875928737793E-2</v>
      </c>
      <c r="Q12" s="17">
        <v>0.113893138779127</v>
      </c>
      <c r="R12" s="17"/>
      <c r="S12" s="17">
        <v>7.9370803500874498E-2</v>
      </c>
      <c r="T12" s="17">
        <v>0.117896317638952</v>
      </c>
      <c r="U12" s="17">
        <v>7.9631474263991101E-2</v>
      </c>
      <c r="V12" s="17">
        <v>0.12937523157867101</v>
      </c>
      <c r="W12" s="17">
        <v>0.121583087960284</v>
      </c>
      <c r="X12" s="17">
        <v>0.10009770071285599</v>
      </c>
      <c r="Y12" s="17">
        <v>7.6164169125266495E-2</v>
      </c>
      <c r="Z12" s="17">
        <v>0.156236916995762</v>
      </c>
      <c r="AA12" s="17">
        <v>0.10404560305703001</v>
      </c>
      <c r="AB12" s="17">
        <v>0.114322455608204</v>
      </c>
      <c r="AC12" s="17">
        <v>8.1888051220445499E-2</v>
      </c>
      <c r="AD12" s="17">
        <v>0.11198109362316699</v>
      </c>
      <c r="AE12" s="17"/>
      <c r="AF12" s="17">
        <v>0.117998194916817</v>
      </c>
      <c r="AG12" s="17">
        <v>0.105382583924055</v>
      </c>
      <c r="AH12" s="17">
        <v>0.100270088971761</v>
      </c>
      <c r="AI12" s="17"/>
      <c r="AJ12" s="17">
        <v>0.10507962427946101</v>
      </c>
      <c r="AK12" s="17">
        <v>0.101802662436093</v>
      </c>
      <c r="AL12" s="17">
        <v>8.1646693544698001E-2</v>
      </c>
      <c r="AM12" s="17">
        <v>0.20923291342620601</v>
      </c>
      <c r="AN12" s="17">
        <v>0.108716172087264</v>
      </c>
      <c r="AO12" s="17"/>
      <c r="AP12" s="17">
        <v>0.101726266973549</v>
      </c>
      <c r="AQ12" s="17">
        <v>9.6871205053421894E-2</v>
      </c>
      <c r="AR12" s="17">
        <v>6.2279934820884397E-2</v>
      </c>
      <c r="AS12" s="17"/>
      <c r="AT12" s="17">
        <v>0.10562622122064599</v>
      </c>
      <c r="AU12" s="17">
        <v>0.11462021199042</v>
      </c>
      <c r="AV12" s="17">
        <v>7.8779069899038004E-2</v>
      </c>
      <c r="AW12" s="17">
        <v>0.15389813284821499</v>
      </c>
      <c r="AX12" s="17">
        <v>7.67332313844169E-2</v>
      </c>
      <c r="AY12" s="17">
        <v>0.10955751486538499</v>
      </c>
    </row>
    <row r="13" spans="2:51" x14ac:dyDescent="0.35">
      <c r="B13" s="18" t="s">
        <v>72</v>
      </c>
      <c r="C13" s="19">
        <v>4.6192182944234002E-2</v>
      </c>
      <c r="D13" s="19">
        <v>3.7171654043889897E-2</v>
      </c>
      <c r="E13" s="19">
        <v>5.4750622281013503E-2</v>
      </c>
      <c r="F13" s="19"/>
      <c r="G13" s="19">
        <v>4.0098797389197499E-2</v>
      </c>
      <c r="H13" s="19">
        <v>6.6815430309386706E-2</v>
      </c>
      <c r="I13" s="19">
        <v>4.1422239961172697E-2</v>
      </c>
      <c r="J13" s="19">
        <v>2.2889263995935501E-2</v>
      </c>
      <c r="K13" s="19">
        <v>4.7156022817038103E-2</v>
      </c>
      <c r="L13" s="19">
        <v>5.7374718200196899E-2</v>
      </c>
      <c r="M13" s="19"/>
      <c r="N13" s="19">
        <v>2.6791318625495601E-2</v>
      </c>
      <c r="O13" s="19">
        <v>4.5683000447042398E-2</v>
      </c>
      <c r="P13" s="19">
        <v>7.0207658762373504E-2</v>
      </c>
      <c r="Q13" s="19">
        <v>4.6038396369783803E-2</v>
      </c>
      <c r="R13" s="19"/>
      <c r="S13" s="19">
        <v>4.2420373313024798E-2</v>
      </c>
      <c r="T13" s="19">
        <v>4.5643544454302402E-2</v>
      </c>
      <c r="U13" s="19">
        <v>4.8692505757800403E-2</v>
      </c>
      <c r="V13" s="19">
        <v>4.5713567275218997E-2</v>
      </c>
      <c r="W13" s="19">
        <v>8.80258315303626E-3</v>
      </c>
      <c r="X13" s="19">
        <v>2.7850848062346899E-2</v>
      </c>
      <c r="Y13" s="19">
        <v>6.6474462386566596E-2</v>
      </c>
      <c r="Z13" s="19">
        <v>3.6944645606030502E-2</v>
      </c>
      <c r="AA13" s="19">
        <v>5.6947847757756097E-2</v>
      </c>
      <c r="AB13" s="19">
        <v>7.7000518797532405E-2</v>
      </c>
      <c r="AC13" s="19">
        <v>3.1431595990119097E-2</v>
      </c>
      <c r="AD13" s="19">
        <v>5.5110832199685003E-2</v>
      </c>
      <c r="AE13" s="19"/>
      <c r="AF13" s="19">
        <v>5.1445842491341098E-2</v>
      </c>
      <c r="AG13" s="19">
        <v>3.4688018354837299E-2</v>
      </c>
      <c r="AH13" s="19">
        <v>4.2476956478375801E-2</v>
      </c>
      <c r="AI13" s="19"/>
      <c r="AJ13" s="19">
        <v>5.4728779544334701E-2</v>
      </c>
      <c r="AK13" s="19">
        <v>2.1573078529775601E-2</v>
      </c>
      <c r="AL13" s="19">
        <v>4.6012161346929599E-2</v>
      </c>
      <c r="AM13" s="19">
        <v>0</v>
      </c>
      <c r="AN13" s="19">
        <v>6.1646232256866398E-2</v>
      </c>
      <c r="AO13" s="19"/>
      <c r="AP13" s="19">
        <v>4.6520169165679102E-2</v>
      </c>
      <c r="AQ13" s="19">
        <v>2.39566893728674E-2</v>
      </c>
      <c r="AR13" s="19">
        <v>2.2129953028852001E-2</v>
      </c>
      <c r="AS13" s="19"/>
      <c r="AT13" s="19">
        <v>4.4148964317882997E-2</v>
      </c>
      <c r="AU13" s="19">
        <v>3.24716296592686E-2</v>
      </c>
      <c r="AV13" s="19">
        <v>4.7920892920475501E-2</v>
      </c>
      <c r="AW13" s="19">
        <v>5.6651393038994698E-2</v>
      </c>
      <c r="AX13" s="19">
        <v>6.1816280519257097E-2</v>
      </c>
      <c r="AY13" s="19">
        <v>5.9233682705660998E-2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4.3616504904766699E-2</v>
      </c>
      <c r="D9" s="17">
        <v>4.7742039737170297E-2</v>
      </c>
      <c r="E9" s="17">
        <v>3.9871780827154403E-2</v>
      </c>
      <c r="F9" s="17"/>
      <c r="G9" s="17">
        <v>8.1382395724815607E-2</v>
      </c>
      <c r="H9" s="17">
        <v>4.66143775201356E-2</v>
      </c>
      <c r="I9" s="17">
        <v>4.0249492383699598E-2</v>
      </c>
      <c r="J9" s="17">
        <v>2.84127537119277E-2</v>
      </c>
      <c r="K9" s="17">
        <v>4.5332923257455499E-2</v>
      </c>
      <c r="L9" s="17">
        <v>2.92670474664447E-2</v>
      </c>
      <c r="M9" s="17"/>
      <c r="N9" s="17">
        <v>4.6100019940116602E-2</v>
      </c>
      <c r="O9" s="17">
        <v>3.8056321500778402E-2</v>
      </c>
      <c r="P9" s="17">
        <v>5.8147984160704602E-2</v>
      </c>
      <c r="Q9" s="17">
        <v>3.2456507284511597E-2</v>
      </c>
      <c r="R9" s="17"/>
      <c r="S9" s="17">
        <v>7.4601293950498998E-2</v>
      </c>
      <c r="T9" s="17">
        <v>3.8952591067290397E-2</v>
      </c>
      <c r="U9" s="17">
        <v>3.2543368151626603E-2</v>
      </c>
      <c r="V9" s="17">
        <v>2.3786674051806501E-2</v>
      </c>
      <c r="W9" s="17">
        <v>2.9134002945475999E-2</v>
      </c>
      <c r="X9" s="17">
        <v>4.3030737966779198E-2</v>
      </c>
      <c r="Y9" s="17">
        <v>5.04786966780933E-2</v>
      </c>
      <c r="Z9" s="17">
        <v>0</v>
      </c>
      <c r="AA9" s="17">
        <v>5.4505607551502001E-2</v>
      </c>
      <c r="AB9" s="17">
        <v>4.1771662160934697E-2</v>
      </c>
      <c r="AC9" s="17">
        <v>8.5345748418738696E-2</v>
      </c>
      <c r="AD9" s="17">
        <v>0</v>
      </c>
      <c r="AE9" s="17"/>
      <c r="AF9" s="17">
        <v>3.5082589747811199E-2</v>
      </c>
      <c r="AG9" s="17">
        <v>3.83599387426359E-2</v>
      </c>
      <c r="AH9" s="17">
        <v>5.6729449852840903E-2</v>
      </c>
      <c r="AI9" s="17"/>
      <c r="AJ9" s="17">
        <v>3.3934077829183902E-2</v>
      </c>
      <c r="AK9" s="17">
        <v>5.4900706435645603E-2</v>
      </c>
      <c r="AL9" s="17">
        <v>1.8629222167586699E-2</v>
      </c>
      <c r="AM9" s="17">
        <v>5.6818087362322897E-2</v>
      </c>
      <c r="AN9" s="17">
        <v>5.8361418287951501E-2</v>
      </c>
      <c r="AO9" s="17"/>
      <c r="AP9" s="17">
        <v>6.7763966687533705E-2</v>
      </c>
      <c r="AQ9" s="17">
        <v>5.8820705198249702E-2</v>
      </c>
      <c r="AR9" s="17">
        <v>1.00660531216105E-2</v>
      </c>
      <c r="AS9" s="17"/>
      <c r="AT9" s="17">
        <v>3.8760896391737597E-2</v>
      </c>
      <c r="AU9" s="17">
        <v>3.0076244790076201E-2</v>
      </c>
      <c r="AV9" s="17">
        <v>7.6977657874816294E-2</v>
      </c>
      <c r="AW9" s="17">
        <v>6.14335509886616E-2</v>
      </c>
      <c r="AX9" s="17">
        <v>4.2326335128232098E-2</v>
      </c>
      <c r="AY9" s="17">
        <v>3.9293342090844501E-2</v>
      </c>
    </row>
    <row r="10" spans="2:51" x14ac:dyDescent="0.35">
      <c r="B10" s="18" t="s">
        <v>337</v>
      </c>
      <c r="C10" s="17">
        <v>0.26369267620755499</v>
      </c>
      <c r="D10" s="17">
        <v>0.29002610854007199</v>
      </c>
      <c r="E10" s="17">
        <v>0.23975145844426099</v>
      </c>
      <c r="F10" s="17"/>
      <c r="G10" s="17">
        <v>0.26758928962867601</v>
      </c>
      <c r="H10" s="17">
        <v>0.27504250344690501</v>
      </c>
      <c r="I10" s="17">
        <v>0.26866823346938301</v>
      </c>
      <c r="J10" s="17">
        <v>0.21505585505550501</v>
      </c>
      <c r="K10" s="17">
        <v>0.25282160640434598</v>
      </c>
      <c r="L10" s="17">
        <v>0.29506847396782798</v>
      </c>
      <c r="M10" s="17"/>
      <c r="N10" s="17">
        <v>0.29008632130273398</v>
      </c>
      <c r="O10" s="17">
        <v>0.23953159851067499</v>
      </c>
      <c r="P10" s="17">
        <v>0.27607557396694099</v>
      </c>
      <c r="Q10" s="17">
        <v>0.24763916651816401</v>
      </c>
      <c r="R10" s="17"/>
      <c r="S10" s="17">
        <v>0.29857268645274898</v>
      </c>
      <c r="T10" s="17">
        <v>0.18778005532231801</v>
      </c>
      <c r="U10" s="17">
        <v>0.33456884479719801</v>
      </c>
      <c r="V10" s="17">
        <v>0.27007450877767097</v>
      </c>
      <c r="W10" s="17">
        <v>0.26074604632459703</v>
      </c>
      <c r="X10" s="17">
        <v>0.28897087946700301</v>
      </c>
      <c r="Y10" s="17">
        <v>0.27931906259765699</v>
      </c>
      <c r="Z10" s="17">
        <v>0.20229505902485401</v>
      </c>
      <c r="AA10" s="17">
        <v>0.24729412526549599</v>
      </c>
      <c r="AB10" s="17">
        <v>0.29285272155803399</v>
      </c>
      <c r="AC10" s="17">
        <v>0.25560577874748103</v>
      </c>
      <c r="AD10" s="17">
        <v>0.15395421694124301</v>
      </c>
      <c r="AE10" s="17"/>
      <c r="AF10" s="17">
        <v>0.24622851989796901</v>
      </c>
      <c r="AG10" s="17">
        <v>0.27639618684055101</v>
      </c>
      <c r="AH10" s="17">
        <v>0.251486276950383</v>
      </c>
      <c r="AI10" s="17"/>
      <c r="AJ10" s="17">
        <v>0.293826572653066</v>
      </c>
      <c r="AK10" s="17">
        <v>0.25023910495137303</v>
      </c>
      <c r="AL10" s="17">
        <v>0.29581671214557997</v>
      </c>
      <c r="AM10" s="17">
        <v>0.120802889741683</v>
      </c>
      <c r="AN10" s="17">
        <v>0.25702421204551101</v>
      </c>
      <c r="AO10" s="17"/>
      <c r="AP10" s="17">
        <v>0.36809036908123099</v>
      </c>
      <c r="AQ10" s="17">
        <v>0.24971576492328201</v>
      </c>
      <c r="AR10" s="17">
        <v>0.297375634272106</v>
      </c>
      <c r="AS10" s="17"/>
      <c r="AT10" s="17">
        <v>0.29054919095651799</v>
      </c>
      <c r="AU10" s="17">
        <v>0.25617664847879201</v>
      </c>
      <c r="AV10" s="17">
        <v>0.18331584050289501</v>
      </c>
      <c r="AW10" s="17">
        <v>0.21072183650651799</v>
      </c>
      <c r="AX10" s="17">
        <v>0.27202125653340098</v>
      </c>
      <c r="AY10" s="17">
        <v>0.34907573049278601</v>
      </c>
    </row>
    <row r="11" spans="2:51" x14ac:dyDescent="0.35">
      <c r="B11" s="18" t="s">
        <v>338</v>
      </c>
      <c r="C11" s="17">
        <v>0.37569121410120998</v>
      </c>
      <c r="D11" s="17">
        <v>0.36981543836453401</v>
      </c>
      <c r="E11" s="17">
        <v>0.38088986885565301</v>
      </c>
      <c r="F11" s="17"/>
      <c r="G11" s="17">
        <v>0.41565501576772901</v>
      </c>
      <c r="H11" s="17">
        <v>0.34078113596140303</v>
      </c>
      <c r="I11" s="17">
        <v>0.34188878650184901</v>
      </c>
      <c r="J11" s="17">
        <v>0.39199888497701202</v>
      </c>
      <c r="K11" s="17">
        <v>0.32505383377604102</v>
      </c>
      <c r="L11" s="17">
        <v>0.42243328068831199</v>
      </c>
      <c r="M11" s="17"/>
      <c r="N11" s="17">
        <v>0.41956063333914001</v>
      </c>
      <c r="O11" s="17">
        <v>0.38904310784627699</v>
      </c>
      <c r="P11" s="17">
        <v>0.32608449765677699</v>
      </c>
      <c r="Q11" s="17">
        <v>0.36043896262688002</v>
      </c>
      <c r="R11" s="17"/>
      <c r="S11" s="17">
        <v>0.39401109758882802</v>
      </c>
      <c r="T11" s="17">
        <v>0.425707642045277</v>
      </c>
      <c r="U11" s="17">
        <v>0.28968836294718298</v>
      </c>
      <c r="V11" s="17">
        <v>0.2958052214004</v>
      </c>
      <c r="W11" s="17">
        <v>0.38628848082608402</v>
      </c>
      <c r="X11" s="17">
        <v>0.390083214214761</v>
      </c>
      <c r="Y11" s="17">
        <v>0.36964628297036001</v>
      </c>
      <c r="Z11" s="17">
        <v>0.48411930616979199</v>
      </c>
      <c r="AA11" s="17">
        <v>0.37603142750171498</v>
      </c>
      <c r="AB11" s="17">
        <v>0.40233429046116098</v>
      </c>
      <c r="AC11" s="17">
        <v>0.338686883234253</v>
      </c>
      <c r="AD11" s="17">
        <v>0.36231101897032802</v>
      </c>
      <c r="AE11" s="17"/>
      <c r="AF11" s="17">
        <v>0.35920112614824801</v>
      </c>
      <c r="AG11" s="17">
        <v>0.39693644701833303</v>
      </c>
      <c r="AH11" s="17">
        <v>0.33658900177514001</v>
      </c>
      <c r="AI11" s="17"/>
      <c r="AJ11" s="17">
        <v>0.36723786947352699</v>
      </c>
      <c r="AK11" s="17">
        <v>0.41618395389615698</v>
      </c>
      <c r="AL11" s="17">
        <v>0.40883585989917698</v>
      </c>
      <c r="AM11" s="17">
        <v>0.187004985044878</v>
      </c>
      <c r="AN11" s="17">
        <v>0.25340848753925899</v>
      </c>
      <c r="AO11" s="17"/>
      <c r="AP11" s="17">
        <v>0.34861715124161702</v>
      </c>
      <c r="AQ11" s="17">
        <v>0.40807246276846798</v>
      </c>
      <c r="AR11" s="17">
        <v>0.46555907822023701</v>
      </c>
      <c r="AS11" s="17"/>
      <c r="AT11" s="17">
        <v>0.39620907997907101</v>
      </c>
      <c r="AU11" s="17">
        <v>0.34312301994918498</v>
      </c>
      <c r="AV11" s="17">
        <v>0.33730586703804799</v>
      </c>
      <c r="AW11" s="17">
        <v>0.38730807476023499</v>
      </c>
      <c r="AX11" s="17">
        <v>0.38810902924056101</v>
      </c>
      <c r="AY11" s="17">
        <v>0.34114335988905597</v>
      </c>
    </row>
    <row r="12" spans="2:51" x14ac:dyDescent="0.35">
      <c r="B12" s="18" t="s">
        <v>339</v>
      </c>
      <c r="C12" s="17">
        <v>0.26295606652868903</v>
      </c>
      <c r="D12" s="17">
        <v>0.24909674420321701</v>
      </c>
      <c r="E12" s="17">
        <v>0.27527111033160201</v>
      </c>
      <c r="F12" s="17"/>
      <c r="G12" s="17">
        <v>0.15561835549289199</v>
      </c>
      <c r="H12" s="17">
        <v>0.27869034919021801</v>
      </c>
      <c r="I12" s="17">
        <v>0.318875797324294</v>
      </c>
      <c r="J12" s="17">
        <v>0.32579097863302398</v>
      </c>
      <c r="K12" s="17">
        <v>0.32531590501825602</v>
      </c>
      <c r="L12" s="17">
        <v>0.18667599261072301</v>
      </c>
      <c r="M12" s="17"/>
      <c r="N12" s="17">
        <v>0.21232213078297801</v>
      </c>
      <c r="O12" s="17">
        <v>0.29549613959783499</v>
      </c>
      <c r="P12" s="17">
        <v>0.26919911143276498</v>
      </c>
      <c r="Q12" s="17">
        <v>0.28235929764429502</v>
      </c>
      <c r="R12" s="17"/>
      <c r="S12" s="17">
        <v>0.16164105971222101</v>
      </c>
      <c r="T12" s="17">
        <v>0.27952669691242699</v>
      </c>
      <c r="U12" s="17">
        <v>0.261309077416984</v>
      </c>
      <c r="V12" s="17">
        <v>0.33489213801215001</v>
      </c>
      <c r="W12" s="17">
        <v>0.30621658585435702</v>
      </c>
      <c r="X12" s="17">
        <v>0.240302256632657</v>
      </c>
      <c r="Y12" s="17">
        <v>0.249726979980924</v>
      </c>
      <c r="Z12" s="17">
        <v>0.27664098919932301</v>
      </c>
      <c r="AA12" s="17">
        <v>0.28474896042536801</v>
      </c>
      <c r="AB12" s="17">
        <v>0.22471000760941701</v>
      </c>
      <c r="AC12" s="17">
        <v>0.26539442235957</v>
      </c>
      <c r="AD12" s="17">
        <v>0.42272849117276601</v>
      </c>
      <c r="AE12" s="17"/>
      <c r="AF12" s="17">
        <v>0.30378311641311101</v>
      </c>
      <c r="AG12" s="17">
        <v>0.252456539956184</v>
      </c>
      <c r="AH12" s="17">
        <v>0.27852981250299502</v>
      </c>
      <c r="AI12" s="17"/>
      <c r="AJ12" s="17">
        <v>0.25591645806913899</v>
      </c>
      <c r="AK12" s="17">
        <v>0.25402017657290998</v>
      </c>
      <c r="AL12" s="17">
        <v>0.213330540101932</v>
      </c>
      <c r="AM12" s="17">
        <v>0.54357744103084404</v>
      </c>
      <c r="AN12" s="17">
        <v>0.33380416996380602</v>
      </c>
      <c r="AO12" s="17"/>
      <c r="AP12" s="17">
        <v>0.17085236260383699</v>
      </c>
      <c r="AQ12" s="17">
        <v>0.253206693968827</v>
      </c>
      <c r="AR12" s="17">
        <v>0.20404527758205501</v>
      </c>
      <c r="AS12" s="17"/>
      <c r="AT12" s="17">
        <v>0.22641499280952301</v>
      </c>
      <c r="AU12" s="17">
        <v>0.33697093654153698</v>
      </c>
      <c r="AV12" s="17">
        <v>0.32377469487767802</v>
      </c>
      <c r="AW12" s="17">
        <v>0.23665662825334899</v>
      </c>
      <c r="AX12" s="17">
        <v>0.23823522464079</v>
      </c>
      <c r="AY12" s="17">
        <v>0.211196205266863</v>
      </c>
    </row>
    <row r="13" spans="2:51" x14ac:dyDescent="0.35">
      <c r="B13" s="18" t="s">
        <v>72</v>
      </c>
      <c r="C13" s="19">
        <v>5.4043538257779702E-2</v>
      </c>
      <c r="D13" s="19">
        <v>4.3319669155007297E-2</v>
      </c>
      <c r="E13" s="19">
        <v>6.42157815413293E-2</v>
      </c>
      <c r="F13" s="19"/>
      <c r="G13" s="19">
        <v>7.9754943385887303E-2</v>
      </c>
      <c r="H13" s="19">
        <v>5.88716338813376E-2</v>
      </c>
      <c r="I13" s="19">
        <v>3.0317690320774301E-2</v>
      </c>
      <c r="J13" s="19">
        <v>3.8741527622530997E-2</v>
      </c>
      <c r="K13" s="19">
        <v>5.1475731543900602E-2</v>
      </c>
      <c r="L13" s="19">
        <v>6.6555205266691897E-2</v>
      </c>
      <c r="M13" s="19"/>
      <c r="N13" s="19">
        <v>3.19308946350313E-2</v>
      </c>
      <c r="O13" s="19">
        <v>3.7872832544435103E-2</v>
      </c>
      <c r="P13" s="19">
        <v>7.0492832782812598E-2</v>
      </c>
      <c r="Q13" s="19">
        <v>7.7106065926149298E-2</v>
      </c>
      <c r="R13" s="19"/>
      <c r="S13" s="19">
        <v>7.1173862295702606E-2</v>
      </c>
      <c r="T13" s="19">
        <v>6.8033014652688101E-2</v>
      </c>
      <c r="U13" s="19">
        <v>8.18903466870083E-2</v>
      </c>
      <c r="V13" s="19">
        <v>7.5441457757972896E-2</v>
      </c>
      <c r="W13" s="19">
        <v>1.7614884049485299E-2</v>
      </c>
      <c r="X13" s="19">
        <v>3.7612911718799998E-2</v>
      </c>
      <c r="Y13" s="19">
        <v>5.0828977772965502E-2</v>
      </c>
      <c r="Z13" s="19">
        <v>3.6944645606030502E-2</v>
      </c>
      <c r="AA13" s="19">
        <v>3.7419879255918699E-2</v>
      </c>
      <c r="AB13" s="19">
        <v>3.8331318210452998E-2</v>
      </c>
      <c r="AC13" s="19">
        <v>5.49671672399571E-2</v>
      </c>
      <c r="AD13" s="19">
        <v>6.1006272915663101E-2</v>
      </c>
      <c r="AE13" s="19"/>
      <c r="AF13" s="19">
        <v>5.5704647792860697E-2</v>
      </c>
      <c r="AG13" s="19">
        <v>3.5850887442295802E-2</v>
      </c>
      <c r="AH13" s="19">
        <v>7.6665458918641002E-2</v>
      </c>
      <c r="AI13" s="19"/>
      <c r="AJ13" s="19">
        <v>4.9085021975083701E-2</v>
      </c>
      <c r="AK13" s="19">
        <v>2.4656058143914601E-2</v>
      </c>
      <c r="AL13" s="19">
        <v>6.3387665685724404E-2</v>
      </c>
      <c r="AM13" s="19">
        <v>9.1796596820272303E-2</v>
      </c>
      <c r="AN13" s="19">
        <v>9.7401712163472598E-2</v>
      </c>
      <c r="AO13" s="19"/>
      <c r="AP13" s="19">
        <v>4.4676150385781599E-2</v>
      </c>
      <c r="AQ13" s="19">
        <v>3.0184373141172401E-2</v>
      </c>
      <c r="AR13" s="19">
        <v>2.2953956803991701E-2</v>
      </c>
      <c r="AS13" s="19"/>
      <c r="AT13" s="19">
        <v>4.80658398631503E-2</v>
      </c>
      <c r="AU13" s="19">
        <v>3.3653150240409997E-2</v>
      </c>
      <c r="AV13" s="19">
        <v>7.8625939706562994E-2</v>
      </c>
      <c r="AW13" s="19">
        <v>0.103879909491236</v>
      </c>
      <c r="AX13" s="19">
        <v>5.9308154457015698E-2</v>
      </c>
      <c r="AY13" s="19">
        <v>5.9291362260450002E-2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Y18"/>
  <sheetViews>
    <sheetView showGridLines="0" workbookViewId="0">
      <pane xSplit="2" topLeftCell="C1" activePane="topRight" state="frozen"/>
      <selection activeCell="AV1" sqref="AV1:AV1048576"/>
      <selection pane="topRight" activeCell="D11" sqref="D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2.7777664155195999E-2</v>
      </c>
      <c r="D9" s="17">
        <v>3.5814955424832901E-2</v>
      </c>
      <c r="E9" s="17">
        <v>2.03325433520249E-2</v>
      </c>
      <c r="F9" s="17"/>
      <c r="G9" s="17">
        <v>4.57731626923343E-2</v>
      </c>
      <c r="H9" s="17">
        <v>3.7706243826105303E-2</v>
      </c>
      <c r="I9" s="17">
        <v>3.8629703850003E-2</v>
      </c>
      <c r="J9" s="17">
        <v>2.1426957653041898E-2</v>
      </c>
      <c r="K9" s="17">
        <v>2.42288423539158E-2</v>
      </c>
      <c r="L9" s="17">
        <v>6.4726156408119496E-3</v>
      </c>
      <c r="M9" s="17"/>
      <c r="N9" s="17">
        <v>2.9543341908780201E-2</v>
      </c>
      <c r="O9" s="17">
        <v>2.6350117119866599E-2</v>
      </c>
      <c r="P9" s="17">
        <v>3.07794772770155E-2</v>
      </c>
      <c r="Q9" s="17">
        <v>2.4473795069813401E-2</v>
      </c>
      <c r="R9" s="17"/>
      <c r="S9" s="17">
        <v>7.0445476087573997E-2</v>
      </c>
      <c r="T9" s="17">
        <v>1.7961557994803801E-2</v>
      </c>
      <c r="U9" s="17">
        <v>3.4054180777765002E-2</v>
      </c>
      <c r="V9" s="17">
        <v>1.6607207265288599E-2</v>
      </c>
      <c r="W9" s="17">
        <v>1.8471685803070698E-2</v>
      </c>
      <c r="X9" s="17">
        <v>4.3936224403930503E-2</v>
      </c>
      <c r="Y9" s="17">
        <v>9.3191959789387692E-3</v>
      </c>
      <c r="Z9" s="17">
        <v>1.8150120427215099E-2</v>
      </c>
      <c r="AA9" s="17">
        <v>1.8469828348061702E-2</v>
      </c>
      <c r="AB9" s="17">
        <v>1.5839034999620201E-2</v>
      </c>
      <c r="AC9" s="17">
        <v>1.74923283990247E-2</v>
      </c>
      <c r="AD9" s="17">
        <v>2.5822183689620502E-2</v>
      </c>
      <c r="AE9" s="17"/>
      <c r="AF9" s="17">
        <v>2.85264012104351E-2</v>
      </c>
      <c r="AG9" s="17">
        <v>1.8954095866181599E-2</v>
      </c>
      <c r="AH9" s="17">
        <v>3.8776756491832598E-2</v>
      </c>
      <c r="AI9" s="17"/>
      <c r="AJ9" s="17">
        <v>2.8180287806535299E-2</v>
      </c>
      <c r="AK9" s="17">
        <v>2.98524208156054E-2</v>
      </c>
      <c r="AL9" s="17">
        <v>1.03883358223434E-2</v>
      </c>
      <c r="AM9" s="17">
        <v>0</v>
      </c>
      <c r="AN9" s="17">
        <v>3.6286445432310098E-2</v>
      </c>
      <c r="AO9" s="17"/>
      <c r="AP9" s="17">
        <v>4.5252524163318798E-2</v>
      </c>
      <c r="AQ9" s="17">
        <v>3.8245426060717701E-2</v>
      </c>
      <c r="AR9" s="17">
        <v>0</v>
      </c>
      <c r="AS9" s="17"/>
      <c r="AT9" s="17">
        <v>2.0841216084234799E-2</v>
      </c>
      <c r="AU9" s="17">
        <v>2.8266274635625602E-2</v>
      </c>
      <c r="AV9" s="17">
        <v>3.3281727907610803E-2</v>
      </c>
      <c r="AW9" s="17">
        <v>5.77390570526028E-2</v>
      </c>
      <c r="AX9" s="17">
        <v>3.11358952555435E-2</v>
      </c>
      <c r="AY9" s="17">
        <v>0</v>
      </c>
    </row>
    <row r="10" spans="2:51" x14ac:dyDescent="0.35">
      <c r="B10" s="18" t="s">
        <v>337</v>
      </c>
      <c r="C10" s="17">
        <v>0.17870340931266199</v>
      </c>
      <c r="D10" s="17">
        <v>0.20966290315809899</v>
      </c>
      <c r="E10" s="17">
        <v>0.15021264312162799</v>
      </c>
      <c r="F10" s="17"/>
      <c r="G10" s="17">
        <v>0.21035071078486201</v>
      </c>
      <c r="H10" s="17">
        <v>0.18685496329345599</v>
      </c>
      <c r="I10" s="17">
        <v>0.20619120394033899</v>
      </c>
      <c r="J10" s="17">
        <v>0.151956295805865</v>
      </c>
      <c r="K10" s="17">
        <v>0.15462853391754899</v>
      </c>
      <c r="L10" s="17">
        <v>0.16556985556627099</v>
      </c>
      <c r="M10" s="17"/>
      <c r="N10" s="17">
        <v>0.18893428578115101</v>
      </c>
      <c r="O10" s="17">
        <v>0.16617730809867701</v>
      </c>
      <c r="P10" s="17">
        <v>0.182299223453085</v>
      </c>
      <c r="Q10" s="17">
        <v>0.17754319048769701</v>
      </c>
      <c r="R10" s="17"/>
      <c r="S10" s="17">
        <v>0.166272317573842</v>
      </c>
      <c r="T10" s="17">
        <v>0.15021895962130299</v>
      </c>
      <c r="U10" s="17">
        <v>0.27946688199848801</v>
      </c>
      <c r="V10" s="17">
        <v>0.13924716738477899</v>
      </c>
      <c r="W10" s="17">
        <v>0.144277906258021</v>
      </c>
      <c r="X10" s="17">
        <v>0.19629804516364199</v>
      </c>
      <c r="Y10" s="17">
        <v>0.14081350913402699</v>
      </c>
      <c r="Z10" s="17">
        <v>0.13555527286628899</v>
      </c>
      <c r="AA10" s="17">
        <v>0.205692653110644</v>
      </c>
      <c r="AB10" s="17">
        <v>0.20468973623321701</v>
      </c>
      <c r="AC10" s="17">
        <v>0.20023615347474999</v>
      </c>
      <c r="AD10" s="17">
        <v>0.151340195836698</v>
      </c>
      <c r="AE10" s="17"/>
      <c r="AF10" s="17">
        <v>0.15565263669698301</v>
      </c>
      <c r="AG10" s="17">
        <v>0.19969499890322201</v>
      </c>
      <c r="AH10" s="17">
        <v>0.17414777289626701</v>
      </c>
      <c r="AI10" s="17"/>
      <c r="AJ10" s="17">
        <v>0.17998755445144099</v>
      </c>
      <c r="AK10" s="17">
        <v>0.193069065819505</v>
      </c>
      <c r="AL10" s="17">
        <v>0.21875650758240101</v>
      </c>
      <c r="AM10" s="17">
        <v>0.11849740829178999</v>
      </c>
      <c r="AN10" s="17">
        <v>0.14894087642001899</v>
      </c>
      <c r="AO10" s="17"/>
      <c r="AP10" s="17">
        <v>0.243597723744128</v>
      </c>
      <c r="AQ10" s="17">
        <v>0.19077039449147701</v>
      </c>
      <c r="AR10" s="17">
        <v>0.25859150635915001</v>
      </c>
      <c r="AS10" s="17"/>
      <c r="AT10" s="17">
        <v>0.18316743184324999</v>
      </c>
      <c r="AU10" s="17">
        <v>0.18460203610003201</v>
      </c>
      <c r="AV10" s="17">
        <v>0.149200832027649</v>
      </c>
      <c r="AW10" s="17">
        <v>0.14061652682564801</v>
      </c>
      <c r="AX10" s="17">
        <v>0.19975153954171501</v>
      </c>
      <c r="AY10" s="17">
        <v>0.142319832355423</v>
      </c>
    </row>
    <row r="11" spans="2:51" x14ac:dyDescent="0.35">
      <c r="B11" s="18" t="s">
        <v>338</v>
      </c>
      <c r="C11" s="17">
        <v>0.44494453923156302</v>
      </c>
      <c r="D11" s="17">
        <v>0.41963124577250399</v>
      </c>
      <c r="E11" s="17">
        <v>0.46850572866990398</v>
      </c>
      <c r="F11" s="17"/>
      <c r="G11" s="17">
        <v>0.46725155749907199</v>
      </c>
      <c r="H11" s="17">
        <v>0.46245587827023799</v>
      </c>
      <c r="I11" s="17">
        <v>0.441839207456101</v>
      </c>
      <c r="J11" s="17">
        <v>0.457890697215664</v>
      </c>
      <c r="K11" s="17">
        <v>0.38469040589429399</v>
      </c>
      <c r="L11" s="17">
        <v>0.44875169721743202</v>
      </c>
      <c r="M11" s="17"/>
      <c r="N11" s="17">
        <v>0.482818197782582</v>
      </c>
      <c r="O11" s="17">
        <v>0.48648543341011802</v>
      </c>
      <c r="P11" s="17">
        <v>0.415347135498286</v>
      </c>
      <c r="Q11" s="17">
        <v>0.38932797402164099</v>
      </c>
      <c r="R11" s="17"/>
      <c r="S11" s="17">
        <v>0.49017096015139899</v>
      </c>
      <c r="T11" s="17">
        <v>0.415515056083132</v>
      </c>
      <c r="U11" s="17">
        <v>0.41852335056756201</v>
      </c>
      <c r="V11" s="17">
        <v>0.359525920486016</v>
      </c>
      <c r="W11" s="17">
        <v>0.50811744909575596</v>
      </c>
      <c r="X11" s="17">
        <v>0.41762491145164998</v>
      </c>
      <c r="Y11" s="17">
        <v>0.50763575259501303</v>
      </c>
      <c r="Z11" s="17">
        <v>0.46646209938658001</v>
      </c>
      <c r="AA11" s="17">
        <v>0.44192044702942201</v>
      </c>
      <c r="AB11" s="17">
        <v>0.43820274917184199</v>
      </c>
      <c r="AC11" s="17">
        <v>0.43804736342060002</v>
      </c>
      <c r="AD11" s="17">
        <v>0.449704990981251</v>
      </c>
      <c r="AE11" s="17"/>
      <c r="AF11" s="17">
        <v>0.42925357655292901</v>
      </c>
      <c r="AG11" s="17">
        <v>0.45794425804059302</v>
      </c>
      <c r="AH11" s="17">
        <v>0.46026575659176999</v>
      </c>
      <c r="AI11" s="17"/>
      <c r="AJ11" s="17">
        <v>0.45814929360298301</v>
      </c>
      <c r="AK11" s="17">
        <v>0.45571570248252302</v>
      </c>
      <c r="AL11" s="17">
        <v>0.48486910804310901</v>
      </c>
      <c r="AM11" s="17">
        <v>0.43733619310468902</v>
      </c>
      <c r="AN11" s="17">
        <v>0.39620716536158201</v>
      </c>
      <c r="AO11" s="17"/>
      <c r="AP11" s="17">
        <v>0.45931600659218602</v>
      </c>
      <c r="AQ11" s="17">
        <v>0.46902570725019699</v>
      </c>
      <c r="AR11" s="17">
        <v>0.459073745448773</v>
      </c>
      <c r="AS11" s="17"/>
      <c r="AT11" s="17">
        <v>0.43811307618883399</v>
      </c>
      <c r="AU11" s="17">
        <v>0.44661465692695701</v>
      </c>
      <c r="AV11" s="17">
        <v>0.41074832882967299</v>
      </c>
      <c r="AW11" s="17">
        <v>0.414381710644942</v>
      </c>
      <c r="AX11" s="17">
        <v>0.46272480913341102</v>
      </c>
      <c r="AY11" s="17">
        <v>0.551659421302931</v>
      </c>
    </row>
    <row r="12" spans="2:51" x14ac:dyDescent="0.35">
      <c r="B12" s="18" t="s">
        <v>339</v>
      </c>
      <c r="C12" s="17">
        <v>0.28613721036539302</v>
      </c>
      <c r="D12" s="17">
        <v>0.28218961148861099</v>
      </c>
      <c r="E12" s="17">
        <v>0.289241815355405</v>
      </c>
      <c r="F12" s="17"/>
      <c r="G12" s="17">
        <v>0.21126091445404199</v>
      </c>
      <c r="H12" s="17">
        <v>0.25221561474308202</v>
      </c>
      <c r="I12" s="17">
        <v>0.27777892546439098</v>
      </c>
      <c r="J12" s="17">
        <v>0.30541197994215802</v>
      </c>
      <c r="K12" s="17">
        <v>0.37600986838495198</v>
      </c>
      <c r="L12" s="17">
        <v>0.29456334213306201</v>
      </c>
      <c r="M12" s="17"/>
      <c r="N12" s="17">
        <v>0.27733444501511001</v>
      </c>
      <c r="O12" s="17">
        <v>0.26780630071096201</v>
      </c>
      <c r="P12" s="17">
        <v>0.28621813325572598</v>
      </c>
      <c r="Q12" s="17">
        <v>0.314402601299621</v>
      </c>
      <c r="R12" s="17"/>
      <c r="S12" s="17">
        <v>0.22138958722482599</v>
      </c>
      <c r="T12" s="17">
        <v>0.340497915455795</v>
      </c>
      <c r="U12" s="17">
        <v>0.188324440647162</v>
      </c>
      <c r="V12" s="17">
        <v>0.39405421268361301</v>
      </c>
      <c r="W12" s="17">
        <v>0.27260007958647903</v>
      </c>
      <c r="X12" s="17">
        <v>0.28213832960778101</v>
      </c>
      <c r="Y12" s="17">
        <v>0.25134084902944898</v>
      </c>
      <c r="Z12" s="17">
        <v>0.307724331995825</v>
      </c>
      <c r="AA12" s="17">
        <v>0.29063267966902201</v>
      </c>
      <c r="AB12" s="17">
        <v>0.29184638655136902</v>
      </c>
      <c r="AC12" s="17">
        <v>0.321406066998149</v>
      </c>
      <c r="AD12" s="17">
        <v>0.34412916120478698</v>
      </c>
      <c r="AE12" s="17"/>
      <c r="AF12" s="17">
        <v>0.32518028217457401</v>
      </c>
      <c r="AG12" s="17">
        <v>0.27293032378140603</v>
      </c>
      <c r="AH12" s="17">
        <v>0.26879279882134599</v>
      </c>
      <c r="AI12" s="17"/>
      <c r="AJ12" s="17">
        <v>0.27527689802375599</v>
      </c>
      <c r="AK12" s="17">
        <v>0.28487316377639998</v>
      </c>
      <c r="AL12" s="17">
        <v>0.226200084386874</v>
      </c>
      <c r="AM12" s="17">
        <v>0.35236980178325</v>
      </c>
      <c r="AN12" s="17">
        <v>0.32966768540663</v>
      </c>
      <c r="AO12" s="17"/>
      <c r="AP12" s="17">
        <v>0.21802354553353301</v>
      </c>
      <c r="AQ12" s="17">
        <v>0.25059904214946599</v>
      </c>
      <c r="AR12" s="17">
        <v>0.26226855538514898</v>
      </c>
      <c r="AS12" s="17"/>
      <c r="AT12" s="17">
        <v>0.29044865582642598</v>
      </c>
      <c r="AU12" s="17">
        <v>0.31503001955705601</v>
      </c>
      <c r="AV12" s="17">
        <v>0.30602352972205599</v>
      </c>
      <c r="AW12" s="17">
        <v>0.28006177541462102</v>
      </c>
      <c r="AX12" s="17">
        <v>0.25318083772154598</v>
      </c>
      <c r="AY12" s="17">
        <v>0.20852723922000199</v>
      </c>
    </row>
    <row r="13" spans="2:51" x14ac:dyDescent="0.35">
      <c r="B13" s="18" t="s">
        <v>72</v>
      </c>
      <c r="C13" s="19">
        <v>6.2437176935186099E-2</v>
      </c>
      <c r="D13" s="19">
        <v>5.2701284155953099E-2</v>
      </c>
      <c r="E13" s="19">
        <v>7.1707269501038104E-2</v>
      </c>
      <c r="F13" s="19"/>
      <c r="G13" s="19">
        <v>6.5363654569689497E-2</v>
      </c>
      <c r="H13" s="19">
        <v>6.0767299867118298E-2</v>
      </c>
      <c r="I13" s="19">
        <v>3.5560959289165597E-2</v>
      </c>
      <c r="J13" s="19">
        <v>6.3314069383270499E-2</v>
      </c>
      <c r="K13" s="19">
        <v>6.0442349449288703E-2</v>
      </c>
      <c r="L13" s="19">
        <v>8.4642489442422794E-2</v>
      </c>
      <c r="M13" s="19"/>
      <c r="N13" s="19">
        <v>2.1369729512377301E-2</v>
      </c>
      <c r="O13" s="19">
        <v>5.3180840660376198E-2</v>
      </c>
      <c r="P13" s="19">
        <v>8.5356030515888304E-2</v>
      </c>
      <c r="Q13" s="19">
        <v>9.4252439121227105E-2</v>
      </c>
      <c r="R13" s="19"/>
      <c r="S13" s="19">
        <v>5.1721658962358898E-2</v>
      </c>
      <c r="T13" s="19">
        <v>7.5806510844965896E-2</v>
      </c>
      <c r="U13" s="19">
        <v>7.9631146009022796E-2</v>
      </c>
      <c r="V13" s="19">
        <v>9.05654921803037E-2</v>
      </c>
      <c r="W13" s="19">
        <v>5.6532879256673302E-2</v>
      </c>
      <c r="X13" s="19">
        <v>6.0002489372996702E-2</v>
      </c>
      <c r="Y13" s="19">
        <v>9.0890693262571695E-2</v>
      </c>
      <c r="Z13" s="19">
        <v>7.2108175324090903E-2</v>
      </c>
      <c r="AA13" s="19">
        <v>4.32843918428506E-2</v>
      </c>
      <c r="AB13" s="19">
        <v>4.9422093043952002E-2</v>
      </c>
      <c r="AC13" s="19">
        <v>2.28180877074762E-2</v>
      </c>
      <c r="AD13" s="19">
        <v>2.9003468287642699E-2</v>
      </c>
      <c r="AE13" s="19"/>
      <c r="AF13" s="19">
        <v>6.1387103365079E-2</v>
      </c>
      <c r="AG13" s="19">
        <v>5.0476323408597597E-2</v>
      </c>
      <c r="AH13" s="19">
        <v>5.8016915198784602E-2</v>
      </c>
      <c r="AI13" s="19"/>
      <c r="AJ13" s="19">
        <v>5.8405966115284397E-2</v>
      </c>
      <c r="AK13" s="19">
        <v>3.6489647105966798E-2</v>
      </c>
      <c r="AL13" s="19">
        <v>5.9785964165272501E-2</v>
      </c>
      <c r="AM13" s="19">
        <v>9.1796596820272303E-2</v>
      </c>
      <c r="AN13" s="19">
        <v>8.8897827379459698E-2</v>
      </c>
      <c r="AO13" s="19"/>
      <c r="AP13" s="19">
        <v>3.3810199966833897E-2</v>
      </c>
      <c r="AQ13" s="19">
        <v>5.1359430048143202E-2</v>
      </c>
      <c r="AR13" s="19">
        <v>2.0066192806928201E-2</v>
      </c>
      <c r="AS13" s="19"/>
      <c r="AT13" s="19">
        <v>6.7429620057255196E-2</v>
      </c>
      <c r="AU13" s="19">
        <v>2.5487012780329599E-2</v>
      </c>
      <c r="AV13" s="19">
        <v>0.100745581513011</v>
      </c>
      <c r="AW13" s="19">
        <v>0.10720093006218701</v>
      </c>
      <c r="AX13" s="19">
        <v>5.3206918347783301E-2</v>
      </c>
      <c r="AY13" s="19">
        <v>9.7493507121644202E-2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359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2.3285359521027799E-2</v>
      </c>
      <c r="D9" s="17">
        <v>3.0745066642647399E-2</v>
      </c>
      <c r="E9" s="17">
        <v>1.6368733692610202E-2</v>
      </c>
      <c r="F9" s="17"/>
      <c r="G9" s="17">
        <v>6.1846703860561902E-2</v>
      </c>
      <c r="H9" s="17">
        <v>2.15294213234869E-2</v>
      </c>
      <c r="I9" s="17">
        <v>2.1771558191058599E-2</v>
      </c>
      <c r="J9" s="17">
        <v>2.4989096612026501E-2</v>
      </c>
      <c r="K9" s="17">
        <v>1.50730699337997E-2</v>
      </c>
      <c r="L9" s="17">
        <v>3.2656301488517702E-3</v>
      </c>
      <c r="M9" s="17"/>
      <c r="N9" s="17">
        <v>3.94789584228585E-2</v>
      </c>
      <c r="O9" s="17">
        <v>1.6001847062274501E-2</v>
      </c>
      <c r="P9" s="17">
        <v>2.35612328826009E-2</v>
      </c>
      <c r="Q9" s="17">
        <v>1.1773444202522401E-2</v>
      </c>
      <c r="R9" s="17"/>
      <c r="S9" s="17">
        <v>3.33482983764515E-2</v>
      </c>
      <c r="T9" s="17">
        <v>2.3608980001269399E-2</v>
      </c>
      <c r="U9" s="17">
        <v>0</v>
      </c>
      <c r="V9" s="17">
        <v>8.0962109991674306E-3</v>
      </c>
      <c r="W9" s="17">
        <v>2.00263855511035E-2</v>
      </c>
      <c r="X9" s="17">
        <v>6.5313043458208098E-2</v>
      </c>
      <c r="Y9" s="17">
        <v>1.8266405726820499E-2</v>
      </c>
      <c r="Z9" s="17">
        <v>2.0167867117550999E-2</v>
      </c>
      <c r="AA9" s="17">
        <v>2.5049828618492701E-2</v>
      </c>
      <c r="AB9" s="17">
        <v>1.7045200587157801E-2</v>
      </c>
      <c r="AC9" s="17">
        <v>3.27033134323714E-2</v>
      </c>
      <c r="AD9" s="17">
        <v>0</v>
      </c>
      <c r="AE9" s="17"/>
      <c r="AF9" s="17">
        <v>1.4345097551386601E-2</v>
      </c>
      <c r="AG9" s="17">
        <v>2.58954971174499E-2</v>
      </c>
      <c r="AH9" s="17">
        <v>2.19320295557313E-2</v>
      </c>
      <c r="AI9" s="17"/>
      <c r="AJ9" s="17">
        <v>2.18981188062338E-2</v>
      </c>
      <c r="AK9" s="17">
        <v>2.96228192089226E-2</v>
      </c>
      <c r="AL9" s="17">
        <v>1.09252215047979E-2</v>
      </c>
      <c r="AM9" s="17">
        <v>0</v>
      </c>
      <c r="AN9" s="17">
        <v>3.00798368985488E-2</v>
      </c>
      <c r="AO9" s="17"/>
      <c r="AP9" s="17">
        <v>3.7087709623483803E-2</v>
      </c>
      <c r="AQ9" s="17">
        <v>3.03075063493825E-2</v>
      </c>
      <c r="AR9" s="17">
        <v>0</v>
      </c>
      <c r="AS9" s="17"/>
      <c r="AT9" s="17">
        <v>1.6202025263860401E-2</v>
      </c>
      <c r="AU9" s="17">
        <v>2.1920798397796201E-2</v>
      </c>
      <c r="AV9" s="17">
        <v>4.6089618524212797E-2</v>
      </c>
      <c r="AW9" s="17">
        <v>3.94916348091763E-2</v>
      </c>
      <c r="AX9" s="17">
        <v>1.8674501474929599E-2</v>
      </c>
      <c r="AY9" s="17">
        <v>0</v>
      </c>
    </row>
    <row r="10" spans="2:51" x14ac:dyDescent="0.35">
      <c r="B10" s="18" t="s">
        <v>337</v>
      </c>
      <c r="C10" s="17">
        <v>0.16017964974962101</v>
      </c>
      <c r="D10" s="17">
        <v>0.188779391424582</v>
      </c>
      <c r="E10" s="17">
        <v>0.13251076468020401</v>
      </c>
      <c r="F10" s="17"/>
      <c r="G10" s="17">
        <v>0.205765616843048</v>
      </c>
      <c r="H10" s="17">
        <v>0.23317862420305999</v>
      </c>
      <c r="I10" s="17">
        <v>0.197805542419524</v>
      </c>
      <c r="J10" s="17">
        <v>0.14006622189998499</v>
      </c>
      <c r="K10" s="17">
        <v>0.100520731716393</v>
      </c>
      <c r="L10" s="17">
        <v>9.9386994769009904E-2</v>
      </c>
      <c r="M10" s="17"/>
      <c r="N10" s="17">
        <v>0.17544955035374599</v>
      </c>
      <c r="O10" s="17">
        <v>0.170715454373847</v>
      </c>
      <c r="P10" s="17">
        <v>0.142410290233008</v>
      </c>
      <c r="Q10" s="17">
        <v>0.15082597839169301</v>
      </c>
      <c r="R10" s="17"/>
      <c r="S10" s="17">
        <v>0.19214873575611899</v>
      </c>
      <c r="T10" s="17">
        <v>0.166033712044836</v>
      </c>
      <c r="U10" s="17">
        <v>0.231755530036272</v>
      </c>
      <c r="V10" s="17">
        <v>7.6638090129551695E-2</v>
      </c>
      <c r="W10" s="17">
        <v>0.15063795450699399</v>
      </c>
      <c r="X10" s="17">
        <v>0.16289613479207099</v>
      </c>
      <c r="Y10" s="17">
        <v>0.110791798889989</v>
      </c>
      <c r="Z10" s="17">
        <v>0.14512681602570099</v>
      </c>
      <c r="AA10" s="17">
        <v>0.15064934069219099</v>
      </c>
      <c r="AB10" s="17">
        <v>0.118345051319169</v>
      </c>
      <c r="AC10" s="17">
        <v>0.26233488153108198</v>
      </c>
      <c r="AD10" s="17">
        <v>0.20500873492522301</v>
      </c>
      <c r="AE10" s="17"/>
      <c r="AF10" s="17">
        <v>0.13972370334620299</v>
      </c>
      <c r="AG10" s="17">
        <v>0.17287216918353601</v>
      </c>
      <c r="AH10" s="17">
        <v>0.17205555279205301</v>
      </c>
      <c r="AI10" s="17"/>
      <c r="AJ10" s="17">
        <v>0.153632682054026</v>
      </c>
      <c r="AK10" s="17">
        <v>0.18839890292342401</v>
      </c>
      <c r="AL10" s="17">
        <v>0.18128770016368601</v>
      </c>
      <c r="AM10" s="17">
        <v>6.1679320929466597E-2</v>
      </c>
      <c r="AN10" s="17">
        <v>0.141788839027221</v>
      </c>
      <c r="AO10" s="17"/>
      <c r="AP10" s="17">
        <v>0.189390248121688</v>
      </c>
      <c r="AQ10" s="17">
        <v>0.196277839617535</v>
      </c>
      <c r="AR10" s="17">
        <v>0.175394993930343</v>
      </c>
      <c r="AS10" s="17"/>
      <c r="AT10" s="17">
        <v>0.11889754251797199</v>
      </c>
      <c r="AU10" s="17">
        <v>0.18796260305509899</v>
      </c>
      <c r="AV10" s="17">
        <v>0.15285925778585899</v>
      </c>
      <c r="AW10" s="17">
        <v>0.20474628598060701</v>
      </c>
      <c r="AX10" s="17">
        <v>0.18288398141486001</v>
      </c>
      <c r="AY10" s="17">
        <v>0.15571494247770101</v>
      </c>
    </row>
    <row r="11" spans="2:51" x14ac:dyDescent="0.35">
      <c r="B11" s="18" t="s">
        <v>338</v>
      </c>
      <c r="C11" s="17">
        <v>0.43644601168582697</v>
      </c>
      <c r="D11" s="17">
        <v>0.43094560643023899</v>
      </c>
      <c r="E11" s="17">
        <v>0.44145259238576601</v>
      </c>
      <c r="F11" s="17"/>
      <c r="G11" s="17">
        <v>0.47280517092743002</v>
      </c>
      <c r="H11" s="17">
        <v>0.42496376410792602</v>
      </c>
      <c r="I11" s="17">
        <v>0.41333919092037202</v>
      </c>
      <c r="J11" s="17">
        <v>0.44146761468505002</v>
      </c>
      <c r="K11" s="17">
        <v>0.45334256292976799</v>
      </c>
      <c r="L11" s="17">
        <v>0.423735543375163</v>
      </c>
      <c r="M11" s="17"/>
      <c r="N11" s="17">
        <v>0.46756963208860403</v>
      </c>
      <c r="O11" s="17">
        <v>0.42130967747362402</v>
      </c>
      <c r="P11" s="17">
        <v>0.43948613534921599</v>
      </c>
      <c r="Q11" s="17">
        <v>0.41344559853039398</v>
      </c>
      <c r="R11" s="17"/>
      <c r="S11" s="17">
        <v>0.481201508772723</v>
      </c>
      <c r="T11" s="17">
        <v>0.37160802951662703</v>
      </c>
      <c r="U11" s="17">
        <v>0.41816244936841002</v>
      </c>
      <c r="V11" s="17">
        <v>0.41795456319408802</v>
      </c>
      <c r="W11" s="17">
        <v>0.44972181493969199</v>
      </c>
      <c r="X11" s="17">
        <v>0.41024563482896498</v>
      </c>
      <c r="Y11" s="17">
        <v>0.50780960564129096</v>
      </c>
      <c r="Z11" s="17">
        <v>0.36162608640739402</v>
      </c>
      <c r="AA11" s="17">
        <v>0.40839141267611401</v>
      </c>
      <c r="AB11" s="17">
        <v>0.50954494051550303</v>
      </c>
      <c r="AC11" s="17">
        <v>0.36454157508034302</v>
      </c>
      <c r="AD11" s="17">
        <v>0.52932788951051502</v>
      </c>
      <c r="AE11" s="17"/>
      <c r="AF11" s="17">
        <v>0.39134068163244101</v>
      </c>
      <c r="AG11" s="17">
        <v>0.44916137460147598</v>
      </c>
      <c r="AH11" s="17">
        <v>0.46884578153295497</v>
      </c>
      <c r="AI11" s="17"/>
      <c r="AJ11" s="17">
        <v>0.40153849712343698</v>
      </c>
      <c r="AK11" s="17">
        <v>0.45670517640559699</v>
      </c>
      <c r="AL11" s="17">
        <v>0.45856671257315101</v>
      </c>
      <c r="AM11" s="17">
        <v>0.17338852618095801</v>
      </c>
      <c r="AN11" s="17">
        <v>0.40770962378765702</v>
      </c>
      <c r="AO11" s="17"/>
      <c r="AP11" s="17">
        <v>0.40063348094235202</v>
      </c>
      <c r="AQ11" s="17">
        <v>0.46280681103542998</v>
      </c>
      <c r="AR11" s="17">
        <v>0.57041918960038895</v>
      </c>
      <c r="AS11" s="17"/>
      <c r="AT11" s="17">
        <v>0.45786615616951398</v>
      </c>
      <c r="AU11" s="17">
        <v>0.41678046378681599</v>
      </c>
      <c r="AV11" s="17">
        <v>0.40679258307587002</v>
      </c>
      <c r="AW11" s="17">
        <v>0.352025240062464</v>
      </c>
      <c r="AX11" s="17">
        <v>0.45467353385367898</v>
      </c>
      <c r="AY11" s="17">
        <v>0.51830607414197105</v>
      </c>
    </row>
    <row r="12" spans="2:51" x14ac:dyDescent="0.35">
      <c r="B12" s="18" t="s">
        <v>339</v>
      </c>
      <c r="C12" s="17">
        <v>0.28339833700686901</v>
      </c>
      <c r="D12" s="17">
        <v>0.27352136865015703</v>
      </c>
      <c r="E12" s="17">
        <v>0.29337879020976898</v>
      </c>
      <c r="F12" s="17"/>
      <c r="G12" s="17">
        <v>0.177344483975203</v>
      </c>
      <c r="H12" s="17">
        <v>0.22136137108822601</v>
      </c>
      <c r="I12" s="17">
        <v>0.30117177659942701</v>
      </c>
      <c r="J12" s="17">
        <v>0.29063495111190801</v>
      </c>
      <c r="K12" s="17">
        <v>0.34612768670759803</v>
      </c>
      <c r="L12" s="17">
        <v>0.34014853695428299</v>
      </c>
      <c r="M12" s="17"/>
      <c r="N12" s="17">
        <v>0.26286224484809101</v>
      </c>
      <c r="O12" s="17">
        <v>0.30029344223397197</v>
      </c>
      <c r="P12" s="17">
        <v>0.28341617865109198</v>
      </c>
      <c r="Q12" s="17">
        <v>0.289926468904111</v>
      </c>
      <c r="R12" s="17"/>
      <c r="S12" s="17">
        <v>0.207934395405418</v>
      </c>
      <c r="T12" s="17">
        <v>0.33063403530660301</v>
      </c>
      <c r="U12" s="17">
        <v>0.24658609483656199</v>
      </c>
      <c r="V12" s="17">
        <v>0.389986867181077</v>
      </c>
      <c r="W12" s="17">
        <v>0.28707159377643698</v>
      </c>
      <c r="X12" s="17">
        <v>0.29151128782457097</v>
      </c>
      <c r="Y12" s="17">
        <v>0.24752924704199999</v>
      </c>
      <c r="Z12" s="17">
        <v>0.30530252260164298</v>
      </c>
      <c r="AA12" s="17">
        <v>0.32833451570035799</v>
      </c>
      <c r="AB12" s="17">
        <v>0.28477993981442701</v>
      </c>
      <c r="AC12" s="17">
        <v>0.20555564134367699</v>
      </c>
      <c r="AD12" s="17">
        <v>0.20465710264859899</v>
      </c>
      <c r="AE12" s="17"/>
      <c r="AF12" s="17">
        <v>0.340499359607142</v>
      </c>
      <c r="AG12" s="17">
        <v>0.26930519898956001</v>
      </c>
      <c r="AH12" s="17">
        <v>0.23895793125415599</v>
      </c>
      <c r="AI12" s="17"/>
      <c r="AJ12" s="17">
        <v>0.320275736094081</v>
      </c>
      <c r="AK12" s="17">
        <v>0.26546448927413502</v>
      </c>
      <c r="AL12" s="17">
        <v>0.216888462773832</v>
      </c>
      <c r="AM12" s="17">
        <v>0.478398018329868</v>
      </c>
      <c r="AN12" s="17">
        <v>0.30391659298189</v>
      </c>
      <c r="AO12" s="17"/>
      <c r="AP12" s="17">
        <v>0.31875353733315498</v>
      </c>
      <c r="AQ12" s="17">
        <v>0.23367638297562601</v>
      </c>
      <c r="AR12" s="17">
        <v>0.188950504781427</v>
      </c>
      <c r="AS12" s="17"/>
      <c r="AT12" s="17">
        <v>0.312758985700826</v>
      </c>
      <c r="AU12" s="17">
        <v>0.29333918428755101</v>
      </c>
      <c r="AV12" s="17">
        <v>0.285710352152795</v>
      </c>
      <c r="AW12" s="17">
        <v>0.23631850782542499</v>
      </c>
      <c r="AX12" s="17">
        <v>0.253032653968845</v>
      </c>
      <c r="AY12" s="17">
        <v>0.22826249369107199</v>
      </c>
    </row>
    <row r="13" spans="2:51" x14ac:dyDescent="0.35">
      <c r="B13" s="18" t="s">
        <v>72</v>
      </c>
      <c r="C13" s="19">
        <v>9.6690642036655103E-2</v>
      </c>
      <c r="D13" s="19">
        <v>7.6008566852374601E-2</v>
      </c>
      <c r="E13" s="19">
        <v>0.11628911903165</v>
      </c>
      <c r="F13" s="19"/>
      <c r="G13" s="19">
        <v>8.2238024393757506E-2</v>
      </c>
      <c r="H13" s="19">
        <v>9.89668192773005E-2</v>
      </c>
      <c r="I13" s="19">
        <v>6.5911931869618398E-2</v>
      </c>
      <c r="J13" s="19">
        <v>0.10284211569103099</v>
      </c>
      <c r="K13" s="19">
        <v>8.4935948712441298E-2</v>
      </c>
      <c r="L13" s="19">
        <v>0.133463294752693</v>
      </c>
      <c r="M13" s="19"/>
      <c r="N13" s="19">
        <v>5.4639614286700298E-2</v>
      </c>
      <c r="O13" s="19">
        <v>9.1679578856283195E-2</v>
      </c>
      <c r="P13" s="19">
        <v>0.111126162884083</v>
      </c>
      <c r="Q13" s="19">
        <v>0.13402850997127999</v>
      </c>
      <c r="R13" s="19"/>
      <c r="S13" s="19">
        <v>8.53670616892893E-2</v>
      </c>
      <c r="T13" s="19">
        <v>0.10811524313066501</v>
      </c>
      <c r="U13" s="19">
        <v>0.103495925758756</v>
      </c>
      <c r="V13" s="19">
        <v>0.107324268496115</v>
      </c>
      <c r="W13" s="19">
        <v>9.2542251225774197E-2</v>
      </c>
      <c r="X13" s="19">
        <v>7.0033899096184501E-2</v>
      </c>
      <c r="Y13" s="19">
        <v>0.1156029426999</v>
      </c>
      <c r="Z13" s="19">
        <v>0.16777670784771101</v>
      </c>
      <c r="AA13" s="19">
        <v>8.7574902312844802E-2</v>
      </c>
      <c r="AB13" s="19">
        <v>7.0284867763743306E-2</v>
      </c>
      <c r="AC13" s="19">
        <v>0.13486458861252601</v>
      </c>
      <c r="AD13" s="19">
        <v>6.1006272915663101E-2</v>
      </c>
      <c r="AE13" s="19"/>
      <c r="AF13" s="19">
        <v>0.114091157862828</v>
      </c>
      <c r="AG13" s="19">
        <v>8.2765760107977801E-2</v>
      </c>
      <c r="AH13" s="19">
        <v>9.8208704865103594E-2</v>
      </c>
      <c r="AI13" s="19"/>
      <c r="AJ13" s="19">
        <v>0.10265496592222299</v>
      </c>
      <c r="AK13" s="19">
        <v>5.9808612187922203E-2</v>
      </c>
      <c r="AL13" s="19">
        <v>0.13233190298453401</v>
      </c>
      <c r="AM13" s="19">
        <v>0.286534134559708</v>
      </c>
      <c r="AN13" s="19">
        <v>0.116505107304684</v>
      </c>
      <c r="AO13" s="19"/>
      <c r="AP13" s="19">
        <v>5.4135023979321101E-2</v>
      </c>
      <c r="AQ13" s="19">
        <v>7.6931460022026998E-2</v>
      </c>
      <c r="AR13" s="19">
        <v>6.5235311687841899E-2</v>
      </c>
      <c r="AS13" s="19"/>
      <c r="AT13" s="19">
        <v>9.4275290347826599E-2</v>
      </c>
      <c r="AU13" s="19">
        <v>7.9996950472737402E-2</v>
      </c>
      <c r="AV13" s="19">
        <v>0.108548188461263</v>
      </c>
      <c r="AW13" s="19">
        <v>0.167418331322328</v>
      </c>
      <c r="AX13" s="19">
        <v>9.0735329287687197E-2</v>
      </c>
      <c r="AY13" s="19">
        <v>9.7716489689256295E-2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2.3939732745008099E-2</v>
      </c>
      <c r="D9" s="17">
        <v>2.9882629006405599E-2</v>
      </c>
      <c r="E9" s="17">
        <v>1.8443597781653099E-2</v>
      </c>
      <c r="F9" s="17"/>
      <c r="G9" s="17">
        <v>7.7764412912713604E-2</v>
      </c>
      <c r="H9" s="17">
        <v>3.9563030155899501E-2</v>
      </c>
      <c r="I9" s="17">
        <v>2.5161958526919499E-2</v>
      </c>
      <c r="J9" s="17">
        <v>3.8972555889229899E-3</v>
      </c>
      <c r="K9" s="17">
        <v>9.5049528721582507E-3</v>
      </c>
      <c r="L9" s="17">
        <v>0</v>
      </c>
      <c r="M9" s="17"/>
      <c r="N9" s="17">
        <v>3.19907795188204E-2</v>
      </c>
      <c r="O9" s="17">
        <v>6.0135032486535603E-3</v>
      </c>
      <c r="P9" s="17">
        <v>3.3265510477213101E-2</v>
      </c>
      <c r="Q9" s="17">
        <v>2.36738723816723E-2</v>
      </c>
      <c r="R9" s="17"/>
      <c r="S9" s="17">
        <v>5.9139816719834697E-2</v>
      </c>
      <c r="T9" s="17">
        <v>4.0580894553277E-2</v>
      </c>
      <c r="U9" s="17">
        <v>0</v>
      </c>
      <c r="V9" s="17">
        <v>0</v>
      </c>
      <c r="W9" s="17">
        <v>2.5628262906080401E-2</v>
      </c>
      <c r="X9" s="17">
        <v>8.6203559392887905E-3</v>
      </c>
      <c r="Y9" s="17">
        <v>1.8654189831359701E-2</v>
      </c>
      <c r="Z9" s="17">
        <v>2.0371543781421302E-2</v>
      </c>
      <c r="AA9" s="17">
        <v>4.39517888024923E-2</v>
      </c>
      <c r="AB9" s="17">
        <v>0</v>
      </c>
      <c r="AC9" s="17">
        <v>2.6279995344186301E-2</v>
      </c>
      <c r="AD9" s="17">
        <v>0</v>
      </c>
      <c r="AE9" s="17"/>
      <c r="AF9" s="17">
        <v>1.7306245289689801E-2</v>
      </c>
      <c r="AG9" s="17">
        <v>1.88672429193842E-2</v>
      </c>
      <c r="AH9" s="17">
        <v>3.5702983415978301E-2</v>
      </c>
      <c r="AI9" s="17"/>
      <c r="AJ9" s="17">
        <v>8.7494350880510992E-3</v>
      </c>
      <c r="AK9" s="17">
        <v>3.9497609929501E-2</v>
      </c>
      <c r="AL9" s="17">
        <v>2.3530654811724699E-2</v>
      </c>
      <c r="AM9" s="17">
        <v>0</v>
      </c>
      <c r="AN9" s="17">
        <v>4.0392568684756297E-2</v>
      </c>
      <c r="AO9" s="17"/>
      <c r="AP9" s="17">
        <v>1.04208915452979E-2</v>
      </c>
      <c r="AQ9" s="17">
        <v>3.9970476151792798E-2</v>
      </c>
      <c r="AR9" s="17">
        <v>1.77041587133741E-2</v>
      </c>
      <c r="AS9" s="17"/>
      <c r="AT9" s="17">
        <v>1.62903879501002E-2</v>
      </c>
      <c r="AU9" s="17">
        <v>1.7873910130714599E-2</v>
      </c>
      <c r="AV9" s="17">
        <v>2.5072403163536899E-2</v>
      </c>
      <c r="AW9" s="17">
        <v>4.94766128579733E-2</v>
      </c>
      <c r="AX9" s="17">
        <v>3.20467214467932E-2</v>
      </c>
      <c r="AY9" s="17">
        <v>2.0710345723178401E-2</v>
      </c>
    </row>
    <row r="10" spans="2:51" x14ac:dyDescent="0.35">
      <c r="B10" s="18" t="s">
        <v>337</v>
      </c>
      <c r="C10" s="17">
        <v>0.15021560107837101</v>
      </c>
      <c r="D10" s="17">
        <v>0.15800488076463001</v>
      </c>
      <c r="E10" s="17">
        <v>0.14204216567743999</v>
      </c>
      <c r="F10" s="17"/>
      <c r="G10" s="17">
        <v>0.22874078022321501</v>
      </c>
      <c r="H10" s="17">
        <v>0.229153535806319</v>
      </c>
      <c r="I10" s="17">
        <v>0.19726754937607299</v>
      </c>
      <c r="J10" s="17">
        <v>0.12500931703069901</v>
      </c>
      <c r="K10" s="17">
        <v>9.8009851736267001E-2</v>
      </c>
      <c r="L10" s="17">
        <v>5.3590573113748499E-2</v>
      </c>
      <c r="M10" s="17"/>
      <c r="N10" s="17">
        <v>0.169579294267452</v>
      </c>
      <c r="O10" s="17">
        <v>0.127729379891376</v>
      </c>
      <c r="P10" s="17">
        <v>0.14157361139087099</v>
      </c>
      <c r="Q10" s="17">
        <v>0.16022397685161899</v>
      </c>
      <c r="R10" s="17"/>
      <c r="S10" s="17">
        <v>0.12446465461961501</v>
      </c>
      <c r="T10" s="17">
        <v>0.14113501104689899</v>
      </c>
      <c r="U10" s="17">
        <v>0.181492793769331</v>
      </c>
      <c r="V10" s="17">
        <v>0.10254734092369</v>
      </c>
      <c r="W10" s="17">
        <v>0.104760211380433</v>
      </c>
      <c r="X10" s="17">
        <v>0.25677654829756402</v>
      </c>
      <c r="Y10" s="17">
        <v>0.18329327905413301</v>
      </c>
      <c r="Z10" s="17">
        <v>0.120910826863442</v>
      </c>
      <c r="AA10" s="17">
        <v>0.12776496933852</v>
      </c>
      <c r="AB10" s="17">
        <v>0.12721771768783699</v>
      </c>
      <c r="AC10" s="17">
        <v>0.20955430447139001</v>
      </c>
      <c r="AD10" s="17">
        <v>0.180850867308879</v>
      </c>
      <c r="AE10" s="17"/>
      <c r="AF10" s="17">
        <v>0.107299734727745</v>
      </c>
      <c r="AG10" s="17">
        <v>0.16160987588031001</v>
      </c>
      <c r="AH10" s="17">
        <v>0.18342195840037601</v>
      </c>
      <c r="AI10" s="17"/>
      <c r="AJ10" s="17">
        <v>9.0935666208183705E-2</v>
      </c>
      <c r="AK10" s="17">
        <v>0.20060158011599299</v>
      </c>
      <c r="AL10" s="17">
        <v>0.11414253008202301</v>
      </c>
      <c r="AM10" s="17">
        <v>6.1679320929466597E-2</v>
      </c>
      <c r="AN10" s="17">
        <v>0.20508516118598599</v>
      </c>
      <c r="AO10" s="17"/>
      <c r="AP10" s="17">
        <v>0.13008422113516299</v>
      </c>
      <c r="AQ10" s="17">
        <v>0.16961009966535501</v>
      </c>
      <c r="AR10" s="17">
        <v>0.198204918886389</v>
      </c>
      <c r="AS10" s="17"/>
      <c r="AT10" s="17">
        <v>9.0724975959828105E-2</v>
      </c>
      <c r="AU10" s="17">
        <v>0.16952924709230099</v>
      </c>
      <c r="AV10" s="17">
        <v>0.190597687327482</v>
      </c>
      <c r="AW10" s="17">
        <v>0.15463508567265899</v>
      </c>
      <c r="AX10" s="17">
        <v>0.212601580067557</v>
      </c>
      <c r="AY10" s="17">
        <v>0.14482868038362201</v>
      </c>
    </row>
    <row r="11" spans="2:51" x14ac:dyDescent="0.35">
      <c r="B11" s="18" t="s">
        <v>338</v>
      </c>
      <c r="C11" s="17">
        <v>0.35977164922589999</v>
      </c>
      <c r="D11" s="17">
        <v>0.35187527193664297</v>
      </c>
      <c r="E11" s="17">
        <v>0.368099438801826</v>
      </c>
      <c r="F11" s="17"/>
      <c r="G11" s="17">
        <v>0.46141894242755399</v>
      </c>
      <c r="H11" s="17">
        <v>0.44709611622164602</v>
      </c>
      <c r="I11" s="17">
        <v>0.41396967837549897</v>
      </c>
      <c r="J11" s="17">
        <v>0.39146624807593799</v>
      </c>
      <c r="K11" s="17">
        <v>0.28101809153361101</v>
      </c>
      <c r="L11" s="17">
        <v>0.206613210345343</v>
      </c>
      <c r="M11" s="17"/>
      <c r="N11" s="17">
        <v>0.38303883451288401</v>
      </c>
      <c r="O11" s="17">
        <v>0.404423853438931</v>
      </c>
      <c r="P11" s="17">
        <v>0.33843473688847198</v>
      </c>
      <c r="Q11" s="17">
        <v>0.30615518447492102</v>
      </c>
      <c r="R11" s="17"/>
      <c r="S11" s="17">
        <v>0.40902343215192499</v>
      </c>
      <c r="T11" s="17">
        <v>0.28211215598640899</v>
      </c>
      <c r="U11" s="17">
        <v>0.40454473141965103</v>
      </c>
      <c r="V11" s="17">
        <v>0.317154987846197</v>
      </c>
      <c r="W11" s="17">
        <v>0.39435998041270098</v>
      </c>
      <c r="X11" s="17">
        <v>0.32548270755462599</v>
      </c>
      <c r="Y11" s="17">
        <v>0.35874259987282198</v>
      </c>
      <c r="Z11" s="17">
        <v>0.36545179473536399</v>
      </c>
      <c r="AA11" s="17">
        <v>0.361236993188219</v>
      </c>
      <c r="AB11" s="17">
        <v>0.42844327347924899</v>
      </c>
      <c r="AC11" s="17">
        <v>0.327967322315737</v>
      </c>
      <c r="AD11" s="17">
        <v>0.28595968047006698</v>
      </c>
      <c r="AE11" s="17"/>
      <c r="AF11" s="17">
        <v>0.29800747236791503</v>
      </c>
      <c r="AG11" s="17">
        <v>0.37323478017741601</v>
      </c>
      <c r="AH11" s="17">
        <v>0.39355838573133101</v>
      </c>
      <c r="AI11" s="17"/>
      <c r="AJ11" s="17">
        <v>0.30932868302150002</v>
      </c>
      <c r="AK11" s="17">
        <v>0.40242286931063098</v>
      </c>
      <c r="AL11" s="17">
        <v>0.39076287652688302</v>
      </c>
      <c r="AM11" s="17">
        <v>0.114331908673452</v>
      </c>
      <c r="AN11" s="17">
        <v>0.33214477896785599</v>
      </c>
      <c r="AO11" s="17"/>
      <c r="AP11" s="17">
        <v>0.32236938977280399</v>
      </c>
      <c r="AQ11" s="17">
        <v>0.42251436759197603</v>
      </c>
      <c r="AR11" s="17">
        <v>0.42910277696261501</v>
      </c>
      <c r="AS11" s="17"/>
      <c r="AT11" s="17">
        <v>0.25212033898264702</v>
      </c>
      <c r="AU11" s="17">
        <v>0.45049056514622599</v>
      </c>
      <c r="AV11" s="17">
        <v>0.34921750480661201</v>
      </c>
      <c r="AW11" s="17">
        <v>0.31670569879223698</v>
      </c>
      <c r="AX11" s="17">
        <v>0.43332405479390101</v>
      </c>
      <c r="AY11" s="17">
        <v>0.50359775353730296</v>
      </c>
    </row>
    <row r="12" spans="2:51" x14ac:dyDescent="0.35">
      <c r="B12" s="18" t="s">
        <v>339</v>
      </c>
      <c r="C12" s="17">
        <v>0.39487211937800698</v>
      </c>
      <c r="D12" s="17">
        <v>0.39108759966206702</v>
      </c>
      <c r="E12" s="17">
        <v>0.398108817035566</v>
      </c>
      <c r="F12" s="17"/>
      <c r="G12" s="17">
        <v>0.16490880981391501</v>
      </c>
      <c r="H12" s="17">
        <v>0.22502398716288799</v>
      </c>
      <c r="I12" s="17">
        <v>0.326911376257563</v>
      </c>
      <c r="J12" s="17">
        <v>0.42913424833629299</v>
      </c>
      <c r="K12" s="17">
        <v>0.51339579383527001</v>
      </c>
      <c r="L12" s="17">
        <v>0.62928212263943895</v>
      </c>
      <c r="M12" s="17"/>
      <c r="N12" s="17">
        <v>0.37998799723565002</v>
      </c>
      <c r="O12" s="17">
        <v>0.41305898625457599</v>
      </c>
      <c r="P12" s="17">
        <v>0.381644117079523</v>
      </c>
      <c r="Q12" s="17">
        <v>0.41049558560011301</v>
      </c>
      <c r="R12" s="17"/>
      <c r="S12" s="17">
        <v>0.297860473961372</v>
      </c>
      <c r="T12" s="17">
        <v>0.43858570654502699</v>
      </c>
      <c r="U12" s="17">
        <v>0.33985658473581898</v>
      </c>
      <c r="V12" s="17">
        <v>0.51966906827083803</v>
      </c>
      <c r="W12" s="17">
        <v>0.44974506690382499</v>
      </c>
      <c r="X12" s="17">
        <v>0.35528046840439298</v>
      </c>
      <c r="Y12" s="17">
        <v>0.33863199463034499</v>
      </c>
      <c r="Z12" s="17">
        <v>0.43680591349764197</v>
      </c>
      <c r="AA12" s="17">
        <v>0.41164985312491098</v>
      </c>
      <c r="AB12" s="17">
        <v>0.38272576954534299</v>
      </c>
      <c r="AC12" s="17">
        <v>0.37235962397148298</v>
      </c>
      <c r="AD12" s="17">
        <v>0.501186647593034</v>
      </c>
      <c r="AE12" s="17"/>
      <c r="AF12" s="17">
        <v>0.49561249248068701</v>
      </c>
      <c r="AG12" s="17">
        <v>0.384611897581147</v>
      </c>
      <c r="AH12" s="17">
        <v>0.32714188300710401</v>
      </c>
      <c r="AI12" s="17"/>
      <c r="AJ12" s="17">
        <v>0.51217852272806896</v>
      </c>
      <c r="AK12" s="17">
        <v>0.32094126782572602</v>
      </c>
      <c r="AL12" s="17">
        <v>0.36754450434028602</v>
      </c>
      <c r="AM12" s="17">
        <v>0.76717068303475899</v>
      </c>
      <c r="AN12" s="17">
        <v>0.33338612015852398</v>
      </c>
      <c r="AO12" s="17"/>
      <c r="AP12" s="17">
        <v>0.479199225289695</v>
      </c>
      <c r="AQ12" s="17">
        <v>0.33212822465356101</v>
      </c>
      <c r="AR12" s="17">
        <v>0.32400092876096798</v>
      </c>
      <c r="AS12" s="17"/>
      <c r="AT12" s="17">
        <v>0.558969974548986</v>
      </c>
      <c r="AU12" s="17">
        <v>0.32239672537588798</v>
      </c>
      <c r="AV12" s="17">
        <v>0.32851772859797101</v>
      </c>
      <c r="AW12" s="17">
        <v>0.36529284494346698</v>
      </c>
      <c r="AX12" s="17">
        <v>0.27610648880495198</v>
      </c>
      <c r="AY12" s="17">
        <v>0.18624918114114</v>
      </c>
    </row>
    <row r="13" spans="2:51" x14ac:dyDescent="0.35">
      <c r="B13" s="18" t="s">
        <v>72</v>
      </c>
      <c r="C13" s="19">
        <v>7.1200897572713695E-2</v>
      </c>
      <c r="D13" s="19">
        <v>6.9149618630254206E-2</v>
      </c>
      <c r="E13" s="19">
        <v>7.3305980703515197E-2</v>
      </c>
      <c r="F13" s="19"/>
      <c r="G13" s="19">
        <v>6.7167054622602099E-2</v>
      </c>
      <c r="H13" s="19">
        <v>5.9163330653247102E-2</v>
      </c>
      <c r="I13" s="19">
        <v>3.6689437463945901E-2</v>
      </c>
      <c r="J13" s="19">
        <v>5.0492930968147803E-2</v>
      </c>
      <c r="K13" s="19">
        <v>9.80713100226943E-2</v>
      </c>
      <c r="L13" s="19">
        <v>0.11051409390147</v>
      </c>
      <c r="M13" s="19"/>
      <c r="N13" s="19">
        <v>3.5403094465194698E-2</v>
      </c>
      <c r="O13" s="19">
        <v>4.8774277166462703E-2</v>
      </c>
      <c r="P13" s="19">
        <v>0.105082024163921</v>
      </c>
      <c r="Q13" s="19">
        <v>9.9451380691673696E-2</v>
      </c>
      <c r="R13" s="19"/>
      <c r="S13" s="19">
        <v>0.109511622547253</v>
      </c>
      <c r="T13" s="19">
        <v>9.7586231868388398E-2</v>
      </c>
      <c r="U13" s="19">
        <v>7.41058900751983E-2</v>
      </c>
      <c r="V13" s="19">
        <v>6.0628602959275503E-2</v>
      </c>
      <c r="W13" s="19">
        <v>2.5506478396960401E-2</v>
      </c>
      <c r="X13" s="19">
        <v>5.3839919804128E-2</v>
      </c>
      <c r="Y13" s="19">
        <v>0.10067793661134</v>
      </c>
      <c r="Z13" s="19">
        <v>5.6459921122130101E-2</v>
      </c>
      <c r="AA13" s="19">
        <v>5.5396395545857402E-2</v>
      </c>
      <c r="AB13" s="19">
        <v>6.16132392875718E-2</v>
      </c>
      <c r="AC13" s="19">
        <v>6.3838753897203296E-2</v>
      </c>
      <c r="AD13" s="19">
        <v>3.2002804628020402E-2</v>
      </c>
      <c r="AE13" s="19"/>
      <c r="AF13" s="19">
        <v>8.1774055133963006E-2</v>
      </c>
      <c r="AG13" s="19">
        <v>6.1676203441743502E-2</v>
      </c>
      <c r="AH13" s="19">
        <v>6.0174789445211603E-2</v>
      </c>
      <c r="AI13" s="19"/>
      <c r="AJ13" s="19">
        <v>7.8807692954195499E-2</v>
      </c>
      <c r="AK13" s="19">
        <v>3.6536672818148798E-2</v>
      </c>
      <c r="AL13" s="19">
        <v>0.104019434239084</v>
      </c>
      <c r="AM13" s="19">
        <v>5.6818087362322897E-2</v>
      </c>
      <c r="AN13" s="19">
        <v>8.8991371002877406E-2</v>
      </c>
      <c r="AO13" s="19"/>
      <c r="AP13" s="19">
        <v>5.7926272257040598E-2</v>
      </c>
      <c r="AQ13" s="19">
        <v>3.57768319373164E-2</v>
      </c>
      <c r="AR13" s="19">
        <v>3.0987216676653901E-2</v>
      </c>
      <c r="AS13" s="19"/>
      <c r="AT13" s="19">
        <v>8.1894322558438495E-2</v>
      </c>
      <c r="AU13" s="19">
        <v>3.9709552254871001E-2</v>
      </c>
      <c r="AV13" s="19">
        <v>0.106594676104398</v>
      </c>
      <c r="AW13" s="19">
        <v>0.113889757733664</v>
      </c>
      <c r="AX13" s="19">
        <v>4.5921154886796697E-2</v>
      </c>
      <c r="AY13" s="19">
        <v>0.14461403921475699</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5.55374778276417E-2</v>
      </c>
      <c r="D9" s="17">
        <v>5.4804584765261399E-2</v>
      </c>
      <c r="E9" s="17">
        <v>5.6368381981147998E-2</v>
      </c>
      <c r="F9" s="17"/>
      <c r="G9" s="17">
        <v>0.11323097009387401</v>
      </c>
      <c r="H9" s="17">
        <v>5.7098173886299203E-2</v>
      </c>
      <c r="I9" s="17">
        <v>5.5018068568426601E-2</v>
      </c>
      <c r="J9" s="17">
        <v>4.3862498411284798E-2</v>
      </c>
      <c r="K9" s="17">
        <v>2.7974501261116402E-2</v>
      </c>
      <c r="L9" s="17">
        <v>4.2705154441301199E-2</v>
      </c>
      <c r="M9" s="17"/>
      <c r="N9" s="17">
        <v>5.9607078390853101E-2</v>
      </c>
      <c r="O9" s="17">
        <v>5.9635224634515101E-2</v>
      </c>
      <c r="P9" s="17">
        <v>4.5328978672997303E-2</v>
      </c>
      <c r="Q9" s="17">
        <v>5.72414179571612E-2</v>
      </c>
      <c r="R9" s="17"/>
      <c r="S9" s="17">
        <v>9.9665826222171502E-2</v>
      </c>
      <c r="T9" s="17">
        <v>5.78012977367688E-2</v>
      </c>
      <c r="U9" s="17">
        <v>4.3016949073932997E-2</v>
      </c>
      <c r="V9" s="17">
        <v>1.51465937637259E-2</v>
      </c>
      <c r="W9" s="17">
        <v>4.0846382855652501E-2</v>
      </c>
      <c r="X9" s="17">
        <v>8.6555174215357203E-2</v>
      </c>
      <c r="Y9" s="17">
        <v>2.5354092600576601E-2</v>
      </c>
      <c r="Z9" s="17">
        <v>7.6461965726127998E-2</v>
      </c>
      <c r="AA9" s="17">
        <v>4.8684958469910701E-2</v>
      </c>
      <c r="AB9" s="17">
        <v>3.50702427749153E-2</v>
      </c>
      <c r="AC9" s="17">
        <v>0.110999643627876</v>
      </c>
      <c r="AD9" s="17">
        <v>2.6264920347121801E-2</v>
      </c>
      <c r="AE9" s="17"/>
      <c r="AF9" s="17">
        <v>6.2235998278396501E-2</v>
      </c>
      <c r="AG9" s="17">
        <v>4.7089202334340503E-2</v>
      </c>
      <c r="AH9" s="17">
        <v>6.9561431494471193E-2</v>
      </c>
      <c r="AI9" s="17"/>
      <c r="AJ9" s="17">
        <v>6.9927773153694694E-2</v>
      </c>
      <c r="AK9" s="17">
        <v>6.5961910143734495E-2</v>
      </c>
      <c r="AL9" s="17">
        <v>4.3958802018431997E-2</v>
      </c>
      <c r="AM9" s="17">
        <v>0</v>
      </c>
      <c r="AN9" s="17">
        <v>6.0011023750779699E-2</v>
      </c>
      <c r="AO9" s="17"/>
      <c r="AP9" s="17">
        <v>8.8084002366536907E-2</v>
      </c>
      <c r="AQ9" s="17">
        <v>5.6443553591212003E-2</v>
      </c>
      <c r="AR9" s="17">
        <v>3.9510683408231599E-2</v>
      </c>
      <c r="AS9" s="17"/>
      <c r="AT9" s="17">
        <v>5.4592448506897102E-2</v>
      </c>
      <c r="AU9" s="17">
        <v>3.6139466887630999E-2</v>
      </c>
      <c r="AV9" s="17">
        <v>0.107380910351821</v>
      </c>
      <c r="AW9" s="17">
        <v>0.106786685679102</v>
      </c>
      <c r="AX9" s="17">
        <v>2.9840929861034302E-2</v>
      </c>
      <c r="AY9" s="17">
        <v>6.1705814435762202E-2</v>
      </c>
    </row>
    <row r="10" spans="2:51" x14ac:dyDescent="0.35">
      <c r="B10" s="18" t="s">
        <v>337</v>
      </c>
      <c r="C10" s="17">
        <v>0.27060664621930602</v>
      </c>
      <c r="D10" s="17">
        <v>0.28805905302436002</v>
      </c>
      <c r="E10" s="17">
        <v>0.25370976454441901</v>
      </c>
      <c r="F10" s="17"/>
      <c r="G10" s="17">
        <v>0.34963780239858799</v>
      </c>
      <c r="H10" s="17">
        <v>0.29496511284511701</v>
      </c>
      <c r="I10" s="17">
        <v>0.25328511200501203</v>
      </c>
      <c r="J10" s="17">
        <v>0.20402426360772699</v>
      </c>
      <c r="K10" s="17">
        <v>0.26793314962213499</v>
      </c>
      <c r="L10" s="17">
        <v>0.26808877240325801</v>
      </c>
      <c r="M10" s="17"/>
      <c r="N10" s="17">
        <v>0.27034712376897302</v>
      </c>
      <c r="O10" s="17">
        <v>0.25499774575469603</v>
      </c>
      <c r="P10" s="17">
        <v>0.29320598790920599</v>
      </c>
      <c r="Q10" s="17">
        <v>0.263721798481032</v>
      </c>
      <c r="R10" s="17"/>
      <c r="S10" s="17">
        <v>0.29503210160479798</v>
      </c>
      <c r="T10" s="17">
        <v>0.223645398694508</v>
      </c>
      <c r="U10" s="17">
        <v>0.28993071020540501</v>
      </c>
      <c r="V10" s="17">
        <v>0.19692956940550199</v>
      </c>
      <c r="W10" s="17">
        <v>0.24512349422768201</v>
      </c>
      <c r="X10" s="17">
        <v>0.264311775070803</v>
      </c>
      <c r="Y10" s="17">
        <v>0.32623687198239698</v>
      </c>
      <c r="Z10" s="17">
        <v>0.33890002786914297</v>
      </c>
      <c r="AA10" s="17">
        <v>0.286928436803012</v>
      </c>
      <c r="AB10" s="17">
        <v>0.29133179483187299</v>
      </c>
      <c r="AC10" s="17">
        <v>0.27798034704865099</v>
      </c>
      <c r="AD10" s="17">
        <v>0.241060479071218</v>
      </c>
      <c r="AE10" s="17"/>
      <c r="AF10" s="17">
        <v>0.26066593462870202</v>
      </c>
      <c r="AG10" s="17">
        <v>0.26734945519053099</v>
      </c>
      <c r="AH10" s="17">
        <v>0.26481978962204</v>
      </c>
      <c r="AI10" s="17"/>
      <c r="AJ10" s="17">
        <v>0.26890814699287602</v>
      </c>
      <c r="AK10" s="17">
        <v>0.26088038726804902</v>
      </c>
      <c r="AL10" s="17">
        <v>0.33539414138193602</v>
      </c>
      <c r="AM10" s="17">
        <v>0.145790204152136</v>
      </c>
      <c r="AN10" s="17">
        <v>0.27280745594573402</v>
      </c>
      <c r="AO10" s="17"/>
      <c r="AP10" s="17">
        <v>0.31719624342048203</v>
      </c>
      <c r="AQ10" s="17">
        <v>0.27063722237523102</v>
      </c>
      <c r="AR10" s="17">
        <v>0.33047724106745102</v>
      </c>
      <c r="AS10" s="17"/>
      <c r="AT10" s="17">
        <v>0.287671602679542</v>
      </c>
      <c r="AU10" s="17">
        <v>0.240889039645937</v>
      </c>
      <c r="AV10" s="17">
        <v>0.19604878633612899</v>
      </c>
      <c r="AW10" s="17">
        <v>0.26484139667433998</v>
      </c>
      <c r="AX10" s="17">
        <v>0.31074961943461799</v>
      </c>
      <c r="AY10" s="17">
        <v>0.253863108279754</v>
      </c>
    </row>
    <row r="11" spans="2:51" x14ac:dyDescent="0.35">
      <c r="B11" s="18" t="s">
        <v>338</v>
      </c>
      <c r="C11" s="17">
        <v>0.39672237496632801</v>
      </c>
      <c r="D11" s="17">
        <v>0.36905421685119399</v>
      </c>
      <c r="E11" s="17">
        <v>0.423640801114257</v>
      </c>
      <c r="F11" s="17"/>
      <c r="G11" s="17">
        <v>0.331386345326528</v>
      </c>
      <c r="H11" s="17">
        <v>0.35899690629505099</v>
      </c>
      <c r="I11" s="17">
        <v>0.40461771473657798</v>
      </c>
      <c r="J11" s="17">
        <v>0.43022553175244999</v>
      </c>
      <c r="K11" s="17">
        <v>0.38242563511739303</v>
      </c>
      <c r="L11" s="17">
        <v>0.44553946988502902</v>
      </c>
      <c r="M11" s="17"/>
      <c r="N11" s="17">
        <v>0.43586189373708101</v>
      </c>
      <c r="O11" s="17">
        <v>0.35775234307370202</v>
      </c>
      <c r="P11" s="17">
        <v>0.37981687127333202</v>
      </c>
      <c r="Q11" s="17">
        <v>0.40784239755660201</v>
      </c>
      <c r="R11" s="17"/>
      <c r="S11" s="17">
        <v>0.38353416543543201</v>
      </c>
      <c r="T11" s="17">
        <v>0.40970455728997401</v>
      </c>
      <c r="U11" s="17">
        <v>0.41703188062107899</v>
      </c>
      <c r="V11" s="17">
        <v>0.39321748317020699</v>
      </c>
      <c r="W11" s="17">
        <v>0.411542057376171</v>
      </c>
      <c r="X11" s="17">
        <v>0.41246767872911499</v>
      </c>
      <c r="Y11" s="17">
        <v>0.41521845978556998</v>
      </c>
      <c r="Z11" s="17">
        <v>0.32087939581185398</v>
      </c>
      <c r="AA11" s="17">
        <v>0.41635727153825902</v>
      </c>
      <c r="AB11" s="17">
        <v>0.36015104416257498</v>
      </c>
      <c r="AC11" s="17">
        <v>0.38717715257089402</v>
      </c>
      <c r="AD11" s="17">
        <v>0.365099194012379</v>
      </c>
      <c r="AE11" s="17"/>
      <c r="AF11" s="17">
        <v>0.38570873509682901</v>
      </c>
      <c r="AG11" s="17">
        <v>0.42601629852742001</v>
      </c>
      <c r="AH11" s="17">
        <v>0.39023288113157101</v>
      </c>
      <c r="AI11" s="17"/>
      <c r="AJ11" s="17">
        <v>0.40091297636777501</v>
      </c>
      <c r="AK11" s="17">
        <v>0.41035334585605898</v>
      </c>
      <c r="AL11" s="17">
        <v>0.38521441152518598</v>
      </c>
      <c r="AM11" s="17">
        <v>0.49932376670880102</v>
      </c>
      <c r="AN11" s="17">
        <v>0.34603558767711501</v>
      </c>
      <c r="AO11" s="17"/>
      <c r="AP11" s="17">
        <v>0.40646726057460503</v>
      </c>
      <c r="AQ11" s="17">
        <v>0.400983694217938</v>
      </c>
      <c r="AR11" s="17">
        <v>0.42414371574653198</v>
      </c>
      <c r="AS11" s="17"/>
      <c r="AT11" s="17">
        <v>0.388103039592197</v>
      </c>
      <c r="AU11" s="17">
        <v>0.42889956421112901</v>
      </c>
      <c r="AV11" s="17">
        <v>0.44160635861577902</v>
      </c>
      <c r="AW11" s="17">
        <v>0.32424358860174102</v>
      </c>
      <c r="AX11" s="17">
        <v>0.38975905208209699</v>
      </c>
      <c r="AY11" s="17">
        <v>0.37227295687513501</v>
      </c>
    </row>
    <row r="12" spans="2:51" x14ac:dyDescent="0.35">
      <c r="B12" s="18" t="s">
        <v>339</v>
      </c>
      <c r="C12" s="17">
        <v>0.23220370294203499</v>
      </c>
      <c r="D12" s="17">
        <v>0.25840815222170399</v>
      </c>
      <c r="E12" s="17">
        <v>0.206963835287924</v>
      </c>
      <c r="F12" s="17"/>
      <c r="G12" s="17">
        <v>0.142048480228635</v>
      </c>
      <c r="H12" s="17">
        <v>0.23749526651445099</v>
      </c>
      <c r="I12" s="17">
        <v>0.267739969039274</v>
      </c>
      <c r="J12" s="17">
        <v>0.28163876972095703</v>
      </c>
      <c r="K12" s="17">
        <v>0.27883470385355302</v>
      </c>
      <c r="L12" s="17">
        <v>0.19002535199394599</v>
      </c>
      <c r="M12" s="17"/>
      <c r="N12" s="17">
        <v>0.21148263285671901</v>
      </c>
      <c r="O12" s="17">
        <v>0.28563487935280302</v>
      </c>
      <c r="P12" s="17">
        <v>0.22773764681293299</v>
      </c>
      <c r="Q12" s="17">
        <v>0.20909522622245899</v>
      </c>
      <c r="R12" s="17"/>
      <c r="S12" s="17">
        <v>0.17306271168133999</v>
      </c>
      <c r="T12" s="17">
        <v>0.24615620833068799</v>
      </c>
      <c r="U12" s="17">
        <v>0.194397074292464</v>
      </c>
      <c r="V12" s="17">
        <v>0.36387267808657198</v>
      </c>
      <c r="W12" s="17">
        <v>0.29483662374507902</v>
      </c>
      <c r="X12" s="17">
        <v>0.19964063974371599</v>
      </c>
      <c r="Y12" s="17">
        <v>0.175342145969034</v>
      </c>
      <c r="Z12" s="17">
        <v>0.226813964986844</v>
      </c>
      <c r="AA12" s="17">
        <v>0.21121911322647799</v>
      </c>
      <c r="AB12" s="17">
        <v>0.27737587121546903</v>
      </c>
      <c r="AC12" s="17">
        <v>0.15894785271192</v>
      </c>
      <c r="AD12" s="17">
        <v>0.27887246027507601</v>
      </c>
      <c r="AE12" s="17"/>
      <c r="AF12" s="17">
        <v>0.24515872579480899</v>
      </c>
      <c r="AG12" s="17">
        <v>0.232416076635557</v>
      </c>
      <c r="AH12" s="17">
        <v>0.21422102071535001</v>
      </c>
      <c r="AI12" s="17"/>
      <c r="AJ12" s="17">
        <v>0.215466242064354</v>
      </c>
      <c r="AK12" s="17">
        <v>0.24834211453127</v>
      </c>
      <c r="AL12" s="17">
        <v>0.19948585506977901</v>
      </c>
      <c r="AM12" s="17">
        <v>0.35488602913906198</v>
      </c>
      <c r="AN12" s="17">
        <v>0.25616022351057899</v>
      </c>
      <c r="AO12" s="17"/>
      <c r="AP12" s="17">
        <v>0.157582171399308</v>
      </c>
      <c r="AQ12" s="17">
        <v>0.24968962434804101</v>
      </c>
      <c r="AR12" s="17">
        <v>0.18291440297379299</v>
      </c>
      <c r="AS12" s="17"/>
      <c r="AT12" s="17">
        <v>0.23142318057469399</v>
      </c>
      <c r="AU12" s="17">
        <v>0.26540927818659199</v>
      </c>
      <c r="AV12" s="17">
        <v>0.205100690555059</v>
      </c>
      <c r="AW12" s="17">
        <v>0.21851259584721799</v>
      </c>
      <c r="AX12" s="17">
        <v>0.22384102504299599</v>
      </c>
      <c r="AY12" s="17">
        <v>0.19229100418962899</v>
      </c>
    </row>
    <row r="13" spans="2:51" x14ac:dyDescent="0.35">
      <c r="B13" s="18" t="s">
        <v>72</v>
      </c>
      <c r="C13" s="19">
        <v>4.4929798044689898E-2</v>
      </c>
      <c r="D13" s="19">
        <v>2.9673993137480301E-2</v>
      </c>
      <c r="E13" s="19">
        <v>5.9317217072252099E-2</v>
      </c>
      <c r="F13" s="19"/>
      <c r="G13" s="19">
        <v>6.3696401952375706E-2</v>
      </c>
      <c r="H13" s="19">
        <v>5.1444540459081103E-2</v>
      </c>
      <c r="I13" s="19">
        <v>1.9339135650709102E-2</v>
      </c>
      <c r="J13" s="19">
        <v>4.0248936507581302E-2</v>
      </c>
      <c r="K13" s="19">
        <v>4.2832010145801402E-2</v>
      </c>
      <c r="L13" s="19">
        <v>5.36412512764654E-2</v>
      </c>
      <c r="M13" s="19"/>
      <c r="N13" s="19">
        <v>2.2701271246374399E-2</v>
      </c>
      <c r="O13" s="19">
        <v>4.19798071842842E-2</v>
      </c>
      <c r="P13" s="19">
        <v>5.3910515331532301E-2</v>
      </c>
      <c r="Q13" s="19">
        <v>6.2099159782744801E-2</v>
      </c>
      <c r="R13" s="19"/>
      <c r="S13" s="19">
        <v>4.8705195056258303E-2</v>
      </c>
      <c r="T13" s="19">
        <v>6.2692537948061303E-2</v>
      </c>
      <c r="U13" s="19">
        <v>5.5623385807119501E-2</v>
      </c>
      <c r="V13" s="19">
        <v>3.0833675573993299E-2</v>
      </c>
      <c r="W13" s="19">
        <v>7.6514417954159598E-3</v>
      </c>
      <c r="X13" s="19">
        <v>3.70247322410093E-2</v>
      </c>
      <c r="Y13" s="19">
        <v>5.7848429662421597E-2</v>
      </c>
      <c r="Z13" s="19">
        <v>3.6944645606030502E-2</v>
      </c>
      <c r="AA13" s="19">
        <v>3.6810219962340497E-2</v>
      </c>
      <c r="AB13" s="19">
        <v>3.6071047015167598E-2</v>
      </c>
      <c r="AC13" s="19">
        <v>6.4895004040659704E-2</v>
      </c>
      <c r="AD13" s="19">
        <v>8.8702946294205304E-2</v>
      </c>
      <c r="AE13" s="19"/>
      <c r="AF13" s="19">
        <v>4.6230606201262903E-2</v>
      </c>
      <c r="AG13" s="19">
        <v>2.7128967312150799E-2</v>
      </c>
      <c r="AH13" s="19">
        <v>6.11648770365677E-2</v>
      </c>
      <c r="AI13" s="19"/>
      <c r="AJ13" s="19">
        <v>4.47848614212999E-2</v>
      </c>
      <c r="AK13" s="19">
        <v>1.44622422008873E-2</v>
      </c>
      <c r="AL13" s="19">
        <v>3.5946790004667002E-2</v>
      </c>
      <c r="AM13" s="19">
        <v>0</v>
      </c>
      <c r="AN13" s="19">
        <v>6.4985709115792198E-2</v>
      </c>
      <c r="AO13" s="19"/>
      <c r="AP13" s="19">
        <v>3.06703222390683E-2</v>
      </c>
      <c r="AQ13" s="19">
        <v>2.22459054675779E-2</v>
      </c>
      <c r="AR13" s="19">
        <v>2.2953956803991701E-2</v>
      </c>
      <c r="AS13" s="19"/>
      <c r="AT13" s="19">
        <v>3.8209728646669702E-2</v>
      </c>
      <c r="AU13" s="19">
        <v>2.8662651068711398E-2</v>
      </c>
      <c r="AV13" s="19">
        <v>4.9863254141211698E-2</v>
      </c>
      <c r="AW13" s="19">
        <v>8.56157331975997E-2</v>
      </c>
      <c r="AX13" s="19">
        <v>4.5809373579254201E-2</v>
      </c>
      <c r="AY13" s="19">
        <v>0.11986711621972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4.5458759942093301E-2</v>
      </c>
      <c r="D9" s="17">
        <v>4.9180600206577399E-2</v>
      </c>
      <c r="E9" s="17">
        <v>4.2096461680611499E-2</v>
      </c>
      <c r="F9" s="17"/>
      <c r="G9" s="17">
        <v>8.9339018450300595E-2</v>
      </c>
      <c r="H9" s="17">
        <v>5.9248763496270902E-2</v>
      </c>
      <c r="I9" s="17">
        <v>6.0920908320099998E-2</v>
      </c>
      <c r="J9" s="17">
        <v>4.0507638297650098E-2</v>
      </c>
      <c r="K9" s="17">
        <v>2.42488617450872E-2</v>
      </c>
      <c r="L9" s="17">
        <v>1.01767594773369E-2</v>
      </c>
      <c r="M9" s="17"/>
      <c r="N9" s="17">
        <v>6.1429632748694202E-2</v>
      </c>
      <c r="O9" s="17">
        <v>3.8250226843265303E-2</v>
      </c>
      <c r="P9" s="17">
        <v>3.0407530570345301E-2</v>
      </c>
      <c r="Q9" s="17">
        <v>4.9383339246119297E-2</v>
      </c>
      <c r="R9" s="17"/>
      <c r="S9" s="17">
        <v>8.7811375677977394E-2</v>
      </c>
      <c r="T9" s="17">
        <v>4.5364327311837899E-2</v>
      </c>
      <c r="U9" s="17">
        <v>4.7368036366573003E-2</v>
      </c>
      <c r="V9" s="17">
        <v>2.4703151844730101E-2</v>
      </c>
      <c r="W9" s="17">
        <v>3.5121391923239098E-2</v>
      </c>
      <c r="X9" s="17">
        <v>6.9450734410700904E-2</v>
      </c>
      <c r="Y9" s="17">
        <v>2.70076771994598E-2</v>
      </c>
      <c r="Z9" s="17">
        <v>3.8317987544766098E-2</v>
      </c>
      <c r="AA9" s="17">
        <v>4.2726526886015997E-2</v>
      </c>
      <c r="AB9" s="17">
        <v>3.4204300349031901E-2</v>
      </c>
      <c r="AC9" s="17">
        <v>3.4524006452293803E-2</v>
      </c>
      <c r="AD9" s="17">
        <v>0</v>
      </c>
      <c r="AE9" s="17"/>
      <c r="AF9" s="17">
        <v>3.4489965457192101E-2</v>
      </c>
      <c r="AG9" s="17">
        <v>4.50765735295309E-2</v>
      </c>
      <c r="AH9" s="17">
        <v>4.7839135750102603E-2</v>
      </c>
      <c r="AI9" s="17"/>
      <c r="AJ9" s="17">
        <v>2.5949099161642401E-2</v>
      </c>
      <c r="AK9" s="17">
        <v>6.3097603880986994E-2</v>
      </c>
      <c r="AL9" s="17">
        <v>5.6010055343356298E-2</v>
      </c>
      <c r="AM9" s="17">
        <v>0</v>
      </c>
      <c r="AN9" s="17">
        <v>5.9027075173402298E-2</v>
      </c>
      <c r="AO9" s="17"/>
      <c r="AP9" s="17">
        <v>4.9140573660024701E-2</v>
      </c>
      <c r="AQ9" s="17">
        <v>6.95936151482556E-2</v>
      </c>
      <c r="AR9" s="17">
        <v>3.2892698163805599E-2</v>
      </c>
      <c r="AS9" s="17"/>
      <c r="AT9" s="17">
        <v>2.7685018327526401E-2</v>
      </c>
      <c r="AU9" s="17">
        <v>4.5590330943305099E-2</v>
      </c>
      <c r="AV9" s="17">
        <v>5.6802229486619803E-2</v>
      </c>
      <c r="AW9" s="17">
        <v>6.9533905144866001E-2</v>
      </c>
      <c r="AX9" s="17">
        <v>6.2470809776180997E-2</v>
      </c>
      <c r="AY9" s="17">
        <v>0</v>
      </c>
    </row>
    <row r="10" spans="2:51" x14ac:dyDescent="0.35">
      <c r="B10" s="18" t="s">
        <v>337</v>
      </c>
      <c r="C10" s="17">
        <v>0.199319344568716</v>
      </c>
      <c r="D10" s="17">
        <v>0.20712014416539201</v>
      </c>
      <c r="E10" s="17">
        <v>0.19126367108707101</v>
      </c>
      <c r="F10" s="17"/>
      <c r="G10" s="17">
        <v>0.277188754639841</v>
      </c>
      <c r="H10" s="17">
        <v>0.28222418657678899</v>
      </c>
      <c r="I10" s="17">
        <v>0.22201403434356101</v>
      </c>
      <c r="J10" s="17">
        <v>0.16561771298344</v>
      </c>
      <c r="K10" s="17">
        <v>0.14809877043990999</v>
      </c>
      <c r="L10" s="17">
        <v>0.12672305813576201</v>
      </c>
      <c r="M10" s="17"/>
      <c r="N10" s="17">
        <v>0.21270762068319901</v>
      </c>
      <c r="O10" s="17">
        <v>0.165362891057735</v>
      </c>
      <c r="P10" s="17">
        <v>0.223306455705129</v>
      </c>
      <c r="Q10" s="17">
        <v>0.19618908919797201</v>
      </c>
      <c r="R10" s="17"/>
      <c r="S10" s="17">
        <v>0.171473550032193</v>
      </c>
      <c r="T10" s="17">
        <v>0.145307403212771</v>
      </c>
      <c r="U10" s="17">
        <v>0.25538239892805198</v>
      </c>
      <c r="V10" s="17">
        <v>0.179540239296925</v>
      </c>
      <c r="W10" s="17">
        <v>0.21080179665211801</v>
      </c>
      <c r="X10" s="17">
        <v>0.229975398047815</v>
      </c>
      <c r="Y10" s="17">
        <v>0.16479068877862599</v>
      </c>
      <c r="Z10" s="17">
        <v>0.22955837900527101</v>
      </c>
      <c r="AA10" s="17">
        <v>0.215579326646644</v>
      </c>
      <c r="AB10" s="17">
        <v>0.25394071643532501</v>
      </c>
      <c r="AC10" s="17">
        <v>0.23935155549415801</v>
      </c>
      <c r="AD10" s="17">
        <v>8.7592033834452104E-2</v>
      </c>
      <c r="AE10" s="17"/>
      <c r="AF10" s="17">
        <v>0.186484552444692</v>
      </c>
      <c r="AG10" s="17">
        <v>0.20356156150312099</v>
      </c>
      <c r="AH10" s="17">
        <v>0.186607351144645</v>
      </c>
      <c r="AI10" s="17"/>
      <c r="AJ10" s="17">
        <v>0.19631775721064099</v>
      </c>
      <c r="AK10" s="17">
        <v>0.19732066714237601</v>
      </c>
      <c r="AL10" s="17">
        <v>0.132492021075752</v>
      </c>
      <c r="AM10" s="17">
        <v>0.13416243332942299</v>
      </c>
      <c r="AN10" s="17">
        <v>0.25161546522505601</v>
      </c>
      <c r="AO10" s="17"/>
      <c r="AP10" s="17">
        <v>0.24398669213588001</v>
      </c>
      <c r="AQ10" s="17">
        <v>0.21204974248069799</v>
      </c>
      <c r="AR10" s="17">
        <v>0.15599426536421299</v>
      </c>
      <c r="AS10" s="17"/>
      <c r="AT10" s="17">
        <v>0.15609983436035699</v>
      </c>
      <c r="AU10" s="17">
        <v>0.196384658342833</v>
      </c>
      <c r="AV10" s="17">
        <v>0.21346346272726199</v>
      </c>
      <c r="AW10" s="17">
        <v>0.28167224455626599</v>
      </c>
      <c r="AX10" s="17">
        <v>0.22674708675764599</v>
      </c>
      <c r="AY10" s="17">
        <v>0.29569726640641297</v>
      </c>
    </row>
    <row r="11" spans="2:51" x14ac:dyDescent="0.35">
      <c r="B11" s="18" t="s">
        <v>338</v>
      </c>
      <c r="C11" s="17">
        <v>0.45679209611145299</v>
      </c>
      <c r="D11" s="17">
        <v>0.45652116378060298</v>
      </c>
      <c r="E11" s="17">
        <v>0.45824124777806902</v>
      </c>
      <c r="F11" s="17"/>
      <c r="G11" s="17">
        <v>0.43845243822654301</v>
      </c>
      <c r="H11" s="17">
        <v>0.42543238024838198</v>
      </c>
      <c r="I11" s="17">
        <v>0.48885930396145799</v>
      </c>
      <c r="J11" s="17">
        <v>0.47857436829437899</v>
      </c>
      <c r="K11" s="17">
        <v>0.49372133509925997</v>
      </c>
      <c r="L11" s="17">
        <v>0.42374040144191599</v>
      </c>
      <c r="M11" s="17"/>
      <c r="N11" s="17">
        <v>0.47465819567833401</v>
      </c>
      <c r="O11" s="17">
        <v>0.49565967766215602</v>
      </c>
      <c r="P11" s="17">
        <v>0.42172146250421899</v>
      </c>
      <c r="Q11" s="17">
        <v>0.42962542396886999</v>
      </c>
      <c r="R11" s="17"/>
      <c r="S11" s="17">
        <v>0.448256236003853</v>
      </c>
      <c r="T11" s="17">
        <v>0.50524923396567001</v>
      </c>
      <c r="U11" s="17">
        <v>0.40172323726766102</v>
      </c>
      <c r="V11" s="17">
        <v>0.431434324826515</v>
      </c>
      <c r="W11" s="17">
        <v>0.42305598197333399</v>
      </c>
      <c r="X11" s="17">
        <v>0.46757960130243398</v>
      </c>
      <c r="Y11" s="17">
        <v>0.53428778890751805</v>
      </c>
      <c r="Z11" s="17">
        <v>0.387577511270706</v>
      </c>
      <c r="AA11" s="17">
        <v>0.49842465763640198</v>
      </c>
      <c r="AB11" s="17">
        <v>0.38339121183918701</v>
      </c>
      <c r="AC11" s="17">
        <v>0.41224786371970901</v>
      </c>
      <c r="AD11" s="17">
        <v>0.60686371979917497</v>
      </c>
      <c r="AE11" s="17"/>
      <c r="AF11" s="17">
        <v>0.41934893118825201</v>
      </c>
      <c r="AG11" s="17">
        <v>0.48071845862569301</v>
      </c>
      <c r="AH11" s="17">
        <v>0.49628160822473699</v>
      </c>
      <c r="AI11" s="17"/>
      <c r="AJ11" s="17">
        <v>0.44478255860499799</v>
      </c>
      <c r="AK11" s="17">
        <v>0.49039295538460098</v>
      </c>
      <c r="AL11" s="17">
        <v>0.56113925147018895</v>
      </c>
      <c r="AM11" s="17">
        <v>0.30572951189251601</v>
      </c>
      <c r="AN11" s="17">
        <v>0.37030681169228602</v>
      </c>
      <c r="AO11" s="17"/>
      <c r="AP11" s="17">
        <v>0.41074082192425398</v>
      </c>
      <c r="AQ11" s="17">
        <v>0.455015235004536</v>
      </c>
      <c r="AR11" s="17">
        <v>0.54475523171370299</v>
      </c>
      <c r="AS11" s="17"/>
      <c r="AT11" s="17">
        <v>0.43163611762381998</v>
      </c>
      <c r="AU11" s="17">
        <v>0.53133271596348297</v>
      </c>
      <c r="AV11" s="17">
        <v>0.38408474954070398</v>
      </c>
      <c r="AW11" s="17">
        <v>0.35956318569078599</v>
      </c>
      <c r="AX11" s="17">
        <v>0.49348554079705798</v>
      </c>
      <c r="AY11" s="17">
        <v>0.41484865705898</v>
      </c>
    </row>
    <row r="12" spans="2:51" x14ac:dyDescent="0.35">
      <c r="B12" s="18" t="s">
        <v>339</v>
      </c>
      <c r="C12" s="17">
        <v>0.22617588228111599</v>
      </c>
      <c r="D12" s="17">
        <v>0.22532438860798101</v>
      </c>
      <c r="E12" s="17">
        <v>0.226227527451832</v>
      </c>
      <c r="F12" s="17"/>
      <c r="G12" s="17">
        <v>0.128726542159211</v>
      </c>
      <c r="H12" s="17">
        <v>0.15776274683245201</v>
      </c>
      <c r="I12" s="17">
        <v>0.17466281896640201</v>
      </c>
      <c r="J12" s="17">
        <v>0.23684849754836501</v>
      </c>
      <c r="K12" s="17">
        <v>0.26346388343414301</v>
      </c>
      <c r="L12" s="17">
        <v>0.35350567884559903</v>
      </c>
      <c r="M12" s="17"/>
      <c r="N12" s="17">
        <v>0.21650855117190099</v>
      </c>
      <c r="O12" s="17">
        <v>0.24349456525617799</v>
      </c>
      <c r="P12" s="17">
        <v>0.22494575643065201</v>
      </c>
      <c r="Q12" s="17">
        <v>0.22328638306422799</v>
      </c>
      <c r="R12" s="17"/>
      <c r="S12" s="17">
        <v>0.202210454274771</v>
      </c>
      <c r="T12" s="17">
        <v>0.20312517472858099</v>
      </c>
      <c r="U12" s="17">
        <v>0.21538639862769399</v>
      </c>
      <c r="V12" s="17">
        <v>0.26682939835126601</v>
      </c>
      <c r="W12" s="17">
        <v>0.30754909513121798</v>
      </c>
      <c r="X12" s="17">
        <v>0.19221686631632801</v>
      </c>
      <c r="Y12" s="17">
        <v>0.20765011390176599</v>
      </c>
      <c r="Z12" s="17">
        <v>0.22965634549080399</v>
      </c>
      <c r="AA12" s="17">
        <v>0.20650364460206699</v>
      </c>
      <c r="AB12" s="17">
        <v>0.257631138697969</v>
      </c>
      <c r="AC12" s="17">
        <v>0.19232982307616001</v>
      </c>
      <c r="AD12" s="17">
        <v>0.27654077807873001</v>
      </c>
      <c r="AE12" s="17"/>
      <c r="AF12" s="17">
        <v>0.27642565954177101</v>
      </c>
      <c r="AG12" s="17">
        <v>0.213922156465708</v>
      </c>
      <c r="AH12" s="17">
        <v>0.20125032045341801</v>
      </c>
      <c r="AI12" s="17"/>
      <c r="AJ12" s="17">
        <v>0.24610970148263001</v>
      </c>
      <c r="AK12" s="17">
        <v>0.21056046624764199</v>
      </c>
      <c r="AL12" s="17">
        <v>0.187977434472371</v>
      </c>
      <c r="AM12" s="17">
        <v>0.41149337059546598</v>
      </c>
      <c r="AN12" s="17">
        <v>0.22271088466700201</v>
      </c>
      <c r="AO12" s="17"/>
      <c r="AP12" s="17">
        <v>0.22474344531774701</v>
      </c>
      <c r="AQ12" s="17">
        <v>0.21403245100027199</v>
      </c>
      <c r="AR12" s="17">
        <v>0.22411378581411301</v>
      </c>
      <c r="AS12" s="17"/>
      <c r="AT12" s="17">
        <v>0.31050274186861399</v>
      </c>
      <c r="AU12" s="17">
        <v>0.18406067990087599</v>
      </c>
      <c r="AV12" s="17">
        <v>0.211834018036619</v>
      </c>
      <c r="AW12" s="17">
        <v>0.19552692717019801</v>
      </c>
      <c r="AX12" s="17">
        <v>0.15510776408733101</v>
      </c>
      <c r="AY12" s="17">
        <v>0.19196056941296299</v>
      </c>
    </row>
    <row r="13" spans="2:51" x14ac:dyDescent="0.35">
      <c r="B13" s="18" t="s">
        <v>72</v>
      </c>
      <c r="C13" s="19">
        <v>7.2253917096620698E-2</v>
      </c>
      <c r="D13" s="19">
        <v>6.1853703239446702E-2</v>
      </c>
      <c r="E13" s="19">
        <v>8.2171092002416304E-2</v>
      </c>
      <c r="F13" s="19"/>
      <c r="G13" s="19">
        <v>6.6293246524103996E-2</v>
      </c>
      <c r="H13" s="19">
        <v>7.5331922846105598E-2</v>
      </c>
      <c r="I13" s="19">
        <v>5.3542934408477898E-2</v>
      </c>
      <c r="J13" s="19">
        <v>7.8451782876165693E-2</v>
      </c>
      <c r="K13" s="19">
        <v>7.0467149281600597E-2</v>
      </c>
      <c r="L13" s="19">
        <v>8.5854102099385904E-2</v>
      </c>
      <c r="M13" s="19"/>
      <c r="N13" s="19">
        <v>3.4695999717871601E-2</v>
      </c>
      <c r="O13" s="19">
        <v>5.7232639180666303E-2</v>
      </c>
      <c r="P13" s="19">
        <v>9.9618794789653797E-2</v>
      </c>
      <c r="Q13" s="19">
        <v>0.101515764522811</v>
      </c>
      <c r="R13" s="19"/>
      <c r="S13" s="19">
        <v>9.0248384011205801E-2</v>
      </c>
      <c r="T13" s="19">
        <v>0.10095386078113899</v>
      </c>
      <c r="U13" s="19">
        <v>8.0139928810020397E-2</v>
      </c>
      <c r="V13" s="19">
        <v>9.7492885680564106E-2</v>
      </c>
      <c r="W13" s="19">
        <v>2.34717343200905E-2</v>
      </c>
      <c r="X13" s="19">
        <v>4.0777399922721502E-2</v>
      </c>
      <c r="Y13" s="19">
        <v>6.62637312126311E-2</v>
      </c>
      <c r="Z13" s="19">
        <v>0.114889776688452</v>
      </c>
      <c r="AA13" s="19">
        <v>3.6765844228869998E-2</v>
      </c>
      <c r="AB13" s="19">
        <v>7.0832632678486801E-2</v>
      </c>
      <c r="AC13" s="19">
        <v>0.121546751257679</v>
      </c>
      <c r="AD13" s="19">
        <v>2.9003468287642699E-2</v>
      </c>
      <c r="AE13" s="19"/>
      <c r="AF13" s="19">
        <v>8.3250891368092494E-2</v>
      </c>
      <c r="AG13" s="19">
        <v>5.6721249875946497E-2</v>
      </c>
      <c r="AH13" s="19">
        <v>6.8021584427096202E-2</v>
      </c>
      <c r="AI13" s="19"/>
      <c r="AJ13" s="19">
        <v>8.6840883540089106E-2</v>
      </c>
      <c r="AK13" s="19">
        <v>3.8628307344394597E-2</v>
      </c>
      <c r="AL13" s="19">
        <v>6.2381237638332102E-2</v>
      </c>
      <c r="AM13" s="19">
        <v>0.14861468418259499</v>
      </c>
      <c r="AN13" s="19">
        <v>9.6339763242253504E-2</v>
      </c>
      <c r="AO13" s="19"/>
      <c r="AP13" s="19">
        <v>7.1388466962094596E-2</v>
      </c>
      <c r="AQ13" s="19">
        <v>4.9308956366238499E-2</v>
      </c>
      <c r="AR13" s="19">
        <v>4.2244018944165497E-2</v>
      </c>
      <c r="AS13" s="19"/>
      <c r="AT13" s="19">
        <v>7.4076287819682798E-2</v>
      </c>
      <c r="AU13" s="19">
        <v>4.2631614849503001E-2</v>
      </c>
      <c r="AV13" s="19">
        <v>0.13381554020879599</v>
      </c>
      <c r="AW13" s="19">
        <v>9.37037374378831E-2</v>
      </c>
      <c r="AX13" s="19">
        <v>6.2188798581783597E-2</v>
      </c>
      <c r="AY13" s="19">
        <v>9.7493507121644202E-2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0.11042307281036901</v>
      </c>
      <c r="D9" s="17">
        <v>9.59238924041656E-2</v>
      </c>
      <c r="E9" s="17">
        <v>0.124274208332025</v>
      </c>
      <c r="F9" s="17"/>
      <c r="G9" s="17">
        <v>0.151163439173747</v>
      </c>
      <c r="H9" s="17">
        <v>9.0475488721090402E-2</v>
      </c>
      <c r="I9" s="17">
        <v>0.14150195766162499</v>
      </c>
      <c r="J9" s="17">
        <v>0.11985942081475</v>
      </c>
      <c r="K9" s="17">
        <v>0.102330078422831</v>
      </c>
      <c r="L9" s="17">
        <v>6.8846126795745602E-2</v>
      </c>
      <c r="M9" s="17"/>
      <c r="N9" s="17">
        <v>0.124537499467208</v>
      </c>
      <c r="O9" s="17">
        <v>0.119598733611229</v>
      </c>
      <c r="P9" s="17">
        <v>0.101757605658366</v>
      </c>
      <c r="Q9" s="17">
        <v>9.4376478300341904E-2</v>
      </c>
      <c r="R9" s="17"/>
      <c r="S9" s="17">
        <v>0.11040009340479701</v>
      </c>
      <c r="T9" s="17">
        <v>7.2102173663069799E-2</v>
      </c>
      <c r="U9" s="17">
        <v>0.125565344310924</v>
      </c>
      <c r="V9" s="17">
        <v>7.4843888373151299E-2</v>
      </c>
      <c r="W9" s="17">
        <v>8.2840985486089494E-2</v>
      </c>
      <c r="X9" s="17">
        <v>0.18255840429425599</v>
      </c>
      <c r="Y9" s="17">
        <v>9.4463488070598303E-2</v>
      </c>
      <c r="Z9" s="17">
        <v>5.9548266176157799E-2</v>
      </c>
      <c r="AA9" s="17">
        <v>0.142602294257342</v>
      </c>
      <c r="AB9" s="17">
        <v>0.11987155916483</v>
      </c>
      <c r="AC9" s="17">
        <v>0.140023111006507</v>
      </c>
      <c r="AD9" s="17">
        <v>0.11270402036267101</v>
      </c>
      <c r="AE9" s="17"/>
      <c r="AF9" s="17">
        <v>9.2982129551839904E-2</v>
      </c>
      <c r="AG9" s="17">
        <v>0.13031665267326101</v>
      </c>
      <c r="AH9" s="17">
        <v>8.2601339744899693E-2</v>
      </c>
      <c r="AI9" s="17"/>
      <c r="AJ9" s="17">
        <v>7.1364599170674101E-2</v>
      </c>
      <c r="AK9" s="17">
        <v>0.133836902598063</v>
      </c>
      <c r="AL9" s="17">
        <v>0.128001166779907</v>
      </c>
      <c r="AM9" s="17">
        <v>0.26308499781227002</v>
      </c>
      <c r="AN9" s="17">
        <v>9.89382317998556E-2</v>
      </c>
      <c r="AO9" s="17"/>
      <c r="AP9" s="17">
        <v>7.82985106985358E-2</v>
      </c>
      <c r="AQ9" s="17">
        <v>0.13579528302470301</v>
      </c>
      <c r="AR9" s="17">
        <v>0.132375057220013</v>
      </c>
      <c r="AS9" s="17"/>
      <c r="AT9" s="17">
        <v>9.8252871452993107E-2</v>
      </c>
      <c r="AU9" s="17">
        <v>0.109025403931821</v>
      </c>
      <c r="AV9" s="17">
        <v>0.139630652448792</v>
      </c>
      <c r="AW9" s="17">
        <v>0.11072053895554899</v>
      </c>
      <c r="AX9" s="17">
        <v>0.123558957487066</v>
      </c>
      <c r="AY9" s="17">
        <v>0.11647568681317801</v>
      </c>
    </row>
    <row r="10" spans="2:51" x14ac:dyDescent="0.35">
      <c r="B10" s="18" t="s">
        <v>337</v>
      </c>
      <c r="C10" s="17">
        <v>0.34055217272927302</v>
      </c>
      <c r="D10" s="17">
        <v>0.34170997053885999</v>
      </c>
      <c r="E10" s="17">
        <v>0.33907985814138403</v>
      </c>
      <c r="F10" s="17"/>
      <c r="G10" s="17">
        <v>0.37782523865340201</v>
      </c>
      <c r="H10" s="17">
        <v>0.39056186812122701</v>
      </c>
      <c r="I10" s="17">
        <v>0.33794320317766002</v>
      </c>
      <c r="J10" s="17">
        <v>0.31821434031024998</v>
      </c>
      <c r="K10" s="17">
        <v>0.31289402610196398</v>
      </c>
      <c r="L10" s="17">
        <v>0.31651011276650098</v>
      </c>
      <c r="M10" s="17"/>
      <c r="N10" s="17">
        <v>0.34988598883320698</v>
      </c>
      <c r="O10" s="17">
        <v>0.35907228410322301</v>
      </c>
      <c r="P10" s="17">
        <v>0.32688313382858197</v>
      </c>
      <c r="Q10" s="17">
        <v>0.32770103271218398</v>
      </c>
      <c r="R10" s="17"/>
      <c r="S10" s="17">
        <v>0.34769850716793599</v>
      </c>
      <c r="T10" s="17">
        <v>0.31293825874293402</v>
      </c>
      <c r="U10" s="17">
        <v>0.41282251353686</v>
      </c>
      <c r="V10" s="17">
        <v>0.31292144905230501</v>
      </c>
      <c r="W10" s="17">
        <v>0.37764275973416001</v>
      </c>
      <c r="X10" s="17">
        <v>0.32714536960096302</v>
      </c>
      <c r="Y10" s="17">
        <v>0.34103238527897201</v>
      </c>
      <c r="Z10" s="17">
        <v>0.30217861133387902</v>
      </c>
      <c r="AA10" s="17">
        <v>0.313303710379703</v>
      </c>
      <c r="AB10" s="17">
        <v>0.33439173927807703</v>
      </c>
      <c r="AC10" s="17">
        <v>0.36312975521930602</v>
      </c>
      <c r="AD10" s="17">
        <v>0.35300061053706999</v>
      </c>
      <c r="AE10" s="17"/>
      <c r="AF10" s="17">
        <v>0.28104356547984399</v>
      </c>
      <c r="AG10" s="17">
        <v>0.37547152251831301</v>
      </c>
      <c r="AH10" s="17">
        <v>0.35935526478181701</v>
      </c>
      <c r="AI10" s="17"/>
      <c r="AJ10" s="17">
        <v>0.30798262541988403</v>
      </c>
      <c r="AK10" s="17">
        <v>0.39545926189811897</v>
      </c>
      <c r="AL10" s="17">
        <v>0.359930075752039</v>
      </c>
      <c r="AM10" s="17">
        <v>0</v>
      </c>
      <c r="AN10" s="17">
        <v>0.340178633071611</v>
      </c>
      <c r="AO10" s="17"/>
      <c r="AP10" s="17">
        <v>0.35127021298161198</v>
      </c>
      <c r="AQ10" s="17">
        <v>0.40334414247221001</v>
      </c>
      <c r="AR10" s="17">
        <v>0.32203090691163899</v>
      </c>
      <c r="AS10" s="17"/>
      <c r="AT10" s="17">
        <v>0.29963941469703798</v>
      </c>
      <c r="AU10" s="17">
        <v>0.33955158930403401</v>
      </c>
      <c r="AV10" s="17">
        <v>0.33313793196561498</v>
      </c>
      <c r="AW10" s="17">
        <v>0.39815066244536401</v>
      </c>
      <c r="AX10" s="17">
        <v>0.387455871130021</v>
      </c>
      <c r="AY10" s="17">
        <v>0.331601145917436</v>
      </c>
    </row>
    <row r="11" spans="2:51" x14ac:dyDescent="0.35">
      <c r="B11" s="18" t="s">
        <v>338</v>
      </c>
      <c r="C11" s="17">
        <v>0.35182161808189799</v>
      </c>
      <c r="D11" s="17">
        <v>0.353224396021391</v>
      </c>
      <c r="E11" s="17">
        <v>0.35143045512533799</v>
      </c>
      <c r="F11" s="17"/>
      <c r="G11" s="17">
        <v>0.33476743349971999</v>
      </c>
      <c r="H11" s="17">
        <v>0.329653481527102</v>
      </c>
      <c r="I11" s="17">
        <v>0.36177220860242199</v>
      </c>
      <c r="J11" s="17">
        <v>0.34584584877042501</v>
      </c>
      <c r="K11" s="17">
        <v>0.37677996674673198</v>
      </c>
      <c r="L11" s="17">
        <v>0.35993560143657199</v>
      </c>
      <c r="M11" s="17"/>
      <c r="N11" s="17">
        <v>0.37403563012546398</v>
      </c>
      <c r="O11" s="17">
        <v>0.33457864966804002</v>
      </c>
      <c r="P11" s="17">
        <v>0.34729529043216301</v>
      </c>
      <c r="Q11" s="17">
        <v>0.34817269723761302</v>
      </c>
      <c r="R11" s="17"/>
      <c r="S11" s="17">
        <v>0.38996824188858997</v>
      </c>
      <c r="T11" s="17">
        <v>0.37956652153446302</v>
      </c>
      <c r="U11" s="17">
        <v>0.29302465032445202</v>
      </c>
      <c r="V11" s="17">
        <v>0.33906771671930602</v>
      </c>
      <c r="W11" s="17">
        <v>0.351079504418494</v>
      </c>
      <c r="X11" s="17">
        <v>0.32731986735485102</v>
      </c>
      <c r="Y11" s="17">
        <v>0.34717221740376503</v>
      </c>
      <c r="Z11" s="17">
        <v>0.41406470582655802</v>
      </c>
      <c r="AA11" s="17">
        <v>0.37266215619280901</v>
      </c>
      <c r="AB11" s="17">
        <v>0.29310747003351401</v>
      </c>
      <c r="AC11" s="17">
        <v>0.39372284364909599</v>
      </c>
      <c r="AD11" s="17">
        <v>0.34085658960104698</v>
      </c>
      <c r="AE11" s="17"/>
      <c r="AF11" s="17">
        <v>0.36300072467873601</v>
      </c>
      <c r="AG11" s="17">
        <v>0.35441843343055002</v>
      </c>
      <c r="AH11" s="17">
        <v>0.33087520530999798</v>
      </c>
      <c r="AI11" s="17"/>
      <c r="AJ11" s="17">
        <v>0.37084629399764901</v>
      </c>
      <c r="AK11" s="17">
        <v>0.364208337476705</v>
      </c>
      <c r="AL11" s="17">
        <v>0.370845413745088</v>
      </c>
      <c r="AM11" s="17">
        <v>0.30310680847055599</v>
      </c>
      <c r="AN11" s="17">
        <v>0.29574503251621698</v>
      </c>
      <c r="AO11" s="17"/>
      <c r="AP11" s="17">
        <v>0.36589836085896899</v>
      </c>
      <c r="AQ11" s="17">
        <v>0.35525206014448002</v>
      </c>
      <c r="AR11" s="17">
        <v>0.44018141767390001</v>
      </c>
      <c r="AS11" s="17"/>
      <c r="AT11" s="17">
        <v>0.38427524447010802</v>
      </c>
      <c r="AU11" s="17">
        <v>0.38459236786632101</v>
      </c>
      <c r="AV11" s="17">
        <v>0.32457436575633902</v>
      </c>
      <c r="AW11" s="17">
        <v>0.26860675968414999</v>
      </c>
      <c r="AX11" s="17">
        <v>0.31389788864882401</v>
      </c>
      <c r="AY11" s="17">
        <v>0.26777370218531499</v>
      </c>
    </row>
    <row r="12" spans="2:51" x14ac:dyDescent="0.35">
      <c r="B12" s="18" t="s">
        <v>339</v>
      </c>
      <c r="C12" s="17">
        <v>0.11923474458709001</v>
      </c>
      <c r="D12" s="17">
        <v>0.137243952427164</v>
      </c>
      <c r="E12" s="17">
        <v>0.101364736931066</v>
      </c>
      <c r="F12" s="17"/>
      <c r="G12" s="17">
        <v>8.1804824478184393E-2</v>
      </c>
      <c r="H12" s="17">
        <v>0.10182349039159801</v>
      </c>
      <c r="I12" s="17">
        <v>9.44426004639249E-2</v>
      </c>
      <c r="J12" s="17">
        <v>0.148185305602374</v>
      </c>
      <c r="K12" s="17">
        <v>0.13784391459686801</v>
      </c>
      <c r="L12" s="17">
        <v>0.14280401243545801</v>
      </c>
      <c r="M12" s="17"/>
      <c r="N12" s="17">
        <v>9.1158397527834001E-2</v>
      </c>
      <c r="O12" s="17">
        <v>0.12939341196378201</v>
      </c>
      <c r="P12" s="17">
        <v>0.12882401260266099</v>
      </c>
      <c r="Q12" s="17">
        <v>0.13009283668205801</v>
      </c>
      <c r="R12" s="17"/>
      <c r="S12" s="17">
        <v>9.4511217408483603E-2</v>
      </c>
      <c r="T12" s="17">
        <v>0.122644285549504</v>
      </c>
      <c r="U12" s="17">
        <v>7.88938337278942E-2</v>
      </c>
      <c r="V12" s="17">
        <v>0.17391986064234799</v>
      </c>
      <c r="W12" s="17">
        <v>0.13955614799146701</v>
      </c>
      <c r="X12" s="17">
        <v>0.13281655632381101</v>
      </c>
      <c r="Y12" s="17">
        <v>9.1471028839373802E-2</v>
      </c>
      <c r="Z12" s="17">
        <v>0.110750721075347</v>
      </c>
      <c r="AA12" s="17">
        <v>0.122025478822104</v>
      </c>
      <c r="AB12" s="17">
        <v>0.157729823003606</v>
      </c>
      <c r="AC12" s="17">
        <v>4.7281747365106798E-2</v>
      </c>
      <c r="AD12" s="17">
        <v>0.13832794729952699</v>
      </c>
      <c r="AE12" s="17"/>
      <c r="AF12" s="17">
        <v>0.171931861709858</v>
      </c>
      <c r="AG12" s="17">
        <v>8.2202013186673195E-2</v>
      </c>
      <c r="AH12" s="17">
        <v>0.136106258654489</v>
      </c>
      <c r="AI12" s="17"/>
      <c r="AJ12" s="17">
        <v>0.170047824694571</v>
      </c>
      <c r="AK12" s="17">
        <v>5.5268565671609003E-2</v>
      </c>
      <c r="AL12" s="17">
        <v>7.09124764011861E-2</v>
      </c>
      <c r="AM12" s="17">
        <v>0.20409214651978899</v>
      </c>
      <c r="AN12" s="17">
        <v>0.143112240741917</v>
      </c>
      <c r="AO12" s="17"/>
      <c r="AP12" s="17">
        <v>0.13751999808683199</v>
      </c>
      <c r="AQ12" s="17">
        <v>6.3104947181624599E-2</v>
      </c>
      <c r="AR12" s="17">
        <v>4.2730140344626903E-2</v>
      </c>
      <c r="AS12" s="17"/>
      <c r="AT12" s="17">
        <v>0.13569526081385899</v>
      </c>
      <c r="AU12" s="17">
        <v>0.10134749770004001</v>
      </c>
      <c r="AV12" s="17">
        <v>0.103843656071754</v>
      </c>
      <c r="AW12" s="17">
        <v>0.13390818086287501</v>
      </c>
      <c r="AX12" s="17">
        <v>0.109684723412666</v>
      </c>
      <c r="AY12" s="17">
        <v>0.14783706353474299</v>
      </c>
    </row>
    <row r="13" spans="2:51" x14ac:dyDescent="0.35">
      <c r="B13" s="18" t="s">
        <v>72</v>
      </c>
      <c r="C13" s="19">
        <v>7.7968391791369496E-2</v>
      </c>
      <c r="D13" s="19">
        <v>7.1897788608419805E-2</v>
      </c>
      <c r="E13" s="19">
        <v>8.3850741470186799E-2</v>
      </c>
      <c r="F13" s="19"/>
      <c r="G13" s="19">
        <v>5.4439064194946797E-2</v>
      </c>
      <c r="H13" s="19">
        <v>8.7485671238982599E-2</v>
      </c>
      <c r="I13" s="19">
        <v>6.4340030094368894E-2</v>
      </c>
      <c r="J13" s="19">
        <v>6.7895084502200803E-2</v>
      </c>
      <c r="K13" s="19">
        <v>7.0152014131604407E-2</v>
      </c>
      <c r="L13" s="19">
        <v>0.11190414656572301</v>
      </c>
      <c r="M13" s="19"/>
      <c r="N13" s="19">
        <v>6.0382484046287301E-2</v>
      </c>
      <c r="O13" s="19">
        <v>5.7356920653726301E-2</v>
      </c>
      <c r="P13" s="19">
        <v>9.5239957478228804E-2</v>
      </c>
      <c r="Q13" s="19">
        <v>9.9656955067803601E-2</v>
      </c>
      <c r="R13" s="19"/>
      <c r="S13" s="19">
        <v>5.7421940130193597E-2</v>
      </c>
      <c r="T13" s="19">
        <v>0.11274876051002899</v>
      </c>
      <c r="U13" s="19">
        <v>8.9693658099869705E-2</v>
      </c>
      <c r="V13" s="19">
        <v>9.9247085212889302E-2</v>
      </c>
      <c r="W13" s="19">
        <v>4.8880602369790499E-2</v>
      </c>
      <c r="X13" s="19">
        <v>3.0159802426119799E-2</v>
      </c>
      <c r="Y13" s="19">
        <v>0.12586088040729199</v>
      </c>
      <c r="Z13" s="19">
        <v>0.113457695588059</v>
      </c>
      <c r="AA13" s="19">
        <v>4.9406360348042501E-2</v>
      </c>
      <c r="AB13" s="19">
        <v>9.4899408519973402E-2</v>
      </c>
      <c r="AC13" s="19">
        <v>5.5842542759985098E-2</v>
      </c>
      <c r="AD13" s="19">
        <v>5.5110832199685003E-2</v>
      </c>
      <c r="AE13" s="19"/>
      <c r="AF13" s="19">
        <v>9.1041718579722999E-2</v>
      </c>
      <c r="AG13" s="19">
        <v>5.7591378191203101E-2</v>
      </c>
      <c r="AH13" s="19">
        <v>9.1061931508796004E-2</v>
      </c>
      <c r="AI13" s="19"/>
      <c r="AJ13" s="19">
        <v>7.9758656717221599E-2</v>
      </c>
      <c r="AK13" s="19">
        <v>5.12269323555039E-2</v>
      </c>
      <c r="AL13" s="19">
        <v>7.0310867321780005E-2</v>
      </c>
      <c r="AM13" s="19">
        <v>0.229716047197385</v>
      </c>
      <c r="AN13" s="19">
        <v>0.122025861870399</v>
      </c>
      <c r="AO13" s="19"/>
      <c r="AP13" s="19">
        <v>6.7012917374050796E-2</v>
      </c>
      <c r="AQ13" s="19">
        <v>4.2503567176983198E-2</v>
      </c>
      <c r="AR13" s="19">
        <v>6.2682477849820797E-2</v>
      </c>
      <c r="AS13" s="19"/>
      <c r="AT13" s="19">
        <v>8.2137208566001901E-2</v>
      </c>
      <c r="AU13" s="19">
        <v>6.5483141197783507E-2</v>
      </c>
      <c r="AV13" s="19">
        <v>9.8813393757499701E-2</v>
      </c>
      <c r="AW13" s="19">
        <v>8.8613858052061706E-2</v>
      </c>
      <c r="AX13" s="19">
        <v>6.54025593214239E-2</v>
      </c>
      <c r="AY13" s="19">
        <v>0.136312401549327</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5.4995865436110097E-2</v>
      </c>
      <c r="D9" s="17">
        <v>5.7371523238596699E-2</v>
      </c>
      <c r="E9" s="17">
        <v>5.2917709558953599E-2</v>
      </c>
      <c r="F9" s="17"/>
      <c r="G9" s="17">
        <v>9.1624507141008601E-2</v>
      </c>
      <c r="H9" s="17">
        <v>5.1066945698479499E-2</v>
      </c>
      <c r="I9" s="17">
        <v>5.15732148097095E-2</v>
      </c>
      <c r="J9" s="17">
        <v>5.4953175326559599E-2</v>
      </c>
      <c r="K9" s="17">
        <v>5.3518358122938897E-2</v>
      </c>
      <c r="L9" s="17">
        <v>3.6443104248112597E-2</v>
      </c>
      <c r="M9" s="17"/>
      <c r="N9" s="17">
        <v>7.0645190892564297E-2</v>
      </c>
      <c r="O9" s="17">
        <v>6.5997924166692701E-2</v>
      </c>
      <c r="P9" s="17">
        <v>4.64541933816889E-2</v>
      </c>
      <c r="Q9" s="17">
        <v>3.4702662044221101E-2</v>
      </c>
      <c r="R9" s="17"/>
      <c r="S9" s="17">
        <v>0.10233539824103</v>
      </c>
      <c r="T9" s="17">
        <v>5.6131635885793001E-2</v>
      </c>
      <c r="U9" s="17">
        <v>5.2508894611023101E-2</v>
      </c>
      <c r="V9" s="17">
        <v>2.4081486998666201E-2</v>
      </c>
      <c r="W9" s="17">
        <v>3.4091567428136599E-2</v>
      </c>
      <c r="X9" s="17">
        <v>6.2132212532515399E-2</v>
      </c>
      <c r="Y9" s="17">
        <v>9.2013429512630904E-2</v>
      </c>
      <c r="Z9" s="17">
        <v>0</v>
      </c>
      <c r="AA9" s="17">
        <v>5.5548529417682499E-2</v>
      </c>
      <c r="AB9" s="17">
        <v>3.3056388647227798E-2</v>
      </c>
      <c r="AC9" s="17">
        <v>6.6117690017997E-2</v>
      </c>
      <c r="AD9" s="17">
        <v>0</v>
      </c>
      <c r="AE9" s="17"/>
      <c r="AF9" s="17">
        <v>5.2657334379284999E-2</v>
      </c>
      <c r="AG9" s="17">
        <v>4.3388135872139598E-2</v>
      </c>
      <c r="AH9" s="17">
        <v>6.6960765802431502E-2</v>
      </c>
      <c r="AI9" s="17"/>
      <c r="AJ9" s="17">
        <v>6.8152026466440294E-2</v>
      </c>
      <c r="AK9" s="17">
        <v>4.6422165535612098E-2</v>
      </c>
      <c r="AL9" s="17">
        <v>1.8629222167586699E-2</v>
      </c>
      <c r="AM9" s="17">
        <v>5.6818087362322897E-2</v>
      </c>
      <c r="AN9" s="17">
        <v>7.6101527151351295E-2</v>
      </c>
      <c r="AO9" s="17"/>
      <c r="AP9" s="17">
        <v>0.113249750772163</v>
      </c>
      <c r="AQ9" s="17">
        <v>5.7847421019620301E-2</v>
      </c>
      <c r="AR9" s="17">
        <v>3.1840537135642603E-2</v>
      </c>
      <c r="AS9" s="17"/>
      <c r="AT9" s="17">
        <v>5.5046189816319598E-2</v>
      </c>
      <c r="AU9" s="17">
        <v>3.8829456345257897E-2</v>
      </c>
      <c r="AV9" s="17">
        <v>5.5068427358104299E-2</v>
      </c>
      <c r="AW9" s="17">
        <v>4.3525328632485399E-2</v>
      </c>
      <c r="AX9" s="17">
        <v>7.1349093719856496E-2</v>
      </c>
      <c r="AY9" s="17">
        <v>3.8819569493450397E-2</v>
      </c>
    </row>
    <row r="10" spans="2:51" x14ac:dyDescent="0.35">
      <c r="B10" s="18" t="s">
        <v>337</v>
      </c>
      <c r="C10" s="17">
        <v>0.25284927825676301</v>
      </c>
      <c r="D10" s="17">
        <v>0.26282327639946701</v>
      </c>
      <c r="E10" s="17">
        <v>0.242900985698043</v>
      </c>
      <c r="F10" s="17"/>
      <c r="G10" s="17">
        <v>0.27115472597774798</v>
      </c>
      <c r="H10" s="17">
        <v>0.25234847010793798</v>
      </c>
      <c r="I10" s="17">
        <v>0.26310525142248697</v>
      </c>
      <c r="J10" s="17">
        <v>0.19629788324036199</v>
      </c>
      <c r="K10" s="17">
        <v>0.22981942047815401</v>
      </c>
      <c r="L10" s="17">
        <v>0.293100833859258</v>
      </c>
      <c r="M10" s="17"/>
      <c r="N10" s="17">
        <v>0.250178302729339</v>
      </c>
      <c r="O10" s="17">
        <v>0.24674714847434401</v>
      </c>
      <c r="P10" s="17">
        <v>0.26450078958683898</v>
      </c>
      <c r="Q10" s="17">
        <v>0.25296805631777303</v>
      </c>
      <c r="R10" s="17"/>
      <c r="S10" s="17">
        <v>0.26067517114394201</v>
      </c>
      <c r="T10" s="17">
        <v>0.18795976367145001</v>
      </c>
      <c r="U10" s="17">
        <v>0.34960109775037601</v>
      </c>
      <c r="V10" s="17">
        <v>0.24466554725504899</v>
      </c>
      <c r="W10" s="17">
        <v>0.25487638780303901</v>
      </c>
      <c r="X10" s="17">
        <v>0.274640727806506</v>
      </c>
      <c r="Y10" s="17">
        <v>0.25195644111856902</v>
      </c>
      <c r="Z10" s="17">
        <v>0.18972305817513199</v>
      </c>
      <c r="AA10" s="17">
        <v>0.285755940115967</v>
      </c>
      <c r="AB10" s="17">
        <v>0.25020700639079702</v>
      </c>
      <c r="AC10" s="17">
        <v>0.24764940223075599</v>
      </c>
      <c r="AD10" s="17">
        <v>0.13880100379298099</v>
      </c>
      <c r="AE10" s="17"/>
      <c r="AF10" s="17">
        <v>0.25062854014234798</v>
      </c>
      <c r="AG10" s="17">
        <v>0.26190563437543701</v>
      </c>
      <c r="AH10" s="17">
        <v>0.24459754030164499</v>
      </c>
      <c r="AI10" s="17"/>
      <c r="AJ10" s="17">
        <v>0.29999493948369899</v>
      </c>
      <c r="AK10" s="17">
        <v>0.219843899917984</v>
      </c>
      <c r="AL10" s="17">
        <v>0.25829829973164897</v>
      </c>
      <c r="AM10" s="17">
        <v>0.19366179596400299</v>
      </c>
      <c r="AN10" s="17">
        <v>0.23721102921565601</v>
      </c>
      <c r="AO10" s="17"/>
      <c r="AP10" s="17">
        <v>0.39407584782400101</v>
      </c>
      <c r="AQ10" s="17">
        <v>0.22201548384775499</v>
      </c>
      <c r="AR10" s="17">
        <v>0.29746207166546401</v>
      </c>
      <c r="AS10" s="17"/>
      <c r="AT10" s="17">
        <v>0.277843993641117</v>
      </c>
      <c r="AU10" s="17">
        <v>0.25121805586603202</v>
      </c>
      <c r="AV10" s="17">
        <v>0.16140147501021199</v>
      </c>
      <c r="AW10" s="17">
        <v>0.23673261092270401</v>
      </c>
      <c r="AX10" s="17">
        <v>0.26050233428165898</v>
      </c>
      <c r="AY10" s="17">
        <v>0.29748116397151197</v>
      </c>
    </row>
    <row r="11" spans="2:51" x14ac:dyDescent="0.35">
      <c r="B11" s="18" t="s">
        <v>338</v>
      </c>
      <c r="C11" s="17">
        <v>0.36098978614418298</v>
      </c>
      <c r="D11" s="17">
        <v>0.34974105600077199</v>
      </c>
      <c r="E11" s="17">
        <v>0.37245645150233198</v>
      </c>
      <c r="F11" s="17"/>
      <c r="G11" s="17">
        <v>0.38812203396761202</v>
      </c>
      <c r="H11" s="17">
        <v>0.32551525755599803</v>
      </c>
      <c r="I11" s="17">
        <v>0.37389846254558201</v>
      </c>
      <c r="J11" s="17">
        <v>0.35057949382444198</v>
      </c>
      <c r="K11" s="17">
        <v>0.347866839879239</v>
      </c>
      <c r="L11" s="17">
        <v>0.37481521966867198</v>
      </c>
      <c r="M11" s="17"/>
      <c r="N11" s="17">
        <v>0.416542118476872</v>
      </c>
      <c r="O11" s="17">
        <v>0.339788838175477</v>
      </c>
      <c r="P11" s="17">
        <v>0.33561300429495899</v>
      </c>
      <c r="Q11" s="17">
        <v>0.34296803383108598</v>
      </c>
      <c r="R11" s="17"/>
      <c r="S11" s="17">
        <v>0.37616983198277698</v>
      </c>
      <c r="T11" s="17">
        <v>0.387557963115646</v>
      </c>
      <c r="U11" s="17">
        <v>0.30421268953765102</v>
      </c>
      <c r="V11" s="17">
        <v>0.29649167825780098</v>
      </c>
      <c r="W11" s="17">
        <v>0.32244313062539298</v>
      </c>
      <c r="X11" s="17">
        <v>0.33687504071838298</v>
      </c>
      <c r="Y11" s="17">
        <v>0.34732161124161298</v>
      </c>
      <c r="Z11" s="17">
        <v>0.489131388247737</v>
      </c>
      <c r="AA11" s="17">
        <v>0.35217714600184302</v>
      </c>
      <c r="AB11" s="17">
        <v>0.43884288539460498</v>
      </c>
      <c r="AC11" s="17">
        <v>0.33691961450503799</v>
      </c>
      <c r="AD11" s="17">
        <v>0.41625464603004902</v>
      </c>
      <c r="AE11" s="17"/>
      <c r="AF11" s="17">
        <v>0.35522535441674202</v>
      </c>
      <c r="AG11" s="17">
        <v>0.37021834687074201</v>
      </c>
      <c r="AH11" s="17">
        <v>0.35257329129995202</v>
      </c>
      <c r="AI11" s="17"/>
      <c r="AJ11" s="17">
        <v>0.37576731743222203</v>
      </c>
      <c r="AK11" s="17">
        <v>0.37769277385442701</v>
      </c>
      <c r="AL11" s="17">
        <v>0.38274996255098598</v>
      </c>
      <c r="AM11" s="17">
        <v>0.35422033090629101</v>
      </c>
      <c r="AN11" s="17">
        <v>0.27953143595686403</v>
      </c>
      <c r="AO11" s="17"/>
      <c r="AP11" s="17">
        <v>0.35651010369979103</v>
      </c>
      <c r="AQ11" s="17">
        <v>0.36793205305764698</v>
      </c>
      <c r="AR11" s="17">
        <v>0.35864758372285699</v>
      </c>
      <c r="AS11" s="17"/>
      <c r="AT11" s="17">
        <v>0.38778900219773799</v>
      </c>
      <c r="AU11" s="17">
        <v>0.35664151706102598</v>
      </c>
      <c r="AV11" s="17">
        <v>0.37038596187464101</v>
      </c>
      <c r="AW11" s="17">
        <v>0.30868968567583099</v>
      </c>
      <c r="AX11" s="17">
        <v>0.33723824365006599</v>
      </c>
      <c r="AY11" s="17">
        <v>0.334050274256041</v>
      </c>
    </row>
    <row r="12" spans="2:51" x14ac:dyDescent="0.35">
      <c r="B12" s="18" t="s">
        <v>339</v>
      </c>
      <c r="C12" s="17">
        <v>0.28507916340030598</v>
      </c>
      <c r="D12" s="17">
        <v>0.28955656706656202</v>
      </c>
      <c r="E12" s="17">
        <v>0.28030051214991197</v>
      </c>
      <c r="F12" s="17"/>
      <c r="G12" s="17">
        <v>0.189841387799698</v>
      </c>
      <c r="H12" s="17">
        <v>0.32655740499515601</v>
      </c>
      <c r="I12" s="17">
        <v>0.27832790877817398</v>
      </c>
      <c r="J12" s="17">
        <v>0.35591693462171498</v>
      </c>
      <c r="K12" s="17">
        <v>0.32299539018182699</v>
      </c>
      <c r="L12" s="17">
        <v>0.24338785734530599</v>
      </c>
      <c r="M12" s="17"/>
      <c r="N12" s="17">
        <v>0.24840563538615601</v>
      </c>
      <c r="O12" s="17">
        <v>0.30333044641823398</v>
      </c>
      <c r="P12" s="17">
        <v>0.296585332669907</v>
      </c>
      <c r="Q12" s="17">
        <v>0.29768629651341899</v>
      </c>
      <c r="R12" s="17"/>
      <c r="S12" s="17">
        <v>0.20375259510135499</v>
      </c>
      <c r="T12" s="17">
        <v>0.29789104933312999</v>
      </c>
      <c r="U12" s="17">
        <v>0.24992725628190299</v>
      </c>
      <c r="V12" s="17">
        <v>0.38279156984581703</v>
      </c>
      <c r="W12" s="17">
        <v>0.36252225821903999</v>
      </c>
      <c r="X12" s="17">
        <v>0.29819925627203298</v>
      </c>
      <c r="Y12" s="17">
        <v>0.251222174114268</v>
      </c>
      <c r="Z12" s="17">
        <v>0.23081888023449501</v>
      </c>
      <c r="AA12" s="17">
        <v>0.26851639464473598</v>
      </c>
      <c r="AB12" s="17">
        <v>0.24409970049816301</v>
      </c>
      <c r="AC12" s="17">
        <v>0.31601613205414197</v>
      </c>
      <c r="AD12" s="17">
        <v>0.44494435017696998</v>
      </c>
      <c r="AE12" s="17"/>
      <c r="AF12" s="17">
        <v>0.29595411375578701</v>
      </c>
      <c r="AG12" s="17">
        <v>0.29788466786319201</v>
      </c>
      <c r="AH12" s="17">
        <v>0.25798471741439</v>
      </c>
      <c r="AI12" s="17"/>
      <c r="AJ12" s="17">
        <v>0.21884759181757099</v>
      </c>
      <c r="AK12" s="17">
        <v>0.33238086416921298</v>
      </c>
      <c r="AL12" s="17">
        <v>0.28496561034601398</v>
      </c>
      <c r="AM12" s="17">
        <v>0.39529978576738301</v>
      </c>
      <c r="AN12" s="17">
        <v>0.31918098823686503</v>
      </c>
      <c r="AO12" s="17"/>
      <c r="AP12" s="17">
        <v>0.110009488235515</v>
      </c>
      <c r="AQ12" s="17">
        <v>0.32119280357423502</v>
      </c>
      <c r="AR12" s="17">
        <v>0.30160096332689501</v>
      </c>
      <c r="AS12" s="17"/>
      <c r="AT12" s="17">
        <v>0.23364397469765899</v>
      </c>
      <c r="AU12" s="17">
        <v>0.331249734665092</v>
      </c>
      <c r="AV12" s="17">
        <v>0.33832038434114298</v>
      </c>
      <c r="AW12" s="17">
        <v>0.31774770664213697</v>
      </c>
      <c r="AX12" s="17">
        <v>0.284559871832679</v>
      </c>
      <c r="AY12" s="17">
        <v>0.28913393131848403</v>
      </c>
    </row>
    <row r="13" spans="2:51" x14ac:dyDescent="0.35">
      <c r="B13" s="18" t="s">
        <v>72</v>
      </c>
      <c r="C13" s="19">
        <v>4.6085906762637803E-2</v>
      </c>
      <c r="D13" s="19">
        <v>4.0507577294602297E-2</v>
      </c>
      <c r="E13" s="19">
        <v>5.1424341090759301E-2</v>
      </c>
      <c r="F13" s="19"/>
      <c r="G13" s="19">
        <v>5.9257345113932498E-2</v>
      </c>
      <c r="H13" s="19">
        <v>4.4511921642428703E-2</v>
      </c>
      <c r="I13" s="19">
        <v>3.3095162444047303E-2</v>
      </c>
      <c r="J13" s="19">
        <v>4.2252512986921197E-2</v>
      </c>
      <c r="K13" s="19">
        <v>4.5799991337841003E-2</v>
      </c>
      <c r="L13" s="19">
        <v>5.2252984878650502E-2</v>
      </c>
      <c r="M13" s="19"/>
      <c r="N13" s="19">
        <v>1.42287525150698E-2</v>
      </c>
      <c r="O13" s="19">
        <v>4.4135642765252399E-2</v>
      </c>
      <c r="P13" s="19">
        <v>5.6846680066606398E-2</v>
      </c>
      <c r="Q13" s="19">
        <v>7.1674951293500502E-2</v>
      </c>
      <c r="R13" s="19"/>
      <c r="S13" s="19">
        <v>5.7067003530896603E-2</v>
      </c>
      <c r="T13" s="19">
        <v>7.0459587993981096E-2</v>
      </c>
      <c r="U13" s="19">
        <v>4.37500618190464E-2</v>
      </c>
      <c r="V13" s="19">
        <v>5.1969717642667099E-2</v>
      </c>
      <c r="W13" s="19">
        <v>2.60666559243912E-2</v>
      </c>
      <c r="X13" s="19">
        <v>2.8152762670562801E-2</v>
      </c>
      <c r="Y13" s="19">
        <v>5.7486344012918501E-2</v>
      </c>
      <c r="Z13" s="19">
        <v>9.0326673342636402E-2</v>
      </c>
      <c r="AA13" s="19">
        <v>3.8001989819771903E-2</v>
      </c>
      <c r="AB13" s="19">
        <v>3.37940190692071E-2</v>
      </c>
      <c r="AC13" s="19">
        <v>3.3297161192067097E-2</v>
      </c>
      <c r="AD13" s="19">
        <v>0</v>
      </c>
      <c r="AE13" s="19"/>
      <c r="AF13" s="19">
        <v>4.5534657305837403E-2</v>
      </c>
      <c r="AG13" s="19">
        <v>2.6603215018489501E-2</v>
      </c>
      <c r="AH13" s="19">
        <v>7.7883685181581799E-2</v>
      </c>
      <c r="AI13" s="19"/>
      <c r="AJ13" s="19">
        <v>3.7238124800068002E-2</v>
      </c>
      <c r="AK13" s="19">
        <v>2.3660296522763601E-2</v>
      </c>
      <c r="AL13" s="19">
        <v>5.5356905203763601E-2</v>
      </c>
      <c r="AM13" s="19">
        <v>0</v>
      </c>
      <c r="AN13" s="19">
        <v>8.7975019439264196E-2</v>
      </c>
      <c r="AO13" s="19"/>
      <c r="AP13" s="19">
        <v>2.6154809468531E-2</v>
      </c>
      <c r="AQ13" s="19">
        <v>3.1012238500742501E-2</v>
      </c>
      <c r="AR13" s="19">
        <v>1.04488441491415E-2</v>
      </c>
      <c r="AS13" s="19"/>
      <c r="AT13" s="19">
        <v>4.5676839647166602E-2</v>
      </c>
      <c r="AU13" s="19">
        <v>2.2061236062591701E-2</v>
      </c>
      <c r="AV13" s="19">
        <v>7.48237514158996E-2</v>
      </c>
      <c r="AW13" s="19">
        <v>9.3304668126842696E-2</v>
      </c>
      <c r="AX13" s="19">
        <v>4.6350456515739102E-2</v>
      </c>
      <c r="AY13" s="19">
        <v>4.0515060960512599E-2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5.9063186613949797E-2</v>
      </c>
      <c r="D9" s="17">
        <v>5.9937565837366598E-2</v>
      </c>
      <c r="E9" s="17">
        <v>5.8399927150665103E-2</v>
      </c>
      <c r="F9" s="17"/>
      <c r="G9" s="17">
        <v>7.6157445290598605E-2</v>
      </c>
      <c r="H9" s="17">
        <v>5.1743215535098197E-2</v>
      </c>
      <c r="I9" s="17">
        <v>6.8631266215110995E-2</v>
      </c>
      <c r="J9" s="17">
        <v>6.1426754540144797E-2</v>
      </c>
      <c r="K9" s="17">
        <v>5.0984128463517103E-2</v>
      </c>
      <c r="L9" s="17">
        <v>4.8138457198999098E-2</v>
      </c>
      <c r="M9" s="17"/>
      <c r="N9" s="17">
        <v>5.8577082681130301E-2</v>
      </c>
      <c r="O9" s="17">
        <v>4.8010197531420801E-2</v>
      </c>
      <c r="P9" s="17">
        <v>5.6249825635547701E-2</v>
      </c>
      <c r="Q9" s="17">
        <v>7.40338363035839E-2</v>
      </c>
      <c r="R9" s="17"/>
      <c r="S9" s="17">
        <v>7.3290338673851194E-2</v>
      </c>
      <c r="T9" s="17">
        <v>5.1471842232002699E-2</v>
      </c>
      <c r="U9" s="17">
        <v>5.5849879087506903E-2</v>
      </c>
      <c r="V9" s="17">
        <v>2.8834607828943301E-2</v>
      </c>
      <c r="W9" s="17">
        <v>7.1829094961542106E-2</v>
      </c>
      <c r="X9" s="17">
        <v>8.5720772443558996E-2</v>
      </c>
      <c r="Y9" s="17">
        <v>6.2810011449028605E-2</v>
      </c>
      <c r="Z9" s="17">
        <v>5.7530519485821899E-2</v>
      </c>
      <c r="AA9" s="17">
        <v>6.6244547164367895E-2</v>
      </c>
      <c r="AB9" s="17">
        <v>3.4053027700804102E-2</v>
      </c>
      <c r="AC9" s="17">
        <v>6.3103625003958594E-2</v>
      </c>
      <c r="AD9" s="17">
        <v>5.5164918244988898E-2</v>
      </c>
      <c r="AE9" s="17"/>
      <c r="AF9" s="17">
        <v>5.2031744664189701E-2</v>
      </c>
      <c r="AG9" s="17">
        <v>5.2655203400625697E-2</v>
      </c>
      <c r="AH9" s="17">
        <v>8.2455740504240593E-2</v>
      </c>
      <c r="AI9" s="17"/>
      <c r="AJ9" s="17">
        <v>5.28114950643013E-2</v>
      </c>
      <c r="AK9" s="17">
        <v>5.0836160447191199E-2</v>
      </c>
      <c r="AL9" s="17">
        <v>5.7167324821448803E-2</v>
      </c>
      <c r="AM9" s="17">
        <v>0</v>
      </c>
      <c r="AN9" s="17">
        <v>7.7083640872895695E-2</v>
      </c>
      <c r="AO9" s="17"/>
      <c r="AP9" s="17">
        <v>7.0389765422625997E-2</v>
      </c>
      <c r="AQ9" s="17">
        <v>6.0585382347045198E-2</v>
      </c>
      <c r="AR9" s="17">
        <v>3.2265032643906198E-2</v>
      </c>
      <c r="AS9" s="17"/>
      <c r="AT9" s="17">
        <v>5.1657137360972299E-2</v>
      </c>
      <c r="AU9" s="17">
        <v>7.5739491392642203E-2</v>
      </c>
      <c r="AV9" s="17">
        <v>5.56641416153641E-2</v>
      </c>
      <c r="AW9" s="17">
        <v>6.5623028032424799E-2</v>
      </c>
      <c r="AX9" s="17">
        <v>5.4184152324115303E-2</v>
      </c>
      <c r="AY9" s="17">
        <v>1.9231746735525801E-2</v>
      </c>
    </row>
    <row r="10" spans="2:51" x14ac:dyDescent="0.35">
      <c r="B10" s="18" t="s">
        <v>337</v>
      </c>
      <c r="C10" s="17">
        <v>0.26326143058671803</v>
      </c>
      <c r="D10" s="17">
        <v>0.259247545573983</v>
      </c>
      <c r="E10" s="17">
        <v>0.26770502536105301</v>
      </c>
      <c r="F10" s="17"/>
      <c r="G10" s="17">
        <v>0.30068344349249398</v>
      </c>
      <c r="H10" s="17">
        <v>0.33513405861596501</v>
      </c>
      <c r="I10" s="17">
        <v>0.24791102263579401</v>
      </c>
      <c r="J10" s="17">
        <v>0.27782708675180001</v>
      </c>
      <c r="K10" s="17">
        <v>0.26138075664968002</v>
      </c>
      <c r="L10" s="17">
        <v>0.18659075427654301</v>
      </c>
      <c r="M10" s="17"/>
      <c r="N10" s="17">
        <v>0.277257856834974</v>
      </c>
      <c r="O10" s="17">
        <v>0.30430261702768602</v>
      </c>
      <c r="P10" s="17">
        <v>0.26151753089472901</v>
      </c>
      <c r="Q10" s="17">
        <v>0.20996758214870201</v>
      </c>
      <c r="R10" s="17"/>
      <c r="S10" s="17">
        <v>0.226621229566702</v>
      </c>
      <c r="T10" s="17">
        <v>0.22167980980201099</v>
      </c>
      <c r="U10" s="17">
        <v>0.331793419697132</v>
      </c>
      <c r="V10" s="17">
        <v>0.236300074087958</v>
      </c>
      <c r="W10" s="17">
        <v>0.30344146580873399</v>
      </c>
      <c r="X10" s="17">
        <v>0.25470738909794999</v>
      </c>
      <c r="Y10" s="17">
        <v>0.22650920108620401</v>
      </c>
      <c r="Z10" s="17">
        <v>0.28766170161926302</v>
      </c>
      <c r="AA10" s="17">
        <v>0.24828234301545299</v>
      </c>
      <c r="AB10" s="17">
        <v>0.335162285890651</v>
      </c>
      <c r="AC10" s="17">
        <v>0.301802869658161</v>
      </c>
      <c r="AD10" s="17">
        <v>0.22194097262472001</v>
      </c>
      <c r="AE10" s="17"/>
      <c r="AF10" s="17">
        <v>0.23697958221356899</v>
      </c>
      <c r="AG10" s="17">
        <v>0.284272104505156</v>
      </c>
      <c r="AH10" s="17">
        <v>0.26325131377613897</v>
      </c>
      <c r="AI10" s="17"/>
      <c r="AJ10" s="17">
        <v>0.24241067072151501</v>
      </c>
      <c r="AK10" s="17">
        <v>0.30969562827958402</v>
      </c>
      <c r="AL10" s="17">
        <v>0.28723775826595499</v>
      </c>
      <c r="AM10" s="17">
        <v>0.173982838602499</v>
      </c>
      <c r="AN10" s="17">
        <v>0.24511461485212899</v>
      </c>
      <c r="AO10" s="17"/>
      <c r="AP10" s="17">
        <v>0.28650695995254799</v>
      </c>
      <c r="AQ10" s="17">
        <v>0.30250324833562098</v>
      </c>
      <c r="AR10" s="17">
        <v>0.330408218786789</v>
      </c>
      <c r="AS10" s="17"/>
      <c r="AT10" s="17">
        <v>0.22722646060799701</v>
      </c>
      <c r="AU10" s="17">
        <v>0.31434201295533398</v>
      </c>
      <c r="AV10" s="17">
        <v>0.22085256408325199</v>
      </c>
      <c r="AW10" s="17">
        <v>0.261327397887956</v>
      </c>
      <c r="AX10" s="17">
        <v>0.27898031997122902</v>
      </c>
      <c r="AY10" s="17">
        <v>0.238085149953708</v>
      </c>
    </row>
    <row r="11" spans="2:51" x14ac:dyDescent="0.35">
      <c r="B11" s="18" t="s">
        <v>338</v>
      </c>
      <c r="C11" s="17">
        <v>0.36505532085425002</v>
      </c>
      <c r="D11" s="17">
        <v>0.36571272010633898</v>
      </c>
      <c r="E11" s="17">
        <v>0.362778335715083</v>
      </c>
      <c r="F11" s="17"/>
      <c r="G11" s="17">
        <v>0.36576787413963902</v>
      </c>
      <c r="H11" s="17">
        <v>0.370034948627533</v>
      </c>
      <c r="I11" s="17">
        <v>0.410424045723501</v>
      </c>
      <c r="J11" s="17">
        <v>0.37017762202372501</v>
      </c>
      <c r="K11" s="17">
        <v>0.34868873457489502</v>
      </c>
      <c r="L11" s="17">
        <v>0.32984014124349198</v>
      </c>
      <c r="M11" s="17"/>
      <c r="N11" s="17">
        <v>0.39314938137819599</v>
      </c>
      <c r="O11" s="17">
        <v>0.35532737060950098</v>
      </c>
      <c r="P11" s="17">
        <v>0.36368676688711399</v>
      </c>
      <c r="Q11" s="17">
        <v>0.34089575935574301</v>
      </c>
      <c r="R11" s="17"/>
      <c r="S11" s="17">
        <v>0.432617536056362</v>
      </c>
      <c r="T11" s="17">
        <v>0.31574214793872402</v>
      </c>
      <c r="U11" s="17">
        <v>0.26741971967322598</v>
      </c>
      <c r="V11" s="17">
        <v>0.368075358465072</v>
      </c>
      <c r="W11" s="17">
        <v>0.31772905133442297</v>
      </c>
      <c r="X11" s="17">
        <v>0.41595275850654401</v>
      </c>
      <c r="Y11" s="17">
        <v>0.38953739585188901</v>
      </c>
      <c r="Z11" s="17">
        <v>0.29550623590386299</v>
      </c>
      <c r="AA11" s="17">
        <v>0.40653268085087702</v>
      </c>
      <c r="AB11" s="17">
        <v>0.340460669801042</v>
      </c>
      <c r="AC11" s="17">
        <v>0.35498554430495199</v>
      </c>
      <c r="AD11" s="17">
        <v>0.50034679611970001</v>
      </c>
      <c r="AE11" s="17"/>
      <c r="AF11" s="17">
        <v>0.33782408610685999</v>
      </c>
      <c r="AG11" s="17">
        <v>0.39186352707604299</v>
      </c>
      <c r="AH11" s="17">
        <v>0.357251017761476</v>
      </c>
      <c r="AI11" s="17"/>
      <c r="AJ11" s="17">
        <v>0.34375518598565902</v>
      </c>
      <c r="AK11" s="17">
        <v>0.40255130268341999</v>
      </c>
      <c r="AL11" s="17">
        <v>0.38054699644025902</v>
      </c>
      <c r="AM11" s="17">
        <v>0.46731478350224398</v>
      </c>
      <c r="AN11" s="17">
        <v>0.29854452260638797</v>
      </c>
      <c r="AO11" s="17"/>
      <c r="AP11" s="17">
        <v>0.37288835382454499</v>
      </c>
      <c r="AQ11" s="17">
        <v>0.38305842425283299</v>
      </c>
      <c r="AR11" s="17">
        <v>0.34802643949746698</v>
      </c>
      <c r="AS11" s="17"/>
      <c r="AT11" s="17">
        <v>0.33545304180692898</v>
      </c>
      <c r="AU11" s="17">
        <v>0.38672785611215998</v>
      </c>
      <c r="AV11" s="17">
        <v>0.384779098506149</v>
      </c>
      <c r="AW11" s="17">
        <v>0.31963006716737802</v>
      </c>
      <c r="AX11" s="17">
        <v>0.39355745222868599</v>
      </c>
      <c r="AY11" s="17">
        <v>0.47931994251974502</v>
      </c>
    </row>
    <row r="12" spans="2:51" x14ac:dyDescent="0.35">
      <c r="B12" s="18" t="s">
        <v>339</v>
      </c>
      <c r="C12" s="17">
        <v>0.203186009644513</v>
      </c>
      <c r="D12" s="17">
        <v>0.21786418266819299</v>
      </c>
      <c r="E12" s="17">
        <v>0.18998837435726201</v>
      </c>
      <c r="F12" s="17"/>
      <c r="G12" s="17">
        <v>0.17940634816743101</v>
      </c>
      <c r="H12" s="17">
        <v>0.159488174933718</v>
      </c>
      <c r="I12" s="17">
        <v>0.19021451586041099</v>
      </c>
      <c r="J12" s="17">
        <v>0.203982379186952</v>
      </c>
      <c r="K12" s="17">
        <v>0.20283559454095701</v>
      </c>
      <c r="L12" s="17">
        <v>0.26226473406180401</v>
      </c>
      <c r="M12" s="17"/>
      <c r="N12" s="17">
        <v>0.20342052442698699</v>
      </c>
      <c r="O12" s="17">
        <v>0.20426459710834599</v>
      </c>
      <c r="P12" s="17">
        <v>0.19635206791928</v>
      </c>
      <c r="Q12" s="17">
        <v>0.210417316609635</v>
      </c>
      <c r="R12" s="17"/>
      <c r="S12" s="17">
        <v>0.13397619915370501</v>
      </c>
      <c r="T12" s="17">
        <v>0.23710221953542601</v>
      </c>
      <c r="U12" s="17">
        <v>0.231101826989773</v>
      </c>
      <c r="V12" s="17">
        <v>0.25219857808236301</v>
      </c>
      <c r="W12" s="17">
        <v>0.25488833731211202</v>
      </c>
      <c r="X12" s="17">
        <v>0.16899705778188001</v>
      </c>
      <c r="Y12" s="17">
        <v>0.16907853405031001</v>
      </c>
      <c r="Z12" s="17">
        <v>0.23294589987818401</v>
      </c>
      <c r="AA12" s="17">
        <v>0.17765634440043501</v>
      </c>
      <c r="AB12" s="17">
        <v>0.221462868237123</v>
      </c>
      <c r="AC12" s="17">
        <v>0.19459933308657901</v>
      </c>
      <c r="AD12" s="17">
        <v>0.193543844722949</v>
      </c>
      <c r="AE12" s="17"/>
      <c r="AF12" s="17">
        <v>0.241178619449813</v>
      </c>
      <c r="AG12" s="17">
        <v>0.179955822833922</v>
      </c>
      <c r="AH12" s="17">
        <v>0.201316906918829</v>
      </c>
      <c r="AI12" s="17"/>
      <c r="AJ12" s="17">
        <v>0.22615031137566</v>
      </c>
      <c r="AK12" s="17">
        <v>0.16481339125035999</v>
      </c>
      <c r="AL12" s="17">
        <v>0.18854034751097301</v>
      </c>
      <c r="AM12" s="17">
        <v>0.20954116610085199</v>
      </c>
      <c r="AN12" s="17">
        <v>0.248842941302024</v>
      </c>
      <c r="AO12" s="17"/>
      <c r="AP12" s="17">
        <v>0.183058355607159</v>
      </c>
      <c r="AQ12" s="17">
        <v>0.16528994399620101</v>
      </c>
      <c r="AR12" s="17">
        <v>0.25742964203629198</v>
      </c>
      <c r="AS12" s="17"/>
      <c r="AT12" s="17">
        <v>0.244633062821425</v>
      </c>
      <c r="AU12" s="17">
        <v>0.183459535493326</v>
      </c>
      <c r="AV12" s="17">
        <v>0.19971044577923899</v>
      </c>
      <c r="AW12" s="17">
        <v>0.20620209859118199</v>
      </c>
      <c r="AX12" s="17">
        <v>0.16341949178187801</v>
      </c>
      <c r="AY12" s="17">
        <v>0.16492270608879001</v>
      </c>
    </row>
    <row r="13" spans="2:51" x14ac:dyDescent="0.35">
      <c r="B13" s="18" t="s">
        <v>72</v>
      </c>
      <c r="C13" s="19">
        <v>0.10943405230057</v>
      </c>
      <c r="D13" s="19">
        <v>9.7237985814119507E-2</v>
      </c>
      <c r="E13" s="19">
        <v>0.121128337415937</v>
      </c>
      <c r="F13" s="19"/>
      <c r="G13" s="19">
        <v>7.7984888909838193E-2</v>
      </c>
      <c r="H13" s="19">
        <v>8.3599602287686203E-2</v>
      </c>
      <c r="I13" s="19">
        <v>8.2819149565182798E-2</v>
      </c>
      <c r="J13" s="19">
        <v>8.6586157497377497E-2</v>
      </c>
      <c r="K13" s="19">
        <v>0.13611078577095001</v>
      </c>
      <c r="L13" s="19">
        <v>0.173165913219161</v>
      </c>
      <c r="M13" s="19"/>
      <c r="N13" s="19">
        <v>6.7595154678712494E-2</v>
      </c>
      <c r="O13" s="19">
        <v>8.8095217723046695E-2</v>
      </c>
      <c r="P13" s="19">
        <v>0.122193808663329</v>
      </c>
      <c r="Q13" s="19">
        <v>0.16468550558233599</v>
      </c>
      <c r="R13" s="19"/>
      <c r="S13" s="19">
        <v>0.13349469654938001</v>
      </c>
      <c r="T13" s="19">
        <v>0.17400398049183699</v>
      </c>
      <c r="U13" s="19">
        <v>0.113835154552361</v>
      </c>
      <c r="V13" s="19">
        <v>0.11459138153566401</v>
      </c>
      <c r="W13" s="19">
        <v>5.2112050583188199E-2</v>
      </c>
      <c r="X13" s="19">
        <v>7.4622022170067207E-2</v>
      </c>
      <c r="Y13" s="19">
        <v>0.15206485756256899</v>
      </c>
      <c r="Z13" s="19">
        <v>0.12635564311286901</v>
      </c>
      <c r="AA13" s="19">
        <v>0.10128408456886701</v>
      </c>
      <c r="AB13" s="19">
        <v>6.8861148370379405E-2</v>
      </c>
      <c r="AC13" s="19">
        <v>8.5508627946348906E-2</v>
      </c>
      <c r="AD13" s="19">
        <v>2.9003468287642699E-2</v>
      </c>
      <c r="AE13" s="19"/>
      <c r="AF13" s="19">
        <v>0.13198596756556899</v>
      </c>
      <c r="AG13" s="19">
        <v>9.12533421842536E-2</v>
      </c>
      <c r="AH13" s="19">
        <v>9.5725021039314906E-2</v>
      </c>
      <c r="AI13" s="19"/>
      <c r="AJ13" s="19">
        <v>0.13487233685286501</v>
      </c>
      <c r="AK13" s="19">
        <v>7.2103517339445006E-2</v>
      </c>
      <c r="AL13" s="19">
        <v>8.6507572961364507E-2</v>
      </c>
      <c r="AM13" s="19">
        <v>0.149161211794405</v>
      </c>
      <c r="AN13" s="19">
        <v>0.130414280366562</v>
      </c>
      <c r="AO13" s="19"/>
      <c r="AP13" s="19">
        <v>8.7156565193121704E-2</v>
      </c>
      <c r="AQ13" s="19">
        <v>8.8563001068300007E-2</v>
      </c>
      <c r="AR13" s="19">
        <v>3.1870667035545801E-2</v>
      </c>
      <c r="AS13" s="19"/>
      <c r="AT13" s="19">
        <v>0.141030297402678</v>
      </c>
      <c r="AU13" s="19">
        <v>3.9731104046537499E-2</v>
      </c>
      <c r="AV13" s="19">
        <v>0.13899375001599601</v>
      </c>
      <c r="AW13" s="19">
        <v>0.14721740832105901</v>
      </c>
      <c r="AX13" s="19">
        <v>0.109858583694091</v>
      </c>
      <c r="AY13" s="19">
        <v>9.8440454702231797E-2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0.177142876189367</v>
      </c>
      <c r="D9" s="17">
        <v>0.17511996085171799</v>
      </c>
      <c r="E9" s="17">
        <v>0.17949874978548599</v>
      </c>
      <c r="F9" s="17"/>
      <c r="G9" s="17">
        <v>0.14818636625861001</v>
      </c>
      <c r="H9" s="17">
        <v>0.12860167629067101</v>
      </c>
      <c r="I9" s="17">
        <v>0.18989113456703999</v>
      </c>
      <c r="J9" s="17">
        <v>0.19167447494588</v>
      </c>
      <c r="K9" s="17">
        <v>0.203441682466073</v>
      </c>
      <c r="L9" s="17">
        <v>0.19313086744579699</v>
      </c>
      <c r="M9" s="17"/>
      <c r="N9" s="17">
        <v>0.16032684293757199</v>
      </c>
      <c r="O9" s="17">
        <v>0.20620744046957101</v>
      </c>
      <c r="P9" s="17">
        <v>0.17542200722474399</v>
      </c>
      <c r="Q9" s="17">
        <v>0.170773281966769</v>
      </c>
      <c r="R9" s="17"/>
      <c r="S9" s="17">
        <v>0.14504676678249001</v>
      </c>
      <c r="T9" s="17">
        <v>0.131630639010582</v>
      </c>
      <c r="U9" s="17">
        <v>0.19099305433588401</v>
      </c>
      <c r="V9" s="17">
        <v>0.15183175382309799</v>
      </c>
      <c r="W9" s="17">
        <v>0.170280180330564</v>
      </c>
      <c r="X9" s="17">
        <v>0.18090687516151899</v>
      </c>
      <c r="Y9" s="17">
        <v>0.24503953852449001</v>
      </c>
      <c r="Z9" s="17">
        <v>0.17887426301567999</v>
      </c>
      <c r="AA9" s="17">
        <v>0.212714145750793</v>
      </c>
      <c r="AB9" s="17">
        <v>0.17850342183679399</v>
      </c>
      <c r="AC9" s="17">
        <v>0.27812414261053098</v>
      </c>
      <c r="AD9" s="17">
        <v>8.3746912590759698E-2</v>
      </c>
      <c r="AE9" s="17"/>
      <c r="AF9" s="17">
        <v>0.19035919354010999</v>
      </c>
      <c r="AG9" s="17">
        <v>0.181646341492018</v>
      </c>
      <c r="AH9" s="17">
        <v>0.14738161013484599</v>
      </c>
      <c r="AI9" s="17"/>
      <c r="AJ9" s="17">
        <v>0.17629366985770301</v>
      </c>
      <c r="AK9" s="17">
        <v>0.190334873686061</v>
      </c>
      <c r="AL9" s="17">
        <v>0.17868107087825699</v>
      </c>
      <c r="AM9" s="17">
        <v>0.17762097710400601</v>
      </c>
      <c r="AN9" s="17">
        <v>0.15934704599362401</v>
      </c>
      <c r="AO9" s="17"/>
      <c r="AP9" s="17">
        <v>0.21174150642720099</v>
      </c>
      <c r="AQ9" s="17">
        <v>0.18876554032825599</v>
      </c>
      <c r="AR9" s="17">
        <v>0.184752529400006</v>
      </c>
      <c r="AS9" s="17"/>
      <c r="AT9" s="17">
        <v>0.17671951361360599</v>
      </c>
      <c r="AU9" s="17">
        <v>0.175817177035584</v>
      </c>
      <c r="AV9" s="17">
        <v>0.17500067368546601</v>
      </c>
      <c r="AW9" s="17">
        <v>0.25228047513080998</v>
      </c>
      <c r="AX9" s="17">
        <v>0.17650111487365</v>
      </c>
      <c r="AY9" s="17">
        <v>3.9238287035806403E-2</v>
      </c>
    </row>
    <row r="10" spans="2:51" x14ac:dyDescent="0.35">
      <c r="B10" s="18" t="s">
        <v>337</v>
      </c>
      <c r="C10" s="17">
        <v>0.43459790560039302</v>
      </c>
      <c r="D10" s="17">
        <v>0.44242393054587797</v>
      </c>
      <c r="E10" s="17">
        <v>0.425797649239614</v>
      </c>
      <c r="F10" s="17"/>
      <c r="G10" s="17">
        <v>0.37414082839908802</v>
      </c>
      <c r="H10" s="17">
        <v>0.42522621365879398</v>
      </c>
      <c r="I10" s="17">
        <v>0.45513007702974201</v>
      </c>
      <c r="J10" s="17">
        <v>0.46164103268342199</v>
      </c>
      <c r="K10" s="17">
        <v>0.40519884222361902</v>
      </c>
      <c r="L10" s="17">
        <v>0.46385809075650603</v>
      </c>
      <c r="M10" s="17"/>
      <c r="N10" s="17">
        <v>0.466290774067457</v>
      </c>
      <c r="O10" s="17">
        <v>0.42291000091775499</v>
      </c>
      <c r="P10" s="17">
        <v>0.45671604803562599</v>
      </c>
      <c r="Q10" s="17">
        <v>0.388725988836848</v>
      </c>
      <c r="R10" s="17"/>
      <c r="S10" s="17">
        <v>0.42081129271889001</v>
      </c>
      <c r="T10" s="17">
        <v>0.44722423961233798</v>
      </c>
      <c r="U10" s="17">
        <v>0.50498169682167504</v>
      </c>
      <c r="V10" s="17">
        <v>0.428831309455455</v>
      </c>
      <c r="W10" s="17">
        <v>0.42925347745520598</v>
      </c>
      <c r="X10" s="17">
        <v>0.39020772953006799</v>
      </c>
      <c r="Y10" s="17">
        <v>0.39427913229081801</v>
      </c>
      <c r="Z10" s="17">
        <v>0.41462022858026298</v>
      </c>
      <c r="AA10" s="17">
        <v>0.45054529566244</v>
      </c>
      <c r="AB10" s="17">
        <v>0.47593732348985401</v>
      </c>
      <c r="AC10" s="17">
        <v>0.431583265740489</v>
      </c>
      <c r="AD10" s="17">
        <v>0.339271609295409</v>
      </c>
      <c r="AE10" s="17"/>
      <c r="AF10" s="17">
        <v>0.42429244387611997</v>
      </c>
      <c r="AG10" s="17">
        <v>0.48719222396666301</v>
      </c>
      <c r="AH10" s="17">
        <v>0.37625962116167</v>
      </c>
      <c r="AI10" s="17"/>
      <c r="AJ10" s="17">
        <v>0.43774260202807203</v>
      </c>
      <c r="AK10" s="17">
        <v>0.46012655298365601</v>
      </c>
      <c r="AL10" s="17">
        <v>0.52473655898786398</v>
      </c>
      <c r="AM10" s="17">
        <v>0.25189678702694501</v>
      </c>
      <c r="AN10" s="17">
        <v>0.37930212989567103</v>
      </c>
      <c r="AO10" s="17"/>
      <c r="AP10" s="17">
        <v>0.44323982222339597</v>
      </c>
      <c r="AQ10" s="17">
        <v>0.48257883721491701</v>
      </c>
      <c r="AR10" s="17">
        <v>0.46546938573201402</v>
      </c>
      <c r="AS10" s="17"/>
      <c r="AT10" s="17">
        <v>0.45297562745411302</v>
      </c>
      <c r="AU10" s="17">
        <v>0.46488260212810201</v>
      </c>
      <c r="AV10" s="17">
        <v>0.4248153792653</v>
      </c>
      <c r="AW10" s="17">
        <v>0.35685387084275999</v>
      </c>
      <c r="AX10" s="17">
        <v>0.41069418878796099</v>
      </c>
      <c r="AY10" s="17">
        <v>0.459088110508242</v>
      </c>
    </row>
    <row r="11" spans="2:51" x14ac:dyDescent="0.35">
      <c r="B11" s="18" t="s">
        <v>338</v>
      </c>
      <c r="C11" s="17">
        <v>0.28084170418627402</v>
      </c>
      <c r="D11" s="17">
        <v>0.27156993675750901</v>
      </c>
      <c r="E11" s="17">
        <v>0.29024937875679202</v>
      </c>
      <c r="F11" s="17"/>
      <c r="G11" s="17">
        <v>0.33559552715041702</v>
      </c>
      <c r="H11" s="17">
        <v>0.30871882526702599</v>
      </c>
      <c r="I11" s="17">
        <v>0.245009681761412</v>
      </c>
      <c r="J11" s="17">
        <v>0.26208762290818099</v>
      </c>
      <c r="K11" s="17">
        <v>0.29377767344623801</v>
      </c>
      <c r="L11" s="17">
        <v>0.25883792175782999</v>
      </c>
      <c r="M11" s="17"/>
      <c r="N11" s="17">
        <v>0.31411573132652498</v>
      </c>
      <c r="O11" s="17">
        <v>0.27887386166195399</v>
      </c>
      <c r="P11" s="17">
        <v>0.235663841279314</v>
      </c>
      <c r="Q11" s="17">
        <v>0.29120065232603898</v>
      </c>
      <c r="R11" s="17"/>
      <c r="S11" s="17">
        <v>0.296543651082814</v>
      </c>
      <c r="T11" s="17">
        <v>0.28154366336445003</v>
      </c>
      <c r="U11" s="17">
        <v>0.20697925030019801</v>
      </c>
      <c r="V11" s="17">
        <v>0.30200404646795997</v>
      </c>
      <c r="W11" s="17">
        <v>0.31571457617071302</v>
      </c>
      <c r="X11" s="17">
        <v>0.36004039612559502</v>
      </c>
      <c r="Y11" s="17">
        <v>0.27576958334875701</v>
      </c>
      <c r="Z11" s="17">
        <v>0.276908546896244</v>
      </c>
      <c r="AA11" s="17">
        <v>0.240014854867801</v>
      </c>
      <c r="AB11" s="17">
        <v>0.26691699990866502</v>
      </c>
      <c r="AC11" s="17">
        <v>0.19650630776548</v>
      </c>
      <c r="AD11" s="17">
        <v>0.38179970290089399</v>
      </c>
      <c r="AE11" s="17"/>
      <c r="AF11" s="17">
        <v>0.27091634197391201</v>
      </c>
      <c r="AG11" s="17">
        <v>0.255816251702293</v>
      </c>
      <c r="AH11" s="17">
        <v>0.33400119114985499</v>
      </c>
      <c r="AI11" s="17"/>
      <c r="AJ11" s="17">
        <v>0.28862831991794502</v>
      </c>
      <c r="AK11" s="17">
        <v>0.27469849863941398</v>
      </c>
      <c r="AL11" s="17">
        <v>0.22374859223023699</v>
      </c>
      <c r="AM11" s="17">
        <v>0.349586215894995</v>
      </c>
      <c r="AN11" s="17">
        <v>0.28754653441845801</v>
      </c>
      <c r="AO11" s="17"/>
      <c r="AP11" s="17">
        <v>0.26428773026031299</v>
      </c>
      <c r="AQ11" s="17">
        <v>0.27165962122152498</v>
      </c>
      <c r="AR11" s="17">
        <v>0.30522660303820898</v>
      </c>
      <c r="AS11" s="17"/>
      <c r="AT11" s="17">
        <v>0.28367987157889801</v>
      </c>
      <c r="AU11" s="17">
        <v>0.26101085326698897</v>
      </c>
      <c r="AV11" s="17">
        <v>0.307401331890095</v>
      </c>
      <c r="AW11" s="17">
        <v>0.22762816646428799</v>
      </c>
      <c r="AX11" s="17">
        <v>0.296396504367818</v>
      </c>
      <c r="AY11" s="17">
        <v>0.27763380380172598</v>
      </c>
    </row>
    <row r="12" spans="2:51" x14ac:dyDescent="0.35">
      <c r="B12" s="18" t="s">
        <v>339</v>
      </c>
      <c r="C12" s="17">
        <v>5.0998719507322099E-2</v>
      </c>
      <c r="D12" s="17">
        <v>5.3013608147857397E-2</v>
      </c>
      <c r="E12" s="17">
        <v>4.9247552738362399E-2</v>
      </c>
      <c r="F12" s="17"/>
      <c r="G12" s="17">
        <v>5.5470962181600497E-2</v>
      </c>
      <c r="H12" s="17">
        <v>6.9905370635304595E-2</v>
      </c>
      <c r="I12" s="17">
        <v>5.5418781710595097E-2</v>
      </c>
      <c r="J12" s="17">
        <v>5.6807853607769299E-2</v>
      </c>
      <c r="K12" s="17">
        <v>4.27159110214093E-2</v>
      </c>
      <c r="L12" s="17">
        <v>3.1075352611311401E-2</v>
      </c>
      <c r="M12" s="17"/>
      <c r="N12" s="17">
        <v>2.91911372317461E-2</v>
      </c>
      <c r="O12" s="17">
        <v>4.4872896988743603E-2</v>
      </c>
      <c r="P12" s="17">
        <v>5.2656665408581299E-2</v>
      </c>
      <c r="Q12" s="17">
        <v>7.8361910603668303E-2</v>
      </c>
      <c r="R12" s="17"/>
      <c r="S12" s="17">
        <v>6.2111041673768401E-2</v>
      </c>
      <c r="T12" s="17">
        <v>4.5450159955395197E-2</v>
      </c>
      <c r="U12" s="17">
        <v>3.9587940115652399E-2</v>
      </c>
      <c r="V12" s="17">
        <v>5.8536766145835598E-2</v>
      </c>
      <c r="W12" s="17">
        <v>3.3995255580878597E-2</v>
      </c>
      <c r="X12" s="17">
        <v>2.9723614192274601E-2</v>
      </c>
      <c r="Y12" s="17">
        <v>1.6908189413338499E-2</v>
      </c>
      <c r="Z12" s="17">
        <v>7.5220700836192603E-2</v>
      </c>
      <c r="AA12" s="17">
        <v>6.5352559382709605E-2</v>
      </c>
      <c r="AB12" s="17">
        <v>3.2660443483440597E-2</v>
      </c>
      <c r="AC12" s="17">
        <v>7.8201087165132105E-2</v>
      </c>
      <c r="AD12" s="17">
        <v>0.16617830692529501</v>
      </c>
      <c r="AE12" s="17"/>
      <c r="AF12" s="17">
        <v>6.1175559479166898E-2</v>
      </c>
      <c r="AG12" s="17">
        <v>4.1557032456431997E-2</v>
      </c>
      <c r="AH12" s="17">
        <v>5.7669163803431803E-2</v>
      </c>
      <c r="AI12" s="17"/>
      <c r="AJ12" s="17">
        <v>5.0834478860353603E-2</v>
      </c>
      <c r="AK12" s="17">
        <v>3.6182767180472301E-2</v>
      </c>
      <c r="AL12" s="17">
        <v>2.5978036667791402E-2</v>
      </c>
      <c r="AM12" s="17">
        <v>0.145790204152136</v>
      </c>
      <c r="AN12" s="17">
        <v>7.0952821322186999E-2</v>
      </c>
      <c r="AO12" s="17"/>
      <c r="AP12" s="17">
        <v>4.5843267343968097E-2</v>
      </c>
      <c r="AQ12" s="17">
        <v>2.7884167300188199E-2</v>
      </c>
      <c r="AR12" s="17">
        <v>1.10657590361258E-2</v>
      </c>
      <c r="AS12" s="17"/>
      <c r="AT12" s="17">
        <v>3.2116417469429802E-2</v>
      </c>
      <c r="AU12" s="17">
        <v>6.4475936919897905E-2</v>
      </c>
      <c r="AV12" s="17">
        <v>5.15733083602022E-2</v>
      </c>
      <c r="AW12" s="17">
        <v>8.55172108349945E-2</v>
      </c>
      <c r="AX12" s="17">
        <v>4.2851974112642799E-2</v>
      </c>
      <c r="AY12" s="17">
        <v>8.7199936286200097E-2</v>
      </c>
    </row>
    <row r="13" spans="2:51" x14ac:dyDescent="0.35">
      <c r="B13" s="18" t="s">
        <v>72</v>
      </c>
      <c r="C13" s="19">
        <v>5.6418794516644798E-2</v>
      </c>
      <c r="D13" s="19">
        <v>5.7872563697037603E-2</v>
      </c>
      <c r="E13" s="19">
        <v>5.5206669479745202E-2</v>
      </c>
      <c r="F13" s="19"/>
      <c r="G13" s="19">
        <v>8.6606316010284595E-2</v>
      </c>
      <c r="H13" s="19">
        <v>6.7547914148204394E-2</v>
      </c>
      <c r="I13" s="19">
        <v>5.45503249312113E-2</v>
      </c>
      <c r="J13" s="19">
        <v>2.77890158547472E-2</v>
      </c>
      <c r="K13" s="19">
        <v>5.48658908426604E-2</v>
      </c>
      <c r="L13" s="19">
        <v>5.3097767428554599E-2</v>
      </c>
      <c r="M13" s="19"/>
      <c r="N13" s="19">
        <v>3.00755144366994E-2</v>
      </c>
      <c r="O13" s="19">
        <v>4.7135799961976602E-2</v>
      </c>
      <c r="P13" s="19">
        <v>7.9541438051734803E-2</v>
      </c>
      <c r="Q13" s="19">
        <v>7.0938166266675401E-2</v>
      </c>
      <c r="R13" s="19"/>
      <c r="S13" s="19">
        <v>7.5487247742037994E-2</v>
      </c>
      <c r="T13" s="19">
        <v>9.4151298057235197E-2</v>
      </c>
      <c r="U13" s="19">
        <v>5.7458058426591102E-2</v>
      </c>
      <c r="V13" s="19">
        <v>5.87961241076519E-2</v>
      </c>
      <c r="W13" s="19">
        <v>5.0756510462638099E-2</v>
      </c>
      <c r="X13" s="19">
        <v>3.91213849905429E-2</v>
      </c>
      <c r="Y13" s="19">
        <v>6.8003556422596506E-2</v>
      </c>
      <c r="Z13" s="19">
        <v>5.43762606716202E-2</v>
      </c>
      <c r="AA13" s="19">
        <v>3.1373144336256598E-2</v>
      </c>
      <c r="AB13" s="19">
        <v>4.5981811281246399E-2</v>
      </c>
      <c r="AC13" s="19">
        <v>1.5585196718367901E-2</v>
      </c>
      <c r="AD13" s="19">
        <v>2.9003468287642699E-2</v>
      </c>
      <c r="AE13" s="19"/>
      <c r="AF13" s="19">
        <v>5.3256461130691601E-2</v>
      </c>
      <c r="AG13" s="19">
        <v>3.3788150382593703E-2</v>
      </c>
      <c r="AH13" s="19">
        <v>8.4688413750196395E-2</v>
      </c>
      <c r="AI13" s="19"/>
      <c r="AJ13" s="19">
        <v>4.6500929335925603E-2</v>
      </c>
      <c r="AK13" s="19">
        <v>3.8657307510396602E-2</v>
      </c>
      <c r="AL13" s="19">
        <v>4.6855741235849603E-2</v>
      </c>
      <c r="AM13" s="19">
        <v>7.5105815821916999E-2</v>
      </c>
      <c r="AN13" s="19">
        <v>0.102851468370061</v>
      </c>
      <c r="AO13" s="19"/>
      <c r="AP13" s="19">
        <v>3.4887673745122499E-2</v>
      </c>
      <c r="AQ13" s="19">
        <v>2.9111833935113698E-2</v>
      </c>
      <c r="AR13" s="19">
        <v>3.3485722793645797E-2</v>
      </c>
      <c r="AS13" s="19"/>
      <c r="AT13" s="19">
        <v>5.4508569883952702E-2</v>
      </c>
      <c r="AU13" s="19">
        <v>3.3813430649426601E-2</v>
      </c>
      <c r="AV13" s="19">
        <v>4.1209306798936397E-2</v>
      </c>
      <c r="AW13" s="19">
        <v>7.7720276727147597E-2</v>
      </c>
      <c r="AX13" s="19">
        <v>7.3556217857928693E-2</v>
      </c>
      <c r="AY13" s="19">
        <v>0.13683986236802501</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1375</v>
      </c>
      <c r="D7" s="10">
        <v>637</v>
      </c>
      <c r="E7" s="10">
        <v>736</v>
      </c>
      <c r="F7" s="10"/>
      <c r="G7" s="10">
        <v>195</v>
      </c>
      <c r="H7" s="10">
        <v>185</v>
      </c>
      <c r="I7" s="10">
        <v>236</v>
      </c>
      <c r="J7" s="10">
        <v>248</v>
      </c>
      <c r="K7" s="10">
        <v>207</v>
      </c>
      <c r="L7" s="10">
        <v>304</v>
      </c>
      <c r="M7" s="10"/>
      <c r="N7" s="10">
        <v>357</v>
      </c>
      <c r="O7" s="10">
        <v>346</v>
      </c>
      <c r="P7" s="10">
        <v>331</v>
      </c>
      <c r="Q7" s="10">
        <v>338</v>
      </c>
      <c r="R7" s="10"/>
      <c r="S7" s="10">
        <v>179</v>
      </c>
      <c r="T7" s="10">
        <v>178</v>
      </c>
      <c r="U7" s="10">
        <v>123</v>
      </c>
      <c r="V7" s="10">
        <v>129</v>
      </c>
      <c r="W7" s="10">
        <v>119</v>
      </c>
      <c r="X7" s="10">
        <v>112</v>
      </c>
      <c r="Y7" s="10">
        <v>116</v>
      </c>
      <c r="Z7" s="10">
        <v>52</v>
      </c>
      <c r="AA7" s="10">
        <v>159</v>
      </c>
      <c r="AB7" s="10">
        <v>113</v>
      </c>
      <c r="AC7" s="10">
        <v>60</v>
      </c>
      <c r="AD7" s="10">
        <v>35</v>
      </c>
      <c r="AE7" s="10"/>
      <c r="AF7" s="10">
        <v>501</v>
      </c>
      <c r="AG7" s="10">
        <v>549</v>
      </c>
      <c r="AH7" s="10">
        <v>196</v>
      </c>
      <c r="AI7" s="10"/>
      <c r="AJ7" s="10">
        <v>469</v>
      </c>
      <c r="AK7" s="10">
        <v>386</v>
      </c>
      <c r="AL7" s="10">
        <v>110</v>
      </c>
      <c r="AM7" s="10">
        <v>15</v>
      </c>
      <c r="AN7" s="10">
        <v>182</v>
      </c>
      <c r="AO7" s="10"/>
      <c r="AP7" s="10">
        <v>249</v>
      </c>
      <c r="AQ7" s="10">
        <v>499</v>
      </c>
      <c r="AR7" s="10">
        <v>93</v>
      </c>
      <c r="AS7" s="10"/>
      <c r="AT7" s="10">
        <v>503</v>
      </c>
      <c r="AU7" s="10">
        <v>316</v>
      </c>
      <c r="AV7" s="10">
        <v>118</v>
      </c>
      <c r="AW7" s="10">
        <v>119</v>
      </c>
      <c r="AX7" s="10">
        <v>257</v>
      </c>
      <c r="AY7" s="10">
        <v>47</v>
      </c>
    </row>
    <row r="8" spans="2:51" ht="30" customHeight="1" x14ac:dyDescent="0.35">
      <c r="B8" s="11" t="s">
        <v>19</v>
      </c>
      <c r="C8" s="11">
        <v>1373</v>
      </c>
      <c r="D8" s="11">
        <v>663</v>
      </c>
      <c r="E8" s="11">
        <v>709</v>
      </c>
      <c r="F8" s="11"/>
      <c r="G8" s="11">
        <v>200</v>
      </c>
      <c r="H8" s="11">
        <v>214</v>
      </c>
      <c r="I8" s="11">
        <v>241</v>
      </c>
      <c r="J8" s="11">
        <v>235</v>
      </c>
      <c r="K8" s="11">
        <v>193</v>
      </c>
      <c r="L8" s="11">
        <v>290</v>
      </c>
      <c r="M8" s="11"/>
      <c r="N8" s="11">
        <v>383</v>
      </c>
      <c r="O8" s="11">
        <v>332</v>
      </c>
      <c r="P8" s="11">
        <v>325</v>
      </c>
      <c r="Q8" s="11">
        <v>331</v>
      </c>
      <c r="R8" s="11"/>
      <c r="S8" s="11">
        <v>179</v>
      </c>
      <c r="T8" s="11">
        <v>173</v>
      </c>
      <c r="U8" s="11">
        <v>123</v>
      </c>
      <c r="V8" s="11">
        <v>119</v>
      </c>
      <c r="W8" s="11">
        <v>114</v>
      </c>
      <c r="X8" s="11">
        <v>116</v>
      </c>
      <c r="Y8" s="11">
        <v>110</v>
      </c>
      <c r="Z8" s="11">
        <v>49</v>
      </c>
      <c r="AA8" s="11">
        <v>151</v>
      </c>
      <c r="AB8" s="11">
        <v>132</v>
      </c>
      <c r="AC8" s="11">
        <v>62</v>
      </c>
      <c r="AD8" s="11">
        <v>44</v>
      </c>
      <c r="AE8" s="11"/>
      <c r="AF8" s="11">
        <v>486</v>
      </c>
      <c r="AG8" s="11">
        <v>558</v>
      </c>
      <c r="AH8" s="11">
        <v>197</v>
      </c>
      <c r="AI8" s="11"/>
      <c r="AJ8" s="11">
        <v>458</v>
      </c>
      <c r="AK8" s="11">
        <v>385</v>
      </c>
      <c r="AL8" s="11">
        <v>112</v>
      </c>
      <c r="AM8" s="11">
        <v>15</v>
      </c>
      <c r="AN8" s="11">
        <v>180</v>
      </c>
      <c r="AO8" s="11"/>
      <c r="AP8" s="11">
        <v>247</v>
      </c>
      <c r="AQ8" s="11">
        <v>500</v>
      </c>
      <c r="AR8" s="11">
        <v>92</v>
      </c>
      <c r="AS8" s="11"/>
      <c r="AT8" s="11">
        <v>486</v>
      </c>
      <c r="AU8" s="11">
        <v>323</v>
      </c>
      <c r="AV8" s="11">
        <v>119</v>
      </c>
      <c r="AW8" s="11">
        <v>117</v>
      </c>
      <c r="AX8" s="11">
        <v>263</v>
      </c>
      <c r="AY8" s="11">
        <v>49</v>
      </c>
    </row>
    <row r="9" spans="2:51" x14ac:dyDescent="0.35">
      <c r="B9" s="18" t="s">
        <v>336</v>
      </c>
      <c r="C9" s="17">
        <v>2.32308143393734E-2</v>
      </c>
      <c r="D9" s="17">
        <v>3.2594093735195E-2</v>
      </c>
      <c r="E9" s="17">
        <v>1.45335031400577E-2</v>
      </c>
      <c r="F9" s="17"/>
      <c r="G9" s="17">
        <v>6.2303455535147399E-2</v>
      </c>
      <c r="H9" s="17">
        <v>2.7166114838865399E-2</v>
      </c>
      <c r="I9" s="17">
        <v>2.54802408167666E-2</v>
      </c>
      <c r="J9" s="17">
        <v>2.0086253853356301E-2</v>
      </c>
      <c r="K9" s="17">
        <v>9.3461630912002793E-3</v>
      </c>
      <c r="L9" s="17">
        <v>3.2172606715575999E-3</v>
      </c>
      <c r="M9" s="17"/>
      <c r="N9" s="17">
        <v>3.1145622541860599E-2</v>
      </c>
      <c r="O9" s="17">
        <v>1.53784677788011E-2</v>
      </c>
      <c r="P9" s="17">
        <v>2.36548013567193E-2</v>
      </c>
      <c r="Q9" s="17">
        <v>2.17402611099872E-2</v>
      </c>
      <c r="R9" s="17"/>
      <c r="S9" s="17">
        <v>3.6975457296637801E-2</v>
      </c>
      <c r="T9" s="17">
        <v>1.1112081794753001E-2</v>
      </c>
      <c r="U9" s="17">
        <v>3.6113232054373001E-2</v>
      </c>
      <c r="V9" s="17">
        <v>8.5109962661211302E-3</v>
      </c>
      <c r="W9" s="17">
        <v>2.6457921352924602E-2</v>
      </c>
      <c r="X9" s="17">
        <v>4.4158758005685597E-2</v>
      </c>
      <c r="Y9" s="17">
        <v>3.44730683415954E-2</v>
      </c>
      <c r="Z9" s="17">
        <v>0</v>
      </c>
      <c r="AA9" s="17">
        <v>5.9753098410917803E-3</v>
      </c>
      <c r="AB9" s="17">
        <v>1.7417482047142299E-2</v>
      </c>
      <c r="AC9" s="17">
        <v>4.3772323743211002E-2</v>
      </c>
      <c r="AD9" s="17">
        <v>0</v>
      </c>
      <c r="AE9" s="17"/>
      <c r="AF9" s="17">
        <v>1.60045035346345E-2</v>
      </c>
      <c r="AG9" s="17">
        <v>2.25407235291466E-2</v>
      </c>
      <c r="AH9" s="17">
        <v>3.2785565310438698E-2</v>
      </c>
      <c r="AI9" s="17"/>
      <c r="AJ9" s="17">
        <v>1.71608970459599E-2</v>
      </c>
      <c r="AK9" s="17">
        <v>2.3843140982075399E-2</v>
      </c>
      <c r="AL9" s="17">
        <v>3.5478174914867502E-2</v>
      </c>
      <c r="AM9" s="17">
        <v>0</v>
      </c>
      <c r="AN9" s="17">
        <v>3.25076239831446E-2</v>
      </c>
      <c r="AO9" s="17"/>
      <c r="AP9" s="17">
        <v>2.92038403828868E-2</v>
      </c>
      <c r="AQ9" s="17">
        <v>3.5959633639526499E-2</v>
      </c>
      <c r="AR9" s="17">
        <v>2.8200875970900999E-2</v>
      </c>
      <c r="AS9" s="17"/>
      <c r="AT9" s="17">
        <v>2.1788450272514099E-2</v>
      </c>
      <c r="AU9" s="17">
        <v>2.1882748695527799E-2</v>
      </c>
      <c r="AV9" s="17">
        <v>2.4669806619468802E-2</v>
      </c>
      <c r="AW9" s="17">
        <v>3.4988417385401697E-2</v>
      </c>
      <c r="AX9" s="17">
        <v>2.4001312531022102E-2</v>
      </c>
      <c r="AY9" s="17">
        <v>0</v>
      </c>
    </row>
    <row r="10" spans="2:51" x14ac:dyDescent="0.35">
      <c r="B10" s="18" t="s">
        <v>337</v>
      </c>
      <c r="C10" s="17">
        <v>0.126824293776131</v>
      </c>
      <c r="D10" s="17">
        <v>0.13422881732335101</v>
      </c>
      <c r="E10" s="17">
        <v>0.120230315486894</v>
      </c>
      <c r="F10" s="17"/>
      <c r="G10" s="17">
        <v>0.18460592512614099</v>
      </c>
      <c r="H10" s="17">
        <v>0.19781654183897299</v>
      </c>
      <c r="I10" s="17">
        <v>0.16255488171292401</v>
      </c>
      <c r="J10" s="17">
        <v>9.6958474723735893E-2</v>
      </c>
      <c r="K10" s="17">
        <v>7.5362924316893898E-2</v>
      </c>
      <c r="L10" s="17">
        <v>6.3106167509345806E-2</v>
      </c>
      <c r="M10" s="17"/>
      <c r="N10" s="17">
        <v>0.152347317038833</v>
      </c>
      <c r="O10" s="17">
        <v>0.107131296292422</v>
      </c>
      <c r="P10" s="17">
        <v>0.13518180653659601</v>
      </c>
      <c r="Q10" s="17">
        <v>0.10681128983745999</v>
      </c>
      <c r="R10" s="17"/>
      <c r="S10" s="17">
        <v>0.20275065497348499</v>
      </c>
      <c r="T10" s="17">
        <v>8.8198593041441606E-2</v>
      </c>
      <c r="U10" s="17">
        <v>0.12967670093043601</v>
      </c>
      <c r="V10" s="17">
        <v>8.5906484118629903E-2</v>
      </c>
      <c r="W10" s="17">
        <v>0.11601205694396199</v>
      </c>
      <c r="X10" s="17">
        <v>0.186502051244054</v>
      </c>
      <c r="Y10" s="17">
        <v>9.3166536092266203E-2</v>
      </c>
      <c r="Z10" s="17">
        <v>0.111785052278761</v>
      </c>
      <c r="AA10" s="17">
        <v>9.7484017210279897E-2</v>
      </c>
      <c r="AB10" s="17">
        <v>0.15917981309583901</v>
      </c>
      <c r="AC10" s="17">
        <v>9.9836641365514497E-2</v>
      </c>
      <c r="AD10" s="17">
        <v>8.5381333862490805E-2</v>
      </c>
      <c r="AE10" s="17"/>
      <c r="AF10" s="17">
        <v>0.11419164594268701</v>
      </c>
      <c r="AG10" s="17">
        <v>0.105865080397335</v>
      </c>
      <c r="AH10" s="17">
        <v>0.203266344405657</v>
      </c>
      <c r="AI10" s="17"/>
      <c r="AJ10" s="17">
        <v>0.11141126063857699</v>
      </c>
      <c r="AK10" s="17">
        <v>0.124703313925629</v>
      </c>
      <c r="AL10" s="17">
        <v>0.126011484800889</v>
      </c>
      <c r="AM10" s="17">
        <v>0</v>
      </c>
      <c r="AN10" s="17">
        <v>0.204338896900919</v>
      </c>
      <c r="AO10" s="17"/>
      <c r="AP10" s="17">
        <v>0.156143206376396</v>
      </c>
      <c r="AQ10" s="17">
        <v>0.12873054316868199</v>
      </c>
      <c r="AR10" s="17">
        <v>0.18363579392249199</v>
      </c>
      <c r="AS10" s="17"/>
      <c r="AT10" s="17">
        <v>6.2719799133663601E-2</v>
      </c>
      <c r="AU10" s="17">
        <v>0.122874111095918</v>
      </c>
      <c r="AV10" s="17">
        <v>0.17391600906743401</v>
      </c>
      <c r="AW10" s="17">
        <v>0.187920831759194</v>
      </c>
      <c r="AX10" s="17">
        <v>0.20632799773001601</v>
      </c>
      <c r="AY10" s="17">
        <v>0.122937909772454</v>
      </c>
    </row>
    <row r="11" spans="2:51" x14ac:dyDescent="0.35">
      <c r="B11" s="18" t="s">
        <v>338</v>
      </c>
      <c r="C11" s="17">
        <v>0.32503732880059</v>
      </c>
      <c r="D11" s="17">
        <v>0.30348792853511097</v>
      </c>
      <c r="E11" s="17">
        <v>0.346044810596213</v>
      </c>
      <c r="F11" s="17"/>
      <c r="G11" s="17">
        <v>0.40670585828522599</v>
      </c>
      <c r="H11" s="17">
        <v>0.37382584965305699</v>
      </c>
      <c r="I11" s="17">
        <v>0.30391703084162902</v>
      </c>
      <c r="J11" s="17">
        <v>0.35027778022654299</v>
      </c>
      <c r="K11" s="17">
        <v>0.32313161731106599</v>
      </c>
      <c r="L11" s="17">
        <v>0.23100082822606699</v>
      </c>
      <c r="M11" s="17"/>
      <c r="N11" s="17">
        <v>0.35732893900104101</v>
      </c>
      <c r="O11" s="17">
        <v>0.32209469004851499</v>
      </c>
      <c r="P11" s="17">
        <v>0.294798660627342</v>
      </c>
      <c r="Q11" s="17">
        <v>0.323254052181985</v>
      </c>
      <c r="R11" s="17"/>
      <c r="S11" s="17">
        <v>0.37591223360728299</v>
      </c>
      <c r="T11" s="17">
        <v>0.307914162511775</v>
      </c>
      <c r="U11" s="17">
        <v>0.270467883469374</v>
      </c>
      <c r="V11" s="17">
        <v>0.31705306884130202</v>
      </c>
      <c r="W11" s="17">
        <v>0.31048460679189199</v>
      </c>
      <c r="X11" s="17">
        <v>0.32349346212206798</v>
      </c>
      <c r="Y11" s="17">
        <v>0.33521747110571598</v>
      </c>
      <c r="Z11" s="17">
        <v>0.29875802869631901</v>
      </c>
      <c r="AA11" s="17">
        <v>0.35429924039622301</v>
      </c>
      <c r="AB11" s="17">
        <v>0.26755001591244199</v>
      </c>
      <c r="AC11" s="17">
        <v>0.45537432404001599</v>
      </c>
      <c r="AD11" s="17">
        <v>0.29282311524201698</v>
      </c>
      <c r="AE11" s="17"/>
      <c r="AF11" s="17">
        <v>0.297181266344821</v>
      </c>
      <c r="AG11" s="17">
        <v>0.33315947643806298</v>
      </c>
      <c r="AH11" s="17">
        <v>0.31689729968493302</v>
      </c>
      <c r="AI11" s="17"/>
      <c r="AJ11" s="17">
        <v>0.32502567273467697</v>
      </c>
      <c r="AK11" s="17">
        <v>0.35131019328670998</v>
      </c>
      <c r="AL11" s="17">
        <v>0.34089027068217698</v>
      </c>
      <c r="AM11" s="17">
        <v>0.31024061423705201</v>
      </c>
      <c r="AN11" s="17">
        <v>0.28177871526313802</v>
      </c>
      <c r="AO11" s="17"/>
      <c r="AP11" s="17">
        <v>0.33963510602241898</v>
      </c>
      <c r="AQ11" s="17">
        <v>0.34801729264061998</v>
      </c>
      <c r="AR11" s="17">
        <v>0.29762400403405198</v>
      </c>
      <c r="AS11" s="17"/>
      <c r="AT11" s="17">
        <v>0.26531568368310998</v>
      </c>
      <c r="AU11" s="17">
        <v>0.34592904755255399</v>
      </c>
      <c r="AV11" s="17">
        <v>0.31770046118845402</v>
      </c>
      <c r="AW11" s="17">
        <v>0.337415680506225</v>
      </c>
      <c r="AX11" s="17">
        <v>0.38587589267592098</v>
      </c>
      <c r="AY11" s="17">
        <v>0.37039747481860003</v>
      </c>
    </row>
    <row r="12" spans="2:51" x14ac:dyDescent="0.35">
      <c r="B12" s="18" t="s">
        <v>339</v>
      </c>
      <c r="C12" s="17">
        <v>0.331674113439763</v>
      </c>
      <c r="D12" s="17">
        <v>0.364730948249193</v>
      </c>
      <c r="E12" s="17">
        <v>0.299004318131739</v>
      </c>
      <c r="F12" s="17"/>
      <c r="G12" s="17">
        <v>0.25274358549648501</v>
      </c>
      <c r="H12" s="17">
        <v>0.27678012173421201</v>
      </c>
      <c r="I12" s="17">
        <v>0.32797564897801001</v>
      </c>
      <c r="J12" s="17">
        <v>0.37433205672656999</v>
      </c>
      <c r="K12" s="17">
        <v>0.354812644774121</v>
      </c>
      <c r="L12" s="17">
        <v>0.37992576197502398</v>
      </c>
      <c r="M12" s="17"/>
      <c r="N12" s="17">
        <v>0.30700338318218101</v>
      </c>
      <c r="O12" s="17">
        <v>0.36507912696174999</v>
      </c>
      <c r="P12" s="17">
        <v>0.34554928067319701</v>
      </c>
      <c r="Q12" s="17">
        <v>0.31325547183688102</v>
      </c>
      <c r="R12" s="17"/>
      <c r="S12" s="17">
        <v>0.20226971646899899</v>
      </c>
      <c r="T12" s="17">
        <v>0.35482349955881098</v>
      </c>
      <c r="U12" s="17">
        <v>0.319333317997823</v>
      </c>
      <c r="V12" s="17">
        <v>0.42699745316839099</v>
      </c>
      <c r="W12" s="17">
        <v>0.40516913177911501</v>
      </c>
      <c r="X12" s="17">
        <v>0.31494467397831599</v>
      </c>
      <c r="Y12" s="17">
        <v>0.24737110907811299</v>
      </c>
      <c r="Z12" s="17">
        <v>0.38361619572113298</v>
      </c>
      <c r="AA12" s="17">
        <v>0.40367636575160998</v>
      </c>
      <c r="AB12" s="17">
        <v>0.36218912707883899</v>
      </c>
      <c r="AC12" s="17">
        <v>0.203966463939873</v>
      </c>
      <c r="AD12" s="17">
        <v>0.393173773667642</v>
      </c>
      <c r="AE12" s="17"/>
      <c r="AF12" s="17">
        <v>0.35911241594806698</v>
      </c>
      <c r="AG12" s="17">
        <v>0.342556091071754</v>
      </c>
      <c r="AH12" s="17">
        <v>0.27267209700450201</v>
      </c>
      <c r="AI12" s="17"/>
      <c r="AJ12" s="17">
        <v>0.32412657833462699</v>
      </c>
      <c r="AK12" s="17">
        <v>0.37481302374688302</v>
      </c>
      <c r="AL12" s="17">
        <v>0.25279113183584301</v>
      </c>
      <c r="AM12" s="17">
        <v>0.47609253687997399</v>
      </c>
      <c r="AN12" s="17">
        <v>0.27171841362086002</v>
      </c>
      <c r="AO12" s="17"/>
      <c r="AP12" s="17">
        <v>0.27766943971551999</v>
      </c>
      <c r="AQ12" s="17">
        <v>0.34263176836925502</v>
      </c>
      <c r="AR12" s="17">
        <v>0.31317187369467298</v>
      </c>
      <c r="AS12" s="17"/>
      <c r="AT12" s="17">
        <v>0.37994583539867999</v>
      </c>
      <c r="AU12" s="17">
        <v>0.35027227238648401</v>
      </c>
      <c r="AV12" s="17">
        <v>0.31757093744300602</v>
      </c>
      <c r="AW12" s="17">
        <v>0.28630405112910301</v>
      </c>
      <c r="AX12" s="17">
        <v>0.25116087983646701</v>
      </c>
      <c r="AY12" s="17">
        <v>0.30139222028958101</v>
      </c>
    </row>
    <row r="13" spans="2:51" x14ac:dyDescent="0.35">
      <c r="B13" s="18" t="s">
        <v>72</v>
      </c>
      <c r="C13" s="19">
        <v>0.19323344964414299</v>
      </c>
      <c r="D13" s="19">
        <v>0.16495821215715001</v>
      </c>
      <c r="E13" s="19">
        <v>0.220187052645096</v>
      </c>
      <c r="F13" s="19"/>
      <c r="G13" s="19">
        <v>9.3641175557000605E-2</v>
      </c>
      <c r="H13" s="19">
        <v>0.124411371934892</v>
      </c>
      <c r="I13" s="19">
        <v>0.18007219765067101</v>
      </c>
      <c r="J13" s="19">
        <v>0.15834543446979499</v>
      </c>
      <c r="K13" s="19">
        <v>0.23734665050671899</v>
      </c>
      <c r="L13" s="19">
        <v>0.322749981618006</v>
      </c>
      <c r="M13" s="19"/>
      <c r="N13" s="19">
        <v>0.15217473823608499</v>
      </c>
      <c r="O13" s="19">
        <v>0.190316418918511</v>
      </c>
      <c r="P13" s="19">
        <v>0.20081545080614699</v>
      </c>
      <c r="Q13" s="19">
        <v>0.23493892503368699</v>
      </c>
      <c r="R13" s="19"/>
      <c r="S13" s="19">
        <v>0.18209193765359399</v>
      </c>
      <c r="T13" s="19">
        <v>0.237951663093219</v>
      </c>
      <c r="U13" s="19">
        <v>0.24440886554799399</v>
      </c>
      <c r="V13" s="19">
        <v>0.161531997605557</v>
      </c>
      <c r="W13" s="19">
        <v>0.14187628313210601</v>
      </c>
      <c r="X13" s="19">
        <v>0.130901054649876</v>
      </c>
      <c r="Y13" s="19">
        <v>0.28977181538230901</v>
      </c>
      <c r="Z13" s="19">
        <v>0.205840723303787</v>
      </c>
      <c r="AA13" s="19">
        <v>0.138565066800795</v>
      </c>
      <c r="AB13" s="19">
        <v>0.19366356186573799</v>
      </c>
      <c r="AC13" s="19">
        <v>0.19705024691138601</v>
      </c>
      <c r="AD13" s="19">
        <v>0.22862177722784999</v>
      </c>
      <c r="AE13" s="19"/>
      <c r="AF13" s="19">
        <v>0.21351016822979099</v>
      </c>
      <c r="AG13" s="19">
        <v>0.195878628563701</v>
      </c>
      <c r="AH13" s="19">
        <v>0.17437869359447</v>
      </c>
      <c r="AI13" s="19"/>
      <c r="AJ13" s="19">
        <v>0.22227559124615801</v>
      </c>
      <c r="AK13" s="19">
        <v>0.12533032805870301</v>
      </c>
      <c r="AL13" s="19">
        <v>0.244828937766224</v>
      </c>
      <c r="AM13" s="19">
        <v>0.21366684888297399</v>
      </c>
      <c r="AN13" s="19">
        <v>0.20965635023193799</v>
      </c>
      <c r="AO13" s="19"/>
      <c r="AP13" s="19">
        <v>0.19734840750277799</v>
      </c>
      <c r="AQ13" s="19">
        <v>0.14466076218191701</v>
      </c>
      <c r="AR13" s="19">
        <v>0.17736745237788301</v>
      </c>
      <c r="AS13" s="19"/>
      <c r="AT13" s="19">
        <v>0.27023023151203202</v>
      </c>
      <c r="AU13" s="19">
        <v>0.15904182026951699</v>
      </c>
      <c r="AV13" s="19">
        <v>0.16614278568163801</v>
      </c>
      <c r="AW13" s="19">
        <v>0.15337101922007601</v>
      </c>
      <c r="AX13" s="19">
        <v>0.132633917226573</v>
      </c>
      <c r="AY13" s="19">
        <v>0.20527239511936499</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P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16" width="20.7265625" customWidth="1"/>
  </cols>
  <sheetData>
    <row r="2" spans="2:16" ht="40" customHeight="1" x14ac:dyDescent="0.35">
      <c r="D2" s="42" t="s">
        <v>368</v>
      </c>
      <c r="E2" s="38"/>
      <c r="F2" s="38"/>
      <c r="G2" s="38"/>
      <c r="H2" s="38"/>
      <c r="I2" s="38"/>
      <c r="J2" s="38"/>
      <c r="K2" s="38"/>
      <c r="L2" s="38"/>
      <c r="M2" s="38"/>
      <c r="N2" s="38"/>
      <c r="O2" s="38"/>
      <c r="P2" s="38"/>
    </row>
    <row r="6" spans="2:16" ht="50" customHeight="1" x14ac:dyDescent="0.35">
      <c r="B6" s="23" t="s">
        <v>14</v>
      </c>
      <c r="C6" s="23" t="s">
        <v>335</v>
      </c>
      <c r="D6" s="23" t="s">
        <v>328</v>
      </c>
      <c r="E6" s="23" t="s">
        <v>331</v>
      </c>
      <c r="F6" s="23" t="s">
        <v>323</v>
      </c>
      <c r="G6" s="23" t="s">
        <v>330</v>
      </c>
      <c r="H6" s="23" t="s">
        <v>332</v>
      </c>
      <c r="I6" s="23" t="s">
        <v>329</v>
      </c>
      <c r="J6" s="23" t="s">
        <v>325</v>
      </c>
      <c r="K6" s="23" t="s">
        <v>326</v>
      </c>
      <c r="L6" s="23" t="s">
        <v>333</v>
      </c>
      <c r="M6" s="23" t="s">
        <v>324</v>
      </c>
      <c r="N6" s="23" t="s">
        <v>327</v>
      </c>
      <c r="O6" s="23" t="s">
        <v>334</v>
      </c>
    </row>
    <row r="7" spans="2:16" x14ac:dyDescent="0.35">
      <c r="B7" s="18" t="s">
        <v>336</v>
      </c>
      <c r="C7" s="17">
        <v>2.3824855659796699E-2</v>
      </c>
      <c r="D7" s="17">
        <v>7.7361684245430495E-2</v>
      </c>
      <c r="E7" s="17">
        <v>2.8318475447283501E-2</v>
      </c>
      <c r="F7" s="17">
        <v>5.0597382823105101E-2</v>
      </c>
      <c r="G7" s="17">
        <v>0.19808032870483699</v>
      </c>
      <c r="H7" s="17">
        <v>2.8578137796699099E-2</v>
      </c>
      <c r="I7" s="17">
        <v>9.3123405866124304E-2</v>
      </c>
      <c r="J7" s="17">
        <v>3.8253351902746799E-2</v>
      </c>
      <c r="K7" s="17">
        <v>5.0721257253689998E-2</v>
      </c>
      <c r="L7" s="17">
        <v>7.1396354542786797E-2</v>
      </c>
      <c r="M7" s="17">
        <v>2.9984468928088901E-2</v>
      </c>
      <c r="N7" s="17">
        <v>4.9895726080493197E-2</v>
      </c>
      <c r="O7" s="17">
        <v>0.169469058921529</v>
      </c>
    </row>
    <row r="8" spans="2:16" x14ac:dyDescent="0.35">
      <c r="B8" s="18" t="s">
        <v>337</v>
      </c>
      <c r="C8" s="17">
        <v>0.17751789191939699</v>
      </c>
      <c r="D8" s="17">
        <v>0.377016628584675</v>
      </c>
      <c r="E8" s="17">
        <v>0.211047508593529</v>
      </c>
      <c r="F8" s="17">
        <v>0.26142898102248802</v>
      </c>
      <c r="G8" s="17">
        <v>0.43897119604618301</v>
      </c>
      <c r="H8" s="17">
        <v>0.13681548593041901</v>
      </c>
      <c r="I8" s="17">
        <v>0.38100354658611302</v>
      </c>
      <c r="J8" s="17">
        <v>0.21050009964278699</v>
      </c>
      <c r="K8" s="17">
        <v>0.25065858586218798</v>
      </c>
      <c r="L8" s="17">
        <v>0.28982061304046602</v>
      </c>
      <c r="M8" s="17">
        <v>0.119717976888754</v>
      </c>
      <c r="N8" s="17">
        <v>0.25769997056548199</v>
      </c>
      <c r="O8" s="17">
        <v>0.45484684523881902</v>
      </c>
    </row>
    <row r="9" spans="2:16" x14ac:dyDescent="0.35">
      <c r="B9" s="18" t="s">
        <v>338</v>
      </c>
      <c r="C9" s="17">
        <v>0.43697157741262799</v>
      </c>
      <c r="D9" s="17">
        <v>0.41693581813566699</v>
      </c>
      <c r="E9" s="17">
        <v>0.42745977717515699</v>
      </c>
      <c r="F9" s="17">
        <v>0.33938282032179901</v>
      </c>
      <c r="G9" s="17">
        <v>0.283589797282991</v>
      </c>
      <c r="H9" s="17">
        <v>0.39495546200714898</v>
      </c>
      <c r="I9" s="17">
        <v>0.34136002580431202</v>
      </c>
      <c r="J9" s="17">
        <v>0.49299871512777399</v>
      </c>
      <c r="K9" s="17">
        <v>0.409779935686921</v>
      </c>
      <c r="L9" s="17">
        <v>0.38544889997062298</v>
      </c>
      <c r="M9" s="17">
        <v>0.30132725508993102</v>
      </c>
      <c r="N9" s="17">
        <v>0.418538017638444</v>
      </c>
      <c r="O9" s="17">
        <v>0.28228446761369802</v>
      </c>
    </row>
    <row r="10" spans="2:16" x14ac:dyDescent="0.35">
      <c r="B10" s="18" t="s">
        <v>339</v>
      </c>
      <c r="C10" s="17">
        <v>0.28541382009406602</v>
      </c>
      <c r="D10" s="17">
        <v>8.8485235936960893E-2</v>
      </c>
      <c r="E10" s="17">
        <v>0.2778688914602</v>
      </c>
      <c r="F10" s="17">
        <v>0.30670215330745998</v>
      </c>
      <c r="G10" s="17">
        <v>3.8136903025069002E-2</v>
      </c>
      <c r="H10" s="17">
        <v>0.37262890950771299</v>
      </c>
      <c r="I10" s="17">
        <v>0.119368230344142</v>
      </c>
      <c r="J10" s="17">
        <v>0.203511421952529</v>
      </c>
      <c r="K10" s="17">
        <v>0.241648842109424</v>
      </c>
      <c r="L10" s="17">
        <v>0.155073699269582</v>
      </c>
      <c r="M10" s="17">
        <v>0.33240229119817699</v>
      </c>
      <c r="N10" s="17">
        <v>0.23381368671869901</v>
      </c>
      <c r="O10" s="17">
        <v>5.0922266794669602E-2</v>
      </c>
    </row>
    <row r="11" spans="2:16" x14ac:dyDescent="0.35">
      <c r="B11" s="18" t="s">
        <v>72</v>
      </c>
      <c r="C11" s="17">
        <v>7.6271854914111398E-2</v>
      </c>
      <c r="D11" s="17">
        <v>4.0200633097266202E-2</v>
      </c>
      <c r="E11" s="17">
        <v>5.5305347323830398E-2</v>
      </c>
      <c r="F11" s="17">
        <v>4.18886625251478E-2</v>
      </c>
      <c r="G11" s="17">
        <v>4.1221774940920899E-2</v>
      </c>
      <c r="H11" s="17">
        <v>6.7022004758019005E-2</v>
      </c>
      <c r="I11" s="17">
        <v>6.5144791399308594E-2</v>
      </c>
      <c r="J11" s="17">
        <v>5.47364113741634E-2</v>
      </c>
      <c r="K11" s="17">
        <v>4.7191379087777201E-2</v>
      </c>
      <c r="L11" s="17">
        <v>9.8260433176542594E-2</v>
      </c>
      <c r="M11" s="17">
        <v>0.21656800789504899</v>
      </c>
      <c r="N11" s="17">
        <v>4.0052598996881801E-2</v>
      </c>
      <c r="O11" s="17">
        <v>4.2477361431284201E-2</v>
      </c>
    </row>
    <row r="12" spans="2:16" x14ac:dyDescent="0.35">
      <c r="B12" s="16" t="s">
        <v>156</v>
      </c>
      <c r="C12" s="16"/>
      <c r="D12" s="16"/>
      <c r="E12" s="16"/>
      <c r="F12" s="16"/>
      <c r="G12" s="16"/>
      <c r="H12" s="16"/>
      <c r="I12" s="16"/>
      <c r="J12" s="16"/>
      <c r="K12" s="16"/>
      <c r="L12" s="16"/>
      <c r="M12" s="16"/>
      <c r="N12" s="16"/>
      <c r="O12" s="16"/>
    </row>
    <row r="13" spans="2:16" x14ac:dyDescent="0.35">
      <c r="B13" t="s">
        <v>77</v>
      </c>
    </row>
    <row r="14" spans="2:16" x14ac:dyDescent="0.35">
      <c r="B14" t="s">
        <v>78</v>
      </c>
    </row>
    <row r="18" spans="2:2" x14ac:dyDescent="0.35">
      <c r="B18"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369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2.3824855659796699E-2</v>
      </c>
      <c r="D9" s="17">
        <v>3.06875157736448E-2</v>
      </c>
      <c r="E9" s="17">
        <v>1.72024970071563E-2</v>
      </c>
      <c r="F9" s="17"/>
      <c r="G9" s="17">
        <v>5.6981771589054001E-2</v>
      </c>
      <c r="H9" s="17">
        <v>3.5605755480502002E-2</v>
      </c>
      <c r="I9" s="17">
        <v>2.6229293374109199E-2</v>
      </c>
      <c r="J9" s="17">
        <v>1.9351556908928199E-2</v>
      </c>
      <c r="K9" s="17">
        <v>0</v>
      </c>
      <c r="L9" s="17">
        <v>1.0660715816653199E-2</v>
      </c>
      <c r="M9" s="17"/>
      <c r="N9" s="17">
        <v>2.4461687248277901E-2</v>
      </c>
      <c r="O9" s="17">
        <v>2.6497788212736701E-2</v>
      </c>
      <c r="P9" s="17">
        <v>2.7470166475847602E-2</v>
      </c>
      <c r="Q9" s="17">
        <v>1.7602144045024699E-2</v>
      </c>
      <c r="R9" s="17"/>
      <c r="S9" s="17">
        <v>3.2871349171294702E-2</v>
      </c>
      <c r="T9" s="17">
        <v>1.34648446885028E-2</v>
      </c>
      <c r="U9" s="17">
        <v>1.9855052915877101E-2</v>
      </c>
      <c r="V9" s="17">
        <v>8.6664840584268106E-3</v>
      </c>
      <c r="W9" s="17">
        <v>2.6280060036773099E-2</v>
      </c>
      <c r="X9" s="17">
        <v>3.8168603485812198E-2</v>
      </c>
      <c r="Y9" s="17">
        <v>8.9805064963397203E-3</v>
      </c>
      <c r="Z9" s="17">
        <v>5.2386910136356699E-2</v>
      </c>
      <c r="AA9" s="17">
        <v>3.2693238959479502E-2</v>
      </c>
      <c r="AB9" s="17">
        <v>1.8842935776345299E-2</v>
      </c>
      <c r="AC9" s="17">
        <v>2.5973413614180901E-2</v>
      </c>
      <c r="AD9" s="17">
        <v>0</v>
      </c>
      <c r="AE9" s="17"/>
      <c r="AF9" s="17">
        <v>6.4702669355935901E-3</v>
      </c>
      <c r="AG9" s="17">
        <v>3.9823266755968499E-2</v>
      </c>
      <c r="AH9" s="17">
        <v>1.74651802412828E-2</v>
      </c>
      <c r="AI9" s="17"/>
      <c r="AJ9" s="17">
        <v>8.5589041890832395E-3</v>
      </c>
      <c r="AK9" s="17">
        <v>5.2063656780219701E-2</v>
      </c>
      <c r="AL9" s="17">
        <v>1.08197213990767E-2</v>
      </c>
      <c r="AM9" s="17">
        <v>0</v>
      </c>
      <c r="AN9" s="17">
        <v>6.1523826749360303E-3</v>
      </c>
      <c r="AO9" s="17"/>
      <c r="AP9" s="17">
        <v>1.7946953786389899E-2</v>
      </c>
      <c r="AQ9" s="17">
        <v>4.4105193188548802E-2</v>
      </c>
      <c r="AR9" s="17">
        <v>3.5875142469421001E-2</v>
      </c>
      <c r="AS9" s="17"/>
      <c r="AT9" s="17">
        <v>6.09658759042833E-3</v>
      </c>
      <c r="AU9" s="17">
        <v>1.8887206671685301E-2</v>
      </c>
      <c r="AV9" s="17">
        <v>7.7326132936757497E-2</v>
      </c>
      <c r="AW9" s="17">
        <v>3.2917638011913899E-2</v>
      </c>
      <c r="AX9" s="17">
        <v>3.8720904762154999E-2</v>
      </c>
      <c r="AY9" s="17">
        <v>2.5174418828804598E-2</v>
      </c>
    </row>
    <row r="10" spans="2:51" x14ac:dyDescent="0.35">
      <c r="B10" s="18" t="s">
        <v>337</v>
      </c>
      <c r="C10" s="17">
        <v>0.17751789191939699</v>
      </c>
      <c r="D10" s="17">
        <v>0.21384510099936799</v>
      </c>
      <c r="E10" s="17">
        <v>0.14270816599861699</v>
      </c>
      <c r="F10" s="17"/>
      <c r="G10" s="17">
        <v>0.200007352890302</v>
      </c>
      <c r="H10" s="17">
        <v>0.28836754616878502</v>
      </c>
      <c r="I10" s="17">
        <v>0.14443995208494201</v>
      </c>
      <c r="J10" s="17">
        <v>0.191979003386855</v>
      </c>
      <c r="K10" s="17">
        <v>0.15529774602405599</v>
      </c>
      <c r="L10" s="17">
        <v>9.8389856040011103E-2</v>
      </c>
      <c r="M10" s="17"/>
      <c r="N10" s="17">
        <v>0.202266652955783</v>
      </c>
      <c r="O10" s="17">
        <v>0.18728393212948499</v>
      </c>
      <c r="P10" s="17">
        <v>0.115923899561432</v>
      </c>
      <c r="Q10" s="17">
        <v>0.192314093337529</v>
      </c>
      <c r="R10" s="17"/>
      <c r="S10" s="17">
        <v>0.22113242372189801</v>
      </c>
      <c r="T10" s="17">
        <v>0.15203751415755201</v>
      </c>
      <c r="U10" s="17">
        <v>0.13425017397911701</v>
      </c>
      <c r="V10" s="17">
        <v>0.174025091117156</v>
      </c>
      <c r="W10" s="17">
        <v>0.11714330392396501</v>
      </c>
      <c r="X10" s="17">
        <v>0.19372803097486799</v>
      </c>
      <c r="Y10" s="17">
        <v>0.17290523300528701</v>
      </c>
      <c r="Z10" s="17">
        <v>0.227600971209764</v>
      </c>
      <c r="AA10" s="17">
        <v>0.158370982794032</v>
      </c>
      <c r="AB10" s="17">
        <v>0.19888390871303299</v>
      </c>
      <c r="AC10" s="17">
        <v>0.165090429853464</v>
      </c>
      <c r="AD10" s="17">
        <v>0.25300684301000897</v>
      </c>
      <c r="AE10" s="17"/>
      <c r="AF10" s="17">
        <v>0.142356570411348</v>
      </c>
      <c r="AG10" s="17">
        <v>0.19460811906542</v>
      </c>
      <c r="AH10" s="17">
        <v>0.20087093757854901</v>
      </c>
      <c r="AI10" s="17"/>
      <c r="AJ10" s="17">
        <v>0.138172709600656</v>
      </c>
      <c r="AK10" s="17">
        <v>0.23414687393538999</v>
      </c>
      <c r="AL10" s="17">
        <v>0.25041133320055298</v>
      </c>
      <c r="AM10" s="17">
        <v>7.4952233590088499E-2</v>
      </c>
      <c r="AN10" s="17">
        <v>0.16522911476032301</v>
      </c>
      <c r="AO10" s="17"/>
      <c r="AP10" s="17">
        <v>0.17191231919484001</v>
      </c>
      <c r="AQ10" s="17">
        <v>0.22219316278182</v>
      </c>
      <c r="AR10" s="17">
        <v>0.21077062268025601</v>
      </c>
      <c r="AS10" s="17"/>
      <c r="AT10" s="17">
        <v>0.15067165909608099</v>
      </c>
      <c r="AU10" s="17">
        <v>0.15027033074093499</v>
      </c>
      <c r="AV10" s="17">
        <v>0.196202164101409</v>
      </c>
      <c r="AW10" s="17">
        <v>0.14305703394845501</v>
      </c>
      <c r="AX10" s="17">
        <v>0.26184035726245902</v>
      </c>
      <c r="AY10" s="17">
        <v>0.14818540059499499</v>
      </c>
    </row>
    <row r="11" spans="2:51" x14ac:dyDescent="0.35">
      <c r="B11" s="18" t="s">
        <v>338</v>
      </c>
      <c r="C11" s="17">
        <v>0.43697157741262799</v>
      </c>
      <c r="D11" s="17">
        <v>0.44040202816884799</v>
      </c>
      <c r="E11" s="17">
        <v>0.43274363117074399</v>
      </c>
      <c r="F11" s="17"/>
      <c r="G11" s="17">
        <v>0.458711017211264</v>
      </c>
      <c r="H11" s="17">
        <v>0.37335328736999202</v>
      </c>
      <c r="I11" s="17">
        <v>0.51711302220407596</v>
      </c>
      <c r="J11" s="17">
        <v>0.43638245250435798</v>
      </c>
      <c r="K11" s="17">
        <v>0.39371756962714499</v>
      </c>
      <c r="L11" s="17">
        <v>0.44580645527421697</v>
      </c>
      <c r="M11" s="17"/>
      <c r="N11" s="17">
        <v>0.42461212100377999</v>
      </c>
      <c r="O11" s="17">
        <v>0.45177916017352399</v>
      </c>
      <c r="P11" s="17">
        <v>0.48927496770293799</v>
      </c>
      <c r="Q11" s="17">
        <v>0.396046332850294</v>
      </c>
      <c r="R11" s="17"/>
      <c r="S11" s="17">
        <v>0.44431110422984199</v>
      </c>
      <c r="T11" s="17">
        <v>0.45012626924648702</v>
      </c>
      <c r="U11" s="17">
        <v>0.459191758374079</v>
      </c>
      <c r="V11" s="17">
        <v>0.37932969511211101</v>
      </c>
      <c r="W11" s="17">
        <v>0.54673348150437195</v>
      </c>
      <c r="X11" s="17">
        <v>0.39879563429619602</v>
      </c>
      <c r="Y11" s="17">
        <v>0.47426942292861302</v>
      </c>
      <c r="Z11" s="17">
        <v>0.33195912053562199</v>
      </c>
      <c r="AA11" s="17">
        <v>0.44385513988250103</v>
      </c>
      <c r="AB11" s="17">
        <v>0.467378756564375</v>
      </c>
      <c r="AC11" s="17">
        <v>0.38886772924946</v>
      </c>
      <c r="AD11" s="17">
        <v>0.35888916226765799</v>
      </c>
      <c r="AE11" s="17"/>
      <c r="AF11" s="17">
        <v>0.43240557070254498</v>
      </c>
      <c r="AG11" s="17">
        <v>0.45432507336097899</v>
      </c>
      <c r="AH11" s="17">
        <v>0.388322238092421</v>
      </c>
      <c r="AI11" s="17"/>
      <c r="AJ11" s="17">
        <v>0.46091812353355899</v>
      </c>
      <c r="AK11" s="17">
        <v>0.46259746157088599</v>
      </c>
      <c r="AL11" s="17">
        <v>0.399425875966123</v>
      </c>
      <c r="AM11" s="17">
        <v>0.370152197537782</v>
      </c>
      <c r="AN11" s="17">
        <v>0.39057998928524901</v>
      </c>
      <c r="AO11" s="17"/>
      <c r="AP11" s="17">
        <v>0.48767256900448303</v>
      </c>
      <c r="AQ11" s="17">
        <v>0.46153395800804897</v>
      </c>
      <c r="AR11" s="17">
        <v>0.43853438882120399</v>
      </c>
      <c r="AS11" s="17"/>
      <c r="AT11" s="17">
        <v>0.42008822982708999</v>
      </c>
      <c r="AU11" s="17">
        <v>0.48359284458371798</v>
      </c>
      <c r="AV11" s="17">
        <v>0.36904104723662101</v>
      </c>
      <c r="AW11" s="17">
        <v>0.43399854911767599</v>
      </c>
      <c r="AX11" s="17">
        <v>0.44600163051261299</v>
      </c>
      <c r="AY11" s="17">
        <v>0.34030490417731502</v>
      </c>
    </row>
    <row r="12" spans="2:51" x14ac:dyDescent="0.35">
      <c r="B12" s="18" t="s">
        <v>339</v>
      </c>
      <c r="C12" s="17">
        <v>0.28541382009406602</v>
      </c>
      <c r="D12" s="17">
        <v>0.26219781541499398</v>
      </c>
      <c r="E12" s="17">
        <v>0.30773684113656402</v>
      </c>
      <c r="F12" s="17"/>
      <c r="G12" s="17">
        <v>0.198137967381184</v>
      </c>
      <c r="H12" s="17">
        <v>0.25643370324843701</v>
      </c>
      <c r="I12" s="17">
        <v>0.26018410151041299</v>
      </c>
      <c r="J12" s="17">
        <v>0.290519639103341</v>
      </c>
      <c r="K12" s="17">
        <v>0.33135233835856198</v>
      </c>
      <c r="L12" s="17">
        <v>0.34874842188271199</v>
      </c>
      <c r="M12" s="17"/>
      <c r="N12" s="17">
        <v>0.28352811061820299</v>
      </c>
      <c r="O12" s="17">
        <v>0.27883251051709201</v>
      </c>
      <c r="P12" s="17">
        <v>0.29142187365802902</v>
      </c>
      <c r="Q12" s="17">
        <v>0.28324455750578498</v>
      </c>
      <c r="R12" s="17"/>
      <c r="S12" s="17">
        <v>0.22153294989422601</v>
      </c>
      <c r="T12" s="17">
        <v>0.29381859312791703</v>
      </c>
      <c r="U12" s="17">
        <v>0.34810460418246603</v>
      </c>
      <c r="V12" s="17">
        <v>0.328868063440654</v>
      </c>
      <c r="W12" s="17">
        <v>0.25194013834562601</v>
      </c>
      <c r="X12" s="17">
        <v>0.27623763608357399</v>
      </c>
      <c r="Y12" s="17">
        <v>0.25827912998017499</v>
      </c>
      <c r="Z12" s="17">
        <v>0.31784389653115402</v>
      </c>
      <c r="AA12" s="17">
        <v>0.31259893262736099</v>
      </c>
      <c r="AB12" s="17">
        <v>0.22028735578286401</v>
      </c>
      <c r="AC12" s="17">
        <v>0.369319180682397</v>
      </c>
      <c r="AD12" s="17">
        <v>0.35251468965164401</v>
      </c>
      <c r="AE12" s="17"/>
      <c r="AF12" s="17">
        <v>0.33160306367985198</v>
      </c>
      <c r="AG12" s="17">
        <v>0.25598951548351301</v>
      </c>
      <c r="AH12" s="17">
        <v>0.29806797235126098</v>
      </c>
      <c r="AI12" s="17"/>
      <c r="AJ12" s="17">
        <v>0.30398852365755202</v>
      </c>
      <c r="AK12" s="17">
        <v>0.22221226712758599</v>
      </c>
      <c r="AL12" s="17">
        <v>0.30593788927274401</v>
      </c>
      <c r="AM12" s="17">
        <v>0.39238765372883599</v>
      </c>
      <c r="AN12" s="17">
        <v>0.30014465428529402</v>
      </c>
      <c r="AO12" s="17"/>
      <c r="AP12" s="17">
        <v>0.25411563447319502</v>
      </c>
      <c r="AQ12" s="17">
        <v>0.229407095275978</v>
      </c>
      <c r="AR12" s="17">
        <v>0.26210085146775902</v>
      </c>
      <c r="AS12" s="17"/>
      <c r="AT12" s="17">
        <v>0.33284987881084599</v>
      </c>
      <c r="AU12" s="17">
        <v>0.28871990940393899</v>
      </c>
      <c r="AV12" s="17">
        <v>0.29106283337851102</v>
      </c>
      <c r="AW12" s="17">
        <v>0.27505063579258598</v>
      </c>
      <c r="AX12" s="17">
        <v>0.203759967591717</v>
      </c>
      <c r="AY12" s="17">
        <v>0.38714142052377198</v>
      </c>
    </row>
    <row r="13" spans="2:51" x14ac:dyDescent="0.35">
      <c r="B13" s="18" t="s">
        <v>72</v>
      </c>
      <c r="C13" s="19">
        <v>7.6271854914111398E-2</v>
      </c>
      <c r="D13" s="19">
        <v>5.2867539643144799E-2</v>
      </c>
      <c r="E13" s="19">
        <v>9.9608864686919693E-2</v>
      </c>
      <c r="F13" s="19"/>
      <c r="G13" s="19">
        <v>8.6161890928196205E-2</v>
      </c>
      <c r="H13" s="19">
        <v>4.6239707732284599E-2</v>
      </c>
      <c r="I13" s="19">
        <v>5.2033630826459301E-2</v>
      </c>
      <c r="J13" s="19">
        <v>6.1767348096517002E-2</v>
      </c>
      <c r="K13" s="19">
        <v>0.11963234599023601</v>
      </c>
      <c r="L13" s="19">
        <v>9.6394550986405897E-2</v>
      </c>
      <c r="M13" s="19"/>
      <c r="N13" s="19">
        <v>6.5131428173955896E-2</v>
      </c>
      <c r="O13" s="19">
        <v>5.5606608967162602E-2</v>
      </c>
      <c r="P13" s="19">
        <v>7.5909092601754199E-2</v>
      </c>
      <c r="Q13" s="19">
        <v>0.110792872261367</v>
      </c>
      <c r="R13" s="19"/>
      <c r="S13" s="19">
        <v>8.0152172982739106E-2</v>
      </c>
      <c r="T13" s="19">
        <v>9.0552778779541501E-2</v>
      </c>
      <c r="U13" s="19">
        <v>3.8598410548460298E-2</v>
      </c>
      <c r="V13" s="19">
        <v>0.109110666271653</v>
      </c>
      <c r="W13" s="19">
        <v>5.79030161892648E-2</v>
      </c>
      <c r="X13" s="19">
        <v>9.3070095159549796E-2</v>
      </c>
      <c r="Y13" s="19">
        <v>8.5565707589585704E-2</v>
      </c>
      <c r="Z13" s="19">
        <v>7.0209101587103695E-2</v>
      </c>
      <c r="AA13" s="19">
        <v>5.2481705736625903E-2</v>
      </c>
      <c r="AB13" s="19">
        <v>9.4607043163382296E-2</v>
      </c>
      <c r="AC13" s="19">
        <v>5.07492466004986E-2</v>
      </c>
      <c r="AD13" s="19">
        <v>3.5589305070689498E-2</v>
      </c>
      <c r="AE13" s="19"/>
      <c r="AF13" s="19">
        <v>8.7164528270661096E-2</v>
      </c>
      <c r="AG13" s="19">
        <v>5.52540253341193E-2</v>
      </c>
      <c r="AH13" s="19">
        <v>9.5273671736486001E-2</v>
      </c>
      <c r="AI13" s="19"/>
      <c r="AJ13" s="19">
        <v>8.8361739019149205E-2</v>
      </c>
      <c r="AK13" s="19">
        <v>2.8979740585917398E-2</v>
      </c>
      <c r="AL13" s="19">
        <v>3.3405180161503602E-2</v>
      </c>
      <c r="AM13" s="19">
        <v>0.16250791514329399</v>
      </c>
      <c r="AN13" s="19">
        <v>0.13789385899419801</v>
      </c>
      <c r="AO13" s="19"/>
      <c r="AP13" s="19">
        <v>6.8352523541091698E-2</v>
      </c>
      <c r="AQ13" s="19">
        <v>4.27605907456046E-2</v>
      </c>
      <c r="AR13" s="19">
        <v>5.2718994561360102E-2</v>
      </c>
      <c r="AS13" s="19"/>
      <c r="AT13" s="19">
        <v>9.0293644675554896E-2</v>
      </c>
      <c r="AU13" s="19">
        <v>5.8529708599722501E-2</v>
      </c>
      <c r="AV13" s="19">
        <v>6.6367822346701702E-2</v>
      </c>
      <c r="AW13" s="19">
        <v>0.11497614312936801</v>
      </c>
      <c r="AX13" s="19">
        <v>4.96771398710548E-2</v>
      </c>
      <c r="AY13" s="19">
        <v>9.9193855875112202E-2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7.7361684245430495E-2</v>
      </c>
      <c r="D9" s="17">
        <v>9.2216720607844901E-2</v>
      </c>
      <c r="E9" s="17">
        <v>6.3149962228167503E-2</v>
      </c>
      <c r="F9" s="17"/>
      <c r="G9" s="17">
        <v>8.9147948360736307E-2</v>
      </c>
      <c r="H9" s="17">
        <v>0.12629451512079301</v>
      </c>
      <c r="I9" s="17">
        <v>7.1052447649467596E-2</v>
      </c>
      <c r="J9" s="17">
        <v>8.1587349360492098E-2</v>
      </c>
      <c r="K9" s="17">
        <v>3.9460372824895701E-2</v>
      </c>
      <c r="L9" s="17">
        <v>5.49906370055935E-2</v>
      </c>
      <c r="M9" s="17"/>
      <c r="N9" s="17">
        <v>7.3673394253308905E-2</v>
      </c>
      <c r="O9" s="17">
        <v>7.3298098422897404E-2</v>
      </c>
      <c r="P9" s="17">
        <v>9.2637957472584007E-2</v>
      </c>
      <c r="Q9" s="17">
        <v>7.3902379169390298E-2</v>
      </c>
      <c r="R9" s="17"/>
      <c r="S9" s="17">
        <v>0.114203793609118</v>
      </c>
      <c r="T9" s="17">
        <v>3.4108701316352401E-2</v>
      </c>
      <c r="U9" s="17">
        <v>7.0034587288634403E-2</v>
      </c>
      <c r="V9" s="17">
        <v>3.6136415921933403E-2</v>
      </c>
      <c r="W9" s="17">
        <v>0.124244984761303</v>
      </c>
      <c r="X9" s="17">
        <v>5.9820986940616501E-2</v>
      </c>
      <c r="Y9" s="17">
        <v>8.6295035642985907E-2</v>
      </c>
      <c r="Z9" s="17">
        <v>9.1963045402639804E-2</v>
      </c>
      <c r="AA9" s="17">
        <v>5.8552682639948499E-2</v>
      </c>
      <c r="AB9" s="17">
        <v>0.11541610909123701</v>
      </c>
      <c r="AC9" s="17">
        <v>6.6830478315407393E-2</v>
      </c>
      <c r="AD9" s="17">
        <v>0.13091152125809</v>
      </c>
      <c r="AE9" s="17"/>
      <c r="AF9" s="17">
        <v>7.5876019960103E-2</v>
      </c>
      <c r="AG9" s="17">
        <v>8.9412545976452706E-2</v>
      </c>
      <c r="AH9" s="17">
        <v>5.5704684555116901E-2</v>
      </c>
      <c r="AI9" s="17"/>
      <c r="AJ9" s="17">
        <v>5.4179538129789401E-2</v>
      </c>
      <c r="AK9" s="17">
        <v>0.12582212632644399</v>
      </c>
      <c r="AL9" s="17">
        <v>3.3875226469477097E-2</v>
      </c>
      <c r="AM9" s="17">
        <v>5.3693537847022799E-2</v>
      </c>
      <c r="AN9" s="17">
        <v>4.3490196226642602E-2</v>
      </c>
      <c r="AO9" s="17"/>
      <c r="AP9" s="17">
        <v>6.3644108658010998E-2</v>
      </c>
      <c r="AQ9" s="17">
        <v>0.107716841791797</v>
      </c>
      <c r="AR9" s="17">
        <v>9.3813779069417305E-2</v>
      </c>
      <c r="AS9" s="17"/>
      <c r="AT9" s="17">
        <v>7.24433904357277E-2</v>
      </c>
      <c r="AU9" s="17">
        <v>6.5183664046916501E-2</v>
      </c>
      <c r="AV9" s="17">
        <v>0.14355333447581201</v>
      </c>
      <c r="AW9" s="17">
        <v>0.10708498543282501</v>
      </c>
      <c r="AX9" s="17">
        <v>6.7653594927326005E-2</v>
      </c>
      <c r="AY9" s="17">
        <v>6.3685941052176703E-2</v>
      </c>
    </row>
    <row r="10" spans="2:51" x14ac:dyDescent="0.35">
      <c r="B10" s="18" t="s">
        <v>337</v>
      </c>
      <c r="C10" s="17">
        <v>0.377016628584675</v>
      </c>
      <c r="D10" s="17">
        <v>0.383715045950145</v>
      </c>
      <c r="E10" s="17">
        <v>0.37085373464935401</v>
      </c>
      <c r="F10" s="17"/>
      <c r="G10" s="17">
        <v>0.41007559948580902</v>
      </c>
      <c r="H10" s="17">
        <v>0.40546611456299098</v>
      </c>
      <c r="I10" s="17">
        <v>0.367573520809865</v>
      </c>
      <c r="J10" s="17">
        <v>0.406772523018541</v>
      </c>
      <c r="K10" s="17">
        <v>0.32116824755511603</v>
      </c>
      <c r="L10" s="17">
        <v>0.35666327422084698</v>
      </c>
      <c r="M10" s="17"/>
      <c r="N10" s="17">
        <v>0.37971457960954402</v>
      </c>
      <c r="O10" s="17">
        <v>0.38683193706594698</v>
      </c>
      <c r="P10" s="17">
        <v>0.39669335277954898</v>
      </c>
      <c r="Q10" s="17">
        <v>0.35125109242493102</v>
      </c>
      <c r="R10" s="17"/>
      <c r="S10" s="17">
        <v>0.38581553686277598</v>
      </c>
      <c r="T10" s="17">
        <v>0.355546135474748</v>
      </c>
      <c r="U10" s="17">
        <v>0.34451564644862698</v>
      </c>
      <c r="V10" s="17">
        <v>0.37182698434584999</v>
      </c>
      <c r="W10" s="17">
        <v>0.40753598482535502</v>
      </c>
      <c r="X10" s="17">
        <v>0.39140265113359801</v>
      </c>
      <c r="Y10" s="17">
        <v>0.39999881879756399</v>
      </c>
      <c r="Z10" s="17">
        <v>0.37550990400225698</v>
      </c>
      <c r="AA10" s="17">
        <v>0.38250668968463297</v>
      </c>
      <c r="AB10" s="17">
        <v>0.357483331538271</v>
      </c>
      <c r="AC10" s="17">
        <v>0.42454759248677199</v>
      </c>
      <c r="AD10" s="17">
        <v>0.27536509079278298</v>
      </c>
      <c r="AE10" s="17"/>
      <c r="AF10" s="17">
        <v>0.35348621967182497</v>
      </c>
      <c r="AG10" s="17">
        <v>0.39960580625772002</v>
      </c>
      <c r="AH10" s="17">
        <v>0.364408787718289</v>
      </c>
      <c r="AI10" s="17"/>
      <c r="AJ10" s="17">
        <v>0.39150597943063598</v>
      </c>
      <c r="AK10" s="17">
        <v>0.39343784821017602</v>
      </c>
      <c r="AL10" s="17">
        <v>0.38569683343403099</v>
      </c>
      <c r="AM10" s="17">
        <v>0.22633944742627299</v>
      </c>
      <c r="AN10" s="17">
        <v>0.36462743297355299</v>
      </c>
      <c r="AO10" s="17"/>
      <c r="AP10" s="17">
        <v>0.35818968921702399</v>
      </c>
      <c r="AQ10" s="17">
        <v>0.40296695130513799</v>
      </c>
      <c r="AR10" s="17">
        <v>0.39085562103375299</v>
      </c>
      <c r="AS10" s="17"/>
      <c r="AT10" s="17">
        <v>0.37688743060214502</v>
      </c>
      <c r="AU10" s="17">
        <v>0.39428840056004999</v>
      </c>
      <c r="AV10" s="17">
        <v>0.31781935239002501</v>
      </c>
      <c r="AW10" s="17">
        <v>0.33638194581602499</v>
      </c>
      <c r="AX10" s="17">
        <v>0.40049062986081602</v>
      </c>
      <c r="AY10" s="17">
        <v>0.39787819923197998</v>
      </c>
    </row>
    <row r="11" spans="2:51" x14ac:dyDescent="0.35">
      <c r="B11" s="18" t="s">
        <v>338</v>
      </c>
      <c r="C11" s="17">
        <v>0.41693581813566699</v>
      </c>
      <c r="D11" s="17">
        <v>0.41622655162475197</v>
      </c>
      <c r="E11" s="17">
        <v>0.41806391431034301</v>
      </c>
      <c r="F11" s="17"/>
      <c r="G11" s="17">
        <v>0.35185248374578698</v>
      </c>
      <c r="H11" s="17">
        <v>0.37828974691405898</v>
      </c>
      <c r="I11" s="17">
        <v>0.41430330272400201</v>
      </c>
      <c r="J11" s="17">
        <v>0.37491940877065699</v>
      </c>
      <c r="K11" s="17">
        <v>0.47847243432769998</v>
      </c>
      <c r="L11" s="17">
        <v>0.47939666084099702</v>
      </c>
      <c r="M11" s="17"/>
      <c r="N11" s="17">
        <v>0.42034891611844</v>
      </c>
      <c r="O11" s="17">
        <v>0.414267067942304</v>
      </c>
      <c r="P11" s="17">
        <v>0.374280592604601</v>
      </c>
      <c r="Q11" s="17">
        <v>0.44825277282857201</v>
      </c>
      <c r="R11" s="17"/>
      <c r="S11" s="17">
        <v>0.391539893002535</v>
      </c>
      <c r="T11" s="17">
        <v>0.42817629253739797</v>
      </c>
      <c r="U11" s="17">
        <v>0.485376868508062</v>
      </c>
      <c r="V11" s="17">
        <v>0.45807769068675602</v>
      </c>
      <c r="W11" s="17">
        <v>0.38659370506347202</v>
      </c>
      <c r="X11" s="17">
        <v>0.40261348314114798</v>
      </c>
      <c r="Y11" s="17">
        <v>0.39738678877357098</v>
      </c>
      <c r="Z11" s="17">
        <v>0.461687801850589</v>
      </c>
      <c r="AA11" s="17">
        <v>0.425055469644815</v>
      </c>
      <c r="AB11" s="17">
        <v>0.37314787652870202</v>
      </c>
      <c r="AC11" s="17">
        <v>0.38446776542150801</v>
      </c>
      <c r="AD11" s="17">
        <v>0.48472004563233501</v>
      </c>
      <c r="AE11" s="17"/>
      <c r="AF11" s="17">
        <v>0.43806303228072102</v>
      </c>
      <c r="AG11" s="17">
        <v>0.40625340388118703</v>
      </c>
      <c r="AH11" s="17">
        <v>0.404647511421175</v>
      </c>
      <c r="AI11" s="17"/>
      <c r="AJ11" s="17">
        <v>0.43566584000008801</v>
      </c>
      <c r="AK11" s="17">
        <v>0.37761287252395398</v>
      </c>
      <c r="AL11" s="17">
        <v>0.470872091808132</v>
      </c>
      <c r="AM11" s="17">
        <v>0.61523156511553501</v>
      </c>
      <c r="AN11" s="17">
        <v>0.40798610912549099</v>
      </c>
      <c r="AO11" s="17"/>
      <c r="AP11" s="17">
        <v>0.47105338875531699</v>
      </c>
      <c r="AQ11" s="17">
        <v>0.38886053545212201</v>
      </c>
      <c r="AR11" s="17">
        <v>0.35260979731312703</v>
      </c>
      <c r="AS11" s="17"/>
      <c r="AT11" s="17">
        <v>0.42847625753830099</v>
      </c>
      <c r="AU11" s="17">
        <v>0.41533089067046502</v>
      </c>
      <c r="AV11" s="17">
        <v>0.37528093111146399</v>
      </c>
      <c r="AW11" s="17">
        <v>0.41455147713750001</v>
      </c>
      <c r="AX11" s="17">
        <v>0.40884325439963398</v>
      </c>
      <c r="AY11" s="17">
        <v>0.36825696208516001</v>
      </c>
    </row>
    <row r="12" spans="2:51" x14ac:dyDescent="0.35">
      <c r="B12" s="18" t="s">
        <v>339</v>
      </c>
      <c r="C12" s="17">
        <v>8.8485235936960893E-2</v>
      </c>
      <c r="D12" s="17">
        <v>8.2358254443398796E-2</v>
      </c>
      <c r="E12" s="17">
        <v>9.30939339063694E-2</v>
      </c>
      <c r="F12" s="17"/>
      <c r="G12" s="17">
        <v>9.14883019534459E-2</v>
      </c>
      <c r="H12" s="17">
        <v>7.0932661420394297E-2</v>
      </c>
      <c r="I12" s="17">
        <v>9.9666292362457706E-2</v>
      </c>
      <c r="J12" s="17">
        <v>9.9510805610652897E-2</v>
      </c>
      <c r="K12" s="17">
        <v>0.111500894433465</v>
      </c>
      <c r="L12" s="17">
        <v>7.0399410587026201E-2</v>
      </c>
      <c r="M12" s="17"/>
      <c r="N12" s="17">
        <v>0.10419130542006</v>
      </c>
      <c r="O12" s="17">
        <v>9.0686850473016598E-2</v>
      </c>
      <c r="P12" s="17">
        <v>9.8643431707149107E-2</v>
      </c>
      <c r="Q12" s="17">
        <v>5.9355731564117997E-2</v>
      </c>
      <c r="R12" s="17"/>
      <c r="S12" s="17">
        <v>7.3933652223797205E-2</v>
      </c>
      <c r="T12" s="17">
        <v>0.11533792866513699</v>
      </c>
      <c r="U12" s="17">
        <v>9.0182596012761601E-2</v>
      </c>
      <c r="V12" s="17">
        <v>6.1670933152408298E-2</v>
      </c>
      <c r="W12" s="17">
        <v>5.92391277619621E-2</v>
      </c>
      <c r="X12" s="17">
        <v>0.116078623939919</v>
      </c>
      <c r="Y12" s="17">
        <v>5.7549043833005603E-2</v>
      </c>
      <c r="Z12" s="17">
        <v>7.0839248744514097E-2</v>
      </c>
      <c r="AA12" s="17">
        <v>7.9600258038633798E-2</v>
      </c>
      <c r="AB12" s="17">
        <v>0.11571612962748</v>
      </c>
      <c r="AC12" s="17">
        <v>0.11133695149558</v>
      </c>
      <c r="AD12" s="17">
        <v>0.109003342316792</v>
      </c>
      <c r="AE12" s="17"/>
      <c r="AF12" s="17">
        <v>9.0356577214510403E-2</v>
      </c>
      <c r="AG12" s="17">
        <v>7.8031010530335093E-2</v>
      </c>
      <c r="AH12" s="17">
        <v>0.108630212408438</v>
      </c>
      <c r="AI12" s="17"/>
      <c r="AJ12" s="17">
        <v>7.4186323703516396E-2</v>
      </c>
      <c r="AK12" s="17">
        <v>8.1523381349786303E-2</v>
      </c>
      <c r="AL12" s="17">
        <v>8.7473624014627896E-2</v>
      </c>
      <c r="AM12" s="17">
        <v>5.1743615454743701E-2</v>
      </c>
      <c r="AN12" s="17">
        <v>0.11802315430308701</v>
      </c>
      <c r="AO12" s="17"/>
      <c r="AP12" s="17">
        <v>5.9852919947574801E-2</v>
      </c>
      <c r="AQ12" s="17">
        <v>7.6839654923857498E-2</v>
      </c>
      <c r="AR12" s="17">
        <v>0.14061804748530099</v>
      </c>
      <c r="AS12" s="17"/>
      <c r="AT12" s="17">
        <v>7.60668567194899E-2</v>
      </c>
      <c r="AU12" s="17">
        <v>9.1463219754248801E-2</v>
      </c>
      <c r="AV12" s="17">
        <v>0.107464896595853</v>
      </c>
      <c r="AW12" s="17">
        <v>8.2996284085280203E-2</v>
      </c>
      <c r="AX12" s="17">
        <v>0.10087194139610101</v>
      </c>
      <c r="AY12" s="17">
        <v>0.12033659659634501</v>
      </c>
    </row>
    <row r="13" spans="2:51" x14ac:dyDescent="0.35">
      <c r="B13" s="18" t="s">
        <v>72</v>
      </c>
      <c r="C13" s="19">
        <v>4.0200633097266202E-2</v>
      </c>
      <c r="D13" s="19">
        <v>2.5483427373859599E-2</v>
      </c>
      <c r="E13" s="19">
        <v>5.4838454905766602E-2</v>
      </c>
      <c r="F13" s="19"/>
      <c r="G13" s="19">
        <v>5.7435666454222101E-2</v>
      </c>
      <c r="H13" s="19">
        <v>1.9016961981762798E-2</v>
      </c>
      <c r="I13" s="19">
        <v>4.7404436454207298E-2</v>
      </c>
      <c r="J13" s="19">
        <v>3.7209913239656597E-2</v>
      </c>
      <c r="K13" s="19">
        <v>4.9398050858823102E-2</v>
      </c>
      <c r="L13" s="19">
        <v>3.8550017345536799E-2</v>
      </c>
      <c r="M13" s="19"/>
      <c r="N13" s="19">
        <v>2.2071804598647202E-2</v>
      </c>
      <c r="O13" s="19">
        <v>3.4916046095834603E-2</v>
      </c>
      <c r="P13" s="19">
        <v>3.7744665436117097E-2</v>
      </c>
      <c r="Q13" s="19">
        <v>6.7238024012989103E-2</v>
      </c>
      <c r="R13" s="19"/>
      <c r="S13" s="19">
        <v>3.4507124301773301E-2</v>
      </c>
      <c r="T13" s="19">
        <v>6.6830942006364705E-2</v>
      </c>
      <c r="U13" s="19">
        <v>9.8903017419155591E-3</v>
      </c>
      <c r="V13" s="19">
        <v>7.22879758930524E-2</v>
      </c>
      <c r="W13" s="19">
        <v>2.2386197587908E-2</v>
      </c>
      <c r="X13" s="19">
        <v>3.0084254844718199E-2</v>
      </c>
      <c r="Y13" s="19">
        <v>5.87703129528735E-2</v>
      </c>
      <c r="Z13" s="19">
        <v>0</v>
      </c>
      <c r="AA13" s="19">
        <v>5.4284899991969199E-2</v>
      </c>
      <c r="AB13" s="19">
        <v>3.8236553214308897E-2</v>
      </c>
      <c r="AC13" s="19">
        <v>1.28172122807323E-2</v>
      </c>
      <c r="AD13" s="19">
        <v>0</v>
      </c>
      <c r="AE13" s="19"/>
      <c r="AF13" s="19">
        <v>4.2218150872840497E-2</v>
      </c>
      <c r="AG13" s="19">
        <v>2.6697233354304999E-2</v>
      </c>
      <c r="AH13" s="19">
        <v>6.6608803896981802E-2</v>
      </c>
      <c r="AI13" s="19"/>
      <c r="AJ13" s="19">
        <v>4.44623187359705E-2</v>
      </c>
      <c r="AK13" s="19">
        <v>2.1603771589639002E-2</v>
      </c>
      <c r="AL13" s="19">
        <v>2.2082224273731799E-2</v>
      </c>
      <c r="AM13" s="19">
        <v>5.2991834156425499E-2</v>
      </c>
      <c r="AN13" s="19">
        <v>6.5873107371226203E-2</v>
      </c>
      <c r="AO13" s="19"/>
      <c r="AP13" s="19">
        <v>4.7259893422072902E-2</v>
      </c>
      <c r="AQ13" s="19">
        <v>2.3616016527085899E-2</v>
      </c>
      <c r="AR13" s="19">
        <v>2.2102755098401702E-2</v>
      </c>
      <c r="AS13" s="19"/>
      <c r="AT13" s="19">
        <v>4.61260647043365E-2</v>
      </c>
      <c r="AU13" s="19">
        <v>3.3733824968319802E-2</v>
      </c>
      <c r="AV13" s="19">
        <v>5.5881485426846199E-2</v>
      </c>
      <c r="AW13" s="19">
        <v>5.8985307528369502E-2</v>
      </c>
      <c r="AX13" s="19">
        <v>2.2140579416123501E-2</v>
      </c>
      <c r="AY13" s="19">
        <v>4.9842301034338801E-2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2.8318475447283501E-2</v>
      </c>
      <c r="D9" s="17">
        <v>3.6805349259502899E-2</v>
      </c>
      <c r="E9" s="17">
        <v>2.01233080577863E-2</v>
      </c>
      <c r="F9" s="17"/>
      <c r="G9" s="17">
        <v>7.1948494259000795E-2</v>
      </c>
      <c r="H9" s="17">
        <v>2.96857651349807E-2</v>
      </c>
      <c r="I9" s="17">
        <v>3.61520410505521E-2</v>
      </c>
      <c r="J9" s="17">
        <v>2.82065171251683E-2</v>
      </c>
      <c r="K9" s="17">
        <v>0</v>
      </c>
      <c r="L9" s="17">
        <v>1.36912590644472E-2</v>
      </c>
      <c r="M9" s="17"/>
      <c r="N9" s="17">
        <v>4.71517932842766E-2</v>
      </c>
      <c r="O9" s="17">
        <v>2.17274478143301E-2</v>
      </c>
      <c r="P9" s="17">
        <v>1.9403407954447199E-2</v>
      </c>
      <c r="Q9" s="17">
        <v>2.28366558435181E-2</v>
      </c>
      <c r="R9" s="17"/>
      <c r="S9" s="17">
        <v>4.2419489885470597E-2</v>
      </c>
      <c r="T9" s="17">
        <v>0</v>
      </c>
      <c r="U9" s="17">
        <v>9.9078283506745801E-3</v>
      </c>
      <c r="V9" s="17">
        <v>3.16053699422634E-2</v>
      </c>
      <c r="W9" s="17">
        <v>4.55632037682598E-2</v>
      </c>
      <c r="X9" s="17">
        <v>3.0826024622396201E-2</v>
      </c>
      <c r="Y9" s="17">
        <v>1.9181881169242E-2</v>
      </c>
      <c r="Z9" s="17">
        <v>5.1560268087742202E-2</v>
      </c>
      <c r="AA9" s="17">
        <v>5.1903385521588401E-2</v>
      </c>
      <c r="AB9" s="17">
        <v>1.8842935776345299E-2</v>
      </c>
      <c r="AC9" s="17">
        <v>2.6739211424291899E-2</v>
      </c>
      <c r="AD9" s="17">
        <v>0</v>
      </c>
      <c r="AE9" s="17"/>
      <c r="AF9" s="17">
        <v>2.0706038847306801E-2</v>
      </c>
      <c r="AG9" s="17">
        <v>3.3753290016382102E-2</v>
      </c>
      <c r="AH9" s="17">
        <v>3.4190677159813401E-2</v>
      </c>
      <c r="AI9" s="17"/>
      <c r="AJ9" s="17">
        <v>1.6592524730272E-2</v>
      </c>
      <c r="AK9" s="17">
        <v>5.5522215732736101E-2</v>
      </c>
      <c r="AL9" s="17">
        <v>1.28694588725851E-2</v>
      </c>
      <c r="AM9" s="17">
        <v>7.8080249046282399E-2</v>
      </c>
      <c r="AN9" s="17">
        <v>6.1523826749360303E-3</v>
      </c>
      <c r="AO9" s="17"/>
      <c r="AP9" s="17">
        <v>3.0208805591047799E-2</v>
      </c>
      <c r="AQ9" s="17">
        <v>4.0158668891431097E-2</v>
      </c>
      <c r="AR9" s="17">
        <v>5.0898946473070299E-2</v>
      </c>
      <c r="AS9" s="17"/>
      <c r="AT9" s="17">
        <v>2.1802112293532998E-2</v>
      </c>
      <c r="AU9" s="17">
        <v>2.04139514434061E-2</v>
      </c>
      <c r="AV9" s="17">
        <v>3.5702442797639601E-2</v>
      </c>
      <c r="AW9" s="17">
        <v>3.3956098704707602E-2</v>
      </c>
      <c r="AX9" s="17">
        <v>4.4434730141617501E-2</v>
      </c>
      <c r="AY9" s="17">
        <v>2.3368886319822198E-2</v>
      </c>
    </row>
    <row r="10" spans="2:51" x14ac:dyDescent="0.35">
      <c r="B10" s="18" t="s">
        <v>337</v>
      </c>
      <c r="C10" s="17">
        <v>0.211047508593529</v>
      </c>
      <c r="D10" s="17">
        <v>0.24944764655632901</v>
      </c>
      <c r="E10" s="17">
        <v>0.17280412137148199</v>
      </c>
      <c r="F10" s="17"/>
      <c r="G10" s="17">
        <v>0.23014006280883201</v>
      </c>
      <c r="H10" s="17">
        <v>0.29051819774941101</v>
      </c>
      <c r="I10" s="17">
        <v>0.19027175153947601</v>
      </c>
      <c r="J10" s="17">
        <v>0.23212484410331599</v>
      </c>
      <c r="K10" s="17">
        <v>0.14883682999894501</v>
      </c>
      <c r="L10" s="17">
        <v>0.173723926595932</v>
      </c>
      <c r="M10" s="17"/>
      <c r="N10" s="17">
        <v>0.22640193840496201</v>
      </c>
      <c r="O10" s="17">
        <v>0.24622665789338499</v>
      </c>
      <c r="P10" s="17">
        <v>0.19725734822706401</v>
      </c>
      <c r="Q10" s="17">
        <v>0.170692914434947</v>
      </c>
      <c r="R10" s="17"/>
      <c r="S10" s="17">
        <v>0.25333107741335598</v>
      </c>
      <c r="T10" s="17">
        <v>0.234258456669865</v>
      </c>
      <c r="U10" s="17">
        <v>0.133905886975172</v>
      </c>
      <c r="V10" s="17">
        <v>0.18208421057062499</v>
      </c>
      <c r="W10" s="17">
        <v>0.22207557027458499</v>
      </c>
      <c r="X10" s="17">
        <v>0.204605146988249</v>
      </c>
      <c r="Y10" s="17">
        <v>0.22677473616998101</v>
      </c>
      <c r="Z10" s="17">
        <v>0.22233918990746501</v>
      </c>
      <c r="AA10" s="17">
        <v>0.19680517746627399</v>
      </c>
      <c r="AB10" s="17">
        <v>0.19254371581701599</v>
      </c>
      <c r="AC10" s="17">
        <v>0.215946861304772</v>
      </c>
      <c r="AD10" s="17">
        <v>0.22255250837479801</v>
      </c>
      <c r="AE10" s="17"/>
      <c r="AF10" s="17">
        <v>0.18044903614286401</v>
      </c>
      <c r="AG10" s="17">
        <v>0.25259221570836699</v>
      </c>
      <c r="AH10" s="17">
        <v>0.16217631762707099</v>
      </c>
      <c r="AI10" s="17"/>
      <c r="AJ10" s="17">
        <v>0.19388947984982199</v>
      </c>
      <c r="AK10" s="17">
        <v>0.26042626842995398</v>
      </c>
      <c r="AL10" s="17">
        <v>0.29319910365308</v>
      </c>
      <c r="AM10" s="17">
        <v>0.117510355738076</v>
      </c>
      <c r="AN10" s="17">
        <v>0.159064426429742</v>
      </c>
      <c r="AO10" s="17"/>
      <c r="AP10" s="17">
        <v>0.23364430739485301</v>
      </c>
      <c r="AQ10" s="17">
        <v>0.25245567275506497</v>
      </c>
      <c r="AR10" s="17">
        <v>0.25216356778486099</v>
      </c>
      <c r="AS10" s="17"/>
      <c r="AT10" s="17">
        <v>0.20765803440389999</v>
      </c>
      <c r="AU10" s="17">
        <v>0.17707532160709999</v>
      </c>
      <c r="AV10" s="17">
        <v>0.297200496260208</v>
      </c>
      <c r="AW10" s="17">
        <v>0.176104754351842</v>
      </c>
      <c r="AX10" s="17">
        <v>0.23767917719291901</v>
      </c>
      <c r="AY10" s="17">
        <v>0.26579635227053999</v>
      </c>
    </row>
    <row r="11" spans="2:51" x14ac:dyDescent="0.35">
      <c r="B11" s="18" t="s">
        <v>338</v>
      </c>
      <c r="C11" s="17">
        <v>0.42745977717515699</v>
      </c>
      <c r="D11" s="17">
        <v>0.41878585858610001</v>
      </c>
      <c r="E11" s="17">
        <v>0.43479881193312803</v>
      </c>
      <c r="F11" s="17"/>
      <c r="G11" s="17">
        <v>0.46944374937016298</v>
      </c>
      <c r="H11" s="17">
        <v>0.39407485442978701</v>
      </c>
      <c r="I11" s="17">
        <v>0.38295609848626699</v>
      </c>
      <c r="J11" s="17">
        <v>0.40938830005175603</v>
      </c>
      <c r="K11" s="17">
        <v>0.470489033348165</v>
      </c>
      <c r="L11" s="17">
        <v>0.44967051179065398</v>
      </c>
      <c r="M11" s="17"/>
      <c r="N11" s="17">
        <v>0.44279053207832503</v>
      </c>
      <c r="O11" s="17">
        <v>0.44610765807531899</v>
      </c>
      <c r="P11" s="17">
        <v>0.409492335332588</v>
      </c>
      <c r="Q11" s="17">
        <v>0.40983711072572299</v>
      </c>
      <c r="R11" s="17"/>
      <c r="S11" s="17">
        <v>0.470958139337876</v>
      </c>
      <c r="T11" s="17">
        <v>0.43845191402470501</v>
      </c>
      <c r="U11" s="17">
        <v>0.41890601290367402</v>
      </c>
      <c r="V11" s="17">
        <v>0.40061399554801402</v>
      </c>
      <c r="W11" s="17">
        <v>0.44238534923602801</v>
      </c>
      <c r="X11" s="17">
        <v>0.49647318384188499</v>
      </c>
      <c r="Y11" s="17">
        <v>0.324977487042232</v>
      </c>
      <c r="Z11" s="17">
        <v>0.38733944047716201</v>
      </c>
      <c r="AA11" s="17">
        <v>0.39418305159774297</v>
      </c>
      <c r="AB11" s="17">
        <v>0.42063082329436402</v>
      </c>
      <c r="AC11" s="17">
        <v>0.39516131327937098</v>
      </c>
      <c r="AD11" s="17">
        <v>0.590334340983527</v>
      </c>
      <c r="AE11" s="17"/>
      <c r="AF11" s="17">
        <v>0.41528210677264599</v>
      </c>
      <c r="AG11" s="17">
        <v>0.414804742191553</v>
      </c>
      <c r="AH11" s="17">
        <v>0.460145949739375</v>
      </c>
      <c r="AI11" s="17"/>
      <c r="AJ11" s="17">
        <v>0.45427076928979299</v>
      </c>
      <c r="AK11" s="17">
        <v>0.40243717951371999</v>
      </c>
      <c r="AL11" s="17">
        <v>0.38799353953826898</v>
      </c>
      <c r="AM11" s="17">
        <v>0.27763572689459098</v>
      </c>
      <c r="AN11" s="17">
        <v>0.43404293639028901</v>
      </c>
      <c r="AO11" s="17"/>
      <c r="AP11" s="17">
        <v>0.453757734476184</v>
      </c>
      <c r="AQ11" s="17">
        <v>0.43683900697454198</v>
      </c>
      <c r="AR11" s="17">
        <v>0.40607760625513101</v>
      </c>
      <c r="AS11" s="17"/>
      <c r="AT11" s="17">
        <v>0.41551949813747302</v>
      </c>
      <c r="AU11" s="17">
        <v>0.49332439805602402</v>
      </c>
      <c r="AV11" s="17">
        <v>0.32087523917027999</v>
      </c>
      <c r="AW11" s="17">
        <v>0.35257049183699102</v>
      </c>
      <c r="AX11" s="17">
        <v>0.45199934987520202</v>
      </c>
      <c r="AY11" s="17">
        <v>0.32602889492088699</v>
      </c>
    </row>
    <row r="12" spans="2:51" x14ac:dyDescent="0.35">
      <c r="B12" s="18" t="s">
        <v>339</v>
      </c>
      <c r="C12" s="17">
        <v>0.2778688914602</v>
      </c>
      <c r="D12" s="17">
        <v>0.26062992206636498</v>
      </c>
      <c r="E12" s="17">
        <v>0.29611690606282098</v>
      </c>
      <c r="F12" s="17"/>
      <c r="G12" s="17">
        <v>0.188064241285537</v>
      </c>
      <c r="H12" s="17">
        <v>0.25022830514970801</v>
      </c>
      <c r="I12" s="17">
        <v>0.32566954351106903</v>
      </c>
      <c r="J12" s="17">
        <v>0.28398849954002597</v>
      </c>
      <c r="K12" s="17">
        <v>0.29648978415065702</v>
      </c>
      <c r="L12" s="17">
        <v>0.30202417020293398</v>
      </c>
      <c r="M12" s="17"/>
      <c r="N12" s="17">
        <v>0.23881382171828799</v>
      </c>
      <c r="O12" s="17">
        <v>0.24632659708061599</v>
      </c>
      <c r="P12" s="17">
        <v>0.32198462661264698</v>
      </c>
      <c r="Q12" s="17">
        <v>0.31046728761595299</v>
      </c>
      <c r="R12" s="17"/>
      <c r="S12" s="17">
        <v>0.182622064190538</v>
      </c>
      <c r="T12" s="17">
        <v>0.24282089886371599</v>
      </c>
      <c r="U12" s="17">
        <v>0.39697185060950702</v>
      </c>
      <c r="V12" s="17">
        <v>0.30737068880339502</v>
      </c>
      <c r="W12" s="17">
        <v>0.25282980338965899</v>
      </c>
      <c r="X12" s="17">
        <v>0.237484356260176</v>
      </c>
      <c r="Y12" s="17">
        <v>0.35398896483088998</v>
      </c>
      <c r="Z12" s="17">
        <v>0.28216553076877798</v>
      </c>
      <c r="AA12" s="17">
        <v>0.31611739579284198</v>
      </c>
      <c r="AB12" s="17">
        <v>0.28353913649941798</v>
      </c>
      <c r="AC12" s="17">
        <v>0.33619589897166702</v>
      </c>
      <c r="AD12" s="17">
        <v>0.187113150641674</v>
      </c>
      <c r="AE12" s="17"/>
      <c r="AF12" s="17">
        <v>0.324175925436817</v>
      </c>
      <c r="AG12" s="17">
        <v>0.25178893467240299</v>
      </c>
      <c r="AH12" s="17">
        <v>0.27227065693444602</v>
      </c>
      <c r="AI12" s="17"/>
      <c r="AJ12" s="17">
        <v>0.28044916182504198</v>
      </c>
      <c r="AK12" s="17">
        <v>0.241941854295222</v>
      </c>
      <c r="AL12" s="17">
        <v>0.26049068195242697</v>
      </c>
      <c r="AM12" s="17">
        <v>0.41600936863249999</v>
      </c>
      <c r="AN12" s="17">
        <v>0.30274051977953298</v>
      </c>
      <c r="AO12" s="17"/>
      <c r="AP12" s="17">
        <v>0.238485328869527</v>
      </c>
      <c r="AQ12" s="17">
        <v>0.23043950041828501</v>
      </c>
      <c r="AR12" s="17">
        <v>0.25833407230572097</v>
      </c>
      <c r="AS12" s="17"/>
      <c r="AT12" s="17">
        <v>0.29436673003632902</v>
      </c>
      <c r="AU12" s="17">
        <v>0.26744711032100699</v>
      </c>
      <c r="AV12" s="17">
        <v>0.26567427291454299</v>
      </c>
      <c r="AW12" s="17">
        <v>0.34577266657097999</v>
      </c>
      <c r="AX12" s="17">
        <v>0.22450223992503199</v>
      </c>
      <c r="AY12" s="17">
        <v>0.35774436792791098</v>
      </c>
    </row>
    <row r="13" spans="2:51" x14ac:dyDescent="0.35">
      <c r="B13" s="18" t="s">
        <v>72</v>
      </c>
      <c r="C13" s="19">
        <v>5.5305347323830398E-2</v>
      </c>
      <c r="D13" s="19">
        <v>3.4331223531703502E-2</v>
      </c>
      <c r="E13" s="19">
        <v>7.6156852574782899E-2</v>
      </c>
      <c r="F13" s="19"/>
      <c r="G13" s="19">
        <v>4.0403452276466301E-2</v>
      </c>
      <c r="H13" s="19">
        <v>3.5492877536113299E-2</v>
      </c>
      <c r="I13" s="19">
        <v>6.4950565412636496E-2</v>
      </c>
      <c r="J13" s="19">
        <v>4.62918391797335E-2</v>
      </c>
      <c r="K13" s="19">
        <v>8.4184352502233398E-2</v>
      </c>
      <c r="L13" s="19">
        <v>6.0890132346033E-2</v>
      </c>
      <c r="M13" s="19"/>
      <c r="N13" s="19">
        <v>4.4841914514148103E-2</v>
      </c>
      <c r="O13" s="19">
        <v>3.9611639136350602E-2</v>
      </c>
      <c r="P13" s="19">
        <v>5.1862281873254201E-2</v>
      </c>
      <c r="Q13" s="19">
        <v>8.6166031379858704E-2</v>
      </c>
      <c r="R13" s="19"/>
      <c r="S13" s="19">
        <v>5.0669229172759199E-2</v>
      </c>
      <c r="T13" s="19">
        <v>8.4468730441713699E-2</v>
      </c>
      <c r="U13" s="19">
        <v>4.0308421160973197E-2</v>
      </c>
      <c r="V13" s="19">
        <v>7.8325735135702498E-2</v>
      </c>
      <c r="W13" s="19">
        <v>3.71460733314685E-2</v>
      </c>
      <c r="X13" s="19">
        <v>3.06112882872943E-2</v>
      </c>
      <c r="Y13" s="19">
        <v>7.5076930787655094E-2</v>
      </c>
      <c r="Z13" s="19">
        <v>5.6595570758852597E-2</v>
      </c>
      <c r="AA13" s="19">
        <v>4.0990989621551399E-2</v>
      </c>
      <c r="AB13" s="19">
        <v>8.4443388612856704E-2</v>
      </c>
      <c r="AC13" s="19">
        <v>2.5956715019899101E-2</v>
      </c>
      <c r="AD13" s="19">
        <v>0</v>
      </c>
      <c r="AE13" s="19"/>
      <c r="AF13" s="19">
        <v>5.9386892800367103E-2</v>
      </c>
      <c r="AG13" s="19">
        <v>4.7060817411295398E-2</v>
      </c>
      <c r="AH13" s="19">
        <v>7.1216398539294498E-2</v>
      </c>
      <c r="AI13" s="19"/>
      <c r="AJ13" s="19">
        <v>5.4798064305070802E-2</v>
      </c>
      <c r="AK13" s="19">
        <v>3.9672482028367199E-2</v>
      </c>
      <c r="AL13" s="19">
        <v>4.5447215983638302E-2</v>
      </c>
      <c r="AM13" s="19">
        <v>0.11076429968855001</v>
      </c>
      <c r="AN13" s="19">
        <v>9.7999734725499693E-2</v>
      </c>
      <c r="AO13" s="19"/>
      <c r="AP13" s="19">
        <v>4.3903823668388901E-2</v>
      </c>
      <c r="AQ13" s="19">
        <v>4.0107150960677497E-2</v>
      </c>
      <c r="AR13" s="19">
        <v>3.2525807181216101E-2</v>
      </c>
      <c r="AS13" s="19"/>
      <c r="AT13" s="19">
        <v>6.0653625128765702E-2</v>
      </c>
      <c r="AU13" s="19">
        <v>4.1739218572463099E-2</v>
      </c>
      <c r="AV13" s="19">
        <v>8.0547548857329704E-2</v>
      </c>
      <c r="AW13" s="19">
        <v>9.1595988535478901E-2</v>
      </c>
      <c r="AX13" s="19">
        <v>4.1384502865229197E-2</v>
      </c>
      <c r="AY13" s="19">
        <v>2.7061498560839298E-2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5.0597382823105101E-2</v>
      </c>
      <c r="D9" s="17">
        <v>6.0721613315557199E-2</v>
      </c>
      <c r="E9" s="17">
        <v>4.0901435189327401E-2</v>
      </c>
      <c r="F9" s="17"/>
      <c r="G9" s="17">
        <v>5.97057713467141E-2</v>
      </c>
      <c r="H9" s="17">
        <v>6.5830681846108005E-2</v>
      </c>
      <c r="I9" s="17">
        <v>6.91876923249857E-2</v>
      </c>
      <c r="J9" s="17">
        <v>4.3522707198067397E-2</v>
      </c>
      <c r="K9" s="17">
        <v>9.0256847702939597E-3</v>
      </c>
      <c r="L9" s="17">
        <v>4.98267665309668E-2</v>
      </c>
      <c r="M9" s="17"/>
      <c r="N9" s="17">
        <v>7.6565705762634606E-2</v>
      </c>
      <c r="O9" s="17">
        <v>3.7000047859526299E-2</v>
      </c>
      <c r="P9" s="17">
        <v>5.4671870987743697E-2</v>
      </c>
      <c r="Q9" s="17">
        <v>3.47021042579806E-2</v>
      </c>
      <c r="R9" s="17"/>
      <c r="S9" s="17">
        <v>6.1325259472613899E-2</v>
      </c>
      <c r="T9" s="17">
        <v>3.8938887096970201E-2</v>
      </c>
      <c r="U9" s="17">
        <v>1.9444891400790299E-2</v>
      </c>
      <c r="V9" s="17">
        <v>7.1691795230371697E-2</v>
      </c>
      <c r="W9" s="17">
        <v>6.2680771825339196E-2</v>
      </c>
      <c r="X9" s="17">
        <v>7.5598054035095896E-2</v>
      </c>
      <c r="Y9" s="17">
        <v>1.03430082282888E-2</v>
      </c>
      <c r="Z9" s="17">
        <v>3.4297739858319902E-2</v>
      </c>
      <c r="AA9" s="17">
        <v>5.9033144202399003E-2</v>
      </c>
      <c r="AB9" s="17">
        <v>4.6720609588034298E-2</v>
      </c>
      <c r="AC9" s="17">
        <v>8.0522419067418902E-2</v>
      </c>
      <c r="AD9" s="17">
        <v>0</v>
      </c>
      <c r="AE9" s="17"/>
      <c r="AF9" s="17">
        <v>4.3158722981784699E-2</v>
      </c>
      <c r="AG9" s="17">
        <v>6.2623335869677402E-2</v>
      </c>
      <c r="AH9" s="17">
        <v>5.65017868259736E-2</v>
      </c>
      <c r="AI9" s="17"/>
      <c r="AJ9" s="17">
        <v>6.0674498727562302E-2</v>
      </c>
      <c r="AK9" s="17">
        <v>5.1558202729438098E-2</v>
      </c>
      <c r="AL9" s="17">
        <v>5.7540431354701202E-2</v>
      </c>
      <c r="AM9" s="17">
        <v>0</v>
      </c>
      <c r="AN9" s="17">
        <v>3.3014671466728603E-2</v>
      </c>
      <c r="AO9" s="17"/>
      <c r="AP9" s="17">
        <v>8.3769486974440102E-2</v>
      </c>
      <c r="AQ9" s="17">
        <v>5.1570288610181397E-2</v>
      </c>
      <c r="AR9" s="17">
        <v>6.8782318247287394E-2</v>
      </c>
      <c r="AS9" s="17"/>
      <c r="AT9" s="17">
        <v>4.1977599230126901E-2</v>
      </c>
      <c r="AU9" s="17">
        <v>4.3202328151707999E-2</v>
      </c>
      <c r="AV9" s="17">
        <v>7.9303539893386094E-2</v>
      </c>
      <c r="AW9" s="17">
        <v>4.9533106643966603E-2</v>
      </c>
      <c r="AX9" s="17">
        <v>7.2730883497198695E-2</v>
      </c>
      <c r="AY9" s="17">
        <v>0</v>
      </c>
    </row>
    <row r="10" spans="2:51" x14ac:dyDescent="0.35">
      <c r="B10" s="18" t="s">
        <v>337</v>
      </c>
      <c r="C10" s="17">
        <v>0.26142898102248802</v>
      </c>
      <c r="D10" s="17">
        <v>0.29447626071857402</v>
      </c>
      <c r="E10" s="17">
        <v>0.22729201364902801</v>
      </c>
      <c r="F10" s="17"/>
      <c r="G10" s="17">
        <v>0.31808673471440602</v>
      </c>
      <c r="H10" s="17">
        <v>0.29762366427568399</v>
      </c>
      <c r="I10" s="17">
        <v>0.20521018336079699</v>
      </c>
      <c r="J10" s="17">
        <v>0.20081073253954801</v>
      </c>
      <c r="K10" s="17">
        <v>0.23821481951962101</v>
      </c>
      <c r="L10" s="17">
        <v>0.29649151960658998</v>
      </c>
      <c r="M10" s="17"/>
      <c r="N10" s="17">
        <v>0.28645068678942098</v>
      </c>
      <c r="O10" s="17">
        <v>0.30042675976219402</v>
      </c>
      <c r="P10" s="17">
        <v>0.220125077494879</v>
      </c>
      <c r="Q10" s="17">
        <v>0.22946876236938901</v>
      </c>
      <c r="R10" s="17"/>
      <c r="S10" s="17">
        <v>0.31610052306749398</v>
      </c>
      <c r="T10" s="17">
        <v>0.25303605644652499</v>
      </c>
      <c r="U10" s="17">
        <v>0.256534675426484</v>
      </c>
      <c r="V10" s="17">
        <v>0.25665327573412999</v>
      </c>
      <c r="W10" s="17">
        <v>0.16987957913697899</v>
      </c>
      <c r="X10" s="17">
        <v>0.247706404590708</v>
      </c>
      <c r="Y10" s="17">
        <v>0.30381863454177099</v>
      </c>
      <c r="Z10" s="17">
        <v>0.22220700702773699</v>
      </c>
      <c r="AA10" s="17">
        <v>0.24860945356599101</v>
      </c>
      <c r="AB10" s="17">
        <v>0.28251743918878602</v>
      </c>
      <c r="AC10" s="17">
        <v>0.219789757265966</v>
      </c>
      <c r="AD10" s="17">
        <v>0.29425353570308799</v>
      </c>
      <c r="AE10" s="17"/>
      <c r="AF10" s="17">
        <v>0.25921947310476801</v>
      </c>
      <c r="AG10" s="17">
        <v>0.26419366635076003</v>
      </c>
      <c r="AH10" s="17">
        <v>0.233044852196335</v>
      </c>
      <c r="AI10" s="17"/>
      <c r="AJ10" s="17">
        <v>0.29985916300503201</v>
      </c>
      <c r="AK10" s="17">
        <v>0.26912766545043698</v>
      </c>
      <c r="AL10" s="17">
        <v>0.26319653342633298</v>
      </c>
      <c r="AM10" s="17">
        <v>0.256566751684422</v>
      </c>
      <c r="AN10" s="17">
        <v>0.20158563557902801</v>
      </c>
      <c r="AO10" s="17"/>
      <c r="AP10" s="17">
        <v>0.36170708559922599</v>
      </c>
      <c r="AQ10" s="17">
        <v>0.25375241215003203</v>
      </c>
      <c r="AR10" s="17">
        <v>0.36102712130699399</v>
      </c>
      <c r="AS10" s="17"/>
      <c r="AT10" s="17">
        <v>0.29621042179794799</v>
      </c>
      <c r="AU10" s="17">
        <v>0.21950910911841401</v>
      </c>
      <c r="AV10" s="17">
        <v>0.205570498021069</v>
      </c>
      <c r="AW10" s="17">
        <v>0.28599229038559898</v>
      </c>
      <c r="AX10" s="17">
        <v>0.25562178947591202</v>
      </c>
      <c r="AY10" s="17">
        <v>0.21372292991344599</v>
      </c>
    </row>
    <row r="11" spans="2:51" x14ac:dyDescent="0.35">
      <c r="B11" s="18" t="s">
        <v>338</v>
      </c>
      <c r="C11" s="17">
        <v>0.33938282032179901</v>
      </c>
      <c r="D11" s="17">
        <v>0.33133678368280201</v>
      </c>
      <c r="E11" s="17">
        <v>0.348901143218661</v>
      </c>
      <c r="F11" s="17"/>
      <c r="G11" s="17">
        <v>0.28197941202194698</v>
      </c>
      <c r="H11" s="17">
        <v>0.340534052082132</v>
      </c>
      <c r="I11" s="17">
        <v>0.37207999349570198</v>
      </c>
      <c r="J11" s="17">
        <v>0.34835821119399202</v>
      </c>
      <c r="K11" s="17">
        <v>0.37381555024851398</v>
      </c>
      <c r="L11" s="17">
        <v>0.31836188954727301</v>
      </c>
      <c r="M11" s="17"/>
      <c r="N11" s="17">
        <v>0.34530462435056403</v>
      </c>
      <c r="O11" s="17">
        <v>0.35199864980823797</v>
      </c>
      <c r="P11" s="17">
        <v>0.33487758371790499</v>
      </c>
      <c r="Q11" s="17">
        <v>0.32360871720512902</v>
      </c>
      <c r="R11" s="17"/>
      <c r="S11" s="17">
        <v>0.332635471608557</v>
      </c>
      <c r="T11" s="17">
        <v>0.32686698679292098</v>
      </c>
      <c r="U11" s="17">
        <v>0.35965824806111102</v>
      </c>
      <c r="V11" s="17">
        <v>0.30926668207406</v>
      </c>
      <c r="W11" s="17">
        <v>0.41610170843348898</v>
      </c>
      <c r="X11" s="17">
        <v>0.32959464666690003</v>
      </c>
      <c r="Y11" s="17">
        <v>0.30208116801308099</v>
      </c>
      <c r="Z11" s="17">
        <v>0.39290229674047</v>
      </c>
      <c r="AA11" s="17">
        <v>0.336139052090073</v>
      </c>
      <c r="AB11" s="17">
        <v>0.32465986014596099</v>
      </c>
      <c r="AC11" s="17">
        <v>0.40794597291205997</v>
      </c>
      <c r="AD11" s="17">
        <v>0.29322884887587802</v>
      </c>
      <c r="AE11" s="17"/>
      <c r="AF11" s="17">
        <v>0.34174212126526199</v>
      </c>
      <c r="AG11" s="17">
        <v>0.33436717166920299</v>
      </c>
      <c r="AH11" s="17">
        <v>0.36303549818917003</v>
      </c>
      <c r="AI11" s="17"/>
      <c r="AJ11" s="17">
        <v>0.36381457038186599</v>
      </c>
      <c r="AK11" s="17">
        <v>0.330802673407737</v>
      </c>
      <c r="AL11" s="17">
        <v>0.33533401178032501</v>
      </c>
      <c r="AM11" s="17">
        <v>0.32956447512801101</v>
      </c>
      <c r="AN11" s="17">
        <v>0.35894028152979301</v>
      </c>
      <c r="AO11" s="17"/>
      <c r="AP11" s="17">
        <v>0.38855949696341702</v>
      </c>
      <c r="AQ11" s="17">
        <v>0.34846395960024801</v>
      </c>
      <c r="AR11" s="17">
        <v>0.297955072951819</v>
      </c>
      <c r="AS11" s="17"/>
      <c r="AT11" s="17">
        <v>0.31954853758097301</v>
      </c>
      <c r="AU11" s="17">
        <v>0.39345264319303103</v>
      </c>
      <c r="AV11" s="17">
        <v>0.29344401945284798</v>
      </c>
      <c r="AW11" s="17">
        <v>0.230628926787945</v>
      </c>
      <c r="AX11" s="17">
        <v>0.38578404153280099</v>
      </c>
      <c r="AY11" s="17">
        <v>0.25331736080149098</v>
      </c>
    </row>
    <row r="12" spans="2:51" x14ac:dyDescent="0.35">
      <c r="B12" s="18" t="s">
        <v>339</v>
      </c>
      <c r="C12" s="17">
        <v>0.30670215330745998</v>
      </c>
      <c r="D12" s="17">
        <v>0.28963293851570598</v>
      </c>
      <c r="E12" s="17">
        <v>0.32309337437896102</v>
      </c>
      <c r="F12" s="17"/>
      <c r="G12" s="17">
        <v>0.28793666219546199</v>
      </c>
      <c r="H12" s="17">
        <v>0.26220249532324003</v>
      </c>
      <c r="I12" s="17">
        <v>0.30489146522328903</v>
      </c>
      <c r="J12" s="17">
        <v>0.34999923270231598</v>
      </c>
      <c r="K12" s="17">
        <v>0.34557635493841199</v>
      </c>
      <c r="L12" s="17">
        <v>0.30275615729434402</v>
      </c>
      <c r="M12" s="17"/>
      <c r="N12" s="17">
        <v>0.25697520473712498</v>
      </c>
      <c r="O12" s="17">
        <v>0.27356768423574901</v>
      </c>
      <c r="P12" s="17">
        <v>0.34602012346788202</v>
      </c>
      <c r="Q12" s="17">
        <v>0.35918086878593197</v>
      </c>
      <c r="R12" s="17"/>
      <c r="S12" s="17">
        <v>0.244667957919911</v>
      </c>
      <c r="T12" s="17">
        <v>0.323395993103753</v>
      </c>
      <c r="U12" s="17">
        <v>0.33416172917926801</v>
      </c>
      <c r="V12" s="17">
        <v>0.31529091787474001</v>
      </c>
      <c r="W12" s="17">
        <v>0.30448200986444302</v>
      </c>
      <c r="X12" s="17">
        <v>0.32478060545620502</v>
      </c>
      <c r="Y12" s="17">
        <v>0.33423584332221901</v>
      </c>
      <c r="Z12" s="17">
        <v>0.31565219186384802</v>
      </c>
      <c r="AA12" s="17">
        <v>0.32756370913227101</v>
      </c>
      <c r="AB12" s="17">
        <v>0.29041536715058103</v>
      </c>
      <c r="AC12" s="17">
        <v>0.26396205132415701</v>
      </c>
      <c r="AD12" s="17">
        <v>0.35826290554016199</v>
      </c>
      <c r="AE12" s="17"/>
      <c r="AF12" s="17">
        <v>0.322605857731326</v>
      </c>
      <c r="AG12" s="17">
        <v>0.30250835766203898</v>
      </c>
      <c r="AH12" s="17">
        <v>0.29030624392799798</v>
      </c>
      <c r="AI12" s="17"/>
      <c r="AJ12" s="17">
        <v>0.23584196433653101</v>
      </c>
      <c r="AK12" s="17">
        <v>0.32955252751150999</v>
      </c>
      <c r="AL12" s="17">
        <v>0.32125013358821602</v>
      </c>
      <c r="AM12" s="17">
        <v>0.309133323576398</v>
      </c>
      <c r="AN12" s="17">
        <v>0.30162199420750702</v>
      </c>
      <c r="AO12" s="17"/>
      <c r="AP12" s="17">
        <v>0.12703965391196001</v>
      </c>
      <c r="AQ12" s="17">
        <v>0.32048348181713698</v>
      </c>
      <c r="AR12" s="17">
        <v>0.26112134644282903</v>
      </c>
      <c r="AS12" s="17"/>
      <c r="AT12" s="17">
        <v>0.303767289894946</v>
      </c>
      <c r="AU12" s="17">
        <v>0.307386157682075</v>
      </c>
      <c r="AV12" s="17">
        <v>0.368026932616837</v>
      </c>
      <c r="AW12" s="17">
        <v>0.36821235220079801</v>
      </c>
      <c r="AX12" s="17">
        <v>0.25887549470526799</v>
      </c>
      <c r="AY12" s="17">
        <v>0.42965128588392099</v>
      </c>
    </row>
    <row r="13" spans="2:51" x14ac:dyDescent="0.35">
      <c r="B13" s="18" t="s">
        <v>72</v>
      </c>
      <c r="C13" s="19">
        <v>4.18886625251478E-2</v>
      </c>
      <c r="D13" s="19">
        <v>2.3832403767361E-2</v>
      </c>
      <c r="E13" s="19">
        <v>5.9812033564023502E-2</v>
      </c>
      <c r="F13" s="19"/>
      <c r="G13" s="19">
        <v>5.2291419721469903E-2</v>
      </c>
      <c r="H13" s="19">
        <v>3.3809106472835797E-2</v>
      </c>
      <c r="I13" s="19">
        <v>4.8630665595226698E-2</v>
      </c>
      <c r="J13" s="19">
        <v>5.73091163660766E-2</v>
      </c>
      <c r="K13" s="19">
        <v>3.3367590523158498E-2</v>
      </c>
      <c r="L13" s="19">
        <v>3.2563667020825998E-2</v>
      </c>
      <c r="M13" s="19"/>
      <c r="N13" s="19">
        <v>3.4703778360255101E-2</v>
      </c>
      <c r="O13" s="19">
        <v>3.7006858334292903E-2</v>
      </c>
      <c r="P13" s="19">
        <v>4.43053443315903E-2</v>
      </c>
      <c r="Q13" s="19">
        <v>5.3039547381570802E-2</v>
      </c>
      <c r="R13" s="19"/>
      <c r="S13" s="19">
        <v>4.5270787931424403E-2</v>
      </c>
      <c r="T13" s="19">
        <v>5.7762076559830497E-2</v>
      </c>
      <c r="U13" s="19">
        <v>3.0200455932347402E-2</v>
      </c>
      <c r="V13" s="19">
        <v>4.70973290866981E-2</v>
      </c>
      <c r="W13" s="19">
        <v>4.6855930739749703E-2</v>
      </c>
      <c r="X13" s="19">
        <v>2.23202892510907E-2</v>
      </c>
      <c r="Y13" s="19">
        <v>4.9521345894639697E-2</v>
      </c>
      <c r="Z13" s="19">
        <v>3.4940764509625501E-2</v>
      </c>
      <c r="AA13" s="19">
        <v>2.8654641009265701E-2</v>
      </c>
      <c r="AB13" s="19">
        <v>5.5686723926637503E-2</v>
      </c>
      <c r="AC13" s="19">
        <v>2.7779799430398499E-2</v>
      </c>
      <c r="AD13" s="19">
        <v>5.4254709880872498E-2</v>
      </c>
      <c r="AE13" s="19"/>
      <c r="AF13" s="19">
        <v>3.3273824916859998E-2</v>
      </c>
      <c r="AG13" s="19">
        <v>3.63074684483203E-2</v>
      </c>
      <c r="AH13" s="19">
        <v>5.7111618860524002E-2</v>
      </c>
      <c r="AI13" s="19"/>
      <c r="AJ13" s="19">
        <v>3.9809803549008399E-2</v>
      </c>
      <c r="AK13" s="19">
        <v>1.89589309008775E-2</v>
      </c>
      <c r="AL13" s="19">
        <v>2.2678889850424998E-2</v>
      </c>
      <c r="AM13" s="19">
        <v>0.104735449611169</v>
      </c>
      <c r="AN13" s="19">
        <v>0.10483741721694401</v>
      </c>
      <c r="AO13" s="19"/>
      <c r="AP13" s="19">
        <v>3.8924276550957301E-2</v>
      </c>
      <c r="AQ13" s="19">
        <v>2.5729857822401801E-2</v>
      </c>
      <c r="AR13" s="19">
        <v>1.11141410510708E-2</v>
      </c>
      <c r="AS13" s="19"/>
      <c r="AT13" s="19">
        <v>3.8496151496006298E-2</v>
      </c>
      <c r="AU13" s="19">
        <v>3.6449761854772403E-2</v>
      </c>
      <c r="AV13" s="19">
        <v>5.36550100158599E-2</v>
      </c>
      <c r="AW13" s="19">
        <v>6.5633323981691194E-2</v>
      </c>
      <c r="AX13" s="19">
        <v>2.698779078882E-2</v>
      </c>
      <c r="AY13" s="19">
        <v>0.103308423401142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0.19808032870483699</v>
      </c>
      <c r="D9" s="17">
        <v>0.211168855216327</v>
      </c>
      <c r="E9" s="17">
        <v>0.18617900749355101</v>
      </c>
      <c r="F9" s="17"/>
      <c r="G9" s="17">
        <v>0.244289742229577</v>
      </c>
      <c r="H9" s="17">
        <v>0.21254800544529401</v>
      </c>
      <c r="I9" s="17">
        <v>0.180158726613729</v>
      </c>
      <c r="J9" s="17">
        <v>0.23509656855485001</v>
      </c>
      <c r="K9" s="17">
        <v>0.14336327664918999</v>
      </c>
      <c r="L9" s="17">
        <v>0.18289901164064701</v>
      </c>
      <c r="M9" s="17"/>
      <c r="N9" s="17">
        <v>0.16988913513524501</v>
      </c>
      <c r="O9" s="17">
        <v>0.19815296392575699</v>
      </c>
      <c r="P9" s="17">
        <v>0.21885950429974599</v>
      </c>
      <c r="Q9" s="17">
        <v>0.20994829752248001</v>
      </c>
      <c r="R9" s="17"/>
      <c r="S9" s="17">
        <v>0.197124914129126</v>
      </c>
      <c r="T9" s="17">
        <v>0.19788366021631801</v>
      </c>
      <c r="U9" s="17">
        <v>0.13685518360732299</v>
      </c>
      <c r="V9" s="17">
        <v>0.23752895932537299</v>
      </c>
      <c r="W9" s="17">
        <v>0.202880636200647</v>
      </c>
      <c r="X9" s="17">
        <v>0.21557799817923801</v>
      </c>
      <c r="Y9" s="17">
        <v>0.18034831790705499</v>
      </c>
      <c r="Z9" s="17">
        <v>0.125045808868916</v>
      </c>
      <c r="AA9" s="17">
        <v>0.20373599628462</v>
      </c>
      <c r="AB9" s="17">
        <v>0.19215733364802501</v>
      </c>
      <c r="AC9" s="17">
        <v>0.25730650683621997</v>
      </c>
      <c r="AD9" s="17">
        <v>0.196892533374563</v>
      </c>
      <c r="AE9" s="17"/>
      <c r="AF9" s="17">
        <v>0.196764435890635</v>
      </c>
      <c r="AG9" s="17">
        <v>0.202702909646443</v>
      </c>
      <c r="AH9" s="17">
        <v>0.164071300443555</v>
      </c>
      <c r="AI9" s="17"/>
      <c r="AJ9" s="17">
        <v>0.18836294670177001</v>
      </c>
      <c r="AK9" s="17">
        <v>0.238181356672485</v>
      </c>
      <c r="AL9" s="17">
        <v>0.15539492906663899</v>
      </c>
      <c r="AM9" s="17">
        <v>0.20669399048850301</v>
      </c>
      <c r="AN9" s="17">
        <v>0.16855133625524801</v>
      </c>
      <c r="AO9" s="17"/>
      <c r="AP9" s="17">
        <v>0.19347281359233501</v>
      </c>
      <c r="AQ9" s="17">
        <v>0.207736495944262</v>
      </c>
      <c r="AR9" s="17">
        <v>0.25014503718627601</v>
      </c>
      <c r="AS9" s="17"/>
      <c r="AT9" s="17">
        <v>0.18068998896066199</v>
      </c>
      <c r="AU9" s="17">
        <v>0.19309189400642601</v>
      </c>
      <c r="AV9" s="17">
        <v>0.23360710610843599</v>
      </c>
      <c r="AW9" s="17">
        <v>0.27007661900595598</v>
      </c>
      <c r="AX9" s="17">
        <v>0.19947869990853401</v>
      </c>
      <c r="AY9" s="17">
        <v>0.19521110084524099</v>
      </c>
    </row>
    <row r="10" spans="2:51" x14ac:dyDescent="0.35">
      <c r="B10" s="18" t="s">
        <v>337</v>
      </c>
      <c r="C10" s="17">
        <v>0.43897119604618301</v>
      </c>
      <c r="D10" s="17">
        <v>0.43523976681413601</v>
      </c>
      <c r="E10" s="17">
        <v>0.43995477487217699</v>
      </c>
      <c r="F10" s="17"/>
      <c r="G10" s="17">
        <v>0.43172952756666</v>
      </c>
      <c r="H10" s="17">
        <v>0.42661261985651999</v>
      </c>
      <c r="I10" s="17">
        <v>0.48108361538661698</v>
      </c>
      <c r="J10" s="17">
        <v>0.41871128805296298</v>
      </c>
      <c r="K10" s="17">
        <v>0.41392691900134299</v>
      </c>
      <c r="L10" s="17">
        <v>0.451639001912511</v>
      </c>
      <c r="M10" s="17"/>
      <c r="N10" s="17">
        <v>0.469531861522264</v>
      </c>
      <c r="O10" s="17">
        <v>0.44324635119995498</v>
      </c>
      <c r="P10" s="17">
        <v>0.42836134475844501</v>
      </c>
      <c r="Q10" s="17">
        <v>0.414612882019809</v>
      </c>
      <c r="R10" s="17"/>
      <c r="S10" s="17">
        <v>0.468090844330739</v>
      </c>
      <c r="T10" s="17">
        <v>0.42991381479964502</v>
      </c>
      <c r="U10" s="17">
        <v>0.41807064906822899</v>
      </c>
      <c r="V10" s="17">
        <v>0.39102732504260101</v>
      </c>
      <c r="W10" s="17">
        <v>0.48096692429065202</v>
      </c>
      <c r="X10" s="17">
        <v>0.35718110335426201</v>
      </c>
      <c r="Y10" s="17">
        <v>0.47142209070930902</v>
      </c>
      <c r="Z10" s="17">
        <v>0.54580602376224396</v>
      </c>
      <c r="AA10" s="17">
        <v>0.47876430917055801</v>
      </c>
      <c r="AB10" s="17">
        <v>0.402829981071127</v>
      </c>
      <c r="AC10" s="17">
        <v>0.45548914688081799</v>
      </c>
      <c r="AD10" s="17">
        <v>0.39356498519944799</v>
      </c>
      <c r="AE10" s="17"/>
      <c r="AF10" s="17">
        <v>0.434392242857633</v>
      </c>
      <c r="AG10" s="17">
        <v>0.43247409319278302</v>
      </c>
      <c r="AH10" s="17">
        <v>0.45077072455121098</v>
      </c>
      <c r="AI10" s="17"/>
      <c r="AJ10" s="17">
        <v>0.42897922258711502</v>
      </c>
      <c r="AK10" s="17">
        <v>0.46139467453722799</v>
      </c>
      <c r="AL10" s="17">
        <v>0.45668555332530603</v>
      </c>
      <c r="AM10" s="17">
        <v>0.252342162094852</v>
      </c>
      <c r="AN10" s="17">
        <v>0.46532922237427798</v>
      </c>
      <c r="AO10" s="17"/>
      <c r="AP10" s="17">
        <v>0.43113462559004101</v>
      </c>
      <c r="AQ10" s="17">
        <v>0.47616656897178999</v>
      </c>
      <c r="AR10" s="17">
        <v>0.404421183826638</v>
      </c>
      <c r="AS10" s="17"/>
      <c r="AT10" s="17">
        <v>0.44878072817976</v>
      </c>
      <c r="AU10" s="17">
        <v>0.432664636393507</v>
      </c>
      <c r="AV10" s="17">
        <v>0.37742322580808702</v>
      </c>
      <c r="AW10" s="17">
        <v>0.42122420759185902</v>
      </c>
      <c r="AX10" s="17">
        <v>0.47497843559359398</v>
      </c>
      <c r="AY10" s="17">
        <v>0.311782359617297</v>
      </c>
    </row>
    <row r="11" spans="2:51" x14ac:dyDescent="0.35">
      <c r="B11" s="18" t="s">
        <v>338</v>
      </c>
      <c r="C11" s="17">
        <v>0.283589797282991</v>
      </c>
      <c r="D11" s="17">
        <v>0.28259559795004502</v>
      </c>
      <c r="E11" s="17">
        <v>0.28591987726784202</v>
      </c>
      <c r="F11" s="17"/>
      <c r="G11" s="17">
        <v>0.23539596175682001</v>
      </c>
      <c r="H11" s="17">
        <v>0.32360710449157198</v>
      </c>
      <c r="I11" s="17">
        <v>0.280791511598036</v>
      </c>
      <c r="J11" s="17">
        <v>0.26507276288390003</v>
      </c>
      <c r="K11" s="17">
        <v>0.334630705904366</v>
      </c>
      <c r="L11" s="17">
        <v>0.25862685555944298</v>
      </c>
      <c r="M11" s="17"/>
      <c r="N11" s="17">
        <v>0.282953019363401</v>
      </c>
      <c r="O11" s="17">
        <v>0.29047652470122098</v>
      </c>
      <c r="P11" s="17">
        <v>0.29495259375223898</v>
      </c>
      <c r="Q11" s="17">
        <v>0.270317860728163</v>
      </c>
      <c r="R11" s="17"/>
      <c r="S11" s="17">
        <v>0.28028123523689302</v>
      </c>
      <c r="T11" s="17">
        <v>0.29045046570479799</v>
      </c>
      <c r="U11" s="17">
        <v>0.373260433178215</v>
      </c>
      <c r="V11" s="17">
        <v>0.28290541120426399</v>
      </c>
      <c r="W11" s="17">
        <v>0.208633506982186</v>
      </c>
      <c r="X11" s="17">
        <v>0.33594185745972899</v>
      </c>
      <c r="Y11" s="17">
        <v>0.238880536444629</v>
      </c>
      <c r="Z11" s="17">
        <v>0.22372848717517499</v>
      </c>
      <c r="AA11" s="17">
        <v>0.23804032014291401</v>
      </c>
      <c r="AB11" s="17">
        <v>0.34824587721646899</v>
      </c>
      <c r="AC11" s="17">
        <v>0.24459170542239</v>
      </c>
      <c r="AD11" s="17">
        <v>0.29980282863896002</v>
      </c>
      <c r="AE11" s="17"/>
      <c r="AF11" s="17">
        <v>0.280894162754595</v>
      </c>
      <c r="AG11" s="17">
        <v>0.285562537188429</v>
      </c>
      <c r="AH11" s="17">
        <v>0.321630056167718</v>
      </c>
      <c r="AI11" s="17"/>
      <c r="AJ11" s="17">
        <v>0.28195016810670798</v>
      </c>
      <c r="AK11" s="17">
        <v>0.23488690422922201</v>
      </c>
      <c r="AL11" s="17">
        <v>0.30131371073853103</v>
      </c>
      <c r="AM11" s="17">
        <v>0.33067786152858197</v>
      </c>
      <c r="AN11" s="17">
        <v>0.31403742916649902</v>
      </c>
      <c r="AO11" s="17"/>
      <c r="AP11" s="17">
        <v>0.28797010583525101</v>
      </c>
      <c r="AQ11" s="17">
        <v>0.25254105959420697</v>
      </c>
      <c r="AR11" s="17">
        <v>0.27122826303284397</v>
      </c>
      <c r="AS11" s="17"/>
      <c r="AT11" s="17">
        <v>0.27486090035879501</v>
      </c>
      <c r="AU11" s="17">
        <v>0.31087360012860898</v>
      </c>
      <c r="AV11" s="17">
        <v>0.28680137364163599</v>
      </c>
      <c r="AW11" s="17">
        <v>0.226191504327557</v>
      </c>
      <c r="AX11" s="17">
        <v>0.27080064039754598</v>
      </c>
      <c r="AY11" s="17">
        <v>0.36577918918483099</v>
      </c>
    </row>
    <row r="12" spans="2:51" x14ac:dyDescent="0.35">
      <c r="B12" s="18" t="s">
        <v>339</v>
      </c>
      <c r="C12" s="17">
        <v>3.8136903025069002E-2</v>
      </c>
      <c r="D12" s="17">
        <v>3.6170246841250003E-2</v>
      </c>
      <c r="E12" s="17">
        <v>4.02494116765802E-2</v>
      </c>
      <c r="F12" s="17"/>
      <c r="G12" s="17">
        <v>5.3546734324057599E-2</v>
      </c>
      <c r="H12" s="17">
        <v>2.5687015060073301E-2</v>
      </c>
      <c r="I12" s="17">
        <v>2.66418333623091E-2</v>
      </c>
      <c r="J12" s="17">
        <v>4.4685619642735597E-2</v>
      </c>
      <c r="K12" s="17">
        <v>4.9430243357389797E-2</v>
      </c>
      <c r="L12" s="17">
        <v>3.67008077492159E-2</v>
      </c>
      <c r="M12" s="17"/>
      <c r="N12" s="17">
        <v>4.0485209611233197E-2</v>
      </c>
      <c r="O12" s="17">
        <v>3.5879757435716197E-2</v>
      </c>
      <c r="P12" s="17">
        <v>2.7569072217236801E-2</v>
      </c>
      <c r="Q12" s="17">
        <v>4.4076206995471198E-2</v>
      </c>
      <c r="R12" s="17"/>
      <c r="S12" s="17">
        <v>1.47329145334659E-2</v>
      </c>
      <c r="T12" s="17">
        <v>3.0090683015879499E-2</v>
      </c>
      <c r="U12" s="17">
        <v>3.20444322948591E-2</v>
      </c>
      <c r="V12" s="17">
        <v>1.6699660064506201E-2</v>
      </c>
      <c r="W12" s="17">
        <v>8.3308239568185297E-2</v>
      </c>
      <c r="X12" s="17">
        <v>4.6662798048240799E-2</v>
      </c>
      <c r="Y12" s="17">
        <v>6.6965167588628402E-2</v>
      </c>
      <c r="Z12" s="17">
        <v>7.2255555498971294E-2</v>
      </c>
      <c r="AA12" s="17">
        <v>3.8432726502743403E-2</v>
      </c>
      <c r="AB12" s="17">
        <v>3.7959415963845999E-2</v>
      </c>
      <c r="AC12" s="17">
        <v>2.8469665667017301E-2</v>
      </c>
      <c r="AD12" s="17">
        <v>3.5797554523764701E-2</v>
      </c>
      <c r="AE12" s="17"/>
      <c r="AF12" s="17">
        <v>4.2065026943312302E-2</v>
      </c>
      <c r="AG12" s="17">
        <v>3.8632423631983701E-2</v>
      </c>
      <c r="AH12" s="17">
        <v>2.70456315330742E-2</v>
      </c>
      <c r="AI12" s="17"/>
      <c r="AJ12" s="17">
        <v>4.3049216677952598E-2</v>
      </c>
      <c r="AK12" s="17">
        <v>4.63895600500712E-2</v>
      </c>
      <c r="AL12" s="17">
        <v>3.3876707620494897E-2</v>
      </c>
      <c r="AM12" s="17">
        <v>5.30870980220235E-2</v>
      </c>
      <c r="AN12" s="17">
        <v>2.2110243975282901E-2</v>
      </c>
      <c r="AO12" s="17"/>
      <c r="AP12" s="17">
        <v>3.71917012830556E-2</v>
      </c>
      <c r="AQ12" s="17">
        <v>4.0129918646966502E-2</v>
      </c>
      <c r="AR12" s="17">
        <v>1.1439251079323601E-2</v>
      </c>
      <c r="AS12" s="17"/>
      <c r="AT12" s="17">
        <v>3.9191507184599697E-2</v>
      </c>
      <c r="AU12" s="17">
        <v>3.4824343626269502E-2</v>
      </c>
      <c r="AV12" s="17">
        <v>5.8753330251891903E-2</v>
      </c>
      <c r="AW12" s="17">
        <v>2.4764501136330001E-2</v>
      </c>
      <c r="AX12" s="17">
        <v>3.8867574513939601E-2</v>
      </c>
      <c r="AY12" s="17">
        <v>4.9553349020400601E-2</v>
      </c>
    </row>
    <row r="13" spans="2:51" x14ac:dyDescent="0.35">
      <c r="B13" s="18" t="s">
        <v>72</v>
      </c>
      <c r="C13" s="19">
        <v>4.1221774940920899E-2</v>
      </c>
      <c r="D13" s="19">
        <v>3.4825533178242302E-2</v>
      </c>
      <c r="E13" s="19">
        <v>4.7696928689850197E-2</v>
      </c>
      <c r="F13" s="19"/>
      <c r="G13" s="19">
        <v>3.5038034122886197E-2</v>
      </c>
      <c r="H13" s="19">
        <v>1.1545255146540701E-2</v>
      </c>
      <c r="I13" s="19">
        <v>3.1324313039308702E-2</v>
      </c>
      <c r="J13" s="19">
        <v>3.6433760865551501E-2</v>
      </c>
      <c r="K13" s="19">
        <v>5.8648855087710901E-2</v>
      </c>
      <c r="L13" s="19">
        <v>7.01343231381827E-2</v>
      </c>
      <c r="M13" s="19"/>
      <c r="N13" s="19">
        <v>3.7140774367857197E-2</v>
      </c>
      <c r="O13" s="19">
        <v>3.22444027373507E-2</v>
      </c>
      <c r="P13" s="19">
        <v>3.02574849723335E-2</v>
      </c>
      <c r="Q13" s="19">
        <v>6.1044752734076099E-2</v>
      </c>
      <c r="R13" s="19"/>
      <c r="S13" s="19">
        <v>3.9770091769776098E-2</v>
      </c>
      <c r="T13" s="19">
        <v>5.1661376263359503E-2</v>
      </c>
      <c r="U13" s="19">
        <v>3.9769301851373499E-2</v>
      </c>
      <c r="V13" s="19">
        <v>7.1838644363255905E-2</v>
      </c>
      <c r="W13" s="19">
        <v>2.4210692958329401E-2</v>
      </c>
      <c r="X13" s="19">
        <v>4.4636242958529498E-2</v>
      </c>
      <c r="Y13" s="19">
        <v>4.2383887350377999E-2</v>
      </c>
      <c r="Z13" s="19">
        <v>3.31641246946935E-2</v>
      </c>
      <c r="AA13" s="19">
        <v>4.1026647899164499E-2</v>
      </c>
      <c r="AB13" s="19">
        <v>1.8807392100532901E-2</v>
      </c>
      <c r="AC13" s="19">
        <v>1.4142975193555601E-2</v>
      </c>
      <c r="AD13" s="19">
        <v>7.3942098263265393E-2</v>
      </c>
      <c r="AE13" s="19"/>
      <c r="AF13" s="19">
        <v>4.5884131553824203E-2</v>
      </c>
      <c r="AG13" s="19">
        <v>4.0628036340361599E-2</v>
      </c>
      <c r="AH13" s="19">
        <v>3.6482287304441398E-2</v>
      </c>
      <c r="AI13" s="19"/>
      <c r="AJ13" s="19">
        <v>5.7658445926454902E-2</v>
      </c>
      <c r="AK13" s="19">
        <v>1.9147504510993899E-2</v>
      </c>
      <c r="AL13" s="19">
        <v>5.2729099249029597E-2</v>
      </c>
      <c r="AM13" s="19">
        <v>0.157198887866039</v>
      </c>
      <c r="AN13" s="19">
        <v>2.9971768228692401E-2</v>
      </c>
      <c r="AO13" s="19"/>
      <c r="AP13" s="19">
        <v>5.0230753699317399E-2</v>
      </c>
      <c r="AQ13" s="19">
        <v>2.3425956842775202E-2</v>
      </c>
      <c r="AR13" s="19">
        <v>6.2766264874918307E-2</v>
      </c>
      <c r="AS13" s="19"/>
      <c r="AT13" s="19">
        <v>5.6476875316183103E-2</v>
      </c>
      <c r="AU13" s="19">
        <v>2.8545525845188699E-2</v>
      </c>
      <c r="AV13" s="19">
        <v>4.3414964189950001E-2</v>
      </c>
      <c r="AW13" s="19">
        <v>5.7743167938297903E-2</v>
      </c>
      <c r="AX13" s="19">
        <v>1.58746495863866E-2</v>
      </c>
      <c r="AY13" s="19">
        <v>7.7674001332229806E-2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2.8578137796699099E-2</v>
      </c>
      <c r="D9" s="17">
        <v>3.5289101955986599E-2</v>
      </c>
      <c r="E9" s="17">
        <v>2.21273762673894E-2</v>
      </c>
      <c r="F9" s="17"/>
      <c r="G9" s="17">
        <v>4.61213934946028E-2</v>
      </c>
      <c r="H9" s="17">
        <v>6.1171216717924699E-2</v>
      </c>
      <c r="I9" s="17">
        <v>4.0395275807826599E-2</v>
      </c>
      <c r="J9" s="17">
        <v>2.3255710908989199E-2</v>
      </c>
      <c r="K9" s="17">
        <v>0</v>
      </c>
      <c r="L9" s="17">
        <v>3.1000521950906002E-3</v>
      </c>
      <c r="M9" s="17"/>
      <c r="N9" s="17">
        <v>3.1722424502801001E-2</v>
      </c>
      <c r="O9" s="17">
        <v>2.7368209564439701E-2</v>
      </c>
      <c r="P9" s="17">
        <v>2.9065731796620399E-2</v>
      </c>
      <c r="Q9" s="17">
        <v>2.63942751950785E-2</v>
      </c>
      <c r="R9" s="17"/>
      <c r="S9" s="17">
        <v>5.5903063074920697E-2</v>
      </c>
      <c r="T9" s="17">
        <v>1.8744773590227901E-2</v>
      </c>
      <c r="U9" s="17">
        <v>1.02665942029125E-2</v>
      </c>
      <c r="V9" s="17">
        <v>3.2646927309437801E-2</v>
      </c>
      <c r="W9" s="17">
        <v>3.8680078020568297E-2</v>
      </c>
      <c r="X9" s="17">
        <v>4.2852528960695802E-2</v>
      </c>
      <c r="Y9" s="17">
        <v>9.0534325559555907E-3</v>
      </c>
      <c r="Z9" s="17">
        <v>3.4608875385887299E-2</v>
      </c>
      <c r="AA9" s="17">
        <v>2.79209952643804E-2</v>
      </c>
      <c r="AB9" s="17">
        <v>1.83011840980918E-2</v>
      </c>
      <c r="AC9" s="17">
        <v>0</v>
      </c>
      <c r="AD9" s="17">
        <v>3.83403464933781E-2</v>
      </c>
      <c r="AE9" s="17"/>
      <c r="AF9" s="17">
        <v>2.1656271364357001E-2</v>
      </c>
      <c r="AG9" s="17">
        <v>4.2613124890818303E-2</v>
      </c>
      <c r="AH9" s="17">
        <v>1.54006792754324E-2</v>
      </c>
      <c r="AI9" s="17"/>
      <c r="AJ9" s="17">
        <v>1.0606163875443801E-2</v>
      </c>
      <c r="AK9" s="17">
        <v>5.8060777238871902E-2</v>
      </c>
      <c r="AL9" s="17">
        <v>1.03934900746257E-2</v>
      </c>
      <c r="AM9" s="17">
        <v>7.8080249046282399E-2</v>
      </c>
      <c r="AN9" s="17">
        <v>2.1153643618562701E-2</v>
      </c>
      <c r="AO9" s="17"/>
      <c r="AP9" s="17">
        <v>2.1890421199287202E-2</v>
      </c>
      <c r="AQ9" s="17">
        <v>4.1654112066532703E-2</v>
      </c>
      <c r="AR9" s="17">
        <v>1.99264741017093E-2</v>
      </c>
      <c r="AS9" s="17"/>
      <c r="AT9" s="17">
        <v>1.29710657151545E-2</v>
      </c>
      <c r="AU9" s="17">
        <v>3.2870969778828002E-2</v>
      </c>
      <c r="AV9" s="17">
        <v>2.1393239337345299E-2</v>
      </c>
      <c r="AW9" s="17">
        <v>3.4595429846750098E-2</v>
      </c>
      <c r="AX9" s="17">
        <v>4.7413905174703203E-2</v>
      </c>
      <c r="AY9" s="17">
        <v>2.5174418828804598E-2</v>
      </c>
    </row>
    <row r="10" spans="2:51" x14ac:dyDescent="0.35">
      <c r="B10" s="18" t="s">
        <v>337</v>
      </c>
      <c r="C10" s="17">
        <v>0.13681548593041901</v>
      </c>
      <c r="D10" s="17">
        <v>0.15083604796545899</v>
      </c>
      <c r="E10" s="17">
        <v>0.123706759037015</v>
      </c>
      <c r="F10" s="17"/>
      <c r="G10" s="17">
        <v>0.245869594880892</v>
      </c>
      <c r="H10" s="17">
        <v>0.191873645234692</v>
      </c>
      <c r="I10" s="17">
        <v>0.13350363140424901</v>
      </c>
      <c r="J10" s="17">
        <v>0.17108569543626201</v>
      </c>
      <c r="K10" s="17">
        <v>6.8185268138048399E-2</v>
      </c>
      <c r="L10" s="17">
        <v>4.8283042929876202E-2</v>
      </c>
      <c r="M10" s="17"/>
      <c r="N10" s="17">
        <v>0.143944496660011</v>
      </c>
      <c r="O10" s="17">
        <v>0.140494152740747</v>
      </c>
      <c r="P10" s="17">
        <v>0.13279842406581199</v>
      </c>
      <c r="Q10" s="17">
        <v>0.12984874336357799</v>
      </c>
      <c r="R10" s="17"/>
      <c r="S10" s="17">
        <v>0.20443845755856799</v>
      </c>
      <c r="T10" s="17">
        <v>0.105522298390424</v>
      </c>
      <c r="U10" s="17">
        <v>7.0911564828649104E-2</v>
      </c>
      <c r="V10" s="17">
        <v>8.0384724074230696E-2</v>
      </c>
      <c r="W10" s="17">
        <v>0.15031467938768101</v>
      </c>
      <c r="X10" s="17">
        <v>0.14712311317993901</v>
      </c>
      <c r="Y10" s="17">
        <v>0.11892030319152801</v>
      </c>
      <c r="Z10" s="17">
        <v>0.137981123972961</v>
      </c>
      <c r="AA10" s="17">
        <v>0.17743456634994301</v>
      </c>
      <c r="AB10" s="17">
        <v>0.146873541568462</v>
      </c>
      <c r="AC10" s="17">
        <v>0.14097931648470899</v>
      </c>
      <c r="AD10" s="17">
        <v>3.43973405642942E-2</v>
      </c>
      <c r="AE10" s="17"/>
      <c r="AF10" s="17">
        <v>0.100942636918914</v>
      </c>
      <c r="AG10" s="17">
        <v>0.14193368208769899</v>
      </c>
      <c r="AH10" s="17">
        <v>0.15516993976198501</v>
      </c>
      <c r="AI10" s="17"/>
      <c r="AJ10" s="17">
        <v>0.10691746753549999</v>
      </c>
      <c r="AK10" s="17">
        <v>0.16589836881936401</v>
      </c>
      <c r="AL10" s="17">
        <v>0.11371843527520201</v>
      </c>
      <c r="AM10" s="17">
        <v>4.9958348495203003E-2</v>
      </c>
      <c r="AN10" s="17">
        <v>0.14791963316770901</v>
      </c>
      <c r="AO10" s="17"/>
      <c r="AP10" s="17">
        <v>0.13533911696990999</v>
      </c>
      <c r="AQ10" s="17">
        <v>0.15080920507788001</v>
      </c>
      <c r="AR10" s="17">
        <v>0.147299139564118</v>
      </c>
      <c r="AS10" s="17"/>
      <c r="AT10" s="17">
        <v>9.0756936384862499E-2</v>
      </c>
      <c r="AU10" s="17">
        <v>0.126514925839943</v>
      </c>
      <c r="AV10" s="17">
        <v>0.176313445410546</v>
      </c>
      <c r="AW10" s="17">
        <v>0.15107795564571699</v>
      </c>
      <c r="AX10" s="17">
        <v>0.200846055108412</v>
      </c>
      <c r="AY10" s="17">
        <v>0.20360761095999899</v>
      </c>
    </row>
    <row r="11" spans="2:51" x14ac:dyDescent="0.35">
      <c r="B11" s="18" t="s">
        <v>338</v>
      </c>
      <c r="C11" s="17">
        <v>0.39495546200714898</v>
      </c>
      <c r="D11" s="17">
        <v>0.39538823805435003</v>
      </c>
      <c r="E11" s="17">
        <v>0.39320049277073799</v>
      </c>
      <c r="F11" s="17"/>
      <c r="G11" s="17">
        <v>0.43637573833235899</v>
      </c>
      <c r="H11" s="17">
        <v>0.49391698728715799</v>
      </c>
      <c r="I11" s="17">
        <v>0.51030686467257003</v>
      </c>
      <c r="J11" s="17">
        <v>0.407285449962691</v>
      </c>
      <c r="K11" s="17">
        <v>0.33656442085166</v>
      </c>
      <c r="L11" s="17">
        <v>0.224413821449817</v>
      </c>
      <c r="M11" s="17"/>
      <c r="N11" s="17">
        <v>0.382594186862668</v>
      </c>
      <c r="O11" s="17">
        <v>0.41555918576222001</v>
      </c>
      <c r="P11" s="17">
        <v>0.37790065613423701</v>
      </c>
      <c r="Q11" s="17">
        <v>0.40031137784715598</v>
      </c>
      <c r="R11" s="17"/>
      <c r="S11" s="17">
        <v>0.41019239510727901</v>
      </c>
      <c r="T11" s="17">
        <v>0.35597884530984403</v>
      </c>
      <c r="U11" s="17">
        <v>0.36266736687668499</v>
      </c>
      <c r="V11" s="17">
        <v>0.32744374085009198</v>
      </c>
      <c r="W11" s="17">
        <v>0.45861648662962101</v>
      </c>
      <c r="X11" s="17">
        <v>0.44768572445223798</v>
      </c>
      <c r="Y11" s="17">
        <v>0.369553360931269</v>
      </c>
      <c r="Z11" s="17">
        <v>0.34469245083526001</v>
      </c>
      <c r="AA11" s="17">
        <v>0.35393460127549198</v>
      </c>
      <c r="AB11" s="17">
        <v>0.40142425186174402</v>
      </c>
      <c r="AC11" s="17">
        <v>0.48486102234933398</v>
      </c>
      <c r="AD11" s="17">
        <v>0.60540745136381802</v>
      </c>
      <c r="AE11" s="17"/>
      <c r="AF11" s="17">
        <v>0.33276357705631998</v>
      </c>
      <c r="AG11" s="17">
        <v>0.42876858300422399</v>
      </c>
      <c r="AH11" s="17">
        <v>0.4083539956901</v>
      </c>
      <c r="AI11" s="17"/>
      <c r="AJ11" s="17">
        <v>0.33930944125167301</v>
      </c>
      <c r="AK11" s="17">
        <v>0.45945888414863001</v>
      </c>
      <c r="AL11" s="17">
        <v>0.390356780431868</v>
      </c>
      <c r="AM11" s="17">
        <v>0.27865663511622202</v>
      </c>
      <c r="AN11" s="17">
        <v>0.39747215522356499</v>
      </c>
      <c r="AO11" s="17"/>
      <c r="AP11" s="17">
        <v>0.36076741894504999</v>
      </c>
      <c r="AQ11" s="17">
        <v>0.44308135813454103</v>
      </c>
      <c r="AR11" s="17">
        <v>0.45667029915895302</v>
      </c>
      <c r="AS11" s="17"/>
      <c r="AT11" s="17">
        <v>0.28046575705694099</v>
      </c>
      <c r="AU11" s="17">
        <v>0.48498062416307502</v>
      </c>
      <c r="AV11" s="17">
        <v>0.45515455323854298</v>
      </c>
      <c r="AW11" s="17">
        <v>0.39656922875791101</v>
      </c>
      <c r="AX11" s="17">
        <v>0.45952323216310698</v>
      </c>
      <c r="AY11" s="17">
        <v>0.36192204191465499</v>
      </c>
    </row>
    <row r="12" spans="2:51" x14ac:dyDescent="0.35">
      <c r="B12" s="18" t="s">
        <v>339</v>
      </c>
      <c r="C12" s="17">
        <v>0.37262890950771299</v>
      </c>
      <c r="D12" s="17">
        <v>0.37098444960458998</v>
      </c>
      <c r="E12" s="17">
        <v>0.37446337978164901</v>
      </c>
      <c r="F12" s="17"/>
      <c r="G12" s="17">
        <v>0.19566933083728799</v>
      </c>
      <c r="H12" s="17">
        <v>0.21264688871673901</v>
      </c>
      <c r="I12" s="17">
        <v>0.25003832388343</v>
      </c>
      <c r="J12" s="17">
        <v>0.31930431337748699</v>
      </c>
      <c r="K12" s="17">
        <v>0.52357918576159801</v>
      </c>
      <c r="L12" s="17">
        <v>0.64971116404688101</v>
      </c>
      <c r="M12" s="17"/>
      <c r="N12" s="17">
        <v>0.37740678759602098</v>
      </c>
      <c r="O12" s="17">
        <v>0.36838954798667201</v>
      </c>
      <c r="P12" s="17">
        <v>0.39904453431603298</v>
      </c>
      <c r="Q12" s="17">
        <v>0.34842451256812301</v>
      </c>
      <c r="R12" s="17"/>
      <c r="S12" s="17">
        <v>0.27043768943783297</v>
      </c>
      <c r="T12" s="17">
        <v>0.46181010643934001</v>
      </c>
      <c r="U12" s="17">
        <v>0.50498461814691897</v>
      </c>
      <c r="V12" s="17">
        <v>0.46683870404097599</v>
      </c>
      <c r="W12" s="17">
        <v>0.30747411156471699</v>
      </c>
      <c r="X12" s="17">
        <v>0.285902251990308</v>
      </c>
      <c r="Y12" s="17">
        <v>0.36329777378196798</v>
      </c>
      <c r="Z12" s="17">
        <v>0.372652928316898</v>
      </c>
      <c r="AA12" s="17">
        <v>0.38804115295670599</v>
      </c>
      <c r="AB12" s="17">
        <v>0.37631825596701302</v>
      </c>
      <c r="AC12" s="17">
        <v>0.339864216547697</v>
      </c>
      <c r="AD12" s="17">
        <v>0.32185486157851001</v>
      </c>
      <c r="AE12" s="17"/>
      <c r="AF12" s="17">
        <v>0.48435274754559099</v>
      </c>
      <c r="AG12" s="17">
        <v>0.31980780817149501</v>
      </c>
      <c r="AH12" s="17">
        <v>0.33647759156240797</v>
      </c>
      <c r="AI12" s="17"/>
      <c r="AJ12" s="17">
        <v>0.47423140545698</v>
      </c>
      <c r="AK12" s="17">
        <v>0.26755814387918198</v>
      </c>
      <c r="AL12" s="17">
        <v>0.42656115396389599</v>
      </c>
      <c r="AM12" s="17">
        <v>0.41333947318341902</v>
      </c>
      <c r="AN12" s="17">
        <v>0.33714249689875803</v>
      </c>
      <c r="AO12" s="17"/>
      <c r="AP12" s="17">
        <v>0.40646333076172397</v>
      </c>
      <c r="AQ12" s="17">
        <v>0.32062686793791001</v>
      </c>
      <c r="AR12" s="17">
        <v>0.32066771755751</v>
      </c>
      <c r="AS12" s="17"/>
      <c r="AT12" s="17">
        <v>0.54666677361924798</v>
      </c>
      <c r="AU12" s="17">
        <v>0.29542996373151997</v>
      </c>
      <c r="AV12" s="17">
        <v>0.29323171735952303</v>
      </c>
      <c r="AW12" s="17">
        <v>0.28218338999381998</v>
      </c>
      <c r="AX12" s="17">
        <v>0.24397385713582401</v>
      </c>
      <c r="AY12" s="17">
        <v>0.33153137672090699</v>
      </c>
    </row>
    <row r="13" spans="2:51" x14ac:dyDescent="0.35">
      <c r="B13" s="18" t="s">
        <v>72</v>
      </c>
      <c r="C13" s="19">
        <v>6.7022004758019005E-2</v>
      </c>
      <c r="D13" s="19">
        <v>4.7502162419613699E-2</v>
      </c>
      <c r="E13" s="19">
        <v>8.6501992143208598E-2</v>
      </c>
      <c r="F13" s="19"/>
      <c r="G13" s="19">
        <v>7.5963942454858505E-2</v>
      </c>
      <c r="H13" s="19">
        <v>4.0391262043485997E-2</v>
      </c>
      <c r="I13" s="19">
        <v>6.5755904231923706E-2</v>
      </c>
      <c r="J13" s="19">
        <v>7.9068830314570501E-2</v>
      </c>
      <c r="K13" s="19">
        <v>7.1671125248693707E-2</v>
      </c>
      <c r="L13" s="19">
        <v>7.4491919378335603E-2</v>
      </c>
      <c r="M13" s="19"/>
      <c r="N13" s="19">
        <v>6.4332104378499205E-2</v>
      </c>
      <c r="O13" s="19">
        <v>4.8188903945921603E-2</v>
      </c>
      <c r="P13" s="19">
        <v>6.1190653687297897E-2</v>
      </c>
      <c r="Q13" s="19">
        <v>9.5021091026064097E-2</v>
      </c>
      <c r="R13" s="19"/>
      <c r="S13" s="19">
        <v>5.90283948213998E-2</v>
      </c>
      <c r="T13" s="19">
        <v>5.79439762701629E-2</v>
      </c>
      <c r="U13" s="19">
        <v>5.11698559448346E-2</v>
      </c>
      <c r="V13" s="19">
        <v>9.2685903725263002E-2</v>
      </c>
      <c r="W13" s="19">
        <v>4.4914644397413002E-2</v>
      </c>
      <c r="X13" s="19">
        <v>7.6436381416819701E-2</v>
      </c>
      <c r="Y13" s="19">
        <v>0.13917512953927999</v>
      </c>
      <c r="Z13" s="19">
        <v>0.110064621488993</v>
      </c>
      <c r="AA13" s="19">
        <v>5.26686841534783E-2</v>
      </c>
      <c r="AB13" s="19">
        <v>5.7082766504688402E-2</v>
      </c>
      <c r="AC13" s="19">
        <v>3.4295444618260999E-2</v>
      </c>
      <c r="AD13" s="19">
        <v>0</v>
      </c>
      <c r="AE13" s="19"/>
      <c r="AF13" s="19">
        <v>6.0284767114817998E-2</v>
      </c>
      <c r="AG13" s="19">
        <v>6.6876801845762807E-2</v>
      </c>
      <c r="AH13" s="19">
        <v>8.4597793710074795E-2</v>
      </c>
      <c r="AI13" s="19"/>
      <c r="AJ13" s="19">
        <v>6.8935521880403305E-2</v>
      </c>
      <c r="AK13" s="19">
        <v>4.9023825913952102E-2</v>
      </c>
      <c r="AL13" s="19">
        <v>5.8970140254407798E-2</v>
      </c>
      <c r="AM13" s="19">
        <v>0.179965294158874</v>
      </c>
      <c r="AN13" s="19">
        <v>9.6312071091405202E-2</v>
      </c>
      <c r="AO13" s="19"/>
      <c r="AP13" s="19">
        <v>7.5539712124029296E-2</v>
      </c>
      <c r="AQ13" s="19">
        <v>4.38284567831373E-2</v>
      </c>
      <c r="AR13" s="19">
        <v>5.5436369617710403E-2</v>
      </c>
      <c r="AS13" s="19"/>
      <c r="AT13" s="19">
        <v>6.9139467223793397E-2</v>
      </c>
      <c r="AU13" s="19">
        <v>6.02035164866341E-2</v>
      </c>
      <c r="AV13" s="19">
        <v>5.3907044654043001E-2</v>
      </c>
      <c r="AW13" s="19">
        <v>0.13557399575580201</v>
      </c>
      <c r="AX13" s="19">
        <v>4.8242950417953498E-2</v>
      </c>
      <c r="AY13" s="19">
        <v>7.7764551575634902E-2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9.3123405866124304E-2</v>
      </c>
      <c r="D9" s="17">
        <v>9.9869933746372402E-2</v>
      </c>
      <c r="E9" s="17">
        <v>8.6945955951377996E-2</v>
      </c>
      <c r="F9" s="17"/>
      <c r="G9" s="17">
        <v>0.149968573039369</v>
      </c>
      <c r="H9" s="17">
        <v>0.11563428203039899</v>
      </c>
      <c r="I9" s="17">
        <v>8.2024650611777994E-2</v>
      </c>
      <c r="J9" s="17">
        <v>9.6113561609311796E-2</v>
      </c>
      <c r="K9" s="17">
        <v>7.2795064193575607E-2</v>
      </c>
      <c r="L9" s="17">
        <v>5.9525673408105703E-2</v>
      </c>
      <c r="M9" s="17"/>
      <c r="N9" s="17">
        <v>8.1995807763942094E-2</v>
      </c>
      <c r="O9" s="17">
        <v>0.111724583740093</v>
      </c>
      <c r="P9" s="17">
        <v>8.3879125370141305E-2</v>
      </c>
      <c r="Q9" s="17">
        <v>9.3506368895452205E-2</v>
      </c>
      <c r="R9" s="17"/>
      <c r="S9" s="17">
        <v>0.108068735186929</v>
      </c>
      <c r="T9" s="17">
        <v>5.3329025113054603E-2</v>
      </c>
      <c r="U9" s="17">
        <v>5.9080728041427603E-2</v>
      </c>
      <c r="V9" s="17">
        <v>8.5022461398912896E-2</v>
      </c>
      <c r="W9" s="17">
        <v>9.44387591679577E-2</v>
      </c>
      <c r="X9" s="17">
        <v>5.9052464813897497E-2</v>
      </c>
      <c r="Y9" s="17">
        <v>0.120142055005017</v>
      </c>
      <c r="Z9" s="17">
        <v>9.3602613806390705E-2</v>
      </c>
      <c r="AA9" s="17">
        <v>0.14938555083348301</v>
      </c>
      <c r="AB9" s="17">
        <v>6.1090716627447798E-2</v>
      </c>
      <c r="AC9" s="17">
        <v>0.14556756025881001</v>
      </c>
      <c r="AD9" s="17">
        <v>0.106896708483745</v>
      </c>
      <c r="AE9" s="17"/>
      <c r="AF9" s="17">
        <v>6.0548392846296699E-2</v>
      </c>
      <c r="AG9" s="17">
        <v>0.118883923250234</v>
      </c>
      <c r="AH9" s="17">
        <v>9.1014572461969506E-2</v>
      </c>
      <c r="AI9" s="17"/>
      <c r="AJ9" s="17">
        <v>5.3344592433093002E-2</v>
      </c>
      <c r="AK9" s="17">
        <v>0.13737606008370201</v>
      </c>
      <c r="AL9" s="17">
        <v>7.8520667852688603E-2</v>
      </c>
      <c r="AM9" s="17">
        <v>0</v>
      </c>
      <c r="AN9" s="17">
        <v>7.0069505369355495E-2</v>
      </c>
      <c r="AO9" s="17"/>
      <c r="AP9" s="17">
        <v>5.9605646570064001E-2</v>
      </c>
      <c r="AQ9" s="17">
        <v>0.13188374254886101</v>
      </c>
      <c r="AR9" s="17">
        <v>0.13607562274846399</v>
      </c>
      <c r="AS9" s="17"/>
      <c r="AT9" s="17">
        <v>7.7908521817246695E-2</v>
      </c>
      <c r="AU9" s="17">
        <v>7.99418305945679E-2</v>
      </c>
      <c r="AV9" s="17">
        <v>0.141080008807276</v>
      </c>
      <c r="AW9" s="17">
        <v>8.8675032367812295E-2</v>
      </c>
      <c r="AX9" s="17">
        <v>0.12419278729145</v>
      </c>
      <c r="AY9" s="17">
        <v>5.5258749853089102E-2</v>
      </c>
    </row>
    <row r="10" spans="2:51" x14ac:dyDescent="0.35">
      <c r="B10" s="18" t="s">
        <v>337</v>
      </c>
      <c r="C10" s="17">
        <v>0.38100354658611302</v>
      </c>
      <c r="D10" s="17">
        <v>0.38958663732672</v>
      </c>
      <c r="E10" s="17">
        <v>0.37101117523247101</v>
      </c>
      <c r="F10" s="17"/>
      <c r="G10" s="17">
        <v>0.40144347662277102</v>
      </c>
      <c r="H10" s="17">
        <v>0.429046136059831</v>
      </c>
      <c r="I10" s="17">
        <v>0.41306698454047402</v>
      </c>
      <c r="J10" s="17">
        <v>0.38880774490386499</v>
      </c>
      <c r="K10" s="17">
        <v>0.32513907289252503</v>
      </c>
      <c r="L10" s="17">
        <v>0.333757368476431</v>
      </c>
      <c r="M10" s="17"/>
      <c r="N10" s="17">
        <v>0.415753247133054</v>
      </c>
      <c r="O10" s="17">
        <v>0.40371391632276998</v>
      </c>
      <c r="P10" s="17">
        <v>0.33676699858429698</v>
      </c>
      <c r="Q10" s="17">
        <v>0.356219646713681</v>
      </c>
      <c r="R10" s="17"/>
      <c r="S10" s="17">
        <v>0.40888753766387897</v>
      </c>
      <c r="T10" s="17">
        <v>0.36696012359369501</v>
      </c>
      <c r="U10" s="17">
        <v>0.34247777258454998</v>
      </c>
      <c r="V10" s="17">
        <v>0.35478109602368701</v>
      </c>
      <c r="W10" s="17">
        <v>0.39049652589725298</v>
      </c>
      <c r="X10" s="17">
        <v>0.37187308621919501</v>
      </c>
      <c r="Y10" s="17">
        <v>0.35537002693620501</v>
      </c>
      <c r="Z10" s="17">
        <v>0.46131736289507602</v>
      </c>
      <c r="AA10" s="17">
        <v>0.39300555089478101</v>
      </c>
      <c r="AB10" s="17">
        <v>0.44556757653395102</v>
      </c>
      <c r="AC10" s="17">
        <v>0.298249223729459</v>
      </c>
      <c r="AD10" s="17">
        <v>0.365887153404021</v>
      </c>
      <c r="AE10" s="17"/>
      <c r="AF10" s="17">
        <v>0.30878811296020497</v>
      </c>
      <c r="AG10" s="17">
        <v>0.44851627281378498</v>
      </c>
      <c r="AH10" s="17">
        <v>0.29979681752035903</v>
      </c>
      <c r="AI10" s="17"/>
      <c r="AJ10" s="17">
        <v>0.30251354662191998</v>
      </c>
      <c r="AK10" s="17">
        <v>0.45107021203930098</v>
      </c>
      <c r="AL10" s="17">
        <v>0.44794041320587702</v>
      </c>
      <c r="AM10" s="17">
        <v>0.274060992744801</v>
      </c>
      <c r="AN10" s="17">
        <v>0.34810832975897599</v>
      </c>
      <c r="AO10" s="17"/>
      <c r="AP10" s="17">
        <v>0.31099509914851298</v>
      </c>
      <c r="AQ10" s="17">
        <v>0.45875543525048301</v>
      </c>
      <c r="AR10" s="17">
        <v>0.42087934054779702</v>
      </c>
      <c r="AS10" s="17"/>
      <c r="AT10" s="17">
        <v>0.326392730171358</v>
      </c>
      <c r="AU10" s="17">
        <v>0.41090004960653298</v>
      </c>
      <c r="AV10" s="17">
        <v>0.35081599619451898</v>
      </c>
      <c r="AW10" s="17">
        <v>0.37675690243735499</v>
      </c>
      <c r="AX10" s="17">
        <v>0.44360504328782602</v>
      </c>
      <c r="AY10" s="17">
        <v>0.42888349314993002</v>
      </c>
    </row>
    <row r="11" spans="2:51" x14ac:dyDescent="0.35">
      <c r="B11" s="18" t="s">
        <v>338</v>
      </c>
      <c r="C11" s="17">
        <v>0.34136002580431202</v>
      </c>
      <c r="D11" s="17">
        <v>0.310609093045844</v>
      </c>
      <c r="E11" s="17">
        <v>0.37178573184587599</v>
      </c>
      <c r="F11" s="17"/>
      <c r="G11" s="17">
        <v>0.29243880754677498</v>
      </c>
      <c r="H11" s="17">
        <v>0.311219024740369</v>
      </c>
      <c r="I11" s="17">
        <v>0.338976244410088</v>
      </c>
      <c r="J11" s="17">
        <v>0.33009522070435798</v>
      </c>
      <c r="K11" s="17">
        <v>0.40691201369421798</v>
      </c>
      <c r="L11" s="17">
        <v>0.36291240306227801</v>
      </c>
      <c r="M11" s="17"/>
      <c r="N11" s="17">
        <v>0.32922304887116499</v>
      </c>
      <c r="O11" s="17">
        <v>0.32411353734672299</v>
      </c>
      <c r="P11" s="17">
        <v>0.36796035401599703</v>
      </c>
      <c r="Q11" s="17">
        <v>0.35390821805749201</v>
      </c>
      <c r="R11" s="17"/>
      <c r="S11" s="17">
        <v>0.296725954843439</v>
      </c>
      <c r="T11" s="17">
        <v>0.38788089793061398</v>
      </c>
      <c r="U11" s="17">
        <v>0.35271637922650001</v>
      </c>
      <c r="V11" s="17">
        <v>0.32558888505897798</v>
      </c>
      <c r="W11" s="17">
        <v>0.33225120346833398</v>
      </c>
      <c r="X11" s="17">
        <v>0.44111139137420102</v>
      </c>
      <c r="Y11" s="17">
        <v>0.31784686372687498</v>
      </c>
      <c r="Z11" s="17">
        <v>0.30655222465430498</v>
      </c>
      <c r="AA11" s="17">
        <v>0.29382677242849498</v>
      </c>
      <c r="AB11" s="17">
        <v>0.30250073793549598</v>
      </c>
      <c r="AC11" s="17">
        <v>0.40829609558653401</v>
      </c>
      <c r="AD11" s="17">
        <v>0.35492348705913501</v>
      </c>
      <c r="AE11" s="17"/>
      <c r="AF11" s="17">
        <v>0.373469063427397</v>
      </c>
      <c r="AG11" s="17">
        <v>0.30524551901681901</v>
      </c>
      <c r="AH11" s="17">
        <v>0.42330822326524697</v>
      </c>
      <c r="AI11" s="17"/>
      <c r="AJ11" s="17">
        <v>0.40784987696925501</v>
      </c>
      <c r="AK11" s="17">
        <v>0.28683853001147602</v>
      </c>
      <c r="AL11" s="17">
        <v>0.31789390153900199</v>
      </c>
      <c r="AM11" s="17">
        <v>0.29551069366975402</v>
      </c>
      <c r="AN11" s="17">
        <v>0.35880416385724101</v>
      </c>
      <c r="AO11" s="17"/>
      <c r="AP11" s="17">
        <v>0.43335019136452202</v>
      </c>
      <c r="AQ11" s="17">
        <v>0.28182133090741501</v>
      </c>
      <c r="AR11" s="17">
        <v>0.29989887090172601</v>
      </c>
      <c r="AS11" s="17"/>
      <c r="AT11" s="17">
        <v>0.38438519841871399</v>
      </c>
      <c r="AU11" s="17">
        <v>0.34295425078344</v>
      </c>
      <c r="AV11" s="17">
        <v>0.321845902075997</v>
      </c>
      <c r="AW11" s="17">
        <v>0.301420372140423</v>
      </c>
      <c r="AX11" s="17">
        <v>0.29848784231204001</v>
      </c>
      <c r="AY11" s="17">
        <v>0.256795204501374</v>
      </c>
    </row>
    <row r="12" spans="2:51" x14ac:dyDescent="0.35">
      <c r="B12" s="18" t="s">
        <v>339</v>
      </c>
      <c r="C12" s="17">
        <v>0.119368230344142</v>
      </c>
      <c r="D12" s="17">
        <v>0.145152227350967</v>
      </c>
      <c r="E12" s="17">
        <v>9.4629644568895097E-2</v>
      </c>
      <c r="F12" s="17"/>
      <c r="G12" s="17">
        <v>9.9139952388546601E-2</v>
      </c>
      <c r="H12" s="17">
        <v>0.10237562692812401</v>
      </c>
      <c r="I12" s="17">
        <v>0.106952535441172</v>
      </c>
      <c r="J12" s="17">
        <v>0.11491298123824301</v>
      </c>
      <c r="K12" s="17">
        <v>0.12185861669454599</v>
      </c>
      <c r="L12" s="17">
        <v>0.157370095026929</v>
      </c>
      <c r="M12" s="17"/>
      <c r="N12" s="17">
        <v>0.12031185051597899</v>
      </c>
      <c r="O12" s="17">
        <v>0.114951697245454</v>
      </c>
      <c r="P12" s="17">
        <v>0.14684891043126599</v>
      </c>
      <c r="Q12" s="17">
        <v>9.6319428309588395E-2</v>
      </c>
      <c r="R12" s="17"/>
      <c r="S12" s="17">
        <v>0.123459598939024</v>
      </c>
      <c r="T12" s="17">
        <v>0.11845425465701399</v>
      </c>
      <c r="U12" s="17">
        <v>0.17295193793747099</v>
      </c>
      <c r="V12" s="17">
        <v>0.14079242468797501</v>
      </c>
      <c r="W12" s="17">
        <v>7.4859855593943495E-2</v>
      </c>
      <c r="X12" s="17">
        <v>9.8521937409710506E-2</v>
      </c>
      <c r="Y12" s="17">
        <v>0.12653244743381301</v>
      </c>
      <c r="Z12" s="17">
        <v>0.103587034134603</v>
      </c>
      <c r="AA12" s="17">
        <v>9.9229666627791396E-2</v>
      </c>
      <c r="AB12" s="17">
        <v>0.11578843976817201</v>
      </c>
      <c r="AC12" s="17">
        <v>0.13506990814446501</v>
      </c>
      <c r="AD12" s="17">
        <v>0.134854527187174</v>
      </c>
      <c r="AE12" s="17"/>
      <c r="AF12" s="17">
        <v>0.17955217721991101</v>
      </c>
      <c r="AG12" s="17">
        <v>7.9404530760514305E-2</v>
      </c>
      <c r="AH12" s="17">
        <v>0.103619374353671</v>
      </c>
      <c r="AI12" s="17"/>
      <c r="AJ12" s="17">
        <v>0.16163234521236999</v>
      </c>
      <c r="AK12" s="17">
        <v>9.0945476518135601E-2</v>
      </c>
      <c r="AL12" s="17">
        <v>9.9988655832573894E-2</v>
      </c>
      <c r="AM12" s="17">
        <v>0.32569286397427599</v>
      </c>
      <c r="AN12" s="17">
        <v>0.11556857028339899</v>
      </c>
      <c r="AO12" s="17"/>
      <c r="AP12" s="17">
        <v>0.12345381479603899</v>
      </c>
      <c r="AQ12" s="17">
        <v>9.18255231379526E-2</v>
      </c>
      <c r="AR12" s="17">
        <v>7.8844094036774601E-2</v>
      </c>
      <c r="AS12" s="17"/>
      <c r="AT12" s="17">
        <v>0.13987564383319701</v>
      </c>
      <c r="AU12" s="17">
        <v>0.103507340939506</v>
      </c>
      <c r="AV12" s="17">
        <v>9.9858853141696194E-2</v>
      </c>
      <c r="AW12" s="17">
        <v>0.130758912343126</v>
      </c>
      <c r="AX12" s="17">
        <v>9.9686632353585505E-2</v>
      </c>
      <c r="AY12" s="17">
        <v>0.18404583263246399</v>
      </c>
    </row>
    <row r="13" spans="2:51" x14ac:dyDescent="0.35">
      <c r="B13" s="18" t="s">
        <v>72</v>
      </c>
      <c r="C13" s="19">
        <v>6.5144791399308594E-2</v>
      </c>
      <c r="D13" s="19">
        <v>5.4782108530096102E-2</v>
      </c>
      <c r="E13" s="19">
        <v>7.5627492401380794E-2</v>
      </c>
      <c r="F13" s="19"/>
      <c r="G13" s="19">
        <v>5.7009190402537997E-2</v>
      </c>
      <c r="H13" s="19">
        <v>4.1724930241277401E-2</v>
      </c>
      <c r="I13" s="19">
        <v>5.89795849964872E-2</v>
      </c>
      <c r="J13" s="19">
        <v>7.0070491544222804E-2</v>
      </c>
      <c r="K13" s="19">
        <v>7.3295232525135798E-2</v>
      </c>
      <c r="L13" s="19">
        <v>8.6434460026256002E-2</v>
      </c>
      <c r="M13" s="19"/>
      <c r="N13" s="19">
        <v>5.2716045715859999E-2</v>
      </c>
      <c r="O13" s="19">
        <v>4.5496265344959E-2</v>
      </c>
      <c r="P13" s="19">
        <v>6.4544611598299204E-2</v>
      </c>
      <c r="Q13" s="19">
        <v>0.100046338023787</v>
      </c>
      <c r="R13" s="19"/>
      <c r="S13" s="19">
        <v>6.2858173366728401E-2</v>
      </c>
      <c r="T13" s="19">
        <v>7.33756987056223E-2</v>
      </c>
      <c r="U13" s="19">
        <v>7.2773182210050705E-2</v>
      </c>
      <c r="V13" s="19">
        <v>9.3815132830447706E-2</v>
      </c>
      <c r="W13" s="19">
        <v>0.107953655872511</v>
      </c>
      <c r="X13" s="19">
        <v>2.94411201829963E-2</v>
      </c>
      <c r="Y13" s="19">
        <v>8.0108606898090406E-2</v>
      </c>
      <c r="Z13" s="19">
        <v>3.4940764509625501E-2</v>
      </c>
      <c r="AA13" s="19">
        <v>6.4552459215449207E-2</v>
      </c>
      <c r="AB13" s="19">
        <v>7.5052529134933293E-2</v>
      </c>
      <c r="AC13" s="19">
        <v>1.28172122807323E-2</v>
      </c>
      <c r="AD13" s="19">
        <v>3.7438123865924502E-2</v>
      </c>
      <c r="AE13" s="19"/>
      <c r="AF13" s="19">
        <v>7.7642253546190407E-2</v>
      </c>
      <c r="AG13" s="19">
        <v>4.79497541586478E-2</v>
      </c>
      <c r="AH13" s="19">
        <v>8.2261012398753303E-2</v>
      </c>
      <c r="AI13" s="19"/>
      <c r="AJ13" s="19">
        <v>7.4659638763361597E-2</v>
      </c>
      <c r="AK13" s="19">
        <v>3.3769721347384797E-2</v>
      </c>
      <c r="AL13" s="19">
        <v>5.5656361569858398E-2</v>
      </c>
      <c r="AM13" s="19">
        <v>0.104735449611169</v>
      </c>
      <c r="AN13" s="19">
        <v>0.107449430731029</v>
      </c>
      <c r="AO13" s="19"/>
      <c r="AP13" s="19">
        <v>7.2595248120862793E-2</v>
      </c>
      <c r="AQ13" s="19">
        <v>3.5713968155287899E-2</v>
      </c>
      <c r="AR13" s="19">
        <v>6.4302071765238195E-2</v>
      </c>
      <c r="AS13" s="19"/>
      <c r="AT13" s="19">
        <v>7.1437905759484999E-2</v>
      </c>
      <c r="AU13" s="19">
        <v>6.2696528075952301E-2</v>
      </c>
      <c r="AV13" s="19">
        <v>8.6399239780512699E-2</v>
      </c>
      <c r="AW13" s="19">
        <v>0.102388780711283</v>
      </c>
      <c r="AX13" s="19">
        <v>3.4027694755098897E-2</v>
      </c>
      <c r="AY13" s="19">
        <v>7.50167198631434E-2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3.8253351902746799E-2</v>
      </c>
      <c r="D9" s="17">
        <v>5.1289437101057302E-2</v>
      </c>
      <c r="E9" s="17">
        <v>2.5640291756158302E-2</v>
      </c>
      <c r="F9" s="17"/>
      <c r="G9" s="17">
        <v>8.7950273047620001E-2</v>
      </c>
      <c r="H9" s="17">
        <v>6.3672831058603094E-2</v>
      </c>
      <c r="I9" s="17">
        <v>4.97212751129378E-2</v>
      </c>
      <c r="J9" s="17">
        <v>1.8967781491813201E-2</v>
      </c>
      <c r="K9" s="17">
        <v>9.8496532822185592E-3</v>
      </c>
      <c r="L9" s="17">
        <v>9.3423303563021105E-3</v>
      </c>
      <c r="M9" s="17"/>
      <c r="N9" s="17">
        <v>4.2750836340143303E-2</v>
      </c>
      <c r="O9" s="17">
        <v>4.0863779622753199E-2</v>
      </c>
      <c r="P9" s="17">
        <v>1.8180469969137799E-2</v>
      </c>
      <c r="Q9" s="17">
        <v>4.7272154252995101E-2</v>
      </c>
      <c r="R9" s="17"/>
      <c r="S9" s="17">
        <v>6.49042206199959E-2</v>
      </c>
      <c r="T9" s="17">
        <v>1.08068324183253E-2</v>
      </c>
      <c r="U9" s="17">
        <v>5.5983086554158401E-2</v>
      </c>
      <c r="V9" s="17">
        <v>1.7549786862257499E-2</v>
      </c>
      <c r="W9" s="17">
        <v>6.1117165599193897E-2</v>
      </c>
      <c r="X9" s="17">
        <v>6.5452992559946604E-2</v>
      </c>
      <c r="Y9" s="17">
        <v>3.4278886958432397E-2</v>
      </c>
      <c r="Z9" s="17">
        <v>5.8462124435798797E-2</v>
      </c>
      <c r="AA9" s="17">
        <v>3.22113438438906E-2</v>
      </c>
      <c r="AB9" s="17">
        <v>0</v>
      </c>
      <c r="AC9" s="17">
        <v>2.6678307807259199E-2</v>
      </c>
      <c r="AD9" s="17">
        <v>5.4254709880872498E-2</v>
      </c>
      <c r="AE9" s="17"/>
      <c r="AF9" s="17">
        <v>2.6917630723886501E-2</v>
      </c>
      <c r="AG9" s="17">
        <v>4.6968615577170497E-2</v>
      </c>
      <c r="AH9" s="17">
        <v>4.4888505813325701E-2</v>
      </c>
      <c r="AI9" s="17"/>
      <c r="AJ9" s="17">
        <v>2.7229745220064501E-2</v>
      </c>
      <c r="AK9" s="17">
        <v>7.0462490723812304E-2</v>
      </c>
      <c r="AL9" s="17">
        <v>1.2129601741412199E-2</v>
      </c>
      <c r="AM9" s="17">
        <v>7.8080249046282399E-2</v>
      </c>
      <c r="AN9" s="17">
        <v>1.6951313853722401E-2</v>
      </c>
      <c r="AO9" s="17"/>
      <c r="AP9" s="17">
        <v>3.01696043875407E-2</v>
      </c>
      <c r="AQ9" s="17">
        <v>6.3418914967652895E-2</v>
      </c>
      <c r="AR9" s="17">
        <v>4.7307922497687602E-2</v>
      </c>
      <c r="AS9" s="17"/>
      <c r="AT9" s="17">
        <v>3.1088050807197402E-2</v>
      </c>
      <c r="AU9" s="17">
        <v>2.48566539294027E-2</v>
      </c>
      <c r="AV9" s="17">
        <v>7.3158372047169601E-2</v>
      </c>
      <c r="AW9" s="17">
        <v>4.5648572174587697E-2</v>
      </c>
      <c r="AX9" s="17">
        <v>4.6862801945891999E-2</v>
      </c>
      <c r="AY9" s="17">
        <v>5.16676837311398E-2</v>
      </c>
    </row>
    <row r="10" spans="2:51" x14ac:dyDescent="0.35">
      <c r="B10" s="18" t="s">
        <v>337</v>
      </c>
      <c r="C10" s="17">
        <v>0.21050009964278699</v>
      </c>
      <c r="D10" s="17">
        <v>0.207117341742481</v>
      </c>
      <c r="E10" s="17">
        <v>0.21143875769451401</v>
      </c>
      <c r="F10" s="17"/>
      <c r="G10" s="17">
        <v>0.29756193092716299</v>
      </c>
      <c r="H10" s="17">
        <v>0.28589415087554998</v>
      </c>
      <c r="I10" s="17">
        <v>0.26124701444077902</v>
      </c>
      <c r="J10" s="17">
        <v>0.171198408292666</v>
      </c>
      <c r="K10" s="17">
        <v>0.10497738956536699</v>
      </c>
      <c r="L10" s="17">
        <v>0.14992755389461801</v>
      </c>
      <c r="M10" s="17"/>
      <c r="N10" s="17">
        <v>0.248847749660046</v>
      </c>
      <c r="O10" s="17">
        <v>0.21172955031568899</v>
      </c>
      <c r="P10" s="17">
        <v>0.18772012861715301</v>
      </c>
      <c r="Q10" s="17">
        <v>0.18894982215741299</v>
      </c>
      <c r="R10" s="17"/>
      <c r="S10" s="17">
        <v>0.27302940154602201</v>
      </c>
      <c r="T10" s="17">
        <v>0.16280521092960601</v>
      </c>
      <c r="U10" s="17">
        <v>0.11150431450475599</v>
      </c>
      <c r="V10" s="17">
        <v>0.16924348252933399</v>
      </c>
      <c r="W10" s="17">
        <v>0.25271308153233002</v>
      </c>
      <c r="X10" s="17">
        <v>0.21348853078878599</v>
      </c>
      <c r="Y10" s="17">
        <v>0.209688396316697</v>
      </c>
      <c r="Z10" s="17">
        <v>0.159299113479558</v>
      </c>
      <c r="AA10" s="17">
        <v>0.23300692437162601</v>
      </c>
      <c r="AB10" s="17">
        <v>0.236969413661932</v>
      </c>
      <c r="AC10" s="17">
        <v>0.23480241288525799</v>
      </c>
      <c r="AD10" s="17">
        <v>0.23420927766390401</v>
      </c>
      <c r="AE10" s="17"/>
      <c r="AF10" s="17">
        <v>0.174899887672049</v>
      </c>
      <c r="AG10" s="17">
        <v>0.21317834258066801</v>
      </c>
      <c r="AH10" s="17">
        <v>0.24372383081471999</v>
      </c>
      <c r="AI10" s="17"/>
      <c r="AJ10" s="17">
        <v>0.186035065401667</v>
      </c>
      <c r="AK10" s="17">
        <v>0.24499571743898599</v>
      </c>
      <c r="AL10" s="17">
        <v>0.187319194935053</v>
      </c>
      <c r="AM10" s="17">
        <v>0</v>
      </c>
      <c r="AN10" s="17">
        <v>0.25476260026651398</v>
      </c>
      <c r="AO10" s="17"/>
      <c r="AP10" s="17">
        <v>0.219501106953086</v>
      </c>
      <c r="AQ10" s="17">
        <v>0.20628324169263701</v>
      </c>
      <c r="AR10" s="17">
        <v>0.31057557220670801</v>
      </c>
      <c r="AS10" s="17"/>
      <c r="AT10" s="17">
        <v>0.14353800110081899</v>
      </c>
      <c r="AU10" s="17">
        <v>0.23547957309987699</v>
      </c>
      <c r="AV10" s="17">
        <v>0.244589137551397</v>
      </c>
      <c r="AW10" s="17">
        <v>0.22779534028968301</v>
      </c>
      <c r="AX10" s="17">
        <v>0.260162617868687</v>
      </c>
      <c r="AY10" s="17">
        <v>0.35635277345938798</v>
      </c>
    </row>
    <row r="11" spans="2:51" x14ac:dyDescent="0.35">
      <c r="B11" s="18" t="s">
        <v>338</v>
      </c>
      <c r="C11" s="17">
        <v>0.49299871512777399</v>
      </c>
      <c r="D11" s="17">
        <v>0.49106167894789698</v>
      </c>
      <c r="E11" s="17">
        <v>0.49586589972015499</v>
      </c>
      <c r="F11" s="17"/>
      <c r="G11" s="17">
        <v>0.41099931826052399</v>
      </c>
      <c r="H11" s="17">
        <v>0.48999584003144298</v>
      </c>
      <c r="I11" s="17">
        <v>0.49620995820930403</v>
      </c>
      <c r="J11" s="17">
        <v>0.57632105404602296</v>
      </c>
      <c r="K11" s="17">
        <v>0.55815257804237595</v>
      </c>
      <c r="L11" s="17">
        <v>0.44235384596330801</v>
      </c>
      <c r="M11" s="17"/>
      <c r="N11" s="17">
        <v>0.47166524386203301</v>
      </c>
      <c r="O11" s="17">
        <v>0.497832633648012</v>
      </c>
      <c r="P11" s="17">
        <v>0.49935784978736802</v>
      </c>
      <c r="Q11" s="17">
        <v>0.50365926742181</v>
      </c>
      <c r="R11" s="17"/>
      <c r="S11" s="17">
        <v>0.46627394904624803</v>
      </c>
      <c r="T11" s="17">
        <v>0.53349653449263101</v>
      </c>
      <c r="U11" s="17">
        <v>0.56125840419885697</v>
      </c>
      <c r="V11" s="17">
        <v>0.45422282853515</v>
      </c>
      <c r="W11" s="17">
        <v>0.456968830278142</v>
      </c>
      <c r="X11" s="17">
        <v>0.47538344407222499</v>
      </c>
      <c r="Y11" s="17">
        <v>0.49835298132088102</v>
      </c>
      <c r="Z11" s="17">
        <v>0.48044387266292199</v>
      </c>
      <c r="AA11" s="17">
        <v>0.47682566354808498</v>
      </c>
      <c r="AB11" s="17">
        <v>0.55901967586143098</v>
      </c>
      <c r="AC11" s="17">
        <v>0.47312061454209697</v>
      </c>
      <c r="AD11" s="17">
        <v>0.422085970344457</v>
      </c>
      <c r="AE11" s="17"/>
      <c r="AF11" s="17">
        <v>0.47460678084324598</v>
      </c>
      <c r="AG11" s="17">
        <v>0.53233533298538505</v>
      </c>
      <c r="AH11" s="17">
        <v>0.44103206990355498</v>
      </c>
      <c r="AI11" s="17"/>
      <c r="AJ11" s="17">
        <v>0.48605758548183697</v>
      </c>
      <c r="AK11" s="17">
        <v>0.50547059768010705</v>
      </c>
      <c r="AL11" s="17">
        <v>0.53074114752696799</v>
      </c>
      <c r="AM11" s="17">
        <v>0.31308329867831902</v>
      </c>
      <c r="AN11" s="17">
        <v>0.42848165245265302</v>
      </c>
      <c r="AO11" s="17"/>
      <c r="AP11" s="17">
        <v>0.48759572786126698</v>
      </c>
      <c r="AQ11" s="17">
        <v>0.52102560860503999</v>
      </c>
      <c r="AR11" s="17">
        <v>0.42462774195306202</v>
      </c>
      <c r="AS11" s="17"/>
      <c r="AT11" s="17">
        <v>0.488457141867297</v>
      </c>
      <c r="AU11" s="17">
        <v>0.53436948660366901</v>
      </c>
      <c r="AV11" s="17">
        <v>0.37850466679523997</v>
      </c>
      <c r="AW11" s="17">
        <v>0.44060964577766498</v>
      </c>
      <c r="AX11" s="17">
        <v>0.520350216701155</v>
      </c>
      <c r="AY11" s="17">
        <v>0.44538369830334201</v>
      </c>
    </row>
    <row r="12" spans="2:51" x14ac:dyDescent="0.35">
      <c r="B12" s="18" t="s">
        <v>339</v>
      </c>
      <c r="C12" s="17">
        <v>0.203511421952529</v>
      </c>
      <c r="D12" s="17">
        <v>0.21135434088124599</v>
      </c>
      <c r="E12" s="17">
        <v>0.19678492603549899</v>
      </c>
      <c r="F12" s="17"/>
      <c r="G12" s="17">
        <v>0.16368490534264599</v>
      </c>
      <c r="H12" s="17">
        <v>0.13732594039705601</v>
      </c>
      <c r="I12" s="17">
        <v>0.14036297244773099</v>
      </c>
      <c r="J12" s="17">
        <v>0.16884911920222001</v>
      </c>
      <c r="K12" s="17">
        <v>0.25581980021581202</v>
      </c>
      <c r="L12" s="17">
        <v>0.32309879623281201</v>
      </c>
      <c r="M12" s="17"/>
      <c r="N12" s="17">
        <v>0.198460104343542</v>
      </c>
      <c r="O12" s="17">
        <v>0.197803762536925</v>
      </c>
      <c r="P12" s="17">
        <v>0.23714395227997301</v>
      </c>
      <c r="Q12" s="17">
        <v>0.18671148511784399</v>
      </c>
      <c r="R12" s="17"/>
      <c r="S12" s="17">
        <v>0.16153520521390899</v>
      </c>
      <c r="T12" s="17">
        <v>0.21395319261496201</v>
      </c>
      <c r="U12" s="17">
        <v>0.24091615150309301</v>
      </c>
      <c r="V12" s="17">
        <v>0.26461279839059199</v>
      </c>
      <c r="W12" s="17">
        <v>0.18428627819292201</v>
      </c>
      <c r="X12" s="17">
        <v>0.209863131678003</v>
      </c>
      <c r="Y12" s="17">
        <v>0.171395758978997</v>
      </c>
      <c r="Z12" s="17">
        <v>0.235414991213277</v>
      </c>
      <c r="AA12" s="17">
        <v>0.19384707165071099</v>
      </c>
      <c r="AB12" s="17">
        <v>0.163373143895166</v>
      </c>
      <c r="AC12" s="17">
        <v>0.22681410548784001</v>
      </c>
      <c r="AD12" s="17">
        <v>0.28945004211076703</v>
      </c>
      <c r="AE12" s="17"/>
      <c r="AF12" s="17">
        <v>0.24924602731308201</v>
      </c>
      <c r="AG12" s="17">
        <v>0.17168671275352401</v>
      </c>
      <c r="AH12" s="17">
        <v>0.19705895462839201</v>
      </c>
      <c r="AI12" s="17"/>
      <c r="AJ12" s="17">
        <v>0.23544706475216301</v>
      </c>
      <c r="AK12" s="17">
        <v>0.15026505057938899</v>
      </c>
      <c r="AL12" s="17">
        <v>0.224758378860207</v>
      </c>
      <c r="AM12" s="17">
        <v>0.50382339170661306</v>
      </c>
      <c r="AN12" s="17">
        <v>0.19929878745253499</v>
      </c>
      <c r="AO12" s="17"/>
      <c r="AP12" s="17">
        <v>0.20716471432483899</v>
      </c>
      <c r="AQ12" s="17">
        <v>0.17186443744965199</v>
      </c>
      <c r="AR12" s="17">
        <v>0.18479078743893801</v>
      </c>
      <c r="AS12" s="17"/>
      <c r="AT12" s="17">
        <v>0.27355186995487302</v>
      </c>
      <c r="AU12" s="17">
        <v>0.155892009674724</v>
      </c>
      <c r="AV12" s="17">
        <v>0.23939190268215901</v>
      </c>
      <c r="AW12" s="17">
        <v>0.21175298853914001</v>
      </c>
      <c r="AX12" s="17">
        <v>0.1403710503441</v>
      </c>
      <c r="AY12" s="17">
        <v>9.6753543471792103E-2</v>
      </c>
    </row>
    <row r="13" spans="2:51" x14ac:dyDescent="0.35">
      <c r="B13" s="18" t="s">
        <v>72</v>
      </c>
      <c r="C13" s="19">
        <v>5.47364113741634E-2</v>
      </c>
      <c r="D13" s="19">
        <v>3.9177201327318202E-2</v>
      </c>
      <c r="E13" s="19">
        <v>7.0270124793674102E-2</v>
      </c>
      <c r="F13" s="19"/>
      <c r="G13" s="19">
        <v>3.9803572422046997E-2</v>
      </c>
      <c r="H13" s="19">
        <v>2.3111237637348299E-2</v>
      </c>
      <c r="I13" s="19">
        <v>5.2458779789248101E-2</v>
      </c>
      <c r="J13" s="19">
        <v>6.4663636967278004E-2</v>
      </c>
      <c r="K13" s="19">
        <v>7.1200578894226194E-2</v>
      </c>
      <c r="L13" s="19">
        <v>7.5277473552959606E-2</v>
      </c>
      <c r="M13" s="19"/>
      <c r="N13" s="19">
        <v>3.8276065794236903E-2</v>
      </c>
      <c r="O13" s="19">
        <v>5.1770273876620497E-2</v>
      </c>
      <c r="P13" s="19">
        <v>5.7597599346368399E-2</v>
      </c>
      <c r="Q13" s="19">
        <v>7.3407271049937106E-2</v>
      </c>
      <c r="R13" s="19"/>
      <c r="S13" s="19">
        <v>3.4257223573825997E-2</v>
      </c>
      <c r="T13" s="19">
        <v>7.8938229544475505E-2</v>
      </c>
      <c r="U13" s="19">
        <v>3.0338043239136699E-2</v>
      </c>
      <c r="V13" s="19">
        <v>9.4371103682666699E-2</v>
      </c>
      <c r="W13" s="19">
        <v>4.4914644397413002E-2</v>
      </c>
      <c r="X13" s="19">
        <v>3.5811900901040097E-2</v>
      </c>
      <c r="Y13" s="19">
        <v>8.6283976424992595E-2</v>
      </c>
      <c r="Z13" s="19">
        <v>6.6379898208444602E-2</v>
      </c>
      <c r="AA13" s="19">
        <v>6.4108996585687097E-2</v>
      </c>
      <c r="AB13" s="19">
        <v>4.0637766581470398E-2</v>
      </c>
      <c r="AC13" s="19">
        <v>3.85845592775469E-2</v>
      </c>
      <c r="AD13" s="19">
        <v>0</v>
      </c>
      <c r="AE13" s="19"/>
      <c r="AF13" s="19">
        <v>7.4329673447735806E-2</v>
      </c>
      <c r="AG13" s="19">
        <v>3.5830996103253097E-2</v>
      </c>
      <c r="AH13" s="19">
        <v>7.32966388400072E-2</v>
      </c>
      <c r="AI13" s="19"/>
      <c r="AJ13" s="19">
        <v>6.5230539144267699E-2</v>
      </c>
      <c r="AK13" s="19">
        <v>2.88061435777059E-2</v>
      </c>
      <c r="AL13" s="19">
        <v>4.5051676936359399E-2</v>
      </c>
      <c r="AM13" s="19">
        <v>0.105013060568786</v>
      </c>
      <c r="AN13" s="19">
        <v>0.10050564597457499</v>
      </c>
      <c r="AO13" s="19"/>
      <c r="AP13" s="19">
        <v>5.5568846473267798E-2</v>
      </c>
      <c r="AQ13" s="19">
        <v>3.74077972850188E-2</v>
      </c>
      <c r="AR13" s="19">
        <v>3.2697975903604397E-2</v>
      </c>
      <c r="AS13" s="19"/>
      <c r="AT13" s="19">
        <v>6.3364936269813599E-2</v>
      </c>
      <c r="AU13" s="19">
        <v>4.94022766923276E-2</v>
      </c>
      <c r="AV13" s="19">
        <v>6.4355920924033902E-2</v>
      </c>
      <c r="AW13" s="19">
        <v>7.4193453218924899E-2</v>
      </c>
      <c r="AX13" s="19">
        <v>3.2253313140165898E-2</v>
      </c>
      <c r="AY13" s="19">
        <v>4.9842301034338801E-2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Y18"/>
  <sheetViews>
    <sheetView showGridLines="0" workbookViewId="0">
      <pane xSplit="2" topLeftCell="C1" activePane="topRight" state="frozen"/>
      <selection activeCell="AV1" sqref="AV1:AV1048576"/>
      <selection pane="topRight" activeCell="D13" sqre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5.0721257253689998E-2</v>
      </c>
      <c r="D9" s="17">
        <v>6.2418394879614397E-2</v>
      </c>
      <c r="E9" s="17">
        <v>3.7654140079929899E-2</v>
      </c>
      <c r="F9" s="17"/>
      <c r="G9" s="17">
        <v>7.2072260277599207E-2</v>
      </c>
      <c r="H9" s="17">
        <v>6.9511511376374902E-2</v>
      </c>
      <c r="I9" s="17">
        <v>5.54849895185444E-2</v>
      </c>
      <c r="J9" s="17">
        <v>3.3968839554646101E-2</v>
      </c>
      <c r="K9" s="17">
        <v>3.2536490945246202E-2</v>
      </c>
      <c r="L9" s="17">
        <v>4.13284769410769E-2</v>
      </c>
      <c r="M9" s="17"/>
      <c r="N9" s="17">
        <v>6.6234359087934194E-2</v>
      </c>
      <c r="O9" s="17">
        <v>4.2955262679770102E-2</v>
      </c>
      <c r="P9" s="17">
        <v>4.9092090045003402E-2</v>
      </c>
      <c r="Q9" s="17">
        <v>4.4304592815630803E-2</v>
      </c>
      <c r="R9" s="17"/>
      <c r="S9" s="17">
        <v>5.0952797816378903E-2</v>
      </c>
      <c r="T9" s="17">
        <v>5.3736373083586801E-2</v>
      </c>
      <c r="U9" s="17">
        <v>4.91530893572752E-2</v>
      </c>
      <c r="V9" s="17">
        <v>3.9142827731991799E-2</v>
      </c>
      <c r="W9" s="17">
        <v>7.4616089739838298E-2</v>
      </c>
      <c r="X9" s="17">
        <v>6.7319492405892106E-2</v>
      </c>
      <c r="Y9" s="17">
        <v>2.7183805568854202E-2</v>
      </c>
      <c r="Z9" s="17">
        <v>6.8349344512354596E-2</v>
      </c>
      <c r="AA9" s="17">
        <v>4.4397722590454901E-2</v>
      </c>
      <c r="AB9" s="17">
        <v>6.7076620395421602E-2</v>
      </c>
      <c r="AC9" s="17">
        <v>4.0117529292411302E-2</v>
      </c>
      <c r="AD9" s="17">
        <v>0</v>
      </c>
      <c r="AE9" s="17"/>
      <c r="AF9" s="17">
        <v>2.9168399712772498E-2</v>
      </c>
      <c r="AG9" s="17">
        <v>7.3512601005290404E-2</v>
      </c>
      <c r="AH9" s="17">
        <v>6.1217141639495203E-2</v>
      </c>
      <c r="AI9" s="17"/>
      <c r="AJ9" s="17">
        <v>5.3652067161838297E-2</v>
      </c>
      <c r="AK9" s="17">
        <v>6.9448415116133602E-2</v>
      </c>
      <c r="AL9" s="17">
        <v>3.31127897871187E-2</v>
      </c>
      <c r="AM9" s="17">
        <v>0</v>
      </c>
      <c r="AN9" s="17">
        <v>2.2955161554071599E-2</v>
      </c>
      <c r="AO9" s="17"/>
      <c r="AP9" s="17">
        <v>7.5793691259635504E-2</v>
      </c>
      <c r="AQ9" s="17">
        <v>5.9938381661735103E-2</v>
      </c>
      <c r="AR9" s="17">
        <v>4.9273742080921903E-2</v>
      </c>
      <c r="AS9" s="17"/>
      <c r="AT9" s="17">
        <v>3.30993007791935E-2</v>
      </c>
      <c r="AU9" s="17">
        <v>4.9988373907083897E-2</v>
      </c>
      <c r="AV9" s="17">
        <v>4.8325161033909103E-2</v>
      </c>
      <c r="AW9" s="17">
        <v>6.5476479943824703E-2</v>
      </c>
      <c r="AX9" s="17">
        <v>8.3544277179170803E-2</v>
      </c>
      <c r="AY9" s="17">
        <v>0</v>
      </c>
    </row>
    <row r="10" spans="2:51" x14ac:dyDescent="0.35">
      <c r="B10" s="18" t="s">
        <v>337</v>
      </c>
      <c r="C10" s="17">
        <v>0.25065858586218798</v>
      </c>
      <c r="D10" s="17">
        <v>0.27367455918841999</v>
      </c>
      <c r="E10" s="17">
        <v>0.22631653902774401</v>
      </c>
      <c r="F10" s="17"/>
      <c r="G10" s="17">
        <v>0.26085951065343499</v>
      </c>
      <c r="H10" s="17">
        <v>0.33393205520259001</v>
      </c>
      <c r="I10" s="17">
        <v>0.16146598884361699</v>
      </c>
      <c r="J10" s="17">
        <v>0.25954468059316299</v>
      </c>
      <c r="K10" s="17">
        <v>0.24258220937605399</v>
      </c>
      <c r="L10" s="17">
        <v>0.241085514037922</v>
      </c>
      <c r="M10" s="17"/>
      <c r="N10" s="17">
        <v>0.289569217356483</v>
      </c>
      <c r="O10" s="17">
        <v>0.27072161569296199</v>
      </c>
      <c r="P10" s="17">
        <v>0.22545287232666</v>
      </c>
      <c r="Q10" s="17">
        <v>0.210949113642661</v>
      </c>
      <c r="R10" s="17"/>
      <c r="S10" s="17">
        <v>0.30565002352111198</v>
      </c>
      <c r="T10" s="17">
        <v>0.23856244797192</v>
      </c>
      <c r="U10" s="17">
        <v>0.174176579811986</v>
      </c>
      <c r="V10" s="17">
        <v>0.25825383385009398</v>
      </c>
      <c r="W10" s="17">
        <v>0.22138107253379899</v>
      </c>
      <c r="X10" s="17">
        <v>0.21988175431238899</v>
      </c>
      <c r="Y10" s="17">
        <v>0.24470216495171301</v>
      </c>
      <c r="Z10" s="17">
        <v>0.207545576588123</v>
      </c>
      <c r="AA10" s="17">
        <v>0.308492987434413</v>
      </c>
      <c r="AB10" s="17">
        <v>0.26169510196427698</v>
      </c>
      <c r="AC10" s="17">
        <v>0.18917096310808201</v>
      </c>
      <c r="AD10" s="17">
        <v>0.296802590901243</v>
      </c>
      <c r="AE10" s="17"/>
      <c r="AF10" s="17">
        <v>0.21510239843695</v>
      </c>
      <c r="AG10" s="17">
        <v>0.28395094566113499</v>
      </c>
      <c r="AH10" s="17">
        <v>0.240930033321096</v>
      </c>
      <c r="AI10" s="17"/>
      <c r="AJ10" s="17">
        <v>0.23918472173012001</v>
      </c>
      <c r="AK10" s="17">
        <v>0.27214537517371201</v>
      </c>
      <c r="AL10" s="17">
        <v>0.28998551414248602</v>
      </c>
      <c r="AM10" s="17">
        <v>4.9840731201028401E-2</v>
      </c>
      <c r="AN10" s="17">
        <v>0.226281522436869</v>
      </c>
      <c r="AO10" s="17"/>
      <c r="AP10" s="17">
        <v>0.244079371235982</v>
      </c>
      <c r="AQ10" s="17">
        <v>0.30585919355688101</v>
      </c>
      <c r="AR10" s="17">
        <v>0.35320835894633801</v>
      </c>
      <c r="AS10" s="17"/>
      <c r="AT10" s="17">
        <v>0.24726168283491801</v>
      </c>
      <c r="AU10" s="17">
        <v>0.23835969434503501</v>
      </c>
      <c r="AV10" s="17">
        <v>0.25022424324366799</v>
      </c>
      <c r="AW10" s="17">
        <v>0.22187510012638301</v>
      </c>
      <c r="AX10" s="17">
        <v>0.293026662268418</v>
      </c>
      <c r="AY10" s="17">
        <v>0.13150981980141899</v>
      </c>
    </row>
    <row r="11" spans="2:51" x14ac:dyDescent="0.35">
      <c r="B11" s="18" t="s">
        <v>338</v>
      </c>
      <c r="C11" s="17">
        <v>0.409779935686921</v>
      </c>
      <c r="D11" s="17">
        <v>0.42360101725044602</v>
      </c>
      <c r="E11" s="17">
        <v>0.39817048406686201</v>
      </c>
      <c r="F11" s="17"/>
      <c r="G11" s="17">
        <v>0.39366970960931502</v>
      </c>
      <c r="H11" s="17">
        <v>0.37972421018821201</v>
      </c>
      <c r="I11" s="17">
        <v>0.46382646440365299</v>
      </c>
      <c r="J11" s="17">
        <v>0.35660365707104102</v>
      </c>
      <c r="K11" s="17">
        <v>0.388209015501361</v>
      </c>
      <c r="L11" s="17">
        <v>0.45394538568863102</v>
      </c>
      <c r="M11" s="17"/>
      <c r="N11" s="17">
        <v>0.40369425181774399</v>
      </c>
      <c r="O11" s="17">
        <v>0.447647971054498</v>
      </c>
      <c r="P11" s="17">
        <v>0.375439114842477</v>
      </c>
      <c r="Q11" s="17">
        <v>0.40752082896241099</v>
      </c>
      <c r="R11" s="17"/>
      <c r="S11" s="17">
        <v>0.41358073199610002</v>
      </c>
      <c r="T11" s="17">
        <v>0.45040762931601802</v>
      </c>
      <c r="U11" s="17">
        <v>0.41971891221913399</v>
      </c>
      <c r="V11" s="17">
        <v>0.33270065777473401</v>
      </c>
      <c r="W11" s="17">
        <v>0.45880241825955498</v>
      </c>
      <c r="X11" s="17">
        <v>0.40622051318053598</v>
      </c>
      <c r="Y11" s="17">
        <v>0.38174060038004298</v>
      </c>
      <c r="Z11" s="17">
        <v>0.38677858946668803</v>
      </c>
      <c r="AA11" s="17">
        <v>0.37531750285231003</v>
      </c>
      <c r="AB11" s="17">
        <v>0.39070829027285903</v>
      </c>
      <c r="AC11" s="17">
        <v>0.44894981403606199</v>
      </c>
      <c r="AD11" s="17">
        <v>0.59255553368427305</v>
      </c>
      <c r="AE11" s="17"/>
      <c r="AF11" s="17">
        <v>0.412192858752088</v>
      </c>
      <c r="AG11" s="17">
        <v>0.41113090977077998</v>
      </c>
      <c r="AH11" s="17">
        <v>0.37531218470335198</v>
      </c>
      <c r="AI11" s="17"/>
      <c r="AJ11" s="17">
        <v>0.44992290042606298</v>
      </c>
      <c r="AK11" s="17">
        <v>0.41629470044865602</v>
      </c>
      <c r="AL11" s="17">
        <v>0.41527732069369699</v>
      </c>
      <c r="AM11" s="17">
        <v>0.35743294019141397</v>
      </c>
      <c r="AN11" s="17">
        <v>0.35705031555101602</v>
      </c>
      <c r="AO11" s="17"/>
      <c r="AP11" s="17">
        <v>0.49269185890886602</v>
      </c>
      <c r="AQ11" s="17">
        <v>0.40855961100576399</v>
      </c>
      <c r="AR11" s="17">
        <v>0.43149708643608098</v>
      </c>
      <c r="AS11" s="17"/>
      <c r="AT11" s="17">
        <v>0.42638105292902101</v>
      </c>
      <c r="AU11" s="17">
        <v>0.442455763772648</v>
      </c>
      <c r="AV11" s="17">
        <v>0.26043882100553101</v>
      </c>
      <c r="AW11" s="17">
        <v>0.35393932486554103</v>
      </c>
      <c r="AX11" s="17">
        <v>0.396865188386401</v>
      </c>
      <c r="AY11" s="17">
        <v>0.53599640705334695</v>
      </c>
    </row>
    <row r="12" spans="2:51" x14ac:dyDescent="0.35">
      <c r="B12" s="18" t="s">
        <v>339</v>
      </c>
      <c r="C12" s="17">
        <v>0.241648842109424</v>
      </c>
      <c r="D12" s="17">
        <v>0.205849449630818</v>
      </c>
      <c r="E12" s="17">
        <v>0.27794210801111702</v>
      </c>
      <c r="F12" s="17"/>
      <c r="G12" s="17">
        <v>0.227244639458999</v>
      </c>
      <c r="H12" s="17">
        <v>0.17761882029877801</v>
      </c>
      <c r="I12" s="17">
        <v>0.270762019912487</v>
      </c>
      <c r="J12" s="17">
        <v>0.29227712960834201</v>
      </c>
      <c r="K12" s="17">
        <v>0.29353233373118798</v>
      </c>
      <c r="L12" s="17">
        <v>0.21427654548824901</v>
      </c>
      <c r="M12" s="17"/>
      <c r="N12" s="17">
        <v>0.20176049312983901</v>
      </c>
      <c r="O12" s="17">
        <v>0.19789917251710501</v>
      </c>
      <c r="P12" s="17">
        <v>0.30924108646519399</v>
      </c>
      <c r="Q12" s="17">
        <v>0.268762151697862</v>
      </c>
      <c r="R12" s="17"/>
      <c r="S12" s="17">
        <v>0.18100657565845801</v>
      </c>
      <c r="T12" s="17">
        <v>0.19993445215185801</v>
      </c>
      <c r="U12" s="17">
        <v>0.31781305647506503</v>
      </c>
      <c r="V12" s="17">
        <v>0.31494236696756001</v>
      </c>
      <c r="W12" s="17">
        <v>0.20949419203210601</v>
      </c>
      <c r="X12" s="17">
        <v>0.28382422145029301</v>
      </c>
      <c r="Y12" s="17">
        <v>0.25857060447472402</v>
      </c>
      <c r="Z12" s="17">
        <v>0.29621071215350098</v>
      </c>
      <c r="AA12" s="17">
        <v>0.22556585282505301</v>
      </c>
      <c r="AB12" s="17">
        <v>0.232101525819672</v>
      </c>
      <c r="AC12" s="17">
        <v>0.28313154166183002</v>
      </c>
      <c r="AD12" s="17">
        <v>0.110641875414484</v>
      </c>
      <c r="AE12" s="17"/>
      <c r="AF12" s="17">
        <v>0.30302074619411901</v>
      </c>
      <c r="AG12" s="17">
        <v>0.188961114290258</v>
      </c>
      <c r="AH12" s="17">
        <v>0.25351229420029597</v>
      </c>
      <c r="AI12" s="17"/>
      <c r="AJ12" s="17">
        <v>0.2152300694191</v>
      </c>
      <c r="AK12" s="17">
        <v>0.21017240976521201</v>
      </c>
      <c r="AL12" s="17">
        <v>0.22826691911635699</v>
      </c>
      <c r="AM12" s="17">
        <v>0.53973449445113197</v>
      </c>
      <c r="AN12" s="17">
        <v>0.31536392376658701</v>
      </c>
      <c r="AO12" s="17"/>
      <c r="AP12" s="17">
        <v>0.136346038581973</v>
      </c>
      <c r="AQ12" s="17">
        <v>0.19430073807065201</v>
      </c>
      <c r="AR12" s="17">
        <v>0.14346742040626501</v>
      </c>
      <c r="AS12" s="17"/>
      <c r="AT12" s="17">
        <v>0.240696457066919</v>
      </c>
      <c r="AU12" s="17">
        <v>0.228339404437223</v>
      </c>
      <c r="AV12" s="17">
        <v>0.37270756927977999</v>
      </c>
      <c r="AW12" s="17">
        <v>0.27187923945194298</v>
      </c>
      <c r="AX12" s="17">
        <v>0.20584289861817601</v>
      </c>
      <c r="AY12" s="17">
        <v>0.27988840275888799</v>
      </c>
    </row>
    <row r="13" spans="2:51" x14ac:dyDescent="0.35">
      <c r="B13" s="18" t="s">
        <v>72</v>
      </c>
      <c r="C13" s="19">
        <v>4.7191379087777201E-2</v>
      </c>
      <c r="D13" s="19">
        <v>3.4456579050702298E-2</v>
      </c>
      <c r="E13" s="19">
        <v>5.9916728814346003E-2</v>
      </c>
      <c r="F13" s="19"/>
      <c r="G13" s="19">
        <v>4.6153880000651903E-2</v>
      </c>
      <c r="H13" s="19">
        <v>3.9213402934045502E-2</v>
      </c>
      <c r="I13" s="19">
        <v>4.8460537321698298E-2</v>
      </c>
      <c r="J13" s="19">
        <v>5.7605693172807997E-2</v>
      </c>
      <c r="K13" s="19">
        <v>4.3139950446150301E-2</v>
      </c>
      <c r="L13" s="19">
        <v>4.93640778441208E-2</v>
      </c>
      <c r="M13" s="19"/>
      <c r="N13" s="19">
        <v>3.8741678607999201E-2</v>
      </c>
      <c r="O13" s="19">
        <v>4.0775978055664401E-2</v>
      </c>
      <c r="P13" s="19">
        <v>4.07748363206656E-2</v>
      </c>
      <c r="Q13" s="19">
        <v>6.8463312881435201E-2</v>
      </c>
      <c r="R13" s="19"/>
      <c r="S13" s="19">
        <v>4.8809871007950201E-2</v>
      </c>
      <c r="T13" s="19">
        <v>5.73590974766175E-2</v>
      </c>
      <c r="U13" s="19">
        <v>3.9138362136539699E-2</v>
      </c>
      <c r="V13" s="19">
        <v>5.4960313675619897E-2</v>
      </c>
      <c r="W13" s="19">
        <v>3.57062274347009E-2</v>
      </c>
      <c r="X13" s="19">
        <v>2.2754018650889499E-2</v>
      </c>
      <c r="Y13" s="19">
        <v>8.7802824624665002E-2</v>
      </c>
      <c r="Z13" s="19">
        <v>4.1115777279333798E-2</v>
      </c>
      <c r="AA13" s="19">
        <v>4.6225934297768598E-2</v>
      </c>
      <c r="AB13" s="19">
        <v>4.8418461547771498E-2</v>
      </c>
      <c r="AC13" s="19">
        <v>3.8630151901614701E-2</v>
      </c>
      <c r="AD13" s="19">
        <v>0</v>
      </c>
      <c r="AE13" s="19"/>
      <c r="AF13" s="19">
        <v>4.0515596904070202E-2</v>
      </c>
      <c r="AG13" s="19">
        <v>4.24444292725372E-2</v>
      </c>
      <c r="AH13" s="19">
        <v>6.9028346135761698E-2</v>
      </c>
      <c r="AI13" s="19"/>
      <c r="AJ13" s="19">
        <v>4.2010241262877897E-2</v>
      </c>
      <c r="AK13" s="19">
        <v>3.1939099496286601E-2</v>
      </c>
      <c r="AL13" s="19">
        <v>3.3357456260340701E-2</v>
      </c>
      <c r="AM13" s="19">
        <v>5.2991834156425499E-2</v>
      </c>
      <c r="AN13" s="19">
        <v>7.8349076691457104E-2</v>
      </c>
      <c r="AO13" s="19"/>
      <c r="AP13" s="19">
        <v>5.10890400135443E-2</v>
      </c>
      <c r="AQ13" s="19">
        <v>3.1342075704968997E-2</v>
      </c>
      <c r="AR13" s="19">
        <v>2.2553392130394399E-2</v>
      </c>
      <c r="AS13" s="19"/>
      <c r="AT13" s="19">
        <v>5.2561506389948998E-2</v>
      </c>
      <c r="AU13" s="19">
        <v>4.0856763538009197E-2</v>
      </c>
      <c r="AV13" s="19">
        <v>6.8304205437111506E-2</v>
      </c>
      <c r="AW13" s="19">
        <v>8.6829855612307799E-2</v>
      </c>
      <c r="AX13" s="19">
        <v>2.0720973547834198E-2</v>
      </c>
      <c r="AY13" s="19">
        <v>5.2605370386346599E-2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7.1396354542786797E-2</v>
      </c>
      <c r="D9" s="17">
        <v>7.95535990169806E-2</v>
      </c>
      <c r="E9" s="17">
        <v>6.3730446402799901E-2</v>
      </c>
      <c r="F9" s="17"/>
      <c r="G9" s="17">
        <v>0.106604144021038</v>
      </c>
      <c r="H9" s="17">
        <v>8.4308466792583206E-2</v>
      </c>
      <c r="I9" s="17">
        <v>7.7428719409537203E-2</v>
      </c>
      <c r="J9" s="17">
        <v>7.0623445769458504E-2</v>
      </c>
      <c r="K9" s="17">
        <v>3.37307503719151E-2</v>
      </c>
      <c r="L9" s="17">
        <v>5.9868363720564401E-2</v>
      </c>
      <c r="M9" s="17"/>
      <c r="N9" s="17">
        <v>6.3396967348760505E-2</v>
      </c>
      <c r="O9" s="17">
        <v>4.92748144813452E-2</v>
      </c>
      <c r="P9" s="17">
        <v>8.5753929048792699E-2</v>
      </c>
      <c r="Q9" s="17">
        <v>9.22286948247516E-2</v>
      </c>
      <c r="R9" s="17"/>
      <c r="S9" s="17">
        <v>9.9589156305881693E-2</v>
      </c>
      <c r="T9" s="17">
        <v>4.62613657201374E-2</v>
      </c>
      <c r="U9" s="17">
        <v>3.9725883194046102E-2</v>
      </c>
      <c r="V9" s="17">
        <v>8.1672123401055105E-2</v>
      </c>
      <c r="W9" s="17">
        <v>0.108831969888428</v>
      </c>
      <c r="X9" s="17">
        <v>9.0973341744408007E-2</v>
      </c>
      <c r="Y9" s="17">
        <v>5.2765687132472303E-2</v>
      </c>
      <c r="Z9" s="17">
        <v>6.9352422562873994E-2</v>
      </c>
      <c r="AA9" s="17">
        <v>6.6303451377220796E-2</v>
      </c>
      <c r="AB9" s="17">
        <v>7.3862840143072594E-2</v>
      </c>
      <c r="AC9" s="17">
        <v>4.07592861616125E-2</v>
      </c>
      <c r="AD9" s="17">
        <v>7.3843142365101699E-2</v>
      </c>
      <c r="AE9" s="17"/>
      <c r="AF9" s="17">
        <v>6.1435213748625699E-2</v>
      </c>
      <c r="AG9" s="17">
        <v>8.6932551593375401E-2</v>
      </c>
      <c r="AH9" s="17">
        <v>7.2865746415515201E-2</v>
      </c>
      <c r="AI9" s="17"/>
      <c r="AJ9" s="17">
        <v>6.8986071979475302E-2</v>
      </c>
      <c r="AK9" s="17">
        <v>0.105449494963902</v>
      </c>
      <c r="AL9" s="17">
        <v>4.0980169578468797E-2</v>
      </c>
      <c r="AM9" s="17">
        <v>6.5078997138744807E-2</v>
      </c>
      <c r="AN9" s="17">
        <v>3.6598212959805802E-2</v>
      </c>
      <c r="AO9" s="17"/>
      <c r="AP9" s="17">
        <v>7.6754555412721595E-2</v>
      </c>
      <c r="AQ9" s="17">
        <v>8.6671080117853003E-2</v>
      </c>
      <c r="AR9" s="17">
        <v>0.121374059690884</v>
      </c>
      <c r="AS9" s="17"/>
      <c r="AT9" s="17">
        <v>7.4623051120860998E-2</v>
      </c>
      <c r="AU9" s="17">
        <v>4.31979153057045E-2</v>
      </c>
      <c r="AV9" s="17">
        <v>8.6242698654140901E-2</v>
      </c>
      <c r="AW9" s="17">
        <v>8.7937188809737096E-2</v>
      </c>
      <c r="AX9" s="17">
        <v>8.7095495383723798E-2</v>
      </c>
      <c r="AY9" s="17">
        <v>4.9016895298833303E-2</v>
      </c>
    </row>
    <row r="10" spans="2:51" x14ac:dyDescent="0.35">
      <c r="B10" s="18" t="s">
        <v>337</v>
      </c>
      <c r="C10" s="17">
        <v>0.28982061304046602</v>
      </c>
      <c r="D10" s="17">
        <v>0.301269343813927</v>
      </c>
      <c r="E10" s="17">
        <v>0.276750753378812</v>
      </c>
      <c r="F10" s="17"/>
      <c r="G10" s="17">
        <v>0.28985339362724999</v>
      </c>
      <c r="H10" s="17">
        <v>0.34356017774546499</v>
      </c>
      <c r="I10" s="17">
        <v>0.287660246927331</v>
      </c>
      <c r="J10" s="17">
        <v>0.29216640716637998</v>
      </c>
      <c r="K10" s="17">
        <v>0.23251700586642701</v>
      </c>
      <c r="L10" s="17">
        <v>0.28128017194928001</v>
      </c>
      <c r="M10" s="17"/>
      <c r="N10" s="17">
        <v>0.30028690107343498</v>
      </c>
      <c r="O10" s="17">
        <v>0.302630772479347</v>
      </c>
      <c r="P10" s="17">
        <v>0.26745094733667402</v>
      </c>
      <c r="Q10" s="17">
        <v>0.28583423054799501</v>
      </c>
      <c r="R10" s="17"/>
      <c r="S10" s="17">
        <v>0.33775786389169898</v>
      </c>
      <c r="T10" s="17">
        <v>0.232785562970068</v>
      </c>
      <c r="U10" s="17">
        <v>0.25445740364998198</v>
      </c>
      <c r="V10" s="17">
        <v>0.24257107654194501</v>
      </c>
      <c r="W10" s="17">
        <v>0.295988053293538</v>
      </c>
      <c r="X10" s="17">
        <v>0.31760939283608303</v>
      </c>
      <c r="Y10" s="17">
        <v>0.31771532470056502</v>
      </c>
      <c r="Z10" s="17">
        <v>0.36041306335374201</v>
      </c>
      <c r="AA10" s="17">
        <v>0.30303818139823002</v>
      </c>
      <c r="AB10" s="17">
        <v>0.28415171296124497</v>
      </c>
      <c r="AC10" s="17">
        <v>0.25887851516983801</v>
      </c>
      <c r="AD10" s="17">
        <v>0.266540250508711</v>
      </c>
      <c r="AE10" s="17"/>
      <c r="AF10" s="17">
        <v>0.25764691462108202</v>
      </c>
      <c r="AG10" s="17">
        <v>0.33204884131766998</v>
      </c>
      <c r="AH10" s="17">
        <v>0.26935061151225198</v>
      </c>
      <c r="AI10" s="17"/>
      <c r="AJ10" s="17">
        <v>0.28573840498693098</v>
      </c>
      <c r="AK10" s="17">
        <v>0.35027102515352199</v>
      </c>
      <c r="AL10" s="17">
        <v>0.23627654743249099</v>
      </c>
      <c r="AM10" s="17">
        <v>0.177879328742514</v>
      </c>
      <c r="AN10" s="17">
        <v>0.22926175614302099</v>
      </c>
      <c r="AO10" s="17"/>
      <c r="AP10" s="17">
        <v>0.30621992868938303</v>
      </c>
      <c r="AQ10" s="17">
        <v>0.33698571084734102</v>
      </c>
      <c r="AR10" s="17">
        <v>0.30656171459357001</v>
      </c>
      <c r="AS10" s="17"/>
      <c r="AT10" s="17">
        <v>0.262477930021767</v>
      </c>
      <c r="AU10" s="17">
        <v>0.33727333312498198</v>
      </c>
      <c r="AV10" s="17">
        <v>0.24075679314448201</v>
      </c>
      <c r="AW10" s="17">
        <v>0.28298614363582603</v>
      </c>
      <c r="AX10" s="17">
        <v>0.310573885450317</v>
      </c>
      <c r="AY10" s="17">
        <v>0.20084766433065099</v>
      </c>
    </row>
    <row r="11" spans="2:51" x14ac:dyDescent="0.35">
      <c r="B11" s="18" t="s">
        <v>338</v>
      </c>
      <c r="C11" s="17">
        <v>0.38544889997062298</v>
      </c>
      <c r="D11" s="17">
        <v>0.38743763218542598</v>
      </c>
      <c r="E11" s="17">
        <v>0.38533744930918001</v>
      </c>
      <c r="F11" s="17"/>
      <c r="G11" s="17">
        <v>0.37089764393679697</v>
      </c>
      <c r="H11" s="17">
        <v>0.34862388145440298</v>
      </c>
      <c r="I11" s="17">
        <v>0.445793081236804</v>
      </c>
      <c r="J11" s="17">
        <v>0.40662224781251299</v>
      </c>
      <c r="K11" s="17">
        <v>0.39670315546033802</v>
      </c>
      <c r="L11" s="17">
        <v>0.35720431817235898</v>
      </c>
      <c r="M11" s="17"/>
      <c r="N11" s="17">
        <v>0.37020429257712401</v>
      </c>
      <c r="O11" s="17">
        <v>0.42146968962338299</v>
      </c>
      <c r="P11" s="17">
        <v>0.394873319364765</v>
      </c>
      <c r="Q11" s="17">
        <v>0.35930427438141199</v>
      </c>
      <c r="R11" s="17"/>
      <c r="S11" s="17">
        <v>0.32971851504815802</v>
      </c>
      <c r="T11" s="17">
        <v>0.37935533808840899</v>
      </c>
      <c r="U11" s="17">
        <v>0.41005655688828102</v>
      </c>
      <c r="V11" s="17">
        <v>0.37894341877067</v>
      </c>
      <c r="W11" s="17">
        <v>0.43222615171886197</v>
      </c>
      <c r="X11" s="17">
        <v>0.36443923972211001</v>
      </c>
      <c r="Y11" s="17">
        <v>0.36372431751700801</v>
      </c>
      <c r="Z11" s="17">
        <v>0.29817712486230102</v>
      </c>
      <c r="AA11" s="17">
        <v>0.383550959738089</v>
      </c>
      <c r="AB11" s="17">
        <v>0.45277273336331297</v>
      </c>
      <c r="AC11" s="17">
        <v>0.489591761254484</v>
      </c>
      <c r="AD11" s="17">
        <v>0.40418017654890598</v>
      </c>
      <c r="AE11" s="17"/>
      <c r="AF11" s="17">
        <v>0.38063276906904597</v>
      </c>
      <c r="AG11" s="17">
        <v>0.380697070892972</v>
      </c>
      <c r="AH11" s="17">
        <v>0.39405711681064798</v>
      </c>
      <c r="AI11" s="17"/>
      <c r="AJ11" s="17">
        <v>0.37538897996673798</v>
      </c>
      <c r="AK11" s="17">
        <v>0.35230438524554902</v>
      </c>
      <c r="AL11" s="17">
        <v>0.44601853051587598</v>
      </c>
      <c r="AM11" s="17">
        <v>0.334638961094127</v>
      </c>
      <c r="AN11" s="17">
        <v>0.430052131021401</v>
      </c>
      <c r="AO11" s="17"/>
      <c r="AP11" s="17">
        <v>0.386626151112414</v>
      </c>
      <c r="AQ11" s="17">
        <v>0.36743333193184902</v>
      </c>
      <c r="AR11" s="17">
        <v>0.350443831111594</v>
      </c>
      <c r="AS11" s="17"/>
      <c r="AT11" s="17">
        <v>0.37363251302155998</v>
      </c>
      <c r="AU11" s="17">
        <v>0.43029850307100898</v>
      </c>
      <c r="AV11" s="17">
        <v>0.39116523171566597</v>
      </c>
      <c r="AW11" s="17">
        <v>0.31944810730173701</v>
      </c>
      <c r="AX11" s="17">
        <v>0.38784079235742902</v>
      </c>
      <c r="AY11" s="17">
        <v>0.37464472265912502</v>
      </c>
    </row>
    <row r="12" spans="2:51" x14ac:dyDescent="0.35">
      <c r="B12" s="18" t="s">
        <v>339</v>
      </c>
      <c r="C12" s="17">
        <v>0.155073699269582</v>
      </c>
      <c r="D12" s="17">
        <v>0.165202935172959</v>
      </c>
      <c r="E12" s="17">
        <v>0.14431267403053</v>
      </c>
      <c r="F12" s="17"/>
      <c r="G12" s="17">
        <v>0.14639098177809901</v>
      </c>
      <c r="H12" s="17">
        <v>0.164688720763843</v>
      </c>
      <c r="I12" s="17">
        <v>0.115457042941303</v>
      </c>
      <c r="J12" s="17">
        <v>0.13876825377757099</v>
      </c>
      <c r="K12" s="17">
        <v>0.17820514697654999</v>
      </c>
      <c r="L12" s="17">
        <v>0.17858012858762001</v>
      </c>
      <c r="M12" s="17"/>
      <c r="N12" s="17">
        <v>0.17844466585886901</v>
      </c>
      <c r="O12" s="17">
        <v>0.15933764735417</v>
      </c>
      <c r="P12" s="17">
        <v>0.15096953129578999</v>
      </c>
      <c r="Q12" s="17">
        <v>0.121822031260684</v>
      </c>
      <c r="R12" s="17"/>
      <c r="S12" s="17">
        <v>0.14724323600081399</v>
      </c>
      <c r="T12" s="17">
        <v>0.222988762949442</v>
      </c>
      <c r="U12" s="17">
        <v>0.21468443650910801</v>
      </c>
      <c r="V12" s="17">
        <v>0.15342566873458899</v>
      </c>
      <c r="W12" s="17">
        <v>8.0155140460050095E-2</v>
      </c>
      <c r="X12" s="17">
        <v>0.15989336862824699</v>
      </c>
      <c r="Y12" s="17">
        <v>0.13362827330691801</v>
      </c>
      <c r="Z12" s="17">
        <v>0.16323899425629099</v>
      </c>
      <c r="AA12" s="17">
        <v>0.15974385399166899</v>
      </c>
      <c r="AB12" s="17">
        <v>9.5633798625984298E-2</v>
      </c>
      <c r="AC12" s="17">
        <v>0.15785904581266999</v>
      </c>
      <c r="AD12" s="17">
        <v>9.0052264404637206E-2</v>
      </c>
      <c r="AE12" s="17"/>
      <c r="AF12" s="17">
        <v>0.19519336866987599</v>
      </c>
      <c r="AG12" s="17">
        <v>0.12561087604490101</v>
      </c>
      <c r="AH12" s="17">
        <v>0.12357900869421599</v>
      </c>
      <c r="AI12" s="17"/>
      <c r="AJ12" s="17">
        <v>0.16485705270517501</v>
      </c>
      <c r="AK12" s="17">
        <v>0.12742082692012699</v>
      </c>
      <c r="AL12" s="17">
        <v>0.20168504317036401</v>
      </c>
      <c r="AM12" s="17">
        <v>0.25917497508119502</v>
      </c>
      <c r="AN12" s="17">
        <v>0.13646123683744599</v>
      </c>
      <c r="AO12" s="17"/>
      <c r="AP12" s="17">
        <v>0.12010182006789701</v>
      </c>
      <c r="AQ12" s="17">
        <v>0.138593473031494</v>
      </c>
      <c r="AR12" s="17">
        <v>0.168246349294359</v>
      </c>
      <c r="AS12" s="17"/>
      <c r="AT12" s="17">
        <v>0.16737143215918701</v>
      </c>
      <c r="AU12" s="17">
        <v>0.12518042745767299</v>
      </c>
      <c r="AV12" s="17">
        <v>0.17892269044434</v>
      </c>
      <c r="AW12" s="17">
        <v>0.159833806649709</v>
      </c>
      <c r="AX12" s="17">
        <v>0.15065470938780801</v>
      </c>
      <c r="AY12" s="17">
        <v>0.22387813859594399</v>
      </c>
    </row>
    <row r="13" spans="2:51" x14ac:dyDescent="0.35">
      <c r="B13" s="18" t="s">
        <v>72</v>
      </c>
      <c r="C13" s="19">
        <v>9.8260433176542594E-2</v>
      </c>
      <c r="D13" s="19">
        <v>6.6536489810707505E-2</v>
      </c>
      <c r="E13" s="19">
        <v>0.12986867687867801</v>
      </c>
      <c r="F13" s="19"/>
      <c r="G13" s="19">
        <v>8.6253836636816003E-2</v>
      </c>
      <c r="H13" s="19">
        <v>5.8818753243706702E-2</v>
      </c>
      <c r="I13" s="19">
        <v>7.3660909485024406E-2</v>
      </c>
      <c r="J13" s="19">
        <v>9.1819645474077893E-2</v>
      </c>
      <c r="K13" s="19">
        <v>0.158843941324771</v>
      </c>
      <c r="L13" s="19">
        <v>0.123067017570177</v>
      </c>
      <c r="M13" s="19"/>
      <c r="N13" s="19">
        <v>8.7667173141812105E-2</v>
      </c>
      <c r="O13" s="19">
        <v>6.7287076061754506E-2</v>
      </c>
      <c r="P13" s="19">
        <v>0.100952272953978</v>
      </c>
      <c r="Q13" s="19">
        <v>0.14081076898515801</v>
      </c>
      <c r="R13" s="19"/>
      <c r="S13" s="19">
        <v>8.5691228753447493E-2</v>
      </c>
      <c r="T13" s="19">
        <v>0.118608970271943</v>
      </c>
      <c r="U13" s="19">
        <v>8.1075719758583201E-2</v>
      </c>
      <c r="V13" s="19">
        <v>0.14338771255174099</v>
      </c>
      <c r="W13" s="19">
        <v>8.27986846391221E-2</v>
      </c>
      <c r="X13" s="19">
        <v>6.7084657069152301E-2</v>
      </c>
      <c r="Y13" s="19">
        <v>0.13216639734303701</v>
      </c>
      <c r="Z13" s="19">
        <v>0.108818394964792</v>
      </c>
      <c r="AA13" s="19">
        <v>8.7363553494791302E-2</v>
      </c>
      <c r="AB13" s="19">
        <v>9.3578914906385105E-2</v>
      </c>
      <c r="AC13" s="19">
        <v>5.29113916013952E-2</v>
      </c>
      <c r="AD13" s="19">
        <v>0.16538416617264401</v>
      </c>
      <c r="AE13" s="19"/>
      <c r="AF13" s="19">
        <v>0.10509173389137</v>
      </c>
      <c r="AG13" s="19">
        <v>7.47106601510827E-2</v>
      </c>
      <c r="AH13" s="19">
        <v>0.14014751656736801</v>
      </c>
      <c r="AI13" s="19"/>
      <c r="AJ13" s="19">
        <v>0.10502949036168099</v>
      </c>
      <c r="AK13" s="19">
        <v>6.4554267716900607E-2</v>
      </c>
      <c r="AL13" s="19">
        <v>7.5039709302800198E-2</v>
      </c>
      <c r="AM13" s="19">
        <v>0.16322773794341999</v>
      </c>
      <c r="AN13" s="19">
        <v>0.16762666303832699</v>
      </c>
      <c r="AO13" s="19"/>
      <c r="AP13" s="19">
        <v>0.110297544717585</v>
      </c>
      <c r="AQ13" s="19">
        <v>7.0316404071462599E-2</v>
      </c>
      <c r="AR13" s="19">
        <v>5.3374045309593998E-2</v>
      </c>
      <c r="AS13" s="19"/>
      <c r="AT13" s="19">
        <v>0.121895073676625</v>
      </c>
      <c r="AU13" s="19">
        <v>6.4049821040631699E-2</v>
      </c>
      <c r="AV13" s="19">
        <v>0.102912586041371</v>
      </c>
      <c r="AW13" s="19">
        <v>0.14979475360299099</v>
      </c>
      <c r="AX13" s="19">
        <v>6.3835117420722107E-2</v>
      </c>
      <c r="AY13" s="19">
        <v>0.15161257911544601</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379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2.9984468928088901E-2</v>
      </c>
      <c r="D9" s="17">
        <v>4.2528796549043298E-2</v>
      </c>
      <c r="E9" s="17">
        <v>1.59867587268572E-2</v>
      </c>
      <c r="F9" s="17"/>
      <c r="G9" s="17">
        <v>8.3886591731576199E-2</v>
      </c>
      <c r="H9" s="17">
        <v>4.8061499481105399E-2</v>
      </c>
      <c r="I9" s="17">
        <v>3.1840522611432498E-2</v>
      </c>
      <c r="J9" s="17">
        <v>1.03882004597542E-2</v>
      </c>
      <c r="K9" s="17">
        <v>0</v>
      </c>
      <c r="L9" s="17">
        <v>1.3694052306407399E-2</v>
      </c>
      <c r="M9" s="17"/>
      <c r="N9" s="17">
        <v>4.3342168080886999E-2</v>
      </c>
      <c r="O9" s="17">
        <v>3.1628979840355599E-2</v>
      </c>
      <c r="P9" s="17">
        <v>7.0772346757827596E-3</v>
      </c>
      <c r="Q9" s="17">
        <v>3.2886225866032702E-2</v>
      </c>
      <c r="R9" s="17"/>
      <c r="S9" s="17">
        <v>7.1345856470374502E-2</v>
      </c>
      <c r="T9" s="17">
        <v>5.4344849523848496E-3</v>
      </c>
      <c r="U9" s="17">
        <v>9.7528585256293591E-3</v>
      </c>
      <c r="V9" s="17">
        <v>8.6664840584268106E-3</v>
      </c>
      <c r="W9" s="17">
        <v>4.9789120913719599E-2</v>
      </c>
      <c r="X9" s="17">
        <v>3.8435781212629597E-2</v>
      </c>
      <c r="Y9" s="17">
        <v>1.7238982045760701E-2</v>
      </c>
      <c r="Z9" s="17">
        <v>4.1810485860485101E-2</v>
      </c>
      <c r="AA9" s="17">
        <v>2.51495600607358E-2</v>
      </c>
      <c r="AB9" s="17">
        <v>2.91695966086283E-2</v>
      </c>
      <c r="AC9" s="17">
        <v>1.33783178681194E-2</v>
      </c>
      <c r="AD9" s="17">
        <v>5.4254709880872498E-2</v>
      </c>
      <c r="AE9" s="17"/>
      <c r="AF9" s="17">
        <v>1.9087128187330799E-2</v>
      </c>
      <c r="AG9" s="17">
        <v>3.7768445650272903E-2</v>
      </c>
      <c r="AH9" s="17">
        <v>3.2888921601463901E-2</v>
      </c>
      <c r="AI9" s="17"/>
      <c r="AJ9" s="17">
        <v>1.5090955500254299E-2</v>
      </c>
      <c r="AK9" s="17">
        <v>5.2618068074336097E-2</v>
      </c>
      <c r="AL9" s="17">
        <v>2.1095466045864701E-2</v>
      </c>
      <c r="AM9" s="17">
        <v>7.8080249046282399E-2</v>
      </c>
      <c r="AN9" s="17">
        <v>1.81729335670778E-2</v>
      </c>
      <c r="AO9" s="17"/>
      <c r="AP9" s="17">
        <v>2.2464189562210302E-2</v>
      </c>
      <c r="AQ9" s="17">
        <v>3.8344869444026902E-2</v>
      </c>
      <c r="AR9" s="17">
        <v>6.19746092675936E-2</v>
      </c>
      <c r="AS9" s="17"/>
      <c r="AT9" s="17">
        <v>1.5641176246575302E-2</v>
      </c>
      <c r="AU9" s="17">
        <v>2.1992282669681201E-2</v>
      </c>
      <c r="AV9" s="17">
        <v>0.11596137869413101</v>
      </c>
      <c r="AW9" s="17">
        <v>2.5790078814363002E-2</v>
      </c>
      <c r="AX9" s="17">
        <v>4.25169052571426E-2</v>
      </c>
      <c r="AY9" s="17">
        <v>0</v>
      </c>
    </row>
    <row r="10" spans="2:51" x14ac:dyDescent="0.35">
      <c r="B10" s="18" t="s">
        <v>337</v>
      </c>
      <c r="C10" s="17">
        <v>0.119717976888754</v>
      </c>
      <c r="D10" s="17">
        <v>0.13646374125973201</v>
      </c>
      <c r="E10" s="17">
        <v>0.102464321522354</v>
      </c>
      <c r="F10" s="17"/>
      <c r="G10" s="17">
        <v>0.16632921565460801</v>
      </c>
      <c r="H10" s="17">
        <v>0.16644544659864499</v>
      </c>
      <c r="I10" s="17">
        <v>0.172744445265029</v>
      </c>
      <c r="J10" s="17">
        <v>0.127484742572572</v>
      </c>
      <c r="K10" s="17">
        <v>7.3553032452672404E-2</v>
      </c>
      <c r="L10" s="17">
        <v>3.5091807549105201E-2</v>
      </c>
      <c r="M10" s="17"/>
      <c r="N10" s="17">
        <v>0.14531761299472901</v>
      </c>
      <c r="O10" s="17">
        <v>9.8883668361236299E-2</v>
      </c>
      <c r="P10" s="17">
        <v>0.10511602961125199</v>
      </c>
      <c r="Q10" s="17">
        <v>0.124727624053319</v>
      </c>
      <c r="R10" s="17"/>
      <c r="S10" s="17">
        <v>0.146285558358939</v>
      </c>
      <c r="T10" s="17">
        <v>0.105363152765293</v>
      </c>
      <c r="U10" s="17">
        <v>0.112645134877084</v>
      </c>
      <c r="V10" s="17">
        <v>0.116812636407666</v>
      </c>
      <c r="W10" s="17">
        <v>0.114012197903145</v>
      </c>
      <c r="X10" s="17">
        <v>0.139665550650556</v>
      </c>
      <c r="Y10" s="17">
        <v>0.107001243363433</v>
      </c>
      <c r="Z10" s="17">
        <v>0.143722665150395</v>
      </c>
      <c r="AA10" s="17">
        <v>0.112327282784339</v>
      </c>
      <c r="AB10" s="17">
        <v>7.6154690758570398E-2</v>
      </c>
      <c r="AC10" s="17">
        <v>0.141337748028144</v>
      </c>
      <c r="AD10" s="17">
        <v>0.15025437759496499</v>
      </c>
      <c r="AE10" s="17"/>
      <c r="AF10" s="17">
        <v>8.6640891479026594E-2</v>
      </c>
      <c r="AG10" s="17">
        <v>0.12761320695457201</v>
      </c>
      <c r="AH10" s="17">
        <v>0.16796483597782999</v>
      </c>
      <c r="AI10" s="17"/>
      <c r="AJ10" s="17">
        <v>9.7606419068556299E-2</v>
      </c>
      <c r="AK10" s="17">
        <v>0.16071000034144201</v>
      </c>
      <c r="AL10" s="17">
        <v>0.128406202653845</v>
      </c>
      <c r="AM10" s="17">
        <v>0.189871961929862</v>
      </c>
      <c r="AN10" s="17">
        <v>0.108917499077434</v>
      </c>
      <c r="AO10" s="17"/>
      <c r="AP10" s="17">
        <v>0.133078226065558</v>
      </c>
      <c r="AQ10" s="17">
        <v>0.12595846800408</v>
      </c>
      <c r="AR10" s="17">
        <v>0.16453459519264799</v>
      </c>
      <c r="AS10" s="17"/>
      <c r="AT10" s="17">
        <v>7.4216953680623102E-2</v>
      </c>
      <c r="AU10" s="17">
        <v>0.11797416594155199</v>
      </c>
      <c r="AV10" s="17">
        <v>0.12504863565312299</v>
      </c>
      <c r="AW10" s="17">
        <v>0.21741909550833</v>
      </c>
      <c r="AX10" s="17">
        <v>0.165472831699052</v>
      </c>
      <c r="AY10" s="17">
        <v>2.5605946890382199E-2</v>
      </c>
    </row>
    <row r="11" spans="2:51" x14ac:dyDescent="0.35">
      <c r="B11" s="18" t="s">
        <v>338</v>
      </c>
      <c r="C11" s="17">
        <v>0.30132725508993102</v>
      </c>
      <c r="D11" s="17">
        <v>0.30707793255239901</v>
      </c>
      <c r="E11" s="17">
        <v>0.29712151925287</v>
      </c>
      <c r="F11" s="17"/>
      <c r="G11" s="17">
        <v>0.364143471249461</v>
      </c>
      <c r="H11" s="17">
        <v>0.39373494871953602</v>
      </c>
      <c r="I11" s="17">
        <v>0.30108618619990402</v>
      </c>
      <c r="J11" s="17">
        <v>0.30657253181066901</v>
      </c>
      <c r="K11" s="17">
        <v>0.25562937807537001</v>
      </c>
      <c r="L11" s="17">
        <v>0.21023788189765699</v>
      </c>
      <c r="M11" s="17"/>
      <c r="N11" s="17">
        <v>0.30705941277236498</v>
      </c>
      <c r="O11" s="17">
        <v>0.30164119517392601</v>
      </c>
      <c r="P11" s="17">
        <v>0.341842332913595</v>
      </c>
      <c r="Q11" s="17">
        <v>0.264921760526517</v>
      </c>
      <c r="R11" s="17"/>
      <c r="S11" s="17">
        <v>0.33252131794333001</v>
      </c>
      <c r="T11" s="17">
        <v>0.32165442247374498</v>
      </c>
      <c r="U11" s="17">
        <v>0.29053603232595698</v>
      </c>
      <c r="V11" s="17">
        <v>0.28679758988314602</v>
      </c>
      <c r="W11" s="17">
        <v>0.25559589989749099</v>
      </c>
      <c r="X11" s="17">
        <v>0.33123754810629902</v>
      </c>
      <c r="Y11" s="17">
        <v>0.31946697103749799</v>
      </c>
      <c r="Z11" s="17">
        <v>0.22579148652435899</v>
      </c>
      <c r="AA11" s="17">
        <v>0.31918567085253402</v>
      </c>
      <c r="AB11" s="17">
        <v>0.32048630673133099</v>
      </c>
      <c r="AC11" s="17">
        <v>0.19167013224712301</v>
      </c>
      <c r="AD11" s="17">
        <v>0.24323017304258901</v>
      </c>
      <c r="AE11" s="17"/>
      <c r="AF11" s="17">
        <v>0.26924159207641102</v>
      </c>
      <c r="AG11" s="17">
        <v>0.29987124713802599</v>
      </c>
      <c r="AH11" s="17">
        <v>0.33674674695982298</v>
      </c>
      <c r="AI11" s="17"/>
      <c r="AJ11" s="17">
        <v>0.29035134791520201</v>
      </c>
      <c r="AK11" s="17">
        <v>0.30916397950317598</v>
      </c>
      <c r="AL11" s="17">
        <v>0.24420169081308299</v>
      </c>
      <c r="AM11" s="17">
        <v>0.20961632758654999</v>
      </c>
      <c r="AN11" s="17">
        <v>0.35139610797771698</v>
      </c>
      <c r="AO11" s="17"/>
      <c r="AP11" s="17">
        <v>0.30477333092973502</v>
      </c>
      <c r="AQ11" s="17">
        <v>0.32843333778157902</v>
      </c>
      <c r="AR11" s="17">
        <v>0.24099815610877601</v>
      </c>
      <c r="AS11" s="17"/>
      <c r="AT11" s="17">
        <v>0.22769358224303199</v>
      </c>
      <c r="AU11" s="17">
        <v>0.28414784819076799</v>
      </c>
      <c r="AV11" s="17">
        <v>0.35433282671961702</v>
      </c>
      <c r="AW11" s="17">
        <v>0.29138129410207197</v>
      </c>
      <c r="AX11" s="17">
        <v>0.41707865810052303</v>
      </c>
      <c r="AY11" s="17">
        <v>0.35432935671040799</v>
      </c>
    </row>
    <row r="12" spans="2:51" x14ac:dyDescent="0.35">
      <c r="B12" s="18" t="s">
        <v>339</v>
      </c>
      <c r="C12" s="17">
        <v>0.33240229119817699</v>
      </c>
      <c r="D12" s="17">
        <v>0.33928673572375201</v>
      </c>
      <c r="E12" s="17">
        <v>0.32567301863707399</v>
      </c>
      <c r="F12" s="17"/>
      <c r="G12" s="17">
        <v>0.27055724680969701</v>
      </c>
      <c r="H12" s="17">
        <v>0.30933208573071203</v>
      </c>
      <c r="I12" s="17">
        <v>0.33583795968467001</v>
      </c>
      <c r="J12" s="17">
        <v>0.274521504258667</v>
      </c>
      <c r="K12" s="17">
        <v>0.36130632135659002</v>
      </c>
      <c r="L12" s="17">
        <v>0.40713848276653197</v>
      </c>
      <c r="M12" s="17"/>
      <c r="N12" s="17">
        <v>0.324230341051777</v>
      </c>
      <c r="O12" s="17">
        <v>0.35414581236431703</v>
      </c>
      <c r="P12" s="17">
        <v>0.32910424444288899</v>
      </c>
      <c r="Q12" s="17">
        <v>0.317676845540521</v>
      </c>
      <c r="R12" s="17"/>
      <c r="S12" s="17">
        <v>0.264279721751913</v>
      </c>
      <c r="T12" s="17">
        <v>0.31690298477798401</v>
      </c>
      <c r="U12" s="17">
        <v>0.335671761460337</v>
      </c>
      <c r="V12" s="17">
        <v>0.298341503808224</v>
      </c>
      <c r="W12" s="17">
        <v>0.33752503946266099</v>
      </c>
      <c r="X12" s="17">
        <v>0.28938622733428898</v>
      </c>
      <c r="Y12" s="17">
        <v>0.30413190274018498</v>
      </c>
      <c r="Z12" s="17">
        <v>0.45447765719461303</v>
      </c>
      <c r="AA12" s="17">
        <v>0.356448653620487</v>
      </c>
      <c r="AB12" s="17">
        <v>0.42202849051410002</v>
      </c>
      <c r="AC12" s="17">
        <v>0.407625910891876</v>
      </c>
      <c r="AD12" s="17">
        <v>0.37211251323417399</v>
      </c>
      <c r="AE12" s="17"/>
      <c r="AF12" s="17">
        <v>0.356137510784447</v>
      </c>
      <c r="AG12" s="17">
        <v>0.34003370242756997</v>
      </c>
      <c r="AH12" s="17">
        <v>0.265369683060108</v>
      </c>
      <c r="AI12" s="17"/>
      <c r="AJ12" s="17">
        <v>0.338134854046721</v>
      </c>
      <c r="AK12" s="17">
        <v>0.32413616633639503</v>
      </c>
      <c r="AL12" s="17">
        <v>0.35954188713987101</v>
      </c>
      <c r="AM12" s="17">
        <v>0.31766650956752901</v>
      </c>
      <c r="AN12" s="17">
        <v>0.28704914869120501</v>
      </c>
      <c r="AO12" s="17"/>
      <c r="AP12" s="17">
        <v>0.30050295260556897</v>
      </c>
      <c r="AQ12" s="17">
        <v>0.34296655851086</v>
      </c>
      <c r="AR12" s="17">
        <v>0.31357408334173498</v>
      </c>
      <c r="AS12" s="17"/>
      <c r="AT12" s="17">
        <v>0.385498853976394</v>
      </c>
      <c r="AU12" s="17">
        <v>0.35481729923148098</v>
      </c>
      <c r="AV12" s="17">
        <v>0.29330872537480301</v>
      </c>
      <c r="AW12" s="17">
        <v>0.28874803720182701</v>
      </c>
      <c r="AX12" s="17">
        <v>0.24356482051370201</v>
      </c>
      <c r="AY12" s="17">
        <v>0.436366938201114</v>
      </c>
    </row>
    <row r="13" spans="2:51" x14ac:dyDescent="0.35">
      <c r="B13" s="18" t="s">
        <v>72</v>
      </c>
      <c r="C13" s="19">
        <v>0.21656800789504899</v>
      </c>
      <c r="D13" s="19">
        <v>0.17464279391507401</v>
      </c>
      <c r="E13" s="19">
        <v>0.25875438186084498</v>
      </c>
      <c r="F13" s="19"/>
      <c r="G13" s="19">
        <v>0.11508347455465801</v>
      </c>
      <c r="H13" s="19">
        <v>8.2426019470001402E-2</v>
      </c>
      <c r="I13" s="19">
        <v>0.15849088623896501</v>
      </c>
      <c r="J13" s="19">
        <v>0.28103302089833798</v>
      </c>
      <c r="K13" s="19">
        <v>0.309511268115368</v>
      </c>
      <c r="L13" s="19">
        <v>0.33383777548029803</v>
      </c>
      <c r="M13" s="19"/>
      <c r="N13" s="19">
        <v>0.180050465100241</v>
      </c>
      <c r="O13" s="19">
        <v>0.21370034426016599</v>
      </c>
      <c r="P13" s="19">
        <v>0.21686015835648101</v>
      </c>
      <c r="Q13" s="19">
        <v>0.25978754401360998</v>
      </c>
      <c r="R13" s="19"/>
      <c r="S13" s="19">
        <v>0.18556754547544199</v>
      </c>
      <c r="T13" s="19">
        <v>0.25064495503059298</v>
      </c>
      <c r="U13" s="19">
        <v>0.251394212810992</v>
      </c>
      <c r="V13" s="19">
        <v>0.28938178584253799</v>
      </c>
      <c r="W13" s="19">
        <v>0.243077741822984</v>
      </c>
      <c r="X13" s="19">
        <v>0.201274892696227</v>
      </c>
      <c r="Y13" s="19">
        <v>0.25216090081312298</v>
      </c>
      <c r="Z13" s="19">
        <v>0.13419770527014799</v>
      </c>
      <c r="AA13" s="19">
        <v>0.18688883268190301</v>
      </c>
      <c r="AB13" s="19">
        <v>0.152160915387371</v>
      </c>
      <c r="AC13" s="19">
        <v>0.245987890964738</v>
      </c>
      <c r="AD13" s="19">
        <v>0.18014822624739901</v>
      </c>
      <c r="AE13" s="19"/>
      <c r="AF13" s="19">
        <v>0.26889287747278401</v>
      </c>
      <c r="AG13" s="19">
        <v>0.19471339782955899</v>
      </c>
      <c r="AH13" s="19">
        <v>0.19702981240077599</v>
      </c>
      <c r="AI13" s="19"/>
      <c r="AJ13" s="19">
        <v>0.25881642346926598</v>
      </c>
      <c r="AK13" s="19">
        <v>0.15337178574465099</v>
      </c>
      <c r="AL13" s="19">
        <v>0.24675475334733599</v>
      </c>
      <c r="AM13" s="19">
        <v>0.204764951869777</v>
      </c>
      <c r="AN13" s="19">
        <v>0.23446431068656501</v>
      </c>
      <c r="AO13" s="19"/>
      <c r="AP13" s="19">
        <v>0.23918130083692801</v>
      </c>
      <c r="AQ13" s="19">
        <v>0.164296766259453</v>
      </c>
      <c r="AR13" s="19">
        <v>0.21891855608924701</v>
      </c>
      <c r="AS13" s="19"/>
      <c r="AT13" s="19">
        <v>0.29694943385337502</v>
      </c>
      <c r="AU13" s="19">
        <v>0.221068403966518</v>
      </c>
      <c r="AV13" s="19">
        <v>0.11134843355832599</v>
      </c>
      <c r="AW13" s="19">
        <v>0.176661494373408</v>
      </c>
      <c r="AX13" s="19">
        <v>0.13136678442958</v>
      </c>
      <c r="AY13" s="19">
        <v>0.183697758198096</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380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4.9895726080493197E-2</v>
      </c>
      <c r="D9" s="17">
        <v>5.9933608955578303E-2</v>
      </c>
      <c r="E9" s="17">
        <v>4.0281183425419198E-2</v>
      </c>
      <c r="F9" s="17"/>
      <c r="G9" s="17">
        <v>8.8338706777521897E-2</v>
      </c>
      <c r="H9" s="17">
        <v>8.3604487839633604E-2</v>
      </c>
      <c r="I9" s="17">
        <v>6.3672907781579496E-2</v>
      </c>
      <c r="J9" s="17">
        <v>2.4360054543224301E-2</v>
      </c>
      <c r="K9" s="17">
        <v>1.42847210550419E-2</v>
      </c>
      <c r="L9" s="17">
        <v>2.7789485081056799E-2</v>
      </c>
      <c r="M9" s="17"/>
      <c r="N9" s="17">
        <v>6.5464447019691299E-2</v>
      </c>
      <c r="O9" s="17">
        <v>4.3091353518348197E-2</v>
      </c>
      <c r="P9" s="17">
        <v>4.6030980478360899E-2</v>
      </c>
      <c r="Q9" s="17">
        <v>4.4200902600132999E-2</v>
      </c>
      <c r="R9" s="17"/>
      <c r="S9" s="17">
        <v>6.9415624290529707E-2</v>
      </c>
      <c r="T9" s="17">
        <v>2.5165452706446299E-2</v>
      </c>
      <c r="U9" s="17">
        <v>1.0844365338680001E-2</v>
      </c>
      <c r="V9" s="17">
        <v>3.6224536624963798E-2</v>
      </c>
      <c r="W9" s="17">
        <v>6.3688770671365594E-2</v>
      </c>
      <c r="X9" s="17">
        <v>4.6866718493353499E-2</v>
      </c>
      <c r="Y9" s="17">
        <v>3.7055789951947901E-2</v>
      </c>
      <c r="Z9" s="17">
        <v>3.5124381906934302E-2</v>
      </c>
      <c r="AA9" s="17">
        <v>8.5014849014589194E-2</v>
      </c>
      <c r="AB9" s="17">
        <v>6.4333847621604004E-2</v>
      </c>
      <c r="AC9" s="17">
        <v>3.9351731482300298E-2</v>
      </c>
      <c r="AD9" s="17">
        <v>7.4844320890718893E-2</v>
      </c>
      <c r="AE9" s="17"/>
      <c r="AF9" s="17">
        <v>3.57349210183322E-2</v>
      </c>
      <c r="AG9" s="17">
        <v>6.3019113276176694E-2</v>
      </c>
      <c r="AH9" s="17">
        <v>5.9418291136577303E-2</v>
      </c>
      <c r="AI9" s="17"/>
      <c r="AJ9" s="17">
        <v>4.4823625553607402E-2</v>
      </c>
      <c r="AK9" s="17">
        <v>6.70329203187362E-2</v>
      </c>
      <c r="AL9" s="17">
        <v>3.5188533395966802E-2</v>
      </c>
      <c r="AM9" s="17">
        <v>0.14315924618502701</v>
      </c>
      <c r="AN9" s="17">
        <v>2.8422348649257301E-2</v>
      </c>
      <c r="AO9" s="17"/>
      <c r="AP9" s="17">
        <v>5.47276335514119E-2</v>
      </c>
      <c r="AQ9" s="17">
        <v>6.8148559071156606E-2</v>
      </c>
      <c r="AR9" s="17">
        <v>8.3908193791745994E-2</v>
      </c>
      <c r="AS9" s="17"/>
      <c r="AT9" s="17">
        <v>4.4794423744712902E-2</v>
      </c>
      <c r="AU9" s="17">
        <v>3.6319252459252903E-2</v>
      </c>
      <c r="AV9" s="17">
        <v>5.7979558516499399E-2</v>
      </c>
      <c r="AW9" s="17">
        <v>5.8585485879505197E-2</v>
      </c>
      <c r="AX9" s="17">
        <v>7.1803577864137699E-2</v>
      </c>
      <c r="AY9" s="17">
        <v>0</v>
      </c>
    </row>
    <row r="10" spans="2:51" x14ac:dyDescent="0.35">
      <c r="B10" s="18" t="s">
        <v>337</v>
      </c>
      <c r="C10" s="17">
        <v>0.25769997056548199</v>
      </c>
      <c r="D10" s="17">
        <v>0.29244871875851303</v>
      </c>
      <c r="E10" s="17">
        <v>0.223263426816423</v>
      </c>
      <c r="F10" s="17"/>
      <c r="G10" s="17">
        <v>0.30639254083343598</v>
      </c>
      <c r="H10" s="17">
        <v>0.314485260893686</v>
      </c>
      <c r="I10" s="17">
        <v>0.19630855512193399</v>
      </c>
      <c r="J10" s="17">
        <v>0.22238451695897299</v>
      </c>
      <c r="K10" s="17">
        <v>0.20906317254329199</v>
      </c>
      <c r="L10" s="17">
        <v>0.28337028664749597</v>
      </c>
      <c r="M10" s="17"/>
      <c r="N10" s="17">
        <v>0.28542063189412797</v>
      </c>
      <c r="O10" s="17">
        <v>0.25366785659618402</v>
      </c>
      <c r="P10" s="17">
        <v>0.23108313573835901</v>
      </c>
      <c r="Q10" s="17">
        <v>0.25642174262604001</v>
      </c>
      <c r="R10" s="17"/>
      <c r="S10" s="17">
        <v>0.27694700571026798</v>
      </c>
      <c r="T10" s="17">
        <v>0.23599981867182501</v>
      </c>
      <c r="U10" s="17">
        <v>0.28956287163251598</v>
      </c>
      <c r="V10" s="17">
        <v>0.230893630017204</v>
      </c>
      <c r="W10" s="17">
        <v>0.25307948135235497</v>
      </c>
      <c r="X10" s="17">
        <v>0.27684228211617001</v>
      </c>
      <c r="Y10" s="17">
        <v>0.28061507418050102</v>
      </c>
      <c r="Z10" s="17">
        <v>0.269485650399437</v>
      </c>
      <c r="AA10" s="17">
        <v>0.209809160026242</v>
      </c>
      <c r="AB10" s="17">
        <v>0.25785450817454703</v>
      </c>
      <c r="AC10" s="17">
        <v>0.29743887305502298</v>
      </c>
      <c r="AD10" s="17">
        <v>0.232481838445252</v>
      </c>
      <c r="AE10" s="17"/>
      <c r="AF10" s="17">
        <v>0.24591626168715</v>
      </c>
      <c r="AG10" s="17">
        <v>0.25805375653382401</v>
      </c>
      <c r="AH10" s="17">
        <v>0.26816918908648502</v>
      </c>
      <c r="AI10" s="17"/>
      <c r="AJ10" s="17">
        <v>0.26996468185380801</v>
      </c>
      <c r="AK10" s="17">
        <v>0.26471353674834702</v>
      </c>
      <c r="AL10" s="17">
        <v>0.30409961316409601</v>
      </c>
      <c r="AM10" s="17">
        <v>0.22688925289026199</v>
      </c>
      <c r="AN10" s="17">
        <v>0.22616041673923601</v>
      </c>
      <c r="AO10" s="17"/>
      <c r="AP10" s="17">
        <v>0.27730016093728699</v>
      </c>
      <c r="AQ10" s="17">
        <v>0.289744114652281</v>
      </c>
      <c r="AR10" s="17">
        <v>0.339576160897966</v>
      </c>
      <c r="AS10" s="17"/>
      <c r="AT10" s="17">
        <v>0.28445069634397901</v>
      </c>
      <c r="AU10" s="17">
        <v>0.22540769008806999</v>
      </c>
      <c r="AV10" s="17">
        <v>0.27018085897399402</v>
      </c>
      <c r="AW10" s="17">
        <v>0.23722126683595399</v>
      </c>
      <c r="AX10" s="17">
        <v>0.26570155797064698</v>
      </c>
      <c r="AY10" s="17">
        <v>0.20208270546489601</v>
      </c>
    </row>
    <row r="11" spans="2:51" x14ac:dyDescent="0.35">
      <c r="B11" s="18" t="s">
        <v>338</v>
      </c>
      <c r="C11" s="17">
        <v>0.418538017638444</v>
      </c>
      <c r="D11" s="17">
        <v>0.39217580582701</v>
      </c>
      <c r="E11" s="17">
        <v>0.44502446479185898</v>
      </c>
      <c r="F11" s="17"/>
      <c r="G11" s="17">
        <v>0.34436592651873799</v>
      </c>
      <c r="H11" s="17">
        <v>0.38540059766186902</v>
      </c>
      <c r="I11" s="17">
        <v>0.42073647126022001</v>
      </c>
      <c r="J11" s="17">
        <v>0.45842622781066</v>
      </c>
      <c r="K11" s="17">
        <v>0.50005233625499601</v>
      </c>
      <c r="L11" s="17">
        <v>0.40886221404265699</v>
      </c>
      <c r="M11" s="17"/>
      <c r="N11" s="17">
        <v>0.37161338442207797</v>
      </c>
      <c r="O11" s="17">
        <v>0.43962523188228497</v>
      </c>
      <c r="P11" s="17">
        <v>0.427007714796448</v>
      </c>
      <c r="Q11" s="17">
        <v>0.437035647148661</v>
      </c>
      <c r="R11" s="17"/>
      <c r="S11" s="17">
        <v>0.43831467963391302</v>
      </c>
      <c r="T11" s="17">
        <v>0.432244403029031</v>
      </c>
      <c r="U11" s="17">
        <v>0.44485884699827599</v>
      </c>
      <c r="V11" s="17">
        <v>0.38425649398891498</v>
      </c>
      <c r="W11" s="17">
        <v>0.45404191120242499</v>
      </c>
      <c r="X11" s="17">
        <v>0.40059369006321</v>
      </c>
      <c r="Y11" s="17">
        <v>0.36181408390493303</v>
      </c>
      <c r="Z11" s="17">
        <v>0.43317377134774498</v>
      </c>
      <c r="AA11" s="17">
        <v>0.42764489992284999</v>
      </c>
      <c r="AB11" s="17">
        <v>0.382375752428954</v>
      </c>
      <c r="AC11" s="17">
        <v>0.38989684464075902</v>
      </c>
      <c r="AD11" s="17">
        <v>0.584620684528109</v>
      </c>
      <c r="AE11" s="17"/>
      <c r="AF11" s="17">
        <v>0.42032787841324498</v>
      </c>
      <c r="AG11" s="17">
        <v>0.42771816769294702</v>
      </c>
      <c r="AH11" s="17">
        <v>0.39500444568388698</v>
      </c>
      <c r="AI11" s="17"/>
      <c r="AJ11" s="17">
        <v>0.42744318099999601</v>
      </c>
      <c r="AK11" s="17">
        <v>0.42418702039555201</v>
      </c>
      <c r="AL11" s="17">
        <v>0.418849233566982</v>
      </c>
      <c r="AM11" s="17">
        <v>0.155805172445353</v>
      </c>
      <c r="AN11" s="17">
        <v>0.426251324353489</v>
      </c>
      <c r="AO11" s="17"/>
      <c r="AP11" s="17">
        <v>0.45586373829085503</v>
      </c>
      <c r="AQ11" s="17">
        <v>0.38498096356804001</v>
      </c>
      <c r="AR11" s="17">
        <v>0.40260843928682499</v>
      </c>
      <c r="AS11" s="17"/>
      <c r="AT11" s="17">
        <v>0.41009886807345802</v>
      </c>
      <c r="AU11" s="17">
        <v>0.44292498820480702</v>
      </c>
      <c r="AV11" s="17">
        <v>0.3604442055216</v>
      </c>
      <c r="AW11" s="17">
        <v>0.40327912732409099</v>
      </c>
      <c r="AX11" s="17">
        <v>0.42369068408677402</v>
      </c>
      <c r="AY11" s="17">
        <v>0.38736633470088</v>
      </c>
    </row>
    <row r="12" spans="2:51" x14ac:dyDescent="0.35">
      <c r="B12" s="18" t="s">
        <v>339</v>
      </c>
      <c r="C12" s="17">
        <v>0.23381368671869901</v>
      </c>
      <c r="D12" s="17">
        <v>0.23018890179481699</v>
      </c>
      <c r="E12" s="17">
        <v>0.236660302247508</v>
      </c>
      <c r="F12" s="17"/>
      <c r="G12" s="17">
        <v>0.22745643819979</v>
      </c>
      <c r="H12" s="17">
        <v>0.19672591634474099</v>
      </c>
      <c r="I12" s="17">
        <v>0.27559937071121099</v>
      </c>
      <c r="J12" s="17">
        <v>0.239387107163401</v>
      </c>
      <c r="K12" s="17">
        <v>0.22269029838823301</v>
      </c>
      <c r="L12" s="17">
        <v>0.240858750180691</v>
      </c>
      <c r="M12" s="17"/>
      <c r="N12" s="17">
        <v>0.24108944982029901</v>
      </c>
      <c r="O12" s="17">
        <v>0.23715393965220199</v>
      </c>
      <c r="P12" s="17">
        <v>0.25522822993303301</v>
      </c>
      <c r="Q12" s="17">
        <v>0.20423768578996099</v>
      </c>
      <c r="R12" s="17"/>
      <c r="S12" s="17">
        <v>0.184970518344759</v>
      </c>
      <c r="T12" s="17">
        <v>0.248634517933398</v>
      </c>
      <c r="U12" s="17">
        <v>0.194282721906506</v>
      </c>
      <c r="V12" s="17">
        <v>0.27853768913021698</v>
      </c>
      <c r="W12" s="17">
        <v>0.19530810470957499</v>
      </c>
      <c r="X12" s="17">
        <v>0.25330789342828502</v>
      </c>
      <c r="Y12" s="17">
        <v>0.262014266025068</v>
      </c>
      <c r="Z12" s="17">
        <v>0.24495366811646199</v>
      </c>
      <c r="AA12" s="17">
        <v>0.247877181010529</v>
      </c>
      <c r="AB12" s="17">
        <v>0.25983031494206499</v>
      </c>
      <c r="AC12" s="17">
        <v>0.24842243810819201</v>
      </c>
      <c r="AD12" s="17">
        <v>0.10805315613591999</v>
      </c>
      <c r="AE12" s="17"/>
      <c r="AF12" s="17">
        <v>0.25656190219186897</v>
      </c>
      <c r="AG12" s="17">
        <v>0.220467811672237</v>
      </c>
      <c r="AH12" s="17">
        <v>0.220198697061156</v>
      </c>
      <c r="AI12" s="17"/>
      <c r="AJ12" s="17">
        <v>0.20967943504561901</v>
      </c>
      <c r="AK12" s="17">
        <v>0.22539990966594201</v>
      </c>
      <c r="AL12" s="17">
        <v>0.21978039559922399</v>
      </c>
      <c r="AM12" s="17">
        <v>0.363382028790809</v>
      </c>
      <c r="AN12" s="17">
        <v>0.25121804502315298</v>
      </c>
      <c r="AO12" s="17"/>
      <c r="AP12" s="17">
        <v>0.16301317252575501</v>
      </c>
      <c r="AQ12" s="17">
        <v>0.23394764320115199</v>
      </c>
      <c r="AR12" s="17">
        <v>0.16279306497239299</v>
      </c>
      <c r="AS12" s="17"/>
      <c r="AT12" s="17">
        <v>0.21094128624192601</v>
      </c>
      <c r="AU12" s="17">
        <v>0.27161853059306201</v>
      </c>
      <c r="AV12" s="17">
        <v>0.27796979603810201</v>
      </c>
      <c r="AW12" s="17">
        <v>0.23476949863636101</v>
      </c>
      <c r="AX12" s="17">
        <v>0.212109858133641</v>
      </c>
      <c r="AY12" s="17">
        <v>0.33516478697437901</v>
      </c>
    </row>
    <row r="13" spans="2:51" x14ac:dyDescent="0.35">
      <c r="B13" s="18" t="s">
        <v>72</v>
      </c>
      <c r="C13" s="19">
        <v>4.0052598996881801E-2</v>
      </c>
      <c r="D13" s="19">
        <v>2.5252964664081601E-2</v>
      </c>
      <c r="E13" s="19">
        <v>5.4770622718790699E-2</v>
      </c>
      <c r="F13" s="19"/>
      <c r="G13" s="19">
        <v>3.3446387670513902E-2</v>
      </c>
      <c r="H13" s="19">
        <v>1.9783737260070398E-2</v>
      </c>
      <c r="I13" s="19">
        <v>4.3682695125054703E-2</v>
      </c>
      <c r="J13" s="19">
        <v>5.5442093523741E-2</v>
      </c>
      <c r="K13" s="19">
        <v>5.3909471758437098E-2</v>
      </c>
      <c r="L13" s="19">
        <v>3.9119264048099602E-2</v>
      </c>
      <c r="M13" s="19"/>
      <c r="N13" s="19">
        <v>3.64120868438031E-2</v>
      </c>
      <c r="O13" s="19">
        <v>2.6461618350980501E-2</v>
      </c>
      <c r="P13" s="19">
        <v>4.0649939053799301E-2</v>
      </c>
      <c r="Q13" s="19">
        <v>5.8104021835205001E-2</v>
      </c>
      <c r="R13" s="19"/>
      <c r="S13" s="19">
        <v>3.03521720205303E-2</v>
      </c>
      <c r="T13" s="19">
        <v>5.7955807659299301E-2</v>
      </c>
      <c r="U13" s="19">
        <v>6.0451194124021099E-2</v>
      </c>
      <c r="V13" s="19">
        <v>7.0087650238699603E-2</v>
      </c>
      <c r="W13" s="19">
        <v>3.3881732064279503E-2</v>
      </c>
      <c r="X13" s="19">
        <v>2.2389415898982599E-2</v>
      </c>
      <c r="Y13" s="19">
        <v>5.8500785937550197E-2</v>
      </c>
      <c r="Z13" s="19">
        <v>1.72625282294223E-2</v>
      </c>
      <c r="AA13" s="19">
        <v>2.9653910025790101E-2</v>
      </c>
      <c r="AB13" s="19">
        <v>3.5605576832829E-2</v>
      </c>
      <c r="AC13" s="19">
        <v>2.48901127137259E-2</v>
      </c>
      <c r="AD13" s="19">
        <v>0</v>
      </c>
      <c r="AE13" s="19"/>
      <c r="AF13" s="19">
        <v>4.14590366894034E-2</v>
      </c>
      <c r="AG13" s="19">
        <v>3.07411508248156E-2</v>
      </c>
      <c r="AH13" s="19">
        <v>5.7209377031894902E-2</v>
      </c>
      <c r="AI13" s="19"/>
      <c r="AJ13" s="19">
        <v>4.8089076546969603E-2</v>
      </c>
      <c r="AK13" s="19">
        <v>1.8666612871422399E-2</v>
      </c>
      <c r="AL13" s="19">
        <v>2.2082224273731799E-2</v>
      </c>
      <c r="AM13" s="19">
        <v>0.11076429968855001</v>
      </c>
      <c r="AN13" s="19">
        <v>6.7947865234865096E-2</v>
      </c>
      <c r="AO13" s="19"/>
      <c r="AP13" s="19">
        <v>4.9095294694690997E-2</v>
      </c>
      <c r="AQ13" s="19">
        <v>2.3178719507370001E-2</v>
      </c>
      <c r="AR13" s="19">
        <v>1.11141410510708E-2</v>
      </c>
      <c r="AS13" s="19"/>
      <c r="AT13" s="19">
        <v>4.9714725595923603E-2</v>
      </c>
      <c r="AU13" s="19">
        <v>2.3729538654807501E-2</v>
      </c>
      <c r="AV13" s="19">
        <v>3.3425580949805397E-2</v>
      </c>
      <c r="AW13" s="19">
        <v>6.6144621324088895E-2</v>
      </c>
      <c r="AX13" s="19">
        <v>2.6694321944799999E-2</v>
      </c>
      <c r="AY13" s="19">
        <v>7.5386172859846098E-2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Y18"/>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381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1332</v>
      </c>
      <c r="D7" s="10">
        <v>636</v>
      </c>
      <c r="E7" s="10">
        <v>693</v>
      </c>
      <c r="F7" s="10"/>
      <c r="G7" s="10">
        <v>172</v>
      </c>
      <c r="H7" s="10">
        <v>218</v>
      </c>
      <c r="I7" s="10">
        <v>221</v>
      </c>
      <c r="J7" s="10">
        <v>210</v>
      </c>
      <c r="K7" s="10">
        <v>207</v>
      </c>
      <c r="L7" s="10">
        <v>304</v>
      </c>
      <c r="M7" s="10"/>
      <c r="N7" s="10">
        <v>328</v>
      </c>
      <c r="O7" s="10">
        <v>367</v>
      </c>
      <c r="P7" s="10">
        <v>282</v>
      </c>
      <c r="Q7" s="10">
        <v>352</v>
      </c>
      <c r="R7" s="10"/>
      <c r="S7" s="10">
        <v>188</v>
      </c>
      <c r="T7" s="10">
        <v>176</v>
      </c>
      <c r="U7" s="10">
        <v>98</v>
      </c>
      <c r="V7" s="10">
        <v>123</v>
      </c>
      <c r="W7" s="10">
        <v>83</v>
      </c>
      <c r="X7" s="10">
        <v>129</v>
      </c>
      <c r="Y7" s="10">
        <v>116</v>
      </c>
      <c r="Z7" s="10">
        <v>57</v>
      </c>
      <c r="AA7" s="10">
        <v>161</v>
      </c>
      <c r="AB7" s="10">
        <v>103</v>
      </c>
      <c r="AC7" s="10">
        <v>73</v>
      </c>
      <c r="AD7" s="10">
        <v>25</v>
      </c>
      <c r="AE7" s="10"/>
      <c r="AF7" s="10">
        <v>484</v>
      </c>
      <c r="AG7" s="10">
        <v>526</v>
      </c>
      <c r="AH7" s="10">
        <v>200</v>
      </c>
      <c r="AI7" s="10"/>
      <c r="AJ7" s="10">
        <v>461</v>
      </c>
      <c r="AK7" s="10">
        <v>388</v>
      </c>
      <c r="AL7" s="10">
        <v>90</v>
      </c>
      <c r="AM7" s="10">
        <v>18</v>
      </c>
      <c r="AN7" s="10">
        <v>187</v>
      </c>
      <c r="AO7" s="10"/>
      <c r="AP7" s="10">
        <v>271</v>
      </c>
      <c r="AQ7" s="10">
        <v>481</v>
      </c>
      <c r="AR7" s="10">
        <v>91</v>
      </c>
      <c r="AS7" s="10"/>
      <c r="AT7" s="10">
        <v>493</v>
      </c>
      <c r="AU7" s="10">
        <v>298</v>
      </c>
      <c r="AV7" s="10">
        <v>87</v>
      </c>
      <c r="AW7" s="10">
        <v>119</v>
      </c>
      <c r="AX7" s="10">
        <v>286</v>
      </c>
      <c r="AY7" s="10">
        <v>38</v>
      </c>
    </row>
    <row r="8" spans="2:51" ht="30" customHeight="1" x14ac:dyDescent="0.35">
      <c r="B8" s="11" t="s">
        <v>19</v>
      </c>
      <c r="C8" s="11">
        <v>1332</v>
      </c>
      <c r="D8" s="11">
        <v>658</v>
      </c>
      <c r="E8" s="11">
        <v>670</v>
      </c>
      <c r="F8" s="11"/>
      <c r="G8" s="11">
        <v>174</v>
      </c>
      <c r="H8" s="11">
        <v>252</v>
      </c>
      <c r="I8" s="11">
        <v>226</v>
      </c>
      <c r="J8" s="11">
        <v>197</v>
      </c>
      <c r="K8" s="11">
        <v>193</v>
      </c>
      <c r="L8" s="11">
        <v>290</v>
      </c>
      <c r="M8" s="11"/>
      <c r="N8" s="11">
        <v>358</v>
      </c>
      <c r="O8" s="11">
        <v>358</v>
      </c>
      <c r="P8" s="11">
        <v>274</v>
      </c>
      <c r="Q8" s="11">
        <v>339</v>
      </c>
      <c r="R8" s="11"/>
      <c r="S8" s="11">
        <v>193</v>
      </c>
      <c r="T8" s="11">
        <v>169</v>
      </c>
      <c r="U8" s="11">
        <v>96</v>
      </c>
      <c r="V8" s="11">
        <v>115</v>
      </c>
      <c r="W8" s="11">
        <v>80</v>
      </c>
      <c r="X8" s="11">
        <v>132</v>
      </c>
      <c r="Y8" s="11">
        <v>111</v>
      </c>
      <c r="Z8" s="11">
        <v>52</v>
      </c>
      <c r="AA8" s="11">
        <v>157</v>
      </c>
      <c r="AB8" s="11">
        <v>119</v>
      </c>
      <c r="AC8" s="11">
        <v>76</v>
      </c>
      <c r="AD8" s="11">
        <v>32</v>
      </c>
      <c r="AE8" s="11"/>
      <c r="AF8" s="11">
        <v>468</v>
      </c>
      <c r="AG8" s="11">
        <v>537</v>
      </c>
      <c r="AH8" s="11">
        <v>203</v>
      </c>
      <c r="AI8" s="11"/>
      <c r="AJ8" s="11">
        <v>447</v>
      </c>
      <c r="AK8" s="11">
        <v>398</v>
      </c>
      <c r="AL8" s="11">
        <v>89</v>
      </c>
      <c r="AM8" s="11">
        <v>17</v>
      </c>
      <c r="AN8" s="11">
        <v>186</v>
      </c>
      <c r="AO8" s="11"/>
      <c r="AP8" s="11">
        <v>265</v>
      </c>
      <c r="AQ8" s="11">
        <v>490</v>
      </c>
      <c r="AR8" s="11">
        <v>91</v>
      </c>
      <c r="AS8" s="11"/>
      <c r="AT8" s="11">
        <v>476</v>
      </c>
      <c r="AU8" s="11">
        <v>309</v>
      </c>
      <c r="AV8" s="11">
        <v>88</v>
      </c>
      <c r="AW8" s="11">
        <v>117</v>
      </c>
      <c r="AX8" s="11">
        <v>293</v>
      </c>
      <c r="AY8" s="11">
        <v>39</v>
      </c>
    </row>
    <row r="9" spans="2:51" x14ac:dyDescent="0.35">
      <c r="B9" s="18" t="s">
        <v>336</v>
      </c>
      <c r="C9" s="17">
        <v>0.169469058921529</v>
      </c>
      <c r="D9" s="17">
        <v>0.17940468570368001</v>
      </c>
      <c r="E9" s="17">
        <v>0.16052587923148001</v>
      </c>
      <c r="F9" s="17"/>
      <c r="G9" s="17">
        <v>0.18088013796989999</v>
      </c>
      <c r="H9" s="17">
        <v>0.126993998235993</v>
      </c>
      <c r="I9" s="17">
        <v>0.15283194226317501</v>
      </c>
      <c r="J9" s="17">
        <v>0.18391051857075</v>
      </c>
      <c r="K9" s="17">
        <v>0.206528453557008</v>
      </c>
      <c r="L9" s="17">
        <v>0.17804515982650401</v>
      </c>
      <c r="M9" s="17"/>
      <c r="N9" s="17">
        <v>0.143394013691439</v>
      </c>
      <c r="O9" s="17">
        <v>0.18934176573009201</v>
      </c>
      <c r="P9" s="17">
        <v>0.14411369478125199</v>
      </c>
      <c r="Q9" s="17">
        <v>0.197940745749841</v>
      </c>
      <c r="R9" s="17"/>
      <c r="S9" s="17">
        <v>0.16009456841050901</v>
      </c>
      <c r="T9" s="17">
        <v>0.10453038905022401</v>
      </c>
      <c r="U9" s="17">
        <v>0.15628158603416001</v>
      </c>
      <c r="V9" s="17">
        <v>0.169030383473882</v>
      </c>
      <c r="W9" s="17">
        <v>0.19862027383320099</v>
      </c>
      <c r="X9" s="17">
        <v>0.14260389992490299</v>
      </c>
      <c r="Y9" s="17">
        <v>0.124065445774933</v>
      </c>
      <c r="Z9" s="17">
        <v>0.227910526293535</v>
      </c>
      <c r="AA9" s="17">
        <v>0.24465733656139799</v>
      </c>
      <c r="AB9" s="17">
        <v>0.18710295495732601</v>
      </c>
      <c r="AC9" s="17">
        <v>0.176214172732027</v>
      </c>
      <c r="AD9" s="17">
        <v>0.25863573600053502</v>
      </c>
      <c r="AE9" s="17"/>
      <c r="AF9" s="17">
        <v>0.14825652936470901</v>
      </c>
      <c r="AG9" s="17">
        <v>0.19973129659042499</v>
      </c>
      <c r="AH9" s="17">
        <v>0.15528550620812101</v>
      </c>
      <c r="AI9" s="17"/>
      <c r="AJ9" s="17">
        <v>0.152145589537585</v>
      </c>
      <c r="AK9" s="17">
        <v>0.201391651824119</v>
      </c>
      <c r="AL9" s="17">
        <v>0.18913939417994999</v>
      </c>
      <c r="AM9" s="17">
        <v>0.13177378689330499</v>
      </c>
      <c r="AN9" s="17">
        <v>0.13166778996588899</v>
      </c>
      <c r="AO9" s="17"/>
      <c r="AP9" s="17">
        <v>0.13817822983648601</v>
      </c>
      <c r="AQ9" s="17">
        <v>0.21940533268639201</v>
      </c>
      <c r="AR9" s="17">
        <v>0.21560198002358499</v>
      </c>
      <c r="AS9" s="17"/>
      <c r="AT9" s="17">
        <v>0.171482426729683</v>
      </c>
      <c r="AU9" s="17">
        <v>0.17736477731459399</v>
      </c>
      <c r="AV9" s="17">
        <v>8.7614545743394195E-2</v>
      </c>
      <c r="AW9" s="17">
        <v>0.15183746986404201</v>
      </c>
      <c r="AX9" s="17">
        <v>0.192004762931136</v>
      </c>
      <c r="AY9" s="17">
        <v>0.172556924457483</v>
      </c>
    </row>
    <row r="10" spans="2:51" x14ac:dyDescent="0.35">
      <c r="B10" s="18" t="s">
        <v>337</v>
      </c>
      <c r="C10" s="17">
        <v>0.45484684523881902</v>
      </c>
      <c r="D10" s="17">
        <v>0.46847541776440399</v>
      </c>
      <c r="E10" s="17">
        <v>0.44069416628036201</v>
      </c>
      <c r="F10" s="17"/>
      <c r="G10" s="17">
        <v>0.29738388142929101</v>
      </c>
      <c r="H10" s="17">
        <v>0.470970442439826</v>
      </c>
      <c r="I10" s="17">
        <v>0.47963033343868899</v>
      </c>
      <c r="J10" s="17">
        <v>0.45353878543731302</v>
      </c>
      <c r="K10" s="17">
        <v>0.48358437730896198</v>
      </c>
      <c r="L10" s="17">
        <v>0.49793199645053299</v>
      </c>
      <c r="M10" s="17"/>
      <c r="N10" s="17">
        <v>0.469151667517205</v>
      </c>
      <c r="O10" s="17">
        <v>0.44244292551030401</v>
      </c>
      <c r="P10" s="17">
        <v>0.46410480517582298</v>
      </c>
      <c r="Q10" s="17">
        <v>0.44657740361759601</v>
      </c>
      <c r="R10" s="17"/>
      <c r="S10" s="17">
        <v>0.41937516483839699</v>
      </c>
      <c r="T10" s="17">
        <v>0.46832254028648701</v>
      </c>
      <c r="U10" s="17">
        <v>0.40511091763762502</v>
      </c>
      <c r="V10" s="17">
        <v>0.55030469437813201</v>
      </c>
      <c r="W10" s="17">
        <v>0.45376596997068402</v>
      </c>
      <c r="X10" s="17">
        <v>0.48753957353358801</v>
      </c>
      <c r="Y10" s="17">
        <v>0.51133407794146002</v>
      </c>
      <c r="Z10" s="17">
        <v>0.38557148541959702</v>
      </c>
      <c r="AA10" s="17">
        <v>0.40158917903505698</v>
      </c>
      <c r="AB10" s="17">
        <v>0.45701721770262099</v>
      </c>
      <c r="AC10" s="17">
        <v>0.50723636613144196</v>
      </c>
      <c r="AD10" s="17">
        <v>0.31864559098154499</v>
      </c>
      <c r="AE10" s="17"/>
      <c r="AF10" s="17">
        <v>0.45884860905844799</v>
      </c>
      <c r="AG10" s="17">
        <v>0.49156537294324099</v>
      </c>
      <c r="AH10" s="17">
        <v>0.39415837603454401</v>
      </c>
      <c r="AI10" s="17"/>
      <c r="AJ10" s="17">
        <v>0.46495459886969798</v>
      </c>
      <c r="AK10" s="17">
        <v>0.44897904038379699</v>
      </c>
      <c r="AL10" s="17">
        <v>0.55678456266424003</v>
      </c>
      <c r="AM10" s="17">
        <v>0.274060992744801</v>
      </c>
      <c r="AN10" s="17">
        <v>0.43744334122212503</v>
      </c>
      <c r="AO10" s="17"/>
      <c r="AP10" s="17">
        <v>0.48701651079742397</v>
      </c>
      <c r="AQ10" s="17">
        <v>0.45574638519342597</v>
      </c>
      <c r="AR10" s="17">
        <v>0.48166405001013102</v>
      </c>
      <c r="AS10" s="17"/>
      <c r="AT10" s="17">
        <v>0.48891257192160198</v>
      </c>
      <c r="AU10" s="17">
        <v>0.46324486112509899</v>
      </c>
      <c r="AV10" s="17">
        <v>0.41288730781199101</v>
      </c>
      <c r="AW10" s="17">
        <v>0.392174341532604</v>
      </c>
      <c r="AX10" s="17">
        <v>0.457891724653676</v>
      </c>
      <c r="AY10" s="17">
        <v>0.26073830711393903</v>
      </c>
    </row>
    <row r="11" spans="2:51" x14ac:dyDescent="0.35">
      <c r="B11" s="18" t="s">
        <v>338</v>
      </c>
      <c r="C11" s="17">
        <v>0.28228446761369802</v>
      </c>
      <c r="D11" s="17">
        <v>0.27563794963687499</v>
      </c>
      <c r="E11" s="17">
        <v>0.29015641703894002</v>
      </c>
      <c r="F11" s="17"/>
      <c r="G11" s="17">
        <v>0.34425943546580401</v>
      </c>
      <c r="H11" s="17">
        <v>0.31671918593276099</v>
      </c>
      <c r="I11" s="17">
        <v>0.26934655531741802</v>
      </c>
      <c r="J11" s="17">
        <v>0.25289167485938602</v>
      </c>
      <c r="K11" s="17">
        <v>0.24223817708213199</v>
      </c>
      <c r="L11" s="17">
        <v>0.27182955042412799</v>
      </c>
      <c r="M11" s="17"/>
      <c r="N11" s="17">
        <v>0.30483899368198297</v>
      </c>
      <c r="O11" s="17">
        <v>0.27593904918358098</v>
      </c>
      <c r="P11" s="17">
        <v>0.29536302745402399</v>
      </c>
      <c r="Q11" s="17">
        <v>0.25710922040434497</v>
      </c>
      <c r="R11" s="17"/>
      <c r="S11" s="17">
        <v>0.32678180666724199</v>
      </c>
      <c r="T11" s="17">
        <v>0.33186323631950299</v>
      </c>
      <c r="U11" s="17">
        <v>0.34392503243190797</v>
      </c>
      <c r="V11" s="17">
        <v>0.149277602351989</v>
      </c>
      <c r="W11" s="17">
        <v>0.28615102694035499</v>
      </c>
      <c r="X11" s="17">
        <v>0.30274149564938602</v>
      </c>
      <c r="Y11" s="17">
        <v>0.26368717149480803</v>
      </c>
      <c r="Z11" s="17">
        <v>0.28086261299109599</v>
      </c>
      <c r="AA11" s="17">
        <v>0.25860359515390002</v>
      </c>
      <c r="AB11" s="17">
        <v>0.23363364747149401</v>
      </c>
      <c r="AC11" s="17">
        <v>0.277889520395106</v>
      </c>
      <c r="AD11" s="17">
        <v>0.32620449232412402</v>
      </c>
      <c r="AE11" s="17"/>
      <c r="AF11" s="17">
        <v>0.30041518627880098</v>
      </c>
      <c r="AG11" s="17">
        <v>0.240310568313962</v>
      </c>
      <c r="AH11" s="17">
        <v>0.33761475815436298</v>
      </c>
      <c r="AI11" s="17"/>
      <c r="AJ11" s="17">
        <v>0.29299651859723003</v>
      </c>
      <c r="AK11" s="17">
        <v>0.29287644863126999</v>
      </c>
      <c r="AL11" s="17">
        <v>0.16492725668569999</v>
      </c>
      <c r="AM11" s="17">
        <v>0.33185800806147098</v>
      </c>
      <c r="AN11" s="17">
        <v>0.32485293738030702</v>
      </c>
      <c r="AO11" s="17"/>
      <c r="AP11" s="17">
        <v>0.29284424379518698</v>
      </c>
      <c r="AQ11" s="17">
        <v>0.26850089627254897</v>
      </c>
      <c r="AR11" s="17">
        <v>0.199950444392265</v>
      </c>
      <c r="AS11" s="17"/>
      <c r="AT11" s="17">
        <v>0.25648802534186499</v>
      </c>
      <c r="AU11" s="17">
        <v>0.27468913991459498</v>
      </c>
      <c r="AV11" s="17">
        <v>0.35990168629421398</v>
      </c>
      <c r="AW11" s="17">
        <v>0.32293560474452399</v>
      </c>
      <c r="AX11" s="17">
        <v>0.28380512890557702</v>
      </c>
      <c r="AY11" s="17">
        <v>0.275261807790389</v>
      </c>
    </row>
    <row r="12" spans="2:51" x14ac:dyDescent="0.35">
      <c r="B12" s="18" t="s">
        <v>339</v>
      </c>
      <c r="C12" s="17">
        <v>5.0922266794669602E-2</v>
      </c>
      <c r="D12" s="17">
        <v>4.1930251448408701E-2</v>
      </c>
      <c r="E12" s="17">
        <v>5.8163801423543299E-2</v>
      </c>
      <c r="F12" s="17"/>
      <c r="G12" s="17">
        <v>0.101449939991479</v>
      </c>
      <c r="H12" s="17">
        <v>4.8302277521527603E-2</v>
      </c>
      <c r="I12" s="17">
        <v>5.0642748444290203E-2</v>
      </c>
      <c r="J12" s="17">
        <v>5.9058444659865698E-2</v>
      </c>
      <c r="K12" s="17">
        <v>4.8349631423494903E-2</v>
      </c>
      <c r="L12" s="17">
        <v>1.9212627866911601E-2</v>
      </c>
      <c r="M12" s="17"/>
      <c r="N12" s="17">
        <v>5.2432836651330299E-2</v>
      </c>
      <c r="O12" s="17">
        <v>4.38144412055749E-2</v>
      </c>
      <c r="P12" s="17">
        <v>5.4849370817707799E-2</v>
      </c>
      <c r="Q12" s="17">
        <v>5.12892690109625E-2</v>
      </c>
      <c r="R12" s="17"/>
      <c r="S12" s="17">
        <v>4.4975361489304803E-2</v>
      </c>
      <c r="T12" s="17">
        <v>5.0246878473182099E-2</v>
      </c>
      <c r="U12" s="17">
        <v>4.3344074491180502E-2</v>
      </c>
      <c r="V12" s="17">
        <v>5.2818636396363E-2</v>
      </c>
      <c r="W12" s="17">
        <v>3.725203629743E-2</v>
      </c>
      <c r="X12" s="17">
        <v>5.2248173010773599E-2</v>
      </c>
      <c r="Y12" s="17">
        <v>5.1381474352012103E-2</v>
      </c>
      <c r="Z12" s="17">
        <v>8.8444495885407204E-2</v>
      </c>
      <c r="AA12" s="17">
        <v>4.3464416793775898E-2</v>
      </c>
      <c r="AB12" s="17">
        <v>7.6610001998470303E-2</v>
      </c>
      <c r="AC12" s="17">
        <v>3.86599407414248E-2</v>
      </c>
      <c r="AD12" s="17">
        <v>4.2259470812923701E-2</v>
      </c>
      <c r="AE12" s="17"/>
      <c r="AF12" s="17">
        <v>5.7744783833314599E-2</v>
      </c>
      <c r="AG12" s="17">
        <v>3.4277834878949302E-2</v>
      </c>
      <c r="AH12" s="17">
        <v>6.5127370244342897E-2</v>
      </c>
      <c r="AI12" s="17"/>
      <c r="AJ12" s="17">
        <v>4.1488115859539099E-2</v>
      </c>
      <c r="AK12" s="17">
        <v>3.6874101397444001E-2</v>
      </c>
      <c r="AL12" s="17">
        <v>4.6076142847347901E-2</v>
      </c>
      <c r="AM12" s="17">
        <v>0.15757176268925399</v>
      </c>
      <c r="AN12" s="17">
        <v>5.9575602165609899E-2</v>
      </c>
      <c r="AO12" s="17"/>
      <c r="AP12" s="17">
        <v>3.1541360327310398E-2</v>
      </c>
      <c r="AQ12" s="17">
        <v>2.8688661646582899E-2</v>
      </c>
      <c r="AR12" s="17">
        <v>7.1438411892241593E-2</v>
      </c>
      <c r="AS12" s="17"/>
      <c r="AT12" s="17">
        <v>3.7158861314279999E-2</v>
      </c>
      <c r="AU12" s="17">
        <v>3.8891740405990298E-2</v>
      </c>
      <c r="AV12" s="17">
        <v>8.5842162269114702E-2</v>
      </c>
      <c r="AW12" s="17">
        <v>7.4183207118972E-2</v>
      </c>
      <c r="AX12" s="17">
        <v>5.2756432066961997E-2</v>
      </c>
      <c r="AY12" s="17">
        <v>0.16448129894746699</v>
      </c>
    </row>
    <row r="13" spans="2:51" x14ac:dyDescent="0.35">
      <c r="B13" s="18" t="s">
        <v>72</v>
      </c>
      <c r="C13" s="19">
        <v>4.2477361431284201E-2</v>
      </c>
      <c r="D13" s="19">
        <v>3.4551695446632003E-2</v>
      </c>
      <c r="E13" s="19">
        <v>5.0459736025675203E-2</v>
      </c>
      <c r="F13" s="19"/>
      <c r="G13" s="19">
        <v>7.6026605143525994E-2</v>
      </c>
      <c r="H13" s="19">
        <v>3.7014095869892003E-2</v>
      </c>
      <c r="I13" s="19">
        <v>4.7548420536426703E-2</v>
      </c>
      <c r="J13" s="19">
        <v>5.0600576472685899E-2</v>
      </c>
      <c r="K13" s="19">
        <v>1.92993606284023E-2</v>
      </c>
      <c r="L13" s="19">
        <v>3.2980665431922997E-2</v>
      </c>
      <c r="M13" s="19"/>
      <c r="N13" s="19">
        <v>3.0182488458043E-2</v>
      </c>
      <c r="O13" s="19">
        <v>4.8461818370447302E-2</v>
      </c>
      <c r="P13" s="19">
        <v>4.1569101771193002E-2</v>
      </c>
      <c r="Q13" s="19">
        <v>4.7083361217255697E-2</v>
      </c>
      <c r="R13" s="19"/>
      <c r="S13" s="19">
        <v>4.87730985945466E-2</v>
      </c>
      <c r="T13" s="19">
        <v>4.5036955870604203E-2</v>
      </c>
      <c r="U13" s="19">
        <v>5.1338389405126097E-2</v>
      </c>
      <c r="V13" s="19">
        <v>7.8568683399633396E-2</v>
      </c>
      <c r="W13" s="19">
        <v>2.4210692958329401E-2</v>
      </c>
      <c r="X13" s="19">
        <v>1.4866857881349199E-2</v>
      </c>
      <c r="Y13" s="19">
        <v>4.9531830436787397E-2</v>
      </c>
      <c r="Z13" s="19">
        <v>1.7210879410364699E-2</v>
      </c>
      <c r="AA13" s="19">
        <v>5.1685472455868103E-2</v>
      </c>
      <c r="AB13" s="19">
        <v>4.5636177870088397E-2</v>
      </c>
      <c r="AC13" s="19">
        <v>0</v>
      </c>
      <c r="AD13" s="19">
        <v>5.4254709880872498E-2</v>
      </c>
      <c r="AE13" s="19"/>
      <c r="AF13" s="19">
        <v>3.4734891464726698E-2</v>
      </c>
      <c r="AG13" s="19">
        <v>3.4114927273422697E-2</v>
      </c>
      <c r="AH13" s="19">
        <v>4.7813989358629801E-2</v>
      </c>
      <c r="AI13" s="19"/>
      <c r="AJ13" s="19">
        <v>4.8415177135947902E-2</v>
      </c>
      <c r="AK13" s="19">
        <v>1.9878757763369E-2</v>
      </c>
      <c r="AL13" s="19">
        <v>4.3072643622762599E-2</v>
      </c>
      <c r="AM13" s="19">
        <v>0.104735449611169</v>
      </c>
      <c r="AN13" s="19">
        <v>4.6460329266068599E-2</v>
      </c>
      <c r="AO13" s="19"/>
      <c r="AP13" s="19">
        <v>5.0419655243593202E-2</v>
      </c>
      <c r="AQ13" s="19">
        <v>2.7658724201050599E-2</v>
      </c>
      <c r="AR13" s="19">
        <v>3.13451136817776E-2</v>
      </c>
      <c r="AS13" s="19"/>
      <c r="AT13" s="19">
        <v>4.5958114692570197E-2</v>
      </c>
      <c r="AU13" s="19">
        <v>4.58094812397222E-2</v>
      </c>
      <c r="AV13" s="19">
        <v>5.3754297881286002E-2</v>
      </c>
      <c r="AW13" s="19">
        <v>5.8869376739857697E-2</v>
      </c>
      <c r="AX13" s="19">
        <v>1.35419514426497E-2</v>
      </c>
      <c r="AY13" s="19">
        <v>0.12696166169072201</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Y22"/>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389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1467</v>
      </c>
      <c r="D7" s="10">
        <v>634</v>
      </c>
      <c r="E7" s="10">
        <v>824</v>
      </c>
      <c r="F7" s="10"/>
      <c r="G7" s="10">
        <v>302</v>
      </c>
      <c r="H7" s="10">
        <v>330</v>
      </c>
      <c r="I7" s="10">
        <v>299</v>
      </c>
      <c r="J7" s="10">
        <v>257</v>
      </c>
      <c r="K7" s="10">
        <v>138</v>
      </c>
      <c r="L7" s="10">
        <v>141</v>
      </c>
      <c r="M7" s="10"/>
      <c r="N7" s="10">
        <v>259</v>
      </c>
      <c r="O7" s="10">
        <v>387</v>
      </c>
      <c r="P7" s="10">
        <v>323</v>
      </c>
      <c r="Q7" s="10">
        <v>493</v>
      </c>
      <c r="R7" s="10"/>
      <c r="S7" s="10">
        <v>276</v>
      </c>
      <c r="T7" s="10">
        <v>200</v>
      </c>
      <c r="U7" s="10">
        <v>107</v>
      </c>
      <c r="V7" s="10">
        <v>125</v>
      </c>
      <c r="W7" s="10">
        <v>96</v>
      </c>
      <c r="X7" s="10">
        <v>134</v>
      </c>
      <c r="Y7" s="10">
        <v>98</v>
      </c>
      <c r="Z7" s="10">
        <v>57</v>
      </c>
      <c r="AA7" s="10">
        <v>184</v>
      </c>
      <c r="AB7" s="10">
        <v>94</v>
      </c>
      <c r="AC7" s="10">
        <v>69</v>
      </c>
      <c r="AD7" s="10">
        <v>27</v>
      </c>
      <c r="AE7" s="10"/>
      <c r="AF7" s="10">
        <v>405</v>
      </c>
      <c r="AG7" s="10">
        <v>484</v>
      </c>
      <c r="AH7" s="10">
        <v>370</v>
      </c>
      <c r="AI7" s="10"/>
      <c r="AJ7" s="10">
        <v>330</v>
      </c>
      <c r="AK7" s="10">
        <v>475</v>
      </c>
      <c r="AL7" s="10">
        <v>81</v>
      </c>
      <c r="AM7" s="10">
        <v>19</v>
      </c>
      <c r="AN7" s="10">
        <v>313</v>
      </c>
      <c r="AO7" s="10"/>
      <c r="AP7" s="10">
        <v>202</v>
      </c>
      <c r="AQ7" s="10">
        <v>596</v>
      </c>
      <c r="AR7" s="10">
        <v>99</v>
      </c>
      <c r="AS7" s="10"/>
      <c r="AT7" s="10" t="s">
        <v>73</v>
      </c>
      <c r="AU7" s="10" t="s">
        <v>73</v>
      </c>
      <c r="AV7" s="10">
        <v>302</v>
      </c>
      <c r="AW7" s="10">
        <v>372</v>
      </c>
      <c r="AX7" s="10">
        <v>793</v>
      </c>
      <c r="AY7" s="10" t="s">
        <v>73</v>
      </c>
    </row>
    <row r="8" spans="2:51" ht="30" customHeight="1" x14ac:dyDescent="0.35">
      <c r="B8" s="11" t="s">
        <v>19</v>
      </c>
      <c r="C8" s="11">
        <v>1483</v>
      </c>
      <c r="D8" s="11">
        <v>682</v>
      </c>
      <c r="E8" s="11">
        <v>793</v>
      </c>
      <c r="F8" s="11"/>
      <c r="G8" s="11">
        <v>307</v>
      </c>
      <c r="H8" s="11">
        <v>372</v>
      </c>
      <c r="I8" s="11">
        <v>301</v>
      </c>
      <c r="J8" s="11">
        <v>241</v>
      </c>
      <c r="K8" s="11">
        <v>128</v>
      </c>
      <c r="L8" s="11">
        <v>134</v>
      </c>
      <c r="M8" s="11"/>
      <c r="N8" s="11">
        <v>288</v>
      </c>
      <c r="O8" s="11">
        <v>379</v>
      </c>
      <c r="P8" s="11">
        <v>323</v>
      </c>
      <c r="Q8" s="11">
        <v>489</v>
      </c>
      <c r="R8" s="11"/>
      <c r="S8" s="11">
        <v>281</v>
      </c>
      <c r="T8" s="11">
        <v>196</v>
      </c>
      <c r="U8" s="11">
        <v>109</v>
      </c>
      <c r="V8" s="11">
        <v>119</v>
      </c>
      <c r="W8" s="11">
        <v>94</v>
      </c>
      <c r="X8" s="11">
        <v>141</v>
      </c>
      <c r="Y8" s="11">
        <v>95</v>
      </c>
      <c r="Z8" s="11">
        <v>54</v>
      </c>
      <c r="AA8" s="11">
        <v>180</v>
      </c>
      <c r="AB8" s="11">
        <v>108</v>
      </c>
      <c r="AC8" s="11">
        <v>72</v>
      </c>
      <c r="AD8" s="11">
        <v>33</v>
      </c>
      <c r="AE8" s="11"/>
      <c r="AF8" s="11">
        <v>399</v>
      </c>
      <c r="AG8" s="11">
        <v>497</v>
      </c>
      <c r="AH8" s="11">
        <v>377</v>
      </c>
      <c r="AI8" s="11"/>
      <c r="AJ8" s="11">
        <v>330</v>
      </c>
      <c r="AK8" s="11">
        <v>480</v>
      </c>
      <c r="AL8" s="11">
        <v>81</v>
      </c>
      <c r="AM8" s="11">
        <v>20</v>
      </c>
      <c r="AN8" s="11">
        <v>315</v>
      </c>
      <c r="AO8" s="11"/>
      <c r="AP8" s="11">
        <v>208</v>
      </c>
      <c r="AQ8" s="11">
        <v>601</v>
      </c>
      <c r="AR8" s="11">
        <v>101</v>
      </c>
      <c r="AS8" s="11"/>
      <c r="AT8" s="11" t="s">
        <v>73</v>
      </c>
      <c r="AU8" s="11" t="s">
        <v>73</v>
      </c>
      <c r="AV8" s="11">
        <v>303</v>
      </c>
      <c r="AW8" s="11">
        <v>367</v>
      </c>
      <c r="AX8" s="11">
        <v>813</v>
      </c>
      <c r="AY8" s="11" t="s">
        <v>73</v>
      </c>
    </row>
    <row r="9" spans="2:51" x14ac:dyDescent="0.35">
      <c r="B9" s="18" t="s">
        <v>382</v>
      </c>
      <c r="C9" s="17">
        <v>0.46620292514356299</v>
      </c>
      <c r="D9" s="17">
        <v>0.46271374410200999</v>
      </c>
      <c r="E9" s="17">
        <v>0.46952796374139899</v>
      </c>
      <c r="F9" s="17"/>
      <c r="G9" s="17">
        <v>0.39112364786357101</v>
      </c>
      <c r="H9" s="17">
        <v>0.41450924414010898</v>
      </c>
      <c r="I9" s="17">
        <v>0.47277242175270101</v>
      </c>
      <c r="J9" s="17">
        <v>0.48457729101529701</v>
      </c>
      <c r="K9" s="17">
        <v>0.58081111768320604</v>
      </c>
      <c r="L9" s="17">
        <v>0.62448719307062295</v>
      </c>
      <c r="M9" s="17"/>
      <c r="N9" s="17">
        <v>0.52144236752995399</v>
      </c>
      <c r="O9" s="17">
        <v>0.44740103430295702</v>
      </c>
      <c r="P9" s="17">
        <v>0.51089553610794203</v>
      </c>
      <c r="Q9" s="17">
        <v>0.419411513667932</v>
      </c>
      <c r="R9" s="17"/>
      <c r="S9" s="17">
        <v>0.49174258845793001</v>
      </c>
      <c r="T9" s="17">
        <v>0.42266836483176001</v>
      </c>
      <c r="U9" s="17">
        <v>0.48798468865755201</v>
      </c>
      <c r="V9" s="17">
        <v>0.45524483511503</v>
      </c>
      <c r="W9" s="17">
        <v>0.426628811053538</v>
      </c>
      <c r="X9" s="17">
        <v>0.47613536833297498</v>
      </c>
      <c r="Y9" s="17">
        <v>0.51845468432614505</v>
      </c>
      <c r="Z9" s="17">
        <v>0.432785048368383</v>
      </c>
      <c r="AA9" s="17">
        <v>0.44954703053616402</v>
      </c>
      <c r="AB9" s="17">
        <v>0.46488251485068599</v>
      </c>
      <c r="AC9" s="17">
        <v>0.45063972641823402</v>
      </c>
      <c r="AD9" s="17">
        <v>0.57696949530878106</v>
      </c>
      <c r="AE9" s="17"/>
      <c r="AF9" s="17">
        <v>0.46823527700339101</v>
      </c>
      <c r="AG9" s="17">
        <v>0.51661652644717004</v>
      </c>
      <c r="AH9" s="17">
        <v>0.43203732926196498</v>
      </c>
      <c r="AI9" s="17"/>
      <c r="AJ9" s="17">
        <v>0.48548765602952498</v>
      </c>
      <c r="AK9" s="17">
        <v>0.46967661979863801</v>
      </c>
      <c r="AL9" s="17">
        <v>0.42161479784883799</v>
      </c>
      <c r="AM9" s="17">
        <v>0.41274929009855799</v>
      </c>
      <c r="AN9" s="17">
        <v>0.47552414757274603</v>
      </c>
      <c r="AO9" s="17"/>
      <c r="AP9" s="17">
        <v>0.429656591721087</v>
      </c>
      <c r="AQ9" s="17">
        <v>0.49678470232636301</v>
      </c>
      <c r="AR9" s="17">
        <v>0.40860855708179</v>
      </c>
      <c r="AS9" s="17"/>
      <c r="AT9" s="17" t="s">
        <v>74</v>
      </c>
      <c r="AU9" s="17" t="s">
        <v>74</v>
      </c>
      <c r="AV9" s="17">
        <v>0.43296028116748903</v>
      </c>
      <c r="AW9" s="17">
        <v>0.47085421180818099</v>
      </c>
      <c r="AX9" s="17">
        <v>0.47650296046712998</v>
      </c>
      <c r="AY9" s="17" t="s">
        <v>74</v>
      </c>
    </row>
    <row r="10" spans="2:51" x14ac:dyDescent="0.35">
      <c r="B10" s="18" t="s">
        <v>383</v>
      </c>
      <c r="C10" s="17">
        <v>0.32872831849450301</v>
      </c>
      <c r="D10" s="17">
        <v>0.34800621483487199</v>
      </c>
      <c r="E10" s="17">
        <v>0.31220118166447097</v>
      </c>
      <c r="F10" s="17"/>
      <c r="G10" s="17">
        <v>0.36821599411975198</v>
      </c>
      <c r="H10" s="17">
        <v>0.36462804349901101</v>
      </c>
      <c r="I10" s="17">
        <v>0.33974274532919302</v>
      </c>
      <c r="J10" s="17">
        <v>0.29746153190985802</v>
      </c>
      <c r="K10" s="17">
        <v>0.26228544140655502</v>
      </c>
      <c r="L10" s="17">
        <v>0.23352679892567199</v>
      </c>
      <c r="M10" s="17"/>
      <c r="N10" s="17">
        <v>0.35053073962722903</v>
      </c>
      <c r="O10" s="17">
        <v>0.33702783460030999</v>
      </c>
      <c r="P10" s="17">
        <v>0.272730138502701</v>
      </c>
      <c r="Q10" s="17">
        <v>0.34573607964554198</v>
      </c>
      <c r="R10" s="17"/>
      <c r="S10" s="17">
        <v>0.30303094208513098</v>
      </c>
      <c r="T10" s="17">
        <v>0.38069607009797501</v>
      </c>
      <c r="U10" s="17">
        <v>0.358411905936315</v>
      </c>
      <c r="V10" s="17">
        <v>0.32404194581708301</v>
      </c>
      <c r="W10" s="17">
        <v>0.36704016756325603</v>
      </c>
      <c r="X10" s="17">
        <v>0.295650188838462</v>
      </c>
      <c r="Y10" s="17">
        <v>0.30554996414463398</v>
      </c>
      <c r="Z10" s="17">
        <v>0.27648469279356902</v>
      </c>
      <c r="AA10" s="17">
        <v>0.33453630275737101</v>
      </c>
      <c r="AB10" s="17">
        <v>0.31655426966832401</v>
      </c>
      <c r="AC10" s="17">
        <v>0.36326419541620403</v>
      </c>
      <c r="AD10" s="17">
        <v>0.27533213673722501</v>
      </c>
      <c r="AE10" s="17"/>
      <c r="AF10" s="17">
        <v>0.31637667682451698</v>
      </c>
      <c r="AG10" s="17">
        <v>0.32022152267285597</v>
      </c>
      <c r="AH10" s="17">
        <v>0.32214791690056199</v>
      </c>
      <c r="AI10" s="17"/>
      <c r="AJ10" s="17">
        <v>0.33753000885314599</v>
      </c>
      <c r="AK10" s="17">
        <v>0.33268416064859702</v>
      </c>
      <c r="AL10" s="17">
        <v>0.39308804592851398</v>
      </c>
      <c r="AM10" s="17">
        <v>4.5794460848620197E-2</v>
      </c>
      <c r="AN10" s="17">
        <v>0.297200768505404</v>
      </c>
      <c r="AO10" s="17"/>
      <c r="AP10" s="17">
        <v>0.38761890060780302</v>
      </c>
      <c r="AQ10" s="17">
        <v>0.33534578582757102</v>
      </c>
      <c r="AR10" s="17">
        <v>0.42137625827285502</v>
      </c>
      <c r="AS10" s="17"/>
      <c r="AT10" s="17" t="s">
        <v>74</v>
      </c>
      <c r="AU10" s="17" t="s">
        <v>74</v>
      </c>
      <c r="AV10" s="17">
        <v>0.36270494091203598</v>
      </c>
      <c r="AW10" s="17">
        <v>0.30900369526948501</v>
      </c>
      <c r="AX10" s="17">
        <v>0.32496964789923499</v>
      </c>
      <c r="AY10" s="17" t="s">
        <v>74</v>
      </c>
    </row>
    <row r="11" spans="2:51" x14ac:dyDescent="0.35">
      <c r="B11" s="18" t="s">
        <v>384</v>
      </c>
      <c r="C11" s="17">
        <v>0.139655561398455</v>
      </c>
      <c r="D11" s="17">
        <v>0.134878744088722</v>
      </c>
      <c r="E11" s="17">
        <v>0.14379498477112901</v>
      </c>
      <c r="F11" s="17"/>
      <c r="G11" s="17">
        <v>0.157163177115899</v>
      </c>
      <c r="H11" s="17">
        <v>0.159383308592736</v>
      </c>
      <c r="I11" s="17">
        <v>0.12416710377457101</v>
      </c>
      <c r="J11" s="17">
        <v>0.14376961240125699</v>
      </c>
      <c r="K11" s="17">
        <v>0.10582829205091999</v>
      </c>
      <c r="L11" s="17">
        <v>0.104493729809781</v>
      </c>
      <c r="M11" s="17"/>
      <c r="N11" s="17">
        <v>0.109664632185139</v>
      </c>
      <c r="O11" s="17">
        <v>0.14088816056181899</v>
      </c>
      <c r="P11" s="17">
        <v>0.12942865121234501</v>
      </c>
      <c r="Q11" s="17">
        <v>0.16245295161176501</v>
      </c>
      <c r="R11" s="17"/>
      <c r="S11" s="17">
        <v>0.156327000628878</v>
      </c>
      <c r="T11" s="17">
        <v>0.13838112032733901</v>
      </c>
      <c r="U11" s="17">
        <v>9.5600616036608799E-2</v>
      </c>
      <c r="V11" s="17">
        <v>0.13776046897647401</v>
      </c>
      <c r="W11" s="17">
        <v>0.140140078866271</v>
      </c>
      <c r="X11" s="17">
        <v>0.186214734389265</v>
      </c>
      <c r="Y11" s="17">
        <v>9.6152990749283906E-2</v>
      </c>
      <c r="Z11" s="17">
        <v>0.200678598850763</v>
      </c>
      <c r="AA11" s="17">
        <v>0.122946531964109</v>
      </c>
      <c r="AB11" s="17">
        <v>0.12798117458313699</v>
      </c>
      <c r="AC11" s="17">
        <v>0.159066149778927</v>
      </c>
      <c r="AD11" s="17">
        <v>7.1211613888721895E-2</v>
      </c>
      <c r="AE11" s="17"/>
      <c r="AF11" s="17">
        <v>0.161076385884553</v>
      </c>
      <c r="AG11" s="17">
        <v>0.111643199214188</v>
      </c>
      <c r="AH11" s="17">
        <v>0.16169112031583299</v>
      </c>
      <c r="AI11" s="17"/>
      <c r="AJ11" s="17">
        <v>0.12004805763373599</v>
      </c>
      <c r="AK11" s="17">
        <v>0.14381880541986</v>
      </c>
      <c r="AL11" s="17">
        <v>0.113985696209446</v>
      </c>
      <c r="AM11" s="17">
        <v>0.34217392850250999</v>
      </c>
      <c r="AN11" s="17">
        <v>0.16438367847260299</v>
      </c>
      <c r="AO11" s="17"/>
      <c r="AP11" s="17">
        <v>0.139338594749321</v>
      </c>
      <c r="AQ11" s="17">
        <v>0.11891717250235199</v>
      </c>
      <c r="AR11" s="17">
        <v>9.3908151313577701E-2</v>
      </c>
      <c r="AS11" s="17"/>
      <c r="AT11" s="17" t="s">
        <v>74</v>
      </c>
      <c r="AU11" s="17" t="s">
        <v>74</v>
      </c>
      <c r="AV11" s="17">
        <v>0.13883495526298301</v>
      </c>
      <c r="AW11" s="17">
        <v>0.15048822368694401</v>
      </c>
      <c r="AX11" s="17">
        <v>0.13506388488275001</v>
      </c>
      <c r="AY11" s="17" t="s">
        <v>74</v>
      </c>
    </row>
    <row r="12" spans="2:51" x14ac:dyDescent="0.35">
      <c r="B12" s="18" t="s">
        <v>385</v>
      </c>
      <c r="C12" s="17">
        <v>2.84023004071535E-2</v>
      </c>
      <c r="D12" s="17">
        <v>2.9942963538385398E-2</v>
      </c>
      <c r="E12" s="17">
        <v>2.7397050870720401E-2</v>
      </c>
      <c r="F12" s="17"/>
      <c r="G12" s="17">
        <v>4.7815305048985901E-2</v>
      </c>
      <c r="H12" s="17">
        <v>3.2643251652087202E-2</v>
      </c>
      <c r="I12" s="17">
        <v>2.9055698775642399E-2</v>
      </c>
      <c r="J12" s="17">
        <v>1.09461229281519E-2</v>
      </c>
      <c r="K12" s="17">
        <v>1.38782396111546E-2</v>
      </c>
      <c r="L12" s="17">
        <v>1.59949322055267E-2</v>
      </c>
      <c r="M12" s="17"/>
      <c r="N12" s="17">
        <v>4.1287698357454702E-3</v>
      </c>
      <c r="O12" s="17">
        <v>3.1802093441403001E-2</v>
      </c>
      <c r="P12" s="17">
        <v>4.6058160883106901E-2</v>
      </c>
      <c r="Q12" s="17">
        <v>2.8692593373660698E-2</v>
      </c>
      <c r="R12" s="17"/>
      <c r="S12" s="17">
        <v>1.8436732946824099E-2</v>
      </c>
      <c r="T12" s="17">
        <v>2.5065313445703299E-2</v>
      </c>
      <c r="U12" s="17">
        <v>3.0554308542257699E-2</v>
      </c>
      <c r="V12" s="17">
        <v>3.0663949351744001E-2</v>
      </c>
      <c r="W12" s="17">
        <v>4.4410914725362099E-2</v>
      </c>
      <c r="X12" s="17">
        <v>1.4522918113236499E-2</v>
      </c>
      <c r="Y12" s="17">
        <v>5.0373143095083499E-2</v>
      </c>
      <c r="Z12" s="17">
        <v>3.3696866857190998E-2</v>
      </c>
      <c r="AA12" s="17">
        <v>4.1202121401130401E-2</v>
      </c>
      <c r="AB12" s="17">
        <v>3.1639538330979197E-2</v>
      </c>
      <c r="AC12" s="17">
        <v>0</v>
      </c>
      <c r="AD12" s="17">
        <v>4.0820023792734597E-2</v>
      </c>
      <c r="AE12" s="17"/>
      <c r="AF12" s="17">
        <v>2.1165211205929901E-2</v>
      </c>
      <c r="AG12" s="17">
        <v>1.4045961359746201E-2</v>
      </c>
      <c r="AH12" s="17">
        <v>4.6153555790293302E-2</v>
      </c>
      <c r="AI12" s="17"/>
      <c r="AJ12" s="17">
        <v>2.2452727361783099E-2</v>
      </c>
      <c r="AK12" s="17">
        <v>2.7871312337583099E-2</v>
      </c>
      <c r="AL12" s="17">
        <v>2.4297266413974901E-2</v>
      </c>
      <c r="AM12" s="17">
        <v>0.13581565533694101</v>
      </c>
      <c r="AN12" s="17">
        <v>2.9607169584038699E-2</v>
      </c>
      <c r="AO12" s="17"/>
      <c r="AP12" s="17">
        <v>1.9482355410241899E-2</v>
      </c>
      <c r="AQ12" s="17">
        <v>2.1453238339520401E-2</v>
      </c>
      <c r="AR12" s="17">
        <v>3.8488315081291503E-2</v>
      </c>
      <c r="AS12" s="17"/>
      <c r="AT12" s="17" t="s">
        <v>74</v>
      </c>
      <c r="AU12" s="17" t="s">
        <v>74</v>
      </c>
      <c r="AV12" s="17">
        <v>4.3631980826501299E-2</v>
      </c>
      <c r="AW12" s="17">
        <v>2.34820783221402E-2</v>
      </c>
      <c r="AX12" s="17">
        <v>2.4944619348480301E-2</v>
      </c>
      <c r="AY12" s="17" t="s">
        <v>74</v>
      </c>
    </row>
    <row r="13" spans="2:51" x14ac:dyDescent="0.35">
      <c r="B13" s="18" t="s">
        <v>386</v>
      </c>
      <c r="C13" s="17">
        <v>9.9444583309731896E-3</v>
      </c>
      <c r="D13" s="17">
        <v>1.0175438886678601E-2</v>
      </c>
      <c r="E13" s="17">
        <v>9.8578941835146799E-3</v>
      </c>
      <c r="F13" s="17"/>
      <c r="G13" s="17">
        <v>6.7783986111636099E-3</v>
      </c>
      <c r="H13" s="17">
        <v>8.4464177381436308E-3</v>
      </c>
      <c r="I13" s="17">
        <v>9.6588324032183502E-3</v>
      </c>
      <c r="J13" s="17">
        <v>1.9507722491123501E-2</v>
      </c>
      <c r="K13" s="17">
        <v>6.6591393347274902E-3</v>
      </c>
      <c r="L13" s="17">
        <v>7.9048287394438595E-3</v>
      </c>
      <c r="M13" s="17"/>
      <c r="N13" s="17">
        <v>7.3002941483721901E-3</v>
      </c>
      <c r="O13" s="17">
        <v>1.0522536702074099E-2</v>
      </c>
      <c r="P13" s="17">
        <v>1.15672571180953E-2</v>
      </c>
      <c r="Q13" s="17">
        <v>1.00847971001764E-2</v>
      </c>
      <c r="R13" s="17"/>
      <c r="S13" s="17">
        <v>0</v>
      </c>
      <c r="T13" s="17">
        <v>4.6659302324815501E-3</v>
      </c>
      <c r="U13" s="17">
        <v>1.0118283615235899E-2</v>
      </c>
      <c r="V13" s="17">
        <v>3.00570792645578E-2</v>
      </c>
      <c r="W13" s="17">
        <v>1.1075485137051999E-2</v>
      </c>
      <c r="X13" s="17">
        <v>0</v>
      </c>
      <c r="Y13" s="17">
        <v>1.96096471235211E-2</v>
      </c>
      <c r="Z13" s="17">
        <v>3.9837530567907002E-2</v>
      </c>
      <c r="AA13" s="17">
        <v>1.02717134877398E-2</v>
      </c>
      <c r="AB13" s="17">
        <v>9.7706460178580597E-3</v>
      </c>
      <c r="AC13" s="17">
        <v>0</v>
      </c>
      <c r="AD13" s="17">
        <v>3.5666730272537597E-2</v>
      </c>
      <c r="AE13" s="17"/>
      <c r="AF13" s="17">
        <v>1.16668262297545E-2</v>
      </c>
      <c r="AG13" s="17">
        <v>8.43550300930326E-3</v>
      </c>
      <c r="AH13" s="17">
        <v>1.30629191870181E-2</v>
      </c>
      <c r="AI13" s="17"/>
      <c r="AJ13" s="17">
        <v>8.6299411808097304E-3</v>
      </c>
      <c r="AK13" s="17">
        <v>9.8069949618950596E-3</v>
      </c>
      <c r="AL13" s="17">
        <v>1.20211874450052E-2</v>
      </c>
      <c r="AM13" s="17">
        <v>6.3466665213370105E-2</v>
      </c>
      <c r="AN13" s="17">
        <v>6.5603929222795296E-3</v>
      </c>
      <c r="AO13" s="17"/>
      <c r="AP13" s="17">
        <v>5.0998629921141904E-3</v>
      </c>
      <c r="AQ13" s="17">
        <v>1.11642603551646E-2</v>
      </c>
      <c r="AR13" s="17">
        <v>9.7242167540945897E-3</v>
      </c>
      <c r="AS13" s="17"/>
      <c r="AT13" s="17" t="s">
        <v>74</v>
      </c>
      <c r="AU13" s="17" t="s">
        <v>74</v>
      </c>
      <c r="AV13" s="17">
        <v>3.0202513262058499E-3</v>
      </c>
      <c r="AW13" s="17">
        <v>1.9722529236962199E-2</v>
      </c>
      <c r="AX13" s="17">
        <v>8.1068966391275692E-3</v>
      </c>
      <c r="AY13" s="17" t="s">
        <v>74</v>
      </c>
    </row>
    <row r="14" spans="2:51" x14ac:dyDescent="0.35">
      <c r="B14" s="18" t="s">
        <v>72</v>
      </c>
      <c r="C14" s="17">
        <v>2.7066436225352899E-2</v>
      </c>
      <c r="D14" s="17">
        <v>1.4282894549331401E-2</v>
      </c>
      <c r="E14" s="17">
        <v>3.7220924768764901E-2</v>
      </c>
      <c r="F14" s="17"/>
      <c r="G14" s="17">
        <v>2.89034772406274E-2</v>
      </c>
      <c r="H14" s="17">
        <v>2.0389734377912701E-2</v>
      </c>
      <c r="I14" s="17">
        <v>2.4603197964674601E-2</v>
      </c>
      <c r="J14" s="17">
        <v>4.3737719254312697E-2</v>
      </c>
      <c r="K14" s="17">
        <v>3.05377699134378E-2</v>
      </c>
      <c r="L14" s="17">
        <v>1.3592517248953599E-2</v>
      </c>
      <c r="M14" s="17"/>
      <c r="N14" s="17">
        <v>6.93319667355942E-3</v>
      </c>
      <c r="O14" s="17">
        <v>3.2358340391436799E-2</v>
      </c>
      <c r="P14" s="17">
        <v>2.93202561758097E-2</v>
      </c>
      <c r="Q14" s="17">
        <v>3.3622064600924401E-2</v>
      </c>
      <c r="R14" s="17"/>
      <c r="S14" s="17">
        <v>3.0462735881237098E-2</v>
      </c>
      <c r="T14" s="17">
        <v>2.85232010647412E-2</v>
      </c>
      <c r="U14" s="17">
        <v>1.7330197212030701E-2</v>
      </c>
      <c r="V14" s="17">
        <v>2.2231721475112001E-2</v>
      </c>
      <c r="W14" s="17">
        <v>1.07045426545209E-2</v>
      </c>
      <c r="X14" s="17">
        <v>2.74767903260613E-2</v>
      </c>
      <c r="Y14" s="17">
        <v>9.8595705613315401E-3</v>
      </c>
      <c r="Z14" s="17">
        <v>1.6517262562187399E-2</v>
      </c>
      <c r="AA14" s="17">
        <v>4.1496299853486102E-2</v>
      </c>
      <c r="AB14" s="17">
        <v>4.91718565490167E-2</v>
      </c>
      <c r="AC14" s="17">
        <v>2.7029928386635298E-2</v>
      </c>
      <c r="AD14" s="17">
        <v>0</v>
      </c>
      <c r="AE14" s="17"/>
      <c r="AF14" s="17">
        <v>2.1479622851854799E-2</v>
      </c>
      <c r="AG14" s="17">
        <v>2.9037287296736901E-2</v>
      </c>
      <c r="AH14" s="17">
        <v>2.49071585443294E-2</v>
      </c>
      <c r="AI14" s="17"/>
      <c r="AJ14" s="17">
        <v>2.5851608941000599E-2</v>
      </c>
      <c r="AK14" s="17">
        <v>1.61421068334268E-2</v>
      </c>
      <c r="AL14" s="17">
        <v>3.4993006154222003E-2</v>
      </c>
      <c r="AM14" s="17">
        <v>0</v>
      </c>
      <c r="AN14" s="17">
        <v>2.6723842942927799E-2</v>
      </c>
      <c r="AO14" s="17"/>
      <c r="AP14" s="17">
        <v>1.88036945194326E-2</v>
      </c>
      <c r="AQ14" s="17">
        <v>1.6334840649029202E-2</v>
      </c>
      <c r="AR14" s="17">
        <v>2.7894501496391399E-2</v>
      </c>
      <c r="AS14" s="17"/>
      <c r="AT14" s="17" t="s">
        <v>74</v>
      </c>
      <c r="AU14" s="17" t="s">
        <v>74</v>
      </c>
      <c r="AV14" s="17">
        <v>1.8847590504784399E-2</v>
      </c>
      <c r="AW14" s="17">
        <v>2.64492616762886E-2</v>
      </c>
      <c r="AX14" s="17">
        <v>3.0411990763277299E-2</v>
      </c>
      <c r="AY14" s="17" t="s">
        <v>74</v>
      </c>
    </row>
    <row r="15" spans="2:51" x14ac:dyDescent="0.35">
      <c r="B15" s="18" t="s">
        <v>387</v>
      </c>
      <c r="C15" s="20">
        <v>0.794931243638066</v>
      </c>
      <c r="D15" s="20">
        <v>0.81071995893688198</v>
      </c>
      <c r="E15" s="20">
        <v>0.78172914540587102</v>
      </c>
      <c r="F15" s="20"/>
      <c r="G15" s="20">
        <v>0.75933964198332404</v>
      </c>
      <c r="H15" s="20">
        <v>0.77913728763912105</v>
      </c>
      <c r="I15" s="20">
        <v>0.81251516708189397</v>
      </c>
      <c r="J15" s="20">
        <v>0.78203882292515503</v>
      </c>
      <c r="K15" s="20">
        <v>0.84309655908976</v>
      </c>
      <c r="L15" s="20">
        <v>0.85801399199629502</v>
      </c>
      <c r="M15" s="20"/>
      <c r="N15" s="20">
        <v>0.87197310715718301</v>
      </c>
      <c r="O15" s="20">
        <v>0.78442886890326702</v>
      </c>
      <c r="P15" s="20">
        <v>0.78362567461064203</v>
      </c>
      <c r="Q15" s="20">
        <v>0.76514759331347404</v>
      </c>
      <c r="R15" s="20"/>
      <c r="S15" s="20">
        <v>0.79477353054306099</v>
      </c>
      <c r="T15" s="20">
        <v>0.80336443492973497</v>
      </c>
      <c r="U15" s="20">
        <v>0.84639659459386696</v>
      </c>
      <c r="V15" s="20">
        <v>0.77928678093211201</v>
      </c>
      <c r="W15" s="20">
        <v>0.79366897861679497</v>
      </c>
      <c r="X15" s="20">
        <v>0.77178555717143704</v>
      </c>
      <c r="Y15" s="20">
        <v>0.82400464847078003</v>
      </c>
      <c r="Z15" s="20">
        <v>0.70926974116195196</v>
      </c>
      <c r="AA15" s="20">
        <v>0.78408333329353497</v>
      </c>
      <c r="AB15" s="20">
        <v>0.781436784519009</v>
      </c>
      <c r="AC15" s="20">
        <v>0.81390392183443805</v>
      </c>
      <c r="AD15" s="20">
        <v>0.85230163204600595</v>
      </c>
      <c r="AE15" s="20"/>
      <c r="AF15" s="20">
        <v>0.78461195382790805</v>
      </c>
      <c r="AG15" s="20">
        <v>0.83683804912002602</v>
      </c>
      <c r="AH15" s="20">
        <v>0.75418524616252602</v>
      </c>
      <c r="AI15" s="20"/>
      <c r="AJ15" s="20">
        <v>0.82301766488267103</v>
      </c>
      <c r="AK15" s="20">
        <v>0.80236078044723502</v>
      </c>
      <c r="AL15" s="20">
        <v>0.81470284377735203</v>
      </c>
      <c r="AM15" s="20">
        <v>0.45854375094717797</v>
      </c>
      <c r="AN15" s="20">
        <v>0.77272491607815097</v>
      </c>
      <c r="AO15" s="20"/>
      <c r="AP15" s="20">
        <v>0.81727549232888996</v>
      </c>
      <c r="AQ15" s="20">
        <v>0.83213048815393398</v>
      </c>
      <c r="AR15" s="20">
        <v>0.82998481535464497</v>
      </c>
      <c r="AS15" s="20"/>
      <c r="AT15" s="20" t="s">
        <v>74</v>
      </c>
      <c r="AU15" s="20" t="s">
        <v>74</v>
      </c>
      <c r="AV15" s="20">
        <v>0.79566522207952495</v>
      </c>
      <c r="AW15" s="20">
        <v>0.779857907077666</v>
      </c>
      <c r="AX15" s="20">
        <v>0.80147260836636502</v>
      </c>
      <c r="AY15" s="20" t="s">
        <v>74</v>
      </c>
    </row>
    <row r="16" spans="2:51" x14ac:dyDescent="0.35">
      <c r="B16" s="18" t="s">
        <v>388</v>
      </c>
      <c r="C16" s="20">
        <v>3.83467587381267E-2</v>
      </c>
      <c r="D16" s="20">
        <v>4.0118402425064002E-2</v>
      </c>
      <c r="E16" s="20">
        <v>3.72549450542351E-2</v>
      </c>
      <c r="F16" s="20"/>
      <c r="G16" s="20">
        <v>5.4593703660149602E-2</v>
      </c>
      <c r="H16" s="20">
        <v>4.1089669390230801E-2</v>
      </c>
      <c r="I16" s="20">
        <v>3.87145311788607E-2</v>
      </c>
      <c r="J16" s="20">
        <v>3.0453845419275399E-2</v>
      </c>
      <c r="K16" s="20">
        <v>2.05373789458821E-2</v>
      </c>
      <c r="L16" s="20">
        <v>2.3899760944970601E-2</v>
      </c>
      <c r="M16" s="20"/>
      <c r="N16" s="20">
        <v>1.14290639841177E-2</v>
      </c>
      <c r="O16" s="20">
        <v>4.23246301434771E-2</v>
      </c>
      <c r="P16" s="20">
        <v>5.7625418001202203E-2</v>
      </c>
      <c r="Q16" s="20">
        <v>3.8777390473836999E-2</v>
      </c>
      <c r="R16" s="20"/>
      <c r="S16" s="20">
        <v>1.8436732946824099E-2</v>
      </c>
      <c r="T16" s="20">
        <v>2.9731243678184902E-2</v>
      </c>
      <c r="U16" s="20">
        <v>4.0672592157493699E-2</v>
      </c>
      <c r="V16" s="20">
        <v>6.0721028616301798E-2</v>
      </c>
      <c r="W16" s="20">
        <v>5.5486399862414E-2</v>
      </c>
      <c r="X16" s="20">
        <v>1.4522918113236499E-2</v>
      </c>
      <c r="Y16" s="20">
        <v>6.9982790218604499E-2</v>
      </c>
      <c r="Z16" s="20">
        <v>7.3534397425098E-2</v>
      </c>
      <c r="AA16" s="20">
        <v>5.1473834888870203E-2</v>
      </c>
      <c r="AB16" s="20">
        <v>4.1410184348837302E-2</v>
      </c>
      <c r="AC16" s="20">
        <v>0</v>
      </c>
      <c r="AD16" s="20">
        <v>7.6486754065272194E-2</v>
      </c>
      <c r="AE16" s="20"/>
      <c r="AF16" s="20">
        <v>3.2832037435684303E-2</v>
      </c>
      <c r="AG16" s="20">
        <v>2.2481464369049499E-2</v>
      </c>
      <c r="AH16" s="20">
        <v>5.9216474977311501E-2</v>
      </c>
      <c r="AI16" s="20"/>
      <c r="AJ16" s="20">
        <v>3.1082668542592801E-2</v>
      </c>
      <c r="AK16" s="20">
        <v>3.7678307299478103E-2</v>
      </c>
      <c r="AL16" s="20">
        <v>3.6318453858980103E-2</v>
      </c>
      <c r="AM16" s="20">
        <v>0.199282320550311</v>
      </c>
      <c r="AN16" s="20">
        <v>3.6167562506318203E-2</v>
      </c>
      <c r="AO16" s="20"/>
      <c r="AP16" s="20">
        <v>2.4582218402356099E-2</v>
      </c>
      <c r="AQ16" s="20">
        <v>3.2617498694684999E-2</v>
      </c>
      <c r="AR16" s="20">
        <v>4.8212531835386097E-2</v>
      </c>
      <c r="AS16" s="20"/>
      <c r="AT16" s="20" t="s">
        <v>74</v>
      </c>
      <c r="AU16" s="20" t="s">
        <v>74</v>
      </c>
      <c r="AV16" s="20">
        <v>4.6652232152707099E-2</v>
      </c>
      <c r="AW16" s="20">
        <v>4.3204607559102298E-2</v>
      </c>
      <c r="AX16" s="20">
        <v>3.3051515987607902E-2</v>
      </c>
      <c r="AY16" s="20" t="s">
        <v>74</v>
      </c>
    </row>
    <row r="17" spans="2:51" x14ac:dyDescent="0.35">
      <c r="B17" s="18" t="s">
        <v>86</v>
      </c>
      <c r="C17" s="21">
        <v>0.75658448489993901</v>
      </c>
      <c r="D17" s="21">
        <v>0.77060155651181805</v>
      </c>
      <c r="E17" s="21">
        <v>0.74447420035163603</v>
      </c>
      <c r="F17" s="21"/>
      <c r="G17" s="21">
        <v>0.704745938323174</v>
      </c>
      <c r="H17" s="21">
        <v>0.73804761824888998</v>
      </c>
      <c r="I17" s="21">
        <v>0.77380063590303305</v>
      </c>
      <c r="J17" s="21">
        <v>0.75158497750587905</v>
      </c>
      <c r="K17" s="21">
        <v>0.82255918014387797</v>
      </c>
      <c r="L17" s="21">
        <v>0.83411423105132398</v>
      </c>
      <c r="M17" s="21"/>
      <c r="N17" s="21">
        <v>0.86054404317306599</v>
      </c>
      <c r="O17" s="21">
        <v>0.74210423875979004</v>
      </c>
      <c r="P17" s="21">
        <v>0.72600025660944001</v>
      </c>
      <c r="Q17" s="21">
        <v>0.72637020283963705</v>
      </c>
      <c r="R17" s="21"/>
      <c r="S17" s="21">
        <v>0.77633679759623697</v>
      </c>
      <c r="T17" s="21">
        <v>0.77363319125154995</v>
      </c>
      <c r="U17" s="21">
        <v>0.80572400243637299</v>
      </c>
      <c r="V17" s="21">
        <v>0.71856575231581099</v>
      </c>
      <c r="W17" s="21">
        <v>0.73818257875438098</v>
      </c>
      <c r="X17" s="21">
        <v>0.75726263905820002</v>
      </c>
      <c r="Y17" s="21">
        <v>0.75402185825217505</v>
      </c>
      <c r="Z17" s="21">
        <v>0.63573534373685403</v>
      </c>
      <c r="AA17" s="21">
        <v>0.73260949840466505</v>
      </c>
      <c r="AB17" s="21">
        <v>0.74002660017017197</v>
      </c>
      <c r="AC17" s="21">
        <v>0.81390392183443805</v>
      </c>
      <c r="AD17" s="21">
        <v>0.77581487798073401</v>
      </c>
      <c r="AE17" s="21"/>
      <c r="AF17" s="21">
        <v>0.75177991639222397</v>
      </c>
      <c r="AG17" s="21">
        <v>0.81435658475097605</v>
      </c>
      <c r="AH17" s="21">
        <v>0.69496877118521505</v>
      </c>
      <c r="AI17" s="21"/>
      <c r="AJ17" s="21">
        <v>0.79193499634007802</v>
      </c>
      <c r="AK17" s="21">
        <v>0.76468247314775695</v>
      </c>
      <c r="AL17" s="21">
        <v>0.778384389918372</v>
      </c>
      <c r="AM17" s="21">
        <v>0.259261430396867</v>
      </c>
      <c r="AN17" s="21">
        <v>0.73655735357183305</v>
      </c>
      <c r="AO17" s="21"/>
      <c r="AP17" s="21">
        <v>0.79269327392653399</v>
      </c>
      <c r="AQ17" s="21">
        <v>0.79951298945924898</v>
      </c>
      <c r="AR17" s="21">
        <v>0.78177228351925898</v>
      </c>
      <c r="AS17" s="21"/>
      <c r="AT17" s="21" t="s">
        <v>74</v>
      </c>
      <c r="AU17" s="21" t="s">
        <v>74</v>
      </c>
      <c r="AV17" s="21">
        <v>0.74901298992681797</v>
      </c>
      <c r="AW17" s="21">
        <v>0.73665329951856295</v>
      </c>
      <c r="AX17" s="21">
        <v>0.768421092378757</v>
      </c>
      <c r="AY17" s="21" t="s">
        <v>74</v>
      </c>
    </row>
    <row r="18" spans="2:51" x14ac:dyDescent="0.35">
      <c r="B18" s="16" t="s">
        <v>390</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Y25"/>
  <sheetViews>
    <sheetView showGridLines="0" topLeftCell="A3" workbookViewId="0">
      <pane xSplit="2" topLeftCell="C1" activePane="topRight" state="frozen"/>
      <selection activeCell="AV1" sqref="AV1:AV1048576"/>
      <selection pane="topRight" activeCell="G13" sqref="G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403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56</v>
      </c>
      <c r="D7" s="10">
        <v>25</v>
      </c>
      <c r="E7" s="10">
        <v>31</v>
      </c>
      <c r="F7" s="10"/>
      <c r="G7" s="10">
        <v>17</v>
      </c>
      <c r="H7" s="10">
        <v>14</v>
      </c>
      <c r="I7" s="10">
        <v>12</v>
      </c>
      <c r="J7" s="10">
        <v>8</v>
      </c>
      <c r="K7" s="10">
        <v>2</v>
      </c>
      <c r="L7" s="10">
        <v>3</v>
      </c>
      <c r="M7" s="10"/>
      <c r="N7" s="10">
        <v>3</v>
      </c>
      <c r="O7" s="10">
        <v>17</v>
      </c>
      <c r="P7" s="10">
        <v>17</v>
      </c>
      <c r="Q7" s="10">
        <v>19</v>
      </c>
      <c r="R7" s="10"/>
      <c r="S7" s="10">
        <v>5</v>
      </c>
      <c r="T7" s="10">
        <v>6</v>
      </c>
      <c r="U7" s="10">
        <v>4</v>
      </c>
      <c r="V7" s="10">
        <v>8</v>
      </c>
      <c r="W7" s="10">
        <v>5</v>
      </c>
      <c r="X7" s="10">
        <v>2</v>
      </c>
      <c r="Y7" s="10">
        <v>7</v>
      </c>
      <c r="Z7" s="10">
        <v>3</v>
      </c>
      <c r="AA7" s="10">
        <v>10</v>
      </c>
      <c r="AB7" s="10">
        <v>4</v>
      </c>
      <c r="AC7" s="10" t="s">
        <v>73</v>
      </c>
      <c r="AD7" s="10">
        <v>2</v>
      </c>
      <c r="AE7" s="10"/>
      <c r="AF7" s="10">
        <v>13</v>
      </c>
      <c r="AG7" s="10">
        <v>10</v>
      </c>
      <c r="AH7" s="10">
        <v>23</v>
      </c>
      <c r="AI7" s="10"/>
      <c r="AJ7" s="10">
        <v>10</v>
      </c>
      <c r="AK7" s="10">
        <v>18</v>
      </c>
      <c r="AL7" s="10">
        <v>3</v>
      </c>
      <c r="AM7" s="10">
        <v>3</v>
      </c>
      <c r="AN7" s="10">
        <v>12</v>
      </c>
      <c r="AO7" s="10"/>
      <c r="AP7" s="10">
        <v>5</v>
      </c>
      <c r="AQ7" s="10">
        <v>19</v>
      </c>
      <c r="AR7" s="10">
        <v>4</v>
      </c>
      <c r="AS7" s="10"/>
      <c r="AT7" s="10" t="s">
        <v>73</v>
      </c>
      <c r="AU7" s="10" t="s">
        <v>73</v>
      </c>
      <c r="AV7" s="10">
        <v>15</v>
      </c>
      <c r="AW7" s="10">
        <v>15</v>
      </c>
      <c r="AX7" s="10">
        <v>26</v>
      </c>
      <c r="AY7" s="10" t="s">
        <v>73</v>
      </c>
    </row>
    <row r="8" spans="2:51" ht="30" customHeight="1" x14ac:dyDescent="0.35">
      <c r="B8" s="11" t="s">
        <v>19</v>
      </c>
      <c r="C8" s="11">
        <v>56</v>
      </c>
      <c r="D8" s="11">
        <v>27</v>
      </c>
      <c r="E8" s="11">
        <v>30</v>
      </c>
      <c r="F8" s="11"/>
      <c r="G8" s="11">
        <v>17</v>
      </c>
      <c r="H8" s="11">
        <v>15</v>
      </c>
      <c r="I8" s="11">
        <v>12</v>
      </c>
      <c r="J8" s="11">
        <v>7</v>
      </c>
      <c r="K8" s="11">
        <v>2</v>
      </c>
      <c r="L8" s="11">
        <v>3</v>
      </c>
      <c r="M8" s="11"/>
      <c r="N8" s="11">
        <v>3</v>
      </c>
      <c r="O8" s="11">
        <v>16</v>
      </c>
      <c r="P8" s="11">
        <v>18</v>
      </c>
      <c r="Q8" s="11">
        <v>19</v>
      </c>
      <c r="R8" s="11"/>
      <c r="S8" s="11">
        <v>5</v>
      </c>
      <c r="T8" s="11">
        <v>6</v>
      </c>
      <c r="U8" s="11">
        <v>4</v>
      </c>
      <c r="V8" s="11">
        <v>7</v>
      </c>
      <c r="W8" s="11">
        <v>5</v>
      </c>
      <c r="X8" s="11">
        <v>2</v>
      </c>
      <c r="Y8" s="11">
        <v>7</v>
      </c>
      <c r="Z8" s="11">
        <v>3</v>
      </c>
      <c r="AA8" s="11">
        <v>9</v>
      </c>
      <c r="AB8" s="11">
        <v>4</v>
      </c>
      <c r="AC8" s="11" t="s">
        <v>73</v>
      </c>
      <c r="AD8" s="11">
        <v>3</v>
      </c>
      <c r="AE8" s="11"/>
      <c r="AF8" s="11">
        <v>13</v>
      </c>
      <c r="AG8" s="11">
        <v>10</v>
      </c>
      <c r="AH8" s="11">
        <v>22</v>
      </c>
      <c r="AI8" s="11"/>
      <c r="AJ8" s="11">
        <v>10</v>
      </c>
      <c r="AK8" s="11">
        <v>17</v>
      </c>
      <c r="AL8" s="11">
        <v>3</v>
      </c>
      <c r="AM8" s="11">
        <v>4</v>
      </c>
      <c r="AN8" s="11">
        <v>11</v>
      </c>
      <c r="AO8" s="11"/>
      <c r="AP8" s="11">
        <v>5</v>
      </c>
      <c r="AQ8" s="11">
        <v>19</v>
      </c>
      <c r="AR8" s="11">
        <v>5</v>
      </c>
      <c r="AS8" s="11"/>
      <c r="AT8" s="11" t="s">
        <v>73</v>
      </c>
      <c r="AU8" s="11" t="s">
        <v>73</v>
      </c>
      <c r="AV8" s="11">
        <v>14</v>
      </c>
      <c r="AW8" s="11">
        <v>16</v>
      </c>
      <c r="AX8" s="11">
        <v>26</v>
      </c>
      <c r="AY8" s="11" t="s">
        <v>73</v>
      </c>
    </row>
    <row r="9" spans="2:51" ht="29" x14ac:dyDescent="0.35">
      <c r="B9" s="18" t="s">
        <v>391</v>
      </c>
      <c r="C9" s="17">
        <v>0.35008086977421299</v>
      </c>
      <c r="D9" s="17">
        <v>0.42009544152925599</v>
      </c>
      <c r="E9" s="17">
        <v>0.28722568288480499</v>
      </c>
      <c r="F9" s="17"/>
      <c r="G9" s="17">
        <v>0.243966693058558</v>
      </c>
      <c r="H9" s="17">
        <v>0.41127419471248899</v>
      </c>
      <c r="I9" s="17">
        <v>0.40171128821152802</v>
      </c>
      <c r="J9" s="17">
        <v>0.23200275301895101</v>
      </c>
      <c r="K9" s="17">
        <v>0.471873487886321</v>
      </c>
      <c r="L9" s="17">
        <v>0.62857509460636696</v>
      </c>
      <c r="M9" s="17"/>
      <c r="N9" s="17">
        <v>0</v>
      </c>
      <c r="O9" s="17">
        <v>0.45039164045902402</v>
      </c>
      <c r="P9" s="17">
        <v>0.22666223245602601</v>
      </c>
      <c r="Q9" s="17">
        <v>0.44179570379583299</v>
      </c>
      <c r="R9" s="17"/>
      <c r="S9" s="17">
        <v>0.64582134905917499</v>
      </c>
      <c r="T9" s="17">
        <v>0.666289676635339</v>
      </c>
      <c r="U9" s="17">
        <v>0.42840440281917103</v>
      </c>
      <c r="V9" s="17">
        <v>0.24413473818943399</v>
      </c>
      <c r="W9" s="17">
        <v>0.19960720400882201</v>
      </c>
      <c r="X9" s="17">
        <v>0</v>
      </c>
      <c r="Y9" s="17">
        <v>0.130224660439347</v>
      </c>
      <c r="Z9" s="17">
        <v>0.58345689036595905</v>
      </c>
      <c r="AA9" s="17">
        <v>0.30312461804618901</v>
      </c>
      <c r="AB9" s="17">
        <v>0.48658707876373097</v>
      </c>
      <c r="AC9" s="17" t="s">
        <v>74</v>
      </c>
      <c r="AD9" s="17">
        <v>0</v>
      </c>
      <c r="AE9" s="17"/>
      <c r="AF9" s="17">
        <v>0.53009940371927899</v>
      </c>
      <c r="AG9" s="17">
        <v>0.40090417187653599</v>
      </c>
      <c r="AH9" s="17">
        <v>0.24597345916722901</v>
      </c>
      <c r="AI9" s="17"/>
      <c r="AJ9" s="17">
        <v>0.55043865743886999</v>
      </c>
      <c r="AK9" s="17">
        <v>0.40106896641468898</v>
      </c>
      <c r="AL9" s="17">
        <v>0.33099392093292002</v>
      </c>
      <c r="AM9" s="17">
        <v>0.34629119690323001</v>
      </c>
      <c r="AN9" s="17">
        <v>0.23874712735722001</v>
      </c>
      <c r="AO9" s="17"/>
      <c r="AP9" s="17">
        <v>0.78154751550590296</v>
      </c>
      <c r="AQ9" s="17">
        <v>0.46395248309362702</v>
      </c>
      <c r="AR9" s="17">
        <v>0.49259833297486399</v>
      </c>
      <c r="AS9" s="17"/>
      <c r="AT9" s="17" t="s">
        <v>74</v>
      </c>
      <c r="AU9" s="17" t="s">
        <v>74</v>
      </c>
      <c r="AV9" s="17">
        <v>7.2922639473988596E-2</v>
      </c>
      <c r="AW9" s="17">
        <v>0.34309743226248302</v>
      </c>
      <c r="AX9" s="17">
        <v>0.50508298381939398</v>
      </c>
      <c r="AY9" s="17" t="s">
        <v>74</v>
      </c>
    </row>
    <row r="10" spans="2:51" ht="29" x14ac:dyDescent="0.35">
      <c r="B10" s="18" t="s">
        <v>392</v>
      </c>
      <c r="C10" s="17">
        <v>0.29486588840945799</v>
      </c>
      <c r="D10" s="17">
        <v>0.31430474413134901</v>
      </c>
      <c r="E10" s="17">
        <v>0.27741476532624498</v>
      </c>
      <c r="F10" s="17"/>
      <c r="G10" s="17">
        <v>0.35241457913631202</v>
      </c>
      <c r="H10" s="17">
        <v>0.21157176474317199</v>
      </c>
      <c r="I10" s="17">
        <v>0.30551213051773701</v>
      </c>
      <c r="J10" s="17">
        <v>0.11421239003785701</v>
      </c>
      <c r="K10" s="17">
        <v>0.471873487886321</v>
      </c>
      <c r="L10" s="17">
        <v>0.66925071938398095</v>
      </c>
      <c r="M10" s="17"/>
      <c r="N10" s="17">
        <v>0.36125179117756201</v>
      </c>
      <c r="O10" s="17">
        <v>0.453075286178377</v>
      </c>
      <c r="P10" s="17">
        <v>0.21451944873414699</v>
      </c>
      <c r="Q10" s="17">
        <v>0.22486232811604501</v>
      </c>
      <c r="R10" s="17"/>
      <c r="S10" s="17">
        <v>0.44411177263947299</v>
      </c>
      <c r="T10" s="17">
        <v>0.17677338917562299</v>
      </c>
      <c r="U10" s="17">
        <v>0.21530026575936601</v>
      </c>
      <c r="V10" s="17">
        <v>0.36932827906448001</v>
      </c>
      <c r="W10" s="17">
        <v>0.17471999628059001</v>
      </c>
      <c r="X10" s="17">
        <v>0.50963619358198498</v>
      </c>
      <c r="Y10" s="17">
        <v>0.28139946616903999</v>
      </c>
      <c r="Z10" s="17">
        <v>0.286501075055618</v>
      </c>
      <c r="AA10" s="17">
        <v>0.394497922190018</v>
      </c>
      <c r="AB10" s="17">
        <v>0.26496482807727501</v>
      </c>
      <c r="AC10" s="17" t="s">
        <v>74</v>
      </c>
      <c r="AD10" s="17">
        <v>0</v>
      </c>
      <c r="AE10" s="17"/>
      <c r="AF10" s="17">
        <v>0.47369364651497298</v>
      </c>
      <c r="AG10" s="17">
        <v>0.17592187975950499</v>
      </c>
      <c r="AH10" s="17">
        <v>0.29072660295932901</v>
      </c>
      <c r="AI10" s="17"/>
      <c r="AJ10" s="17">
        <v>0.290925993083261</v>
      </c>
      <c r="AK10" s="17">
        <v>0.33112059364824997</v>
      </c>
      <c r="AL10" s="17">
        <v>0.31998671426722403</v>
      </c>
      <c r="AM10" s="17">
        <v>0.34629119690323001</v>
      </c>
      <c r="AN10" s="17">
        <v>0.32211607944027398</v>
      </c>
      <c r="AO10" s="17"/>
      <c r="AP10" s="17">
        <v>0</v>
      </c>
      <c r="AQ10" s="17">
        <v>0.25007297218931501</v>
      </c>
      <c r="AR10" s="17">
        <v>0.29090353737076002</v>
      </c>
      <c r="AS10" s="17"/>
      <c r="AT10" s="17" t="s">
        <v>74</v>
      </c>
      <c r="AU10" s="17" t="s">
        <v>74</v>
      </c>
      <c r="AV10" s="17">
        <v>0.33041508264859798</v>
      </c>
      <c r="AW10" s="17">
        <v>0.210469178173155</v>
      </c>
      <c r="AX10" s="17">
        <v>0.32704491677271502</v>
      </c>
      <c r="AY10" s="17" t="s">
        <v>74</v>
      </c>
    </row>
    <row r="11" spans="2:51" x14ac:dyDescent="0.35">
      <c r="B11" s="18" t="s">
        <v>393</v>
      </c>
      <c r="C11" s="17">
        <v>0.23895098222039601</v>
      </c>
      <c r="D11" s="17">
        <v>0.32696827768243097</v>
      </c>
      <c r="E11" s="17">
        <v>0.15993395166392499</v>
      </c>
      <c r="F11" s="17"/>
      <c r="G11" s="17">
        <v>0.119899355402904</v>
      </c>
      <c r="H11" s="17">
        <v>0.22405705674225901</v>
      </c>
      <c r="I11" s="17">
        <v>0.35767420148145301</v>
      </c>
      <c r="J11" s="17">
        <v>0.23881995947121301</v>
      </c>
      <c r="K11" s="17">
        <v>0.471873487886321</v>
      </c>
      <c r="L11" s="17">
        <v>0.37142490539363299</v>
      </c>
      <c r="M11" s="17"/>
      <c r="N11" s="17">
        <v>0.36125179117756201</v>
      </c>
      <c r="O11" s="17">
        <v>0.219793648572189</v>
      </c>
      <c r="P11" s="17">
        <v>0.33424901161734299</v>
      </c>
      <c r="Q11" s="17">
        <v>0.14453431140214701</v>
      </c>
      <c r="R11" s="17"/>
      <c r="S11" s="17">
        <v>0</v>
      </c>
      <c r="T11" s="17">
        <v>0.333710323364661</v>
      </c>
      <c r="U11" s="17">
        <v>0</v>
      </c>
      <c r="V11" s="17">
        <v>0.240722929535512</v>
      </c>
      <c r="W11" s="17">
        <v>0.46475269379683798</v>
      </c>
      <c r="X11" s="17">
        <v>0</v>
      </c>
      <c r="Y11" s="17">
        <v>0.27664742466487302</v>
      </c>
      <c r="Z11" s="17">
        <v>0.29695581531034099</v>
      </c>
      <c r="AA11" s="17">
        <v>9.0321155983286799E-2</v>
      </c>
      <c r="AB11" s="17">
        <v>0.51341292123626903</v>
      </c>
      <c r="AC11" s="17" t="s">
        <v>74</v>
      </c>
      <c r="AD11" s="17">
        <v>0.53368748996590498</v>
      </c>
      <c r="AE11" s="17"/>
      <c r="AF11" s="17">
        <v>0.396716877814907</v>
      </c>
      <c r="AG11" s="17">
        <v>0.29865371740320901</v>
      </c>
      <c r="AH11" s="17">
        <v>0.13889886516239799</v>
      </c>
      <c r="AI11" s="17"/>
      <c r="AJ11" s="17">
        <v>0.70646866785889095</v>
      </c>
      <c r="AK11" s="17">
        <v>0.17252359153798499</v>
      </c>
      <c r="AL11" s="17">
        <v>0</v>
      </c>
      <c r="AM11" s="17">
        <v>0.33523265810754499</v>
      </c>
      <c r="AN11" s="17">
        <v>0</v>
      </c>
      <c r="AO11" s="17"/>
      <c r="AP11" s="17">
        <v>0.39972058266092703</v>
      </c>
      <c r="AQ11" s="17">
        <v>0.18438435225293801</v>
      </c>
      <c r="AR11" s="17">
        <v>0</v>
      </c>
      <c r="AS11" s="17"/>
      <c r="AT11" s="17" t="s">
        <v>74</v>
      </c>
      <c r="AU11" s="17" t="s">
        <v>74</v>
      </c>
      <c r="AV11" s="17">
        <v>0.20110242152226299</v>
      </c>
      <c r="AW11" s="17">
        <v>0.147577320361435</v>
      </c>
      <c r="AX11" s="17">
        <v>0.31530779882920501</v>
      </c>
      <c r="AY11" s="17" t="s">
        <v>74</v>
      </c>
    </row>
    <row r="12" spans="2:51" ht="29" x14ac:dyDescent="0.35">
      <c r="B12" s="18" t="s">
        <v>394</v>
      </c>
      <c r="C12" s="17">
        <v>0.23764918609261901</v>
      </c>
      <c r="D12" s="17">
        <v>0.36127370489171501</v>
      </c>
      <c r="E12" s="17">
        <v>0.12666597162097401</v>
      </c>
      <c r="F12" s="17"/>
      <c r="G12" s="17">
        <v>0.289854813377526</v>
      </c>
      <c r="H12" s="17">
        <v>0.238254516390913</v>
      </c>
      <c r="I12" s="17">
        <v>0.19416587511584801</v>
      </c>
      <c r="J12" s="17">
        <v>0.233424713664658</v>
      </c>
      <c r="K12" s="17">
        <v>0.471873487886321</v>
      </c>
      <c r="L12" s="17">
        <v>0</v>
      </c>
      <c r="M12" s="17"/>
      <c r="N12" s="17">
        <v>0</v>
      </c>
      <c r="O12" s="17">
        <v>0.36526975256646799</v>
      </c>
      <c r="P12" s="17">
        <v>0.31666490803539299</v>
      </c>
      <c r="Q12" s="17">
        <v>9.6879436111348097E-2</v>
      </c>
      <c r="R12" s="17"/>
      <c r="S12" s="17">
        <v>0.180565956122341</v>
      </c>
      <c r="T12" s="17">
        <v>0.34116528015471098</v>
      </c>
      <c r="U12" s="17">
        <v>0</v>
      </c>
      <c r="V12" s="17">
        <v>0.37176277928235202</v>
      </c>
      <c r="W12" s="17">
        <v>0.265145489788016</v>
      </c>
      <c r="X12" s="17">
        <v>0</v>
      </c>
      <c r="Y12" s="17">
        <v>0.287976237734623</v>
      </c>
      <c r="Z12" s="17">
        <v>0.41654310963404101</v>
      </c>
      <c r="AA12" s="17">
        <v>0.187451533298472</v>
      </c>
      <c r="AB12" s="17">
        <v>0</v>
      </c>
      <c r="AC12" s="17" t="s">
        <v>74</v>
      </c>
      <c r="AD12" s="17">
        <v>0.53368748996590498</v>
      </c>
      <c r="AE12" s="17"/>
      <c r="AF12" s="17">
        <v>0.30528913244651401</v>
      </c>
      <c r="AG12" s="17">
        <v>0.125736558841989</v>
      </c>
      <c r="AH12" s="17">
        <v>0.18494627662534799</v>
      </c>
      <c r="AI12" s="17"/>
      <c r="AJ12" s="17">
        <v>0.21692046004754201</v>
      </c>
      <c r="AK12" s="17">
        <v>0.17036971524942601</v>
      </c>
      <c r="AL12" s="17">
        <v>0</v>
      </c>
      <c r="AM12" s="17">
        <v>0.65370880309677004</v>
      </c>
      <c r="AN12" s="17">
        <v>0.24634119952238701</v>
      </c>
      <c r="AO12" s="17"/>
      <c r="AP12" s="17">
        <v>0.18797181768768201</v>
      </c>
      <c r="AQ12" s="17">
        <v>0.230254576157542</v>
      </c>
      <c r="AR12" s="17">
        <v>0</v>
      </c>
      <c r="AS12" s="17"/>
      <c r="AT12" s="17" t="s">
        <v>74</v>
      </c>
      <c r="AU12" s="17" t="s">
        <v>74</v>
      </c>
      <c r="AV12" s="17">
        <v>0.26996378415094802</v>
      </c>
      <c r="AW12" s="17">
        <v>0.229316039934194</v>
      </c>
      <c r="AX12" s="17">
        <v>0.22516037939712599</v>
      </c>
      <c r="AY12" s="17" t="s">
        <v>74</v>
      </c>
    </row>
    <row r="13" spans="2:51" ht="29" x14ac:dyDescent="0.35">
      <c r="B13" s="18" t="s">
        <v>395</v>
      </c>
      <c r="C13" s="17">
        <v>0.232180081745541</v>
      </c>
      <c r="D13" s="17">
        <v>0.15977222855392201</v>
      </c>
      <c r="E13" s="17">
        <v>0.29718382354579198</v>
      </c>
      <c r="F13" s="17"/>
      <c r="G13" s="17">
        <v>0.29604258195351602</v>
      </c>
      <c r="H13" s="17">
        <v>0.20545740789828701</v>
      </c>
      <c r="I13" s="17">
        <v>0.24035175948076501</v>
      </c>
      <c r="J13" s="17">
        <v>0.124607569433357</v>
      </c>
      <c r="K13" s="17">
        <v>0</v>
      </c>
      <c r="L13" s="17">
        <v>0.37142490539363299</v>
      </c>
      <c r="M13" s="17"/>
      <c r="N13" s="17">
        <v>0.69595644879523699</v>
      </c>
      <c r="O13" s="17">
        <v>0.22782354010296499</v>
      </c>
      <c r="P13" s="17">
        <v>0.22461892340648101</v>
      </c>
      <c r="Q13" s="17">
        <v>0.162388794894963</v>
      </c>
      <c r="R13" s="17"/>
      <c r="S13" s="17">
        <v>0</v>
      </c>
      <c r="T13" s="17">
        <v>0.333710323364661</v>
      </c>
      <c r="U13" s="17">
        <v>0.24877400427431801</v>
      </c>
      <c r="V13" s="17">
        <v>0.125193540875046</v>
      </c>
      <c r="W13" s="17">
        <v>0</v>
      </c>
      <c r="X13" s="17">
        <v>0</v>
      </c>
      <c r="Y13" s="17">
        <v>0.562041716709342</v>
      </c>
      <c r="Z13" s="17">
        <v>0</v>
      </c>
      <c r="AA13" s="17">
        <v>0.20268464618693499</v>
      </c>
      <c r="AB13" s="17">
        <v>0.76405210043136695</v>
      </c>
      <c r="AC13" s="17" t="s">
        <v>74</v>
      </c>
      <c r="AD13" s="17">
        <v>0</v>
      </c>
      <c r="AE13" s="17"/>
      <c r="AF13" s="17">
        <v>0.29581662481530502</v>
      </c>
      <c r="AG13" s="17">
        <v>0.30452912534752702</v>
      </c>
      <c r="AH13" s="17">
        <v>0.17829262718498101</v>
      </c>
      <c r="AI13" s="17"/>
      <c r="AJ13" s="17">
        <v>0.39921839770522499</v>
      </c>
      <c r="AK13" s="17">
        <v>0.11234600560451399</v>
      </c>
      <c r="AL13" s="17">
        <v>0.33099392093292002</v>
      </c>
      <c r="AM13" s="17">
        <v>0</v>
      </c>
      <c r="AN13" s="17">
        <v>0.24923143570526499</v>
      </c>
      <c r="AO13" s="17"/>
      <c r="AP13" s="17">
        <v>0.21845248449409699</v>
      </c>
      <c r="AQ13" s="17">
        <v>0.113734603464793</v>
      </c>
      <c r="AR13" s="17">
        <v>0.201694795604104</v>
      </c>
      <c r="AS13" s="17"/>
      <c r="AT13" s="17" t="s">
        <v>74</v>
      </c>
      <c r="AU13" s="17" t="s">
        <v>74</v>
      </c>
      <c r="AV13" s="17">
        <v>0.20151639099805099</v>
      </c>
      <c r="AW13" s="17">
        <v>0.19050426149529801</v>
      </c>
      <c r="AX13" s="17">
        <v>0.27429506211612997</v>
      </c>
      <c r="AY13" s="17" t="s">
        <v>74</v>
      </c>
    </row>
    <row r="14" spans="2:51" ht="43.5" x14ac:dyDescent="0.35">
      <c r="B14" s="18" t="s">
        <v>396</v>
      </c>
      <c r="C14" s="17">
        <v>0.20031589180963899</v>
      </c>
      <c r="D14" s="17">
        <v>0.24121300090881401</v>
      </c>
      <c r="E14" s="17">
        <v>0.16360074278810799</v>
      </c>
      <c r="F14" s="17"/>
      <c r="G14" s="17">
        <v>5.83994843888807E-2</v>
      </c>
      <c r="H14" s="17">
        <v>0.43161187522984301</v>
      </c>
      <c r="I14" s="17">
        <v>8.5167087325531396E-2</v>
      </c>
      <c r="J14" s="17">
        <v>0.36125046684753798</v>
      </c>
      <c r="K14" s="17">
        <v>0</v>
      </c>
      <c r="L14" s="17">
        <v>0</v>
      </c>
      <c r="M14" s="17"/>
      <c r="N14" s="17">
        <v>0</v>
      </c>
      <c r="O14" s="17">
        <v>0.37150310630447803</v>
      </c>
      <c r="P14" s="17">
        <v>0.18177537758256701</v>
      </c>
      <c r="Q14" s="17">
        <v>0.10770196098677801</v>
      </c>
      <c r="R14" s="17"/>
      <c r="S14" s="17">
        <v>0.17361269481848299</v>
      </c>
      <c r="T14" s="17">
        <v>0.15693693418903801</v>
      </c>
      <c r="U14" s="17">
        <v>0.21310413705980499</v>
      </c>
      <c r="V14" s="17">
        <v>0.116341025510214</v>
      </c>
      <c r="W14" s="17">
        <v>0.446241211458345</v>
      </c>
      <c r="X14" s="17">
        <v>0</v>
      </c>
      <c r="Y14" s="17">
        <v>0.13497670194351499</v>
      </c>
      <c r="Z14" s="17">
        <v>0.41654310963404101</v>
      </c>
      <c r="AA14" s="17">
        <v>0.21280346206290299</v>
      </c>
      <c r="AB14" s="17">
        <v>0.25063917919509798</v>
      </c>
      <c r="AC14" s="17" t="s">
        <v>74</v>
      </c>
      <c r="AD14" s="17">
        <v>0</v>
      </c>
      <c r="AE14" s="17"/>
      <c r="AF14" s="17">
        <v>0.17565212006806</v>
      </c>
      <c r="AG14" s="17">
        <v>0.234715441779074</v>
      </c>
      <c r="AH14" s="17">
        <v>0.247246107853998</v>
      </c>
      <c r="AI14" s="17"/>
      <c r="AJ14" s="17">
        <v>0.32166239476573799</v>
      </c>
      <c r="AK14" s="17">
        <v>0.10704022989494</v>
      </c>
      <c r="AL14" s="17">
        <v>0.33099392093292002</v>
      </c>
      <c r="AM14" s="17">
        <v>0.318476144989225</v>
      </c>
      <c r="AN14" s="17">
        <v>0.16219305694321601</v>
      </c>
      <c r="AO14" s="17"/>
      <c r="AP14" s="17">
        <v>0</v>
      </c>
      <c r="AQ14" s="17">
        <v>0.17712502782261</v>
      </c>
      <c r="AR14" s="17">
        <v>0.201694795604104</v>
      </c>
      <c r="AS14" s="17"/>
      <c r="AT14" s="17" t="s">
        <v>74</v>
      </c>
      <c r="AU14" s="17" t="s">
        <v>74</v>
      </c>
      <c r="AV14" s="17">
        <v>0.13158459020709401</v>
      </c>
      <c r="AW14" s="17">
        <v>0.20003989754093801</v>
      </c>
      <c r="AX14" s="17">
        <v>0.23786563428653101</v>
      </c>
      <c r="AY14" s="17" t="s">
        <v>74</v>
      </c>
    </row>
    <row r="15" spans="2:51" ht="43.5" x14ac:dyDescent="0.35">
      <c r="B15" s="18" t="s">
        <v>397</v>
      </c>
      <c r="C15" s="17">
        <v>0.17877876964676601</v>
      </c>
      <c r="D15" s="17">
        <v>0.20077681165181099</v>
      </c>
      <c r="E15" s="17">
        <v>0.15903015151244801</v>
      </c>
      <c r="F15" s="17"/>
      <c r="G15" s="17">
        <v>0.18077718355088501</v>
      </c>
      <c r="H15" s="17">
        <v>6.5640377281900697E-2</v>
      </c>
      <c r="I15" s="17">
        <v>0.28078161797747198</v>
      </c>
      <c r="J15" s="17">
        <v>0.23881995947121301</v>
      </c>
      <c r="K15" s="17">
        <v>0</v>
      </c>
      <c r="L15" s="17">
        <v>0.29782581399034802</v>
      </c>
      <c r="M15" s="17"/>
      <c r="N15" s="17">
        <v>0</v>
      </c>
      <c r="O15" s="17">
        <v>0.17165848093686001</v>
      </c>
      <c r="P15" s="17">
        <v>0.19358756003611399</v>
      </c>
      <c r="Q15" s="17">
        <v>0.20197075018341601</v>
      </c>
      <c r="R15" s="17"/>
      <c r="S15" s="17">
        <v>0</v>
      </c>
      <c r="T15" s="17">
        <v>0.333710323364661</v>
      </c>
      <c r="U15" s="17">
        <v>0.21530026575936601</v>
      </c>
      <c r="V15" s="17">
        <v>0.116341025510214</v>
      </c>
      <c r="W15" s="17">
        <v>0.19960720400882201</v>
      </c>
      <c r="X15" s="17">
        <v>1</v>
      </c>
      <c r="Y15" s="17">
        <v>0.130224660439347</v>
      </c>
      <c r="Z15" s="17">
        <v>0</v>
      </c>
      <c r="AA15" s="17">
        <v>0.102943996169855</v>
      </c>
      <c r="AB15" s="17">
        <v>0</v>
      </c>
      <c r="AC15" s="17" t="s">
        <v>74</v>
      </c>
      <c r="AD15" s="17">
        <v>0.53368748996590498</v>
      </c>
      <c r="AE15" s="17"/>
      <c r="AF15" s="17">
        <v>0.20908364742837801</v>
      </c>
      <c r="AG15" s="17">
        <v>0.19343715508612899</v>
      </c>
      <c r="AH15" s="17">
        <v>0.14540042193243</v>
      </c>
      <c r="AI15" s="17"/>
      <c r="AJ15" s="17">
        <v>0.26735388588553999</v>
      </c>
      <c r="AK15" s="17">
        <v>0.23635572332815299</v>
      </c>
      <c r="AL15" s="17">
        <v>0</v>
      </c>
      <c r="AM15" s="17">
        <v>0.33523265810754499</v>
      </c>
      <c r="AN15" s="17">
        <v>0</v>
      </c>
      <c r="AO15" s="17"/>
      <c r="AP15" s="17">
        <v>0</v>
      </c>
      <c r="AQ15" s="17">
        <v>0.26575976092708198</v>
      </c>
      <c r="AR15" s="17">
        <v>0</v>
      </c>
      <c r="AS15" s="17"/>
      <c r="AT15" s="17" t="s">
        <v>74</v>
      </c>
      <c r="AU15" s="17" t="s">
        <v>74</v>
      </c>
      <c r="AV15" s="17">
        <v>0.27681233020803098</v>
      </c>
      <c r="AW15" s="17">
        <v>0.14609299500230899</v>
      </c>
      <c r="AX15" s="17">
        <v>0.145411174841485</v>
      </c>
      <c r="AY15" s="17" t="s">
        <v>74</v>
      </c>
    </row>
    <row r="16" spans="2:51" ht="29" x14ac:dyDescent="0.35">
      <c r="B16" s="18" t="s">
        <v>398</v>
      </c>
      <c r="C16" s="17">
        <v>0.14461011366400101</v>
      </c>
      <c r="D16" s="17">
        <v>9.0403383000624296E-2</v>
      </c>
      <c r="E16" s="17">
        <v>0.193273900374442</v>
      </c>
      <c r="F16" s="17"/>
      <c r="G16" s="17">
        <v>0.11416691225058399</v>
      </c>
      <c r="H16" s="17">
        <v>0.22540048913718999</v>
      </c>
      <c r="I16" s="17">
        <v>7.6473264610237998E-2</v>
      </c>
      <c r="J16" s="17">
        <v>0.124607569433357</v>
      </c>
      <c r="K16" s="17">
        <v>0.528126512113679</v>
      </c>
      <c r="L16" s="17">
        <v>0</v>
      </c>
      <c r="M16" s="17"/>
      <c r="N16" s="17">
        <v>0</v>
      </c>
      <c r="O16" s="17">
        <v>0.116520014037098</v>
      </c>
      <c r="P16" s="17">
        <v>0.19642396056903499</v>
      </c>
      <c r="Q16" s="17">
        <v>0.14489881212953501</v>
      </c>
      <c r="R16" s="17"/>
      <c r="S16" s="17">
        <v>0</v>
      </c>
      <c r="T16" s="17">
        <v>0.15693693418903801</v>
      </c>
      <c r="U16" s="17">
        <v>0.32282159290651102</v>
      </c>
      <c r="V16" s="17">
        <v>0.133987608320839</v>
      </c>
      <c r="W16" s="17">
        <v>0.17943158825224201</v>
      </c>
      <c r="X16" s="17">
        <v>0</v>
      </c>
      <c r="Y16" s="17">
        <v>0.13497670194351499</v>
      </c>
      <c r="Z16" s="17">
        <v>0.286501075055618</v>
      </c>
      <c r="AA16" s="17">
        <v>0.10204406044060101</v>
      </c>
      <c r="AB16" s="17">
        <v>0.24844809315899299</v>
      </c>
      <c r="AC16" s="17" t="s">
        <v>74</v>
      </c>
      <c r="AD16" s="17">
        <v>0</v>
      </c>
      <c r="AE16" s="17"/>
      <c r="AF16" s="17">
        <v>6.9932781173238603E-2</v>
      </c>
      <c r="AG16" s="17">
        <v>0.108026190267884</v>
      </c>
      <c r="AH16" s="17">
        <v>0.207827280797513</v>
      </c>
      <c r="AI16" s="17"/>
      <c r="AJ16" s="17">
        <v>0.19828218097619801</v>
      </c>
      <c r="AK16" s="17">
        <v>5.6132802870508001E-2</v>
      </c>
      <c r="AL16" s="17">
        <v>0.31998671426722403</v>
      </c>
      <c r="AM16" s="17">
        <v>0</v>
      </c>
      <c r="AN16" s="17">
        <v>0.15753167111018701</v>
      </c>
      <c r="AO16" s="17"/>
      <c r="AP16" s="17">
        <v>0.21845248449409699</v>
      </c>
      <c r="AQ16" s="17">
        <v>9.9130233446033097E-2</v>
      </c>
      <c r="AR16" s="17">
        <v>0.29472286843340101</v>
      </c>
      <c r="AS16" s="17"/>
      <c r="AT16" s="17" t="s">
        <v>74</v>
      </c>
      <c r="AU16" s="17" t="s">
        <v>74</v>
      </c>
      <c r="AV16" s="17">
        <v>0.26616642112307698</v>
      </c>
      <c r="AW16" s="17">
        <v>0</v>
      </c>
      <c r="AX16" s="17">
        <v>0.16676452731382899</v>
      </c>
      <c r="AY16" s="17" t="s">
        <v>74</v>
      </c>
    </row>
    <row r="17" spans="2:51" x14ac:dyDescent="0.35">
      <c r="B17" s="18" t="s">
        <v>399</v>
      </c>
      <c r="C17" s="17">
        <v>0.105422629810076</v>
      </c>
      <c r="D17" s="17">
        <v>7.1785391389158806E-2</v>
      </c>
      <c r="E17" s="17">
        <v>0.135620270878101</v>
      </c>
      <c r="F17" s="17"/>
      <c r="G17" s="17">
        <v>6.1579834725052199E-2</v>
      </c>
      <c r="H17" s="17">
        <v>6.0328331811829498E-2</v>
      </c>
      <c r="I17" s="17">
        <v>8.5741122974414496E-2</v>
      </c>
      <c r="J17" s="17">
        <v>0.40174684654456599</v>
      </c>
      <c r="K17" s="17">
        <v>0</v>
      </c>
      <c r="L17" s="17">
        <v>0</v>
      </c>
      <c r="M17" s="17"/>
      <c r="N17" s="17">
        <v>0.30404355120476401</v>
      </c>
      <c r="O17" s="17">
        <v>0</v>
      </c>
      <c r="P17" s="17">
        <v>0.10994854570229699</v>
      </c>
      <c r="Q17" s="17">
        <v>0.155846666019752</v>
      </c>
      <c r="R17" s="17"/>
      <c r="S17" s="17">
        <v>0</v>
      </c>
      <c r="T17" s="17">
        <v>0.17677338917562299</v>
      </c>
      <c r="U17" s="17">
        <v>0</v>
      </c>
      <c r="V17" s="17">
        <v>0.25086806313808402</v>
      </c>
      <c r="W17" s="17">
        <v>0</v>
      </c>
      <c r="X17" s="17">
        <v>0</v>
      </c>
      <c r="Y17" s="17">
        <v>0.149982045556035</v>
      </c>
      <c r="Z17" s="17">
        <v>0</v>
      </c>
      <c r="AA17" s="17">
        <v>9.3997863000997106E-2</v>
      </c>
      <c r="AB17" s="17">
        <v>0</v>
      </c>
      <c r="AC17" s="17" t="s">
        <v>74</v>
      </c>
      <c r="AD17" s="17">
        <v>0.46631251003409502</v>
      </c>
      <c r="AE17" s="17"/>
      <c r="AF17" s="17">
        <v>6.7808519115201304E-2</v>
      </c>
      <c r="AG17" s="17">
        <v>9.6963304622930804E-2</v>
      </c>
      <c r="AH17" s="17">
        <v>0.133703746274003</v>
      </c>
      <c r="AI17" s="17"/>
      <c r="AJ17" s="17">
        <v>0</v>
      </c>
      <c r="AK17" s="17">
        <v>0.10966586709798599</v>
      </c>
      <c r="AL17" s="17">
        <v>0.34901936479985601</v>
      </c>
      <c r="AM17" s="17">
        <v>0</v>
      </c>
      <c r="AN17" s="17">
        <v>0.181388859731243</v>
      </c>
      <c r="AO17" s="17"/>
      <c r="AP17" s="17">
        <v>0</v>
      </c>
      <c r="AQ17" s="17">
        <v>0.14896349654992899</v>
      </c>
      <c r="AR17" s="17">
        <v>0.212678798591735</v>
      </c>
      <c r="AS17" s="17"/>
      <c r="AT17" s="17" t="s">
        <v>74</v>
      </c>
      <c r="AU17" s="17" t="s">
        <v>74</v>
      </c>
      <c r="AV17" s="17">
        <v>0</v>
      </c>
      <c r="AW17" s="17">
        <v>0.242025733724679</v>
      </c>
      <c r="AX17" s="17">
        <v>7.9380754085930594E-2</v>
      </c>
      <c r="AY17" s="17" t="s">
        <v>74</v>
      </c>
    </row>
    <row r="18" spans="2:51" ht="29" x14ac:dyDescent="0.35">
      <c r="B18" s="18" t="s">
        <v>400</v>
      </c>
      <c r="C18" s="17">
        <v>9.8373421046771006E-2</v>
      </c>
      <c r="D18" s="17">
        <v>0</v>
      </c>
      <c r="E18" s="17">
        <v>0.18668760493521</v>
      </c>
      <c r="F18" s="17"/>
      <c r="G18" s="17">
        <v>0.110946629767609</v>
      </c>
      <c r="H18" s="17">
        <v>0.122271320432475</v>
      </c>
      <c r="I18" s="17">
        <v>7.4446301779901095E-2</v>
      </c>
      <c r="J18" s="17">
        <v>0.124607569433357</v>
      </c>
      <c r="K18" s="17">
        <v>0</v>
      </c>
      <c r="L18" s="17">
        <v>0</v>
      </c>
      <c r="M18" s="17"/>
      <c r="N18" s="17">
        <v>0</v>
      </c>
      <c r="O18" s="17">
        <v>0.170140494692538</v>
      </c>
      <c r="P18" s="17">
        <v>5.3154060540240099E-2</v>
      </c>
      <c r="Q18" s="17">
        <v>9.7166581434797894E-2</v>
      </c>
      <c r="R18" s="17"/>
      <c r="S18" s="17">
        <v>0</v>
      </c>
      <c r="T18" s="17">
        <v>0.15693693418903801</v>
      </c>
      <c r="U18" s="17">
        <v>0.21310413705980499</v>
      </c>
      <c r="V18" s="17">
        <v>0</v>
      </c>
      <c r="W18" s="17">
        <v>0</v>
      </c>
      <c r="X18" s="17">
        <v>0</v>
      </c>
      <c r="Y18" s="17">
        <v>0.27177813394844502</v>
      </c>
      <c r="Z18" s="17">
        <v>0.29695581531034099</v>
      </c>
      <c r="AA18" s="17">
        <v>9.8626379261042604E-2</v>
      </c>
      <c r="AB18" s="17">
        <v>0</v>
      </c>
      <c r="AC18" s="17" t="s">
        <v>74</v>
      </c>
      <c r="AD18" s="17">
        <v>0</v>
      </c>
      <c r="AE18" s="17"/>
      <c r="AF18" s="17">
        <v>0.136281506478905</v>
      </c>
      <c r="AG18" s="17">
        <v>8.9638266680352699E-2</v>
      </c>
      <c r="AH18" s="17">
        <v>4.2244141587473603E-2</v>
      </c>
      <c r="AI18" s="17"/>
      <c r="AJ18" s="17">
        <v>0.26459207680946201</v>
      </c>
      <c r="AK18" s="17">
        <v>0.107868918894705</v>
      </c>
      <c r="AL18" s="17">
        <v>0</v>
      </c>
      <c r="AM18" s="17">
        <v>0</v>
      </c>
      <c r="AN18" s="17">
        <v>8.2974523204356596E-2</v>
      </c>
      <c r="AO18" s="17"/>
      <c r="AP18" s="17">
        <v>0.18126809816683101</v>
      </c>
      <c r="AQ18" s="17">
        <v>9.9049147226273199E-2</v>
      </c>
      <c r="AR18" s="17">
        <v>0</v>
      </c>
      <c r="AS18" s="17"/>
      <c r="AT18" s="17" t="s">
        <v>74</v>
      </c>
      <c r="AU18" s="17" t="s">
        <v>74</v>
      </c>
      <c r="AV18" s="17">
        <v>0.13150483168921001</v>
      </c>
      <c r="AW18" s="17">
        <v>0</v>
      </c>
      <c r="AX18" s="17">
        <v>0.14039841300941999</v>
      </c>
      <c r="AY18" s="17" t="s">
        <v>74</v>
      </c>
    </row>
    <row r="19" spans="2:51" ht="29" x14ac:dyDescent="0.35">
      <c r="B19" s="18" t="s">
        <v>401</v>
      </c>
      <c r="C19" s="17">
        <v>6.9372830404525895E-2</v>
      </c>
      <c r="D19" s="17">
        <v>7.8239154768594693E-2</v>
      </c>
      <c r="E19" s="17">
        <v>6.1413137715474797E-2</v>
      </c>
      <c r="F19" s="17"/>
      <c r="G19" s="17">
        <v>6.1579834725052199E-2</v>
      </c>
      <c r="H19" s="17">
        <v>0</v>
      </c>
      <c r="I19" s="17">
        <v>0.166193712765589</v>
      </c>
      <c r="J19" s="17">
        <v>0.124607569433357</v>
      </c>
      <c r="K19" s="17">
        <v>0</v>
      </c>
      <c r="L19" s="17">
        <v>0</v>
      </c>
      <c r="M19" s="17"/>
      <c r="N19" s="17">
        <v>0</v>
      </c>
      <c r="O19" s="17">
        <v>0</v>
      </c>
      <c r="P19" s="17">
        <v>0.11671368675372901</v>
      </c>
      <c r="Q19" s="17">
        <v>9.5705817556691705E-2</v>
      </c>
      <c r="R19" s="17"/>
      <c r="S19" s="17">
        <v>0</v>
      </c>
      <c r="T19" s="17">
        <v>0.333710323364661</v>
      </c>
      <c r="U19" s="17">
        <v>0</v>
      </c>
      <c r="V19" s="17">
        <v>0.124381904025298</v>
      </c>
      <c r="W19" s="17">
        <v>0.19960720400882201</v>
      </c>
      <c r="X19" s="17">
        <v>0</v>
      </c>
      <c r="Y19" s="17">
        <v>0</v>
      </c>
      <c r="Z19" s="17">
        <v>0</v>
      </c>
      <c r="AA19" s="17">
        <v>0</v>
      </c>
      <c r="AB19" s="17">
        <v>0</v>
      </c>
      <c r="AC19" s="17" t="s">
        <v>74</v>
      </c>
      <c r="AD19" s="17">
        <v>0</v>
      </c>
      <c r="AE19" s="17"/>
      <c r="AF19" s="17">
        <v>6.9932781173238603E-2</v>
      </c>
      <c r="AG19" s="17">
        <v>0.100989260454973</v>
      </c>
      <c r="AH19" s="17">
        <v>4.01743567230241E-2</v>
      </c>
      <c r="AI19" s="17"/>
      <c r="AJ19" s="17">
        <v>8.9422587693535699E-2</v>
      </c>
      <c r="AK19" s="17">
        <v>0.17252359153798499</v>
      </c>
      <c r="AL19" s="17">
        <v>0</v>
      </c>
      <c r="AM19" s="17">
        <v>0</v>
      </c>
      <c r="AN19" s="17">
        <v>0</v>
      </c>
      <c r="AO19" s="17"/>
      <c r="AP19" s="17">
        <v>0</v>
      </c>
      <c r="AQ19" s="17">
        <v>0.11056941766731999</v>
      </c>
      <c r="AR19" s="17">
        <v>0</v>
      </c>
      <c r="AS19" s="17"/>
      <c r="AT19" s="17" t="s">
        <v>74</v>
      </c>
      <c r="AU19" s="17" t="s">
        <v>74</v>
      </c>
      <c r="AV19" s="17">
        <v>0.20110242152226299</v>
      </c>
      <c r="AW19" s="17">
        <v>0</v>
      </c>
      <c r="AX19" s="17">
        <v>4.0071527733759799E-2</v>
      </c>
      <c r="AY19" s="17" t="s">
        <v>74</v>
      </c>
    </row>
    <row r="20" spans="2:51" ht="43.5" x14ac:dyDescent="0.35">
      <c r="B20" s="18" t="s">
        <v>402</v>
      </c>
      <c r="C20" s="19">
        <v>6.5772029510935096E-2</v>
      </c>
      <c r="D20" s="19">
        <v>3.2660668051844297E-2</v>
      </c>
      <c r="E20" s="19">
        <v>9.5497567502588601E-2</v>
      </c>
      <c r="F20" s="19"/>
      <c r="G20" s="19">
        <v>5.6380104343751201E-2</v>
      </c>
      <c r="H20" s="19">
        <v>6.2766967744950497E-2</v>
      </c>
      <c r="I20" s="19">
        <v>0</v>
      </c>
      <c r="J20" s="19">
        <v>0.24239793241445101</v>
      </c>
      <c r="K20" s="19">
        <v>0</v>
      </c>
      <c r="L20" s="19">
        <v>0</v>
      </c>
      <c r="M20" s="19"/>
      <c r="N20" s="19">
        <v>0</v>
      </c>
      <c r="O20" s="19">
        <v>5.4019956526734497E-2</v>
      </c>
      <c r="P20" s="19">
        <v>5.3154060540240099E-2</v>
      </c>
      <c r="Q20" s="19">
        <v>9.8972373687686604E-2</v>
      </c>
      <c r="R20" s="19"/>
      <c r="S20" s="19">
        <v>0</v>
      </c>
      <c r="T20" s="19">
        <v>0.46967983247313</v>
      </c>
      <c r="U20" s="19">
        <v>0</v>
      </c>
      <c r="V20" s="19">
        <v>0</v>
      </c>
      <c r="W20" s="19">
        <v>0</v>
      </c>
      <c r="X20" s="19">
        <v>0</v>
      </c>
      <c r="Y20" s="19">
        <v>0.141553473509097</v>
      </c>
      <c r="Z20" s="19">
        <v>0</v>
      </c>
      <c r="AA20" s="19">
        <v>0</v>
      </c>
      <c r="AB20" s="19">
        <v>0</v>
      </c>
      <c r="AC20" s="19" t="s">
        <v>74</v>
      </c>
      <c r="AD20" s="19">
        <v>0</v>
      </c>
      <c r="AE20" s="19"/>
      <c r="AF20" s="19">
        <v>6.9932781173238603E-2</v>
      </c>
      <c r="AG20" s="19">
        <v>0</v>
      </c>
      <c r="AH20" s="19">
        <v>8.1699258681727602E-2</v>
      </c>
      <c r="AI20" s="19"/>
      <c r="AJ20" s="19">
        <v>8.9422587693535699E-2</v>
      </c>
      <c r="AK20" s="19">
        <v>0</v>
      </c>
      <c r="AL20" s="19">
        <v>0</v>
      </c>
      <c r="AM20" s="19">
        <v>0</v>
      </c>
      <c r="AN20" s="19">
        <v>0.24330939072277699</v>
      </c>
      <c r="AO20" s="19"/>
      <c r="AP20" s="19">
        <v>0.18797181768768201</v>
      </c>
      <c r="AQ20" s="19">
        <v>0</v>
      </c>
      <c r="AR20" s="19">
        <v>0</v>
      </c>
      <c r="AS20" s="19"/>
      <c r="AT20" s="19" t="s">
        <v>74</v>
      </c>
      <c r="AU20" s="19" t="s">
        <v>74</v>
      </c>
      <c r="AV20" s="19">
        <v>0.13150483168921001</v>
      </c>
      <c r="AW20" s="19">
        <v>0</v>
      </c>
      <c r="AX20" s="19">
        <v>7.0166948007379201E-2</v>
      </c>
      <c r="AY20" s="19" t="s">
        <v>74</v>
      </c>
    </row>
    <row r="21" spans="2:51" x14ac:dyDescent="0.35">
      <c r="B21" s="30" t="s">
        <v>833</v>
      </c>
    </row>
    <row r="22" spans="2:51" x14ac:dyDescent="0.35">
      <c r="B22" t="s">
        <v>77</v>
      </c>
    </row>
    <row r="23" spans="2:51" x14ac:dyDescent="0.35">
      <c r="B23" t="s">
        <v>78</v>
      </c>
    </row>
    <row r="25" spans="2:51" x14ac:dyDescent="0.35">
      <c r="B25"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Y22"/>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404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2060</v>
      </c>
      <c r="D7" s="10">
        <v>983</v>
      </c>
      <c r="E7" s="10">
        <v>1072</v>
      </c>
      <c r="F7" s="10"/>
      <c r="G7" s="10">
        <v>258</v>
      </c>
      <c r="H7" s="10">
        <v>310</v>
      </c>
      <c r="I7" s="10">
        <v>339</v>
      </c>
      <c r="J7" s="10">
        <v>360</v>
      </c>
      <c r="K7" s="10">
        <v>327</v>
      </c>
      <c r="L7" s="10">
        <v>466</v>
      </c>
      <c r="M7" s="10"/>
      <c r="N7" s="10">
        <v>519</v>
      </c>
      <c r="O7" s="10">
        <v>538</v>
      </c>
      <c r="P7" s="10">
        <v>467</v>
      </c>
      <c r="Q7" s="10">
        <v>531</v>
      </c>
      <c r="R7" s="10"/>
      <c r="S7" s="10">
        <v>268</v>
      </c>
      <c r="T7" s="10">
        <v>277</v>
      </c>
      <c r="U7" s="10">
        <v>168</v>
      </c>
      <c r="V7" s="10">
        <v>210</v>
      </c>
      <c r="W7" s="10">
        <v>147</v>
      </c>
      <c r="X7" s="10">
        <v>179</v>
      </c>
      <c r="Y7" s="10">
        <v>178</v>
      </c>
      <c r="Z7" s="10">
        <v>89</v>
      </c>
      <c r="AA7" s="10">
        <v>253</v>
      </c>
      <c r="AB7" s="10">
        <v>157</v>
      </c>
      <c r="AC7" s="10">
        <v>89</v>
      </c>
      <c r="AD7" s="10">
        <v>45</v>
      </c>
      <c r="AE7" s="10"/>
      <c r="AF7" s="10">
        <v>783</v>
      </c>
      <c r="AG7" s="10">
        <v>778</v>
      </c>
      <c r="AH7" s="10">
        <v>304</v>
      </c>
      <c r="AI7" s="10"/>
      <c r="AJ7" s="10">
        <v>733</v>
      </c>
      <c r="AK7" s="10">
        <v>576</v>
      </c>
      <c r="AL7" s="10">
        <v>138</v>
      </c>
      <c r="AM7" s="10">
        <v>28</v>
      </c>
      <c r="AN7" s="10">
        <v>266</v>
      </c>
      <c r="AO7" s="10"/>
      <c r="AP7" s="10">
        <v>412</v>
      </c>
      <c r="AQ7" s="10">
        <v>720</v>
      </c>
      <c r="AR7" s="10">
        <v>141</v>
      </c>
      <c r="AS7" s="10"/>
      <c r="AT7" s="10">
        <v>767</v>
      </c>
      <c r="AU7" s="10">
        <v>462</v>
      </c>
      <c r="AV7" s="10">
        <v>161</v>
      </c>
      <c r="AW7" s="10">
        <v>193</v>
      </c>
      <c r="AX7" s="10">
        <v>400</v>
      </c>
      <c r="AY7" s="10">
        <v>62</v>
      </c>
    </row>
    <row r="8" spans="2:51" ht="30" customHeight="1" x14ac:dyDescent="0.35">
      <c r="B8" s="11" t="s">
        <v>19</v>
      </c>
      <c r="C8" s="11">
        <v>2058</v>
      </c>
      <c r="D8" s="11">
        <v>1020</v>
      </c>
      <c r="E8" s="11">
        <v>1033</v>
      </c>
      <c r="F8" s="11"/>
      <c r="G8" s="11">
        <v>264</v>
      </c>
      <c r="H8" s="11">
        <v>364</v>
      </c>
      <c r="I8" s="11">
        <v>342</v>
      </c>
      <c r="J8" s="11">
        <v>341</v>
      </c>
      <c r="K8" s="11">
        <v>305</v>
      </c>
      <c r="L8" s="11">
        <v>442</v>
      </c>
      <c r="M8" s="11"/>
      <c r="N8" s="11">
        <v>559</v>
      </c>
      <c r="O8" s="11">
        <v>521</v>
      </c>
      <c r="P8" s="11">
        <v>457</v>
      </c>
      <c r="Q8" s="11">
        <v>515</v>
      </c>
      <c r="R8" s="11"/>
      <c r="S8" s="11">
        <v>273</v>
      </c>
      <c r="T8" s="11">
        <v>268</v>
      </c>
      <c r="U8" s="11">
        <v>167</v>
      </c>
      <c r="V8" s="11">
        <v>199</v>
      </c>
      <c r="W8" s="11">
        <v>141</v>
      </c>
      <c r="X8" s="11">
        <v>184</v>
      </c>
      <c r="Y8" s="11">
        <v>169</v>
      </c>
      <c r="Z8" s="11">
        <v>82</v>
      </c>
      <c r="AA8" s="11">
        <v>242</v>
      </c>
      <c r="AB8" s="11">
        <v>183</v>
      </c>
      <c r="AC8" s="11">
        <v>93</v>
      </c>
      <c r="AD8" s="11">
        <v>57</v>
      </c>
      <c r="AE8" s="11"/>
      <c r="AF8" s="11">
        <v>758</v>
      </c>
      <c r="AG8" s="11">
        <v>791</v>
      </c>
      <c r="AH8" s="11">
        <v>308</v>
      </c>
      <c r="AI8" s="11"/>
      <c r="AJ8" s="11">
        <v>717</v>
      </c>
      <c r="AK8" s="11">
        <v>574</v>
      </c>
      <c r="AL8" s="11">
        <v>138</v>
      </c>
      <c r="AM8" s="11">
        <v>29</v>
      </c>
      <c r="AN8" s="11">
        <v>267</v>
      </c>
      <c r="AO8" s="11"/>
      <c r="AP8" s="11">
        <v>407</v>
      </c>
      <c r="AQ8" s="11">
        <v>719</v>
      </c>
      <c r="AR8" s="11">
        <v>141</v>
      </c>
      <c r="AS8" s="11"/>
      <c r="AT8" s="11">
        <v>738</v>
      </c>
      <c r="AU8" s="11">
        <v>472</v>
      </c>
      <c r="AV8" s="11">
        <v>161</v>
      </c>
      <c r="AW8" s="11">
        <v>192</v>
      </c>
      <c r="AX8" s="11">
        <v>413</v>
      </c>
      <c r="AY8" s="11">
        <v>66</v>
      </c>
    </row>
    <row r="9" spans="2:51" x14ac:dyDescent="0.35">
      <c r="B9" s="18" t="s">
        <v>382</v>
      </c>
      <c r="C9" s="17">
        <v>0.43329935084533999</v>
      </c>
      <c r="D9" s="17">
        <v>0.43379393191953902</v>
      </c>
      <c r="E9" s="17">
        <v>0.43196018088756999</v>
      </c>
      <c r="F9" s="17"/>
      <c r="G9" s="17">
        <v>0.395180776560144</v>
      </c>
      <c r="H9" s="17">
        <v>0.37095402844362801</v>
      </c>
      <c r="I9" s="17">
        <v>0.44708907925216801</v>
      </c>
      <c r="J9" s="17">
        <v>0.46697653417844998</v>
      </c>
      <c r="K9" s="17">
        <v>0.44406577445767897</v>
      </c>
      <c r="L9" s="17">
        <v>0.46342140568338402</v>
      </c>
      <c r="M9" s="17"/>
      <c r="N9" s="17">
        <v>0.42238943359082298</v>
      </c>
      <c r="O9" s="17">
        <v>0.45601917122225399</v>
      </c>
      <c r="P9" s="17">
        <v>0.45606207926534098</v>
      </c>
      <c r="Q9" s="17">
        <v>0.404372414375817</v>
      </c>
      <c r="R9" s="17"/>
      <c r="S9" s="17">
        <v>0.44173180484323799</v>
      </c>
      <c r="T9" s="17">
        <v>0.37803759664206599</v>
      </c>
      <c r="U9" s="17">
        <v>0.40450277530567802</v>
      </c>
      <c r="V9" s="17">
        <v>0.39100097077370299</v>
      </c>
      <c r="W9" s="17">
        <v>0.395161304621095</v>
      </c>
      <c r="X9" s="17">
        <v>0.40512112026277303</v>
      </c>
      <c r="Y9" s="17">
        <v>0.47039277985879902</v>
      </c>
      <c r="Z9" s="17">
        <v>0.42594385718494998</v>
      </c>
      <c r="AA9" s="17">
        <v>0.47716894676602301</v>
      </c>
      <c r="AB9" s="17">
        <v>0.46509694634349602</v>
      </c>
      <c r="AC9" s="17">
        <v>0.46360570500953602</v>
      </c>
      <c r="AD9" s="17">
        <v>0.63433564757827698</v>
      </c>
      <c r="AE9" s="17"/>
      <c r="AF9" s="17">
        <v>0.42550830086649299</v>
      </c>
      <c r="AG9" s="17">
        <v>0.466450211769947</v>
      </c>
      <c r="AH9" s="17">
        <v>0.409033327352475</v>
      </c>
      <c r="AI9" s="17"/>
      <c r="AJ9" s="17">
        <v>0.41678027117226202</v>
      </c>
      <c r="AK9" s="17">
        <v>0.442567837195596</v>
      </c>
      <c r="AL9" s="17">
        <v>0.42320440026783601</v>
      </c>
      <c r="AM9" s="17">
        <v>0.40207864326488302</v>
      </c>
      <c r="AN9" s="17">
        <v>0.454883280913572</v>
      </c>
      <c r="AO9" s="17"/>
      <c r="AP9" s="17">
        <v>0.37249356766890201</v>
      </c>
      <c r="AQ9" s="17">
        <v>0.471260484538785</v>
      </c>
      <c r="AR9" s="17">
        <v>0.460481638834423</v>
      </c>
      <c r="AS9" s="17"/>
      <c r="AT9" s="17">
        <v>0.41378196546903201</v>
      </c>
      <c r="AU9" s="17">
        <v>0.43588485451139702</v>
      </c>
      <c r="AV9" s="17">
        <v>0.50054210414267297</v>
      </c>
      <c r="AW9" s="17">
        <v>0.459446973623508</v>
      </c>
      <c r="AX9" s="17">
        <v>0.44998379276057798</v>
      </c>
      <c r="AY9" s="17">
        <v>0.34906470938121398</v>
      </c>
    </row>
    <row r="10" spans="2:51" x14ac:dyDescent="0.35">
      <c r="B10" s="18" t="s">
        <v>383</v>
      </c>
      <c r="C10" s="17">
        <v>0.365881095716733</v>
      </c>
      <c r="D10" s="17">
        <v>0.37987366024666702</v>
      </c>
      <c r="E10" s="17">
        <v>0.35199008471031601</v>
      </c>
      <c r="F10" s="17"/>
      <c r="G10" s="17">
        <v>0.37700970840632397</v>
      </c>
      <c r="H10" s="17">
        <v>0.44055364469040098</v>
      </c>
      <c r="I10" s="17">
        <v>0.36974088160179203</v>
      </c>
      <c r="J10" s="17">
        <v>0.33899480551599898</v>
      </c>
      <c r="K10" s="17">
        <v>0.32678588423085397</v>
      </c>
      <c r="L10" s="17">
        <v>0.34239513749440798</v>
      </c>
      <c r="M10" s="17"/>
      <c r="N10" s="17">
        <v>0.409934766249621</v>
      </c>
      <c r="O10" s="17">
        <v>0.35889820235905801</v>
      </c>
      <c r="P10" s="17">
        <v>0.33602850144923302</v>
      </c>
      <c r="Q10" s="17">
        <v>0.347244868045332</v>
      </c>
      <c r="R10" s="17"/>
      <c r="S10" s="17">
        <v>0.34352139371249002</v>
      </c>
      <c r="T10" s="17">
        <v>0.38879364672245198</v>
      </c>
      <c r="U10" s="17">
        <v>0.34292292563097398</v>
      </c>
      <c r="V10" s="17">
        <v>0.396950788772503</v>
      </c>
      <c r="W10" s="17">
        <v>0.429861173292794</v>
      </c>
      <c r="X10" s="17">
        <v>0.40273350776408101</v>
      </c>
      <c r="Y10" s="17">
        <v>0.33006794032510001</v>
      </c>
      <c r="Z10" s="17">
        <v>0.31714018573323499</v>
      </c>
      <c r="AA10" s="17">
        <v>0.33959886288635799</v>
      </c>
      <c r="AB10" s="17">
        <v>0.32698648795972601</v>
      </c>
      <c r="AC10" s="17">
        <v>0.46454081473608499</v>
      </c>
      <c r="AD10" s="17">
        <v>0.29801843469442502</v>
      </c>
      <c r="AE10" s="17"/>
      <c r="AF10" s="17">
        <v>0.35760858481143099</v>
      </c>
      <c r="AG10" s="17">
        <v>0.37387415380081901</v>
      </c>
      <c r="AH10" s="17">
        <v>0.327105687805129</v>
      </c>
      <c r="AI10" s="17"/>
      <c r="AJ10" s="17">
        <v>0.39345122237596902</v>
      </c>
      <c r="AK10" s="17">
        <v>0.35999402620736098</v>
      </c>
      <c r="AL10" s="17">
        <v>0.39324644557628102</v>
      </c>
      <c r="AM10" s="17">
        <v>0.30931347237648199</v>
      </c>
      <c r="AN10" s="17">
        <v>0.32063323982020298</v>
      </c>
      <c r="AO10" s="17"/>
      <c r="AP10" s="17">
        <v>0.42275453785464001</v>
      </c>
      <c r="AQ10" s="17">
        <v>0.36047888328435501</v>
      </c>
      <c r="AR10" s="17">
        <v>0.33635783259758201</v>
      </c>
      <c r="AS10" s="17"/>
      <c r="AT10" s="17">
        <v>0.37414135643206098</v>
      </c>
      <c r="AU10" s="17">
        <v>0.388579949757483</v>
      </c>
      <c r="AV10" s="17">
        <v>0.2848574216375</v>
      </c>
      <c r="AW10" s="17">
        <v>0.32145732097535501</v>
      </c>
      <c r="AX10" s="17">
        <v>0.36473379080099599</v>
      </c>
      <c r="AY10" s="17">
        <v>0.40154345017209703</v>
      </c>
    </row>
    <row r="11" spans="2:51" x14ac:dyDescent="0.35">
      <c r="B11" s="18" t="s">
        <v>384</v>
      </c>
      <c r="C11" s="17">
        <v>0.13316876661580801</v>
      </c>
      <c r="D11" s="17">
        <v>0.12538184715661499</v>
      </c>
      <c r="E11" s="17">
        <v>0.14147167179929199</v>
      </c>
      <c r="F11" s="17"/>
      <c r="G11" s="17">
        <v>0.145530515728093</v>
      </c>
      <c r="H11" s="17">
        <v>0.13000385019050401</v>
      </c>
      <c r="I11" s="17">
        <v>0.115985625312054</v>
      </c>
      <c r="J11" s="17">
        <v>0.130293133301776</v>
      </c>
      <c r="K11" s="17">
        <v>0.148405256879235</v>
      </c>
      <c r="L11" s="17">
        <v>0.13339225559889001</v>
      </c>
      <c r="M11" s="17"/>
      <c r="N11" s="17">
        <v>0.111128637282482</v>
      </c>
      <c r="O11" s="17">
        <v>0.11739608189765099</v>
      </c>
      <c r="P11" s="17">
        <v>0.13611888265208399</v>
      </c>
      <c r="Q11" s="17">
        <v>0.17173207001125301</v>
      </c>
      <c r="R11" s="17"/>
      <c r="S11" s="17">
        <v>0.16501034972950401</v>
      </c>
      <c r="T11" s="17">
        <v>0.16109239033940201</v>
      </c>
      <c r="U11" s="17">
        <v>0.14475465358768999</v>
      </c>
      <c r="V11" s="17">
        <v>0.13678010765866899</v>
      </c>
      <c r="W11" s="17">
        <v>0.11943925747583201</v>
      </c>
      <c r="X11" s="17">
        <v>0.128697864134069</v>
      </c>
      <c r="Y11" s="17">
        <v>0.138950900865279</v>
      </c>
      <c r="Z11" s="17">
        <v>0.16551202652124999</v>
      </c>
      <c r="AA11" s="17">
        <v>0.11510090991392299</v>
      </c>
      <c r="AB11" s="17">
        <v>0.12948937612139799</v>
      </c>
      <c r="AC11" s="17">
        <v>5.66553268778585E-2</v>
      </c>
      <c r="AD11" s="17">
        <v>0</v>
      </c>
      <c r="AE11" s="17"/>
      <c r="AF11" s="17">
        <v>0.14316778169897601</v>
      </c>
      <c r="AG11" s="17">
        <v>0.110884569630566</v>
      </c>
      <c r="AH11" s="17">
        <v>0.18069337992614401</v>
      </c>
      <c r="AI11" s="17"/>
      <c r="AJ11" s="17">
        <v>0.12264187220019999</v>
      </c>
      <c r="AK11" s="17">
        <v>0.142160410826426</v>
      </c>
      <c r="AL11" s="17">
        <v>0.11330599022070301</v>
      </c>
      <c r="AM11" s="17">
        <v>0.13077094685280199</v>
      </c>
      <c r="AN11" s="17">
        <v>0.14525737181394599</v>
      </c>
      <c r="AO11" s="17"/>
      <c r="AP11" s="17">
        <v>0.14195622904996899</v>
      </c>
      <c r="AQ11" s="17">
        <v>0.11428829412005601</v>
      </c>
      <c r="AR11" s="17">
        <v>0.12933059676512301</v>
      </c>
      <c r="AS11" s="17"/>
      <c r="AT11" s="17">
        <v>0.137957342715301</v>
      </c>
      <c r="AU11" s="17">
        <v>0.107955955577164</v>
      </c>
      <c r="AV11" s="17">
        <v>0.135245189923974</v>
      </c>
      <c r="AW11" s="17">
        <v>0.14363131435894</v>
      </c>
      <c r="AX11" s="17">
        <v>0.14071838480031201</v>
      </c>
      <c r="AY11" s="17">
        <v>0.14317549739784499</v>
      </c>
    </row>
    <row r="12" spans="2:51" x14ac:dyDescent="0.35">
      <c r="B12" s="18" t="s">
        <v>385</v>
      </c>
      <c r="C12" s="17">
        <v>1.84240828039548E-2</v>
      </c>
      <c r="D12" s="17">
        <v>2.0684572707451498E-2</v>
      </c>
      <c r="E12" s="17">
        <v>1.6277639585589601E-2</v>
      </c>
      <c r="F12" s="17"/>
      <c r="G12" s="17">
        <v>3.3098584180699997E-2</v>
      </c>
      <c r="H12" s="17">
        <v>2.94480151113439E-2</v>
      </c>
      <c r="I12" s="17">
        <v>1.5550534121831701E-2</v>
      </c>
      <c r="J12" s="17">
        <v>1.15089274366503E-2</v>
      </c>
      <c r="K12" s="17">
        <v>1.1344831290478301E-2</v>
      </c>
      <c r="L12" s="17">
        <v>1.29968305126854E-2</v>
      </c>
      <c r="M12" s="17"/>
      <c r="N12" s="17">
        <v>1.5118687418411899E-2</v>
      </c>
      <c r="O12" s="17">
        <v>2.3715665183897099E-2</v>
      </c>
      <c r="P12" s="17">
        <v>2.0748635392082899E-2</v>
      </c>
      <c r="Q12" s="17">
        <v>1.47722939378749E-2</v>
      </c>
      <c r="R12" s="17"/>
      <c r="S12" s="17">
        <v>7.1025839190510401E-3</v>
      </c>
      <c r="T12" s="17">
        <v>2.0805151222448599E-2</v>
      </c>
      <c r="U12" s="17">
        <v>2.6530456747504601E-2</v>
      </c>
      <c r="V12" s="17">
        <v>2.54361154590107E-2</v>
      </c>
      <c r="W12" s="17">
        <v>1.63730128600054E-2</v>
      </c>
      <c r="X12" s="17">
        <v>1.7499136887589101E-2</v>
      </c>
      <c r="Y12" s="17">
        <v>2.1797616855227402E-2</v>
      </c>
      <c r="Z12" s="17">
        <v>3.2418968794154797E-2</v>
      </c>
      <c r="AA12" s="17">
        <v>1.4594624445190999E-2</v>
      </c>
      <c r="AB12" s="17">
        <v>2.3858259653611401E-2</v>
      </c>
      <c r="AC12" s="17">
        <v>0</v>
      </c>
      <c r="AD12" s="17">
        <v>1.9945803838478701E-2</v>
      </c>
      <c r="AE12" s="17"/>
      <c r="AF12" s="17">
        <v>2.2055671482536301E-2</v>
      </c>
      <c r="AG12" s="17">
        <v>1.39937967576523E-2</v>
      </c>
      <c r="AH12" s="17">
        <v>1.5438757718272701E-2</v>
      </c>
      <c r="AI12" s="17"/>
      <c r="AJ12" s="17">
        <v>1.9945298873406101E-2</v>
      </c>
      <c r="AK12" s="17">
        <v>2.0806795108577601E-2</v>
      </c>
      <c r="AL12" s="17">
        <v>1.42918671392336E-2</v>
      </c>
      <c r="AM12" s="17">
        <v>3.0954879321224399E-2</v>
      </c>
      <c r="AN12" s="17">
        <v>1.0145204340201301E-2</v>
      </c>
      <c r="AO12" s="17"/>
      <c r="AP12" s="17">
        <v>1.83212439457178E-2</v>
      </c>
      <c r="AQ12" s="17">
        <v>1.8789280996855999E-2</v>
      </c>
      <c r="AR12" s="17">
        <v>1.7690723161435301E-2</v>
      </c>
      <c r="AS12" s="17"/>
      <c r="AT12" s="17">
        <v>1.86710146715292E-2</v>
      </c>
      <c r="AU12" s="17">
        <v>1.8779461817797799E-2</v>
      </c>
      <c r="AV12" s="17">
        <v>2.8982318050810502E-2</v>
      </c>
      <c r="AW12" s="17">
        <v>1.46021726383531E-2</v>
      </c>
      <c r="AX12" s="17">
        <v>1.8902906062542999E-2</v>
      </c>
      <c r="AY12" s="17">
        <v>0</v>
      </c>
    </row>
    <row r="13" spans="2:51" x14ac:dyDescent="0.35">
      <c r="B13" s="18" t="s">
        <v>386</v>
      </c>
      <c r="C13" s="17">
        <v>1.6371387588269799E-2</v>
      </c>
      <c r="D13" s="17">
        <v>1.3679581391622401E-2</v>
      </c>
      <c r="E13" s="17">
        <v>1.9104459589836999E-2</v>
      </c>
      <c r="F13" s="17"/>
      <c r="G13" s="17">
        <v>1.55276835553174E-2</v>
      </c>
      <c r="H13" s="17">
        <v>3.8943949502433799E-3</v>
      </c>
      <c r="I13" s="17">
        <v>2.3942060980446898E-2</v>
      </c>
      <c r="J13" s="17">
        <v>1.91068998220866E-2</v>
      </c>
      <c r="K13" s="17">
        <v>2.88974497819913E-2</v>
      </c>
      <c r="L13" s="17">
        <v>1.05394902720942E-2</v>
      </c>
      <c r="M13" s="17"/>
      <c r="N13" s="17">
        <v>1.4057614971169301E-2</v>
      </c>
      <c r="O13" s="17">
        <v>1.8626193401297699E-2</v>
      </c>
      <c r="P13" s="17">
        <v>1.6656618671749501E-2</v>
      </c>
      <c r="Q13" s="17">
        <v>1.65067955376824E-2</v>
      </c>
      <c r="R13" s="17"/>
      <c r="S13" s="17">
        <v>1.0716751846688299E-2</v>
      </c>
      <c r="T13" s="17">
        <v>1.76346722035359E-2</v>
      </c>
      <c r="U13" s="17">
        <v>1.11876815066328E-2</v>
      </c>
      <c r="V13" s="17">
        <v>1.8335094393743999E-2</v>
      </c>
      <c r="W13" s="17">
        <v>2.5791982033386601E-2</v>
      </c>
      <c r="X13" s="17">
        <v>1.0670206103962399E-2</v>
      </c>
      <c r="Y13" s="17">
        <v>2.7047253713260101E-2</v>
      </c>
      <c r="Z13" s="17">
        <v>1.0961101048661199E-2</v>
      </c>
      <c r="AA13" s="17">
        <v>7.8772315754433598E-3</v>
      </c>
      <c r="AB13" s="17">
        <v>1.8734977157338299E-2</v>
      </c>
      <c r="AC13" s="17">
        <v>1.51981533765206E-2</v>
      </c>
      <c r="AD13" s="17">
        <v>4.7700113888819201E-2</v>
      </c>
      <c r="AE13" s="17"/>
      <c r="AF13" s="17">
        <v>1.70464312211807E-2</v>
      </c>
      <c r="AG13" s="17">
        <v>8.8870874240028E-3</v>
      </c>
      <c r="AH13" s="17">
        <v>3.5015782686229402E-2</v>
      </c>
      <c r="AI13" s="17"/>
      <c r="AJ13" s="17">
        <v>1.4517363462162499E-2</v>
      </c>
      <c r="AK13" s="17">
        <v>1.16038824339369E-2</v>
      </c>
      <c r="AL13" s="17">
        <v>1.4222134738112201E-2</v>
      </c>
      <c r="AM13" s="17">
        <v>8.1411054427365404E-2</v>
      </c>
      <c r="AN13" s="17">
        <v>2.5036647484835101E-2</v>
      </c>
      <c r="AO13" s="17"/>
      <c r="AP13" s="17">
        <v>1.4330694551763499E-2</v>
      </c>
      <c r="AQ13" s="17">
        <v>1.16636216680955E-2</v>
      </c>
      <c r="AR13" s="17">
        <v>2.2138764317382199E-2</v>
      </c>
      <c r="AS13" s="17"/>
      <c r="AT13" s="17">
        <v>1.7340414137996401E-2</v>
      </c>
      <c r="AU13" s="17">
        <v>1.7073221811906202E-2</v>
      </c>
      <c r="AV13" s="17">
        <v>2.7981390438920301E-2</v>
      </c>
      <c r="AW13" s="17">
        <v>2.4877349049649299E-2</v>
      </c>
      <c r="AX13" s="17">
        <v>6.2711737611812002E-3</v>
      </c>
      <c r="AY13" s="17">
        <v>1.47615800832089E-2</v>
      </c>
    </row>
    <row r="14" spans="2:51" x14ac:dyDescent="0.35">
      <c r="B14" s="18" t="s">
        <v>72</v>
      </c>
      <c r="C14" s="17">
        <v>3.2855316429894803E-2</v>
      </c>
      <c r="D14" s="17">
        <v>2.6586406578104699E-2</v>
      </c>
      <c r="E14" s="17">
        <v>3.9195963427395501E-2</v>
      </c>
      <c r="F14" s="17"/>
      <c r="G14" s="17">
        <v>3.3652731569421598E-2</v>
      </c>
      <c r="H14" s="17">
        <v>2.51460666138794E-2</v>
      </c>
      <c r="I14" s="17">
        <v>2.76918187317074E-2</v>
      </c>
      <c r="J14" s="17">
        <v>3.3119699745037499E-2</v>
      </c>
      <c r="K14" s="17">
        <v>4.05008033597615E-2</v>
      </c>
      <c r="L14" s="17">
        <v>3.7254880438537301E-2</v>
      </c>
      <c r="M14" s="17"/>
      <c r="N14" s="17">
        <v>2.7370860487492901E-2</v>
      </c>
      <c r="O14" s="17">
        <v>2.5344685935841701E-2</v>
      </c>
      <c r="P14" s="17">
        <v>3.4385282569510602E-2</v>
      </c>
      <c r="Q14" s="17">
        <v>4.5371558092040701E-2</v>
      </c>
      <c r="R14" s="17"/>
      <c r="S14" s="17">
        <v>3.1917115949028102E-2</v>
      </c>
      <c r="T14" s="17">
        <v>3.3636542870094599E-2</v>
      </c>
      <c r="U14" s="17">
        <v>7.0101507221520601E-2</v>
      </c>
      <c r="V14" s="17">
        <v>3.1496922942369603E-2</v>
      </c>
      <c r="W14" s="17">
        <v>1.3373269716886901E-2</v>
      </c>
      <c r="X14" s="17">
        <v>3.5278164847526799E-2</v>
      </c>
      <c r="Y14" s="17">
        <v>1.1743508382333699E-2</v>
      </c>
      <c r="Z14" s="17">
        <v>4.8023860717748598E-2</v>
      </c>
      <c r="AA14" s="17">
        <v>4.5659424413062699E-2</v>
      </c>
      <c r="AB14" s="17">
        <v>3.5833952764430903E-2</v>
      </c>
      <c r="AC14" s="17">
        <v>0</v>
      </c>
      <c r="AD14" s="17">
        <v>0</v>
      </c>
      <c r="AE14" s="17"/>
      <c r="AF14" s="17">
        <v>3.4613229919383003E-2</v>
      </c>
      <c r="AG14" s="17">
        <v>2.59101806170128E-2</v>
      </c>
      <c r="AH14" s="17">
        <v>3.2713064511750198E-2</v>
      </c>
      <c r="AI14" s="17"/>
      <c r="AJ14" s="17">
        <v>3.2663971916000199E-2</v>
      </c>
      <c r="AK14" s="17">
        <v>2.28670482281026E-2</v>
      </c>
      <c r="AL14" s="17">
        <v>4.1729162057833502E-2</v>
      </c>
      <c r="AM14" s="17">
        <v>4.5471003757243098E-2</v>
      </c>
      <c r="AN14" s="17">
        <v>4.4044255627241798E-2</v>
      </c>
      <c r="AO14" s="17"/>
      <c r="AP14" s="17">
        <v>3.0143726929008699E-2</v>
      </c>
      <c r="AQ14" s="17">
        <v>2.3519435391853E-2</v>
      </c>
      <c r="AR14" s="17">
        <v>3.4000444324054899E-2</v>
      </c>
      <c r="AS14" s="17"/>
      <c r="AT14" s="17">
        <v>3.8107906574081099E-2</v>
      </c>
      <c r="AU14" s="17">
        <v>3.1726556524251603E-2</v>
      </c>
      <c r="AV14" s="17">
        <v>2.23915758061221E-2</v>
      </c>
      <c r="AW14" s="17">
        <v>3.59848693541951E-2</v>
      </c>
      <c r="AX14" s="17">
        <v>1.9389951814390301E-2</v>
      </c>
      <c r="AY14" s="17">
        <v>9.1454762965634803E-2</v>
      </c>
    </row>
    <row r="15" spans="2:51" x14ac:dyDescent="0.35">
      <c r="B15" s="18" t="s">
        <v>387</v>
      </c>
      <c r="C15" s="20">
        <v>0.79918044656207299</v>
      </c>
      <c r="D15" s="20">
        <v>0.81366759216620599</v>
      </c>
      <c r="E15" s="20">
        <v>0.78395026559788605</v>
      </c>
      <c r="F15" s="20"/>
      <c r="G15" s="20">
        <v>0.77219048496646803</v>
      </c>
      <c r="H15" s="20">
        <v>0.81150767313402905</v>
      </c>
      <c r="I15" s="20">
        <v>0.81682996085395998</v>
      </c>
      <c r="J15" s="20">
        <v>0.80597133969445001</v>
      </c>
      <c r="K15" s="20">
        <v>0.770851658688534</v>
      </c>
      <c r="L15" s="20">
        <v>0.80581654317779305</v>
      </c>
      <c r="M15" s="20"/>
      <c r="N15" s="20">
        <v>0.83232419984044403</v>
      </c>
      <c r="O15" s="20">
        <v>0.814917373581312</v>
      </c>
      <c r="P15" s="20">
        <v>0.79209058071457294</v>
      </c>
      <c r="Q15" s="20">
        <v>0.75161728242115</v>
      </c>
      <c r="R15" s="20"/>
      <c r="S15" s="20">
        <v>0.78525319855572895</v>
      </c>
      <c r="T15" s="20">
        <v>0.76683124336451802</v>
      </c>
      <c r="U15" s="20">
        <v>0.74742570093665195</v>
      </c>
      <c r="V15" s="20">
        <v>0.787951759546206</v>
      </c>
      <c r="W15" s="20">
        <v>0.82502247791388905</v>
      </c>
      <c r="X15" s="20">
        <v>0.80785462802685304</v>
      </c>
      <c r="Y15" s="20">
        <v>0.80046072018389902</v>
      </c>
      <c r="Z15" s="20">
        <v>0.74308404291818497</v>
      </c>
      <c r="AA15" s="20">
        <v>0.81676780965238005</v>
      </c>
      <c r="AB15" s="20">
        <v>0.79208343430322103</v>
      </c>
      <c r="AC15" s="20">
        <v>0.92814651974562101</v>
      </c>
      <c r="AD15" s="20">
        <v>0.932354082272702</v>
      </c>
      <c r="AE15" s="20"/>
      <c r="AF15" s="20">
        <v>0.78311688567792404</v>
      </c>
      <c r="AG15" s="20">
        <v>0.84032436557076595</v>
      </c>
      <c r="AH15" s="20">
        <v>0.73613901515760405</v>
      </c>
      <c r="AI15" s="20"/>
      <c r="AJ15" s="20">
        <v>0.81023149354823099</v>
      </c>
      <c r="AK15" s="20">
        <v>0.80256186340295699</v>
      </c>
      <c r="AL15" s="20">
        <v>0.81645084584411798</v>
      </c>
      <c r="AM15" s="20">
        <v>0.71139211564136495</v>
      </c>
      <c r="AN15" s="20">
        <v>0.77551652073377597</v>
      </c>
      <c r="AO15" s="20"/>
      <c r="AP15" s="20">
        <v>0.79524810552354097</v>
      </c>
      <c r="AQ15" s="20">
        <v>0.83173936782313895</v>
      </c>
      <c r="AR15" s="20">
        <v>0.79683947143200495</v>
      </c>
      <c r="AS15" s="20"/>
      <c r="AT15" s="20">
        <v>0.78792332190109304</v>
      </c>
      <c r="AU15" s="20">
        <v>0.82446480426888002</v>
      </c>
      <c r="AV15" s="20">
        <v>0.78539952578017302</v>
      </c>
      <c r="AW15" s="20">
        <v>0.78090429459886301</v>
      </c>
      <c r="AX15" s="20">
        <v>0.81471758356157298</v>
      </c>
      <c r="AY15" s="20">
        <v>0.75060815955331095</v>
      </c>
    </row>
    <row r="16" spans="2:51" x14ac:dyDescent="0.35">
      <c r="B16" s="18" t="s">
        <v>388</v>
      </c>
      <c r="C16" s="20">
        <v>3.4795470392224602E-2</v>
      </c>
      <c r="D16" s="20">
        <v>3.4364154099074E-2</v>
      </c>
      <c r="E16" s="20">
        <v>3.5382099175426597E-2</v>
      </c>
      <c r="F16" s="20"/>
      <c r="G16" s="20">
        <v>4.8626267736017498E-2</v>
      </c>
      <c r="H16" s="20">
        <v>3.3342410061587197E-2</v>
      </c>
      <c r="I16" s="20">
        <v>3.9492595102278497E-2</v>
      </c>
      <c r="J16" s="20">
        <v>3.0615827258736902E-2</v>
      </c>
      <c r="K16" s="20">
        <v>4.0242281072469598E-2</v>
      </c>
      <c r="L16" s="20">
        <v>2.3536320784779501E-2</v>
      </c>
      <c r="M16" s="20"/>
      <c r="N16" s="20">
        <v>2.9176302389581198E-2</v>
      </c>
      <c r="O16" s="20">
        <v>4.2341858585194798E-2</v>
      </c>
      <c r="P16" s="20">
        <v>3.7405254063832397E-2</v>
      </c>
      <c r="Q16" s="20">
        <v>3.1279089475557298E-2</v>
      </c>
      <c r="R16" s="20"/>
      <c r="S16" s="20">
        <v>1.78193357657393E-2</v>
      </c>
      <c r="T16" s="20">
        <v>3.8439823425984503E-2</v>
      </c>
      <c r="U16" s="20">
        <v>3.7718138254137397E-2</v>
      </c>
      <c r="V16" s="20">
        <v>4.3771209852754803E-2</v>
      </c>
      <c r="W16" s="20">
        <v>4.2164994893391997E-2</v>
      </c>
      <c r="X16" s="20">
        <v>2.8169342991551501E-2</v>
      </c>
      <c r="Y16" s="20">
        <v>4.8844870568487603E-2</v>
      </c>
      <c r="Z16" s="20">
        <v>4.3380069842815998E-2</v>
      </c>
      <c r="AA16" s="20">
        <v>2.2471856020634302E-2</v>
      </c>
      <c r="AB16" s="20">
        <v>4.2593236810949703E-2</v>
      </c>
      <c r="AC16" s="20">
        <v>1.51981533765206E-2</v>
      </c>
      <c r="AD16" s="20">
        <v>6.7645917727297902E-2</v>
      </c>
      <c r="AE16" s="20"/>
      <c r="AF16" s="20">
        <v>3.9102102703717001E-2</v>
      </c>
      <c r="AG16" s="20">
        <v>2.2880884181655101E-2</v>
      </c>
      <c r="AH16" s="20">
        <v>5.0454540404502098E-2</v>
      </c>
      <c r="AI16" s="20"/>
      <c r="AJ16" s="20">
        <v>3.4462662335568599E-2</v>
      </c>
      <c r="AK16" s="20">
        <v>3.2410677542514497E-2</v>
      </c>
      <c r="AL16" s="20">
        <v>2.8514001877345801E-2</v>
      </c>
      <c r="AM16" s="20">
        <v>0.11236593374859</v>
      </c>
      <c r="AN16" s="20">
        <v>3.51818518250364E-2</v>
      </c>
      <c r="AO16" s="20"/>
      <c r="AP16" s="20">
        <v>3.2651938497481298E-2</v>
      </c>
      <c r="AQ16" s="20">
        <v>3.0452902664951501E-2</v>
      </c>
      <c r="AR16" s="20">
        <v>3.9829487478817503E-2</v>
      </c>
      <c r="AS16" s="20"/>
      <c r="AT16" s="20">
        <v>3.6011428809525597E-2</v>
      </c>
      <c r="AU16" s="20">
        <v>3.5852683629704098E-2</v>
      </c>
      <c r="AV16" s="20">
        <v>5.6963708489730799E-2</v>
      </c>
      <c r="AW16" s="20">
        <v>3.9479521688002499E-2</v>
      </c>
      <c r="AX16" s="20">
        <v>2.5174079823724198E-2</v>
      </c>
      <c r="AY16" s="20">
        <v>1.47615800832089E-2</v>
      </c>
    </row>
    <row r="17" spans="2:51" x14ac:dyDescent="0.35">
      <c r="B17" s="18" t="s">
        <v>86</v>
      </c>
      <c r="C17" s="21">
        <v>0.76438497616984802</v>
      </c>
      <c r="D17" s="21">
        <v>0.77930343806713198</v>
      </c>
      <c r="E17" s="21">
        <v>0.74856816642246005</v>
      </c>
      <c r="F17" s="21"/>
      <c r="G17" s="21">
        <v>0.72356421723044995</v>
      </c>
      <c r="H17" s="21">
        <v>0.77816526307244205</v>
      </c>
      <c r="I17" s="21">
        <v>0.777337365751681</v>
      </c>
      <c r="J17" s="21">
        <v>0.77535551243571299</v>
      </c>
      <c r="K17" s="21">
        <v>0.73060937761606404</v>
      </c>
      <c r="L17" s="21">
        <v>0.78228022239301298</v>
      </c>
      <c r="M17" s="21"/>
      <c r="N17" s="21">
        <v>0.80314789745086301</v>
      </c>
      <c r="O17" s="21">
        <v>0.77257551499611699</v>
      </c>
      <c r="P17" s="21">
        <v>0.75468532665074095</v>
      </c>
      <c r="Q17" s="21">
        <v>0.72033819294559198</v>
      </c>
      <c r="R17" s="21"/>
      <c r="S17" s="21">
        <v>0.76743386278998904</v>
      </c>
      <c r="T17" s="21">
        <v>0.72839141993853396</v>
      </c>
      <c r="U17" s="21">
        <v>0.709707562682515</v>
      </c>
      <c r="V17" s="21">
        <v>0.74418054969345204</v>
      </c>
      <c r="W17" s="21">
        <v>0.78285748302049696</v>
      </c>
      <c r="X17" s="21">
        <v>0.77968528503530199</v>
      </c>
      <c r="Y17" s="21">
        <v>0.75161584961541195</v>
      </c>
      <c r="Z17" s="21">
        <v>0.69970397307536902</v>
      </c>
      <c r="AA17" s="21">
        <v>0.79429595363174599</v>
      </c>
      <c r="AB17" s="21">
        <v>0.74949019749227197</v>
      </c>
      <c r="AC17" s="21">
        <v>0.91294836636910004</v>
      </c>
      <c r="AD17" s="21">
        <v>0.864708164545404</v>
      </c>
      <c r="AE17" s="21"/>
      <c r="AF17" s="21">
        <v>0.74401478297420698</v>
      </c>
      <c r="AG17" s="21">
        <v>0.81744348138911105</v>
      </c>
      <c r="AH17" s="21">
        <v>0.68568447475310201</v>
      </c>
      <c r="AI17" s="21"/>
      <c r="AJ17" s="21">
        <v>0.77576883121266305</v>
      </c>
      <c r="AK17" s="21">
        <v>0.77015118586044296</v>
      </c>
      <c r="AL17" s="21">
        <v>0.78793684396677199</v>
      </c>
      <c r="AM17" s="21">
        <v>0.59902618189277601</v>
      </c>
      <c r="AN17" s="21">
        <v>0.740334668908739</v>
      </c>
      <c r="AO17" s="21"/>
      <c r="AP17" s="21">
        <v>0.76259616702606003</v>
      </c>
      <c r="AQ17" s="21">
        <v>0.80128646515818802</v>
      </c>
      <c r="AR17" s="21">
        <v>0.75700998395318697</v>
      </c>
      <c r="AS17" s="21"/>
      <c r="AT17" s="21">
        <v>0.75191189309156703</v>
      </c>
      <c r="AU17" s="21">
        <v>0.78861212063917596</v>
      </c>
      <c r="AV17" s="21">
        <v>0.72843581729044204</v>
      </c>
      <c r="AW17" s="21">
        <v>0.74142477291085995</v>
      </c>
      <c r="AX17" s="21">
        <v>0.78954350373784898</v>
      </c>
      <c r="AY17" s="21">
        <v>0.73584657947010201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Y22"/>
  <sheetViews>
    <sheetView showGridLines="0" workbookViewId="0">
      <pane xSplit="2" topLeftCell="C1" activePane="topRight" state="frozen"/>
      <selection activeCell="AV1" sqref="AV1:AV1048576"/>
      <selection pane="topRight" activeCell="AV1" sqref="AV1:AV104857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405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1968</v>
      </c>
      <c r="D7" s="10">
        <v>929</v>
      </c>
      <c r="E7" s="10">
        <v>1034</v>
      </c>
      <c r="F7" s="10"/>
      <c r="G7" s="10">
        <v>291</v>
      </c>
      <c r="H7" s="10">
        <v>278</v>
      </c>
      <c r="I7" s="10">
        <v>333</v>
      </c>
      <c r="J7" s="10">
        <v>363</v>
      </c>
      <c r="K7" s="10">
        <v>280</v>
      </c>
      <c r="L7" s="10">
        <v>423</v>
      </c>
      <c r="M7" s="10"/>
      <c r="N7" s="10">
        <v>485</v>
      </c>
      <c r="O7" s="10">
        <v>539</v>
      </c>
      <c r="P7" s="10">
        <v>438</v>
      </c>
      <c r="Q7" s="10">
        <v>498</v>
      </c>
      <c r="R7" s="10"/>
      <c r="S7" s="10">
        <v>290</v>
      </c>
      <c r="T7" s="10">
        <v>264</v>
      </c>
      <c r="U7" s="10">
        <v>156</v>
      </c>
      <c r="V7" s="10">
        <v>177</v>
      </c>
      <c r="W7" s="10">
        <v>145</v>
      </c>
      <c r="X7" s="10">
        <v>172</v>
      </c>
      <c r="Y7" s="10">
        <v>160</v>
      </c>
      <c r="Z7" s="10">
        <v>83</v>
      </c>
      <c r="AA7" s="10">
        <v>209</v>
      </c>
      <c r="AB7" s="10">
        <v>157</v>
      </c>
      <c r="AC7" s="10">
        <v>104</v>
      </c>
      <c r="AD7" s="10">
        <v>51</v>
      </c>
      <c r="AE7" s="10"/>
      <c r="AF7" s="10">
        <v>707</v>
      </c>
      <c r="AG7" s="10">
        <v>772</v>
      </c>
      <c r="AH7" s="10">
        <v>299</v>
      </c>
      <c r="AI7" s="10"/>
      <c r="AJ7" s="10">
        <v>671</v>
      </c>
      <c r="AK7" s="10">
        <v>552</v>
      </c>
      <c r="AL7" s="10">
        <v>147</v>
      </c>
      <c r="AM7" s="10">
        <v>23</v>
      </c>
      <c r="AN7" s="10">
        <v>283</v>
      </c>
      <c r="AO7" s="10"/>
      <c r="AP7" s="10">
        <v>385</v>
      </c>
      <c r="AQ7" s="10">
        <v>698</v>
      </c>
      <c r="AR7" s="10">
        <v>134</v>
      </c>
      <c r="AS7" s="10"/>
      <c r="AT7" s="10">
        <v>708</v>
      </c>
      <c r="AU7" s="10">
        <v>451</v>
      </c>
      <c r="AV7" s="10">
        <v>141</v>
      </c>
      <c r="AW7" s="10">
        <v>179</v>
      </c>
      <c r="AX7" s="10">
        <v>393</v>
      </c>
      <c r="AY7" s="10">
        <v>68</v>
      </c>
    </row>
    <row r="8" spans="2:51" ht="30" customHeight="1" x14ac:dyDescent="0.35">
      <c r="B8" s="11" t="s">
        <v>19</v>
      </c>
      <c r="C8" s="11">
        <v>1970</v>
      </c>
      <c r="D8" s="11">
        <v>964</v>
      </c>
      <c r="E8" s="11">
        <v>1001</v>
      </c>
      <c r="F8" s="11"/>
      <c r="G8" s="11">
        <v>295</v>
      </c>
      <c r="H8" s="11">
        <v>322</v>
      </c>
      <c r="I8" s="11">
        <v>344</v>
      </c>
      <c r="J8" s="11">
        <v>343</v>
      </c>
      <c r="K8" s="11">
        <v>261</v>
      </c>
      <c r="L8" s="11">
        <v>404</v>
      </c>
      <c r="M8" s="11"/>
      <c r="N8" s="11">
        <v>526</v>
      </c>
      <c r="O8" s="11">
        <v>523</v>
      </c>
      <c r="P8" s="11">
        <v>426</v>
      </c>
      <c r="Q8" s="11">
        <v>488</v>
      </c>
      <c r="R8" s="11"/>
      <c r="S8" s="11">
        <v>291</v>
      </c>
      <c r="T8" s="11">
        <v>256</v>
      </c>
      <c r="U8" s="11">
        <v>155</v>
      </c>
      <c r="V8" s="11">
        <v>163</v>
      </c>
      <c r="W8" s="11">
        <v>141</v>
      </c>
      <c r="X8" s="11">
        <v>179</v>
      </c>
      <c r="Y8" s="11">
        <v>153</v>
      </c>
      <c r="Z8" s="11">
        <v>79</v>
      </c>
      <c r="AA8" s="11">
        <v>201</v>
      </c>
      <c r="AB8" s="11">
        <v>180</v>
      </c>
      <c r="AC8" s="11">
        <v>108</v>
      </c>
      <c r="AD8" s="11">
        <v>64</v>
      </c>
      <c r="AE8" s="11"/>
      <c r="AF8" s="11">
        <v>684</v>
      </c>
      <c r="AG8" s="11">
        <v>790</v>
      </c>
      <c r="AH8" s="11">
        <v>304</v>
      </c>
      <c r="AI8" s="11"/>
      <c r="AJ8" s="11">
        <v>652</v>
      </c>
      <c r="AK8" s="11">
        <v>563</v>
      </c>
      <c r="AL8" s="11">
        <v>148</v>
      </c>
      <c r="AM8" s="11">
        <v>22</v>
      </c>
      <c r="AN8" s="11">
        <v>281</v>
      </c>
      <c r="AO8" s="11"/>
      <c r="AP8" s="11">
        <v>382</v>
      </c>
      <c r="AQ8" s="11">
        <v>709</v>
      </c>
      <c r="AR8" s="11">
        <v>133</v>
      </c>
      <c r="AS8" s="11"/>
      <c r="AT8" s="11">
        <v>689</v>
      </c>
      <c r="AU8" s="11">
        <v>467</v>
      </c>
      <c r="AV8" s="11">
        <v>143</v>
      </c>
      <c r="AW8" s="11">
        <v>175</v>
      </c>
      <c r="AX8" s="11">
        <v>400</v>
      </c>
      <c r="AY8" s="11">
        <v>69</v>
      </c>
    </row>
    <row r="9" spans="2:51" x14ac:dyDescent="0.35">
      <c r="B9" s="18" t="s">
        <v>382</v>
      </c>
      <c r="C9" s="17">
        <v>0.37733134033854299</v>
      </c>
      <c r="D9" s="17">
        <v>0.399321567896265</v>
      </c>
      <c r="E9" s="17">
        <v>0.35610631528696401</v>
      </c>
      <c r="F9" s="17"/>
      <c r="G9" s="17">
        <v>0.35956886841495</v>
      </c>
      <c r="H9" s="17">
        <v>0.40325102093158599</v>
      </c>
      <c r="I9" s="17">
        <v>0.35835537296189002</v>
      </c>
      <c r="J9" s="17">
        <v>0.37570737110011099</v>
      </c>
      <c r="K9" s="17">
        <v>0.37930103890497302</v>
      </c>
      <c r="L9" s="17">
        <v>0.38594910483602102</v>
      </c>
      <c r="M9" s="17"/>
      <c r="N9" s="17">
        <v>0.39899294495506199</v>
      </c>
      <c r="O9" s="17">
        <v>0.34263505537911298</v>
      </c>
      <c r="P9" s="17">
        <v>0.37118684650567901</v>
      </c>
      <c r="Q9" s="17">
        <v>0.39683165078855898</v>
      </c>
      <c r="R9" s="17"/>
      <c r="S9" s="17">
        <v>0.394183757642183</v>
      </c>
      <c r="T9" s="17">
        <v>0.34178783047351602</v>
      </c>
      <c r="U9" s="17">
        <v>0.38467985061865501</v>
      </c>
      <c r="V9" s="17">
        <v>0.36141491606120302</v>
      </c>
      <c r="W9" s="17">
        <v>0.39762788367701901</v>
      </c>
      <c r="X9" s="17">
        <v>0.35750366358673002</v>
      </c>
      <c r="Y9" s="17">
        <v>0.323950338521102</v>
      </c>
      <c r="Z9" s="17">
        <v>0.40209799960074499</v>
      </c>
      <c r="AA9" s="17">
        <v>0.41232934060808002</v>
      </c>
      <c r="AB9" s="17">
        <v>0.37178503063381801</v>
      </c>
      <c r="AC9" s="17">
        <v>0.44679549275538299</v>
      </c>
      <c r="AD9" s="17">
        <v>0.36178433158905499</v>
      </c>
      <c r="AE9" s="17"/>
      <c r="AF9" s="17">
        <v>0.34707602571999902</v>
      </c>
      <c r="AG9" s="17">
        <v>0.41285309398741799</v>
      </c>
      <c r="AH9" s="17">
        <v>0.372768642161527</v>
      </c>
      <c r="AI9" s="17"/>
      <c r="AJ9" s="17">
        <v>0.356329143244211</v>
      </c>
      <c r="AK9" s="17">
        <v>0.39508440596021499</v>
      </c>
      <c r="AL9" s="17">
        <v>0.325724004568619</v>
      </c>
      <c r="AM9" s="17">
        <v>0.43055748453658599</v>
      </c>
      <c r="AN9" s="17">
        <v>0.37923106537252799</v>
      </c>
      <c r="AO9" s="17"/>
      <c r="AP9" s="17">
        <v>0.33942761090297002</v>
      </c>
      <c r="AQ9" s="17">
        <v>0.406983126748719</v>
      </c>
      <c r="AR9" s="17">
        <v>0.400256282914908</v>
      </c>
      <c r="AS9" s="17"/>
      <c r="AT9" s="17">
        <v>0.35001959053276499</v>
      </c>
      <c r="AU9" s="17">
        <v>0.34062931656878798</v>
      </c>
      <c r="AV9" s="17">
        <v>0.36091543663454001</v>
      </c>
      <c r="AW9" s="17">
        <v>0.46601295636521101</v>
      </c>
      <c r="AX9" s="17">
        <v>0.45279610336264697</v>
      </c>
      <c r="AY9" s="17">
        <v>0.306713436639453</v>
      </c>
    </row>
    <row r="10" spans="2:51" x14ac:dyDescent="0.35">
      <c r="B10" s="18" t="s">
        <v>383</v>
      </c>
      <c r="C10" s="17">
        <v>0.37175858930496603</v>
      </c>
      <c r="D10" s="17">
        <v>0.35612343229466398</v>
      </c>
      <c r="E10" s="17">
        <v>0.38875468354978099</v>
      </c>
      <c r="F10" s="17"/>
      <c r="G10" s="17">
        <v>0.34972767562834101</v>
      </c>
      <c r="H10" s="17">
        <v>0.35403277047494203</v>
      </c>
      <c r="I10" s="17">
        <v>0.43122408445257798</v>
      </c>
      <c r="J10" s="17">
        <v>0.34913746344935698</v>
      </c>
      <c r="K10" s="17">
        <v>0.381904352815156</v>
      </c>
      <c r="L10" s="17">
        <v>0.36401049748700598</v>
      </c>
      <c r="M10" s="17"/>
      <c r="N10" s="17">
        <v>0.38974449160689401</v>
      </c>
      <c r="O10" s="17">
        <v>0.37544777998987799</v>
      </c>
      <c r="P10" s="17">
        <v>0.39581732610374998</v>
      </c>
      <c r="Q10" s="17">
        <v>0.327327153934582</v>
      </c>
      <c r="R10" s="17"/>
      <c r="S10" s="17">
        <v>0.34121090678080601</v>
      </c>
      <c r="T10" s="17">
        <v>0.39196567501333901</v>
      </c>
      <c r="U10" s="17">
        <v>0.41925799412863901</v>
      </c>
      <c r="V10" s="17">
        <v>0.41656852600634398</v>
      </c>
      <c r="W10" s="17">
        <v>0.45754651328287699</v>
      </c>
      <c r="X10" s="17">
        <v>0.345466470225822</v>
      </c>
      <c r="Y10" s="17">
        <v>0.39537945175486799</v>
      </c>
      <c r="Z10" s="17">
        <v>0.34519646444685798</v>
      </c>
      <c r="AA10" s="17">
        <v>0.36218382311126202</v>
      </c>
      <c r="AB10" s="17">
        <v>0.33699776459418701</v>
      </c>
      <c r="AC10" s="17">
        <v>0.28656428016201302</v>
      </c>
      <c r="AD10" s="17">
        <v>0.33237275538730299</v>
      </c>
      <c r="AE10" s="17"/>
      <c r="AF10" s="17">
        <v>0.39516666542491902</v>
      </c>
      <c r="AG10" s="17">
        <v>0.36064145815743198</v>
      </c>
      <c r="AH10" s="17">
        <v>0.331255236421164</v>
      </c>
      <c r="AI10" s="17"/>
      <c r="AJ10" s="17">
        <v>0.37345092604538799</v>
      </c>
      <c r="AK10" s="17">
        <v>0.37771984885405402</v>
      </c>
      <c r="AL10" s="17">
        <v>0.43302458865874899</v>
      </c>
      <c r="AM10" s="17">
        <v>0.27349067263063997</v>
      </c>
      <c r="AN10" s="17">
        <v>0.35260603814001601</v>
      </c>
      <c r="AO10" s="17"/>
      <c r="AP10" s="17">
        <v>0.39970012158726598</v>
      </c>
      <c r="AQ10" s="17">
        <v>0.38642400315720299</v>
      </c>
      <c r="AR10" s="17">
        <v>0.37217145187894302</v>
      </c>
      <c r="AS10" s="17"/>
      <c r="AT10" s="17">
        <v>0.39243326480006901</v>
      </c>
      <c r="AU10" s="17">
        <v>0.40541986673318597</v>
      </c>
      <c r="AV10" s="17">
        <v>0.33127975354161299</v>
      </c>
      <c r="AW10" s="17">
        <v>0.29106472017141999</v>
      </c>
      <c r="AX10" s="17">
        <v>0.33120623164019503</v>
      </c>
      <c r="AY10" s="17">
        <v>0.42656255228572498</v>
      </c>
    </row>
    <row r="11" spans="2:51" x14ac:dyDescent="0.35">
      <c r="B11" s="18" t="s">
        <v>384</v>
      </c>
      <c r="C11" s="17">
        <v>0.17075722868031101</v>
      </c>
      <c r="D11" s="17">
        <v>0.16501534970796999</v>
      </c>
      <c r="E11" s="17">
        <v>0.174889259837261</v>
      </c>
      <c r="F11" s="17"/>
      <c r="G11" s="17">
        <v>0.20797026855100501</v>
      </c>
      <c r="H11" s="17">
        <v>0.183201752192374</v>
      </c>
      <c r="I11" s="17">
        <v>0.130591792479166</v>
      </c>
      <c r="J11" s="17">
        <v>0.168044871521946</v>
      </c>
      <c r="K11" s="17">
        <v>0.141066822751065</v>
      </c>
      <c r="L11" s="17">
        <v>0.18932678363747599</v>
      </c>
      <c r="M11" s="17"/>
      <c r="N11" s="17">
        <v>0.16156962276342299</v>
      </c>
      <c r="O11" s="17">
        <v>0.16818520884612501</v>
      </c>
      <c r="P11" s="17">
        <v>0.16889889712064199</v>
      </c>
      <c r="Q11" s="17">
        <v>0.185693058849006</v>
      </c>
      <c r="R11" s="17"/>
      <c r="S11" s="17">
        <v>0.182020110835664</v>
      </c>
      <c r="T11" s="17">
        <v>0.196239983537152</v>
      </c>
      <c r="U11" s="17">
        <v>0.13311702954820601</v>
      </c>
      <c r="V11" s="17">
        <v>0.15170672303000499</v>
      </c>
      <c r="W11" s="17">
        <v>0.104657508042413</v>
      </c>
      <c r="X11" s="17">
        <v>0.22039013349936201</v>
      </c>
      <c r="Y11" s="17">
        <v>0.169644033160253</v>
      </c>
      <c r="Z11" s="17">
        <v>0.123709703085463</v>
      </c>
      <c r="AA11" s="17">
        <v>0.16319131490004199</v>
      </c>
      <c r="AB11" s="17">
        <v>0.193019587317945</v>
      </c>
      <c r="AC11" s="17">
        <v>0.17906329184331601</v>
      </c>
      <c r="AD11" s="17">
        <v>0.172389701075397</v>
      </c>
      <c r="AE11" s="17"/>
      <c r="AF11" s="17">
        <v>0.175878177890993</v>
      </c>
      <c r="AG11" s="17">
        <v>0.15820963275333</v>
      </c>
      <c r="AH11" s="17">
        <v>0.19011965910186299</v>
      </c>
      <c r="AI11" s="17"/>
      <c r="AJ11" s="17">
        <v>0.18681926424089801</v>
      </c>
      <c r="AK11" s="17">
        <v>0.16142777305699799</v>
      </c>
      <c r="AL11" s="17">
        <v>0.15540861850941801</v>
      </c>
      <c r="AM11" s="17">
        <v>0.25539482212090903</v>
      </c>
      <c r="AN11" s="17">
        <v>0.17812216666787301</v>
      </c>
      <c r="AO11" s="17"/>
      <c r="AP11" s="17">
        <v>0.19301075783292701</v>
      </c>
      <c r="AQ11" s="17">
        <v>0.135442339549385</v>
      </c>
      <c r="AR11" s="17">
        <v>0.18368737916189201</v>
      </c>
      <c r="AS11" s="17"/>
      <c r="AT11" s="17">
        <v>0.178177217368027</v>
      </c>
      <c r="AU11" s="17">
        <v>0.17643576950801701</v>
      </c>
      <c r="AV11" s="17">
        <v>0.229139228759518</v>
      </c>
      <c r="AW11" s="17">
        <v>0.15233996433328501</v>
      </c>
      <c r="AX11" s="17">
        <v>0.13797543777420199</v>
      </c>
      <c r="AY11" s="17">
        <v>0.19481101581757401</v>
      </c>
    </row>
    <row r="12" spans="2:51" x14ac:dyDescent="0.35">
      <c r="B12" s="18" t="s">
        <v>385</v>
      </c>
      <c r="C12" s="17">
        <v>2.7979753227497298E-2</v>
      </c>
      <c r="D12" s="17">
        <v>3.3480807769129699E-2</v>
      </c>
      <c r="E12" s="17">
        <v>2.2826557575772E-2</v>
      </c>
      <c r="F12" s="17"/>
      <c r="G12" s="17">
        <v>4.86790494426554E-2</v>
      </c>
      <c r="H12" s="17">
        <v>2.6541455154235501E-2</v>
      </c>
      <c r="I12" s="17">
        <v>3.8313668884751198E-2</v>
      </c>
      <c r="J12" s="17">
        <v>1.8002955505898099E-2</v>
      </c>
      <c r="K12" s="17">
        <v>1.7748852981532399E-2</v>
      </c>
      <c r="L12" s="17">
        <v>2.0284339612678198E-2</v>
      </c>
      <c r="M12" s="17"/>
      <c r="N12" s="17">
        <v>1.0700805567923501E-2</v>
      </c>
      <c r="O12" s="17">
        <v>4.1456617839197699E-2</v>
      </c>
      <c r="P12" s="17">
        <v>1.7767124060765901E-2</v>
      </c>
      <c r="Q12" s="17">
        <v>4.1542103460583402E-2</v>
      </c>
      <c r="R12" s="17"/>
      <c r="S12" s="17">
        <v>3.6485916609085497E-2</v>
      </c>
      <c r="T12" s="17">
        <v>3.3455436439292302E-2</v>
      </c>
      <c r="U12" s="17">
        <v>1.2349410591476999E-2</v>
      </c>
      <c r="V12" s="17">
        <v>1.6741659284657401E-2</v>
      </c>
      <c r="W12" s="17">
        <v>1.2882866281024899E-2</v>
      </c>
      <c r="X12" s="17">
        <v>3.4364119379784099E-2</v>
      </c>
      <c r="Y12" s="17">
        <v>3.1062297248722798E-2</v>
      </c>
      <c r="Z12" s="17">
        <v>4.7005273229633597E-2</v>
      </c>
      <c r="AA12" s="17">
        <v>2.2005392810928798E-2</v>
      </c>
      <c r="AB12" s="17">
        <v>2.7161913890879099E-2</v>
      </c>
      <c r="AC12" s="17">
        <v>2.71938792150535E-2</v>
      </c>
      <c r="AD12" s="17">
        <v>4.0992969283393202E-2</v>
      </c>
      <c r="AE12" s="17"/>
      <c r="AF12" s="17">
        <v>2.2146026805717499E-2</v>
      </c>
      <c r="AG12" s="17">
        <v>2.0027069264413999E-2</v>
      </c>
      <c r="AH12" s="17">
        <v>5.04326454783579E-2</v>
      </c>
      <c r="AI12" s="17"/>
      <c r="AJ12" s="17">
        <v>2.5172531924763399E-2</v>
      </c>
      <c r="AK12" s="17">
        <v>3.2165508419155997E-2</v>
      </c>
      <c r="AL12" s="17">
        <v>2.5874741322283401E-2</v>
      </c>
      <c r="AM12" s="17">
        <v>0</v>
      </c>
      <c r="AN12" s="17">
        <v>2.64590664483123E-2</v>
      </c>
      <c r="AO12" s="17"/>
      <c r="AP12" s="17">
        <v>2.5742364059738999E-2</v>
      </c>
      <c r="AQ12" s="17">
        <v>3.4467964165255202E-2</v>
      </c>
      <c r="AR12" s="17">
        <v>1.3995310843199001E-2</v>
      </c>
      <c r="AS12" s="17"/>
      <c r="AT12" s="17">
        <v>2.1577869253248401E-2</v>
      </c>
      <c r="AU12" s="17">
        <v>2.54067014716838E-2</v>
      </c>
      <c r="AV12" s="17">
        <v>3.7289152940801998E-2</v>
      </c>
      <c r="AW12" s="17">
        <v>4.01642735140669E-2</v>
      </c>
      <c r="AX12" s="17">
        <v>3.2883883317345E-2</v>
      </c>
      <c r="AY12" s="17">
        <v>2.8258053781956501E-2</v>
      </c>
    </row>
    <row r="13" spans="2:51" x14ac:dyDescent="0.35">
      <c r="B13" s="18" t="s">
        <v>386</v>
      </c>
      <c r="C13" s="17">
        <v>7.3569736860204403E-3</v>
      </c>
      <c r="D13" s="17">
        <v>9.9256733127198703E-3</v>
      </c>
      <c r="E13" s="17">
        <v>4.9209862519673502E-3</v>
      </c>
      <c r="F13" s="17"/>
      <c r="G13" s="17">
        <v>3.4383740137955798E-3</v>
      </c>
      <c r="H13" s="17">
        <v>0</v>
      </c>
      <c r="I13" s="17">
        <v>9.4534694652715703E-3</v>
      </c>
      <c r="J13" s="17">
        <v>1.1050437601381E-2</v>
      </c>
      <c r="K13" s="17">
        <v>1.7263666330245599E-2</v>
      </c>
      <c r="L13" s="17">
        <v>4.75367271040568E-3</v>
      </c>
      <c r="M13" s="17"/>
      <c r="N13" s="17">
        <v>3.7760633953263802E-3</v>
      </c>
      <c r="O13" s="17">
        <v>9.4614122419994801E-3</v>
      </c>
      <c r="P13" s="17">
        <v>1.05837097373428E-2</v>
      </c>
      <c r="Q13" s="17">
        <v>6.2668140496916604E-3</v>
      </c>
      <c r="R13" s="17"/>
      <c r="S13" s="17">
        <v>0</v>
      </c>
      <c r="T13" s="17">
        <v>4.1328502223139298E-3</v>
      </c>
      <c r="U13" s="17">
        <v>6.0671334629759403E-3</v>
      </c>
      <c r="V13" s="17">
        <v>1.5632408726333102E-2</v>
      </c>
      <c r="W13" s="17">
        <v>7.1343132109981597E-3</v>
      </c>
      <c r="X13" s="17">
        <v>0</v>
      </c>
      <c r="Y13" s="17">
        <v>1.13071192717957E-2</v>
      </c>
      <c r="Z13" s="17">
        <v>1.14641831853647E-2</v>
      </c>
      <c r="AA13" s="17">
        <v>5.0116614729078003E-3</v>
      </c>
      <c r="AB13" s="17">
        <v>2.38253598524607E-2</v>
      </c>
      <c r="AC13" s="17">
        <v>9.4303784077106895E-3</v>
      </c>
      <c r="AD13" s="17">
        <v>0</v>
      </c>
      <c r="AE13" s="17"/>
      <c r="AF13" s="17">
        <v>1.09981779855737E-2</v>
      </c>
      <c r="AG13" s="17">
        <v>6.2025146903261601E-3</v>
      </c>
      <c r="AH13" s="17">
        <v>6.7955257278685703E-3</v>
      </c>
      <c r="AI13" s="17"/>
      <c r="AJ13" s="17">
        <v>1.2438417808944001E-2</v>
      </c>
      <c r="AK13" s="17">
        <v>1.5324027229362E-3</v>
      </c>
      <c r="AL13" s="17">
        <v>1.2473964200383001E-2</v>
      </c>
      <c r="AM13" s="17">
        <v>0</v>
      </c>
      <c r="AN13" s="17">
        <v>6.6937704104829401E-3</v>
      </c>
      <c r="AO13" s="17"/>
      <c r="AP13" s="17">
        <v>1.05576827157738E-2</v>
      </c>
      <c r="AQ13" s="17">
        <v>5.2849395476518204E-3</v>
      </c>
      <c r="AR13" s="17">
        <v>0</v>
      </c>
      <c r="AS13" s="17"/>
      <c r="AT13" s="17">
        <v>1.2305570288393399E-2</v>
      </c>
      <c r="AU13" s="17">
        <v>1.85182694722066E-3</v>
      </c>
      <c r="AV13" s="17">
        <v>0</v>
      </c>
      <c r="AW13" s="17">
        <v>6.03926596848326E-3</v>
      </c>
      <c r="AX13" s="17">
        <v>7.5862073099414E-3</v>
      </c>
      <c r="AY13" s="17">
        <v>1.53051555407445E-2</v>
      </c>
    </row>
    <row r="14" spans="2:51" x14ac:dyDescent="0.35">
      <c r="B14" s="18" t="s">
        <v>72</v>
      </c>
      <c r="C14" s="17">
        <v>4.4816114762663103E-2</v>
      </c>
      <c r="D14" s="17">
        <v>3.61331690192516E-2</v>
      </c>
      <c r="E14" s="17">
        <v>5.2502197498254903E-2</v>
      </c>
      <c r="F14" s="17"/>
      <c r="G14" s="17">
        <v>3.0615763949253499E-2</v>
      </c>
      <c r="H14" s="17">
        <v>3.2973001246862303E-2</v>
      </c>
      <c r="I14" s="17">
        <v>3.2061611756342999E-2</v>
      </c>
      <c r="J14" s="17">
        <v>7.8056900821307104E-2</v>
      </c>
      <c r="K14" s="17">
        <v>6.2715266217027804E-2</v>
      </c>
      <c r="L14" s="17">
        <v>3.5675601716412701E-2</v>
      </c>
      <c r="M14" s="17"/>
      <c r="N14" s="17">
        <v>3.5216071711370998E-2</v>
      </c>
      <c r="O14" s="17">
        <v>6.2813925703687601E-2</v>
      </c>
      <c r="P14" s="17">
        <v>3.5746096471820601E-2</v>
      </c>
      <c r="Q14" s="17">
        <v>4.2339218917577998E-2</v>
      </c>
      <c r="R14" s="17"/>
      <c r="S14" s="17">
        <v>4.6099308132261901E-2</v>
      </c>
      <c r="T14" s="17">
        <v>3.2418224314386401E-2</v>
      </c>
      <c r="U14" s="17">
        <v>4.4528581650046403E-2</v>
      </c>
      <c r="V14" s="17">
        <v>3.79357668914568E-2</v>
      </c>
      <c r="W14" s="17">
        <v>2.0150915505667499E-2</v>
      </c>
      <c r="X14" s="17">
        <v>4.2275613308301499E-2</v>
      </c>
      <c r="Y14" s="17">
        <v>6.8656760043258699E-2</v>
      </c>
      <c r="Z14" s="17">
        <v>7.0526376451934505E-2</v>
      </c>
      <c r="AA14" s="17">
        <v>3.5278467096779599E-2</v>
      </c>
      <c r="AB14" s="17">
        <v>4.72103437107107E-2</v>
      </c>
      <c r="AC14" s="17">
        <v>5.0952677616523001E-2</v>
      </c>
      <c r="AD14" s="17">
        <v>9.2460242664851797E-2</v>
      </c>
      <c r="AE14" s="17"/>
      <c r="AF14" s="17">
        <v>4.87349261727981E-2</v>
      </c>
      <c r="AG14" s="17">
        <v>4.2066231147079601E-2</v>
      </c>
      <c r="AH14" s="17">
        <v>4.8628291109219499E-2</v>
      </c>
      <c r="AI14" s="17"/>
      <c r="AJ14" s="17">
        <v>4.5789716735795703E-2</v>
      </c>
      <c r="AK14" s="17">
        <v>3.2070060986641002E-2</v>
      </c>
      <c r="AL14" s="17">
        <v>4.74940827405477E-2</v>
      </c>
      <c r="AM14" s="17">
        <v>4.0557020711865198E-2</v>
      </c>
      <c r="AN14" s="17">
        <v>5.6887892960787501E-2</v>
      </c>
      <c r="AO14" s="17"/>
      <c r="AP14" s="17">
        <v>3.1561462901324201E-2</v>
      </c>
      <c r="AQ14" s="17">
        <v>3.1397626831785999E-2</v>
      </c>
      <c r="AR14" s="17">
        <v>2.98895752010588E-2</v>
      </c>
      <c r="AS14" s="17"/>
      <c r="AT14" s="17">
        <v>4.54864877574973E-2</v>
      </c>
      <c r="AU14" s="17">
        <v>5.0256518771104999E-2</v>
      </c>
      <c r="AV14" s="17">
        <v>4.1376428123526703E-2</v>
      </c>
      <c r="AW14" s="17">
        <v>4.43788196475337E-2</v>
      </c>
      <c r="AX14" s="17">
        <v>3.7552136595669201E-2</v>
      </c>
      <c r="AY14" s="17">
        <v>2.8349785934547601E-2</v>
      </c>
    </row>
    <row r="15" spans="2:51" x14ac:dyDescent="0.35">
      <c r="B15" s="18" t="s">
        <v>387</v>
      </c>
      <c r="C15" s="20">
        <v>0.74908992964350896</v>
      </c>
      <c r="D15" s="20">
        <v>0.75544500019092897</v>
      </c>
      <c r="E15" s="20">
        <v>0.74486099883674495</v>
      </c>
      <c r="F15" s="20"/>
      <c r="G15" s="20">
        <v>0.70929654404329101</v>
      </c>
      <c r="H15" s="20">
        <v>0.75728379140652802</v>
      </c>
      <c r="I15" s="20">
        <v>0.789579457414469</v>
      </c>
      <c r="J15" s="20">
        <v>0.72484483454946802</v>
      </c>
      <c r="K15" s="20">
        <v>0.76120539172012902</v>
      </c>
      <c r="L15" s="20">
        <v>0.74995960232302805</v>
      </c>
      <c r="M15" s="20"/>
      <c r="N15" s="20">
        <v>0.78873743656195605</v>
      </c>
      <c r="O15" s="20">
        <v>0.71808283536899098</v>
      </c>
      <c r="P15" s="20">
        <v>0.76700417260942899</v>
      </c>
      <c r="Q15" s="20">
        <v>0.72415880472314098</v>
      </c>
      <c r="R15" s="20"/>
      <c r="S15" s="20">
        <v>0.73539466442298795</v>
      </c>
      <c r="T15" s="20">
        <v>0.73375350548685503</v>
      </c>
      <c r="U15" s="20">
        <v>0.80393784474729402</v>
      </c>
      <c r="V15" s="20">
        <v>0.77798344206754699</v>
      </c>
      <c r="W15" s="20">
        <v>0.85517439695989605</v>
      </c>
      <c r="X15" s="20">
        <v>0.70297013381255202</v>
      </c>
      <c r="Y15" s="20">
        <v>0.71932979027596999</v>
      </c>
      <c r="Z15" s="20">
        <v>0.74729446404760402</v>
      </c>
      <c r="AA15" s="20">
        <v>0.77451316371934198</v>
      </c>
      <c r="AB15" s="20">
        <v>0.70878279522800502</v>
      </c>
      <c r="AC15" s="20">
        <v>0.73335977291739596</v>
      </c>
      <c r="AD15" s="20">
        <v>0.69415708697635803</v>
      </c>
      <c r="AE15" s="20"/>
      <c r="AF15" s="20">
        <v>0.74224269114491803</v>
      </c>
      <c r="AG15" s="20">
        <v>0.77349455214484997</v>
      </c>
      <c r="AH15" s="20">
        <v>0.704023878582691</v>
      </c>
      <c r="AI15" s="20"/>
      <c r="AJ15" s="20">
        <v>0.72978006928959904</v>
      </c>
      <c r="AK15" s="20">
        <v>0.77280425481426895</v>
      </c>
      <c r="AL15" s="20">
        <v>0.75874859322736898</v>
      </c>
      <c r="AM15" s="20">
        <v>0.70404815716722602</v>
      </c>
      <c r="AN15" s="20">
        <v>0.73183710351254405</v>
      </c>
      <c r="AO15" s="20"/>
      <c r="AP15" s="20">
        <v>0.739127732490236</v>
      </c>
      <c r="AQ15" s="20">
        <v>0.79340712990592199</v>
      </c>
      <c r="AR15" s="20">
        <v>0.77242773479384996</v>
      </c>
      <c r="AS15" s="20"/>
      <c r="AT15" s="20">
        <v>0.74245285533283401</v>
      </c>
      <c r="AU15" s="20">
        <v>0.74604918330197401</v>
      </c>
      <c r="AV15" s="20">
        <v>0.69219519017615305</v>
      </c>
      <c r="AW15" s="20">
        <v>0.75707767653663105</v>
      </c>
      <c r="AX15" s="20">
        <v>0.784002335002843</v>
      </c>
      <c r="AY15" s="20">
        <v>0.73327598892517798</v>
      </c>
    </row>
    <row r="16" spans="2:51" x14ac:dyDescent="0.35">
      <c r="B16" s="18" t="s">
        <v>388</v>
      </c>
      <c r="C16" s="20">
        <v>3.5336726913517802E-2</v>
      </c>
      <c r="D16" s="20">
        <v>4.34064810818496E-2</v>
      </c>
      <c r="E16" s="20">
        <v>2.77475438277393E-2</v>
      </c>
      <c r="F16" s="20"/>
      <c r="G16" s="20">
        <v>5.2117423456450998E-2</v>
      </c>
      <c r="H16" s="20">
        <v>2.6541455154235501E-2</v>
      </c>
      <c r="I16" s="20">
        <v>4.7767138350022803E-2</v>
      </c>
      <c r="J16" s="20">
        <v>2.9053393107279099E-2</v>
      </c>
      <c r="K16" s="20">
        <v>3.5012519311777998E-2</v>
      </c>
      <c r="L16" s="20">
        <v>2.5038012323083898E-2</v>
      </c>
      <c r="M16" s="20"/>
      <c r="N16" s="20">
        <v>1.44768689632499E-2</v>
      </c>
      <c r="O16" s="20">
        <v>5.0918030081197198E-2</v>
      </c>
      <c r="P16" s="20">
        <v>2.83508337981087E-2</v>
      </c>
      <c r="Q16" s="20">
        <v>4.7808917510275099E-2</v>
      </c>
      <c r="R16" s="20"/>
      <c r="S16" s="20">
        <v>3.6485916609085497E-2</v>
      </c>
      <c r="T16" s="20">
        <v>3.7588286661606199E-2</v>
      </c>
      <c r="U16" s="20">
        <v>1.84165440544529E-2</v>
      </c>
      <c r="V16" s="20">
        <v>3.2374068010990499E-2</v>
      </c>
      <c r="W16" s="20">
        <v>2.0017179492023002E-2</v>
      </c>
      <c r="X16" s="20">
        <v>3.4364119379784099E-2</v>
      </c>
      <c r="Y16" s="20">
        <v>4.2369416520518503E-2</v>
      </c>
      <c r="Z16" s="20">
        <v>5.8469456414998303E-2</v>
      </c>
      <c r="AA16" s="20">
        <v>2.7017054283836599E-2</v>
      </c>
      <c r="AB16" s="20">
        <v>5.0987273743339799E-2</v>
      </c>
      <c r="AC16" s="20">
        <v>3.6624257622764202E-2</v>
      </c>
      <c r="AD16" s="20">
        <v>4.0992969283393202E-2</v>
      </c>
      <c r="AE16" s="20"/>
      <c r="AF16" s="20">
        <v>3.3144204791291203E-2</v>
      </c>
      <c r="AG16" s="20">
        <v>2.6229583954740201E-2</v>
      </c>
      <c r="AH16" s="20">
        <v>5.7228171206226502E-2</v>
      </c>
      <c r="AI16" s="20"/>
      <c r="AJ16" s="20">
        <v>3.7610949733707398E-2</v>
      </c>
      <c r="AK16" s="20">
        <v>3.3697911142092203E-2</v>
      </c>
      <c r="AL16" s="20">
        <v>3.83487055226664E-2</v>
      </c>
      <c r="AM16" s="20">
        <v>0</v>
      </c>
      <c r="AN16" s="20">
        <v>3.31528368587952E-2</v>
      </c>
      <c r="AO16" s="20"/>
      <c r="AP16" s="20">
        <v>3.6300046775512899E-2</v>
      </c>
      <c r="AQ16" s="20">
        <v>3.9752903712907003E-2</v>
      </c>
      <c r="AR16" s="20">
        <v>1.3995310843199001E-2</v>
      </c>
      <c r="AS16" s="20"/>
      <c r="AT16" s="20">
        <v>3.3883439541641802E-2</v>
      </c>
      <c r="AU16" s="20">
        <v>2.7258528418904499E-2</v>
      </c>
      <c r="AV16" s="20">
        <v>3.7289152940801998E-2</v>
      </c>
      <c r="AW16" s="20">
        <v>4.6203539482550203E-2</v>
      </c>
      <c r="AX16" s="20">
        <v>4.0470090627286397E-2</v>
      </c>
      <c r="AY16" s="20">
        <v>4.3563209322701003E-2</v>
      </c>
    </row>
    <row r="17" spans="2:51" x14ac:dyDescent="0.35">
      <c r="B17" s="18" t="s">
        <v>86</v>
      </c>
      <c r="C17" s="21">
        <v>0.71375320272999099</v>
      </c>
      <c r="D17" s="21">
        <v>0.712038519109079</v>
      </c>
      <c r="E17" s="21">
        <v>0.71711345500900603</v>
      </c>
      <c r="F17" s="21"/>
      <c r="G17" s="21">
        <v>0.65717912058684003</v>
      </c>
      <c r="H17" s="21">
        <v>0.73074233625229301</v>
      </c>
      <c r="I17" s="21">
        <v>0.741812319064446</v>
      </c>
      <c r="J17" s="21">
        <v>0.69579144144218896</v>
      </c>
      <c r="K17" s="21">
        <v>0.72619287240835095</v>
      </c>
      <c r="L17" s="21">
        <v>0.72492158999994405</v>
      </c>
      <c r="M17" s="21"/>
      <c r="N17" s="21">
        <v>0.77426056759870598</v>
      </c>
      <c r="O17" s="21">
        <v>0.66716480528779398</v>
      </c>
      <c r="P17" s="21">
        <v>0.73865333881132</v>
      </c>
      <c r="Q17" s="21">
        <v>0.67634988721286604</v>
      </c>
      <c r="R17" s="21"/>
      <c r="S17" s="21">
        <v>0.698908747813903</v>
      </c>
      <c r="T17" s="21">
        <v>0.69616521882524895</v>
      </c>
      <c r="U17" s="21">
        <v>0.78552130069284198</v>
      </c>
      <c r="V17" s="21">
        <v>0.74560937405655703</v>
      </c>
      <c r="W17" s="21">
        <v>0.83515721746787297</v>
      </c>
      <c r="X17" s="21">
        <v>0.66860601443276801</v>
      </c>
      <c r="Y17" s="21">
        <v>0.67696037375545204</v>
      </c>
      <c r="Z17" s="21">
        <v>0.68882500763260601</v>
      </c>
      <c r="AA17" s="21">
        <v>0.74749610943550504</v>
      </c>
      <c r="AB17" s="21">
        <v>0.65779552148466502</v>
      </c>
      <c r="AC17" s="21">
        <v>0.69673551529463196</v>
      </c>
      <c r="AD17" s="21">
        <v>0.65316411769296501</v>
      </c>
      <c r="AE17" s="21"/>
      <c r="AF17" s="21">
        <v>0.70909848635362605</v>
      </c>
      <c r="AG17" s="21">
        <v>0.74726496819011001</v>
      </c>
      <c r="AH17" s="21">
        <v>0.64679570737646497</v>
      </c>
      <c r="AI17" s="21"/>
      <c r="AJ17" s="21">
        <v>0.692169119555892</v>
      </c>
      <c r="AK17" s="21">
        <v>0.73910634367217698</v>
      </c>
      <c r="AL17" s="21">
        <v>0.72039988770470198</v>
      </c>
      <c r="AM17" s="21">
        <v>0.70404815716722602</v>
      </c>
      <c r="AN17" s="21">
        <v>0.69868426665374905</v>
      </c>
      <c r="AO17" s="21"/>
      <c r="AP17" s="21">
        <v>0.70282768571472298</v>
      </c>
      <c r="AQ17" s="21">
        <v>0.75365422619301503</v>
      </c>
      <c r="AR17" s="21">
        <v>0.75843242395065102</v>
      </c>
      <c r="AS17" s="21"/>
      <c r="AT17" s="21">
        <v>0.70856941579119204</v>
      </c>
      <c r="AU17" s="21">
        <v>0.71879065488306904</v>
      </c>
      <c r="AV17" s="21">
        <v>0.65490603723535101</v>
      </c>
      <c r="AW17" s="21">
        <v>0.71087413705408098</v>
      </c>
      <c r="AX17" s="21">
        <v>0.74353224437555698</v>
      </c>
      <c r="AY17" s="21">
        <v>0.68971277960247701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Y26"/>
  <sheetViews>
    <sheetView showGridLines="0" topLeftCell="A4" workbookViewId="0">
      <pane xSplit="2" topLeftCell="C1" activePane="topRight" state="frozen"/>
      <selection activeCell="AV1" sqref="AV1:AV1048576"/>
      <selection pane="topRight" activeCell="G11" sqref="G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413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71</v>
      </c>
      <c r="D7" s="10">
        <v>32</v>
      </c>
      <c r="E7" s="10">
        <v>39</v>
      </c>
      <c r="F7" s="10"/>
      <c r="G7" s="10">
        <v>13</v>
      </c>
      <c r="H7" s="10">
        <v>10</v>
      </c>
      <c r="I7" s="10">
        <v>13</v>
      </c>
      <c r="J7" s="10">
        <v>11</v>
      </c>
      <c r="K7" s="10">
        <v>13</v>
      </c>
      <c r="L7" s="10">
        <v>11</v>
      </c>
      <c r="M7" s="10"/>
      <c r="N7" s="10">
        <v>14</v>
      </c>
      <c r="O7" s="10">
        <v>23</v>
      </c>
      <c r="P7" s="10">
        <v>17</v>
      </c>
      <c r="Q7" s="10">
        <v>17</v>
      </c>
      <c r="R7" s="10"/>
      <c r="S7" s="10">
        <v>5</v>
      </c>
      <c r="T7" s="10">
        <v>11</v>
      </c>
      <c r="U7" s="10">
        <v>6</v>
      </c>
      <c r="V7" s="10">
        <v>9</v>
      </c>
      <c r="W7" s="10">
        <v>6</v>
      </c>
      <c r="X7" s="10">
        <v>5</v>
      </c>
      <c r="Y7" s="10">
        <v>9</v>
      </c>
      <c r="Z7" s="10">
        <v>4</v>
      </c>
      <c r="AA7" s="10">
        <v>6</v>
      </c>
      <c r="AB7" s="10">
        <v>6</v>
      </c>
      <c r="AC7" s="10">
        <v>1</v>
      </c>
      <c r="AD7" s="10">
        <v>3</v>
      </c>
      <c r="AE7" s="10"/>
      <c r="AF7" s="10">
        <v>30</v>
      </c>
      <c r="AG7" s="10">
        <v>17</v>
      </c>
      <c r="AH7" s="10">
        <v>16</v>
      </c>
      <c r="AI7" s="10"/>
      <c r="AJ7" s="10">
        <v>25</v>
      </c>
      <c r="AK7" s="10">
        <v>19</v>
      </c>
      <c r="AL7" s="10">
        <v>4</v>
      </c>
      <c r="AM7" s="10">
        <v>3</v>
      </c>
      <c r="AN7" s="10">
        <v>10</v>
      </c>
      <c r="AO7" s="10"/>
      <c r="AP7" s="10">
        <v>14</v>
      </c>
      <c r="AQ7" s="10">
        <v>22</v>
      </c>
      <c r="AR7" s="10">
        <v>5</v>
      </c>
      <c r="AS7" s="10"/>
      <c r="AT7" s="10">
        <v>27</v>
      </c>
      <c r="AU7" s="10">
        <v>16</v>
      </c>
      <c r="AV7" s="10">
        <v>9</v>
      </c>
      <c r="AW7" s="10">
        <v>8</v>
      </c>
      <c r="AX7" s="10">
        <v>10</v>
      </c>
      <c r="AY7" s="10">
        <v>1</v>
      </c>
    </row>
    <row r="8" spans="2:51" ht="30" customHeight="1" x14ac:dyDescent="0.35">
      <c r="B8" s="11" t="s">
        <v>19</v>
      </c>
      <c r="C8" s="11">
        <v>72</v>
      </c>
      <c r="D8" s="11">
        <v>35</v>
      </c>
      <c r="E8" s="11">
        <v>37</v>
      </c>
      <c r="F8" s="11"/>
      <c r="G8" s="11">
        <v>13</v>
      </c>
      <c r="H8" s="11">
        <v>12</v>
      </c>
      <c r="I8" s="11">
        <v>14</v>
      </c>
      <c r="J8" s="11">
        <v>10</v>
      </c>
      <c r="K8" s="11">
        <v>12</v>
      </c>
      <c r="L8" s="11">
        <v>10</v>
      </c>
      <c r="M8" s="11"/>
      <c r="N8" s="11">
        <v>16</v>
      </c>
      <c r="O8" s="11">
        <v>22</v>
      </c>
      <c r="P8" s="11">
        <v>17</v>
      </c>
      <c r="Q8" s="11">
        <v>16</v>
      </c>
      <c r="R8" s="11"/>
      <c r="S8" s="11">
        <v>5</v>
      </c>
      <c r="T8" s="11">
        <v>10</v>
      </c>
      <c r="U8" s="11">
        <v>6</v>
      </c>
      <c r="V8" s="11">
        <v>9</v>
      </c>
      <c r="W8" s="11">
        <v>6</v>
      </c>
      <c r="X8" s="11">
        <v>5</v>
      </c>
      <c r="Y8" s="11">
        <v>8</v>
      </c>
      <c r="Z8" s="11">
        <v>4</v>
      </c>
      <c r="AA8" s="11">
        <v>5</v>
      </c>
      <c r="AB8" s="11">
        <v>8</v>
      </c>
      <c r="AC8" s="11">
        <v>1</v>
      </c>
      <c r="AD8" s="11">
        <v>4</v>
      </c>
      <c r="AE8" s="11"/>
      <c r="AF8" s="11">
        <v>30</v>
      </c>
      <c r="AG8" s="11">
        <v>18</v>
      </c>
      <c r="AH8" s="11">
        <v>16</v>
      </c>
      <c r="AI8" s="11"/>
      <c r="AJ8" s="11">
        <v>25</v>
      </c>
      <c r="AK8" s="11">
        <v>19</v>
      </c>
      <c r="AL8" s="11">
        <v>4</v>
      </c>
      <c r="AM8" s="11">
        <v>3</v>
      </c>
      <c r="AN8" s="11">
        <v>9</v>
      </c>
      <c r="AO8" s="11"/>
      <c r="AP8" s="11">
        <v>13</v>
      </c>
      <c r="AQ8" s="11">
        <v>22</v>
      </c>
      <c r="AR8" s="11">
        <v>6</v>
      </c>
      <c r="AS8" s="11"/>
      <c r="AT8" s="11">
        <v>27</v>
      </c>
      <c r="AU8" s="11">
        <v>17</v>
      </c>
      <c r="AV8" s="11">
        <v>9</v>
      </c>
      <c r="AW8" s="11">
        <v>8</v>
      </c>
      <c r="AX8" s="11">
        <v>10</v>
      </c>
      <c r="AY8" s="11">
        <v>1</v>
      </c>
    </row>
    <row r="9" spans="2:51" ht="29" x14ac:dyDescent="0.35">
      <c r="B9" s="18" t="s">
        <v>406</v>
      </c>
      <c r="C9" s="17">
        <v>0.32456778787017998</v>
      </c>
      <c r="D9" s="17">
        <v>0.31537420536586502</v>
      </c>
      <c r="E9" s="17">
        <v>0.33338275145080698</v>
      </c>
      <c r="F9" s="17"/>
      <c r="G9" s="17">
        <v>0.37444230870834899</v>
      </c>
      <c r="H9" s="17">
        <v>0.33284224285507602</v>
      </c>
      <c r="I9" s="17">
        <v>0.13998701749113601</v>
      </c>
      <c r="J9" s="17">
        <v>0.47968278708776702</v>
      </c>
      <c r="K9" s="17">
        <v>0.31480159084765702</v>
      </c>
      <c r="L9" s="17">
        <v>0.34886598785366402</v>
      </c>
      <c r="M9" s="17"/>
      <c r="N9" s="17">
        <v>0.35769628216594701</v>
      </c>
      <c r="O9" s="17">
        <v>0.398488254410099</v>
      </c>
      <c r="P9" s="17">
        <v>0.15805708611622801</v>
      </c>
      <c r="Q9" s="17">
        <v>0.36646696734933798</v>
      </c>
      <c r="R9" s="17"/>
      <c r="S9" s="17">
        <v>0.58184987138321997</v>
      </c>
      <c r="T9" s="17">
        <v>0.25745175429922401</v>
      </c>
      <c r="U9" s="17">
        <v>0.30996445064363098</v>
      </c>
      <c r="V9" s="17">
        <v>0.46264712952518999</v>
      </c>
      <c r="W9" s="17">
        <v>0.16290204116573301</v>
      </c>
      <c r="X9" s="17">
        <v>0</v>
      </c>
      <c r="Y9" s="17">
        <v>0.33871451182318102</v>
      </c>
      <c r="Z9" s="17">
        <v>0.25267596590733599</v>
      </c>
      <c r="AA9" s="17">
        <v>0.33913790882381001</v>
      </c>
      <c r="AB9" s="17">
        <v>0.38022297754280998</v>
      </c>
      <c r="AC9" s="17">
        <v>0</v>
      </c>
      <c r="AD9" s="17">
        <v>0.60262003375126705</v>
      </c>
      <c r="AE9" s="17"/>
      <c r="AF9" s="17">
        <v>0.227176855885418</v>
      </c>
      <c r="AG9" s="17">
        <v>0.452891594075924</v>
      </c>
      <c r="AH9" s="17">
        <v>0.28350068636401099</v>
      </c>
      <c r="AI9" s="17"/>
      <c r="AJ9" s="17">
        <v>0.27930655881777899</v>
      </c>
      <c r="AK9" s="17">
        <v>0.37933210267355</v>
      </c>
      <c r="AL9" s="17">
        <v>0</v>
      </c>
      <c r="AM9" s="17">
        <v>0.27548277568256202</v>
      </c>
      <c r="AN9" s="17">
        <v>0.28551309274138997</v>
      </c>
      <c r="AO9" s="17"/>
      <c r="AP9" s="17">
        <v>0.44044140915411201</v>
      </c>
      <c r="AQ9" s="17">
        <v>0.36602326582981898</v>
      </c>
      <c r="AR9" s="17">
        <v>0</v>
      </c>
      <c r="AS9" s="17"/>
      <c r="AT9" s="17">
        <v>0.30356333162351901</v>
      </c>
      <c r="AU9" s="17">
        <v>0.44678822664019202</v>
      </c>
      <c r="AV9" s="17">
        <v>9.9746742812004505E-2</v>
      </c>
      <c r="AW9" s="17">
        <v>0.25761105093251502</v>
      </c>
      <c r="AX9" s="17">
        <v>0.36310463862817499</v>
      </c>
      <c r="AY9" s="17">
        <v>1</v>
      </c>
    </row>
    <row r="10" spans="2:51" ht="43.5" x14ac:dyDescent="0.35">
      <c r="B10" s="18" t="s">
        <v>407</v>
      </c>
      <c r="C10" s="17">
        <v>0.26479243104047001</v>
      </c>
      <c r="D10" s="17">
        <v>0.30410260224825197</v>
      </c>
      <c r="E10" s="17">
        <v>0.22710116896911201</v>
      </c>
      <c r="F10" s="17"/>
      <c r="G10" s="17">
        <v>0.22636101791194799</v>
      </c>
      <c r="H10" s="17">
        <v>0.29997740226428299</v>
      </c>
      <c r="I10" s="17">
        <v>0.206649846395909</v>
      </c>
      <c r="J10" s="17">
        <v>0.28630066414165201</v>
      </c>
      <c r="K10" s="17">
        <v>0.23590821401047901</v>
      </c>
      <c r="L10" s="17">
        <v>0.35933920837203098</v>
      </c>
      <c r="M10" s="17"/>
      <c r="N10" s="17">
        <v>0.13153192745220099</v>
      </c>
      <c r="O10" s="17">
        <v>0.32828340288185898</v>
      </c>
      <c r="P10" s="17">
        <v>0.38129439290148998</v>
      </c>
      <c r="Q10" s="17">
        <v>0.18906382844453301</v>
      </c>
      <c r="R10" s="17"/>
      <c r="S10" s="17">
        <v>0.183261281301936</v>
      </c>
      <c r="T10" s="17">
        <v>0.365074693512494</v>
      </c>
      <c r="U10" s="17">
        <v>0.30101032443508002</v>
      </c>
      <c r="V10" s="17">
        <v>0.46675170664431698</v>
      </c>
      <c r="W10" s="17">
        <v>0</v>
      </c>
      <c r="X10" s="17">
        <v>0.184721550969416</v>
      </c>
      <c r="Y10" s="17">
        <v>0.33194722074466398</v>
      </c>
      <c r="Z10" s="17">
        <v>0.25267596590733599</v>
      </c>
      <c r="AA10" s="17">
        <v>0</v>
      </c>
      <c r="AB10" s="17">
        <v>0.14752799493339999</v>
      </c>
      <c r="AC10" s="17">
        <v>1</v>
      </c>
      <c r="AD10" s="17">
        <v>0.30776404674423702</v>
      </c>
      <c r="AE10" s="17"/>
      <c r="AF10" s="17">
        <v>0.33329216447936799</v>
      </c>
      <c r="AG10" s="17">
        <v>0.18699699350995799</v>
      </c>
      <c r="AH10" s="17">
        <v>0.36656945366189603</v>
      </c>
      <c r="AI10" s="17"/>
      <c r="AJ10" s="17">
        <v>0.240921578203588</v>
      </c>
      <c r="AK10" s="17">
        <v>0.31621125554544899</v>
      </c>
      <c r="AL10" s="17">
        <v>0</v>
      </c>
      <c r="AM10" s="17">
        <v>0.71768193013187198</v>
      </c>
      <c r="AN10" s="17">
        <v>0.29057106216733702</v>
      </c>
      <c r="AO10" s="17"/>
      <c r="AP10" s="17">
        <v>0.29654928778279199</v>
      </c>
      <c r="AQ10" s="17">
        <v>0.27170844596900601</v>
      </c>
      <c r="AR10" s="17">
        <v>0</v>
      </c>
      <c r="AS10" s="17"/>
      <c r="AT10" s="17">
        <v>0.33610420701195898</v>
      </c>
      <c r="AU10" s="17">
        <v>0.23052206123840499</v>
      </c>
      <c r="AV10" s="17">
        <v>0.460403238064715</v>
      </c>
      <c r="AW10" s="17">
        <v>0.25217298727455301</v>
      </c>
      <c r="AX10" s="17">
        <v>0</v>
      </c>
      <c r="AY10" s="17">
        <v>0</v>
      </c>
    </row>
    <row r="11" spans="2:51" x14ac:dyDescent="0.35">
      <c r="B11" s="18" t="s">
        <v>393</v>
      </c>
      <c r="C11" s="17">
        <v>0.253342821355305</v>
      </c>
      <c r="D11" s="17">
        <v>0.28416942846281001</v>
      </c>
      <c r="E11" s="17">
        <v>0.223785745118767</v>
      </c>
      <c r="F11" s="17"/>
      <c r="G11" s="17">
        <v>0.30120307287929798</v>
      </c>
      <c r="H11" s="17">
        <v>0.230837265215348</v>
      </c>
      <c r="I11" s="17">
        <v>0.295189504719713</v>
      </c>
      <c r="J11" s="17">
        <v>0.280908567779246</v>
      </c>
      <c r="K11" s="17">
        <v>0.21745567198632901</v>
      </c>
      <c r="L11" s="17">
        <v>0.18065071805778399</v>
      </c>
      <c r="M11" s="17"/>
      <c r="N11" s="17">
        <v>0.144766779376859</v>
      </c>
      <c r="O11" s="17">
        <v>0.34110849948097999</v>
      </c>
      <c r="P11" s="17">
        <v>0.24748568541507901</v>
      </c>
      <c r="Q11" s="17">
        <v>0.24922339344514699</v>
      </c>
      <c r="R11" s="17"/>
      <c r="S11" s="17">
        <v>0</v>
      </c>
      <c r="T11" s="17">
        <v>8.8868895152115004E-2</v>
      </c>
      <c r="U11" s="17">
        <v>0.32676234892200301</v>
      </c>
      <c r="V11" s="17">
        <v>0.40596550974827</v>
      </c>
      <c r="W11" s="17">
        <v>0.38180484288538902</v>
      </c>
      <c r="X11" s="17">
        <v>0</v>
      </c>
      <c r="Y11" s="17">
        <v>0.33593095565333198</v>
      </c>
      <c r="Z11" s="17">
        <v>0</v>
      </c>
      <c r="AA11" s="17">
        <v>0.48481534428341999</v>
      </c>
      <c r="AB11" s="17">
        <v>0.17517776712958899</v>
      </c>
      <c r="AC11" s="17">
        <v>1</v>
      </c>
      <c r="AD11" s="17">
        <v>0.30776404674423702</v>
      </c>
      <c r="AE11" s="17"/>
      <c r="AF11" s="17">
        <v>0.35299152561470898</v>
      </c>
      <c r="AG11" s="17">
        <v>0.17342809854449701</v>
      </c>
      <c r="AH11" s="17">
        <v>0.22778588415515999</v>
      </c>
      <c r="AI11" s="17"/>
      <c r="AJ11" s="17">
        <v>0.33009801162138203</v>
      </c>
      <c r="AK11" s="17">
        <v>0.15127618769221299</v>
      </c>
      <c r="AL11" s="17">
        <v>0.26941462682729</v>
      </c>
      <c r="AM11" s="17">
        <v>0.71768193013187198</v>
      </c>
      <c r="AN11" s="17">
        <v>0.19111271168219199</v>
      </c>
      <c r="AO11" s="17"/>
      <c r="AP11" s="17">
        <v>6.6389713882704093E-2</v>
      </c>
      <c r="AQ11" s="17">
        <v>0.191959025445782</v>
      </c>
      <c r="AR11" s="17">
        <v>0.18903175239543199</v>
      </c>
      <c r="AS11" s="17"/>
      <c r="AT11" s="17">
        <v>0.188885517646454</v>
      </c>
      <c r="AU11" s="17">
        <v>0.187432283171236</v>
      </c>
      <c r="AV11" s="17">
        <v>0.54854379986649704</v>
      </c>
      <c r="AW11" s="17">
        <v>0</v>
      </c>
      <c r="AX11" s="17">
        <v>0.474002213562559</v>
      </c>
      <c r="AY11" s="17">
        <v>0</v>
      </c>
    </row>
    <row r="12" spans="2:51" ht="43.5" x14ac:dyDescent="0.35">
      <c r="B12" s="18" t="s">
        <v>408</v>
      </c>
      <c r="C12" s="17">
        <v>0.23845723793583101</v>
      </c>
      <c r="D12" s="17">
        <v>0.27556475479115999</v>
      </c>
      <c r="E12" s="17">
        <v>0.20287791839487099</v>
      </c>
      <c r="F12" s="17"/>
      <c r="G12" s="17">
        <v>0.15628070764086799</v>
      </c>
      <c r="H12" s="17">
        <v>7.57042537094815E-2</v>
      </c>
      <c r="I12" s="17">
        <v>0.24656892709959799</v>
      </c>
      <c r="J12" s="17">
        <v>0.39148725601774398</v>
      </c>
      <c r="K12" s="17">
        <v>0.15947563781216001</v>
      </c>
      <c r="L12" s="17">
        <v>0.45924300337845397</v>
      </c>
      <c r="M12" s="17"/>
      <c r="N12" s="17">
        <v>0.22981969725116</v>
      </c>
      <c r="O12" s="17">
        <v>0.21658876383211401</v>
      </c>
      <c r="P12" s="17">
        <v>0.218374336581076</v>
      </c>
      <c r="Q12" s="17">
        <v>0.298475795575457</v>
      </c>
      <c r="R12" s="17"/>
      <c r="S12" s="17">
        <v>0.183261281301936</v>
      </c>
      <c r="T12" s="17">
        <v>0.46304720824895002</v>
      </c>
      <c r="U12" s="17">
        <v>0</v>
      </c>
      <c r="V12" s="17">
        <v>0.10154575107554401</v>
      </c>
      <c r="W12" s="17">
        <v>0.15505789024390801</v>
      </c>
      <c r="X12" s="17">
        <v>0</v>
      </c>
      <c r="Y12" s="17">
        <v>0.107106620114334</v>
      </c>
      <c r="Z12" s="17">
        <v>0.50758030384006803</v>
      </c>
      <c r="AA12" s="17">
        <v>0.34904877032610498</v>
      </c>
      <c r="AB12" s="17">
        <v>0.152269222084049</v>
      </c>
      <c r="AC12" s="17">
        <v>0</v>
      </c>
      <c r="AD12" s="17">
        <v>1</v>
      </c>
      <c r="AE12" s="17"/>
      <c r="AF12" s="17">
        <v>0.25958565285816398</v>
      </c>
      <c r="AG12" s="17">
        <v>0.17724448654013999</v>
      </c>
      <c r="AH12" s="17">
        <v>0.33422070201568599</v>
      </c>
      <c r="AI12" s="17"/>
      <c r="AJ12" s="17">
        <v>0.36175017797465697</v>
      </c>
      <c r="AK12" s="17">
        <v>4.8554227337679202E-2</v>
      </c>
      <c r="AL12" s="17">
        <v>0.248844640569926</v>
      </c>
      <c r="AM12" s="17">
        <v>0.27548277568256202</v>
      </c>
      <c r="AN12" s="17">
        <v>0.18705867251885799</v>
      </c>
      <c r="AO12" s="17"/>
      <c r="AP12" s="17">
        <v>0.44427551540846799</v>
      </c>
      <c r="AQ12" s="17">
        <v>4.1274901867949597E-2</v>
      </c>
      <c r="AR12" s="17">
        <v>0.17459905215651</v>
      </c>
      <c r="AS12" s="17"/>
      <c r="AT12" s="17">
        <v>0.378765640259976</v>
      </c>
      <c r="AU12" s="17">
        <v>0.30212480252896801</v>
      </c>
      <c r="AV12" s="17">
        <v>0.100072392739243</v>
      </c>
      <c r="AW12" s="17">
        <v>0.128970026894733</v>
      </c>
      <c r="AX12" s="17">
        <v>0</v>
      </c>
      <c r="AY12" s="17">
        <v>0</v>
      </c>
    </row>
    <row r="13" spans="2:51" ht="43.5" x14ac:dyDescent="0.35">
      <c r="B13" s="18" t="s">
        <v>397</v>
      </c>
      <c r="C13" s="17">
        <v>0.22039197718505299</v>
      </c>
      <c r="D13" s="17">
        <v>0.23578388222522501</v>
      </c>
      <c r="E13" s="17">
        <v>0.20563395632627501</v>
      </c>
      <c r="F13" s="17"/>
      <c r="G13" s="17">
        <v>7.0979054484414203E-2</v>
      </c>
      <c r="H13" s="17">
        <v>7.57042537094815E-2</v>
      </c>
      <c r="I13" s="17">
        <v>0.25679286677372098</v>
      </c>
      <c r="J13" s="17">
        <v>0.36745741934002601</v>
      </c>
      <c r="K13" s="17">
        <v>0.310922402420162</v>
      </c>
      <c r="L13" s="17">
        <v>0.27240277799486901</v>
      </c>
      <c r="M13" s="17"/>
      <c r="N13" s="17">
        <v>0.21956114732724299</v>
      </c>
      <c r="O13" s="17">
        <v>0.16092548476520599</v>
      </c>
      <c r="P13" s="17">
        <v>0.16918820050990299</v>
      </c>
      <c r="Q13" s="17">
        <v>0.35704766215748301</v>
      </c>
      <c r="R13" s="17"/>
      <c r="S13" s="17">
        <v>0.18083133871098001</v>
      </c>
      <c r="T13" s="17">
        <v>0.26573951921557099</v>
      </c>
      <c r="U13" s="17">
        <v>0.151410276873362</v>
      </c>
      <c r="V13" s="17">
        <v>0.198036125740508</v>
      </c>
      <c r="W13" s="17">
        <v>0.14855454285434999</v>
      </c>
      <c r="X13" s="17">
        <v>0.234910572432623</v>
      </c>
      <c r="Y13" s="17">
        <v>0.341532622973647</v>
      </c>
      <c r="Z13" s="17">
        <v>0</v>
      </c>
      <c r="AA13" s="17">
        <v>0.17031339368886</v>
      </c>
      <c r="AB13" s="17">
        <v>0.31540649280395699</v>
      </c>
      <c r="AC13" s="17">
        <v>0</v>
      </c>
      <c r="AD13" s="17">
        <v>0.30776404674423702</v>
      </c>
      <c r="AE13" s="17"/>
      <c r="AF13" s="17">
        <v>0.36226811122202301</v>
      </c>
      <c r="AG13" s="17">
        <v>0.132429298230689</v>
      </c>
      <c r="AH13" s="17">
        <v>0.17025914802917599</v>
      </c>
      <c r="AI13" s="17"/>
      <c r="AJ13" s="17">
        <v>0.28044690929983501</v>
      </c>
      <c r="AK13" s="17">
        <v>0.17349886768596601</v>
      </c>
      <c r="AL13" s="17">
        <v>0</v>
      </c>
      <c r="AM13" s="17">
        <v>0.27548277568256202</v>
      </c>
      <c r="AN13" s="17">
        <v>0.19235641157604</v>
      </c>
      <c r="AO13" s="17"/>
      <c r="AP13" s="17">
        <v>0.20341742081958</v>
      </c>
      <c r="AQ13" s="17">
        <v>0.223120787583511</v>
      </c>
      <c r="AR13" s="17">
        <v>0</v>
      </c>
      <c r="AS13" s="17"/>
      <c r="AT13" s="17">
        <v>0.223669825225326</v>
      </c>
      <c r="AU13" s="17">
        <v>0.242995158600184</v>
      </c>
      <c r="AV13" s="17">
        <v>0.199819135551248</v>
      </c>
      <c r="AW13" s="17">
        <v>0.12568687357804201</v>
      </c>
      <c r="AX13" s="17">
        <v>0.282896663783131</v>
      </c>
      <c r="AY13" s="17">
        <v>0</v>
      </c>
    </row>
    <row r="14" spans="2:51" ht="43.5" x14ac:dyDescent="0.35">
      <c r="B14" s="18" t="s">
        <v>402</v>
      </c>
      <c r="C14" s="17">
        <v>0.20568834194684599</v>
      </c>
      <c r="D14" s="17">
        <v>0.22820915079503101</v>
      </c>
      <c r="E14" s="17">
        <v>0.184095006627364</v>
      </c>
      <c r="F14" s="17"/>
      <c r="G14" s="17">
        <v>0.29253473921953799</v>
      </c>
      <c r="H14" s="17">
        <v>0.29997740226428299</v>
      </c>
      <c r="I14" s="17">
        <v>9.0300913112283804E-2</v>
      </c>
      <c r="J14" s="17">
        <v>0.20050842206509001</v>
      </c>
      <c r="K14" s="17">
        <v>0.17403365598235701</v>
      </c>
      <c r="L14" s="17">
        <v>0.18065071805778399</v>
      </c>
      <c r="M14" s="17"/>
      <c r="N14" s="17">
        <v>0.19943966799860499</v>
      </c>
      <c r="O14" s="17">
        <v>0.29256562594855301</v>
      </c>
      <c r="P14" s="17">
        <v>0.17090180393308199</v>
      </c>
      <c r="Q14" s="17">
        <v>0.12990265307313001</v>
      </c>
      <c r="R14" s="17"/>
      <c r="S14" s="17">
        <v>0.206056389728418</v>
      </c>
      <c r="T14" s="17">
        <v>0.27893856580900001</v>
      </c>
      <c r="U14" s="17">
        <v>0</v>
      </c>
      <c r="V14" s="17">
        <v>0.355361172562774</v>
      </c>
      <c r="W14" s="17">
        <v>0</v>
      </c>
      <c r="X14" s="17">
        <v>0.234910572432623</v>
      </c>
      <c r="Y14" s="17">
        <v>0.34507981232956803</v>
      </c>
      <c r="Z14" s="17">
        <v>0</v>
      </c>
      <c r="AA14" s="17">
        <v>0</v>
      </c>
      <c r="AB14" s="17">
        <v>0.140228725674368</v>
      </c>
      <c r="AC14" s="17">
        <v>1</v>
      </c>
      <c r="AD14" s="17">
        <v>0.30776404674423702</v>
      </c>
      <c r="AE14" s="17"/>
      <c r="AF14" s="17">
        <v>0.27586167245453902</v>
      </c>
      <c r="AG14" s="17">
        <v>0.25438314249508498</v>
      </c>
      <c r="AH14" s="17">
        <v>6.0780335534239303E-2</v>
      </c>
      <c r="AI14" s="17"/>
      <c r="AJ14" s="17">
        <v>0.11937376798737501</v>
      </c>
      <c r="AK14" s="17">
        <v>0.34601410465082599</v>
      </c>
      <c r="AL14" s="17">
        <v>0</v>
      </c>
      <c r="AM14" s="17">
        <v>0.71768193013187198</v>
      </c>
      <c r="AN14" s="17">
        <v>0</v>
      </c>
      <c r="AO14" s="17"/>
      <c r="AP14" s="17">
        <v>0.147477739959466</v>
      </c>
      <c r="AQ14" s="17">
        <v>0.202836864383557</v>
      </c>
      <c r="AR14" s="17">
        <v>0</v>
      </c>
      <c r="AS14" s="17"/>
      <c r="AT14" s="17">
        <v>0.24437655419024901</v>
      </c>
      <c r="AU14" s="17">
        <v>5.42719986626699E-2</v>
      </c>
      <c r="AV14" s="17">
        <v>0.45346993820795201</v>
      </c>
      <c r="AW14" s="17">
        <v>0.12451040706321601</v>
      </c>
      <c r="AX14" s="17">
        <v>0.213687520899145</v>
      </c>
      <c r="AY14" s="17">
        <v>0</v>
      </c>
    </row>
    <row r="15" spans="2:51" ht="43.5" x14ac:dyDescent="0.35">
      <c r="B15" s="18" t="s">
        <v>409</v>
      </c>
      <c r="C15" s="17">
        <v>0.205496925354518</v>
      </c>
      <c r="D15" s="17">
        <v>0.23033163149819999</v>
      </c>
      <c r="E15" s="17">
        <v>0.18168498587506399</v>
      </c>
      <c r="F15" s="17"/>
      <c r="G15" s="17">
        <v>0.22395954221681</v>
      </c>
      <c r="H15" s="17">
        <v>0.26875987241488403</v>
      </c>
      <c r="I15" s="17">
        <v>7.1007977850123305E-2</v>
      </c>
      <c r="J15" s="17">
        <v>0.280908567779246</v>
      </c>
      <c r="K15" s="17">
        <v>0.159303383385138</v>
      </c>
      <c r="L15" s="17">
        <v>0.262370945503548</v>
      </c>
      <c r="M15" s="17"/>
      <c r="N15" s="17">
        <v>0.124645300048221</v>
      </c>
      <c r="O15" s="17">
        <v>0.201835480265144</v>
      </c>
      <c r="P15" s="17">
        <v>0.249021994610852</v>
      </c>
      <c r="Q15" s="17">
        <v>0.24616724665591699</v>
      </c>
      <c r="R15" s="17"/>
      <c r="S15" s="17">
        <v>0.192532200352867</v>
      </c>
      <c r="T15" s="17">
        <v>0.47213070167097798</v>
      </c>
      <c r="U15" s="17">
        <v>0.14520249418263201</v>
      </c>
      <c r="V15" s="17">
        <v>0.198036125740508</v>
      </c>
      <c r="W15" s="17">
        <v>0.233250300031039</v>
      </c>
      <c r="X15" s="17">
        <v>0.184721550969416</v>
      </c>
      <c r="Y15" s="17">
        <v>0.23076488514481799</v>
      </c>
      <c r="Z15" s="17">
        <v>0.23751535822719899</v>
      </c>
      <c r="AA15" s="17">
        <v>0</v>
      </c>
      <c r="AB15" s="17">
        <v>0</v>
      </c>
      <c r="AC15" s="17">
        <v>0</v>
      </c>
      <c r="AD15" s="17">
        <v>0.30776404674423702</v>
      </c>
      <c r="AE15" s="17"/>
      <c r="AF15" s="17">
        <v>0.26643740885947198</v>
      </c>
      <c r="AG15" s="17">
        <v>0.16852198508598601</v>
      </c>
      <c r="AH15" s="17">
        <v>0.18215044860995799</v>
      </c>
      <c r="AI15" s="17"/>
      <c r="AJ15" s="17">
        <v>0.25153833698182798</v>
      </c>
      <c r="AK15" s="17">
        <v>0.25163978633447598</v>
      </c>
      <c r="AL15" s="17">
        <v>0</v>
      </c>
      <c r="AM15" s="17">
        <v>0.27548277568256202</v>
      </c>
      <c r="AN15" s="17">
        <v>0</v>
      </c>
      <c r="AO15" s="17"/>
      <c r="AP15" s="17">
        <v>0.28908334444624201</v>
      </c>
      <c r="AQ15" s="17">
        <v>0.23333258593495201</v>
      </c>
      <c r="AR15" s="17">
        <v>0</v>
      </c>
      <c r="AS15" s="17"/>
      <c r="AT15" s="17">
        <v>0.259251059503389</v>
      </c>
      <c r="AU15" s="17">
        <v>5.42719986626699E-2</v>
      </c>
      <c r="AV15" s="17">
        <v>0.199819135551248</v>
      </c>
      <c r="AW15" s="17">
        <v>0.25295444820712099</v>
      </c>
      <c r="AX15" s="17">
        <v>0.30390523906846001</v>
      </c>
      <c r="AY15" s="17">
        <v>0</v>
      </c>
    </row>
    <row r="16" spans="2:51" ht="29" x14ac:dyDescent="0.35">
      <c r="B16" s="18" t="s">
        <v>401</v>
      </c>
      <c r="C16" s="17">
        <v>0.19555717190077901</v>
      </c>
      <c r="D16" s="17">
        <v>0.23514247053179901</v>
      </c>
      <c r="E16" s="17">
        <v>0.157602112967345</v>
      </c>
      <c r="F16" s="17"/>
      <c r="G16" s="17">
        <v>0.391345981464022</v>
      </c>
      <c r="H16" s="17">
        <v>0.34633788679334498</v>
      </c>
      <c r="I16" s="17">
        <v>8.7898957042562606E-2</v>
      </c>
      <c r="J16" s="17">
        <v>8.7717862626007101E-2</v>
      </c>
      <c r="K16" s="17">
        <v>7.1662727574631102E-2</v>
      </c>
      <c r="L16" s="17">
        <v>0.17165881800496399</v>
      </c>
      <c r="M16" s="17"/>
      <c r="N16" s="17">
        <v>0.111381881072809</v>
      </c>
      <c r="O16" s="17">
        <v>0.13695515330437499</v>
      </c>
      <c r="P16" s="17">
        <v>0.31379057826658802</v>
      </c>
      <c r="Q16" s="17">
        <v>0.23557972723839499</v>
      </c>
      <c r="R16" s="17"/>
      <c r="S16" s="17">
        <v>0.37336353906384601</v>
      </c>
      <c r="T16" s="17">
        <v>0.188970607151978</v>
      </c>
      <c r="U16" s="17">
        <v>0.32676234892200301</v>
      </c>
      <c r="V16" s="17">
        <v>0.10154575107554401</v>
      </c>
      <c r="W16" s="17">
        <v>0.384930982881659</v>
      </c>
      <c r="X16" s="17">
        <v>0.38721710975798701</v>
      </c>
      <c r="Y16" s="17">
        <v>0</v>
      </c>
      <c r="Z16" s="17">
        <v>0</v>
      </c>
      <c r="AA16" s="17">
        <v>0</v>
      </c>
      <c r="AB16" s="17">
        <v>0.38479629017859501</v>
      </c>
      <c r="AC16" s="17">
        <v>0</v>
      </c>
      <c r="AD16" s="17">
        <v>0</v>
      </c>
      <c r="AE16" s="17"/>
      <c r="AF16" s="17">
        <v>0.17089421441087299</v>
      </c>
      <c r="AG16" s="17">
        <v>0.20857900310869701</v>
      </c>
      <c r="AH16" s="17">
        <v>0.142818172142015</v>
      </c>
      <c r="AI16" s="17"/>
      <c r="AJ16" s="17">
        <v>0.17044119763267501</v>
      </c>
      <c r="AK16" s="17">
        <v>0.206275930985622</v>
      </c>
      <c r="AL16" s="17">
        <v>0.26941462682729</v>
      </c>
      <c r="AM16" s="17">
        <v>0.27548277568256202</v>
      </c>
      <c r="AN16" s="17">
        <v>0.233828580823018</v>
      </c>
      <c r="AO16" s="17"/>
      <c r="AP16" s="17">
        <v>0.143851338492201</v>
      </c>
      <c r="AQ16" s="17">
        <v>0.284663918767673</v>
      </c>
      <c r="AR16" s="17">
        <v>0.18903175239543199</v>
      </c>
      <c r="AS16" s="17"/>
      <c r="AT16" s="17">
        <v>0.22356678471327199</v>
      </c>
      <c r="AU16" s="17">
        <v>0.166535178332372</v>
      </c>
      <c r="AV16" s="17">
        <v>0.21021699424420501</v>
      </c>
      <c r="AW16" s="17">
        <v>0</v>
      </c>
      <c r="AX16" s="17">
        <v>0.31919410573180701</v>
      </c>
      <c r="AY16" s="17">
        <v>0</v>
      </c>
    </row>
    <row r="17" spans="2:51" ht="58" x14ac:dyDescent="0.35">
      <c r="B17" s="18" t="s">
        <v>410</v>
      </c>
      <c r="C17" s="17">
        <v>0.121658770710536</v>
      </c>
      <c r="D17" s="17">
        <v>0.14639609505699799</v>
      </c>
      <c r="E17" s="17">
        <v>9.7940202557821598E-2</v>
      </c>
      <c r="F17" s="17"/>
      <c r="G17" s="17">
        <v>0.14885944151132399</v>
      </c>
      <c r="H17" s="17">
        <v>0.267413104130165</v>
      </c>
      <c r="I17" s="17">
        <v>0.12965003020765001</v>
      </c>
      <c r="J17" s="17">
        <v>8.7717862626007101E-2</v>
      </c>
      <c r="K17" s="17">
        <v>0</v>
      </c>
      <c r="L17" s="17">
        <v>8.5015679592634397E-2</v>
      </c>
      <c r="M17" s="17"/>
      <c r="N17" s="17">
        <v>0.111381881072809</v>
      </c>
      <c r="O17" s="17">
        <v>0.166050828428041</v>
      </c>
      <c r="P17" s="17">
        <v>0.135238641505181</v>
      </c>
      <c r="Q17" s="17">
        <v>5.6829448656892899E-2</v>
      </c>
      <c r="R17" s="17"/>
      <c r="S17" s="17">
        <v>0.206056389728418</v>
      </c>
      <c r="T17" s="17">
        <v>8.8868895152115004E-2</v>
      </c>
      <c r="U17" s="17">
        <v>0.22702483246028399</v>
      </c>
      <c r="V17" s="17">
        <v>0.10154575107554401</v>
      </c>
      <c r="W17" s="17">
        <v>0.14855454285434999</v>
      </c>
      <c r="X17" s="17">
        <v>0</v>
      </c>
      <c r="Y17" s="17">
        <v>0.110486267549931</v>
      </c>
      <c r="Z17" s="17">
        <v>0</v>
      </c>
      <c r="AA17" s="17">
        <v>0.16028684173079599</v>
      </c>
      <c r="AB17" s="17">
        <v>0.23269498260941099</v>
      </c>
      <c r="AC17" s="17">
        <v>0</v>
      </c>
      <c r="AD17" s="17">
        <v>0</v>
      </c>
      <c r="AE17" s="17"/>
      <c r="AF17" s="17">
        <v>0.121234183771066</v>
      </c>
      <c r="AG17" s="17">
        <v>0.100355137881228</v>
      </c>
      <c r="AH17" s="17">
        <v>5.5992629484677703E-2</v>
      </c>
      <c r="AI17" s="17"/>
      <c r="AJ17" s="17">
        <v>7.2759813271866106E-2</v>
      </c>
      <c r="AK17" s="17">
        <v>0.102898330921675</v>
      </c>
      <c r="AL17" s="17">
        <v>0</v>
      </c>
      <c r="AM17" s="17">
        <v>0.27548277568256202</v>
      </c>
      <c r="AN17" s="17">
        <v>9.2658291459660397E-2</v>
      </c>
      <c r="AO17" s="17"/>
      <c r="AP17" s="17">
        <v>6.6389713882704093E-2</v>
      </c>
      <c r="AQ17" s="17">
        <v>8.7471652707612105E-2</v>
      </c>
      <c r="AR17" s="17">
        <v>0.25512970388350598</v>
      </c>
      <c r="AS17" s="17"/>
      <c r="AT17" s="17">
        <v>3.3242615203336399E-2</v>
      </c>
      <c r="AU17" s="17">
        <v>0.159361402045434</v>
      </c>
      <c r="AV17" s="17">
        <v>0.29489299720979301</v>
      </c>
      <c r="AW17" s="17">
        <v>0</v>
      </c>
      <c r="AX17" s="17">
        <v>0.23382566499179699</v>
      </c>
      <c r="AY17" s="17">
        <v>0</v>
      </c>
    </row>
    <row r="18" spans="2:51" ht="29" x14ac:dyDescent="0.35">
      <c r="B18" s="18" t="s">
        <v>400</v>
      </c>
      <c r="C18" s="17">
        <v>0.118839345738414</v>
      </c>
      <c r="D18" s="17">
        <v>8.3890778170912006E-2</v>
      </c>
      <c r="E18" s="17">
        <v>0.15234862790975501</v>
      </c>
      <c r="F18" s="17"/>
      <c r="G18" s="17">
        <v>0.23905336907167099</v>
      </c>
      <c r="H18" s="17">
        <v>0</v>
      </c>
      <c r="I18" s="17">
        <v>0.13540083846110801</v>
      </c>
      <c r="J18" s="17">
        <v>0.17426671418678699</v>
      </c>
      <c r="K18" s="17">
        <v>0</v>
      </c>
      <c r="L18" s="17">
        <v>0.17195210996979701</v>
      </c>
      <c r="M18" s="17"/>
      <c r="N18" s="17">
        <v>7.0712467512010296E-2</v>
      </c>
      <c r="O18" s="17">
        <v>8.0750998349724906E-2</v>
      </c>
      <c r="P18" s="17">
        <v>0.21951205981618799</v>
      </c>
      <c r="Q18" s="17">
        <v>0.112901534419595</v>
      </c>
      <c r="R18" s="17"/>
      <c r="S18" s="17">
        <v>0.23731878990579999</v>
      </c>
      <c r="T18" s="17">
        <v>0.176553439492694</v>
      </c>
      <c r="U18" s="17">
        <v>0</v>
      </c>
      <c r="V18" s="17">
        <v>0.10154575107554401</v>
      </c>
      <c r="W18" s="17">
        <v>0</v>
      </c>
      <c r="X18" s="17">
        <v>0.37878789388742801</v>
      </c>
      <c r="Y18" s="17">
        <v>0.110486267549931</v>
      </c>
      <c r="Z18" s="17">
        <v>0.25267596590733599</v>
      </c>
      <c r="AA18" s="17">
        <v>0.16028684173079599</v>
      </c>
      <c r="AB18" s="17">
        <v>0</v>
      </c>
      <c r="AC18" s="17">
        <v>0</v>
      </c>
      <c r="AD18" s="17">
        <v>0</v>
      </c>
      <c r="AE18" s="17"/>
      <c r="AF18" s="17">
        <v>0.12197163969881</v>
      </c>
      <c r="AG18" s="17">
        <v>0.113605248991915</v>
      </c>
      <c r="AH18" s="17">
        <v>0.11773741542046399</v>
      </c>
      <c r="AI18" s="17"/>
      <c r="AJ18" s="17">
        <v>7.3644666336520906E-2</v>
      </c>
      <c r="AK18" s="17">
        <v>0.149187764574505</v>
      </c>
      <c r="AL18" s="17">
        <v>0</v>
      </c>
      <c r="AM18" s="17">
        <v>0.27548277568256202</v>
      </c>
      <c r="AN18" s="17">
        <v>0.200004415945576</v>
      </c>
      <c r="AO18" s="17"/>
      <c r="AP18" s="17">
        <v>6.8035675465909898E-2</v>
      </c>
      <c r="AQ18" s="17">
        <v>0.12903901387417699</v>
      </c>
      <c r="AR18" s="17">
        <v>0.20587709559701101</v>
      </c>
      <c r="AS18" s="17"/>
      <c r="AT18" s="17">
        <v>6.7236277502191202E-2</v>
      </c>
      <c r="AU18" s="17">
        <v>5.3358276179147603E-2</v>
      </c>
      <c r="AV18" s="17">
        <v>0.53108754153300997</v>
      </c>
      <c r="AW18" s="17">
        <v>0.126486113696511</v>
      </c>
      <c r="AX18" s="17">
        <v>0</v>
      </c>
      <c r="AY18" s="17">
        <v>0</v>
      </c>
    </row>
    <row r="19" spans="2:51" ht="29" x14ac:dyDescent="0.35">
      <c r="B19" s="18" t="s">
        <v>411</v>
      </c>
      <c r="C19" s="17">
        <v>0.118154399337758</v>
      </c>
      <c r="D19" s="17">
        <v>5.8111767519909797E-2</v>
      </c>
      <c r="E19" s="17">
        <v>0.17572429796116101</v>
      </c>
      <c r="F19" s="17"/>
      <c r="G19" s="17">
        <v>0.23091189373492799</v>
      </c>
      <c r="H19" s="17">
        <v>0.22900496376489299</v>
      </c>
      <c r="I19" s="17">
        <v>0</v>
      </c>
      <c r="J19" s="17">
        <v>0</v>
      </c>
      <c r="K19" s="17">
        <v>7.4715014023434598E-2</v>
      </c>
      <c r="L19" s="17">
        <v>0.172718810153349</v>
      </c>
      <c r="M19" s="17"/>
      <c r="N19" s="17">
        <v>7.0712467512010296E-2</v>
      </c>
      <c r="O19" s="17">
        <v>0.164727429892747</v>
      </c>
      <c r="P19" s="17">
        <v>0.10523699530007399</v>
      </c>
      <c r="Q19" s="17">
        <v>0.116079461402808</v>
      </c>
      <c r="R19" s="17"/>
      <c r="S19" s="17">
        <v>0.23731878990579999</v>
      </c>
      <c r="T19" s="17">
        <v>0.18227650358499201</v>
      </c>
      <c r="U19" s="17">
        <v>0</v>
      </c>
      <c r="V19" s="17">
        <v>0.205378183458617</v>
      </c>
      <c r="W19" s="17">
        <v>0</v>
      </c>
      <c r="X19" s="17">
        <v>0</v>
      </c>
      <c r="Y19" s="17">
        <v>0.110486267549931</v>
      </c>
      <c r="Z19" s="17">
        <v>0.25490433793273198</v>
      </c>
      <c r="AA19" s="17">
        <v>0.33496040052542497</v>
      </c>
      <c r="AB19" s="17">
        <v>0</v>
      </c>
      <c r="AC19" s="17">
        <v>0</v>
      </c>
      <c r="AD19" s="17">
        <v>0</v>
      </c>
      <c r="AE19" s="17"/>
      <c r="AF19" s="17">
        <v>0.12251387817255301</v>
      </c>
      <c r="AG19" s="17">
        <v>0.26672799565349498</v>
      </c>
      <c r="AH19" s="17">
        <v>0</v>
      </c>
      <c r="AI19" s="17"/>
      <c r="AJ19" s="17">
        <v>3.7093634367962099E-2</v>
      </c>
      <c r="AK19" s="17">
        <v>0.19764890537608501</v>
      </c>
      <c r="AL19" s="17">
        <v>0.23180814788916801</v>
      </c>
      <c r="AM19" s="17">
        <v>0.27548277568256202</v>
      </c>
      <c r="AN19" s="17">
        <v>0</v>
      </c>
      <c r="AO19" s="17"/>
      <c r="AP19" s="17">
        <v>0.13820055226865699</v>
      </c>
      <c r="AQ19" s="17">
        <v>0.168384074123997</v>
      </c>
      <c r="AR19" s="17">
        <v>0.20587709559701101</v>
      </c>
      <c r="AS19" s="17"/>
      <c r="AT19" s="17">
        <v>0.10202129962317499</v>
      </c>
      <c r="AU19" s="17">
        <v>5.42719986626699E-2</v>
      </c>
      <c r="AV19" s="17">
        <v>0.32450008589038598</v>
      </c>
      <c r="AW19" s="17">
        <v>0.24535660281980001</v>
      </c>
      <c r="AX19" s="17">
        <v>0</v>
      </c>
      <c r="AY19" s="17">
        <v>0</v>
      </c>
    </row>
    <row r="20" spans="2:51" x14ac:dyDescent="0.35">
      <c r="B20" s="18" t="s">
        <v>399</v>
      </c>
      <c r="C20" s="17">
        <v>6.5675640986328804E-2</v>
      </c>
      <c r="D20" s="17">
        <v>2.80317224353165E-2</v>
      </c>
      <c r="E20" s="17">
        <v>0.101769271614378</v>
      </c>
      <c r="F20" s="17"/>
      <c r="G20" s="17">
        <v>0</v>
      </c>
      <c r="H20" s="17">
        <v>8.2635780987204296E-2</v>
      </c>
      <c r="I20" s="17">
        <v>0</v>
      </c>
      <c r="J20" s="17">
        <v>0.26025825664888402</v>
      </c>
      <c r="K20" s="17">
        <v>8.0108795065684996E-2</v>
      </c>
      <c r="L20" s="17">
        <v>0</v>
      </c>
      <c r="M20" s="17"/>
      <c r="N20" s="17">
        <v>6.0231604160356403E-2</v>
      </c>
      <c r="O20" s="17">
        <v>0</v>
      </c>
      <c r="P20" s="17">
        <v>0.106956700842176</v>
      </c>
      <c r="Q20" s="17">
        <v>0.11735740080736801</v>
      </c>
      <c r="R20" s="17"/>
      <c r="S20" s="17">
        <v>0</v>
      </c>
      <c r="T20" s="17">
        <v>0.18500107277445599</v>
      </c>
      <c r="U20" s="17">
        <v>0</v>
      </c>
      <c r="V20" s="17">
        <v>0.102074828164379</v>
      </c>
      <c r="W20" s="17">
        <v>0</v>
      </c>
      <c r="X20" s="17">
        <v>0.19315076683997401</v>
      </c>
      <c r="Y20" s="17">
        <v>0.109575799459995</v>
      </c>
      <c r="Z20" s="17">
        <v>0</v>
      </c>
      <c r="AA20" s="17">
        <v>0</v>
      </c>
      <c r="AB20" s="17">
        <v>0</v>
      </c>
      <c r="AC20" s="17">
        <v>0</v>
      </c>
      <c r="AD20" s="17">
        <v>0</v>
      </c>
      <c r="AE20" s="17"/>
      <c r="AF20" s="17">
        <v>6.0496071538359598E-2</v>
      </c>
      <c r="AG20" s="17">
        <v>5.4268709435503597E-2</v>
      </c>
      <c r="AH20" s="17">
        <v>5.9457237698058399E-2</v>
      </c>
      <c r="AI20" s="17"/>
      <c r="AJ20" s="17">
        <v>0</v>
      </c>
      <c r="AK20" s="17">
        <v>4.77288725413514E-2</v>
      </c>
      <c r="AL20" s="17">
        <v>0.24993258471361601</v>
      </c>
      <c r="AM20" s="17">
        <v>0.28231806986812802</v>
      </c>
      <c r="AN20" s="17">
        <v>9.8391629589758597E-2</v>
      </c>
      <c r="AO20" s="17"/>
      <c r="AP20" s="17">
        <v>0</v>
      </c>
      <c r="AQ20" s="17">
        <v>4.5838654859553199E-2</v>
      </c>
      <c r="AR20" s="17">
        <v>0.175362395967541</v>
      </c>
      <c r="AS20" s="17"/>
      <c r="AT20" s="17">
        <v>3.6974765725339302E-2</v>
      </c>
      <c r="AU20" s="17">
        <v>0.108015656203439</v>
      </c>
      <c r="AV20" s="17">
        <v>0.109624955693397</v>
      </c>
      <c r="AW20" s="17">
        <v>0.117065798593225</v>
      </c>
      <c r="AX20" s="17">
        <v>0</v>
      </c>
      <c r="AY20" s="17">
        <v>0</v>
      </c>
    </row>
    <row r="21" spans="2:51" x14ac:dyDescent="0.35">
      <c r="B21" s="18" t="s">
        <v>412</v>
      </c>
      <c r="C21" s="19">
        <v>5.3059808714479302E-2</v>
      </c>
      <c r="D21" s="19">
        <v>5.3426561281332302E-2</v>
      </c>
      <c r="E21" s="19">
        <v>5.2708160103245E-2</v>
      </c>
      <c r="F21" s="19"/>
      <c r="G21" s="19">
        <v>0</v>
      </c>
      <c r="H21" s="19">
        <v>0</v>
      </c>
      <c r="I21" s="19">
        <v>0</v>
      </c>
      <c r="J21" s="19">
        <v>8.7717862626007101E-2</v>
      </c>
      <c r="K21" s="19">
        <v>7.1662727574631102E-2</v>
      </c>
      <c r="L21" s="19">
        <v>0.19293844026565399</v>
      </c>
      <c r="M21" s="19"/>
      <c r="N21" s="19">
        <v>0.12289491513904401</v>
      </c>
      <c r="O21" s="19">
        <v>0</v>
      </c>
      <c r="P21" s="19">
        <v>0</v>
      </c>
      <c r="Q21" s="19">
        <v>0.11137299653816</v>
      </c>
      <c r="R21" s="19"/>
      <c r="S21" s="19">
        <v>0.18083133871098001</v>
      </c>
      <c r="T21" s="19">
        <v>8.8868895152115004E-2</v>
      </c>
      <c r="U21" s="19">
        <v>0</v>
      </c>
      <c r="V21" s="19">
        <v>0.116222643462744</v>
      </c>
      <c r="W21" s="19">
        <v>0</v>
      </c>
      <c r="X21" s="19">
        <v>0</v>
      </c>
      <c r="Y21" s="19">
        <v>0.12027861759488701</v>
      </c>
      <c r="Z21" s="19">
        <v>0</v>
      </c>
      <c r="AA21" s="19">
        <v>0</v>
      </c>
      <c r="AB21" s="19">
        <v>0</v>
      </c>
      <c r="AC21" s="19">
        <v>0</v>
      </c>
      <c r="AD21" s="19">
        <v>0</v>
      </c>
      <c r="AE21" s="19"/>
      <c r="AF21" s="19">
        <v>0.12817715873562899</v>
      </c>
      <c r="AG21" s="19">
        <v>0</v>
      </c>
      <c r="AH21" s="19">
        <v>0</v>
      </c>
      <c r="AI21" s="19"/>
      <c r="AJ21" s="19">
        <v>0.15379624389614999</v>
      </c>
      <c r="AK21" s="19">
        <v>0</v>
      </c>
      <c r="AL21" s="19">
        <v>0</v>
      </c>
      <c r="AM21" s="19">
        <v>0</v>
      </c>
      <c r="AN21" s="19">
        <v>0</v>
      </c>
      <c r="AO21" s="19"/>
      <c r="AP21" s="19">
        <v>0.14230805439378</v>
      </c>
      <c r="AQ21" s="19">
        <v>0</v>
      </c>
      <c r="AR21" s="19">
        <v>0</v>
      </c>
      <c r="AS21" s="19"/>
      <c r="AT21" s="19">
        <v>0.108518724239377</v>
      </c>
      <c r="AU21" s="19">
        <v>0</v>
      </c>
      <c r="AV21" s="19">
        <v>0.100072392739243</v>
      </c>
      <c r="AW21" s="19">
        <v>0</v>
      </c>
      <c r="AX21" s="19">
        <v>0</v>
      </c>
      <c r="AY21" s="19">
        <v>0</v>
      </c>
    </row>
    <row r="22" spans="2:51" x14ac:dyDescent="0.35">
      <c r="B22" s="30" t="s">
        <v>835</v>
      </c>
    </row>
    <row r="23" spans="2:51" x14ac:dyDescent="0.35">
      <c r="B23" t="s">
        <v>77</v>
      </c>
    </row>
    <row r="24" spans="2:51" x14ac:dyDescent="0.35">
      <c r="B24" t="s">
        <v>78</v>
      </c>
    </row>
    <row r="26" spans="2:51" x14ac:dyDescent="0.35">
      <c r="B26"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Y24"/>
  <sheetViews>
    <sheetView showGridLines="0" workbookViewId="0">
      <pane xSplit="2" topLeftCell="C1" activePane="topRight" state="frozen"/>
      <selection activeCell="AV1" sqref="AV1:AV1048576"/>
      <selection pane="topRight" activeCell="E17" sqref="E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419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62</v>
      </c>
      <c r="D7" s="10">
        <v>38</v>
      </c>
      <c r="E7" s="10">
        <v>24</v>
      </c>
      <c r="F7" s="10"/>
      <c r="G7" s="10">
        <v>13</v>
      </c>
      <c r="H7" s="10">
        <v>8</v>
      </c>
      <c r="I7" s="10">
        <v>14</v>
      </c>
      <c r="J7" s="10">
        <v>9</v>
      </c>
      <c r="K7" s="10">
        <v>8</v>
      </c>
      <c r="L7" s="10">
        <v>10</v>
      </c>
      <c r="M7" s="10"/>
      <c r="N7" s="10">
        <v>6</v>
      </c>
      <c r="O7" s="10">
        <v>21</v>
      </c>
      <c r="P7" s="10">
        <v>13</v>
      </c>
      <c r="Q7" s="10">
        <v>22</v>
      </c>
      <c r="R7" s="10"/>
      <c r="S7" s="10">
        <v>9</v>
      </c>
      <c r="T7" s="10">
        <v>7</v>
      </c>
      <c r="U7" s="10">
        <v>3</v>
      </c>
      <c r="V7" s="10">
        <v>5</v>
      </c>
      <c r="W7" s="10">
        <v>2</v>
      </c>
      <c r="X7" s="10">
        <v>5</v>
      </c>
      <c r="Y7" s="10">
        <v>7</v>
      </c>
      <c r="Z7" s="10">
        <v>5</v>
      </c>
      <c r="AA7" s="10">
        <v>5</v>
      </c>
      <c r="AB7" s="10">
        <v>8</v>
      </c>
      <c r="AC7" s="10">
        <v>4</v>
      </c>
      <c r="AD7" s="10">
        <v>2</v>
      </c>
      <c r="AE7" s="10"/>
      <c r="AF7" s="10">
        <v>20</v>
      </c>
      <c r="AG7" s="10">
        <v>21</v>
      </c>
      <c r="AH7" s="10">
        <v>15</v>
      </c>
      <c r="AI7" s="10"/>
      <c r="AJ7" s="10">
        <v>22</v>
      </c>
      <c r="AK7" s="10">
        <v>18</v>
      </c>
      <c r="AL7" s="10">
        <v>6</v>
      </c>
      <c r="AM7" s="10" t="s">
        <v>73</v>
      </c>
      <c r="AN7" s="10">
        <v>7</v>
      </c>
      <c r="AO7" s="10"/>
      <c r="AP7" s="10">
        <v>13</v>
      </c>
      <c r="AQ7" s="10">
        <v>24</v>
      </c>
      <c r="AR7" s="10">
        <v>2</v>
      </c>
      <c r="AS7" s="10"/>
      <c r="AT7" s="10">
        <v>24</v>
      </c>
      <c r="AU7" s="10">
        <v>11</v>
      </c>
      <c r="AV7" s="10">
        <v>5</v>
      </c>
      <c r="AW7" s="10">
        <v>7</v>
      </c>
      <c r="AX7" s="10">
        <v>12</v>
      </c>
      <c r="AY7" s="10">
        <v>2</v>
      </c>
    </row>
    <row r="8" spans="2:51" ht="30" customHeight="1" x14ac:dyDescent="0.35">
      <c r="B8" s="11" t="s">
        <v>19</v>
      </c>
      <c r="C8" s="11">
        <v>62</v>
      </c>
      <c r="D8" s="11">
        <v>39</v>
      </c>
      <c r="E8" s="11">
        <v>23</v>
      </c>
      <c r="F8" s="11"/>
      <c r="G8" s="11">
        <v>13</v>
      </c>
      <c r="H8" s="11">
        <v>9</v>
      </c>
      <c r="I8" s="11">
        <v>16</v>
      </c>
      <c r="J8" s="11">
        <v>8</v>
      </c>
      <c r="K8" s="11">
        <v>7</v>
      </c>
      <c r="L8" s="11">
        <v>9</v>
      </c>
      <c r="M8" s="11"/>
      <c r="N8" s="11">
        <v>7</v>
      </c>
      <c r="O8" s="11">
        <v>21</v>
      </c>
      <c r="P8" s="11">
        <v>12</v>
      </c>
      <c r="Q8" s="11">
        <v>22</v>
      </c>
      <c r="R8" s="11"/>
      <c r="S8" s="11">
        <v>10</v>
      </c>
      <c r="T8" s="11">
        <v>7</v>
      </c>
      <c r="U8" s="11">
        <v>3</v>
      </c>
      <c r="V8" s="11">
        <v>4</v>
      </c>
      <c r="W8" s="11">
        <v>2</v>
      </c>
      <c r="X8" s="11">
        <v>5</v>
      </c>
      <c r="Y8" s="11">
        <v>6</v>
      </c>
      <c r="Z8" s="11">
        <v>5</v>
      </c>
      <c r="AA8" s="11">
        <v>4</v>
      </c>
      <c r="AB8" s="11">
        <v>9</v>
      </c>
      <c r="AC8" s="11">
        <v>4</v>
      </c>
      <c r="AD8" s="11">
        <v>3</v>
      </c>
      <c r="AE8" s="11"/>
      <c r="AF8" s="11">
        <v>20</v>
      </c>
      <c r="AG8" s="11">
        <v>21</v>
      </c>
      <c r="AH8" s="11">
        <v>15</v>
      </c>
      <c r="AI8" s="11"/>
      <c r="AJ8" s="11">
        <v>22</v>
      </c>
      <c r="AK8" s="11">
        <v>18</v>
      </c>
      <c r="AL8" s="11">
        <v>6</v>
      </c>
      <c r="AM8" s="11" t="s">
        <v>73</v>
      </c>
      <c r="AN8" s="11">
        <v>7</v>
      </c>
      <c r="AO8" s="11"/>
      <c r="AP8" s="11">
        <v>13</v>
      </c>
      <c r="AQ8" s="11">
        <v>24</v>
      </c>
      <c r="AR8" s="11">
        <v>2</v>
      </c>
      <c r="AS8" s="11"/>
      <c r="AT8" s="11">
        <v>22</v>
      </c>
      <c r="AU8" s="11">
        <v>11</v>
      </c>
      <c r="AV8" s="11">
        <v>5</v>
      </c>
      <c r="AW8" s="11">
        <v>8</v>
      </c>
      <c r="AX8" s="11">
        <v>12</v>
      </c>
      <c r="AY8" s="11">
        <v>2</v>
      </c>
    </row>
    <row r="9" spans="2:51" ht="43.5" x14ac:dyDescent="0.35">
      <c r="B9" s="18" t="s">
        <v>397</v>
      </c>
      <c r="C9" s="17">
        <v>0.31056196530739899</v>
      </c>
      <c r="D9" s="17">
        <v>0.243268430385914</v>
      </c>
      <c r="E9" s="17">
        <v>0.42486931840518399</v>
      </c>
      <c r="F9" s="17"/>
      <c r="G9" s="17">
        <v>0.148092840338337</v>
      </c>
      <c r="H9" s="17">
        <v>0.26893946833669102</v>
      </c>
      <c r="I9" s="17">
        <v>0.18501108101226699</v>
      </c>
      <c r="J9" s="17">
        <v>0.326341203979641</v>
      </c>
      <c r="K9" s="17">
        <v>0.52843496886262198</v>
      </c>
      <c r="L9" s="17">
        <v>0.60905605015831099</v>
      </c>
      <c r="M9" s="17"/>
      <c r="N9" s="17">
        <v>0</v>
      </c>
      <c r="O9" s="17">
        <v>0.28526453873770902</v>
      </c>
      <c r="P9" s="17">
        <v>0.53688455639294697</v>
      </c>
      <c r="Q9" s="17">
        <v>0.30402767374856998</v>
      </c>
      <c r="R9" s="17"/>
      <c r="S9" s="17">
        <v>0.23953839650202399</v>
      </c>
      <c r="T9" s="17">
        <v>0.26456118701084103</v>
      </c>
      <c r="U9" s="17">
        <v>0.66005442027323602</v>
      </c>
      <c r="V9" s="17">
        <v>0.39939132477998601</v>
      </c>
      <c r="W9" s="17">
        <v>0</v>
      </c>
      <c r="X9" s="17">
        <v>0.189709899087003</v>
      </c>
      <c r="Y9" s="17">
        <v>0.13789081489403099</v>
      </c>
      <c r="Z9" s="17">
        <v>0.59048715352631798</v>
      </c>
      <c r="AA9" s="17">
        <v>0.398531414971869</v>
      </c>
      <c r="AB9" s="17">
        <v>0.34954971255624101</v>
      </c>
      <c r="AC9" s="17">
        <v>0.50258110642331699</v>
      </c>
      <c r="AD9" s="17">
        <v>0</v>
      </c>
      <c r="AE9" s="17"/>
      <c r="AF9" s="17">
        <v>0.47392389093353199</v>
      </c>
      <c r="AG9" s="17">
        <v>0.31559944161415998</v>
      </c>
      <c r="AH9" s="17">
        <v>0.21129298672899799</v>
      </c>
      <c r="AI9" s="17"/>
      <c r="AJ9" s="17">
        <v>0.35678574541463298</v>
      </c>
      <c r="AK9" s="17">
        <v>0.30229338062262501</v>
      </c>
      <c r="AL9" s="17">
        <v>0.51390478957355401</v>
      </c>
      <c r="AM9" s="17" t="s">
        <v>74</v>
      </c>
      <c r="AN9" s="17">
        <v>0.18308412158076501</v>
      </c>
      <c r="AO9" s="17"/>
      <c r="AP9" s="17">
        <v>0.54561535565105601</v>
      </c>
      <c r="AQ9" s="17">
        <v>0.27760587880947302</v>
      </c>
      <c r="AR9" s="17">
        <v>0</v>
      </c>
      <c r="AS9" s="17"/>
      <c r="AT9" s="17">
        <v>0.457440024167308</v>
      </c>
      <c r="AU9" s="17">
        <v>0.25229941584767102</v>
      </c>
      <c r="AV9" s="17">
        <v>0</v>
      </c>
      <c r="AW9" s="17">
        <v>0.29759513610240401</v>
      </c>
      <c r="AX9" s="17">
        <v>0.238713291644012</v>
      </c>
      <c r="AY9" s="17">
        <v>0</v>
      </c>
    </row>
    <row r="10" spans="2:51" x14ac:dyDescent="0.35">
      <c r="B10" s="18" t="s">
        <v>393</v>
      </c>
      <c r="C10" s="17">
        <v>0.29353290196489901</v>
      </c>
      <c r="D10" s="17">
        <v>0.31838007785459899</v>
      </c>
      <c r="E10" s="17">
        <v>0.25132654571952701</v>
      </c>
      <c r="F10" s="17"/>
      <c r="G10" s="17">
        <v>0.236984276120209</v>
      </c>
      <c r="H10" s="17">
        <v>0</v>
      </c>
      <c r="I10" s="17">
        <v>0.20444386830595801</v>
      </c>
      <c r="J10" s="17">
        <v>0.33669624757994498</v>
      </c>
      <c r="K10" s="17">
        <v>0.376538984817962</v>
      </c>
      <c r="L10" s="17">
        <v>0.69322327725398902</v>
      </c>
      <c r="M10" s="17"/>
      <c r="N10" s="17">
        <v>0.17391009442099101</v>
      </c>
      <c r="O10" s="17">
        <v>0.23152667673361599</v>
      </c>
      <c r="P10" s="17">
        <v>0.52821036894462603</v>
      </c>
      <c r="Q10" s="17">
        <v>0.26084352875982098</v>
      </c>
      <c r="R10" s="17"/>
      <c r="S10" s="17">
        <v>0.107540473585804</v>
      </c>
      <c r="T10" s="17">
        <v>0.449081611043534</v>
      </c>
      <c r="U10" s="17">
        <v>0.66938488413898201</v>
      </c>
      <c r="V10" s="17">
        <v>0.39939132477998601</v>
      </c>
      <c r="W10" s="17">
        <v>0.47699351542380702</v>
      </c>
      <c r="X10" s="17">
        <v>0.36803716689457799</v>
      </c>
      <c r="Y10" s="17">
        <v>0.40476065168585701</v>
      </c>
      <c r="Z10" s="17">
        <v>0.216564082896573</v>
      </c>
      <c r="AA10" s="17">
        <v>0.398531414971869</v>
      </c>
      <c r="AB10" s="17">
        <v>0.24514923644427</v>
      </c>
      <c r="AC10" s="17">
        <v>0</v>
      </c>
      <c r="AD10" s="17">
        <v>0</v>
      </c>
      <c r="AE10" s="17"/>
      <c r="AF10" s="17">
        <v>0.36522478454318102</v>
      </c>
      <c r="AG10" s="17">
        <v>0.27646538764989498</v>
      </c>
      <c r="AH10" s="17">
        <v>0.204286144918572</v>
      </c>
      <c r="AI10" s="17"/>
      <c r="AJ10" s="17">
        <v>0.38921594127113301</v>
      </c>
      <c r="AK10" s="17">
        <v>0.21325430783928701</v>
      </c>
      <c r="AL10" s="17">
        <v>0.175580426548269</v>
      </c>
      <c r="AM10" s="17" t="s">
        <v>74</v>
      </c>
      <c r="AN10" s="17">
        <v>0.117626594170282</v>
      </c>
      <c r="AO10" s="17"/>
      <c r="AP10" s="17">
        <v>0.22816821961353301</v>
      </c>
      <c r="AQ10" s="17">
        <v>0.15468192003193801</v>
      </c>
      <c r="AR10" s="17">
        <v>0</v>
      </c>
      <c r="AS10" s="17"/>
      <c r="AT10" s="17">
        <v>0.40747187145321101</v>
      </c>
      <c r="AU10" s="17">
        <v>0.161961860229001</v>
      </c>
      <c r="AV10" s="17">
        <v>0.196647827282077</v>
      </c>
      <c r="AW10" s="17">
        <v>0.28838239163446699</v>
      </c>
      <c r="AX10" s="17">
        <v>0.15976210337928301</v>
      </c>
      <c r="AY10" s="17">
        <v>0.50283962345827504</v>
      </c>
    </row>
    <row r="11" spans="2:51" ht="58" x14ac:dyDescent="0.35">
      <c r="B11" s="18" t="s">
        <v>414</v>
      </c>
      <c r="C11" s="17">
        <v>0.26051104719468898</v>
      </c>
      <c r="D11" s="17">
        <v>0.167056597946525</v>
      </c>
      <c r="E11" s="17">
        <v>0.41925632252065698</v>
      </c>
      <c r="F11" s="17"/>
      <c r="G11" s="17">
        <v>0.36708015268815603</v>
      </c>
      <c r="H11" s="17">
        <v>0.118437976916747</v>
      </c>
      <c r="I11" s="17">
        <v>0.122019386845165</v>
      </c>
      <c r="J11" s="17">
        <v>0.22552469021263499</v>
      </c>
      <c r="K11" s="17">
        <v>0.51392593383989005</v>
      </c>
      <c r="L11" s="17">
        <v>0.29734321680284898</v>
      </c>
      <c r="M11" s="17"/>
      <c r="N11" s="17">
        <v>0</v>
      </c>
      <c r="O11" s="17">
        <v>0.17873676771771599</v>
      </c>
      <c r="P11" s="17">
        <v>0.30938741282506699</v>
      </c>
      <c r="Q11" s="17">
        <v>0.38817349524113598</v>
      </c>
      <c r="R11" s="17"/>
      <c r="S11" s="17">
        <v>0.20802269611602101</v>
      </c>
      <c r="T11" s="17">
        <v>0.39816991758324499</v>
      </c>
      <c r="U11" s="17">
        <v>0.32943930441221803</v>
      </c>
      <c r="V11" s="17">
        <v>0.19823472179909801</v>
      </c>
      <c r="W11" s="17">
        <v>0</v>
      </c>
      <c r="X11" s="17">
        <v>0.36698893547058098</v>
      </c>
      <c r="Y11" s="17">
        <v>0.15612913862415101</v>
      </c>
      <c r="Z11" s="17">
        <v>0.19607131463640501</v>
      </c>
      <c r="AA11" s="17">
        <v>0.403637031397447</v>
      </c>
      <c r="AB11" s="17">
        <v>0.118469732013312</v>
      </c>
      <c r="AC11" s="17">
        <v>0.74251004607806304</v>
      </c>
      <c r="AD11" s="17">
        <v>0</v>
      </c>
      <c r="AE11" s="17"/>
      <c r="AF11" s="17">
        <v>0.28461119953346398</v>
      </c>
      <c r="AG11" s="17">
        <v>0.26638608838967498</v>
      </c>
      <c r="AH11" s="17">
        <v>6.3073547694532606E-2</v>
      </c>
      <c r="AI11" s="17"/>
      <c r="AJ11" s="17">
        <v>0.17715691440935299</v>
      </c>
      <c r="AK11" s="17">
        <v>0.257339611015801</v>
      </c>
      <c r="AL11" s="17">
        <v>0.16222288802905399</v>
      </c>
      <c r="AM11" s="17" t="s">
        <v>74</v>
      </c>
      <c r="AN11" s="17">
        <v>0.13229689068072301</v>
      </c>
      <c r="AO11" s="17"/>
      <c r="AP11" s="17">
        <v>0.29929264010235501</v>
      </c>
      <c r="AQ11" s="17">
        <v>0.23055844213627999</v>
      </c>
      <c r="AR11" s="17">
        <v>0.499873566665404</v>
      </c>
      <c r="AS11" s="17"/>
      <c r="AT11" s="17">
        <v>0.41409068541011101</v>
      </c>
      <c r="AU11" s="17">
        <v>0.176250813273127</v>
      </c>
      <c r="AV11" s="17">
        <v>0.196647827282077</v>
      </c>
      <c r="AW11" s="17">
        <v>0.124798936267394</v>
      </c>
      <c r="AX11" s="17">
        <v>0.161595540830862</v>
      </c>
      <c r="AY11" s="17">
        <v>0</v>
      </c>
    </row>
    <row r="12" spans="2:51" ht="43.5" x14ac:dyDescent="0.35">
      <c r="B12" s="18" t="s">
        <v>415</v>
      </c>
      <c r="C12" s="17">
        <v>0.25654681891205999</v>
      </c>
      <c r="D12" s="17">
        <v>0.28437663761240001</v>
      </c>
      <c r="E12" s="17">
        <v>0.20927403235776801</v>
      </c>
      <c r="F12" s="17"/>
      <c r="G12" s="17">
        <v>7.7701615028640494E-2</v>
      </c>
      <c r="H12" s="17">
        <v>0.38065708753695998</v>
      </c>
      <c r="I12" s="17">
        <v>0.39480192101676398</v>
      </c>
      <c r="J12" s="17">
        <v>0.116075105440512</v>
      </c>
      <c r="K12" s="17">
        <v>0.49846620020379201</v>
      </c>
      <c r="L12" s="17">
        <v>9.9865885182090899E-2</v>
      </c>
      <c r="M12" s="17"/>
      <c r="N12" s="17">
        <v>0.207166992722289</v>
      </c>
      <c r="O12" s="17">
        <v>0.35536892452020502</v>
      </c>
      <c r="P12" s="17">
        <v>0.14553585847862599</v>
      </c>
      <c r="Q12" s="17">
        <v>0.23766131100605301</v>
      </c>
      <c r="R12" s="17"/>
      <c r="S12" s="17">
        <v>0.24659664755761099</v>
      </c>
      <c r="T12" s="17">
        <v>0</v>
      </c>
      <c r="U12" s="17">
        <v>0.32943930441221803</v>
      </c>
      <c r="V12" s="17">
        <v>0.19823472179909801</v>
      </c>
      <c r="W12" s="17">
        <v>0.52300648457619303</v>
      </c>
      <c r="X12" s="17">
        <v>0.17832726780757599</v>
      </c>
      <c r="Y12" s="17">
        <v>0</v>
      </c>
      <c r="Z12" s="17">
        <v>0.38902007821351497</v>
      </c>
      <c r="AA12" s="17">
        <v>0.18892579442981999</v>
      </c>
      <c r="AB12" s="17">
        <v>0.53271947873908598</v>
      </c>
      <c r="AC12" s="17">
        <v>0.25627515470120998</v>
      </c>
      <c r="AD12" s="17">
        <v>0.5</v>
      </c>
      <c r="AE12" s="17"/>
      <c r="AF12" s="17">
        <v>0.31862412490178099</v>
      </c>
      <c r="AG12" s="17">
        <v>0.197132109346496</v>
      </c>
      <c r="AH12" s="17">
        <v>0.221204586906671</v>
      </c>
      <c r="AI12" s="17"/>
      <c r="AJ12" s="17">
        <v>0.27346494204744298</v>
      </c>
      <c r="AK12" s="17">
        <v>0.19857966172512001</v>
      </c>
      <c r="AL12" s="17">
        <v>0</v>
      </c>
      <c r="AM12" s="17" t="s">
        <v>74</v>
      </c>
      <c r="AN12" s="17">
        <v>0.18308412158076501</v>
      </c>
      <c r="AO12" s="17"/>
      <c r="AP12" s="17">
        <v>0.384316170079189</v>
      </c>
      <c r="AQ12" s="17">
        <v>0.20150687116331401</v>
      </c>
      <c r="AR12" s="17">
        <v>0</v>
      </c>
      <c r="AS12" s="17"/>
      <c r="AT12" s="17">
        <v>0.24685583557797</v>
      </c>
      <c r="AU12" s="17">
        <v>0.20035653688376201</v>
      </c>
      <c r="AV12" s="17">
        <v>0.42983232543403399</v>
      </c>
      <c r="AW12" s="17">
        <v>0.43830695605494902</v>
      </c>
      <c r="AX12" s="17">
        <v>0.19310682671722601</v>
      </c>
      <c r="AY12" s="17">
        <v>0</v>
      </c>
    </row>
    <row r="13" spans="2:51" ht="29" x14ac:dyDescent="0.35">
      <c r="B13" s="18" t="s">
        <v>416</v>
      </c>
      <c r="C13" s="17">
        <v>0.23222535278058901</v>
      </c>
      <c r="D13" s="17">
        <v>0.24882558028639201</v>
      </c>
      <c r="E13" s="17">
        <v>0.20402757614092701</v>
      </c>
      <c r="F13" s="17"/>
      <c r="G13" s="17">
        <v>0.15858973065023299</v>
      </c>
      <c r="H13" s="17">
        <v>0.11056043805039099</v>
      </c>
      <c r="I13" s="17">
        <v>0.21549598019162</v>
      </c>
      <c r="J13" s="17">
        <v>0.33273564183134702</v>
      </c>
      <c r="K13" s="17">
        <v>0.48028782382947499</v>
      </c>
      <c r="L13" s="17">
        <v>0.193566485017618</v>
      </c>
      <c r="M13" s="17"/>
      <c r="N13" s="17">
        <v>0.207166992722289</v>
      </c>
      <c r="O13" s="17">
        <v>0.26135743346431001</v>
      </c>
      <c r="P13" s="17">
        <v>0.29759670261971799</v>
      </c>
      <c r="Q13" s="17">
        <v>0.176879890048043</v>
      </c>
      <c r="R13" s="17"/>
      <c r="S13" s="17">
        <v>0.107540473585804</v>
      </c>
      <c r="T13" s="17">
        <v>0</v>
      </c>
      <c r="U13" s="17">
        <v>0.66005442027323602</v>
      </c>
      <c r="V13" s="17">
        <v>0.39939132477998601</v>
      </c>
      <c r="W13" s="17">
        <v>0.52300648457619303</v>
      </c>
      <c r="X13" s="17">
        <v>0.389080534304587</v>
      </c>
      <c r="Y13" s="17">
        <v>0</v>
      </c>
      <c r="Z13" s="17">
        <v>0.19607131463640501</v>
      </c>
      <c r="AA13" s="17">
        <v>0.58402632351487505</v>
      </c>
      <c r="AB13" s="17">
        <v>0.14930354547368899</v>
      </c>
      <c r="AC13" s="17">
        <v>0.486234891376853</v>
      </c>
      <c r="AD13" s="17">
        <v>0</v>
      </c>
      <c r="AE13" s="17"/>
      <c r="AF13" s="17">
        <v>0.33650914173026802</v>
      </c>
      <c r="AG13" s="17">
        <v>0.27537445053048198</v>
      </c>
      <c r="AH13" s="17">
        <v>6.0932693176585798E-2</v>
      </c>
      <c r="AI13" s="17"/>
      <c r="AJ13" s="17">
        <v>0.206774435928606</v>
      </c>
      <c r="AK13" s="17">
        <v>0.34470060154094501</v>
      </c>
      <c r="AL13" s="17">
        <v>0</v>
      </c>
      <c r="AM13" s="17" t="s">
        <v>74</v>
      </c>
      <c r="AN13" s="17">
        <v>0.117626594170282</v>
      </c>
      <c r="AO13" s="17"/>
      <c r="AP13" s="17">
        <v>0.205019468018698</v>
      </c>
      <c r="AQ13" s="17">
        <v>0.28932311719694398</v>
      </c>
      <c r="AR13" s="17">
        <v>0</v>
      </c>
      <c r="AS13" s="17"/>
      <c r="AT13" s="17">
        <v>0.35757968374141602</v>
      </c>
      <c r="AU13" s="17">
        <v>8.7787424379044299E-2</v>
      </c>
      <c r="AV13" s="17">
        <v>0.40136007404895102</v>
      </c>
      <c r="AW13" s="17">
        <v>0</v>
      </c>
      <c r="AX13" s="17">
        <v>0.26982740470984101</v>
      </c>
      <c r="AY13" s="17">
        <v>0</v>
      </c>
    </row>
    <row r="14" spans="2:51" ht="29" x14ac:dyDescent="0.35">
      <c r="B14" s="18" t="s">
        <v>411</v>
      </c>
      <c r="C14" s="17">
        <v>0.215399328177064</v>
      </c>
      <c r="D14" s="17">
        <v>0.218761760257949</v>
      </c>
      <c r="E14" s="17">
        <v>0.20968777339568101</v>
      </c>
      <c r="F14" s="17"/>
      <c r="G14" s="17">
        <v>0.31653746888084</v>
      </c>
      <c r="H14" s="17">
        <v>0.33702686323012299</v>
      </c>
      <c r="I14" s="17">
        <v>0.17332871652906601</v>
      </c>
      <c r="J14" s="17">
        <v>0</v>
      </c>
      <c r="K14" s="17">
        <v>0.229381682101613</v>
      </c>
      <c r="L14" s="17">
        <v>0.204042904033477</v>
      </c>
      <c r="M14" s="17"/>
      <c r="N14" s="17">
        <v>0.54139239811142503</v>
      </c>
      <c r="O14" s="17">
        <v>0.14399642719705899</v>
      </c>
      <c r="P14" s="17">
        <v>0.229283593049981</v>
      </c>
      <c r="Q14" s="17">
        <v>0.179189352211926</v>
      </c>
      <c r="R14" s="17"/>
      <c r="S14" s="17">
        <v>0.20802269611602101</v>
      </c>
      <c r="T14" s="17">
        <v>0.31650331025936002</v>
      </c>
      <c r="U14" s="17">
        <v>0</v>
      </c>
      <c r="V14" s="17">
        <v>0.19823472179909801</v>
      </c>
      <c r="W14" s="17">
        <v>0</v>
      </c>
      <c r="X14" s="17">
        <v>0.40046316558401401</v>
      </c>
      <c r="Y14" s="17">
        <v>0.14392431614192999</v>
      </c>
      <c r="Z14" s="17">
        <v>0.19294876357710999</v>
      </c>
      <c r="AA14" s="17">
        <v>0.39245975307195002</v>
      </c>
      <c r="AB14" s="17">
        <v>0.14930354547368899</v>
      </c>
      <c r="AC14" s="17">
        <v>0</v>
      </c>
      <c r="AD14" s="17">
        <v>0.5</v>
      </c>
      <c r="AE14" s="17"/>
      <c r="AF14" s="17">
        <v>0.21186697736440699</v>
      </c>
      <c r="AG14" s="17">
        <v>0.25552741646139598</v>
      </c>
      <c r="AH14" s="17">
        <v>0.24881769642980101</v>
      </c>
      <c r="AI14" s="17"/>
      <c r="AJ14" s="17">
        <v>8.2927098684104097E-2</v>
      </c>
      <c r="AK14" s="17">
        <v>0.48982965873937101</v>
      </c>
      <c r="AL14" s="17">
        <v>0</v>
      </c>
      <c r="AM14" s="17" t="s">
        <v>74</v>
      </c>
      <c r="AN14" s="17">
        <v>0.25849536063177703</v>
      </c>
      <c r="AO14" s="17"/>
      <c r="AP14" s="17">
        <v>0.22071748372004499</v>
      </c>
      <c r="AQ14" s="17">
        <v>0.35600397287437302</v>
      </c>
      <c r="AR14" s="17">
        <v>0</v>
      </c>
      <c r="AS14" s="17"/>
      <c r="AT14" s="17">
        <v>0.15926871157626901</v>
      </c>
      <c r="AU14" s="17">
        <v>0.20035653688376201</v>
      </c>
      <c r="AV14" s="17">
        <v>0.40136007404895102</v>
      </c>
      <c r="AW14" s="17">
        <v>0.25679209405065001</v>
      </c>
      <c r="AX14" s="17">
        <v>0.27668382661367702</v>
      </c>
      <c r="AY14" s="17">
        <v>0</v>
      </c>
    </row>
    <row r="15" spans="2:51" ht="43.5" x14ac:dyDescent="0.35">
      <c r="B15" s="18" t="s">
        <v>417</v>
      </c>
      <c r="C15" s="17">
        <v>0.19266273194774899</v>
      </c>
      <c r="D15" s="17">
        <v>0.25669960252625301</v>
      </c>
      <c r="E15" s="17">
        <v>8.3887272536459195E-2</v>
      </c>
      <c r="F15" s="17"/>
      <c r="G15" s="17">
        <v>0.163047562399216</v>
      </c>
      <c r="H15" s="17">
        <v>0.124017341429132</v>
      </c>
      <c r="I15" s="17">
        <v>0.219965260314579</v>
      </c>
      <c r="J15" s="17">
        <v>0.22853194972975099</v>
      </c>
      <c r="K15" s="17">
        <v>0.34523018880060802</v>
      </c>
      <c r="L15" s="17">
        <v>9.9865885182090899E-2</v>
      </c>
      <c r="M15" s="17"/>
      <c r="N15" s="17">
        <v>0.68925727697261296</v>
      </c>
      <c r="O15" s="17">
        <v>0.17175969974322799</v>
      </c>
      <c r="P15" s="17">
        <v>0.142576746097232</v>
      </c>
      <c r="Q15" s="17">
        <v>9.2958891165781099E-2</v>
      </c>
      <c r="R15" s="17"/>
      <c r="S15" s="17">
        <v>0.107540473585804</v>
      </c>
      <c r="T15" s="17">
        <v>0.31650331025936002</v>
      </c>
      <c r="U15" s="17">
        <v>0</v>
      </c>
      <c r="V15" s="17">
        <v>0.38983012451482701</v>
      </c>
      <c r="W15" s="17">
        <v>0.52300648457619303</v>
      </c>
      <c r="X15" s="17">
        <v>0.17832726780757599</v>
      </c>
      <c r="Y15" s="17">
        <v>0.42878318368079898</v>
      </c>
      <c r="Z15" s="17">
        <v>0</v>
      </c>
      <c r="AA15" s="17">
        <v>0</v>
      </c>
      <c r="AB15" s="17">
        <v>0.25586854588669899</v>
      </c>
      <c r="AC15" s="17">
        <v>0</v>
      </c>
      <c r="AD15" s="17">
        <v>0</v>
      </c>
      <c r="AE15" s="17"/>
      <c r="AF15" s="17">
        <v>0.202700394377784</v>
      </c>
      <c r="AG15" s="17">
        <v>0.23058034247228301</v>
      </c>
      <c r="AH15" s="17">
        <v>0.135250201704113</v>
      </c>
      <c r="AI15" s="17"/>
      <c r="AJ15" s="17">
        <v>0.21199936496451099</v>
      </c>
      <c r="AK15" s="17">
        <v>0.19859760220305001</v>
      </c>
      <c r="AL15" s="17">
        <v>0.146005752209557</v>
      </c>
      <c r="AM15" s="17" t="s">
        <v>74</v>
      </c>
      <c r="AN15" s="17">
        <v>0.14032511351025401</v>
      </c>
      <c r="AO15" s="17"/>
      <c r="AP15" s="17">
        <v>0.13848714310930901</v>
      </c>
      <c r="AQ15" s="17">
        <v>0.18006154653245399</v>
      </c>
      <c r="AR15" s="17">
        <v>0</v>
      </c>
      <c r="AS15" s="17"/>
      <c r="AT15" s="17">
        <v>0.19851465122856399</v>
      </c>
      <c r="AU15" s="17">
        <v>7.8538890187835497E-2</v>
      </c>
      <c r="AV15" s="17">
        <v>0.196647827282077</v>
      </c>
      <c r="AW15" s="17">
        <v>0.14175947932122401</v>
      </c>
      <c r="AX15" s="17">
        <v>0.36340085291898699</v>
      </c>
      <c r="AY15" s="17">
        <v>0</v>
      </c>
    </row>
    <row r="16" spans="2:51" ht="43.5" x14ac:dyDescent="0.35">
      <c r="B16" s="18" t="s">
        <v>402</v>
      </c>
      <c r="C16" s="17">
        <v>0.172079713281615</v>
      </c>
      <c r="D16" s="17">
        <v>0.17751019799992199</v>
      </c>
      <c r="E16" s="17">
        <v>0.162855285780342</v>
      </c>
      <c r="F16" s="17"/>
      <c r="G16" s="17">
        <v>0.15601607191025901</v>
      </c>
      <c r="H16" s="17">
        <v>0.110283222283186</v>
      </c>
      <c r="I16" s="17">
        <v>8.5126757830660399E-2</v>
      </c>
      <c r="J16" s="17">
        <v>0.115056119379052</v>
      </c>
      <c r="K16" s="17">
        <v>0.23799022965851999</v>
      </c>
      <c r="L16" s="17">
        <v>0.39630222185338798</v>
      </c>
      <c r="M16" s="17"/>
      <c r="N16" s="17">
        <v>0</v>
      </c>
      <c r="O16" s="17">
        <v>0.10328108060862</v>
      </c>
      <c r="P16" s="17">
        <v>0.38441895107644097</v>
      </c>
      <c r="Q16" s="17">
        <v>0.17331046287757901</v>
      </c>
      <c r="R16" s="17"/>
      <c r="S16" s="17">
        <v>0</v>
      </c>
      <c r="T16" s="17">
        <v>0.26549496749424101</v>
      </c>
      <c r="U16" s="17">
        <v>0</v>
      </c>
      <c r="V16" s="17">
        <v>0.19823472179909801</v>
      </c>
      <c r="W16" s="17">
        <v>0</v>
      </c>
      <c r="X16" s="17">
        <v>0.40046316558401401</v>
      </c>
      <c r="Y16" s="17">
        <v>0.427292500177271</v>
      </c>
      <c r="Z16" s="17">
        <v>0.19607131463640501</v>
      </c>
      <c r="AA16" s="17">
        <v>0.21243971784299401</v>
      </c>
      <c r="AB16" s="17">
        <v>0</v>
      </c>
      <c r="AC16" s="17">
        <v>0</v>
      </c>
      <c r="AD16" s="17">
        <v>0.5</v>
      </c>
      <c r="AE16" s="17"/>
      <c r="AF16" s="17">
        <v>0.180954305156485</v>
      </c>
      <c r="AG16" s="17">
        <v>0.24716786349949399</v>
      </c>
      <c r="AH16" s="17">
        <v>0</v>
      </c>
      <c r="AI16" s="17"/>
      <c r="AJ16" s="17">
        <v>0.126576649038249</v>
      </c>
      <c r="AK16" s="17">
        <v>0.108398855161465</v>
      </c>
      <c r="AL16" s="17">
        <v>0.32673191969767401</v>
      </c>
      <c r="AM16" s="17" t="s">
        <v>74</v>
      </c>
      <c r="AN16" s="17">
        <v>0</v>
      </c>
      <c r="AO16" s="17"/>
      <c r="AP16" s="17">
        <v>0.14499845266400299</v>
      </c>
      <c r="AQ16" s="17">
        <v>0.15875579145094601</v>
      </c>
      <c r="AR16" s="17">
        <v>0.50012643333459605</v>
      </c>
      <c r="AS16" s="17"/>
      <c r="AT16" s="17">
        <v>0.24109182929998499</v>
      </c>
      <c r="AU16" s="17">
        <v>0.20451074000746999</v>
      </c>
      <c r="AV16" s="17">
        <v>0.204712246766874</v>
      </c>
      <c r="AW16" s="17">
        <v>0</v>
      </c>
      <c r="AX16" s="17">
        <v>0.15870761627088201</v>
      </c>
      <c r="AY16" s="17">
        <v>0</v>
      </c>
    </row>
    <row r="17" spans="2:51" ht="43.5" x14ac:dyDescent="0.35">
      <c r="B17" s="18" t="s">
        <v>418</v>
      </c>
      <c r="C17" s="17">
        <v>0.15532813784713101</v>
      </c>
      <c r="D17" s="17">
        <v>0.16978076728477601</v>
      </c>
      <c r="E17" s="17">
        <v>0.13077835281580699</v>
      </c>
      <c r="F17" s="17"/>
      <c r="G17" s="17">
        <v>0.30483099325657997</v>
      </c>
      <c r="H17" s="17">
        <v>0</v>
      </c>
      <c r="I17" s="17">
        <v>6.5620555023259794E-2</v>
      </c>
      <c r="J17" s="17">
        <v>0.116075105440512</v>
      </c>
      <c r="K17" s="17">
        <v>0.37276938102787099</v>
      </c>
      <c r="L17" s="17">
        <v>9.2279019526944395E-2</v>
      </c>
      <c r="M17" s="17"/>
      <c r="N17" s="17">
        <v>0.128871196951585</v>
      </c>
      <c r="O17" s="17">
        <v>0.137821653991898</v>
      </c>
      <c r="P17" s="17">
        <v>0.23748942872914999</v>
      </c>
      <c r="Q17" s="17">
        <v>0.13536907161944101</v>
      </c>
      <c r="R17" s="17"/>
      <c r="S17" s="17">
        <v>0.407295200921235</v>
      </c>
      <c r="T17" s="17">
        <v>0</v>
      </c>
      <c r="U17" s="17">
        <v>0.32943930441221803</v>
      </c>
      <c r="V17" s="17">
        <v>0.19823472179909801</v>
      </c>
      <c r="W17" s="17">
        <v>0</v>
      </c>
      <c r="X17" s="17">
        <v>0</v>
      </c>
      <c r="Y17" s="17">
        <v>0</v>
      </c>
      <c r="Z17" s="17">
        <v>0.216564082896573</v>
      </c>
      <c r="AA17" s="17">
        <v>0.18892579442981999</v>
      </c>
      <c r="AB17" s="17">
        <v>0.115513696139297</v>
      </c>
      <c r="AC17" s="17">
        <v>0.25748995392193702</v>
      </c>
      <c r="AD17" s="17">
        <v>0</v>
      </c>
      <c r="AE17" s="17"/>
      <c r="AF17" s="17">
        <v>0.23689900494704999</v>
      </c>
      <c r="AG17" s="17">
        <v>8.9400843547660799E-2</v>
      </c>
      <c r="AH17" s="17">
        <v>6.5711331924407701E-2</v>
      </c>
      <c r="AI17" s="17"/>
      <c r="AJ17" s="17">
        <v>0.12535775598461499</v>
      </c>
      <c r="AK17" s="17">
        <v>5.8080959229321598E-2</v>
      </c>
      <c r="AL17" s="17">
        <v>0.35485199544698598</v>
      </c>
      <c r="AM17" s="17" t="s">
        <v>74</v>
      </c>
      <c r="AN17" s="17">
        <v>0.137829648305032</v>
      </c>
      <c r="AO17" s="17"/>
      <c r="AP17" s="17">
        <v>0.30510837125353701</v>
      </c>
      <c r="AQ17" s="17">
        <v>4.1628242259550301E-2</v>
      </c>
      <c r="AR17" s="17">
        <v>0</v>
      </c>
      <c r="AS17" s="17"/>
      <c r="AT17" s="17">
        <v>0.20240161870524601</v>
      </c>
      <c r="AU17" s="17">
        <v>9.24080581380127E-2</v>
      </c>
      <c r="AV17" s="17">
        <v>0.393295654564154</v>
      </c>
      <c r="AW17" s="17">
        <v>0</v>
      </c>
      <c r="AX17" s="17">
        <v>0.163452931284258</v>
      </c>
      <c r="AY17" s="17">
        <v>0</v>
      </c>
    </row>
    <row r="18" spans="2:51" ht="29" x14ac:dyDescent="0.35">
      <c r="B18" s="18" t="s">
        <v>400</v>
      </c>
      <c r="C18" s="17">
        <v>0.107818808020503</v>
      </c>
      <c r="D18" s="17">
        <v>0.14837071772767299</v>
      </c>
      <c r="E18" s="17">
        <v>3.8935794710303097E-2</v>
      </c>
      <c r="F18" s="17"/>
      <c r="G18" s="17">
        <v>0</v>
      </c>
      <c r="H18" s="17">
        <v>0.16531246923325299</v>
      </c>
      <c r="I18" s="17">
        <v>5.7867196853167803E-2</v>
      </c>
      <c r="J18" s="17">
        <v>0.107210951618712</v>
      </c>
      <c r="K18" s="17">
        <v>0.115962751834185</v>
      </c>
      <c r="L18" s="17">
        <v>0.28994748311507101</v>
      </c>
      <c r="M18" s="17"/>
      <c r="N18" s="17">
        <v>0.128871196951585</v>
      </c>
      <c r="O18" s="17">
        <v>4.35672295823906E-2</v>
      </c>
      <c r="P18" s="17">
        <v>0.14287238623192899</v>
      </c>
      <c r="Q18" s="17">
        <v>0.14336640710788001</v>
      </c>
      <c r="R18" s="17"/>
      <c r="S18" s="17">
        <v>0.23267349392405201</v>
      </c>
      <c r="T18" s="17">
        <v>0</v>
      </c>
      <c r="U18" s="17">
        <v>0</v>
      </c>
      <c r="V18" s="17">
        <v>0.60724799430338305</v>
      </c>
      <c r="W18" s="17">
        <v>0</v>
      </c>
      <c r="X18" s="17">
        <v>0.17832726780757599</v>
      </c>
      <c r="Y18" s="17">
        <v>0</v>
      </c>
      <c r="Z18" s="17">
        <v>0</v>
      </c>
      <c r="AA18" s="17">
        <v>0.20353395864213</v>
      </c>
      <c r="AB18" s="17">
        <v>0</v>
      </c>
      <c r="AC18" s="17">
        <v>0</v>
      </c>
      <c r="AD18" s="17">
        <v>0</v>
      </c>
      <c r="AE18" s="17"/>
      <c r="AF18" s="17">
        <v>0.19877468890647801</v>
      </c>
      <c r="AG18" s="17">
        <v>8.7948348628787407E-2</v>
      </c>
      <c r="AH18" s="17">
        <v>5.7947248062832003E-2</v>
      </c>
      <c r="AI18" s="17"/>
      <c r="AJ18" s="17">
        <v>0.14527942287798201</v>
      </c>
      <c r="AK18" s="17">
        <v>9.9961354692475607E-2</v>
      </c>
      <c r="AL18" s="17">
        <v>0</v>
      </c>
      <c r="AM18" s="17" t="s">
        <v>74</v>
      </c>
      <c r="AN18" s="17">
        <v>0.117626594170282</v>
      </c>
      <c r="AO18" s="17"/>
      <c r="AP18" s="17">
        <v>7.1012342910938997E-2</v>
      </c>
      <c r="AQ18" s="17">
        <v>7.2416411681997001E-2</v>
      </c>
      <c r="AR18" s="17">
        <v>0</v>
      </c>
      <c r="AS18" s="17"/>
      <c r="AT18" s="17">
        <v>0.19596232779161299</v>
      </c>
      <c r="AU18" s="17">
        <v>0</v>
      </c>
      <c r="AV18" s="17">
        <v>0.16880760051701599</v>
      </c>
      <c r="AW18" s="17">
        <v>0.17419092126631</v>
      </c>
      <c r="AX18" s="17">
        <v>0</v>
      </c>
      <c r="AY18" s="17">
        <v>0</v>
      </c>
    </row>
    <row r="19" spans="2:51" x14ac:dyDescent="0.35">
      <c r="B19" s="18" t="s">
        <v>399</v>
      </c>
      <c r="C19" s="19">
        <v>5.5207849809715402E-2</v>
      </c>
      <c r="D19" s="19">
        <v>8.7709095516385602E-2</v>
      </c>
      <c r="E19" s="19">
        <v>0</v>
      </c>
      <c r="F19" s="19"/>
      <c r="G19" s="19">
        <v>0.16695461523170499</v>
      </c>
      <c r="H19" s="19">
        <v>0</v>
      </c>
      <c r="I19" s="19">
        <v>7.6582967507892993E-2</v>
      </c>
      <c r="J19" s="19">
        <v>0</v>
      </c>
      <c r="K19" s="19">
        <v>0</v>
      </c>
      <c r="L19" s="19">
        <v>0</v>
      </c>
      <c r="M19" s="19"/>
      <c r="N19" s="19">
        <v>0.18187152607580201</v>
      </c>
      <c r="O19" s="19">
        <v>5.6190697181550397E-2</v>
      </c>
      <c r="P19" s="19">
        <v>0</v>
      </c>
      <c r="Q19" s="19">
        <v>4.66879754398805E-2</v>
      </c>
      <c r="R19" s="19"/>
      <c r="S19" s="19">
        <v>0.107540473585804</v>
      </c>
      <c r="T19" s="19">
        <v>0</v>
      </c>
      <c r="U19" s="19">
        <v>0</v>
      </c>
      <c r="V19" s="19">
        <v>0</v>
      </c>
      <c r="W19" s="19">
        <v>0</v>
      </c>
      <c r="X19" s="19">
        <v>0.23254789894540401</v>
      </c>
      <c r="Y19" s="19">
        <v>0</v>
      </c>
      <c r="Z19" s="19">
        <v>0</v>
      </c>
      <c r="AA19" s="19">
        <v>0</v>
      </c>
      <c r="AB19" s="19">
        <v>0.12963554030497401</v>
      </c>
      <c r="AC19" s="19">
        <v>0</v>
      </c>
      <c r="AD19" s="19">
        <v>0</v>
      </c>
      <c r="AE19" s="19"/>
      <c r="AF19" s="19">
        <v>0</v>
      </c>
      <c r="AG19" s="19">
        <v>5.7307562248208599E-2</v>
      </c>
      <c r="AH19" s="19">
        <v>0.14504352801628501</v>
      </c>
      <c r="AI19" s="19"/>
      <c r="AJ19" s="19">
        <v>5.4212618957789602E-2</v>
      </c>
      <c r="AK19" s="19">
        <v>5.8080959229321598E-2</v>
      </c>
      <c r="AL19" s="19">
        <v>0</v>
      </c>
      <c r="AM19" s="19" t="s">
        <v>74</v>
      </c>
      <c r="AN19" s="19">
        <v>0.16263916180189</v>
      </c>
      <c r="AO19" s="19"/>
      <c r="AP19" s="19">
        <v>0</v>
      </c>
      <c r="AQ19" s="19">
        <v>0.14046788202933</v>
      </c>
      <c r="AR19" s="19">
        <v>0</v>
      </c>
      <c r="AS19" s="19"/>
      <c r="AT19" s="19">
        <v>0.106426430336812</v>
      </c>
      <c r="AU19" s="19">
        <v>0</v>
      </c>
      <c r="AV19" s="19">
        <v>0</v>
      </c>
      <c r="AW19" s="19">
        <v>0</v>
      </c>
      <c r="AX19" s="19">
        <v>0</v>
      </c>
      <c r="AY19" s="19">
        <v>0.49716037654172501</v>
      </c>
    </row>
    <row r="20" spans="2:51" x14ac:dyDescent="0.35">
      <c r="B20" s="30" t="s">
        <v>835</v>
      </c>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I19"/>
  <sheetViews>
    <sheetView showGridLines="0" topLeftCell="A6" workbookViewId="0">
      <pane xSplit="2" topLeftCell="C1" activePane="topRight" state="frozen"/>
      <selection activeCell="AV1" sqref="AV1:AV1048576"/>
      <selection pane="topRight" activeCell="C10" sqref="C10"/>
    </sheetView>
  </sheetViews>
  <sheetFormatPr defaultColWidth="10.90625" defaultRowHeight="14.5" x14ac:dyDescent="0.35"/>
  <cols>
    <col min="2" max="2" width="25.7265625" customWidth="1"/>
    <col min="3" max="9" width="20.7265625" customWidth="1"/>
  </cols>
  <sheetData>
    <row r="2" spans="2:9" ht="40" customHeight="1" x14ac:dyDescent="0.35">
      <c r="D2" s="42" t="s">
        <v>431</v>
      </c>
      <c r="E2" s="38"/>
      <c r="F2" s="38"/>
      <c r="G2" s="38"/>
      <c r="H2" s="38"/>
      <c r="I2" s="38"/>
    </row>
    <row r="6" spans="2:9" ht="50" customHeight="1" x14ac:dyDescent="0.35">
      <c r="B6" s="23" t="s">
        <v>14</v>
      </c>
      <c r="C6" s="23" t="s">
        <v>420</v>
      </c>
      <c r="D6" s="23" t="s">
        <v>421</v>
      </c>
      <c r="E6" s="23" t="s">
        <v>422</v>
      </c>
      <c r="F6" s="23" t="s">
        <v>423</v>
      </c>
      <c r="G6" s="23" t="s">
        <v>424</v>
      </c>
      <c r="H6" s="23" t="s">
        <v>425</v>
      </c>
    </row>
    <row r="7" spans="2:9" ht="43.5" x14ac:dyDescent="0.35">
      <c r="B7" s="18" t="s">
        <v>426</v>
      </c>
      <c r="C7" s="17">
        <v>0.23412259522359199</v>
      </c>
      <c r="D7" s="17">
        <v>6.4733996991025694E-2</v>
      </c>
      <c r="E7" s="17">
        <v>8.6474846005381398E-2</v>
      </c>
      <c r="F7" s="17">
        <v>0.23638620140673899</v>
      </c>
      <c r="G7" s="17">
        <v>5.9166139552217001E-2</v>
      </c>
      <c r="H7" s="17">
        <v>0.223960081387095</v>
      </c>
    </row>
    <row r="8" spans="2:9" ht="43.5" x14ac:dyDescent="0.35">
      <c r="B8" s="18" t="s">
        <v>427</v>
      </c>
      <c r="C8" s="17">
        <v>0.404743307151752</v>
      </c>
      <c r="D8" s="17">
        <v>0.23264267649651599</v>
      </c>
      <c r="E8" s="17">
        <v>0.34287936353394199</v>
      </c>
      <c r="F8" s="17">
        <v>0.47435269478769998</v>
      </c>
      <c r="G8" s="17">
        <v>0.21861134095346599</v>
      </c>
      <c r="H8" s="17">
        <v>0.50860966543122699</v>
      </c>
    </row>
    <row r="9" spans="2:9" ht="43.5" x14ac:dyDescent="0.35">
      <c r="B9" s="18" t="s">
        <v>428</v>
      </c>
      <c r="C9" s="17">
        <v>0.210761534164183</v>
      </c>
      <c r="D9" s="17">
        <v>0.35742557282404702</v>
      </c>
      <c r="E9" s="17">
        <v>0.39008353396414902</v>
      </c>
      <c r="F9" s="17">
        <v>0.15764062308884</v>
      </c>
      <c r="G9" s="17">
        <v>0.35883092779958198</v>
      </c>
      <c r="H9" s="17">
        <v>0.15668175023963099</v>
      </c>
    </row>
    <row r="10" spans="2:9" ht="29" x14ac:dyDescent="0.35">
      <c r="B10" s="18" t="s">
        <v>429</v>
      </c>
      <c r="C10" s="17">
        <v>4.3497287030569001E-2</v>
      </c>
      <c r="D10" s="17">
        <v>0.15487944218001001</v>
      </c>
      <c r="E10" s="17">
        <v>3.9255141018569598E-2</v>
      </c>
      <c r="F10" s="17">
        <v>4.5488787433575699E-2</v>
      </c>
      <c r="G10" s="17">
        <v>6.4408335940202802E-2</v>
      </c>
      <c r="H10" s="17">
        <v>3.0575243465813799E-2</v>
      </c>
    </row>
    <row r="11" spans="2:9" ht="43.5" x14ac:dyDescent="0.35">
      <c r="B11" s="18" t="s">
        <v>430</v>
      </c>
      <c r="C11" s="17">
        <v>1.7356302151307901E-2</v>
      </c>
      <c r="D11" s="17">
        <v>8.4052658448707102E-2</v>
      </c>
      <c r="E11" s="17">
        <v>1.69205262714619E-2</v>
      </c>
      <c r="F11" s="17">
        <v>2.1546688432342202E-2</v>
      </c>
      <c r="G11" s="17">
        <v>4.9167766244696001E-2</v>
      </c>
      <c r="H11" s="17">
        <v>7.60285781039036E-3</v>
      </c>
    </row>
    <row r="12" spans="2:9" x14ac:dyDescent="0.35">
      <c r="B12" s="18" t="s">
        <v>72</v>
      </c>
      <c r="C12" s="17">
        <v>8.95189742785963E-2</v>
      </c>
      <c r="D12" s="17">
        <v>0.106265653059694</v>
      </c>
      <c r="E12" s="17">
        <v>0.12438658920649701</v>
      </c>
      <c r="F12" s="17">
        <v>6.4585004850803998E-2</v>
      </c>
      <c r="G12" s="17">
        <v>0.24981548950983601</v>
      </c>
      <c r="H12" s="17">
        <v>7.2570401665843401E-2</v>
      </c>
    </row>
    <row r="13" spans="2:9" x14ac:dyDescent="0.35">
      <c r="B13" s="30" t="s">
        <v>834</v>
      </c>
      <c r="C13" s="16"/>
      <c r="D13" s="16"/>
      <c r="E13" s="16"/>
      <c r="F13" s="16"/>
      <c r="G13" s="16"/>
      <c r="H13" s="16"/>
    </row>
    <row r="14" spans="2:9" x14ac:dyDescent="0.35">
      <c r="B14" t="s">
        <v>77</v>
      </c>
    </row>
    <row r="15" spans="2:9" x14ac:dyDescent="0.35">
      <c r="B15" t="s">
        <v>78</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Y19"/>
  <sheetViews>
    <sheetView showGridLines="0" workbookViewId="0">
      <pane xSplit="2" topLeftCell="C1" activePane="topRight" state="frozen"/>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432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ht="43.5" x14ac:dyDescent="0.35">
      <c r="B9" s="18" t="s">
        <v>426</v>
      </c>
      <c r="C9" s="17">
        <v>0.23412259522359199</v>
      </c>
      <c r="D9" s="17">
        <v>0.25415003766049798</v>
      </c>
      <c r="E9" s="17">
        <v>0.21303379436140099</v>
      </c>
      <c r="F9" s="17"/>
      <c r="G9" s="17">
        <v>0.194942025191428</v>
      </c>
      <c r="H9" s="17">
        <v>0.18679210972652899</v>
      </c>
      <c r="I9" s="17">
        <v>0.20844476543873799</v>
      </c>
      <c r="J9" s="17">
        <v>0.249397306835865</v>
      </c>
      <c r="K9" s="17">
        <v>0.23089728216043801</v>
      </c>
      <c r="L9" s="17">
        <v>0.26733432693168802</v>
      </c>
      <c r="M9" s="17"/>
      <c r="N9" s="17">
        <v>0.26428844978246502</v>
      </c>
      <c r="O9" s="17">
        <v>0.22203590199291101</v>
      </c>
      <c r="P9" s="17">
        <v>0.21230616031362901</v>
      </c>
      <c r="Q9" s="17">
        <v>0.22237560755081101</v>
      </c>
      <c r="R9" s="17"/>
      <c r="S9" s="17">
        <v>0.29888281814486201</v>
      </c>
      <c r="T9" s="17">
        <v>0.199623645370755</v>
      </c>
      <c r="U9" s="17">
        <v>0.243676176603007</v>
      </c>
      <c r="V9" s="17">
        <v>0.20884528407376901</v>
      </c>
      <c r="W9" s="17">
        <v>0.232386329805429</v>
      </c>
      <c r="X9" s="17">
        <v>0.20716230779522299</v>
      </c>
      <c r="Y9" s="17">
        <v>0.269161486102656</v>
      </c>
      <c r="Z9" s="17">
        <v>0.148286563311158</v>
      </c>
      <c r="AA9" s="17">
        <v>0.27363969738137101</v>
      </c>
      <c r="AB9" s="17">
        <v>0.203899293252401</v>
      </c>
      <c r="AC9" s="17">
        <v>0.27374461627561902</v>
      </c>
      <c r="AD9" s="17">
        <v>0.20866008625171301</v>
      </c>
      <c r="AE9" s="17"/>
      <c r="AF9" s="17">
        <v>0.232305368996608</v>
      </c>
      <c r="AG9" s="17">
        <v>0.25520694876679101</v>
      </c>
      <c r="AH9" s="17">
        <v>0.18793383484565299</v>
      </c>
      <c r="AI9" s="17"/>
      <c r="AJ9" s="17">
        <v>0.23526337385207899</v>
      </c>
      <c r="AK9" s="17">
        <v>0.24086922820297099</v>
      </c>
      <c r="AL9" s="17">
        <v>0.24669833766163701</v>
      </c>
      <c r="AM9" s="17">
        <v>0.40652291775822902</v>
      </c>
      <c r="AN9" s="17">
        <v>0.18060127202785201</v>
      </c>
      <c r="AO9" s="17"/>
      <c r="AP9" s="17">
        <v>0.243635376651753</v>
      </c>
      <c r="AQ9" s="17">
        <v>0.24484352483293501</v>
      </c>
      <c r="AR9" s="17">
        <v>0.213493104778539</v>
      </c>
      <c r="AS9" s="17"/>
      <c r="AT9" s="17">
        <v>0.248516613143835</v>
      </c>
      <c r="AU9" s="17">
        <v>0.212259633416675</v>
      </c>
      <c r="AV9" s="17" t="s">
        <v>74</v>
      </c>
      <c r="AW9" s="17" t="s">
        <v>74</v>
      </c>
      <c r="AX9" s="17" t="s">
        <v>74</v>
      </c>
      <c r="AY9" s="17" t="s">
        <v>74</v>
      </c>
    </row>
    <row r="10" spans="2:51" ht="43.5" x14ac:dyDescent="0.35">
      <c r="B10" s="18" t="s">
        <v>427</v>
      </c>
      <c r="C10" s="17">
        <v>0.404743307151752</v>
      </c>
      <c r="D10" s="17">
        <v>0.37876282527986499</v>
      </c>
      <c r="E10" s="17">
        <v>0.431834770400987</v>
      </c>
      <c r="F10" s="17"/>
      <c r="G10" s="17">
        <v>0.39585924453341698</v>
      </c>
      <c r="H10" s="17">
        <v>0.45411030028351601</v>
      </c>
      <c r="I10" s="17">
        <v>0.403686782326863</v>
      </c>
      <c r="J10" s="17">
        <v>0.42915271438596903</v>
      </c>
      <c r="K10" s="17">
        <v>0.40328607492228702</v>
      </c>
      <c r="L10" s="17">
        <v>0.37398283813030497</v>
      </c>
      <c r="M10" s="17"/>
      <c r="N10" s="17">
        <v>0.41674170893127999</v>
      </c>
      <c r="O10" s="17">
        <v>0.42624548207649299</v>
      </c>
      <c r="P10" s="17">
        <v>0.407779830392905</v>
      </c>
      <c r="Q10" s="17">
        <v>0.35582952043008198</v>
      </c>
      <c r="R10" s="17"/>
      <c r="S10" s="17">
        <v>0.37301895078020197</v>
      </c>
      <c r="T10" s="17">
        <v>0.41619470178418599</v>
      </c>
      <c r="U10" s="17">
        <v>0.38761000557348002</v>
      </c>
      <c r="V10" s="17">
        <v>0.42038195731628702</v>
      </c>
      <c r="W10" s="17">
        <v>0.46275859193442898</v>
      </c>
      <c r="X10" s="17">
        <v>0.40063235825378901</v>
      </c>
      <c r="Y10" s="17">
        <v>0.32886633963836398</v>
      </c>
      <c r="Z10" s="17">
        <v>0.44210507696125501</v>
      </c>
      <c r="AA10" s="17">
        <v>0.42911577114862798</v>
      </c>
      <c r="AB10" s="17">
        <v>0.38185495981859302</v>
      </c>
      <c r="AC10" s="17">
        <v>0.46358070197200602</v>
      </c>
      <c r="AD10" s="17">
        <v>0.40736429687223202</v>
      </c>
      <c r="AE10" s="17"/>
      <c r="AF10" s="17">
        <v>0.39460360586648402</v>
      </c>
      <c r="AG10" s="17">
        <v>0.43273927362430897</v>
      </c>
      <c r="AH10" s="17">
        <v>0.33154495705274201</v>
      </c>
      <c r="AI10" s="17"/>
      <c r="AJ10" s="17">
        <v>0.42312411590211502</v>
      </c>
      <c r="AK10" s="17">
        <v>0.39554132936934</v>
      </c>
      <c r="AL10" s="17">
        <v>0.46964127752505103</v>
      </c>
      <c r="AM10" s="17">
        <v>0.23613141385723799</v>
      </c>
      <c r="AN10" s="17">
        <v>0.36469368633577798</v>
      </c>
      <c r="AO10" s="17"/>
      <c r="AP10" s="17">
        <v>0.43441576454456399</v>
      </c>
      <c r="AQ10" s="17">
        <v>0.40633482075686</v>
      </c>
      <c r="AR10" s="17">
        <v>0.45281027443734501</v>
      </c>
      <c r="AS10" s="17"/>
      <c r="AT10" s="17">
        <v>0.40318515551544098</v>
      </c>
      <c r="AU10" s="17">
        <v>0.40710997154683598</v>
      </c>
      <c r="AV10" s="17" t="s">
        <v>74</v>
      </c>
      <c r="AW10" s="17" t="s">
        <v>74</v>
      </c>
      <c r="AX10" s="17" t="s">
        <v>74</v>
      </c>
      <c r="AY10" s="17" t="s">
        <v>74</v>
      </c>
    </row>
    <row r="11" spans="2:51" ht="43.5" x14ac:dyDescent="0.35">
      <c r="B11" s="18" t="s">
        <v>428</v>
      </c>
      <c r="C11" s="17">
        <v>0.210761534164183</v>
      </c>
      <c r="D11" s="17">
        <v>0.213425707896334</v>
      </c>
      <c r="E11" s="17">
        <v>0.20811996604264199</v>
      </c>
      <c r="F11" s="17"/>
      <c r="G11" s="17">
        <v>0.22906865568530799</v>
      </c>
      <c r="H11" s="17">
        <v>0.20981057114028601</v>
      </c>
      <c r="I11" s="17">
        <v>0.24123486610904299</v>
      </c>
      <c r="J11" s="17">
        <v>0.19587380581611899</v>
      </c>
      <c r="K11" s="17">
        <v>0.19220667697070201</v>
      </c>
      <c r="L11" s="17">
        <v>0.21183268039386499</v>
      </c>
      <c r="M11" s="17"/>
      <c r="N11" s="17">
        <v>0.211457033051034</v>
      </c>
      <c r="O11" s="17">
        <v>0.20073860890834</v>
      </c>
      <c r="P11" s="17">
        <v>0.221446234335373</v>
      </c>
      <c r="Q11" s="17">
        <v>0.213551112026064</v>
      </c>
      <c r="R11" s="17"/>
      <c r="S11" s="17">
        <v>0.195810446301143</v>
      </c>
      <c r="T11" s="17">
        <v>0.22116765017633</v>
      </c>
      <c r="U11" s="17">
        <v>0.26945540117259198</v>
      </c>
      <c r="V11" s="17">
        <v>0.209178559564457</v>
      </c>
      <c r="W11" s="17">
        <v>0.210527150108473</v>
      </c>
      <c r="X11" s="17">
        <v>0.24278397416141401</v>
      </c>
      <c r="Y11" s="17">
        <v>0.212183660347735</v>
      </c>
      <c r="Z11" s="17">
        <v>0.21206128429493301</v>
      </c>
      <c r="AA11" s="17">
        <v>0.137007799405997</v>
      </c>
      <c r="AB11" s="17">
        <v>0.22892120858832701</v>
      </c>
      <c r="AC11" s="17">
        <v>0.15850374326467001</v>
      </c>
      <c r="AD11" s="17">
        <v>0.23278318204995699</v>
      </c>
      <c r="AE11" s="17"/>
      <c r="AF11" s="17">
        <v>0.21017034760879999</v>
      </c>
      <c r="AG11" s="17">
        <v>0.195158224843583</v>
      </c>
      <c r="AH11" s="17">
        <v>0.27904166595520702</v>
      </c>
      <c r="AI11" s="17"/>
      <c r="AJ11" s="17">
        <v>0.20526903029513999</v>
      </c>
      <c r="AK11" s="17">
        <v>0.22141317717599801</v>
      </c>
      <c r="AL11" s="17">
        <v>0.17178312776903701</v>
      </c>
      <c r="AM11" s="17">
        <v>0.15925276852809001</v>
      </c>
      <c r="AN11" s="17">
        <v>0.22764341359151699</v>
      </c>
      <c r="AO11" s="17"/>
      <c r="AP11" s="17">
        <v>0.206962448213135</v>
      </c>
      <c r="AQ11" s="17">
        <v>0.209286208466511</v>
      </c>
      <c r="AR11" s="17">
        <v>0.19489617592575401</v>
      </c>
      <c r="AS11" s="17"/>
      <c r="AT11" s="17">
        <v>0.20209097526412501</v>
      </c>
      <c r="AU11" s="17">
        <v>0.22393117860446199</v>
      </c>
      <c r="AV11" s="17" t="s">
        <v>74</v>
      </c>
      <c r="AW11" s="17" t="s">
        <v>74</v>
      </c>
      <c r="AX11" s="17" t="s">
        <v>74</v>
      </c>
      <c r="AY11" s="17" t="s">
        <v>74</v>
      </c>
    </row>
    <row r="12" spans="2:51" ht="29" x14ac:dyDescent="0.35">
      <c r="B12" s="18" t="s">
        <v>429</v>
      </c>
      <c r="C12" s="17">
        <v>4.3497287030569001E-2</v>
      </c>
      <c r="D12" s="17">
        <v>5.0616393114728299E-2</v>
      </c>
      <c r="E12" s="17">
        <v>3.5964676324099498E-2</v>
      </c>
      <c r="F12" s="17"/>
      <c r="G12" s="17">
        <v>0.111293898476009</v>
      </c>
      <c r="H12" s="17">
        <v>6.9914308545357504E-2</v>
      </c>
      <c r="I12" s="17">
        <v>5.8143444326340402E-2</v>
      </c>
      <c r="J12" s="17">
        <v>3.2239210810754697E-2</v>
      </c>
      <c r="K12" s="17">
        <v>3.4161515281805402E-2</v>
      </c>
      <c r="L12" s="17">
        <v>2.29559057658574E-2</v>
      </c>
      <c r="M12" s="17"/>
      <c r="N12" s="17">
        <v>4.1262523882133202E-2</v>
      </c>
      <c r="O12" s="17">
        <v>5.2622975750733103E-2</v>
      </c>
      <c r="P12" s="17">
        <v>4.7787224594276499E-2</v>
      </c>
      <c r="Q12" s="17">
        <v>3.0702102298696101E-2</v>
      </c>
      <c r="R12" s="17"/>
      <c r="S12" s="17">
        <v>2.7965325574921599E-2</v>
      </c>
      <c r="T12" s="17">
        <v>3.3472330796146497E-2</v>
      </c>
      <c r="U12" s="17">
        <v>3.0498516228143702E-2</v>
      </c>
      <c r="V12" s="17">
        <v>4.5678603093364703E-2</v>
      </c>
      <c r="W12" s="17">
        <v>2.7759922303723799E-2</v>
      </c>
      <c r="X12" s="17">
        <v>5.14375137841954E-2</v>
      </c>
      <c r="Y12" s="17">
        <v>4.5033352146854097E-2</v>
      </c>
      <c r="Z12" s="17">
        <v>9.2990492924094795E-2</v>
      </c>
      <c r="AA12" s="17">
        <v>5.8471455145751403E-2</v>
      </c>
      <c r="AB12" s="17">
        <v>5.6174115592027903E-2</v>
      </c>
      <c r="AC12" s="17">
        <v>4.59723019943254E-2</v>
      </c>
      <c r="AD12" s="17">
        <v>1.8688730609089699E-2</v>
      </c>
      <c r="AE12" s="17"/>
      <c r="AF12" s="17">
        <v>3.70988986389841E-2</v>
      </c>
      <c r="AG12" s="17">
        <v>3.8202089331993198E-2</v>
      </c>
      <c r="AH12" s="17">
        <v>6.5012618745503903E-2</v>
      </c>
      <c r="AI12" s="17"/>
      <c r="AJ12" s="17">
        <v>3.0261618969878099E-2</v>
      </c>
      <c r="AK12" s="17">
        <v>5.4195797781802599E-2</v>
      </c>
      <c r="AL12" s="17">
        <v>4.2335477971946797E-2</v>
      </c>
      <c r="AM12" s="17">
        <v>3.9581763180606001E-2</v>
      </c>
      <c r="AN12" s="17">
        <v>5.2058016263630998E-2</v>
      </c>
      <c r="AO12" s="17"/>
      <c r="AP12" s="17">
        <v>3.5590408118610001E-2</v>
      </c>
      <c r="AQ12" s="17">
        <v>5.0559773983071897E-2</v>
      </c>
      <c r="AR12" s="17">
        <v>6.1659570565145198E-2</v>
      </c>
      <c r="AS12" s="17"/>
      <c r="AT12" s="17">
        <v>2.9835830032367401E-2</v>
      </c>
      <c r="AU12" s="17">
        <v>6.4247567753678805E-2</v>
      </c>
      <c r="AV12" s="17" t="s">
        <v>74</v>
      </c>
      <c r="AW12" s="17" t="s">
        <v>74</v>
      </c>
      <c r="AX12" s="17" t="s">
        <v>74</v>
      </c>
      <c r="AY12" s="17" t="s">
        <v>74</v>
      </c>
    </row>
    <row r="13" spans="2:51" ht="43.5" x14ac:dyDescent="0.35">
      <c r="B13" s="18" t="s">
        <v>430</v>
      </c>
      <c r="C13" s="17">
        <v>1.7356302151307901E-2</v>
      </c>
      <c r="D13" s="17">
        <v>2.1470765280704601E-2</v>
      </c>
      <c r="E13" s="17">
        <v>1.29957582390825E-2</v>
      </c>
      <c r="F13" s="17"/>
      <c r="G13" s="17">
        <v>1.2449605095229001E-2</v>
      </c>
      <c r="H13" s="17">
        <v>4.7013237143052897E-3</v>
      </c>
      <c r="I13" s="17">
        <v>2.2026515331043599E-2</v>
      </c>
      <c r="J13" s="17">
        <v>2.1986059084714502E-2</v>
      </c>
      <c r="K13" s="17">
        <v>1.4079227879610299E-2</v>
      </c>
      <c r="L13" s="17">
        <v>2.0235413620365999E-2</v>
      </c>
      <c r="M13" s="17"/>
      <c r="N13" s="17">
        <v>1.53179781675721E-2</v>
      </c>
      <c r="O13" s="17">
        <v>1.79028594699495E-2</v>
      </c>
      <c r="P13" s="17">
        <v>1.5523100309217001E-2</v>
      </c>
      <c r="Q13" s="17">
        <v>2.0374275573583699E-2</v>
      </c>
      <c r="R13" s="17"/>
      <c r="S13" s="17">
        <v>1.18466829932087E-2</v>
      </c>
      <c r="T13" s="17">
        <v>2.2295936010355299E-2</v>
      </c>
      <c r="U13" s="17">
        <v>1.0318581474495801E-2</v>
      </c>
      <c r="V13" s="17">
        <v>2.4730146899066399E-2</v>
      </c>
      <c r="W13" s="17">
        <v>2.0499316582466301E-2</v>
      </c>
      <c r="X13" s="17">
        <v>1.02846930072808E-2</v>
      </c>
      <c r="Y13" s="17">
        <v>8.6444592501881603E-3</v>
      </c>
      <c r="Z13" s="17">
        <v>1.7078836892647699E-2</v>
      </c>
      <c r="AA13" s="17">
        <v>2.2610763497427001E-2</v>
      </c>
      <c r="AB13" s="17">
        <v>2.23067754955623E-2</v>
      </c>
      <c r="AC13" s="17">
        <v>8.9247567925240297E-3</v>
      </c>
      <c r="AD13" s="17">
        <v>2.8777677619538401E-2</v>
      </c>
      <c r="AE13" s="17"/>
      <c r="AF13" s="17">
        <v>1.9344487173649502E-2</v>
      </c>
      <c r="AG13" s="17">
        <v>1.5971246491484601E-2</v>
      </c>
      <c r="AH13" s="17">
        <v>1.3795926606740901E-2</v>
      </c>
      <c r="AI13" s="17"/>
      <c r="AJ13" s="17">
        <v>1.8853292097304498E-2</v>
      </c>
      <c r="AK13" s="17">
        <v>1.40255395502299E-2</v>
      </c>
      <c r="AL13" s="17">
        <v>9.7814443646074608E-3</v>
      </c>
      <c r="AM13" s="17">
        <v>0</v>
      </c>
      <c r="AN13" s="17">
        <v>2.9153300465829E-2</v>
      </c>
      <c r="AO13" s="17"/>
      <c r="AP13" s="17">
        <v>1.36219073310233E-2</v>
      </c>
      <c r="AQ13" s="17">
        <v>1.0980233624594901E-2</v>
      </c>
      <c r="AR13" s="17">
        <v>1.18925635058126E-2</v>
      </c>
      <c r="AS13" s="17"/>
      <c r="AT13" s="17">
        <v>2.0392769480146299E-2</v>
      </c>
      <c r="AU13" s="17">
        <v>1.2744235554879701E-2</v>
      </c>
      <c r="AV13" s="17" t="s">
        <v>74</v>
      </c>
      <c r="AW13" s="17" t="s">
        <v>74</v>
      </c>
      <c r="AX13" s="17" t="s">
        <v>74</v>
      </c>
      <c r="AY13" s="17" t="s">
        <v>74</v>
      </c>
    </row>
    <row r="14" spans="2:51" x14ac:dyDescent="0.35">
      <c r="B14" s="18" t="s">
        <v>72</v>
      </c>
      <c r="C14" s="19">
        <v>8.95189742785963E-2</v>
      </c>
      <c r="D14" s="19">
        <v>8.1574270767869106E-2</v>
      </c>
      <c r="E14" s="19">
        <v>9.8051034631788103E-2</v>
      </c>
      <c r="F14" s="19"/>
      <c r="G14" s="19">
        <v>5.6386571018609E-2</v>
      </c>
      <c r="H14" s="19">
        <v>7.4671386590005495E-2</v>
      </c>
      <c r="I14" s="19">
        <v>6.6463626467971895E-2</v>
      </c>
      <c r="J14" s="19">
        <v>7.1350903066577195E-2</v>
      </c>
      <c r="K14" s="19">
        <v>0.125369222785157</v>
      </c>
      <c r="L14" s="19">
        <v>0.103658835157918</v>
      </c>
      <c r="M14" s="19"/>
      <c r="N14" s="19">
        <v>5.09323061855151E-2</v>
      </c>
      <c r="O14" s="19">
        <v>8.0454171801573202E-2</v>
      </c>
      <c r="P14" s="19">
        <v>9.5157450054599496E-2</v>
      </c>
      <c r="Q14" s="19">
        <v>0.157167382120764</v>
      </c>
      <c r="R14" s="19"/>
      <c r="S14" s="19">
        <v>9.2475776205662594E-2</v>
      </c>
      <c r="T14" s="19">
        <v>0.10724573586222701</v>
      </c>
      <c r="U14" s="19">
        <v>5.8441318948281903E-2</v>
      </c>
      <c r="V14" s="19">
        <v>9.1185449053055798E-2</v>
      </c>
      <c r="W14" s="19">
        <v>4.6068689265479502E-2</v>
      </c>
      <c r="X14" s="19">
        <v>8.7699152998098495E-2</v>
      </c>
      <c r="Y14" s="19">
        <v>0.13611070251420301</v>
      </c>
      <c r="Z14" s="19">
        <v>8.7477745615911498E-2</v>
      </c>
      <c r="AA14" s="19">
        <v>7.9154513420825801E-2</v>
      </c>
      <c r="AB14" s="19">
        <v>0.10684364725308899</v>
      </c>
      <c r="AC14" s="19">
        <v>4.9273879700855401E-2</v>
      </c>
      <c r="AD14" s="19">
        <v>0.10372602659747</v>
      </c>
      <c r="AE14" s="19"/>
      <c r="AF14" s="19">
        <v>0.106477291715475</v>
      </c>
      <c r="AG14" s="19">
        <v>6.2722216941840297E-2</v>
      </c>
      <c r="AH14" s="19">
        <v>0.122670996794154</v>
      </c>
      <c r="AI14" s="19"/>
      <c r="AJ14" s="19">
        <v>8.7228568883483806E-2</v>
      </c>
      <c r="AK14" s="19">
        <v>7.3954927919658298E-2</v>
      </c>
      <c r="AL14" s="19">
        <v>5.9760334707720901E-2</v>
      </c>
      <c r="AM14" s="19">
        <v>0.158511136675836</v>
      </c>
      <c r="AN14" s="19">
        <v>0.145850311315392</v>
      </c>
      <c r="AO14" s="19"/>
      <c r="AP14" s="19">
        <v>6.5774095140915298E-2</v>
      </c>
      <c r="AQ14" s="19">
        <v>7.7995438336027706E-2</v>
      </c>
      <c r="AR14" s="19">
        <v>6.5248310787404201E-2</v>
      </c>
      <c r="AS14" s="19"/>
      <c r="AT14" s="19">
        <v>9.5978656564085593E-2</v>
      </c>
      <c r="AU14" s="19">
        <v>7.9707413123468601E-2</v>
      </c>
      <c r="AV14" s="19" t="s">
        <v>74</v>
      </c>
      <c r="AW14" s="19" t="s">
        <v>74</v>
      </c>
      <c r="AX14" s="19" t="s">
        <v>74</v>
      </c>
      <c r="AY14" s="19" t="s">
        <v>74</v>
      </c>
    </row>
    <row r="15" spans="2:51" x14ac:dyDescent="0.35">
      <c r="B15" s="30" t="s">
        <v>834</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Y19"/>
  <sheetViews>
    <sheetView showGridLines="0" topLeftCell="A8"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433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ht="43.5" x14ac:dyDescent="0.35">
      <c r="B9" s="18" t="s">
        <v>426</v>
      </c>
      <c r="C9" s="17">
        <v>6.4733996991025694E-2</v>
      </c>
      <c r="D9" s="17">
        <v>7.0156740284142205E-2</v>
      </c>
      <c r="E9" s="17">
        <v>5.9025097756036003E-2</v>
      </c>
      <c r="F9" s="17"/>
      <c r="G9" s="17">
        <v>0.111770486884691</v>
      </c>
      <c r="H9" s="17">
        <v>3.7898320479558302E-2</v>
      </c>
      <c r="I9" s="17">
        <v>5.1968183674732001E-2</v>
      </c>
      <c r="J9" s="17">
        <v>7.6754246208507002E-2</v>
      </c>
      <c r="K9" s="17">
        <v>7.8448940385193094E-2</v>
      </c>
      <c r="L9" s="17">
        <v>5.5543582564662998E-2</v>
      </c>
      <c r="M9" s="17"/>
      <c r="N9" s="17">
        <v>5.6540779751553E-2</v>
      </c>
      <c r="O9" s="17">
        <v>5.9704075813712003E-2</v>
      </c>
      <c r="P9" s="17">
        <v>6.2543159636298001E-2</v>
      </c>
      <c r="Q9" s="17">
        <v>8.6044498725427798E-2</v>
      </c>
      <c r="R9" s="17"/>
      <c r="S9" s="17">
        <v>9.0612421524960393E-2</v>
      </c>
      <c r="T9" s="17">
        <v>4.0252532006594698E-2</v>
      </c>
      <c r="U9" s="17">
        <v>5.1628593042597301E-2</v>
      </c>
      <c r="V9" s="17">
        <v>6.2233902287202998E-2</v>
      </c>
      <c r="W9" s="17">
        <v>7.9341129812521699E-2</v>
      </c>
      <c r="X9" s="17">
        <v>4.8097697438673301E-2</v>
      </c>
      <c r="Y9" s="17">
        <v>6.4789810921674906E-2</v>
      </c>
      <c r="Z9" s="17">
        <v>3.5830391575434203E-2</v>
      </c>
      <c r="AA9" s="17">
        <v>9.0666464570736002E-2</v>
      </c>
      <c r="AB9" s="17">
        <v>3.9926516525879099E-2</v>
      </c>
      <c r="AC9" s="17">
        <v>9.8957879352665007E-2</v>
      </c>
      <c r="AD9" s="17">
        <v>0.107442717742042</v>
      </c>
      <c r="AE9" s="17"/>
      <c r="AF9" s="17">
        <v>7.1334608349066506E-2</v>
      </c>
      <c r="AG9" s="17">
        <v>6.3131415320236695E-2</v>
      </c>
      <c r="AH9" s="17">
        <v>4.9155437848037997E-2</v>
      </c>
      <c r="AI9" s="17"/>
      <c r="AJ9" s="17">
        <v>5.81003159492594E-2</v>
      </c>
      <c r="AK9" s="17">
        <v>6.93916313063003E-2</v>
      </c>
      <c r="AL9" s="17">
        <v>3.9191733071762103E-2</v>
      </c>
      <c r="AM9" s="17">
        <v>9.2996433928461505E-2</v>
      </c>
      <c r="AN9" s="17">
        <v>4.2885564684162103E-2</v>
      </c>
      <c r="AO9" s="17"/>
      <c r="AP9" s="17">
        <v>6.9625763457617895E-2</v>
      </c>
      <c r="AQ9" s="17">
        <v>5.7613734883434103E-2</v>
      </c>
      <c r="AR9" s="17">
        <v>3.4495013429341498E-2</v>
      </c>
      <c r="AS9" s="17"/>
      <c r="AT9" s="17">
        <v>6.6686231138995994E-2</v>
      </c>
      <c r="AU9" s="17">
        <v>6.1768763735673998E-2</v>
      </c>
      <c r="AV9" s="17" t="s">
        <v>74</v>
      </c>
      <c r="AW9" s="17" t="s">
        <v>74</v>
      </c>
      <c r="AX9" s="17" t="s">
        <v>74</v>
      </c>
      <c r="AY9" s="17" t="s">
        <v>74</v>
      </c>
    </row>
    <row r="10" spans="2:51" ht="43.5" x14ac:dyDescent="0.35">
      <c r="B10" s="18" t="s">
        <v>427</v>
      </c>
      <c r="C10" s="17">
        <v>0.23264267649651599</v>
      </c>
      <c r="D10" s="17">
        <v>0.23591469059274001</v>
      </c>
      <c r="E10" s="17">
        <v>0.22937452920356299</v>
      </c>
      <c r="F10" s="17"/>
      <c r="G10" s="17">
        <v>0.33857133185516403</v>
      </c>
      <c r="H10" s="17">
        <v>0.29253211939755402</v>
      </c>
      <c r="I10" s="17">
        <v>0.27279411129421</v>
      </c>
      <c r="J10" s="17">
        <v>0.23839302486981301</v>
      </c>
      <c r="K10" s="17">
        <v>0.19514596658970901</v>
      </c>
      <c r="L10" s="17">
        <v>0.18427336239850201</v>
      </c>
      <c r="M10" s="17"/>
      <c r="N10" s="17">
        <v>0.254965092941354</v>
      </c>
      <c r="O10" s="17">
        <v>0.236285816325256</v>
      </c>
      <c r="P10" s="17">
        <v>0.21464277513089999</v>
      </c>
      <c r="Q10" s="17">
        <v>0.21462400714389401</v>
      </c>
      <c r="R10" s="17"/>
      <c r="S10" s="17">
        <v>0.277701171607382</v>
      </c>
      <c r="T10" s="17">
        <v>0.21873059541251599</v>
      </c>
      <c r="U10" s="17">
        <v>0.22833737435360801</v>
      </c>
      <c r="V10" s="17">
        <v>0.17923905841819701</v>
      </c>
      <c r="W10" s="17">
        <v>0.26056140470004502</v>
      </c>
      <c r="X10" s="17">
        <v>0.24137261468589399</v>
      </c>
      <c r="Y10" s="17">
        <v>0.17890501775800199</v>
      </c>
      <c r="Z10" s="17">
        <v>0.24797839460729099</v>
      </c>
      <c r="AA10" s="17">
        <v>0.28442006392015301</v>
      </c>
      <c r="AB10" s="17">
        <v>0.23253850224198599</v>
      </c>
      <c r="AC10" s="17">
        <v>0.26652053236786999</v>
      </c>
      <c r="AD10" s="17">
        <v>0.148285764234386</v>
      </c>
      <c r="AE10" s="17"/>
      <c r="AF10" s="17">
        <v>0.20988729461403599</v>
      </c>
      <c r="AG10" s="17">
        <v>0.25113269286018602</v>
      </c>
      <c r="AH10" s="17">
        <v>0.225397234604681</v>
      </c>
      <c r="AI10" s="17"/>
      <c r="AJ10" s="17">
        <v>0.23163000940714901</v>
      </c>
      <c r="AK10" s="17">
        <v>0.26980670317515398</v>
      </c>
      <c r="AL10" s="17">
        <v>0.21038858634747601</v>
      </c>
      <c r="AM10" s="17">
        <v>0.211932974916308</v>
      </c>
      <c r="AN10" s="17">
        <v>0.163692265723761</v>
      </c>
      <c r="AO10" s="17"/>
      <c r="AP10" s="17">
        <v>0.24398357824392</v>
      </c>
      <c r="AQ10" s="17">
        <v>0.287689096767964</v>
      </c>
      <c r="AR10" s="17">
        <v>0.21278095630857899</v>
      </c>
      <c r="AS10" s="17"/>
      <c r="AT10" s="17">
        <v>0.21846424568747499</v>
      </c>
      <c r="AU10" s="17">
        <v>0.254178184717893</v>
      </c>
      <c r="AV10" s="17" t="s">
        <v>74</v>
      </c>
      <c r="AW10" s="17" t="s">
        <v>74</v>
      </c>
      <c r="AX10" s="17" t="s">
        <v>74</v>
      </c>
      <c r="AY10" s="17" t="s">
        <v>74</v>
      </c>
    </row>
    <row r="11" spans="2:51" ht="43.5" x14ac:dyDescent="0.35">
      <c r="B11" s="18" t="s">
        <v>428</v>
      </c>
      <c r="C11" s="17">
        <v>0.35742557282404702</v>
      </c>
      <c r="D11" s="17">
        <v>0.342122739858574</v>
      </c>
      <c r="E11" s="17">
        <v>0.37311654697705199</v>
      </c>
      <c r="F11" s="17"/>
      <c r="G11" s="17">
        <v>0.223347997012704</v>
      </c>
      <c r="H11" s="17">
        <v>0.30971321523295497</v>
      </c>
      <c r="I11" s="17">
        <v>0.35185135309842702</v>
      </c>
      <c r="J11" s="17">
        <v>0.37853360787533602</v>
      </c>
      <c r="K11" s="17">
        <v>0.35123841073709</v>
      </c>
      <c r="L11" s="17">
        <v>0.40009974053932601</v>
      </c>
      <c r="M11" s="17"/>
      <c r="N11" s="17">
        <v>0.38120839899602299</v>
      </c>
      <c r="O11" s="17">
        <v>0.35460032968474398</v>
      </c>
      <c r="P11" s="17">
        <v>0.36079059336869901</v>
      </c>
      <c r="Q11" s="17">
        <v>0.32073682983907598</v>
      </c>
      <c r="R11" s="17"/>
      <c r="S11" s="17">
        <v>0.30346260978366602</v>
      </c>
      <c r="T11" s="17">
        <v>0.35136483690264397</v>
      </c>
      <c r="U11" s="17">
        <v>0.41484268565778099</v>
      </c>
      <c r="V11" s="17">
        <v>0.40086802175541703</v>
      </c>
      <c r="W11" s="17">
        <v>0.35302045377021801</v>
      </c>
      <c r="X11" s="17">
        <v>0.37479164544566401</v>
      </c>
      <c r="Y11" s="17">
        <v>0.42142910367712699</v>
      </c>
      <c r="Z11" s="17">
        <v>0.33796270876908302</v>
      </c>
      <c r="AA11" s="17">
        <v>0.27800366605759702</v>
      </c>
      <c r="AB11" s="17">
        <v>0.38605593698580098</v>
      </c>
      <c r="AC11" s="17">
        <v>0.29744589290079998</v>
      </c>
      <c r="AD11" s="17">
        <v>0.336815374444694</v>
      </c>
      <c r="AE11" s="17"/>
      <c r="AF11" s="17">
        <v>0.355463688154107</v>
      </c>
      <c r="AG11" s="17">
        <v>0.37584394451197201</v>
      </c>
      <c r="AH11" s="17">
        <v>0.323269771446761</v>
      </c>
      <c r="AI11" s="17"/>
      <c r="AJ11" s="17">
        <v>0.36376334283564499</v>
      </c>
      <c r="AK11" s="17">
        <v>0.36351110288516503</v>
      </c>
      <c r="AL11" s="17">
        <v>0.35759469217813999</v>
      </c>
      <c r="AM11" s="17">
        <v>0.30503463724640401</v>
      </c>
      <c r="AN11" s="17">
        <v>0.35068806460666102</v>
      </c>
      <c r="AO11" s="17"/>
      <c r="AP11" s="17">
        <v>0.36521304151849798</v>
      </c>
      <c r="AQ11" s="17">
        <v>0.35054924862762898</v>
      </c>
      <c r="AR11" s="17">
        <v>0.38572884203484298</v>
      </c>
      <c r="AS11" s="17"/>
      <c r="AT11" s="17">
        <v>0.37176884337941102</v>
      </c>
      <c r="AU11" s="17">
        <v>0.33563969079473699</v>
      </c>
      <c r="AV11" s="17" t="s">
        <v>74</v>
      </c>
      <c r="AW11" s="17" t="s">
        <v>74</v>
      </c>
      <c r="AX11" s="17" t="s">
        <v>74</v>
      </c>
      <c r="AY11" s="17" t="s">
        <v>74</v>
      </c>
    </row>
    <row r="12" spans="2:51" ht="29" x14ac:dyDescent="0.35">
      <c r="B12" s="18" t="s">
        <v>429</v>
      </c>
      <c r="C12" s="17">
        <v>0.15487944218001001</v>
      </c>
      <c r="D12" s="17">
        <v>0.167959902925994</v>
      </c>
      <c r="E12" s="17">
        <v>0.14110757407535399</v>
      </c>
      <c r="F12" s="17"/>
      <c r="G12" s="17">
        <v>0.15695642034153001</v>
      </c>
      <c r="H12" s="17">
        <v>0.199610280140047</v>
      </c>
      <c r="I12" s="17">
        <v>0.16243999505651999</v>
      </c>
      <c r="J12" s="17">
        <v>0.139252975809638</v>
      </c>
      <c r="K12" s="17">
        <v>0.15463701758935799</v>
      </c>
      <c r="L12" s="17">
        <v>0.14261808951100199</v>
      </c>
      <c r="M12" s="17"/>
      <c r="N12" s="17">
        <v>0.152271487777979</v>
      </c>
      <c r="O12" s="17">
        <v>0.160421396231789</v>
      </c>
      <c r="P12" s="17">
        <v>0.15935239926217101</v>
      </c>
      <c r="Q12" s="17">
        <v>0.14260833514841301</v>
      </c>
      <c r="R12" s="17"/>
      <c r="S12" s="17">
        <v>0.13860598629697901</v>
      </c>
      <c r="T12" s="17">
        <v>0.157667322713021</v>
      </c>
      <c r="U12" s="17">
        <v>0.150502863193062</v>
      </c>
      <c r="V12" s="17">
        <v>0.17126602120663301</v>
      </c>
      <c r="W12" s="17">
        <v>0.14894029240613099</v>
      </c>
      <c r="X12" s="17">
        <v>0.16569094021230299</v>
      </c>
      <c r="Y12" s="17">
        <v>0.15992921980733499</v>
      </c>
      <c r="Z12" s="17">
        <v>0.19410822675262801</v>
      </c>
      <c r="AA12" s="17">
        <v>0.12674863076402301</v>
      </c>
      <c r="AB12" s="17">
        <v>0.13523318459846201</v>
      </c>
      <c r="AC12" s="17">
        <v>0.17360039126910401</v>
      </c>
      <c r="AD12" s="17">
        <v>0.197108777052597</v>
      </c>
      <c r="AE12" s="17"/>
      <c r="AF12" s="17">
        <v>0.15743885676175201</v>
      </c>
      <c r="AG12" s="17">
        <v>0.14904215494565401</v>
      </c>
      <c r="AH12" s="17">
        <v>0.17077446566333801</v>
      </c>
      <c r="AI12" s="17"/>
      <c r="AJ12" s="17">
        <v>0.160735909083562</v>
      </c>
      <c r="AK12" s="17">
        <v>0.13915223135198301</v>
      </c>
      <c r="AL12" s="17">
        <v>0.15642797849086101</v>
      </c>
      <c r="AM12" s="17">
        <v>0.102364459069405</v>
      </c>
      <c r="AN12" s="17">
        <v>0.17981400178252599</v>
      </c>
      <c r="AO12" s="17"/>
      <c r="AP12" s="17">
        <v>0.15901052657803899</v>
      </c>
      <c r="AQ12" s="17">
        <v>0.14708295924027201</v>
      </c>
      <c r="AR12" s="17">
        <v>0.18555450612065499</v>
      </c>
      <c r="AS12" s="17"/>
      <c r="AT12" s="17">
        <v>0.14076222315846099</v>
      </c>
      <c r="AU12" s="17">
        <v>0.17632197629370899</v>
      </c>
      <c r="AV12" s="17" t="s">
        <v>74</v>
      </c>
      <c r="AW12" s="17" t="s">
        <v>74</v>
      </c>
      <c r="AX12" s="17" t="s">
        <v>74</v>
      </c>
      <c r="AY12" s="17" t="s">
        <v>74</v>
      </c>
    </row>
    <row r="13" spans="2:51" ht="43.5" x14ac:dyDescent="0.35">
      <c r="B13" s="18" t="s">
        <v>430</v>
      </c>
      <c r="C13" s="17">
        <v>8.4052658448707102E-2</v>
      </c>
      <c r="D13" s="17">
        <v>9.2398601930200205E-2</v>
      </c>
      <c r="E13" s="17">
        <v>7.52520981413968E-2</v>
      </c>
      <c r="F13" s="17"/>
      <c r="G13" s="17">
        <v>8.7138874477451E-2</v>
      </c>
      <c r="H13" s="17">
        <v>8.6310046461578999E-2</v>
      </c>
      <c r="I13" s="17">
        <v>6.7136817326660797E-2</v>
      </c>
      <c r="J13" s="17">
        <v>7.2102545433780404E-2</v>
      </c>
      <c r="K13" s="17">
        <v>9.3062651590214401E-2</v>
      </c>
      <c r="L13" s="17">
        <v>9.2856383892883504E-2</v>
      </c>
      <c r="M13" s="17"/>
      <c r="N13" s="17">
        <v>8.3193261510291397E-2</v>
      </c>
      <c r="O13" s="17">
        <v>9.6268326052248707E-2</v>
      </c>
      <c r="P13" s="17">
        <v>8.8009191112430593E-2</v>
      </c>
      <c r="Q13" s="17">
        <v>6.3758152410891403E-2</v>
      </c>
      <c r="R13" s="17"/>
      <c r="S13" s="17">
        <v>7.1813514853869595E-2</v>
      </c>
      <c r="T13" s="17">
        <v>0.103629330005715</v>
      </c>
      <c r="U13" s="17">
        <v>6.2695378479108096E-2</v>
      </c>
      <c r="V13" s="17">
        <v>8.4869533748476306E-2</v>
      </c>
      <c r="W13" s="17">
        <v>9.7904697160709805E-2</v>
      </c>
      <c r="X13" s="17">
        <v>7.1367562455343606E-2</v>
      </c>
      <c r="Y13" s="17">
        <v>5.4727854327256902E-2</v>
      </c>
      <c r="Z13" s="17">
        <v>0.110058752035747</v>
      </c>
      <c r="AA13" s="17">
        <v>0.10405872673974299</v>
      </c>
      <c r="AB13" s="17">
        <v>8.03839947054385E-2</v>
      </c>
      <c r="AC13" s="17">
        <v>9.7386878017715298E-2</v>
      </c>
      <c r="AD13" s="17">
        <v>7.9393153648031095E-2</v>
      </c>
      <c r="AE13" s="17"/>
      <c r="AF13" s="17">
        <v>8.3609235913301896E-2</v>
      </c>
      <c r="AG13" s="17">
        <v>8.4720470048281593E-2</v>
      </c>
      <c r="AH13" s="17">
        <v>7.38770915057856E-2</v>
      </c>
      <c r="AI13" s="17"/>
      <c r="AJ13" s="17">
        <v>8.5762981801577501E-2</v>
      </c>
      <c r="AK13" s="17">
        <v>7.2807597147009698E-2</v>
      </c>
      <c r="AL13" s="17">
        <v>0.14114284431083199</v>
      </c>
      <c r="AM13" s="17">
        <v>9.3176742779063002E-2</v>
      </c>
      <c r="AN13" s="17">
        <v>9.3124347717054398E-2</v>
      </c>
      <c r="AO13" s="17"/>
      <c r="AP13" s="17">
        <v>8.0011973946506401E-2</v>
      </c>
      <c r="AQ13" s="17">
        <v>7.4131414721967603E-2</v>
      </c>
      <c r="AR13" s="17">
        <v>0.105384076779467</v>
      </c>
      <c r="AS13" s="17"/>
      <c r="AT13" s="17">
        <v>8.70585648233069E-2</v>
      </c>
      <c r="AU13" s="17">
        <v>7.9487010647850798E-2</v>
      </c>
      <c r="AV13" s="17" t="s">
        <v>74</v>
      </c>
      <c r="AW13" s="17" t="s">
        <v>74</v>
      </c>
      <c r="AX13" s="17" t="s">
        <v>74</v>
      </c>
      <c r="AY13" s="17" t="s">
        <v>74</v>
      </c>
    </row>
    <row r="14" spans="2:51" x14ac:dyDescent="0.35">
      <c r="B14" s="18" t="s">
        <v>72</v>
      </c>
      <c r="C14" s="19">
        <v>0.106265653059694</v>
      </c>
      <c r="D14" s="19">
        <v>9.1447324408349101E-2</v>
      </c>
      <c r="E14" s="19">
        <v>0.122124153846598</v>
      </c>
      <c r="F14" s="19"/>
      <c r="G14" s="19">
        <v>8.22148894284601E-2</v>
      </c>
      <c r="H14" s="19">
        <v>7.3936018288306801E-2</v>
      </c>
      <c r="I14" s="19">
        <v>9.3809539549450704E-2</v>
      </c>
      <c r="J14" s="19">
        <v>9.4963599802925097E-2</v>
      </c>
      <c r="K14" s="19">
        <v>0.127467013108435</v>
      </c>
      <c r="L14" s="19">
        <v>0.124608841093622</v>
      </c>
      <c r="M14" s="19"/>
      <c r="N14" s="19">
        <v>7.18209790227987E-2</v>
      </c>
      <c r="O14" s="19">
        <v>9.2720055892250103E-2</v>
      </c>
      <c r="P14" s="19">
        <v>0.114661881489501</v>
      </c>
      <c r="Q14" s="19">
        <v>0.17222817673229801</v>
      </c>
      <c r="R14" s="19"/>
      <c r="S14" s="19">
        <v>0.117804295933144</v>
      </c>
      <c r="T14" s="19">
        <v>0.12835538295951099</v>
      </c>
      <c r="U14" s="19">
        <v>9.1993105273843301E-2</v>
      </c>
      <c r="V14" s="19">
        <v>0.10152346258407401</v>
      </c>
      <c r="W14" s="19">
        <v>6.0232022150374098E-2</v>
      </c>
      <c r="X14" s="19">
        <v>9.8679539762121904E-2</v>
      </c>
      <c r="Y14" s="19">
        <v>0.120218993508604</v>
      </c>
      <c r="Z14" s="19">
        <v>7.4061526259816601E-2</v>
      </c>
      <c r="AA14" s="19">
        <v>0.116102447947748</v>
      </c>
      <c r="AB14" s="19">
        <v>0.12586186494243401</v>
      </c>
      <c r="AC14" s="19">
        <v>6.6088426091845995E-2</v>
      </c>
      <c r="AD14" s="19">
        <v>0.13095421287824999</v>
      </c>
      <c r="AE14" s="19"/>
      <c r="AF14" s="19">
        <v>0.12226631620773699</v>
      </c>
      <c r="AG14" s="19">
        <v>7.6129322313670797E-2</v>
      </c>
      <c r="AH14" s="19">
        <v>0.15752599893139599</v>
      </c>
      <c r="AI14" s="19"/>
      <c r="AJ14" s="19">
        <v>0.100007440922807</v>
      </c>
      <c r="AK14" s="19">
        <v>8.5330734134388297E-2</v>
      </c>
      <c r="AL14" s="19">
        <v>9.52541656009286E-2</v>
      </c>
      <c r="AM14" s="19">
        <v>0.19449475206035899</v>
      </c>
      <c r="AN14" s="19">
        <v>0.169795755485835</v>
      </c>
      <c r="AO14" s="19"/>
      <c r="AP14" s="19">
        <v>8.2155116255418298E-2</v>
      </c>
      <c r="AQ14" s="19">
        <v>8.2933545758733296E-2</v>
      </c>
      <c r="AR14" s="19">
        <v>7.6056605327114002E-2</v>
      </c>
      <c r="AS14" s="19"/>
      <c r="AT14" s="19">
        <v>0.115259891812349</v>
      </c>
      <c r="AU14" s="19">
        <v>9.2604373810136004E-2</v>
      </c>
      <c r="AV14" s="19" t="s">
        <v>74</v>
      </c>
      <c r="AW14" s="19" t="s">
        <v>74</v>
      </c>
      <c r="AX14" s="19" t="s">
        <v>74</v>
      </c>
      <c r="AY14" s="19" t="s">
        <v>74</v>
      </c>
    </row>
    <row r="15" spans="2:51" x14ac:dyDescent="0.35">
      <c r="B15" s="30" t="s">
        <v>834</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Y19"/>
  <sheetViews>
    <sheetView showGridLines="0" topLeftCell="A1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434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ht="43.5" x14ac:dyDescent="0.35">
      <c r="B9" s="18" t="s">
        <v>426</v>
      </c>
      <c r="C9" s="17">
        <v>8.6474846005381398E-2</v>
      </c>
      <c r="D9" s="17">
        <v>9.3239308173531502E-2</v>
      </c>
      <c r="E9" s="17">
        <v>7.9358645767232006E-2</v>
      </c>
      <c r="F9" s="17"/>
      <c r="G9" s="17">
        <v>0.13466284602694301</v>
      </c>
      <c r="H9" s="17">
        <v>0.106752089017478</v>
      </c>
      <c r="I9" s="17">
        <v>7.1911162520886099E-2</v>
      </c>
      <c r="J9" s="17">
        <v>7.4363742937831004E-2</v>
      </c>
      <c r="K9" s="17">
        <v>7.3803307234295706E-2</v>
      </c>
      <c r="L9" s="17">
        <v>9.0237221711804899E-2</v>
      </c>
      <c r="M9" s="17"/>
      <c r="N9" s="17">
        <v>0.102746043089045</v>
      </c>
      <c r="O9" s="17">
        <v>6.3715611905053302E-2</v>
      </c>
      <c r="P9" s="17">
        <v>9.1885160193605694E-2</v>
      </c>
      <c r="Q9" s="17">
        <v>8.5248789535830302E-2</v>
      </c>
      <c r="R9" s="17"/>
      <c r="S9" s="17">
        <v>0.12555860929584201</v>
      </c>
      <c r="T9" s="17">
        <v>7.0973496730024899E-2</v>
      </c>
      <c r="U9" s="17">
        <v>8.96945498972124E-2</v>
      </c>
      <c r="V9" s="17">
        <v>7.3919975917323993E-2</v>
      </c>
      <c r="W9" s="17">
        <v>9.8800331268241795E-2</v>
      </c>
      <c r="X9" s="17">
        <v>8.2610861648255998E-2</v>
      </c>
      <c r="Y9" s="17">
        <v>5.12981327465373E-2</v>
      </c>
      <c r="Z9" s="17">
        <v>6.2094343104562501E-2</v>
      </c>
      <c r="AA9" s="17">
        <v>8.0141254271758097E-2</v>
      </c>
      <c r="AB9" s="17">
        <v>8.9851173390305697E-2</v>
      </c>
      <c r="AC9" s="17">
        <v>0.15764070799119001</v>
      </c>
      <c r="AD9" s="17">
        <v>6.1889033400132298E-2</v>
      </c>
      <c r="AE9" s="17"/>
      <c r="AF9" s="17">
        <v>9.4402564509192197E-2</v>
      </c>
      <c r="AG9" s="17">
        <v>8.8128045998798102E-2</v>
      </c>
      <c r="AH9" s="17">
        <v>4.1598989528081699E-2</v>
      </c>
      <c r="AI9" s="17"/>
      <c r="AJ9" s="17">
        <v>8.9234801006932804E-2</v>
      </c>
      <c r="AK9" s="17">
        <v>0.10260805551056799</v>
      </c>
      <c r="AL9" s="17">
        <v>8.4395292506839595E-2</v>
      </c>
      <c r="AM9" s="17">
        <v>3.5137850145064098E-2</v>
      </c>
      <c r="AN9" s="17">
        <v>4.4434073223395702E-2</v>
      </c>
      <c r="AO9" s="17"/>
      <c r="AP9" s="17">
        <v>9.2144361903997302E-2</v>
      </c>
      <c r="AQ9" s="17">
        <v>9.02339919127539E-2</v>
      </c>
      <c r="AR9" s="17">
        <v>9.6776616714023794E-2</v>
      </c>
      <c r="AS9" s="17"/>
      <c r="AT9" s="17">
        <v>9.9766323258274503E-2</v>
      </c>
      <c r="AU9" s="17">
        <v>6.6286524638292599E-2</v>
      </c>
      <c r="AV9" s="17" t="s">
        <v>74</v>
      </c>
      <c r="AW9" s="17" t="s">
        <v>74</v>
      </c>
      <c r="AX9" s="17" t="s">
        <v>74</v>
      </c>
      <c r="AY9" s="17" t="s">
        <v>74</v>
      </c>
    </row>
    <row r="10" spans="2:51" ht="43.5" x14ac:dyDescent="0.35">
      <c r="B10" s="18" t="s">
        <v>427</v>
      </c>
      <c r="C10" s="17">
        <v>0.34287936353394199</v>
      </c>
      <c r="D10" s="17">
        <v>0.34544364418017898</v>
      </c>
      <c r="E10" s="17">
        <v>0.33955261965711198</v>
      </c>
      <c r="F10" s="17"/>
      <c r="G10" s="17">
        <v>0.43804356522889298</v>
      </c>
      <c r="H10" s="17">
        <v>0.36406129344580701</v>
      </c>
      <c r="I10" s="17">
        <v>0.35535581029789798</v>
      </c>
      <c r="J10" s="17">
        <v>0.29125058429845901</v>
      </c>
      <c r="K10" s="17">
        <v>0.33131846281925498</v>
      </c>
      <c r="L10" s="17">
        <v>0.34520883534961</v>
      </c>
      <c r="M10" s="17"/>
      <c r="N10" s="17">
        <v>0.36468200379745103</v>
      </c>
      <c r="O10" s="17">
        <v>0.35256574221593001</v>
      </c>
      <c r="P10" s="17">
        <v>0.34241680043127298</v>
      </c>
      <c r="Q10" s="17">
        <v>0.29482650550954298</v>
      </c>
      <c r="R10" s="17"/>
      <c r="S10" s="17">
        <v>0.34990632924907999</v>
      </c>
      <c r="T10" s="17">
        <v>0.34230365047855998</v>
      </c>
      <c r="U10" s="17">
        <v>0.383807467944009</v>
      </c>
      <c r="V10" s="17">
        <v>0.341894960026011</v>
      </c>
      <c r="W10" s="17">
        <v>0.34735358583692599</v>
      </c>
      <c r="X10" s="17">
        <v>0.36842807628718099</v>
      </c>
      <c r="Y10" s="17">
        <v>0.34057506110020802</v>
      </c>
      <c r="Z10" s="17">
        <v>0.310476056968429</v>
      </c>
      <c r="AA10" s="17">
        <v>0.37390354000383103</v>
      </c>
      <c r="AB10" s="17">
        <v>0.32862018600048498</v>
      </c>
      <c r="AC10" s="17">
        <v>0.30060213425788102</v>
      </c>
      <c r="AD10" s="17">
        <v>0.20958927307122599</v>
      </c>
      <c r="AE10" s="17"/>
      <c r="AF10" s="17">
        <v>0.32746941889843301</v>
      </c>
      <c r="AG10" s="17">
        <v>0.362017763477474</v>
      </c>
      <c r="AH10" s="17">
        <v>0.27228883316381602</v>
      </c>
      <c r="AI10" s="17"/>
      <c r="AJ10" s="17">
        <v>0.36402551323404703</v>
      </c>
      <c r="AK10" s="17">
        <v>0.347927536410847</v>
      </c>
      <c r="AL10" s="17">
        <v>0.35374955719165602</v>
      </c>
      <c r="AM10" s="17">
        <v>0.393076898096758</v>
      </c>
      <c r="AN10" s="17">
        <v>0.27409572642012198</v>
      </c>
      <c r="AO10" s="17"/>
      <c r="AP10" s="17">
        <v>0.37434305297243697</v>
      </c>
      <c r="AQ10" s="17">
        <v>0.36471768249342701</v>
      </c>
      <c r="AR10" s="17">
        <v>0.34960349278034403</v>
      </c>
      <c r="AS10" s="17"/>
      <c r="AT10" s="17">
        <v>0.34076255795002303</v>
      </c>
      <c r="AU10" s="17">
        <v>0.34609456306268399</v>
      </c>
      <c r="AV10" s="17" t="s">
        <v>74</v>
      </c>
      <c r="AW10" s="17" t="s">
        <v>74</v>
      </c>
      <c r="AX10" s="17" t="s">
        <v>74</v>
      </c>
      <c r="AY10" s="17" t="s">
        <v>74</v>
      </c>
    </row>
    <row r="11" spans="2:51" ht="43.5" x14ac:dyDescent="0.35">
      <c r="B11" s="18" t="s">
        <v>428</v>
      </c>
      <c r="C11" s="17">
        <v>0.39008353396414902</v>
      </c>
      <c r="D11" s="17">
        <v>0.38249851743317898</v>
      </c>
      <c r="E11" s="17">
        <v>0.39850709813310697</v>
      </c>
      <c r="F11" s="17"/>
      <c r="G11" s="17">
        <v>0.231745381015383</v>
      </c>
      <c r="H11" s="17">
        <v>0.38103250643444703</v>
      </c>
      <c r="I11" s="17">
        <v>0.407126896191915</v>
      </c>
      <c r="J11" s="17">
        <v>0.46539525505949603</v>
      </c>
      <c r="K11" s="17">
        <v>0.39046645385408402</v>
      </c>
      <c r="L11" s="17">
        <v>0.37456470794656599</v>
      </c>
      <c r="M11" s="17"/>
      <c r="N11" s="17">
        <v>0.39081739527035497</v>
      </c>
      <c r="O11" s="17">
        <v>0.392089212805521</v>
      </c>
      <c r="P11" s="17">
        <v>0.38477320496641398</v>
      </c>
      <c r="Q11" s="17">
        <v>0.39117747408081599</v>
      </c>
      <c r="R11" s="17"/>
      <c r="S11" s="17">
        <v>0.35944921751735698</v>
      </c>
      <c r="T11" s="17">
        <v>0.39158139741541997</v>
      </c>
      <c r="U11" s="17">
        <v>0.41170378255154699</v>
      </c>
      <c r="V11" s="17">
        <v>0.43745646083122902</v>
      </c>
      <c r="W11" s="17">
        <v>0.42120255644476001</v>
      </c>
      <c r="X11" s="17">
        <v>0.312106153734103</v>
      </c>
      <c r="Y11" s="17">
        <v>0.40100757781862201</v>
      </c>
      <c r="Z11" s="17">
        <v>0.41074902086858101</v>
      </c>
      <c r="AA11" s="17">
        <v>0.37894017202623498</v>
      </c>
      <c r="AB11" s="17">
        <v>0.40160420780997502</v>
      </c>
      <c r="AC11" s="17">
        <v>0.35501753956998999</v>
      </c>
      <c r="AD11" s="17">
        <v>0.40900165375077102</v>
      </c>
      <c r="AE11" s="17"/>
      <c r="AF11" s="17">
        <v>0.39216694489695503</v>
      </c>
      <c r="AG11" s="17">
        <v>0.39347155393504002</v>
      </c>
      <c r="AH11" s="17">
        <v>0.442446320439983</v>
      </c>
      <c r="AI11" s="17"/>
      <c r="AJ11" s="17">
        <v>0.37587102222126501</v>
      </c>
      <c r="AK11" s="17">
        <v>0.38541877196823998</v>
      </c>
      <c r="AL11" s="17">
        <v>0.40400711922870403</v>
      </c>
      <c r="AM11" s="17">
        <v>0.286159165170153</v>
      </c>
      <c r="AN11" s="17">
        <v>0.41943480329543498</v>
      </c>
      <c r="AO11" s="17"/>
      <c r="AP11" s="17">
        <v>0.37579364627605499</v>
      </c>
      <c r="AQ11" s="17">
        <v>0.38653760950146998</v>
      </c>
      <c r="AR11" s="17">
        <v>0.40762354345028801</v>
      </c>
      <c r="AS11" s="17"/>
      <c r="AT11" s="17">
        <v>0.37251366859011997</v>
      </c>
      <c r="AU11" s="17">
        <v>0.41677026575463999</v>
      </c>
      <c r="AV11" s="17" t="s">
        <v>74</v>
      </c>
      <c r="AW11" s="17" t="s">
        <v>74</v>
      </c>
      <c r="AX11" s="17" t="s">
        <v>74</v>
      </c>
      <c r="AY11" s="17" t="s">
        <v>74</v>
      </c>
    </row>
    <row r="12" spans="2:51" ht="29" x14ac:dyDescent="0.35">
      <c r="B12" s="18" t="s">
        <v>429</v>
      </c>
      <c r="C12" s="17">
        <v>3.9255141018569598E-2</v>
      </c>
      <c r="D12" s="17">
        <v>4.69890354589204E-2</v>
      </c>
      <c r="E12" s="17">
        <v>3.1064738868643301E-2</v>
      </c>
      <c r="F12" s="17"/>
      <c r="G12" s="17">
        <v>0.10146147770052399</v>
      </c>
      <c r="H12" s="17">
        <v>6.0769678488453403E-2</v>
      </c>
      <c r="I12" s="17">
        <v>4.4431458831974198E-2</v>
      </c>
      <c r="J12" s="17">
        <v>3.8628436007654303E-2</v>
      </c>
      <c r="K12" s="17">
        <v>2.7596455950609802E-2</v>
      </c>
      <c r="L12" s="17">
        <v>2.1705887713648401E-2</v>
      </c>
      <c r="M12" s="17"/>
      <c r="N12" s="17">
        <v>4.0673635592073501E-2</v>
      </c>
      <c r="O12" s="17">
        <v>4.2364108876220899E-2</v>
      </c>
      <c r="P12" s="17">
        <v>4.2271927691614399E-2</v>
      </c>
      <c r="Q12" s="17">
        <v>2.9899315682386698E-2</v>
      </c>
      <c r="R12" s="17"/>
      <c r="S12" s="17">
        <v>2.4554441011650802E-2</v>
      </c>
      <c r="T12" s="17">
        <v>2.4187428285672701E-2</v>
      </c>
      <c r="U12" s="17">
        <v>1.83269992067728E-2</v>
      </c>
      <c r="V12" s="17">
        <v>2.76656412949862E-2</v>
      </c>
      <c r="W12" s="17">
        <v>4.3436290517059599E-2</v>
      </c>
      <c r="X12" s="17">
        <v>7.0231668204369005E-2</v>
      </c>
      <c r="Y12" s="17">
        <v>3.4423648896945699E-2</v>
      </c>
      <c r="Z12" s="17">
        <v>6.1666518865725398E-2</v>
      </c>
      <c r="AA12" s="17">
        <v>3.8251201431939698E-2</v>
      </c>
      <c r="AB12" s="17">
        <v>3.99759249602228E-2</v>
      </c>
      <c r="AC12" s="17">
        <v>5.4378082228699602E-2</v>
      </c>
      <c r="AD12" s="17">
        <v>0.104914698746819</v>
      </c>
      <c r="AE12" s="17"/>
      <c r="AF12" s="17">
        <v>2.9394767080388601E-2</v>
      </c>
      <c r="AG12" s="17">
        <v>3.80257151047508E-2</v>
      </c>
      <c r="AH12" s="17">
        <v>7.5195426226069506E-2</v>
      </c>
      <c r="AI12" s="17"/>
      <c r="AJ12" s="17">
        <v>3.0538333538188401E-2</v>
      </c>
      <c r="AK12" s="17">
        <v>5.01302559326188E-2</v>
      </c>
      <c r="AL12" s="17">
        <v>3.7275544133859403E-2</v>
      </c>
      <c r="AM12" s="17">
        <v>0</v>
      </c>
      <c r="AN12" s="17">
        <v>3.9748167905268701E-2</v>
      </c>
      <c r="AO12" s="17"/>
      <c r="AP12" s="17">
        <v>3.6448788918416901E-2</v>
      </c>
      <c r="AQ12" s="17">
        <v>3.7580312650035398E-2</v>
      </c>
      <c r="AR12" s="17">
        <v>4.2811792515351201E-2</v>
      </c>
      <c r="AS12" s="17"/>
      <c r="AT12" s="17">
        <v>3.10942199777249E-2</v>
      </c>
      <c r="AU12" s="17">
        <v>5.16507004804155E-2</v>
      </c>
      <c r="AV12" s="17" t="s">
        <v>74</v>
      </c>
      <c r="AW12" s="17" t="s">
        <v>74</v>
      </c>
      <c r="AX12" s="17" t="s">
        <v>74</v>
      </c>
      <c r="AY12" s="17" t="s">
        <v>74</v>
      </c>
    </row>
    <row r="13" spans="2:51" ht="43.5" x14ac:dyDescent="0.35">
      <c r="B13" s="18" t="s">
        <v>430</v>
      </c>
      <c r="C13" s="17">
        <v>1.69205262714619E-2</v>
      </c>
      <c r="D13" s="17">
        <v>2.1526181044451299E-2</v>
      </c>
      <c r="E13" s="17">
        <v>1.20371262905238E-2</v>
      </c>
      <c r="F13" s="17"/>
      <c r="G13" s="17">
        <v>2.4835210031844399E-2</v>
      </c>
      <c r="H13" s="17">
        <v>1.38515948048945E-2</v>
      </c>
      <c r="I13" s="17">
        <v>9.7499475203124408E-3</v>
      </c>
      <c r="J13" s="17">
        <v>1.6629701875675099E-2</v>
      </c>
      <c r="K13" s="17">
        <v>1.30301434519035E-2</v>
      </c>
      <c r="L13" s="17">
        <v>2.2569751541320401E-2</v>
      </c>
      <c r="M13" s="17"/>
      <c r="N13" s="17">
        <v>2.0945404289260401E-2</v>
      </c>
      <c r="O13" s="17">
        <v>9.6257101410557391E-3</v>
      </c>
      <c r="P13" s="17">
        <v>1.7080060269405999E-2</v>
      </c>
      <c r="Q13" s="17">
        <v>2.01048552511758E-2</v>
      </c>
      <c r="R13" s="17"/>
      <c r="S13" s="17">
        <v>1.1491319428684499E-2</v>
      </c>
      <c r="T13" s="17">
        <v>1.5420827556959E-2</v>
      </c>
      <c r="U13" s="17">
        <v>9.1133918163534E-3</v>
      </c>
      <c r="V13" s="17">
        <v>1.58660366289483E-2</v>
      </c>
      <c r="W13" s="17">
        <v>1.6912353185833801E-2</v>
      </c>
      <c r="X13" s="17">
        <v>1.85644089620987E-2</v>
      </c>
      <c r="Y13" s="17">
        <v>2.1857966719971901E-2</v>
      </c>
      <c r="Z13" s="17">
        <v>1.2398864076073299E-2</v>
      </c>
      <c r="AA13" s="17">
        <v>1.9053674441644901E-2</v>
      </c>
      <c r="AB13" s="17">
        <v>3.1319742621948997E-2</v>
      </c>
      <c r="AC13" s="17">
        <v>8.0972484673361399E-3</v>
      </c>
      <c r="AD13" s="17">
        <v>1.43035726085018E-2</v>
      </c>
      <c r="AE13" s="17"/>
      <c r="AF13" s="17">
        <v>1.1633375930253501E-2</v>
      </c>
      <c r="AG13" s="17">
        <v>1.91041586396919E-2</v>
      </c>
      <c r="AH13" s="17">
        <v>2.63611126867004E-2</v>
      </c>
      <c r="AI13" s="17"/>
      <c r="AJ13" s="17">
        <v>1.7629990662062299E-2</v>
      </c>
      <c r="AK13" s="17">
        <v>1.0488699892171501E-2</v>
      </c>
      <c r="AL13" s="17">
        <v>2.0108970056984601E-2</v>
      </c>
      <c r="AM13" s="17">
        <v>6.2672005888678106E-2</v>
      </c>
      <c r="AN13" s="17">
        <v>2.56601151537681E-2</v>
      </c>
      <c r="AO13" s="17"/>
      <c r="AP13" s="17">
        <v>2.1090442372595102E-2</v>
      </c>
      <c r="AQ13" s="17">
        <v>7.2818776627630102E-3</v>
      </c>
      <c r="AR13" s="17">
        <v>1.12105267863987E-2</v>
      </c>
      <c r="AS13" s="17"/>
      <c r="AT13" s="17">
        <v>1.9094257373430401E-2</v>
      </c>
      <c r="AU13" s="17">
        <v>1.36188630163391E-2</v>
      </c>
      <c r="AV13" s="17" t="s">
        <v>74</v>
      </c>
      <c r="AW13" s="17" t="s">
        <v>74</v>
      </c>
      <c r="AX13" s="17" t="s">
        <v>74</v>
      </c>
      <c r="AY13" s="17" t="s">
        <v>74</v>
      </c>
    </row>
    <row r="14" spans="2:51" x14ac:dyDescent="0.35">
      <c r="B14" s="18" t="s">
        <v>72</v>
      </c>
      <c r="C14" s="19">
        <v>0.12438658920649701</v>
      </c>
      <c r="D14" s="19">
        <v>0.110303313709739</v>
      </c>
      <c r="E14" s="19">
        <v>0.13947977128338199</v>
      </c>
      <c r="F14" s="19"/>
      <c r="G14" s="19">
        <v>6.9251519996412297E-2</v>
      </c>
      <c r="H14" s="19">
        <v>7.3532837808920101E-2</v>
      </c>
      <c r="I14" s="19">
        <v>0.111424724637014</v>
      </c>
      <c r="J14" s="19">
        <v>0.11373227982088401</v>
      </c>
      <c r="K14" s="19">
        <v>0.16378517668985201</v>
      </c>
      <c r="L14" s="19">
        <v>0.14571359573705001</v>
      </c>
      <c r="M14" s="19"/>
      <c r="N14" s="19">
        <v>8.0135517961814298E-2</v>
      </c>
      <c r="O14" s="19">
        <v>0.139639614056218</v>
      </c>
      <c r="P14" s="19">
        <v>0.121572846447687</v>
      </c>
      <c r="Q14" s="19">
        <v>0.178743059940248</v>
      </c>
      <c r="R14" s="19"/>
      <c r="S14" s="19">
        <v>0.12904008349738499</v>
      </c>
      <c r="T14" s="19">
        <v>0.155533199533364</v>
      </c>
      <c r="U14" s="19">
        <v>8.73538085841052E-2</v>
      </c>
      <c r="V14" s="19">
        <v>0.103196925301501</v>
      </c>
      <c r="W14" s="19">
        <v>7.2294882747178393E-2</v>
      </c>
      <c r="X14" s="19">
        <v>0.14805883116399299</v>
      </c>
      <c r="Y14" s="19">
        <v>0.15083761271771501</v>
      </c>
      <c r="Z14" s="19">
        <v>0.14261519611662801</v>
      </c>
      <c r="AA14" s="19">
        <v>0.109710157824591</v>
      </c>
      <c r="AB14" s="19">
        <v>0.108628765217062</v>
      </c>
      <c r="AC14" s="19">
        <v>0.12426428748490299</v>
      </c>
      <c r="AD14" s="19">
        <v>0.20030176842254999</v>
      </c>
      <c r="AE14" s="19"/>
      <c r="AF14" s="19">
        <v>0.144932928684778</v>
      </c>
      <c r="AG14" s="19">
        <v>9.9252762844245002E-2</v>
      </c>
      <c r="AH14" s="19">
        <v>0.14210931795535001</v>
      </c>
      <c r="AI14" s="19"/>
      <c r="AJ14" s="19">
        <v>0.122700339337505</v>
      </c>
      <c r="AK14" s="19">
        <v>0.103426680285556</v>
      </c>
      <c r="AL14" s="19">
        <v>0.100463516881956</v>
      </c>
      <c r="AM14" s="19">
        <v>0.222954080699347</v>
      </c>
      <c r="AN14" s="19">
        <v>0.19662711400201099</v>
      </c>
      <c r="AO14" s="19"/>
      <c r="AP14" s="19">
        <v>0.10017970755649901</v>
      </c>
      <c r="AQ14" s="19">
        <v>0.11364852577955099</v>
      </c>
      <c r="AR14" s="19">
        <v>9.1974027753594603E-2</v>
      </c>
      <c r="AS14" s="19"/>
      <c r="AT14" s="19">
        <v>0.136768972850427</v>
      </c>
      <c r="AU14" s="19">
        <v>0.105579083047629</v>
      </c>
      <c r="AV14" s="19" t="s">
        <v>74</v>
      </c>
      <c r="AW14" s="19" t="s">
        <v>74</v>
      </c>
      <c r="AX14" s="19" t="s">
        <v>74</v>
      </c>
      <c r="AY14" s="19" t="s">
        <v>74</v>
      </c>
    </row>
    <row r="15" spans="2:51" x14ac:dyDescent="0.35">
      <c r="B15" s="30" t="s">
        <v>834</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Y19"/>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435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ht="43.5" x14ac:dyDescent="0.35">
      <c r="B9" s="18" t="s">
        <v>426</v>
      </c>
      <c r="C9" s="17">
        <v>0.23638620140673899</v>
      </c>
      <c r="D9" s="17">
        <v>0.23188825491215601</v>
      </c>
      <c r="E9" s="17">
        <v>0.24138602899455799</v>
      </c>
      <c r="F9" s="17"/>
      <c r="G9" s="17">
        <v>0.19164886834428299</v>
      </c>
      <c r="H9" s="17">
        <v>0.19194998184132001</v>
      </c>
      <c r="I9" s="17">
        <v>0.180842993329765</v>
      </c>
      <c r="J9" s="17">
        <v>0.20989627097881</v>
      </c>
      <c r="K9" s="17">
        <v>0.240253351660206</v>
      </c>
      <c r="L9" s="17">
        <v>0.305973484817958</v>
      </c>
      <c r="M9" s="17"/>
      <c r="N9" s="17">
        <v>0.21834995164222201</v>
      </c>
      <c r="O9" s="17">
        <v>0.22551692627311601</v>
      </c>
      <c r="P9" s="17">
        <v>0.26142462438445202</v>
      </c>
      <c r="Q9" s="17">
        <v>0.25494723744177</v>
      </c>
      <c r="R9" s="17"/>
      <c r="S9" s="17">
        <v>0.22841332461994701</v>
      </c>
      <c r="T9" s="17">
        <v>0.25722441575479199</v>
      </c>
      <c r="U9" s="17">
        <v>0.200146595950037</v>
      </c>
      <c r="V9" s="17">
        <v>0.25092082390648401</v>
      </c>
      <c r="W9" s="17">
        <v>0.263850977275639</v>
      </c>
      <c r="X9" s="17">
        <v>0.22570313433292899</v>
      </c>
      <c r="Y9" s="17">
        <v>0.27466518598617901</v>
      </c>
      <c r="Z9" s="17">
        <v>0.173240162573055</v>
      </c>
      <c r="AA9" s="17">
        <v>0.25281322820008001</v>
      </c>
      <c r="AB9" s="17">
        <v>0.18906378401465801</v>
      </c>
      <c r="AC9" s="17">
        <v>0.30534790697832298</v>
      </c>
      <c r="AD9" s="17">
        <v>0.16690632698878</v>
      </c>
      <c r="AE9" s="17"/>
      <c r="AF9" s="17">
        <v>0.26855250388861002</v>
      </c>
      <c r="AG9" s="17">
        <v>0.220854737727776</v>
      </c>
      <c r="AH9" s="17">
        <v>0.20163575106885401</v>
      </c>
      <c r="AI9" s="17"/>
      <c r="AJ9" s="17">
        <v>0.28586116191248601</v>
      </c>
      <c r="AK9" s="17">
        <v>0.22069312605522901</v>
      </c>
      <c r="AL9" s="17">
        <v>0.19833153914187501</v>
      </c>
      <c r="AM9" s="17">
        <v>0.19028081607612499</v>
      </c>
      <c r="AN9" s="17">
        <v>0.178113022194089</v>
      </c>
      <c r="AO9" s="17"/>
      <c r="AP9" s="17">
        <v>0.26582583006838401</v>
      </c>
      <c r="AQ9" s="17">
        <v>0.24245662882264199</v>
      </c>
      <c r="AR9" s="17">
        <v>0.19532683891260799</v>
      </c>
      <c r="AS9" s="17"/>
      <c r="AT9" s="17">
        <v>0.27484574275586598</v>
      </c>
      <c r="AU9" s="17">
        <v>0.17797030333807101</v>
      </c>
      <c r="AV9" s="17" t="s">
        <v>74</v>
      </c>
      <c r="AW9" s="17" t="s">
        <v>74</v>
      </c>
      <c r="AX9" s="17" t="s">
        <v>74</v>
      </c>
      <c r="AY9" s="17" t="s">
        <v>74</v>
      </c>
    </row>
    <row r="10" spans="2:51" ht="43.5" x14ac:dyDescent="0.35">
      <c r="B10" s="18" t="s">
        <v>427</v>
      </c>
      <c r="C10" s="17">
        <v>0.47435269478769998</v>
      </c>
      <c r="D10" s="17">
        <v>0.452205956382359</v>
      </c>
      <c r="E10" s="17">
        <v>0.49742985307125698</v>
      </c>
      <c r="F10" s="17"/>
      <c r="G10" s="17">
        <v>0.47263760937333099</v>
      </c>
      <c r="H10" s="17">
        <v>0.43430454533122997</v>
      </c>
      <c r="I10" s="17">
        <v>0.47103191488309698</v>
      </c>
      <c r="J10" s="17">
        <v>0.48363496200344902</v>
      </c>
      <c r="K10" s="17">
        <v>0.46273398928100901</v>
      </c>
      <c r="L10" s="17">
        <v>0.49363441007079401</v>
      </c>
      <c r="M10" s="17"/>
      <c r="N10" s="17">
        <v>0.490384201095309</v>
      </c>
      <c r="O10" s="17">
        <v>0.47376787426873901</v>
      </c>
      <c r="P10" s="17">
        <v>0.47677183030148201</v>
      </c>
      <c r="Q10" s="17">
        <v>0.44176198464444699</v>
      </c>
      <c r="R10" s="17"/>
      <c r="S10" s="17">
        <v>0.49169184978666203</v>
      </c>
      <c r="T10" s="17">
        <v>0.46260121263729598</v>
      </c>
      <c r="U10" s="17">
        <v>0.51420253528852</v>
      </c>
      <c r="V10" s="17">
        <v>0.452295949475718</v>
      </c>
      <c r="W10" s="17">
        <v>0.46565809944662201</v>
      </c>
      <c r="X10" s="17">
        <v>0.45857117607411202</v>
      </c>
      <c r="Y10" s="17">
        <v>0.43756798742609299</v>
      </c>
      <c r="Z10" s="17">
        <v>0.52162337596034003</v>
      </c>
      <c r="AA10" s="17">
        <v>0.50163520750430401</v>
      </c>
      <c r="AB10" s="17">
        <v>0.48869259853154701</v>
      </c>
      <c r="AC10" s="17">
        <v>0.404810288630082</v>
      </c>
      <c r="AD10" s="17">
        <v>0.503131527079416</v>
      </c>
      <c r="AE10" s="17"/>
      <c r="AF10" s="17">
        <v>0.47435586815630998</v>
      </c>
      <c r="AG10" s="17">
        <v>0.495081697802573</v>
      </c>
      <c r="AH10" s="17">
        <v>0.404019993809482</v>
      </c>
      <c r="AI10" s="17"/>
      <c r="AJ10" s="17">
        <v>0.462216771555017</v>
      </c>
      <c r="AK10" s="17">
        <v>0.469940209912041</v>
      </c>
      <c r="AL10" s="17">
        <v>0.54685288672327503</v>
      </c>
      <c r="AM10" s="17">
        <v>0.29728106289919898</v>
      </c>
      <c r="AN10" s="17">
        <v>0.50922807562566397</v>
      </c>
      <c r="AO10" s="17"/>
      <c r="AP10" s="17">
        <v>0.47830877718645898</v>
      </c>
      <c r="AQ10" s="17">
        <v>0.468190707125828</v>
      </c>
      <c r="AR10" s="17">
        <v>0.53575800934293405</v>
      </c>
      <c r="AS10" s="17"/>
      <c r="AT10" s="17">
        <v>0.46990003564516902</v>
      </c>
      <c r="AU10" s="17">
        <v>0.48111580410934701</v>
      </c>
      <c r="AV10" s="17" t="s">
        <v>74</v>
      </c>
      <c r="AW10" s="17" t="s">
        <v>74</v>
      </c>
      <c r="AX10" s="17" t="s">
        <v>74</v>
      </c>
      <c r="AY10" s="17" t="s">
        <v>74</v>
      </c>
    </row>
    <row r="11" spans="2:51" ht="43.5" x14ac:dyDescent="0.35">
      <c r="B11" s="18" t="s">
        <v>428</v>
      </c>
      <c r="C11" s="17">
        <v>0.15764062308884</v>
      </c>
      <c r="D11" s="17">
        <v>0.17876068632724701</v>
      </c>
      <c r="E11" s="17">
        <v>0.13531990570298799</v>
      </c>
      <c r="F11" s="17"/>
      <c r="G11" s="17">
        <v>0.17512046173342399</v>
      </c>
      <c r="H11" s="17">
        <v>0.226432359319205</v>
      </c>
      <c r="I11" s="17">
        <v>0.19593152335877001</v>
      </c>
      <c r="J11" s="17">
        <v>0.17848515743195201</v>
      </c>
      <c r="K11" s="17">
        <v>0.13915590034158701</v>
      </c>
      <c r="L11" s="17">
        <v>0.105803227636434</v>
      </c>
      <c r="M11" s="17"/>
      <c r="N11" s="17">
        <v>0.168143195292595</v>
      </c>
      <c r="O11" s="17">
        <v>0.157058461322402</v>
      </c>
      <c r="P11" s="17">
        <v>0.15219850379045899</v>
      </c>
      <c r="Q11" s="17">
        <v>0.147414604210584</v>
      </c>
      <c r="R11" s="17"/>
      <c r="S11" s="17">
        <v>0.13988143369002601</v>
      </c>
      <c r="T11" s="17">
        <v>0.15584279383278801</v>
      </c>
      <c r="U11" s="17">
        <v>0.17696883108328401</v>
      </c>
      <c r="V11" s="17">
        <v>0.14607105609434401</v>
      </c>
      <c r="W11" s="17">
        <v>0.163950757333892</v>
      </c>
      <c r="X11" s="17">
        <v>0.166299844011704</v>
      </c>
      <c r="Y11" s="17">
        <v>0.142444500467625</v>
      </c>
      <c r="Z11" s="17">
        <v>0.19689818278752</v>
      </c>
      <c r="AA11" s="17">
        <v>0.147546015848595</v>
      </c>
      <c r="AB11" s="17">
        <v>0.14734311608599501</v>
      </c>
      <c r="AC11" s="17">
        <v>0.15439629998745599</v>
      </c>
      <c r="AD11" s="17">
        <v>0.225614055845203</v>
      </c>
      <c r="AE11" s="17"/>
      <c r="AF11" s="17">
        <v>0.13520209805636099</v>
      </c>
      <c r="AG11" s="17">
        <v>0.163950539315456</v>
      </c>
      <c r="AH11" s="17">
        <v>0.19485675652955101</v>
      </c>
      <c r="AI11" s="17"/>
      <c r="AJ11" s="17">
        <v>0.14962443382943599</v>
      </c>
      <c r="AK11" s="17">
        <v>0.17065937797122799</v>
      </c>
      <c r="AL11" s="17">
        <v>0.158962520451359</v>
      </c>
      <c r="AM11" s="17">
        <v>0.261828403138677</v>
      </c>
      <c r="AN11" s="17">
        <v>0.137832322334424</v>
      </c>
      <c r="AO11" s="17"/>
      <c r="AP11" s="17">
        <v>0.14157515138747401</v>
      </c>
      <c r="AQ11" s="17">
        <v>0.15730740950571201</v>
      </c>
      <c r="AR11" s="17">
        <v>0.17167691278293401</v>
      </c>
      <c r="AS11" s="17"/>
      <c r="AT11" s="17">
        <v>0.13787343287227499</v>
      </c>
      <c r="AU11" s="17">
        <v>0.18766485448340001</v>
      </c>
      <c r="AV11" s="17" t="s">
        <v>74</v>
      </c>
      <c r="AW11" s="17" t="s">
        <v>74</v>
      </c>
      <c r="AX11" s="17" t="s">
        <v>74</v>
      </c>
      <c r="AY11" s="17" t="s">
        <v>74</v>
      </c>
    </row>
    <row r="12" spans="2:51" ht="29" x14ac:dyDescent="0.35">
      <c r="B12" s="18" t="s">
        <v>429</v>
      </c>
      <c r="C12" s="17">
        <v>4.5488787433575699E-2</v>
      </c>
      <c r="D12" s="17">
        <v>4.9063426477149501E-2</v>
      </c>
      <c r="E12" s="17">
        <v>4.17280845689946E-2</v>
      </c>
      <c r="F12" s="17"/>
      <c r="G12" s="17">
        <v>7.78062823656471E-2</v>
      </c>
      <c r="H12" s="17">
        <v>7.1860919937698206E-2</v>
      </c>
      <c r="I12" s="17">
        <v>5.3892632174220301E-2</v>
      </c>
      <c r="J12" s="17">
        <v>3.8422950007817001E-2</v>
      </c>
      <c r="K12" s="17">
        <v>3.96125284706298E-2</v>
      </c>
      <c r="L12" s="17">
        <v>3.1464503219113503E-2</v>
      </c>
      <c r="M12" s="17"/>
      <c r="N12" s="17">
        <v>5.0315917391318701E-2</v>
      </c>
      <c r="O12" s="17">
        <v>5.3622003216880598E-2</v>
      </c>
      <c r="P12" s="17">
        <v>2.9964567265224701E-2</v>
      </c>
      <c r="Q12" s="17">
        <v>4.4861478571016002E-2</v>
      </c>
      <c r="R12" s="17"/>
      <c r="S12" s="17">
        <v>4.0855233615555799E-2</v>
      </c>
      <c r="T12" s="17">
        <v>3.7886779895511397E-2</v>
      </c>
      <c r="U12" s="17">
        <v>3.6274719936189498E-2</v>
      </c>
      <c r="V12" s="17">
        <v>4.9565519416779599E-2</v>
      </c>
      <c r="W12" s="17">
        <v>4.3506585379262303E-2</v>
      </c>
      <c r="X12" s="17">
        <v>6.04102416291585E-2</v>
      </c>
      <c r="Y12" s="17">
        <v>6.2308358232980803E-2</v>
      </c>
      <c r="Z12" s="17">
        <v>3.6961478649148297E-2</v>
      </c>
      <c r="AA12" s="17">
        <v>3.5588240315162403E-2</v>
      </c>
      <c r="AB12" s="17">
        <v>5.0682006343389603E-2</v>
      </c>
      <c r="AC12" s="17">
        <v>5.6313786463588901E-2</v>
      </c>
      <c r="AD12" s="17">
        <v>3.1026064534633701E-2</v>
      </c>
      <c r="AE12" s="17"/>
      <c r="AF12" s="17">
        <v>3.1022411682835899E-2</v>
      </c>
      <c r="AG12" s="17">
        <v>4.9942348096892603E-2</v>
      </c>
      <c r="AH12" s="17">
        <v>8.2888723060493802E-2</v>
      </c>
      <c r="AI12" s="17"/>
      <c r="AJ12" s="17">
        <v>3.65743191171976E-2</v>
      </c>
      <c r="AK12" s="17">
        <v>6.0035824587290197E-2</v>
      </c>
      <c r="AL12" s="17">
        <v>2.5340422751822099E-2</v>
      </c>
      <c r="AM12" s="17">
        <v>0</v>
      </c>
      <c r="AN12" s="17">
        <v>3.6252773852569802E-2</v>
      </c>
      <c r="AO12" s="17"/>
      <c r="AP12" s="17">
        <v>4.7170626866930701E-2</v>
      </c>
      <c r="AQ12" s="17">
        <v>4.9641517087174403E-2</v>
      </c>
      <c r="AR12" s="17">
        <v>3.3943866982680503E-2</v>
      </c>
      <c r="AS12" s="17"/>
      <c r="AT12" s="17">
        <v>3.5578795560904798E-2</v>
      </c>
      <c r="AU12" s="17">
        <v>6.0540996970869301E-2</v>
      </c>
      <c r="AV12" s="17" t="s">
        <v>74</v>
      </c>
      <c r="AW12" s="17" t="s">
        <v>74</v>
      </c>
      <c r="AX12" s="17" t="s">
        <v>74</v>
      </c>
      <c r="AY12" s="17" t="s">
        <v>74</v>
      </c>
    </row>
    <row r="13" spans="2:51" ht="43.5" x14ac:dyDescent="0.35">
      <c r="B13" s="18" t="s">
        <v>430</v>
      </c>
      <c r="C13" s="17">
        <v>2.1546688432342202E-2</v>
      </c>
      <c r="D13" s="17">
        <v>2.4194602843063299E-2</v>
      </c>
      <c r="E13" s="17">
        <v>1.8749868337820001E-2</v>
      </c>
      <c r="F13" s="17"/>
      <c r="G13" s="17">
        <v>2.5721158153262799E-2</v>
      </c>
      <c r="H13" s="17">
        <v>1.58998612449423E-2</v>
      </c>
      <c r="I13" s="17">
        <v>2.0645378153171801E-2</v>
      </c>
      <c r="J13" s="17">
        <v>1.9043748517641599E-2</v>
      </c>
      <c r="K13" s="17">
        <v>2.81528499345408E-2</v>
      </c>
      <c r="L13" s="17">
        <v>2.0762462933275098E-2</v>
      </c>
      <c r="M13" s="17"/>
      <c r="N13" s="17">
        <v>2.09543108060018E-2</v>
      </c>
      <c r="O13" s="17">
        <v>2.4990896263005501E-2</v>
      </c>
      <c r="P13" s="17">
        <v>1.3453414127512E-2</v>
      </c>
      <c r="Q13" s="17">
        <v>2.7312941631578599E-2</v>
      </c>
      <c r="R13" s="17"/>
      <c r="S13" s="17">
        <v>2.3861311542417898E-2</v>
      </c>
      <c r="T13" s="17">
        <v>1.93888336113162E-2</v>
      </c>
      <c r="U13" s="17">
        <v>8.9597800043400792E-3</v>
      </c>
      <c r="V13" s="17">
        <v>2.0223548629865199E-2</v>
      </c>
      <c r="W13" s="17">
        <v>2.0874077960714301E-2</v>
      </c>
      <c r="X13" s="17">
        <v>1.3885160073780701E-2</v>
      </c>
      <c r="Y13" s="17">
        <v>1.75293714909159E-2</v>
      </c>
      <c r="Z13" s="17">
        <v>2.5614883280114999E-2</v>
      </c>
      <c r="AA13" s="17">
        <v>1.9106818316702901E-2</v>
      </c>
      <c r="AB13" s="17">
        <v>4.3458040371341697E-2</v>
      </c>
      <c r="AC13" s="17">
        <v>2.9510180559293199E-2</v>
      </c>
      <c r="AD13" s="17">
        <v>1.43035726085018E-2</v>
      </c>
      <c r="AE13" s="17"/>
      <c r="AF13" s="17">
        <v>2.6220384678852099E-2</v>
      </c>
      <c r="AG13" s="17">
        <v>1.43739237831142E-2</v>
      </c>
      <c r="AH13" s="17">
        <v>3.11533355711856E-2</v>
      </c>
      <c r="AI13" s="17"/>
      <c r="AJ13" s="17">
        <v>1.47012187126399E-2</v>
      </c>
      <c r="AK13" s="17">
        <v>1.9840683460951799E-2</v>
      </c>
      <c r="AL13" s="17">
        <v>1.5758258444548701E-2</v>
      </c>
      <c r="AM13" s="17">
        <v>0.12496961458098201</v>
      </c>
      <c r="AN13" s="17">
        <v>2.5410634458517999E-2</v>
      </c>
      <c r="AO13" s="17"/>
      <c r="AP13" s="17">
        <v>1.75134081040773E-2</v>
      </c>
      <c r="AQ13" s="17">
        <v>2.0425411090344198E-2</v>
      </c>
      <c r="AR13" s="17">
        <v>2.3889720261245102E-2</v>
      </c>
      <c r="AS13" s="17"/>
      <c r="AT13" s="17">
        <v>2.06030784656022E-2</v>
      </c>
      <c r="AU13" s="17">
        <v>2.2979930267788998E-2</v>
      </c>
      <c r="AV13" s="17" t="s">
        <v>74</v>
      </c>
      <c r="AW13" s="17" t="s">
        <v>74</v>
      </c>
      <c r="AX13" s="17" t="s">
        <v>74</v>
      </c>
      <c r="AY13" s="17" t="s">
        <v>74</v>
      </c>
    </row>
    <row r="14" spans="2:51" x14ac:dyDescent="0.35">
      <c r="B14" s="18" t="s">
        <v>72</v>
      </c>
      <c r="C14" s="19">
        <v>6.4585004850803998E-2</v>
      </c>
      <c r="D14" s="19">
        <v>6.3887073058025406E-2</v>
      </c>
      <c r="E14" s="19">
        <v>6.5386259324381898E-2</v>
      </c>
      <c r="F14" s="19"/>
      <c r="G14" s="19">
        <v>5.7065620030052902E-2</v>
      </c>
      <c r="H14" s="19">
        <v>5.9552332325605001E-2</v>
      </c>
      <c r="I14" s="19">
        <v>7.7655558100976199E-2</v>
      </c>
      <c r="J14" s="19">
        <v>7.0516911060330506E-2</v>
      </c>
      <c r="K14" s="19">
        <v>9.0091380312027403E-2</v>
      </c>
      <c r="L14" s="19">
        <v>4.2361911322425803E-2</v>
      </c>
      <c r="M14" s="19"/>
      <c r="N14" s="19">
        <v>5.1852423772554099E-2</v>
      </c>
      <c r="O14" s="19">
        <v>6.5043838655857195E-2</v>
      </c>
      <c r="P14" s="19">
        <v>6.6187060130870001E-2</v>
      </c>
      <c r="Q14" s="19">
        <v>8.3701753500604104E-2</v>
      </c>
      <c r="R14" s="19"/>
      <c r="S14" s="19">
        <v>7.5296846745391E-2</v>
      </c>
      <c r="T14" s="19">
        <v>6.7055964268296298E-2</v>
      </c>
      <c r="U14" s="19">
        <v>6.3447537737629206E-2</v>
      </c>
      <c r="V14" s="19">
        <v>8.0923102476809797E-2</v>
      </c>
      <c r="W14" s="19">
        <v>4.21595026038699E-2</v>
      </c>
      <c r="X14" s="19">
        <v>7.5130443878315398E-2</v>
      </c>
      <c r="Y14" s="19">
        <v>6.5484596396205894E-2</v>
      </c>
      <c r="Z14" s="19">
        <v>4.5661916749821299E-2</v>
      </c>
      <c r="AA14" s="19">
        <v>4.3310489815156901E-2</v>
      </c>
      <c r="AB14" s="19">
        <v>8.0760454653067706E-2</v>
      </c>
      <c r="AC14" s="19">
        <v>4.9621537381256901E-2</v>
      </c>
      <c r="AD14" s="19">
        <v>5.9018452943465E-2</v>
      </c>
      <c r="AE14" s="19"/>
      <c r="AF14" s="19">
        <v>6.4646733537031806E-2</v>
      </c>
      <c r="AG14" s="19">
        <v>5.5796753274188503E-2</v>
      </c>
      <c r="AH14" s="19">
        <v>8.54454399604338E-2</v>
      </c>
      <c r="AI14" s="19"/>
      <c r="AJ14" s="19">
        <v>5.1022094873223102E-2</v>
      </c>
      <c r="AK14" s="19">
        <v>5.8830778013259699E-2</v>
      </c>
      <c r="AL14" s="19">
        <v>5.4754372487120201E-2</v>
      </c>
      <c r="AM14" s="19">
        <v>0.12564010330501699</v>
      </c>
      <c r="AN14" s="19">
        <v>0.113163171534734</v>
      </c>
      <c r="AO14" s="19"/>
      <c r="AP14" s="19">
        <v>4.9606206386674699E-2</v>
      </c>
      <c r="AQ14" s="19">
        <v>6.1978326368299301E-2</v>
      </c>
      <c r="AR14" s="19">
        <v>3.9404651717597799E-2</v>
      </c>
      <c r="AS14" s="19"/>
      <c r="AT14" s="19">
        <v>6.11989147001833E-2</v>
      </c>
      <c r="AU14" s="19">
        <v>6.9728110830523896E-2</v>
      </c>
      <c r="AV14" s="19" t="s">
        <v>74</v>
      </c>
      <c r="AW14" s="19" t="s">
        <v>74</v>
      </c>
      <c r="AX14" s="19" t="s">
        <v>74</v>
      </c>
      <c r="AY14" s="19" t="s">
        <v>74</v>
      </c>
    </row>
    <row r="15" spans="2:51" x14ac:dyDescent="0.35">
      <c r="B15" s="30" t="s">
        <v>834</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Y19"/>
  <sheetViews>
    <sheetView showGridLines="0" topLeftCell="A1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436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ht="43.5" x14ac:dyDescent="0.35">
      <c r="B9" s="18" t="s">
        <v>426</v>
      </c>
      <c r="C9" s="17">
        <v>5.9166139552217001E-2</v>
      </c>
      <c r="D9" s="17">
        <v>6.1719661637114002E-2</v>
      </c>
      <c r="E9" s="17">
        <v>5.6504025802268001E-2</v>
      </c>
      <c r="F9" s="17"/>
      <c r="G9" s="17">
        <v>0.12669000649217199</v>
      </c>
      <c r="H9" s="17">
        <v>6.9822922148607497E-2</v>
      </c>
      <c r="I9" s="17">
        <v>8.9249373099926504E-2</v>
      </c>
      <c r="J9" s="17">
        <v>4.5656084606596398E-2</v>
      </c>
      <c r="K9" s="17">
        <v>4.7851097929645897E-2</v>
      </c>
      <c r="L9" s="17">
        <v>3.9559426946612797E-2</v>
      </c>
      <c r="M9" s="17"/>
      <c r="N9" s="17">
        <v>6.5836796268728903E-2</v>
      </c>
      <c r="O9" s="17">
        <v>7.15287115675316E-2</v>
      </c>
      <c r="P9" s="17">
        <v>3.8641982863886003E-2</v>
      </c>
      <c r="Q9" s="17">
        <v>5.5712473775883099E-2</v>
      </c>
      <c r="R9" s="17"/>
      <c r="S9" s="17">
        <v>0.12245523818134101</v>
      </c>
      <c r="T9" s="17">
        <v>2.9733123362241501E-2</v>
      </c>
      <c r="U9" s="17">
        <v>3.7994091954060602E-2</v>
      </c>
      <c r="V9" s="17">
        <v>3.4868372264935402E-2</v>
      </c>
      <c r="W9" s="17">
        <v>6.7102991333080203E-2</v>
      </c>
      <c r="X9" s="17">
        <v>7.2546976554602696E-2</v>
      </c>
      <c r="Y9" s="17">
        <v>3.54094421791755E-2</v>
      </c>
      <c r="Z9" s="17">
        <v>4.4193081931130702E-2</v>
      </c>
      <c r="AA9" s="17">
        <v>6.5900722750694099E-2</v>
      </c>
      <c r="AB9" s="17">
        <v>4.7871219706731201E-2</v>
      </c>
      <c r="AC9" s="17">
        <v>8.3061036938280403E-2</v>
      </c>
      <c r="AD9" s="17">
        <v>0.10620372592411199</v>
      </c>
      <c r="AE9" s="17"/>
      <c r="AF9" s="17">
        <v>5.6673081392215698E-2</v>
      </c>
      <c r="AG9" s="17">
        <v>5.8375567070417203E-2</v>
      </c>
      <c r="AH9" s="17">
        <v>6.6188187946983806E-2</v>
      </c>
      <c r="AI9" s="17"/>
      <c r="AJ9" s="17">
        <v>4.8507600784174501E-2</v>
      </c>
      <c r="AK9" s="17">
        <v>8.0853934529946797E-2</v>
      </c>
      <c r="AL9" s="17">
        <v>5.8285279565971598E-2</v>
      </c>
      <c r="AM9" s="17">
        <v>6.3786662819857703E-2</v>
      </c>
      <c r="AN9" s="17">
        <v>5.5401079025049503E-2</v>
      </c>
      <c r="AO9" s="17"/>
      <c r="AP9" s="17">
        <v>7.1484687670596694E-2</v>
      </c>
      <c r="AQ9" s="17">
        <v>7.0233440303216099E-2</v>
      </c>
      <c r="AR9" s="17">
        <v>6.3709714395346603E-2</v>
      </c>
      <c r="AS9" s="17"/>
      <c r="AT9" s="17">
        <v>5.56121558559656E-2</v>
      </c>
      <c r="AU9" s="17">
        <v>6.4564257731872396E-2</v>
      </c>
      <c r="AV9" s="17" t="s">
        <v>74</v>
      </c>
      <c r="AW9" s="17" t="s">
        <v>74</v>
      </c>
      <c r="AX9" s="17" t="s">
        <v>74</v>
      </c>
      <c r="AY9" s="17" t="s">
        <v>74</v>
      </c>
    </row>
    <row r="10" spans="2:51" ht="43.5" x14ac:dyDescent="0.35">
      <c r="B10" s="18" t="s">
        <v>427</v>
      </c>
      <c r="C10" s="17">
        <v>0.21861134095346599</v>
      </c>
      <c r="D10" s="17">
        <v>0.216822054623279</v>
      </c>
      <c r="E10" s="17">
        <v>0.219801971588965</v>
      </c>
      <c r="F10" s="17"/>
      <c r="G10" s="17">
        <v>0.302694219109162</v>
      </c>
      <c r="H10" s="17">
        <v>0.28882361212851798</v>
      </c>
      <c r="I10" s="17">
        <v>0.26306862552032401</v>
      </c>
      <c r="J10" s="17">
        <v>0.238267067532768</v>
      </c>
      <c r="K10" s="17">
        <v>0.18991304040361401</v>
      </c>
      <c r="L10" s="17">
        <v>0.15507564370619401</v>
      </c>
      <c r="M10" s="17"/>
      <c r="N10" s="17">
        <v>0.249577667217633</v>
      </c>
      <c r="O10" s="17">
        <v>0.22993773841353199</v>
      </c>
      <c r="P10" s="17">
        <v>0.202323410900177</v>
      </c>
      <c r="Q10" s="17">
        <v>0.16792674860536899</v>
      </c>
      <c r="R10" s="17"/>
      <c r="S10" s="17">
        <v>0.22359324314334</v>
      </c>
      <c r="T10" s="17">
        <v>0.24637667183576101</v>
      </c>
      <c r="U10" s="17">
        <v>0.20377175886341301</v>
      </c>
      <c r="V10" s="17">
        <v>0.20128795038265801</v>
      </c>
      <c r="W10" s="17">
        <v>0.22305496839178601</v>
      </c>
      <c r="X10" s="17">
        <v>0.21784496492035499</v>
      </c>
      <c r="Y10" s="17">
        <v>0.21205267031007399</v>
      </c>
      <c r="Z10" s="17">
        <v>0.26873598716519398</v>
      </c>
      <c r="AA10" s="17">
        <v>0.23383474249663799</v>
      </c>
      <c r="AB10" s="17">
        <v>0.155031236954145</v>
      </c>
      <c r="AC10" s="17">
        <v>0.20011732544632299</v>
      </c>
      <c r="AD10" s="17">
        <v>0.30549256975040601</v>
      </c>
      <c r="AE10" s="17"/>
      <c r="AF10" s="17">
        <v>0.20363910887191999</v>
      </c>
      <c r="AG10" s="17">
        <v>0.23471216441631301</v>
      </c>
      <c r="AH10" s="17">
        <v>0.209641937812483</v>
      </c>
      <c r="AI10" s="17"/>
      <c r="AJ10" s="17">
        <v>0.209062415249258</v>
      </c>
      <c r="AK10" s="17">
        <v>0.24338107397655701</v>
      </c>
      <c r="AL10" s="17">
        <v>0.22190769467969901</v>
      </c>
      <c r="AM10" s="17">
        <v>0.18184900860641201</v>
      </c>
      <c r="AN10" s="17">
        <v>0.159237505024932</v>
      </c>
      <c r="AO10" s="17"/>
      <c r="AP10" s="17">
        <v>0.21778817251055299</v>
      </c>
      <c r="AQ10" s="17">
        <v>0.252889317464639</v>
      </c>
      <c r="AR10" s="17">
        <v>0.21715295385890401</v>
      </c>
      <c r="AS10" s="17"/>
      <c r="AT10" s="17">
        <v>0.178117329363638</v>
      </c>
      <c r="AU10" s="17">
        <v>0.280117380038785</v>
      </c>
      <c r="AV10" s="17" t="s">
        <v>74</v>
      </c>
      <c r="AW10" s="17" t="s">
        <v>74</v>
      </c>
      <c r="AX10" s="17" t="s">
        <v>74</v>
      </c>
      <c r="AY10" s="17" t="s">
        <v>74</v>
      </c>
    </row>
    <row r="11" spans="2:51" ht="43.5" x14ac:dyDescent="0.35">
      <c r="B11" s="18" t="s">
        <v>428</v>
      </c>
      <c r="C11" s="17">
        <v>0.35883092779958198</v>
      </c>
      <c r="D11" s="17">
        <v>0.363467630187984</v>
      </c>
      <c r="E11" s="17">
        <v>0.35422629424511898</v>
      </c>
      <c r="F11" s="17"/>
      <c r="G11" s="17">
        <v>0.30254785864780498</v>
      </c>
      <c r="H11" s="17">
        <v>0.37202145797390201</v>
      </c>
      <c r="I11" s="17">
        <v>0.37609684669571403</v>
      </c>
      <c r="J11" s="17">
        <v>0.41607326744849099</v>
      </c>
      <c r="K11" s="17">
        <v>0.33727032938894702</v>
      </c>
      <c r="L11" s="17">
        <v>0.33593473263600698</v>
      </c>
      <c r="M11" s="17"/>
      <c r="N11" s="17">
        <v>0.39783298971348802</v>
      </c>
      <c r="O11" s="17">
        <v>0.363260076734429</v>
      </c>
      <c r="P11" s="17">
        <v>0.34608550084427703</v>
      </c>
      <c r="Q11" s="17">
        <v>0.30826292366879898</v>
      </c>
      <c r="R11" s="17"/>
      <c r="S11" s="17">
        <v>0.29060673300179102</v>
      </c>
      <c r="T11" s="17">
        <v>0.32526772533590198</v>
      </c>
      <c r="U11" s="17">
        <v>0.37355639412950098</v>
      </c>
      <c r="V11" s="17">
        <v>0.43987468815400499</v>
      </c>
      <c r="W11" s="17">
        <v>0.36050641628167701</v>
      </c>
      <c r="X11" s="17">
        <v>0.36636603979890098</v>
      </c>
      <c r="Y11" s="17">
        <v>0.36200536380206499</v>
      </c>
      <c r="Z11" s="17">
        <v>0.34891774912366502</v>
      </c>
      <c r="AA11" s="17">
        <v>0.37566540034418999</v>
      </c>
      <c r="AB11" s="17">
        <v>0.40991447929181402</v>
      </c>
      <c r="AC11" s="17">
        <v>0.314999258054106</v>
      </c>
      <c r="AD11" s="17">
        <v>0.26935271577423198</v>
      </c>
      <c r="AE11" s="17"/>
      <c r="AF11" s="17">
        <v>0.34255557413404297</v>
      </c>
      <c r="AG11" s="17">
        <v>0.37338822089254298</v>
      </c>
      <c r="AH11" s="17">
        <v>0.36130040954674603</v>
      </c>
      <c r="AI11" s="17"/>
      <c r="AJ11" s="17">
        <v>0.384208568100248</v>
      </c>
      <c r="AK11" s="17">
        <v>0.34847194916398899</v>
      </c>
      <c r="AL11" s="17">
        <v>0.31571201706635599</v>
      </c>
      <c r="AM11" s="17">
        <v>0.124171585640081</v>
      </c>
      <c r="AN11" s="17">
        <v>0.34646418150570002</v>
      </c>
      <c r="AO11" s="17"/>
      <c r="AP11" s="17">
        <v>0.40157958509891001</v>
      </c>
      <c r="AQ11" s="17">
        <v>0.35428978140156497</v>
      </c>
      <c r="AR11" s="17">
        <v>0.31339985103631901</v>
      </c>
      <c r="AS11" s="17"/>
      <c r="AT11" s="17">
        <v>0.33320253827223101</v>
      </c>
      <c r="AU11" s="17">
        <v>0.397757689216298</v>
      </c>
      <c r="AV11" s="17" t="s">
        <v>74</v>
      </c>
      <c r="AW11" s="17" t="s">
        <v>74</v>
      </c>
      <c r="AX11" s="17" t="s">
        <v>74</v>
      </c>
      <c r="AY11" s="17" t="s">
        <v>74</v>
      </c>
    </row>
    <row r="12" spans="2:51" ht="29" x14ac:dyDescent="0.35">
      <c r="B12" s="18" t="s">
        <v>429</v>
      </c>
      <c r="C12" s="17">
        <v>6.4408335940202802E-2</v>
      </c>
      <c r="D12" s="17">
        <v>6.8864431811826096E-2</v>
      </c>
      <c r="E12" s="17">
        <v>5.9727319556509298E-2</v>
      </c>
      <c r="F12" s="17"/>
      <c r="G12" s="17">
        <v>8.4461418422012199E-2</v>
      </c>
      <c r="H12" s="17">
        <v>9.3993408539298204E-2</v>
      </c>
      <c r="I12" s="17">
        <v>8.2824159744713396E-2</v>
      </c>
      <c r="J12" s="17">
        <v>5.9211623266568703E-2</v>
      </c>
      <c r="K12" s="17">
        <v>5.3975951297989801E-2</v>
      </c>
      <c r="L12" s="17">
        <v>4.8413967808367799E-2</v>
      </c>
      <c r="M12" s="17"/>
      <c r="N12" s="17">
        <v>6.64788836313909E-2</v>
      </c>
      <c r="O12" s="17">
        <v>6.3164676195529998E-2</v>
      </c>
      <c r="P12" s="17">
        <v>7.2759733512838806E-2</v>
      </c>
      <c r="Q12" s="17">
        <v>4.9909124266903103E-2</v>
      </c>
      <c r="R12" s="17"/>
      <c r="S12" s="17">
        <v>8.4918366417723004E-2</v>
      </c>
      <c r="T12" s="17">
        <v>4.2709258804159003E-2</v>
      </c>
      <c r="U12" s="17">
        <v>4.2396070608357699E-2</v>
      </c>
      <c r="V12" s="17">
        <v>4.9785279233915E-2</v>
      </c>
      <c r="W12" s="17">
        <v>6.6975103725794793E-2</v>
      </c>
      <c r="X12" s="17">
        <v>8.2640943585366E-2</v>
      </c>
      <c r="Y12" s="17">
        <v>6.2179996868495097E-2</v>
      </c>
      <c r="Z12" s="17">
        <v>0.106178012565408</v>
      </c>
      <c r="AA12" s="17">
        <v>5.0309090894368601E-2</v>
      </c>
      <c r="AB12" s="17">
        <v>9.1291055251801603E-2</v>
      </c>
      <c r="AC12" s="17">
        <v>7.9640579919767099E-2</v>
      </c>
      <c r="AD12" s="17">
        <v>2.2498301428515399E-2</v>
      </c>
      <c r="AE12" s="17"/>
      <c r="AF12" s="17">
        <v>5.2572628978027898E-2</v>
      </c>
      <c r="AG12" s="17">
        <v>7.1623566004509406E-2</v>
      </c>
      <c r="AH12" s="17">
        <v>8.13897008984244E-2</v>
      </c>
      <c r="AI12" s="17"/>
      <c r="AJ12" s="17">
        <v>4.3375336784486802E-2</v>
      </c>
      <c r="AK12" s="17">
        <v>9.3754252368131105E-2</v>
      </c>
      <c r="AL12" s="17">
        <v>8.8277983658349102E-2</v>
      </c>
      <c r="AM12" s="17">
        <v>6.7426008141314997E-2</v>
      </c>
      <c r="AN12" s="17">
        <v>4.2326132258597299E-2</v>
      </c>
      <c r="AO12" s="17"/>
      <c r="AP12" s="17">
        <v>4.8722454711604198E-2</v>
      </c>
      <c r="AQ12" s="17">
        <v>7.5069780920563295E-2</v>
      </c>
      <c r="AR12" s="17">
        <v>0.104451310527441</v>
      </c>
      <c r="AS12" s="17"/>
      <c r="AT12" s="17">
        <v>5.1573122970151701E-2</v>
      </c>
      <c r="AU12" s="17">
        <v>8.3903641038664697E-2</v>
      </c>
      <c r="AV12" s="17" t="s">
        <v>74</v>
      </c>
      <c r="AW12" s="17" t="s">
        <v>74</v>
      </c>
      <c r="AX12" s="17" t="s">
        <v>74</v>
      </c>
      <c r="AY12" s="17" t="s">
        <v>74</v>
      </c>
    </row>
    <row r="13" spans="2:51" ht="43.5" x14ac:dyDescent="0.35">
      <c r="B13" s="18" t="s">
        <v>430</v>
      </c>
      <c r="C13" s="17">
        <v>4.9167766244696001E-2</v>
      </c>
      <c r="D13" s="17">
        <v>5.7688123907108299E-2</v>
      </c>
      <c r="E13" s="17">
        <v>4.0149877571044698E-2</v>
      </c>
      <c r="F13" s="17"/>
      <c r="G13" s="17">
        <v>2.5786544807365801E-2</v>
      </c>
      <c r="H13" s="17">
        <v>3.9874869604060302E-2</v>
      </c>
      <c r="I13" s="17">
        <v>4.4336172460621097E-2</v>
      </c>
      <c r="J13" s="17">
        <v>4.8054826152106503E-2</v>
      </c>
      <c r="K13" s="17">
        <v>4.1134794337919597E-2</v>
      </c>
      <c r="L13" s="17">
        <v>6.6127757358388606E-2</v>
      </c>
      <c r="M13" s="17"/>
      <c r="N13" s="17">
        <v>3.8108706478848203E-2</v>
      </c>
      <c r="O13" s="17">
        <v>4.1185159518177E-2</v>
      </c>
      <c r="P13" s="17">
        <v>6.9276274542429406E-2</v>
      </c>
      <c r="Q13" s="17">
        <v>5.57536960143672E-2</v>
      </c>
      <c r="R13" s="17"/>
      <c r="S13" s="17">
        <v>4.1764406647714102E-2</v>
      </c>
      <c r="T13" s="17">
        <v>4.3726579306378098E-2</v>
      </c>
      <c r="U13" s="17">
        <v>6.6113594074055607E-2</v>
      </c>
      <c r="V13" s="17">
        <v>3.8681284421919301E-2</v>
      </c>
      <c r="W13" s="17">
        <v>8.0708631714091802E-2</v>
      </c>
      <c r="X13" s="17">
        <v>2.40176963934834E-2</v>
      </c>
      <c r="Y13" s="17">
        <v>3.3935165449966997E-2</v>
      </c>
      <c r="Z13" s="17">
        <v>2.6885726358361402E-2</v>
      </c>
      <c r="AA13" s="17">
        <v>6.1600831404470403E-2</v>
      </c>
      <c r="AB13" s="17">
        <v>4.4490564279433799E-2</v>
      </c>
      <c r="AC13" s="17">
        <v>6.0757212739758697E-2</v>
      </c>
      <c r="AD13" s="17">
        <v>0.101259168134408</v>
      </c>
      <c r="AE13" s="17"/>
      <c r="AF13" s="17">
        <v>5.3707017074006803E-2</v>
      </c>
      <c r="AG13" s="17">
        <v>4.7511407690760302E-2</v>
      </c>
      <c r="AH13" s="17">
        <v>5.0822672204478399E-2</v>
      </c>
      <c r="AI13" s="17"/>
      <c r="AJ13" s="17">
        <v>4.7667262384706699E-2</v>
      </c>
      <c r="AK13" s="17">
        <v>4.5438041072710399E-2</v>
      </c>
      <c r="AL13" s="17">
        <v>5.0959929549417603E-2</v>
      </c>
      <c r="AM13" s="17">
        <v>0.14383726811320699</v>
      </c>
      <c r="AN13" s="17">
        <v>7.4358409436383804E-2</v>
      </c>
      <c r="AO13" s="17"/>
      <c r="AP13" s="17">
        <v>3.3510416674254202E-2</v>
      </c>
      <c r="AQ13" s="17">
        <v>4.9717995750170697E-2</v>
      </c>
      <c r="AR13" s="17">
        <v>4.6731380957930099E-2</v>
      </c>
      <c r="AS13" s="17"/>
      <c r="AT13" s="17">
        <v>6.0256562558373201E-2</v>
      </c>
      <c r="AU13" s="17">
        <v>3.2325079815241499E-2</v>
      </c>
      <c r="AV13" s="17" t="s">
        <v>74</v>
      </c>
      <c r="AW13" s="17" t="s">
        <v>74</v>
      </c>
      <c r="AX13" s="17" t="s">
        <v>74</v>
      </c>
      <c r="AY13" s="17" t="s">
        <v>74</v>
      </c>
    </row>
    <row r="14" spans="2:51" x14ac:dyDescent="0.35">
      <c r="B14" s="18" t="s">
        <v>72</v>
      </c>
      <c r="C14" s="19">
        <v>0.24981548950983601</v>
      </c>
      <c r="D14" s="19">
        <v>0.23143809783268801</v>
      </c>
      <c r="E14" s="19">
        <v>0.26959051123609401</v>
      </c>
      <c r="F14" s="19"/>
      <c r="G14" s="19">
        <v>0.15781995252148301</v>
      </c>
      <c r="H14" s="19">
        <v>0.13546372960561401</v>
      </c>
      <c r="I14" s="19">
        <v>0.144424822478701</v>
      </c>
      <c r="J14" s="19">
        <v>0.19273713099346901</v>
      </c>
      <c r="K14" s="19">
        <v>0.329854786641883</v>
      </c>
      <c r="L14" s="19">
        <v>0.35488847154442899</v>
      </c>
      <c r="M14" s="19"/>
      <c r="N14" s="19">
        <v>0.18216495668991101</v>
      </c>
      <c r="O14" s="19">
        <v>0.23092363757080001</v>
      </c>
      <c r="P14" s="19">
        <v>0.27091309733639202</v>
      </c>
      <c r="Q14" s="19">
        <v>0.36243503366867902</v>
      </c>
      <c r="R14" s="19"/>
      <c r="S14" s="19">
        <v>0.236662012608091</v>
      </c>
      <c r="T14" s="19">
        <v>0.31218664135555801</v>
      </c>
      <c r="U14" s="19">
        <v>0.27616809037061202</v>
      </c>
      <c r="V14" s="19">
        <v>0.23550242554256801</v>
      </c>
      <c r="W14" s="19">
        <v>0.20165188855357</v>
      </c>
      <c r="X14" s="19">
        <v>0.23658337874729199</v>
      </c>
      <c r="Y14" s="19">
        <v>0.29441736139022301</v>
      </c>
      <c r="Z14" s="19">
        <v>0.20508944285624001</v>
      </c>
      <c r="AA14" s="19">
        <v>0.21268921210963901</v>
      </c>
      <c r="AB14" s="19">
        <v>0.25140144451607399</v>
      </c>
      <c r="AC14" s="19">
        <v>0.26142458690176401</v>
      </c>
      <c r="AD14" s="19">
        <v>0.19519351898832701</v>
      </c>
      <c r="AE14" s="19"/>
      <c r="AF14" s="19">
        <v>0.29085258954978699</v>
      </c>
      <c r="AG14" s="19">
        <v>0.214389073925457</v>
      </c>
      <c r="AH14" s="19">
        <v>0.23065709159088299</v>
      </c>
      <c r="AI14" s="19"/>
      <c r="AJ14" s="19">
        <v>0.26717881669712601</v>
      </c>
      <c r="AK14" s="19">
        <v>0.18810074888866499</v>
      </c>
      <c r="AL14" s="19">
        <v>0.26485709548020597</v>
      </c>
      <c r="AM14" s="19">
        <v>0.41892946667912601</v>
      </c>
      <c r="AN14" s="19">
        <v>0.322212692749338</v>
      </c>
      <c r="AO14" s="19"/>
      <c r="AP14" s="19">
        <v>0.22691468333408199</v>
      </c>
      <c r="AQ14" s="19">
        <v>0.197799684159845</v>
      </c>
      <c r="AR14" s="19">
        <v>0.25455478922406</v>
      </c>
      <c r="AS14" s="19"/>
      <c r="AT14" s="19">
        <v>0.32123829097964002</v>
      </c>
      <c r="AU14" s="19">
        <v>0.14133195215913799</v>
      </c>
      <c r="AV14" s="19" t="s">
        <v>74</v>
      </c>
      <c r="AW14" s="19" t="s">
        <v>74</v>
      </c>
      <c r="AX14" s="19" t="s">
        <v>74</v>
      </c>
      <c r="AY14" s="19" t="s">
        <v>74</v>
      </c>
    </row>
    <row r="15" spans="2:51" x14ac:dyDescent="0.35">
      <c r="B15" s="30" t="s">
        <v>834</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Y19"/>
  <sheetViews>
    <sheetView showGridLines="0" workbookViewId="0">
      <pane xSplit="2" topLeftCell="C1" activePane="topRight" state="frozen"/>
      <selection activeCell="B19" sqref="B19"/>
      <selection pane="topRight" activeCell="E8" sqref="E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437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ht="43.5" x14ac:dyDescent="0.35">
      <c r="B9" s="18" t="s">
        <v>426</v>
      </c>
      <c r="C9" s="17">
        <v>0.223960081387095</v>
      </c>
      <c r="D9" s="17">
        <v>0.23364512552422201</v>
      </c>
      <c r="E9" s="17">
        <v>0.213862761852818</v>
      </c>
      <c r="F9" s="17"/>
      <c r="G9" s="17">
        <v>0.19047293889170899</v>
      </c>
      <c r="H9" s="17">
        <v>0.21126989422926301</v>
      </c>
      <c r="I9" s="17">
        <v>0.1858217389904</v>
      </c>
      <c r="J9" s="17">
        <v>0.236134724555946</v>
      </c>
      <c r="K9" s="17">
        <v>0.21987624241311801</v>
      </c>
      <c r="L9" s="17">
        <v>0.25107032166243098</v>
      </c>
      <c r="M9" s="17"/>
      <c r="N9" s="17">
        <v>0.23839156846229201</v>
      </c>
      <c r="O9" s="17">
        <v>0.18924694307405099</v>
      </c>
      <c r="P9" s="17">
        <v>0.26891250740820899</v>
      </c>
      <c r="Q9" s="17">
        <v>0.1988028282456</v>
      </c>
      <c r="R9" s="17"/>
      <c r="S9" s="17">
        <v>0.23148994480812601</v>
      </c>
      <c r="T9" s="17">
        <v>0.211937658770257</v>
      </c>
      <c r="U9" s="17">
        <v>0.24213841830819</v>
      </c>
      <c r="V9" s="17">
        <v>0.19191866017769901</v>
      </c>
      <c r="W9" s="17">
        <v>0.22385797506282301</v>
      </c>
      <c r="X9" s="17">
        <v>0.23215507850678599</v>
      </c>
      <c r="Y9" s="17">
        <v>0.179960867575156</v>
      </c>
      <c r="Z9" s="17">
        <v>0.24570429865780599</v>
      </c>
      <c r="AA9" s="17">
        <v>0.30352253812176899</v>
      </c>
      <c r="AB9" s="17">
        <v>0.19668034157156999</v>
      </c>
      <c r="AC9" s="17">
        <v>0.188998746459348</v>
      </c>
      <c r="AD9" s="17">
        <v>0.25822280832570099</v>
      </c>
      <c r="AE9" s="17"/>
      <c r="AF9" s="17">
        <v>0.241639986440916</v>
      </c>
      <c r="AG9" s="17">
        <v>0.23075761765424399</v>
      </c>
      <c r="AH9" s="17">
        <v>0.161458927789845</v>
      </c>
      <c r="AI9" s="17"/>
      <c r="AJ9" s="17">
        <v>0.24053353815864301</v>
      </c>
      <c r="AK9" s="17">
        <v>0.21257169508336499</v>
      </c>
      <c r="AL9" s="17">
        <v>0.23447836375238601</v>
      </c>
      <c r="AM9" s="17">
        <v>0.29768823131623501</v>
      </c>
      <c r="AN9" s="17">
        <v>0.15608002096842799</v>
      </c>
      <c r="AO9" s="17"/>
      <c r="AP9" s="17">
        <v>0.21645358489089001</v>
      </c>
      <c r="AQ9" s="17">
        <v>0.23475002972277101</v>
      </c>
      <c r="AR9" s="17">
        <v>0.19391593252026601</v>
      </c>
      <c r="AS9" s="17"/>
      <c r="AT9" s="17">
        <v>0.22917768030240099</v>
      </c>
      <c r="AU9" s="17">
        <v>0.216035110997227</v>
      </c>
      <c r="AV9" s="17" t="s">
        <v>74</v>
      </c>
      <c r="AW9" s="17" t="s">
        <v>74</v>
      </c>
      <c r="AX9" s="17" t="s">
        <v>74</v>
      </c>
      <c r="AY9" s="17" t="s">
        <v>74</v>
      </c>
    </row>
    <row r="10" spans="2:51" ht="43.5" x14ac:dyDescent="0.35">
      <c r="B10" s="18" t="s">
        <v>427</v>
      </c>
      <c r="C10" s="17">
        <v>0.50860966543122699</v>
      </c>
      <c r="D10" s="17">
        <v>0.50607187945785304</v>
      </c>
      <c r="E10" s="17">
        <v>0.51086089323217798</v>
      </c>
      <c r="F10" s="17"/>
      <c r="G10" s="17">
        <v>0.42714049845330798</v>
      </c>
      <c r="H10" s="17">
        <v>0.43895266100698199</v>
      </c>
      <c r="I10" s="17">
        <v>0.54791039250139995</v>
      </c>
      <c r="J10" s="17">
        <v>0.47321816841943598</v>
      </c>
      <c r="K10" s="17">
        <v>0.54358197282079801</v>
      </c>
      <c r="L10" s="17">
        <v>0.53423509678812497</v>
      </c>
      <c r="M10" s="17"/>
      <c r="N10" s="17">
        <v>0.52358758638560798</v>
      </c>
      <c r="O10" s="17">
        <v>0.52654249130401798</v>
      </c>
      <c r="P10" s="17">
        <v>0.48834417793759599</v>
      </c>
      <c r="Q10" s="17">
        <v>0.47907450377951299</v>
      </c>
      <c r="R10" s="17"/>
      <c r="S10" s="17">
        <v>0.50461340199570304</v>
      </c>
      <c r="T10" s="17">
        <v>0.50328034165568003</v>
      </c>
      <c r="U10" s="17">
        <v>0.47992860897789802</v>
      </c>
      <c r="V10" s="17">
        <v>0.54106841406307704</v>
      </c>
      <c r="W10" s="17">
        <v>0.53596669574878297</v>
      </c>
      <c r="X10" s="17">
        <v>0.42650699707217798</v>
      </c>
      <c r="Y10" s="17">
        <v>0.54731715308361895</v>
      </c>
      <c r="Z10" s="17">
        <v>0.48793553213816498</v>
      </c>
      <c r="AA10" s="17">
        <v>0.49272598967587999</v>
      </c>
      <c r="AB10" s="17">
        <v>0.51911043500660403</v>
      </c>
      <c r="AC10" s="17">
        <v>0.59130826091144795</v>
      </c>
      <c r="AD10" s="17">
        <v>0.479649320414967</v>
      </c>
      <c r="AE10" s="17"/>
      <c r="AF10" s="17">
        <v>0.51107532507210496</v>
      </c>
      <c r="AG10" s="17">
        <v>0.52511096271663604</v>
      </c>
      <c r="AH10" s="17">
        <v>0.44399746763286901</v>
      </c>
      <c r="AI10" s="17"/>
      <c r="AJ10" s="17">
        <v>0.52314606404744302</v>
      </c>
      <c r="AK10" s="17">
        <v>0.51418755687925299</v>
      </c>
      <c r="AL10" s="17">
        <v>0.51260092120016099</v>
      </c>
      <c r="AM10" s="17">
        <v>0.48018626378894502</v>
      </c>
      <c r="AN10" s="17">
        <v>0.49692221969690298</v>
      </c>
      <c r="AO10" s="17"/>
      <c r="AP10" s="17">
        <v>0.52365937092384096</v>
      </c>
      <c r="AQ10" s="17">
        <v>0.51472668314440095</v>
      </c>
      <c r="AR10" s="17">
        <v>0.51339002225977004</v>
      </c>
      <c r="AS10" s="17"/>
      <c r="AT10" s="17">
        <v>0.51799855593238897</v>
      </c>
      <c r="AU10" s="17">
        <v>0.49434895271198398</v>
      </c>
      <c r="AV10" s="17" t="s">
        <v>74</v>
      </c>
      <c r="AW10" s="17" t="s">
        <v>74</v>
      </c>
      <c r="AX10" s="17" t="s">
        <v>74</v>
      </c>
      <c r="AY10" s="17" t="s">
        <v>74</v>
      </c>
    </row>
    <row r="11" spans="2:51" ht="43.5" x14ac:dyDescent="0.35">
      <c r="B11" s="18" t="s">
        <v>428</v>
      </c>
      <c r="C11" s="17">
        <v>0.15668175023963099</v>
      </c>
      <c r="D11" s="17">
        <v>0.15250646673350199</v>
      </c>
      <c r="E11" s="17">
        <v>0.161265692548092</v>
      </c>
      <c r="F11" s="17"/>
      <c r="G11" s="17">
        <v>0.18373949655644001</v>
      </c>
      <c r="H11" s="17">
        <v>0.236296926720653</v>
      </c>
      <c r="I11" s="17">
        <v>0.14381703263860901</v>
      </c>
      <c r="J11" s="17">
        <v>0.18315953295354301</v>
      </c>
      <c r="K11" s="17">
        <v>0.118432417820988</v>
      </c>
      <c r="L11" s="17">
        <v>0.133269119668118</v>
      </c>
      <c r="M11" s="17"/>
      <c r="N11" s="17">
        <v>0.13954075898370799</v>
      </c>
      <c r="O11" s="17">
        <v>0.16670009785866099</v>
      </c>
      <c r="P11" s="17">
        <v>0.145173643701481</v>
      </c>
      <c r="Q11" s="17">
        <v>0.18616927229701299</v>
      </c>
      <c r="R11" s="17"/>
      <c r="S11" s="17">
        <v>0.14252458848518701</v>
      </c>
      <c r="T11" s="17">
        <v>0.169789732566724</v>
      </c>
      <c r="U11" s="17">
        <v>0.185032092982365</v>
      </c>
      <c r="V11" s="17">
        <v>0.163260501817308</v>
      </c>
      <c r="W11" s="17">
        <v>0.15837535092850899</v>
      </c>
      <c r="X11" s="17">
        <v>0.185475800583314</v>
      </c>
      <c r="Y11" s="17">
        <v>0.16983742706165</v>
      </c>
      <c r="Z11" s="17">
        <v>0.11869186808101399</v>
      </c>
      <c r="AA11" s="17">
        <v>0.110982866731191</v>
      </c>
      <c r="AB11" s="17">
        <v>0.170579360107735</v>
      </c>
      <c r="AC11" s="17">
        <v>0.11433678112554101</v>
      </c>
      <c r="AD11" s="17">
        <v>0.155447637698755</v>
      </c>
      <c r="AE11" s="17"/>
      <c r="AF11" s="17">
        <v>0.14250263652406001</v>
      </c>
      <c r="AG11" s="17">
        <v>0.15211801686062801</v>
      </c>
      <c r="AH11" s="17">
        <v>0.20332818173577899</v>
      </c>
      <c r="AI11" s="17"/>
      <c r="AJ11" s="17">
        <v>0.145992437212113</v>
      </c>
      <c r="AK11" s="17">
        <v>0.16018683336954001</v>
      </c>
      <c r="AL11" s="17">
        <v>0.160704108513749</v>
      </c>
      <c r="AM11" s="17">
        <v>6.2148884073213E-2</v>
      </c>
      <c r="AN11" s="17">
        <v>0.18233549758947101</v>
      </c>
      <c r="AO11" s="17"/>
      <c r="AP11" s="17">
        <v>0.1715800778564</v>
      </c>
      <c r="AQ11" s="17">
        <v>0.141005426169102</v>
      </c>
      <c r="AR11" s="17">
        <v>0.180722234565458</v>
      </c>
      <c r="AS11" s="17"/>
      <c r="AT11" s="17">
        <v>0.15494821946436799</v>
      </c>
      <c r="AU11" s="17">
        <v>0.15931479664409501</v>
      </c>
      <c r="AV11" s="17" t="s">
        <v>74</v>
      </c>
      <c r="AW11" s="17" t="s">
        <v>74</v>
      </c>
      <c r="AX11" s="17" t="s">
        <v>74</v>
      </c>
      <c r="AY11" s="17" t="s">
        <v>74</v>
      </c>
    </row>
    <row r="12" spans="2:51" ht="29" x14ac:dyDescent="0.35">
      <c r="B12" s="18" t="s">
        <v>429</v>
      </c>
      <c r="C12" s="17">
        <v>3.0575243465813799E-2</v>
      </c>
      <c r="D12" s="17">
        <v>3.5774600092814399E-2</v>
      </c>
      <c r="E12" s="17">
        <v>2.5072801084762199E-2</v>
      </c>
      <c r="F12" s="17"/>
      <c r="G12" s="17">
        <v>0.123283805527952</v>
      </c>
      <c r="H12" s="17">
        <v>6.2158781957990697E-2</v>
      </c>
      <c r="I12" s="17">
        <v>3.0936013530843399E-2</v>
      </c>
      <c r="J12" s="17">
        <v>1.8129296853871699E-2</v>
      </c>
      <c r="K12" s="17">
        <v>1.6594302173101101E-2</v>
      </c>
      <c r="L12" s="17">
        <v>1.32753015437066E-2</v>
      </c>
      <c r="M12" s="17"/>
      <c r="N12" s="17">
        <v>2.6228330865986402E-2</v>
      </c>
      <c r="O12" s="17">
        <v>3.6290516174193897E-2</v>
      </c>
      <c r="P12" s="17">
        <v>2.56966392331619E-2</v>
      </c>
      <c r="Q12" s="17">
        <v>3.5923301973043199E-2</v>
      </c>
      <c r="R12" s="17"/>
      <c r="S12" s="17">
        <v>2.7689986770214801E-2</v>
      </c>
      <c r="T12" s="17">
        <v>3.4350950307112001E-2</v>
      </c>
      <c r="U12" s="17">
        <v>1.01327869369319E-2</v>
      </c>
      <c r="V12" s="17">
        <v>3.8432432990779799E-3</v>
      </c>
      <c r="W12" s="17">
        <v>3.3616131183018698E-2</v>
      </c>
      <c r="X12" s="17">
        <v>6.5731898966442603E-2</v>
      </c>
      <c r="Y12" s="17">
        <v>2.0068552621882198E-2</v>
      </c>
      <c r="Z12" s="17">
        <v>8.4874678985265795E-2</v>
      </c>
      <c r="AA12" s="17">
        <v>3.5270326339139603E-2</v>
      </c>
      <c r="AB12" s="17">
        <v>1.7991443560705998E-2</v>
      </c>
      <c r="AC12" s="17">
        <v>4.6259688600178601E-2</v>
      </c>
      <c r="AD12" s="17">
        <v>2.1554690821957701E-2</v>
      </c>
      <c r="AE12" s="17"/>
      <c r="AF12" s="17">
        <v>1.65880320212883E-2</v>
      </c>
      <c r="AG12" s="17">
        <v>2.98624243756417E-2</v>
      </c>
      <c r="AH12" s="17">
        <v>7.4768696596851994E-2</v>
      </c>
      <c r="AI12" s="17"/>
      <c r="AJ12" s="17">
        <v>1.7724463976976999E-2</v>
      </c>
      <c r="AK12" s="17">
        <v>5.2414946836230797E-2</v>
      </c>
      <c r="AL12" s="17">
        <v>1.4804236031018001E-2</v>
      </c>
      <c r="AM12" s="17">
        <v>0</v>
      </c>
      <c r="AN12" s="17">
        <v>3.0642623420283802E-2</v>
      </c>
      <c r="AO12" s="17"/>
      <c r="AP12" s="17">
        <v>3.3944763784153197E-2</v>
      </c>
      <c r="AQ12" s="17">
        <v>3.8924321040020797E-2</v>
      </c>
      <c r="AR12" s="17">
        <v>2.41435199627461E-2</v>
      </c>
      <c r="AS12" s="17"/>
      <c r="AT12" s="17">
        <v>2.2254556751510099E-2</v>
      </c>
      <c r="AU12" s="17">
        <v>4.3213469765803501E-2</v>
      </c>
      <c r="AV12" s="17" t="s">
        <v>74</v>
      </c>
      <c r="AW12" s="17" t="s">
        <v>74</v>
      </c>
      <c r="AX12" s="17" t="s">
        <v>74</v>
      </c>
      <c r="AY12" s="17" t="s">
        <v>74</v>
      </c>
    </row>
    <row r="13" spans="2:51" ht="43.5" x14ac:dyDescent="0.35">
      <c r="B13" s="18" t="s">
        <v>430</v>
      </c>
      <c r="C13" s="17">
        <v>7.60285781039036E-3</v>
      </c>
      <c r="D13" s="17">
        <v>7.3179403310716798E-3</v>
      </c>
      <c r="E13" s="17">
        <v>7.91284494476731E-3</v>
      </c>
      <c r="F13" s="17"/>
      <c r="G13" s="17">
        <v>7.2309446979186903E-3</v>
      </c>
      <c r="H13" s="17">
        <v>0</v>
      </c>
      <c r="I13" s="17">
        <v>1.43844810645348E-2</v>
      </c>
      <c r="J13" s="17">
        <v>9.8916892086781203E-3</v>
      </c>
      <c r="K13" s="17">
        <v>6.35478942226032E-3</v>
      </c>
      <c r="L13" s="17">
        <v>6.5795816994030599E-3</v>
      </c>
      <c r="M13" s="17"/>
      <c r="N13" s="17">
        <v>1.1227359371534001E-2</v>
      </c>
      <c r="O13" s="17">
        <v>6.5218876916616503E-3</v>
      </c>
      <c r="P13" s="17">
        <v>5.2412019003821499E-3</v>
      </c>
      <c r="Q13" s="17">
        <v>5.8952859163565897E-3</v>
      </c>
      <c r="R13" s="17"/>
      <c r="S13" s="17">
        <v>3.57639919239677E-3</v>
      </c>
      <c r="T13" s="17">
        <v>3.8003170919844501E-3</v>
      </c>
      <c r="U13" s="17">
        <v>9.7662746181291296E-3</v>
      </c>
      <c r="V13" s="17">
        <v>8.1497055193585199E-3</v>
      </c>
      <c r="W13" s="17">
        <v>1.0242280018827999E-2</v>
      </c>
      <c r="X13" s="17">
        <v>6.1026033821055502E-3</v>
      </c>
      <c r="Y13" s="17">
        <v>8.5945600856285505E-3</v>
      </c>
      <c r="Z13" s="17">
        <v>9.3341304545255799E-3</v>
      </c>
      <c r="AA13" s="17">
        <v>3.80547094242741E-3</v>
      </c>
      <c r="AB13" s="17">
        <v>1.3348690660674799E-2</v>
      </c>
      <c r="AC13" s="17">
        <v>7.75763840557265E-3</v>
      </c>
      <c r="AD13" s="17">
        <v>1.43035726085018E-2</v>
      </c>
      <c r="AE13" s="17"/>
      <c r="AF13" s="17">
        <v>9.5213875087276894E-3</v>
      </c>
      <c r="AG13" s="17">
        <v>5.0250440887562699E-3</v>
      </c>
      <c r="AH13" s="17">
        <v>9.5430256455864004E-3</v>
      </c>
      <c r="AI13" s="17"/>
      <c r="AJ13" s="17">
        <v>6.7728695863184703E-3</v>
      </c>
      <c r="AK13" s="17">
        <v>1.0007312870164001E-2</v>
      </c>
      <c r="AL13" s="17">
        <v>5.9279886507933397E-3</v>
      </c>
      <c r="AM13" s="17">
        <v>0</v>
      </c>
      <c r="AN13" s="17">
        <v>1.0362906391993301E-2</v>
      </c>
      <c r="AO13" s="17"/>
      <c r="AP13" s="17">
        <v>3.1114577201531101E-3</v>
      </c>
      <c r="AQ13" s="17">
        <v>5.3806341529261696E-3</v>
      </c>
      <c r="AR13" s="17">
        <v>2.6082337202742101E-2</v>
      </c>
      <c r="AS13" s="17"/>
      <c r="AT13" s="17">
        <v>6.7318968426420198E-3</v>
      </c>
      <c r="AU13" s="17">
        <v>8.9257536466125498E-3</v>
      </c>
      <c r="AV13" s="17" t="s">
        <v>74</v>
      </c>
      <c r="AW13" s="17" t="s">
        <v>74</v>
      </c>
      <c r="AX13" s="17" t="s">
        <v>74</v>
      </c>
      <c r="AY13" s="17" t="s">
        <v>74</v>
      </c>
    </row>
    <row r="14" spans="2:51" x14ac:dyDescent="0.35">
      <c r="B14" s="18" t="s">
        <v>72</v>
      </c>
      <c r="C14" s="19">
        <v>7.2570401665843401E-2</v>
      </c>
      <c r="D14" s="19">
        <v>6.4683987860537098E-2</v>
      </c>
      <c r="E14" s="19">
        <v>8.1025006337383104E-2</v>
      </c>
      <c r="F14" s="19"/>
      <c r="G14" s="19">
        <v>6.8132315872672003E-2</v>
      </c>
      <c r="H14" s="19">
        <v>5.1321736085111001E-2</v>
      </c>
      <c r="I14" s="19">
        <v>7.7130341274213005E-2</v>
      </c>
      <c r="J14" s="19">
        <v>7.9466588008524297E-2</v>
      </c>
      <c r="K14" s="19">
        <v>9.51602753497338E-2</v>
      </c>
      <c r="L14" s="19">
        <v>6.1570578638215898E-2</v>
      </c>
      <c r="M14" s="19"/>
      <c r="N14" s="19">
        <v>6.1024395930872E-2</v>
      </c>
      <c r="O14" s="19">
        <v>7.4698063897415096E-2</v>
      </c>
      <c r="P14" s="19">
        <v>6.6631829819169597E-2</v>
      </c>
      <c r="Q14" s="19">
        <v>9.4134807788474398E-2</v>
      </c>
      <c r="R14" s="19"/>
      <c r="S14" s="19">
        <v>9.0105678748373205E-2</v>
      </c>
      <c r="T14" s="19">
        <v>7.6840999608243296E-2</v>
      </c>
      <c r="U14" s="19">
        <v>7.3001818176486002E-2</v>
      </c>
      <c r="V14" s="19">
        <v>9.1759475123479595E-2</v>
      </c>
      <c r="W14" s="19">
        <v>3.7941567058039201E-2</v>
      </c>
      <c r="X14" s="19">
        <v>8.4027621489173407E-2</v>
      </c>
      <c r="Y14" s="19">
        <v>7.4221439572064798E-2</v>
      </c>
      <c r="Z14" s="19">
        <v>5.3459491683224301E-2</v>
      </c>
      <c r="AA14" s="19">
        <v>5.36928081895931E-2</v>
      </c>
      <c r="AB14" s="19">
        <v>8.2289729092710207E-2</v>
      </c>
      <c r="AC14" s="19">
        <v>5.1338884497912199E-2</v>
      </c>
      <c r="AD14" s="19">
        <v>7.0821970130117706E-2</v>
      </c>
      <c r="AE14" s="19"/>
      <c r="AF14" s="19">
        <v>7.8672632432903206E-2</v>
      </c>
      <c r="AG14" s="19">
        <v>5.71259343040934E-2</v>
      </c>
      <c r="AH14" s="19">
        <v>0.10690370059906899</v>
      </c>
      <c r="AI14" s="19"/>
      <c r="AJ14" s="19">
        <v>6.5830627018505894E-2</v>
      </c>
      <c r="AK14" s="19">
        <v>5.0631654961446802E-2</v>
      </c>
      <c r="AL14" s="19">
        <v>7.1484381851892001E-2</v>
      </c>
      <c r="AM14" s="19">
        <v>0.15997662082160699</v>
      </c>
      <c r="AN14" s="19">
        <v>0.123656731932921</v>
      </c>
      <c r="AO14" s="19"/>
      <c r="AP14" s="19">
        <v>5.1250744824563502E-2</v>
      </c>
      <c r="AQ14" s="19">
        <v>6.5212905770779497E-2</v>
      </c>
      <c r="AR14" s="19">
        <v>6.1745953489017402E-2</v>
      </c>
      <c r="AS14" s="19"/>
      <c r="AT14" s="19">
        <v>6.8889090706690803E-2</v>
      </c>
      <c r="AU14" s="19">
        <v>7.8161916234277096E-2</v>
      </c>
      <c r="AV14" s="19" t="s">
        <v>74</v>
      </c>
      <c r="AW14" s="19" t="s">
        <v>74</v>
      </c>
      <c r="AX14" s="19" t="s">
        <v>74</v>
      </c>
      <c r="AY14" s="19" t="s">
        <v>74</v>
      </c>
    </row>
    <row r="15" spans="2:51" x14ac:dyDescent="0.35">
      <c r="B15" s="30" t="s">
        <v>834</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Y21"/>
  <sheetViews>
    <sheetView showGridLines="0" topLeftCell="A8" workbookViewId="0">
      <pane xSplit="2" topLeftCell="C1" activePane="topRight" state="frozen"/>
      <selection activeCell="B19" sqref="B19"/>
      <selection pane="topRight" activeCell="D15" sqref="D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438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382</v>
      </c>
      <c r="C9" s="17">
        <v>0.16154853160302399</v>
      </c>
      <c r="D9" s="17">
        <v>0.16873430018257499</v>
      </c>
      <c r="E9" s="17">
        <v>0.15395050492558901</v>
      </c>
      <c r="F9" s="17"/>
      <c r="G9" s="17">
        <v>0.198660644619161</v>
      </c>
      <c r="H9" s="17">
        <v>0.213475189039638</v>
      </c>
      <c r="I9" s="17">
        <v>0.191940036036439</v>
      </c>
      <c r="J9" s="17">
        <v>0.14029523915682701</v>
      </c>
      <c r="K9" s="17">
        <v>0.14546313038449801</v>
      </c>
      <c r="L9" s="17">
        <v>9.81813706187602E-2</v>
      </c>
      <c r="M9" s="17"/>
      <c r="N9" s="17">
        <v>0.17622944680139299</v>
      </c>
      <c r="O9" s="17">
        <v>0.13660650336347999</v>
      </c>
      <c r="P9" s="17">
        <v>0.17396257997147799</v>
      </c>
      <c r="Q9" s="17">
        <v>0.1618713033676</v>
      </c>
      <c r="R9" s="17"/>
      <c r="S9" s="17">
        <v>0.22310482783395499</v>
      </c>
      <c r="T9" s="17">
        <v>0.137059381947189</v>
      </c>
      <c r="U9" s="17">
        <v>0.14801314330419299</v>
      </c>
      <c r="V9" s="17">
        <v>0.116442051571511</v>
      </c>
      <c r="W9" s="17">
        <v>0.15701838221033301</v>
      </c>
      <c r="X9" s="17">
        <v>0.181193255854049</v>
      </c>
      <c r="Y9" s="17">
        <v>0.15776723062353001</v>
      </c>
      <c r="Z9" s="17">
        <v>0.119067937802474</v>
      </c>
      <c r="AA9" s="17">
        <v>0.17843995712371299</v>
      </c>
      <c r="AB9" s="17">
        <v>0.14333291350170799</v>
      </c>
      <c r="AC9" s="17">
        <v>0.173755383178646</v>
      </c>
      <c r="AD9" s="17">
        <v>0.14230928883087199</v>
      </c>
      <c r="AE9" s="17"/>
      <c r="AF9" s="17">
        <v>0.132726528767001</v>
      </c>
      <c r="AG9" s="17">
        <v>0.17965395601884601</v>
      </c>
      <c r="AH9" s="17">
        <v>0.17766945778137999</v>
      </c>
      <c r="AI9" s="17"/>
      <c r="AJ9" s="17">
        <v>0.13454533426328699</v>
      </c>
      <c r="AK9" s="17">
        <v>0.18562603032639199</v>
      </c>
      <c r="AL9" s="17">
        <v>0.131011143186365</v>
      </c>
      <c r="AM9" s="17">
        <v>0.21392298849326299</v>
      </c>
      <c r="AN9" s="17">
        <v>0.17702081045953599</v>
      </c>
      <c r="AO9" s="17"/>
      <c r="AP9" s="17">
        <v>0.147977900815703</v>
      </c>
      <c r="AQ9" s="17">
        <v>0.194635209802726</v>
      </c>
      <c r="AR9" s="17">
        <v>0.16239497024480901</v>
      </c>
      <c r="AS9" s="17"/>
      <c r="AT9" s="17">
        <v>0.119739816161521</v>
      </c>
      <c r="AU9" s="17">
        <v>0.14780919600936601</v>
      </c>
      <c r="AV9" s="17">
        <v>0.21740283994704099</v>
      </c>
      <c r="AW9" s="17">
        <v>0.20284031500053601</v>
      </c>
      <c r="AX9" s="17">
        <v>0.215909918461131</v>
      </c>
      <c r="AY9" s="17">
        <v>0.142160753709593</v>
      </c>
    </row>
    <row r="10" spans="2:51" x14ac:dyDescent="0.35">
      <c r="B10" s="18" t="s">
        <v>383</v>
      </c>
      <c r="C10" s="17">
        <v>0.33643821232479598</v>
      </c>
      <c r="D10" s="17">
        <v>0.35249120981702697</v>
      </c>
      <c r="E10" s="17">
        <v>0.32153312433767001</v>
      </c>
      <c r="F10" s="17"/>
      <c r="G10" s="17">
        <v>0.40211299900130199</v>
      </c>
      <c r="H10" s="17">
        <v>0.41528895039941</v>
      </c>
      <c r="I10" s="17">
        <v>0.40598362165222501</v>
      </c>
      <c r="J10" s="17">
        <v>0.33343397186937601</v>
      </c>
      <c r="K10" s="17">
        <v>0.27191427572521099</v>
      </c>
      <c r="L10" s="17">
        <v>0.21820694208406499</v>
      </c>
      <c r="M10" s="17"/>
      <c r="N10" s="17">
        <v>0.37208743408915401</v>
      </c>
      <c r="O10" s="17">
        <v>0.35613286821905199</v>
      </c>
      <c r="P10" s="17">
        <v>0.321031288056641</v>
      </c>
      <c r="Q10" s="17">
        <v>0.29003533905913698</v>
      </c>
      <c r="R10" s="17"/>
      <c r="S10" s="17">
        <v>0.35115255321141298</v>
      </c>
      <c r="T10" s="17">
        <v>0.313866860212488</v>
      </c>
      <c r="U10" s="17">
        <v>0.32376880188132801</v>
      </c>
      <c r="V10" s="17">
        <v>0.33032386848185402</v>
      </c>
      <c r="W10" s="17">
        <v>0.39538814807251599</v>
      </c>
      <c r="X10" s="17">
        <v>0.36134326216983098</v>
      </c>
      <c r="Y10" s="17">
        <v>0.32210581888229201</v>
      </c>
      <c r="Z10" s="17">
        <v>0.32823150290609898</v>
      </c>
      <c r="AA10" s="17">
        <v>0.35056769497144702</v>
      </c>
      <c r="AB10" s="17">
        <v>0.321354671832975</v>
      </c>
      <c r="AC10" s="17">
        <v>0.29294326126207298</v>
      </c>
      <c r="AD10" s="17">
        <v>0.32032506146282902</v>
      </c>
      <c r="AE10" s="17"/>
      <c r="AF10" s="17">
        <v>0.30811400785713899</v>
      </c>
      <c r="AG10" s="17">
        <v>0.33807513570306502</v>
      </c>
      <c r="AH10" s="17">
        <v>0.348244472267565</v>
      </c>
      <c r="AI10" s="17"/>
      <c r="AJ10" s="17">
        <v>0.30476881454702798</v>
      </c>
      <c r="AK10" s="17">
        <v>0.37214593520272299</v>
      </c>
      <c r="AL10" s="17">
        <v>0.35045039475560502</v>
      </c>
      <c r="AM10" s="17">
        <v>0.20362245360249401</v>
      </c>
      <c r="AN10" s="17">
        <v>0.30206392258947301</v>
      </c>
      <c r="AO10" s="17"/>
      <c r="AP10" s="17">
        <v>0.34496334257014599</v>
      </c>
      <c r="AQ10" s="17">
        <v>0.37179223501273201</v>
      </c>
      <c r="AR10" s="17">
        <v>0.36521654459033198</v>
      </c>
      <c r="AS10" s="17"/>
      <c r="AT10" s="17">
        <v>0.286118431700292</v>
      </c>
      <c r="AU10" s="17">
        <v>0.41899856072142899</v>
      </c>
      <c r="AV10" s="17">
        <v>0.29818405475306597</v>
      </c>
      <c r="AW10" s="17">
        <v>0.32545628704480201</v>
      </c>
      <c r="AX10" s="17">
        <v>0.32290855475867802</v>
      </c>
      <c r="AY10" s="17">
        <v>0.44255282540719398</v>
      </c>
    </row>
    <row r="11" spans="2:51" x14ac:dyDescent="0.35">
      <c r="B11" s="18" t="s">
        <v>385</v>
      </c>
      <c r="C11" s="17">
        <v>0.22751736853246299</v>
      </c>
      <c r="D11" s="17">
        <v>0.22906248458508999</v>
      </c>
      <c r="E11" s="17">
        <v>0.22616511743836501</v>
      </c>
      <c r="F11" s="17"/>
      <c r="G11" s="17">
        <v>0.22876523876395</v>
      </c>
      <c r="H11" s="17">
        <v>0.209161977045838</v>
      </c>
      <c r="I11" s="17">
        <v>0.20870444672081301</v>
      </c>
      <c r="J11" s="17">
        <v>0.217603437133252</v>
      </c>
      <c r="K11" s="17">
        <v>0.22731975165106799</v>
      </c>
      <c r="L11" s="17">
        <v>0.26499216153377703</v>
      </c>
      <c r="M11" s="17"/>
      <c r="N11" s="17">
        <v>0.221717934557914</v>
      </c>
      <c r="O11" s="17">
        <v>0.24016225419565501</v>
      </c>
      <c r="P11" s="17">
        <v>0.218311731465198</v>
      </c>
      <c r="Q11" s="17">
        <v>0.23064232206556801</v>
      </c>
      <c r="R11" s="17"/>
      <c r="S11" s="17">
        <v>0.227620895001618</v>
      </c>
      <c r="T11" s="17">
        <v>0.28116156079038601</v>
      </c>
      <c r="U11" s="17">
        <v>0.210302279029211</v>
      </c>
      <c r="V11" s="17">
        <v>0.24066975263950999</v>
      </c>
      <c r="W11" s="17">
        <v>0.18436957510965701</v>
      </c>
      <c r="X11" s="17">
        <v>0.21581595406162599</v>
      </c>
      <c r="Y11" s="17">
        <v>0.211628943978213</v>
      </c>
      <c r="Z11" s="17">
        <v>0.25812096476585</v>
      </c>
      <c r="AA11" s="17">
        <v>0.19579596150685699</v>
      </c>
      <c r="AB11" s="17">
        <v>0.24428211528913399</v>
      </c>
      <c r="AC11" s="17">
        <v>0.21785758426025501</v>
      </c>
      <c r="AD11" s="17">
        <v>0.22028491189775601</v>
      </c>
      <c r="AE11" s="17"/>
      <c r="AF11" s="17">
        <v>0.21934965101724199</v>
      </c>
      <c r="AG11" s="17">
        <v>0.23877168023728099</v>
      </c>
      <c r="AH11" s="17">
        <v>0.22639193598797699</v>
      </c>
      <c r="AI11" s="17"/>
      <c r="AJ11" s="17">
        <v>0.22893134374577001</v>
      </c>
      <c r="AK11" s="17">
        <v>0.23528590045311501</v>
      </c>
      <c r="AL11" s="17">
        <v>0.25112978213955001</v>
      </c>
      <c r="AM11" s="17">
        <v>0.216606334148327</v>
      </c>
      <c r="AN11" s="17">
        <v>0.230441858020417</v>
      </c>
      <c r="AO11" s="17"/>
      <c r="AP11" s="17">
        <v>0.22230735598257501</v>
      </c>
      <c r="AQ11" s="17">
        <v>0.219397274096475</v>
      </c>
      <c r="AR11" s="17">
        <v>0.24636563968261899</v>
      </c>
      <c r="AS11" s="17"/>
      <c r="AT11" s="17">
        <v>0.25860662867977202</v>
      </c>
      <c r="AU11" s="17">
        <v>0.230478364717083</v>
      </c>
      <c r="AV11" s="17">
        <v>0.19196060556859701</v>
      </c>
      <c r="AW11" s="17">
        <v>0.18170632736817799</v>
      </c>
      <c r="AX11" s="17">
        <v>0.20364164802683499</v>
      </c>
      <c r="AY11" s="17">
        <v>0.24513957212239401</v>
      </c>
    </row>
    <row r="12" spans="2:51" x14ac:dyDescent="0.35">
      <c r="B12" s="18" t="s">
        <v>386</v>
      </c>
      <c r="C12" s="17">
        <v>0.15569049261277501</v>
      </c>
      <c r="D12" s="17">
        <v>0.15577280724680401</v>
      </c>
      <c r="E12" s="17">
        <v>0.15470745628625199</v>
      </c>
      <c r="F12" s="17"/>
      <c r="G12" s="17">
        <v>8.4476942552091497E-2</v>
      </c>
      <c r="H12" s="17">
        <v>7.38662021023931E-2</v>
      </c>
      <c r="I12" s="17">
        <v>0.10118960944526301</v>
      </c>
      <c r="J12" s="17">
        <v>0.171132876892266</v>
      </c>
      <c r="K12" s="17">
        <v>0.19899593059639201</v>
      </c>
      <c r="L12" s="17">
        <v>0.27192473057359301</v>
      </c>
      <c r="M12" s="17"/>
      <c r="N12" s="17">
        <v>0.12995395645638999</v>
      </c>
      <c r="O12" s="17">
        <v>0.15331219768962401</v>
      </c>
      <c r="P12" s="17">
        <v>0.17115125001905401</v>
      </c>
      <c r="Q12" s="17">
        <v>0.17070004161274499</v>
      </c>
      <c r="R12" s="17"/>
      <c r="S12" s="17">
        <v>9.4962928247517106E-2</v>
      </c>
      <c r="T12" s="17">
        <v>0.163013776380982</v>
      </c>
      <c r="U12" s="17">
        <v>0.19256577764958299</v>
      </c>
      <c r="V12" s="17">
        <v>0.172044798894535</v>
      </c>
      <c r="W12" s="17">
        <v>0.158125243280832</v>
      </c>
      <c r="X12" s="17">
        <v>0.12718232012981101</v>
      </c>
      <c r="Y12" s="17">
        <v>0.18379745784630799</v>
      </c>
      <c r="Z12" s="17">
        <v>0.18534268484402699</v>
      </c>
      <c r="AA12" s="17">
        <v>0.14520555686062001</v>
      </c>
      <c r="AB12" s="17">
        <v>0.15745537710424601</v>
      </c>
      <c r="AC12" s="17">
        <v>0.188404242907554</v>
      </c>
      <c r="AD12" s="17">
        <v>0.20441493117385301</v>
      </c>
      <c r="AE12" s="17"/>
      <c r="AF12" s="17">
        <v>0.21191021154157899</v>
      </c>
      <c r="AG12" s="17">
        <v>0.135286076303304</v>
      </c>
      <c r="AH12" s="17">
        <v>0.117798532808902</v>
      </c>
      <c r="AI12" s="17"/>
      <c r="AJ12" s="17">
        <v>0.20133858893793299</v>
      </c>
      <c r="AK12" s="17">
        <v>0.113996870373388</v>
      </c>
      <c r="AL12" s="17">
        <v>0.15914194022889</v>
      </c>
      <c r="AM12" s="17">
        <v>0.256607300937157</v>
      </c>
      <c r="AN12" s="17">
        <v>0.13809873456911401</v>
      </c>
      <c r="AO12" s="17"/>
      <c r="AP12" s="17">
        <v>0.16983785327824899</v>
      </c>
      <c r="AQ12" s="17">
        <v>0.11746517400532901</v>
      </c>
      <c r="AR12" s="17">
        <v>0.13967395224426199</v>
      </c>
      <c r="AS12" s="17"/>
      <c r="AT12" s="17">
        <v>0.21136120037596901</v>
      </c>
      <c r="AU12" s="17">
        <v>0.114312850015166</v>
      </c>
      <c r="AV12" s="17">
        <v>0.17415234601132501</v>
      </c>
      <c r="AW12" s="17">
        <v>0.118345868409232</v>
      </c>
      <c r="AX12" s="17">
        <v>0.13366319552448899</v>
      </c>
      <c r="AY12" s="17">
        <v>6.5555396804399202E-2</v>
      </c>
    </row>
    <row r="13" spans="2:51" x14ac:dyDescent="0.35">
      <c r="B13" s="34" t="s">
        <v>72</v>
      </c>
      <c r="C13" s="17">
        <v>0.118805394926941</v>
      </c>
      <c r="D13" s="17">
        <v>9.3939198168503796E-2</v>
      </c>
      <c r="E13" s="17">
        <v>0.14364379701212299</v>
      </c>
      <c r="F13" s="17"/>
      <c r="G13" s="17">
        <v>8.5984175063495594E-2</v>
      </c>
      <c r="H13" s="17">
        <v>8.8207681412720604E-2</v>
      </c>
      <c r="I13" s="17">
        <v>9.2182286145259903E-2</v>
      </c>
      <c r="J13" s="17">
        <v>0.137534474948281</v>
      </c>
      <c r="K13" s="17">
        <v>0.156306911642831</v>
      </c>
      <c r="L13" s="17">
        <v>0.14669479518980499</v>
      </c>
      <c r="M13" s="17"/>
      <c r="N13" s="17">
        <v>0.10001122809514899</v>
      </c>
      <c r="O13" s="17">
        <v>0.113786176532188</v>
      </c>
      <c r="P13" s="17">
        <v>0.115543150487628</v>
      </c>
      <c r="Q13" s="17">
        <v>0.146750993894949</v>
      </c>
      <c r="R13" s="17"/>
      <c r="S13" s="17">
        <v>0.10315879570549601</v>
      </c>
      <c r="T13" s="17">
        <v>0.10489842066895499</v>
      </c>
      <c r="U13" s="17">
        <v>0.12534999813568601</v>
      </c>
      <c r="V13" s="17">
        <v>0.14051952841259099</v>
      </c>
      <c r="W13" s="17">
        <v>0.105098651326662</v>
      </c>
      <c r="X13" s="17">
        <v>0.114465207784683</v>
      </c>
      <c r="Y13" s="17">
        <v>0.124700548669657</v>
      </c>
      <c r="Z13" s="17">
        <v>0.109236909681551</v>
      </c>
      <c r="AA13" s="17">
        <v>0.12999082953736299</v>
      </c>
      <c r="AB13" s="17">
        <v>0.13357492227193701</v>
      </c>
      <c r="AC13" s="17">
        <v>0.12703952839147301</v>
      </c>
      <c r="AD13" s="17">
        <v>0.112665806634689</v>
      </c>
      <c r="AE13" s="17"/>
      <c r="AF13" s="17">
        <v>0.12789960081703899</v>
      </c>
      <c r="AG13" s="17">
        <v>0.108213151737504</v>
      </c>
      <c r="AH13" s="17">
        <v>0.129895601154176</v>
      </c>
      <c r="AI13" s="17"/>
      <c r="AJ13" s="17">
        <v>0.130415918505982</v>
      </c>
      <c r="AK13" s="17">
        <v>9.2945263644381895E-2</v>
      </c>
      <c r="AL13" s="17">
        <v>0.10826673968959</v>
      </c>
      <c r="AM13" s="17">
        <v>0.109240922818759</v>
      </c>
      <c r="AN13" s="17">
        <v>0.15237467436145999</v>
      </c>
      <c r="AO13" s="17"/>
      <c r="AP13" s="17">
        <v>0.114913547353327</v>
      </c>
      <c r="AQ13" s="17">
        <v>9.6710107082738694E-2</v>
      </c>
      <c r="AR13" s="17">
        <v>8.6348893237976704E-2</v>
      </c>
      <c r="AS13" s="17"/>
      <c r="AT13" s="17">
        <v>0.124173923082447</v>
      </c>
      <c r="AU13" s="17">
        <v>8.8401028536956E-2</v>
      </c>
      <c r="AV13" s="17">
        <v>0.11830015371997001</v>
      </c>
      <c r="AW13" s="17">
        <v>0.17165120217725199</v>
      </c>
      <c r="AX13" s="17">
        <v>0.123876683228867</v>
      </c>
      <c r="AY13" s="17">
        <v>0.10459145195642</v>
      </c>
    </row>
    <row r="14" spans="2:51" x14ac:dyDescent="0.35">
      <c r="B14" s="34" t="s">
        <v>387</v>
      </c>
      <c r="C14" s="20">
        <v>0.49798674392782</v>
      </c>
      <c r="D14" s="20">
        <v>0.52122550999960204</v>
      </c>
      <c r="E14" s="20">
        <v>0.47548362926325899</v>
      </c>
      <c r="F14" s="20"/>
      <c r="G14" s="20">
        <v>0.60077364362046304</v>
      </c>
      <c r="H14" s="20">
        <v>0.62876413943904896</v>
      </c>
      <c r="I14" s="20">
        <v>0.59792365768866396</v>
      </c>
      <c r="J14" s="20">
        <v>0.47372921102620202</v>
      </c>
      <c r="K14" s="20">
        <v>0.41737740610970903</v>
      </c>
      <c r="L14" s="20">
        <v>0.31638831270282503</v>
      </c>
      <c r="M14" s="20"/>
      <c r="N14" s="20">
        <v>0.54831688089054698</v>
      </c>
      <c r="O14" s="20">
        <v>0.492739371582532</v>
      </c>
      <c r="P14" s="20">
        <v>0.49499386802811901</v>
      </c>
      <c r="Q14" s="20">
        <v>0.451906642426737</v>
      </c>
      <c r="R14" s="20"/>
      <c r="S14" s="20">
        <v>0.57425738104536805</v>
      </c>
      <c r="T14" s="20">
        <v>0.45092624215967603</v>
      </c>
      <c r="U14" s="20">
        <v>0.47178194518552102</v>
      </c>
      <c r="V14" s="20">
        <v>0.44676592005336402</v>
      </c>
      <c r="W14" s="20">
        <v>0.55240653028284903</v>
      </c>
      <c r="X14" s="20">
        <v>0.54253651802388003</v>
      </c>
      <c r="Y14" s="20">
        <v>0.47987304950582199</v>
      </c>
      <c r="Z14" s="20">
        <v>0.44729944070857303</v>
      </c>
      <c r="AA14" s="20">
        <v>0.52900765209515999</v>
      </c>
      <c r="AB14" s="20">
        <v>0.46468758533468302</v>
      </c>
      <c r="AC14" s="20">
        <v>0.46669864444071901</v>
      </c>
      <c r="AD14" s="20">
        <v>0.46263435029370098</v>
      </c>
      <c r="AE14" s="20"/>
      <c r="AF14" s="20">
        <v>0.44084053662414002</v>
      </c>
      <c r="AG14" s="20">
        <v>0.51772909172191095</v>
      </c>
      <c r="AH14" s="20">
        <v>0.52591393004894504</v>
      </c>
      <c r="AI14" s="20"/>
      <c r="AJ14" s="20">
        <v>0.439314148810315</v>
      </c>
      <c r="AK14" s="20">
        <v>0.55777196552911501</v>
      </c>
      <c r="AL14" s="20">
        <v>0.48146153794197</v>
      </c>
      <c r="AM14" s="20">
        <v>0.417545442095757</v>
      </c>
      <c r="AN14" s="20">
        <v>0.479084733049009</v>
      </c>
      <c r="AO14" s="20"/>
      <c r="AP14" s="20">
        <v>0.49294124338584899</v>
      </c>
      <c r="AQ14" s="20">
        <v>0.56642744481545704</v>
      </c>
      <c r="AR14" s="20">
        <v>0.52761151483514201</v>
      </c>
      <c r="AS14" s="20"/>
      <c r="AT14" s="20">
        <v>0.40585824786181302</v>
      </c>
      <c r="AU14" s="20">
        <v>0.56680775673079498</v>
      </c>
      <c r="AV14" s="20">
        <v>0.51558689470010699</v>
      </c>
      <c r="AW14" s="20">
        <v>0.52829660204533802</v>
      </c>
      <c r="AX14" s="20">
        <v>0.53881847321980902</v>
      </c>
      <c r="AY14" s="20">
        <v>0.58471357911678701</v>
      </c>
    </row>
    <row r="15" spans="2:51" x14ac:dyDescent="0.35">
      <c r="B15" s="34" t="s">
        <v>388</v>
      </c>
      <c r="C15" s="20">
        <v>0.38320786114523803</v>
      </c>
      <c r="D15" s="20">
        <v>0.38483529183189402</v>
      </c>
      <c r="E15" s="20">
        <v>0.38087257372461802</v>
      </c>
      <c r="F15" s="20"/>
      <c r="G15" s="20">
        <v>0.31324218131604098</v>
      </c>
      <c r="H15" s="20">
        <v>0.28302817914823097</v>
      </c>
      <c r="I15" s="20">
        <v>0.30989405616607602</v>
      </c>
      <c r="J15" s="20">
        <v>0.388736314025517</v>
      </c>
      <c r="K15" s="20">
        <v>0.42631568224746003</v>
      </c>
      <c r="L15" s="20">
        <v>0.53691689210737004</v>
      </c>
      <c r="M15" s="20"/>
      <c r="N15" s="20">
        <v>0.35167189101430402</v>
      </c>
      <c r="O15" s="20">
        <v>0.39347445188528002</v>
      </c>
      <c r="P15" s="20">
        <v>0.38946298148425301</v>
      </c>
      <c r="Q15" s="20">
        <v>0.401342363678314</v>
      </c>
      <c r="R15" s="20"/>
      <c r="S15" s="20">
        <v>0.32258382324913598</v>
      </c>
      <c r="T15" s="20">
        <v>0.44417533717136898</v>
      </c>
      <c r="U15" s="20">
        <v>0.402868056678793</v>
      </c>
      <c r="V15" s="20">
        <v>0.41271455153404502</v>
      </c>
      <c r="W15" s="20">
        <v>0.34249481839048901</v>
      </c>
      <c r="X15" s="20">
        <v>0.34299827419143702</v>
      </c>
      <c r="Y15" s="20">
        <v>0.39542640182452099</v>
      </c>
      <c r="Z15" s="20">
        <v>0.443463649609876</v>
      </c>
      <c r="AA15" s="20">
        <v>0.341001518367478</v>
      </c>
      <c r="AB15" s="20">
        <v>0.40173749239338002</v>
      </c>
      <c r="AC15" s="20">
        <v>0.40626182716780801</v>
      </c>
      <c r="AD15" s="20">
        <v>0.42469984307161002</v>
      </c>
      <c r="AE15" s="20"/>
      <c r="AF15" s="20">
        <v>0.43125986255882098</v>
      </c>
      <c r="AG15" s="20">
        <v>0.37405775654058498</v>
      </c>
      <c r="AH15" s="20">
        <v>0.34419046879687898</v>
      </c>
      <c r="AI15" s="20"/>
      <c r="AJ15" s="20">
        <v>0.430269932683703</v>
      </c>
      <c r="AK15" s="20">
        <v>0.349282770826503</v>
      </c>
      <c r="AL15" s="20">
        <v>0.41027172236844001</v>
      </c>
      <c r="AM15" s="20">
        <v>0.47321363508548397</v>
      </c>
      <c r="AN15" s="20">
        <v>0.36854059258953098</v>
      </c>
      <c r="AO15" s="20"/>
      <c r="AP15" s="20">
        <v>0.39214520926082402</v>
      </c>
      <c r="AQ15" s="20">
        <v>0.33686244810180399</v>
      </c>
      <c r="AR15" s="20">
        <v>0.38603959192688198</v>
      </c>
      <c r="AS15" s="20"/>
      <c r="AT15" s="20">
        <v>0.46996782905574003</v>
      </c>
      <c r="AU15" s="20">
        <v>0.344791214732249</v>
      </c>
      <c r="AV15" s="20">
        <v>0.36611295157992202</v>
      </c>
      <c r="AW15" s="20">
        <v>0.30005219577740999</v>
      </c>
      <c r="AX15" s="20">
        <v>0.33730484355132401</v>
      </c>
      <c r="AY15" s="20">
        <v>0.31069496892679299</v>
      </c>
    </row>
    <row r="16" spans="2:51" x14ac:dyDescent="0.35">
      <c r="B16" s="18" t="s">
        <v>86</v>
      </c>
      <c r="C16" s="21">
        <v>0.114778882782582</v>
      </c>
      <c r="D16" s="21">
        <v>0.13639021816770799</v>
      </c>
      <c r="E16" s="21">
        <v>9.4611055538641298E-2</v>
      </c>
      <c r="F16" s="21"/>
      <c r="G16" s="21">
        <v>0.287531462304422</v>
      </c>
      <c r="H16" s="21">
        <v>0.34573596029081799</v>
      </c>
      <c r="I16" s="21">
        <v>0.288029601522589</v>
      </c>
      <c r="J16" s="21">
        <v>8.4992897000684894E-2</v>
      </c>
      <c r="K16" s="21">
        <v>-8.9382761377507797E-3</v>
      </c>
      <c r="L16" s="21">
        <v>-0.22052857940454501</v>
      </c>
      <c r="M16" s="21"/>
      <c r="N16" s="21">
        <v>0.19664498987624299</v>
      </c>
      <c r="O16" s="21">
        <v>9.9264919697252901E-2</v>
      </c>
      <c r="P16" s="21">
        <v>0.105530886543867</v>
      </c>
      <c r="Q16" s="21">
        <v>5.0564278748423501E-2</v>
      </c>
      <c r="R16" s="21"/>
      <c r="S16" s="21">
        <v>0.25167355779623202</v>
      </c>
      <c r="T16" s="21">
        <v>6.75090498830783E-3</v>
      </c>
      <c r="U16" s="21">
        <v>6.8913888506727999E-2</v>
      </c>
      <c r="V16" s="21">
        <v>3.4051368519319697E-2</v>
      </c>
      <c r="W16" s="21">
        <v>0.20991171189235999</v>
      </c>
      <c r="X16" s="21">
        <v>0.19953824383244301</v>
      </c>
      <c r="Y16" s="21">
        <v>8.4446647681301001E-2</v>
      </c>
      <c r="Z16" s="21">
        <v>3.8357910986963101E-3</v>
      </c>
      <c r="AA16" s="21">
        <v>0.18800613372768199</v>
      </c>
      <c r="AB16" s="21">
        <v>6.2950092941302604E-2</v>
      </c>
      <c r="AC16" s="21">
        <v>6.0436817272910497E-2</v>
      </c>
      <c r="AD16" s="21">
        <v>3.7934507222091698E-2</v>
      </c>
      <c r="AE16" s="21"/>
      <c r="AF16" s="21">
        <v>9.5806740653185396E-3</v>
      </c>
      <c r="AG16" s="21">
        <v>0.14367133518132599</v>
      </c>
      <c r="AH16" s="21">
        <v>0.18172346125206601</v>
      </c>
      <c r="AI16" s="21"/>
      <c r="AJ16" s="21">
        <v>9.04421612661244E-3</v>
      </c>
      <c r="AK16" s="21">
        <v>0.20848919470261201</v>
      </c>
      <c r="AL16" s="21">
        <v>7.1189815573530199E-2</v>
      </c>
      <c r="AM16" s="21">
        <v>-5.5668192989727201E-2</v>
      </c>
      <c r="AN16" s="21">
        <v>0.110544140459478</v>
      </c>
      <c r="AO16" s="21"/>
      <c r="AP16" s="21">
        <v>0.100796034125025</v>
      </c>
      <c r="AQ16" s="21">
        <v>0.22956499671365299</v>
      </c>
      <c r="AR16" s="21">
        <v>0.14157192290826001</v>
      </c>
      <c r="AS16" s="21"/>
      <c r="AT16" s="21">
        <v>-6.4109581193927401E-2</v>
      </c>
      <c r="AU16" s="21">
        <v>0.22201654199854601</v>
      </c>
      <c r="AV16" s="21">
        <v>0.149473943120185</v>
      </c>
      <c r="AW16" s="21">
        <v>0.228244406267928</v>
      </c>
      <c r="AX16" s="21">
        <v>0.20151362966848499</v>
      </c>
      <c r="AY16" s="21">
        <v>0.27401861018999402</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Y26"/>
  <sheetViews>
    <sheetView showGridLines="0" workbookViewId="0">
      <pane xSplit="2" topLeftCell="AC1" activePane="topRight" state="frozen"/>
      <selection activeCell="B19" sqref="B19"/>
      <selection pane="topRight" activeCell="D13" sqref="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450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439</v>
      </c>
      <c r="C9" s="17">
        <v>0.650269917329936</v>
      </c>
      <c r="D9" s="17">
        <v>0.63265963753250798</v>
      </c>
      <c r="E9" s="17">
        <v>0.666874400147077</v>
      </c>
      <c r="F9" s="17"/>
      <c r="G9" s="17">
        <v>0.57978038081321104</v>
      </c>
      <c r="H9" s="17">
        <v>0.61516376353825197</v>
      </c>
      <c r="I9" s="17">
        <v>0.671996732996609</v>
      </c>
      <c r="J9" s="17">
        <v>0.65726887474807805</v>
      </c>
      <c r="K9" s="17">
        <v>0.69804553738207697</v>
      </c>
      <c r="L9" s="17">
        <v>0.67014058472892701</v>
      </c>
      <c r="M9" s="17"/>
      <c r="N9" s="17">
        <v>0.66006408915717796</v>
      </c>
      <c r="O9" s="17">
        <v>0.66400617291082698</v>
      </c>
      <c r="P9" s="17">
        <v>0.64817225151965496</v>
      </c>
      <c r="Q9" s="17">
        <v>0.62751880720748499</v>
      </c>
      <c r="R9" s="17"/>
      <c r="S9" s="17">
        <v>0.603528141507234</v>
      </c>
      <c r="T9" s="17">
        <v>0.66464129697947005</v>
      </c>
      <c r="U9" s="17">
        <v>0.67375358261093699</v>
      </c>
      <c r="V9" s="17">
        <v>0.62299105848204495</v>
      </c>
      <c r="W9" s="17">
        <v>0.65546446570775097</v>
      </c>
      <c r="X9" s="17">
        <v>0.66630519164902302</v>
      </c>
      <c r="Y9" s="17">
        <v>0.69325535737336796</v>
      </c>
      <c r="Z9" s="17">
        <v>0.644120587042322</v>
      </c>
      <c r="AA9" s="17">
        <v>0.66633266947729097</v>
      </c>
      <c r="AB9" s="17">
        <v>0.65282840555745203</v>
      </c>
      <c r="AC9" s="17">
        <v>0.65323496337822595</v>
      </c>
      <c r="AD9" s="17">
        <v>0.58725091808418595</v>
      </c>
      <c r="AE9" s="17"/>
      <c r="AF9" s="17">
        <v>0.65025042636801</v>
      </c>
      <c r="AG9" s="17">
        <v>0.65706600584878705</v>
      </c>
      <c r="AH9" s="17">
        <v>0.65726622492931797</v>
      </c>
      <c r="AI9" s="17"/>
      <c r="AJ9" s="17">
        <v>0.64660019706911898</v>
      </c>
      <c r="AK9" s="17">
        <v>0.63595790384901596</v>
      </c>
      <c r="AL9" s="17">
        <v>0.67028119767658401</v>
      </c>
      <c r="AM9" s="17">
        <v>0.54178422199065102</v>
      </c>
      <c r="AN9" s="17">
        <v>0.69722434061667504</v>
      </c>
      <c r="AO9" s="17"/>
      <c r="AP9" s="17">
        <v>0.62043245611081399</v>
      </c>
      <c r="AQ9" s="17">
        <v>0.66908721565852702</v>
      </c>
      <c r="AR9" s="17">
        <v>0.68026634584088197</v>
      </c>
      <c r="AS9" s="17"/>
      <c r="AT9" s="17">
        <v>0.64810027736502696</v>
      </c>
      <c r="AU9" s="17">
        <v>0.64427360607108197</v>
      </c>
      <c r="AV9" s="17">
        <v>0.62528515848513899</v>
      </c>
      <c r="AW9" s="17">
        <v>0.65832379697940202</v>
      </c>
      <c r="AX9" s="17">
        <v>0.66230999232523802</v>
      </c>
      <c r="AY9" s="17">
        <v>0.68582937227298901</v>
      </c>
    </row>
    <row r="10" spans="2:51" ht="29" x14ac:dyDescent="0.35">
      <c r="B10" s="18" t="s">
        <v>440</v>
      </c>
      <c r="C10" s="17">
        <v>0.31519541813475099</v>
      </c>
      <c r="D10" s="17">
        <v>0.31595714966809901</v>
      </c>
      <c r="E10" s="17">
        <v>0.31459836987553502</v>
      </c>
      <c r="F10" s="17"/>
      <c r="G10" s="17">
        <v>0.26680941661323399</v>
      </c>
      <c r="H10" s="17">
        <v>0.31281298563752102</v>
      </c>
      <c r="I10" s="17">
        <v>0.30536429285585098</v>
      </c>
      <c r="J10" s="17">
        <v>0.33849256197098698</v>
      </c>
      <c r="K10" s="17">
        <v>0.32612035348047502</v>
      </c>
      <c r="L10" s="17">
        <v>0.33097355704885201</v>
      </c>
      <c r="M10" s="17"/>
      <c r="N10" s="17">
        <v>0.30588875265325199</v>
      </c>
      <c r="O10" s="17">
        <v>0.308874127298854</v>
      </c>
      <c r="P10" s="17">
        <v>0.33035580099824902</v>
      </c>
      <c r="Q10" s="17">
        <v>0.320686301174466</v>
      </c>
      <c r="R10" s="17"/>
      <c r="S10" s="17">
        <v>0.30407567640364003</v>
      </c>
      <c r="T10" s="17">
        <v>0.282501853856649</v>
      </c>
      <c r="U10" s="17">
        <v>0.26811803745331497</v>
      </c>
      <c r="V10" s="17">
        <v>0.38202422223714</v>
      </c>
      <c r="W10" s="17">
        <v>0.27943939311170202</v>
      </c>
      <c r="X10" s="17">
        <v>0.32215044751071598</v>
      </c>
      <c r="Y10" s="17">
        <v>0.35779635152094402</v>
      </c>
      <c r="Z10" s="17">
        <v>0.33336636667784803</v>
      </c>
      <c r="AA10" s="17">
        <v>0.31518237662862397</v>
      </c>
      <c r="AB10" s="17">
        <v>0.31311618184676199</v>
      </c>
      <c r="AC10" s="17">
        <v>0.33571361393376498</v>
      </c>
      <c r="AD10" s="17">
        <v>0.33106561136378998</v>
      </c>
      <c r="AE10" s="17"/>
      <c r="AF10" s="17">
        <v>0.31245200782822802</v>
      </c>
      <c r="AG10" s="17">
        <v>0.32354956960381198</v>
      </c>
      <c r="AH10" s="17">
        <v>0.32811414626177099</v>
      </c>
      <c r="AI10" s="17"/>
      <c r="AJ10" s="17">
        <v>0.33208708824823102</v>
      </c>
      <c r="AK10" s="17">
        <v>0.30793532100467302</v>
      </c>
      <c r="AL10" s="17">
        <v>0.29524285855431498</v>
      </c>
      <c r="AM10" s="17">
        <v>0.37432951562703498</v>
      </c>
      <c r="AN10" s="17">
        <v>0.32504844445293801</v>
      </c>
      <c r="AO10" s="17"/>
      <c r="AP10" s="17">
        <v>0.30522185308697197</v>
      </c>
      <c r="AQ10" s="17">
        <v>0.31510145030060799</v>
      </c>
      <c r="AR10" s="17">
        <v>0.33722856017706199</v>
      </c>
      <c r="AS10" s="17"/>
      <c r="AT10" s="17">
        <v>0.30779413643283599</v>
      </c>
      <c r="AU10" s="17">
        <v>0.27504692825858401</v>
      </c>
      <c r="AV10" s="17">
        <v>0.34722095451931001</v>
      </c>
      <c r="AW10" s="17">
        <v>0.37276922247487398</v>
      </c>
      <c r="AX10" s="17">
        <v>0.34047318881109401</v>
      </c>
      <c r="AY10" s="17">
        <v>0.27314389740548001</v>
      </c>
    </row>
    <row r="11" spans="2:51" ht="29" x14ac:dyDescent="0.35">
      <c r="B11" s="18" t="s">
        <v>441</v>
      </c>
      <c r="C11" s="17">
        <v>0.31129085163154802</v>
      </c>
      <c r="D11" s="17">
        <v>0.27969156191887801</v>
      </c>
      <c r="E11" s="17">
        <v>0.34124789030014402</v>
      </c>
      <c r="F11" s="17"/>
      <c r="G11" s="17">
        <v>0.36838214159743898</v>
      </c>
      <c r="H11" s="17">
        <v>0.30518841390993501</v>
      </c>
      <c r="I11" s="17">
        <v>0.36234745711281602</v>
      </c>
      <c r="J11" s="17">
        <v>0.263695924508559</v>
      </c>
      <c r="K11" s="17">
        <v>0.29190261871467899</v>
      </c>
      <c r="L11" s="17">
        <v>0.28850541308197197</v>
      </c>
      <c r="M11" s="17"/>
      <c r="N11" s="17">
        <v>0.34031784399199</v>
      </c>
      <c r="O11" s="17">
        <v>0.32162823333189999</v>
      </c>
      <c r="P11" s="17">
        <v>0.27417780224513</v>
      </c>
      <c r="Q11" s="17">
        <v>0.30280626016357698</v>
      </c>
      <c r="R11" s="17"/>
      <c r="S11" s="17">
        <v>0.36431939938553398</v>
      </c>
      <c r="T11" s="17">
        <v>0.28261317670184799</v>
      </c>
      <c r="U11" s="17">
        <v>0.33035394756164099</v>
      </c>
      <c r="V11" s="17">
        <v>0.302049500699269</v>
      </c>
      <c r="W11" s="17">
        <v>0.33806476669207303</v>
      </c>
      <c r="X11" s="17">
        <v>0.31718809690060401</v>
      </c>
      <c r="Y11" s="17">
        <v>0.28940188345814399</v>
      </c>
      <c r="Z11" s="17">
        <v>0.26875182278098197</v>
      </c>
      <c r="AA11" s="17">
        <v>0.30777361825161498</v>
      </c>
      <c r="AB11" s="17">
        <v>0.27123243895545701</v>
      </c>
      <c r="AC11" s="17">
        <v>0.32111917581980098</v>
      </c>
      <c r="AD11" s="17">
        <v>0.31666625396185699</v>
      </c>
      <c r="AE11" s="17"/>
      <c r="AF11" s="17">
        <v>0.23608224462985899</v>
      </c>
      <c r="AG11" s="17">
        <v>0.35475805981429498</v>
      </c>
      <c r="AH11" s="17">
        <v>0.32513439583179299</v>
      </c>
      <c r="AI11" s="17"/>
      <c r="AJ11" s="17">
        <v>0.25367691174882601</v>
      </c>
      <c r="AK11" s="17">
        <v>0.33265228202779801</v>
      </c>
      <c r="AL11" s="17">
        <v>0.37679212014408298</v>
      </c>
      <c r="AM11" s="17">
        <v>0.16939896208845001</v>
      </c>
      <c r="AN11" s="17">
        <v>0.31440657163688002</v>
      </c>
      <c r="AO11" s="17"/>
      <c r="AP11" s="17">
        <v>0.30115576731787003</v>
      </c>
      <c r="AQ11" s="17">
        <v>0.35009111162270601</v>
      </c>
      <c r="AR11" s="17">
        <v>0.34702801194435601</v>
      </c>
      <c r="AS11" s="17"/>
      <c r="AT11" s="17">
        <v>0.28703319532584098</v>
      </c>
      <c r="AU11" s="17">
        <v>0.30099181656900997</v>
      </c>
      <c r="AV11" s="17">
        <v>0.33230008782550602</v>
      </c>
      <c r="AW11" s="17">
        <v>0.36174047398807802</v>
      </c>
      <c r="AX11" s="17">
        <v>0.339799539401964</v>
      </c>
      <c r="AY11" s="17">
        <v>0.31159758211510602</v>
      </c>
    </row>
    <row r="12" spans="2:51" ht="29" x14ac:dyDescent="0.35">
      <c r="B12" s="18" t="s">
        <v>442</v>
      </c>
      <c r="C12" s="17">
        <v>0.27911435521608102</v>
      </c>
      <c r="D12" s="17">
        <v>0.274983783942366</v>
      </c>
      <c r="E12" s="17">
        <v>0.28304411308865901</v>
      </c>
      <c r="F12" s="17"/>
      <c r="G12" s="17">
        <v>0.25721830301599202</v>
      </c>
      <c r="H12" s="17">
        <v>0.29010445314420202</v>
      </c>
      <c r="I12" s="17">
        <v>0.25113813147409503</v>
      </c>
      <c r="J12" s="17">
        <v>0.25842018430904301</v>
      </c>
      <c r="K12" s="17">
        <v>0.294452705679976</v>
      </c>
      <c r="L12" s="17">
        <v>0.31388126667122102</v>
      </c>
      <c r="M12" s="17"/>
      <c r="N12" s="17">
        <v>0.287888958847073</v>
      </c>
      <c r="O12" s="17">
        <v>0.289782129679727</v>
      </c>
      <c r="P12" s="17">
        <v>0.28864121790628899</v>
      </c>
      <c r="Q12" s="17">
        <v>0.25176280105015397</v>
      </c>
      <c r="R12" s="17"/>
      <c r="S12" s="17">
        <v>0.31480309376518201</v>
      </c>
      <c r="T12" s="17">
        <v>0.27902735526359201</v>
      </c>
      <c r="U12" s="17">
        <v>0.27299108905135</v>
      </c>
      <c r="V12" s="17">
        <v>0.23554373405762699</v>
      </c>
      <c r="W12" s="17">
        <v>0.29304493629209999</v>
      </c>
      <c r="X12" s="17">
        <v>0.281363883291121</v>
      </c>
      <c r="Y12" s="17">
        <v>0.26458099837518501</v>
      </c>
      <c r="Z12" s="17">
        <v>0.24746459404485099</v>
      </c>
      <c r="AA12" s="17">
        <v>0.28626999330643199</v>
      </c>
      <c r="AB12" s="17">
        <v>0.27985258890565201</v>
      </c>
      <c r="AC12" s="17">
        <v>0.266170124180723</v>
      </c>
      <c r="AD12" s="17">
        <v>0.29441572344553602</v>
      </c>
      <c r="AE12" s="17"/>
      <c r="AF12" s="17">
        <v>0.27958624410960498</v>
      </c>
      <c r="AG12" s="17">
        <v>0.28855516366174999</v>
      </c>
      <c r="AH12" s="17">
        <v>0.26897778057249599</v>
      </c>
      <c r="AI12" s="17"/>
      <c r="AJ12" s="17">
        <v>0.282506172722163</v>
      </c>
      <c r="AK12" s="17">
        <v>0.27333221075132602</v>
      </c>
      <c r="AL12" s="17">
        <v>0.30386463071848901</v>
      </c>
      <c r="AM12" s="17">
        <v>0.34455346763710798</v>
      </c>
      <c r="AN12" s="17">
        <v>0.280326029924852</v>
      </c>
      <c r="AO12" s="17"/>
      <c r="AP12" s="17">
        <v>0.28240029063702099</v>
      </c>
      <c r="AQ12" s="17">
        <v>0.265907608146148</v>
      </c>
      <c r="AR12" s="17">
        <v>0.311281060208835</v>
      </c>
      <c r="AS12" s="17"/>
      <c r="AT12" s="17">
        <v>0.29057820232182802</v>
      </c>
      <c r="AU12" s="17">
        <v>0.27173145876418597</v>
      </c>
      <c r="AV12" s="17">
        <v>0.24982952902484101</v>
      </c>
      <c r="AW12" s="17">
        <v>0.27247880905639599</v>
      </c>
      <c r="AX12" s="17">
        <v>0.27952529022216999</v>
      </c>
      <c r="AY12" s="17">
        <v>0.26017269202714799</v>
      </c>
    </row>
    <row r="13" spans="2:51" ht="43.5" x14ac:dyDescent="0.35">
      <c r="B13" s="18" t="s">
        <v>443</v>
      </c>
      <c r="C13" s="17">
        <v>0.189300439619565</v>
      </c>
      <c r="D13" s="17">
        <v>0.19478864745066199</v>
      </c>
      <c r="E13" s="17">
        <v>0.184418881085018</v>
      </c>
      <c r="F13" s="17"/>
      <c r="G13" s="17">
        <v>0.21233238622537001</v>
      </c>
      <c r="H13" s="17">
        <v>0.20489014185898</v>
      </c>
      <c r="I13" s="17">
        <v>0.18610601531149201</v>
      </c>
      <c r="J13" s="17">
        <v>0.14548152207151799</v>
      </c>
      <c r="K13" s="17">
        <v>0.18503301273947401</v>
      </c>
      <c r="L13" s="17">
        <v>0.20231920311442</v>
      </c>
      <c r="M13" s="17"/>
      <c r="N13" s="17">
        <v>0.193298739434212</v>
      </c>
      <c r="O13" s="17">
        <v>0.20468831539051399</v>
      </c>
      <c r="P13" s="17">
        <v>0.19090745494172701</v>
      </c>
      <c r="Q13" s="17">
        <v>0.168029715466774</v>
      </c>
      <c r="R13" s="17"/>
      <c r="S13" s="17">
        <v>0.23947295865760099</v>
      </c>
      <c r="T13" s="17">
        <v>0.14222613204902301</v>
      </c>
      <c r="U13" s="17">
        <v>0.17318645409275099</v>
      </c>
      <c r="V13" s="17">
        <v>0.16688767253308401</v>
      </c>
      <c r="W13" s="17">
        <v>0.18138859586901801</v>
      </c>
      <c r="X13" s="17">
        <v>0.233749672305127</v>
      </c>
      <c r="Y13" s="17">
        <v>0.17143358744923801</v>
      </c>
      <c r="Z13" s="17">
        <v>0.15149867002964901</v>
      </c>
      <c r="AA13" s="17">
        <v>0.205878429342709</v>
      </c>
      <c r="AB13" s="17">
        <v>0.185888520132274</v>
      </c>
      <c r="AC13" s="17">
        <v>0.221012026733372</v>
      </c>
      <c r="AD13" s="17">
        <v>0.148943572093794</v>
      </c>
      <c r="AE13" s="17"/>
      <c r="AF13" s="17">
        <v>0.183280949000134</v>
      </c>
      <c r="AG13" s="17">
        <v>0.18950787047304801</v>
      </c>
      <c r="AH13" s="17">
        <v>0.20689359712594799</v>
      </c>
      <c r="AI13" s="17"/>
      <c r="AJ13" s="17">
        <v>0.19650560284760399</v>
      </c>
      <c r="AK13" s="17">
        <v>0.19255064676995601</v>
      </c>
      <c r="AL13" s="17">
        <v>0.20677895257119899</v>
      </c>
      <c r="AM13" s="17">
        <v>0.28675905522324802</v>
      </c>
      <c r="AN13" s="17">
        <v>0.17940362760803699</v>
      </c>
      <c r="AO13" s="17"/>
      <c r="AP13" s="17">
        <v>0.200416718414201</v>
      </c>
      <c r="AQ13" s="17">
        <v>0.18717498640304001</v>
      </c>
      <c r="AR13" s="17">
        <v>0.199887836238066</v>
      </c>
      <c r="AS13" s="17"/>
      <c r="AT13" s="17">
        <v>0.21510018911005399</v>
      </c>
      <c r="AU13" s="17">
        <v>0.19765683175962301</v>
      </c>
      <c r="AV13" s="17">
        <v>0.185559219600611</v>
      </c>
      <c r="AW13" s="17">
        <v>0.113023146797775</v>
      </c>
      <c r="AX13" s="17">
        <v>0.18307337195742501</v>
      </c>
      <c r="AY13" s="17">
        <v>0.120776476379403</v>
      </c>
    </row>
    <row r="14" spans="2:51" ht="29" x14ac:dyDescent="0.35">
      <c r="B14" s="18" t="s">
        <v>444</v>
      </c>
      <c r="C14" s="17">
        <v>0.18405640431911899</v>
      </c>
      <c r="D14" s="17">
        <v>0.20331179540569799</v>
      </c>
      <c r="E14" s="17">
        <v>0.164817698307553</v>
      </c>
      <c r="F14" s="17"/>
      <c r="G14" s="17">
        <v>0.153536225529355</v>
      </c>
      <c r="H14" s="17">
        <v>0.18159242031265899</v>
      </c>
      <c r="I14" s="17">
        <v>0.198591411002666</v>
      </c>
      <c r="J14" s="17">
        <v>0.214642747270294</v>
      </c>
      <c r="K14" s="17">
        <v>0.18221053192501399</v>
      </c>
      <c r="L14" s="17">
        <v>0.170949912511282</v>
      </c>
      <c r="M14" s="17"/>
      <c r="N14" s="17">
        <v>0.19316640834037699</v>
      </c>
      <c r="O14" s="17">
        <v>0.18217469756789401</v>
      </c>
      <c r="P14" s="17">
        <v>0.21517564917405099</v>
      </c>
      <c r="Q14" s="17">
        <v>0.151149711930743</v>
      </c>
      <c r="R14" s="17"/>
      <c r="S14" s="17">
        <v>0.19498243856834599</v>
      </c>
      <c r="T14" s="17">
        <v>0.16855540933362501</v>
      </c>
      <c r="U14" s="17">
        <v>0.18368882640926801</v>
      </c>
      <c r="V14" s="17">
        <v>0.21939025969762199</v>
      </c>
      <c r="W14" s="17">
        <v>0.23797517183150399</v>
      </c>
      <c r="X14" s="17">
        <v>0.16678241182516201</v>
      </c>
      <c r="Y14" s="17">
        <v>0.176479944238873</v>
      </c>
      <c r="Z14" s="17">
        <v>0.17631831445856799</v>
      </c>
      <c r="AA14" s="17">
        <v>0.17566570439670101</v>
      </c>
      <c r="AB14" s="17">
        <v>0.179514703715867</v>
      </c>
      <c r="AC14" s="17">
        <v>0.16578396790957201</v>
      </c>
      <c r="AD14" s="17">
        <v>0.12682811622791901</v>
      </c>
      <c r="AE14" s="17"/>
      <c r="AF14" s="17">
        <v>0.19297737729828801</v>
      </c>
      <c r="AG14" s="17">
        <v>0.207433795663405</v>
      </c>
      <c r="AH14" s="17">
        <v>0.13387176031401801</v>
      </c>
      <c r="AI14" s="17"/>
      <c r="AJ14" s="17">
        <v>0.18791577555323699</v>
      </c>
      <c r="AK14" s="17">
        <v>0.21344730671918999</v>
      </c>
      <c r="AL14" s="17">
        <v>0.211162711767519</v>
      </c>
      <c r="AM14" s="17">
        <v>0.18244460865423301</v>
      </c>
      <c r="AN14" s="17">
        <v>0.15635315516988099</v>
      </c>
      <c r="AO14" s="17"/>
      <c r="AP14" s="17">
        <v>0.20075581974104501</v>
      </c>
      <c r="AQ14" s="17">
        <v>0.20981604107801999</v>
      </c>
      <c r="AR14" s="17">
        <v>0.194352026470205</v>
      </c>
      <c r="AS14" s="17"/>
      <c r="AT14" s="17">
        <v>0.189459595526936</v>
      </c>
      <c r="AU14" s="17">
        <v>0.237608319166109</v>
      </c>
      <c r="AV14" s="17">
        <v>0.147884773229912</v>
      </c>
      <c r="AW14" s="17">
        <v>0.140302263653862</v>
      </c>
      <c r="AX14" s="17">
        <v>0.15449382446259299</v>
      </c>
      <c r="AY14" s="17">
        <v>0.16214431127697501</v>
      </c>
    </row>
    <row r="15" spans="2:51" ht="29" x14ac:dyDescent="0.35">
      <c r="B15" s="18" t="s">
        <v>445</v>
      </c>
      <c r="C15" s="17">
        <v>0.15220731195454601</v>
      </c>
      <c r="D15" s="17">
        <v>0.17479829535277999</v>
      </c>
      <c r="E15" s="17">
        <v>0.13091877257113699</v>
      </c>
      <c r="F15" s="17"/>
      <c r="G15" s="17">
        <v>0.17854764469434201</v>
      </c>
      <c r="H15" s="17">
        <v>0.177329069085885</v>
      </c>
      <c r="I15" s="17">
        <v>0.11410723612819999</v>
      </c>
      <c r="J15" s="17">
        <v>0.14337011273345401</v>
      </c>
      <c r="K15" s="17">
        <v>0.16453102035935599</v>
      </c>
      <c r="L15" s="17">
        <v>0.14421973092687601</v>
      </c>
      <c r="M15" s="17"/>
      <c r="N15" s="17">
        <v>0.19753292033483399</v>
      </c>
      <c r="O15" s="17">
        <v>0.16063933647204701</v>
      </c>
      <c r="P15" s="17">
        <v>0.12884150788832899</v>
      </c>
      <c r="Q15" s="17">
        <v>0.113905235635445</v>
      </c>
      <c r="R15" s="17"/>
      <c r="S15" s="17">
        <v>0.16853161028959501</v>
      </c>
      <c r="T15" s="17">
        <v>0.15509565585311899</v>
      </c>
      <c r="U15" s="17">
        <v>0.15080670614150801</v>
      </c>
      <c r="V15" s="17">
        <v>0.143514715750473</v>
      </c>
      <c r="W15" s="17">
        <v>0.18350055448858099</v>
      </c>
      <c r="X15" s="17">
        <v>0.15487476999510499</v>
      </c>
      <c r="Y15" s="17">
        <v>0.117872091730774</v>
      </c>
      <c r="Z15" s="17">
        <v>0.19015035878874501</v>
      </c>
      <c r="AA15" s="17">
        <v>0.12727991043001699</v>
      </c>
      <c r="AB15" s="17">
        <v>0.18218395863984799</v>
      </c>
      <c r="AC15" s="17">
        <v>0.113498934751369</v>
      </c>
      <c r="AD15" s="17">
        <v>0.118891175237652</v>
      </c>
      <c r="AE15" s="17"/>
      <c r="AF15" s="17">
        <v>0.14830086994264299</v>
      </c>
      <c r="AG15" s="17">
        <v>0.16809399057574001</v>
      </c>
      <c r="AH15" s="17">
        <v>0.12535937700903699</v>
      </c>
      <c r="AI15" s="17"/>
      <c r="AJ15" s="17">
        <v>0.17409731176431201</v>
      </c>
      <c r="AK15" s="17">
        <v>0.151358935439146</v>
      </c>
      <c r="AL15" s="17">
        <v>0.164985947026518</v>
      </c>
      <c r="AM15" s="17">
        <v>8.7847289367399203E-2</v>
      </c>
      <c r="AN15" s="17">
        <v>0.10041322640124201</v>
      </c>
      <c r="AO15" s="17"/>
      <c r="AP15" s="17">
        <v>0.157787487669697</v>
      </c>
      <c r="AQ15" s="17">
        <v>0.153601513340971</v>
      </c>
      <c r="AR15" s="17">
        <v>0.174435065326184</v>
      </c>
      <c r="AS15" s="17"/>
      <c r="AT15" s="17">
        <v>0.190063975897448</v>
      </c>
      <c r="AU15" s="17">
        <v>0.213875266734951</v>
      </c>
      <c r="AV15" s="17">
        <v>8.6539695117529597E-2</v>
      </c>
      <c r="AW15" s="17">
        <v>5.6603223651784697E-2</v>
      </c>
      <c r="AX15" s="17">
        <v>7.4275929205542796E-2</v>
      </c>
      <c r="AY15" s="17">
        <v>0.18001366955802001</v>
      </c>
    </row>
    <row r="16" spans="2:51" ht="43.5" x14ac:dyDescent="0.35">
      <c r="B16" s="18" t="s">
        <v>446</v>
      </c>
      <c r="C16" s="17">
        <v>8.3136461517313201E-2</v>
      </c>
      <c r="D16" s="17">
        <v>9.2295761664774906E-2</v>
      </c>
      <c r="E16" s="17">
        <v>7.4610415195274504E-2</v>
      </c>
      <c r="F16" s="17"/>
      <c r="G16" s="17">
        <v>0.123242654006884</v>
      </c>
      <c r="H16" s="17">
        <v>0.117349913118958</v>
      </c>
      <c r="I16" s="17">
        <v>7.6245434401455398E-2</v>
      </c>
      <c r="J16" s="17">
        <v>8.8540248640832597E-2</v>
      </c>
      <c r="K16" s="17">
        <v>4.6004138013015297E-2</v>
      </c>
      <c r="L16" s="17">
        <v>5.4908877469416202E-2</v>
      </c>
      <c r="M16" s="17"/>
      <c r="N16" s="17">
        <v>8.7239730374892896E-2</v>
      </c>
      <c r="O16" s="17">
        <v>7.4094293067874795E-2</v>
      </c>
      <c r="P16" s="17">
        <v>7.3077297381253806E-2</v>
      </c>
      <c r="Q16" s="17">
        <v>9.8042735777139206E-2</v>
      </c>
      <c r="R16" s="17"/>
      <c r="S16" s="17">
        <v>9.2121388732432197E-2</v>
      </c>
      <c r="T16" s="17">
        <v>7.9625376440416298E-2</v>
      </c>
      <c r="U16" s="17">
        <v>7.1604627642644206E-2</v>
      </c>
      <c r="V16" s="17">
        <v>0.10382089440923099</v>
      </c>
      <c r="W16" s="17">
        <v>6.5570803719865706E-2</v>
      </c>
      <c r="X16" s="17">
        <v>8.8232691931254395E-2</v>
      </c>
      <c r="Y16" s="17">
        <v>5.8635204438049399E-2</v>
      </c>
      <c r="Z16" s="17">
        <v>9.8888799805819799E-2</v>
      </c>
      <c r="AA16" s="17">
        <v>8.6091788713070397E-2</v>
      </c>
      <c r="AB16" s="17">
        <v>9.4849432368220493E-2</v>
      </c>
      <c r="AC16" s="17">
        <v>7.6121676500710903E-2</v>
      </c>
      <c r="AD16" s="17">
        <v>6.0826367009488E-2</v>
      </c>
      <c r="AE16" s="17"/>
      <c r="AF16" s="17">
        <v>8.05769069942633E-2</v>
      </c>
      <c r="AG16" s="17">
        <v>7.8522904029265594E-2</v>
      </c>
      <c r="AH16" s="17">
        <v>8.1232290779506305E-2</v>
      </c>
      <c r="AI16" s="17"/>
      <c r="AJ16" s="17">
        <v>8.5049018904957002E-2</v>
      </c>
      <c r="AK16" s="17">
        <v>0.102247314849888</v>
      </c>
      <c r="AL16" s="17">
        <v>6.8700384479837104E-2</v>
      </c>
      <c r="AM16" s="17">
        <v>4.96390567304133E-2</v>
      </c>
      <c r="AN16" s="17">
        <v>6.6071147290854795E-2</v>
      </c>
      <c r="AO16" s="17"/>
      <c r="AP16" s="17">
        <v>8.6796048339933901E-2</v>
      </c>
      <c r="AQ16" s="17">
        <v>9.2842301035517605E-2</v>
      </c>
      <c r="AR16" s="17">
        <v>9.8114253148632605E-2</v>
      </c>
      <c r="AS16" s="17"/>
      <c r="AT16" s="17">
        <v>6.7226161160232403E-2</v>
      </c>
      <c r="AU16" s="17">
        <v>7.2445536085792406E-2</v>
      </c>
      <c r="AV16" s="17">
        <v>0.108420634819322</v>
      </c>
      <c r="AW16" s="17">
        <v>0.115862696833144</v>
      </c>
      <c r="AX16" s="17">
        <v>0.10375276277005301</v>
      </c>
      <c r="AY16" s="17">
        <v>7.4672485240675296E-2</v>
      </c>
    </row>
    <row r="17" spans="2:51" ht="29" x14ac:dyDescent="0.35">
      <c r="B17" s="18" t="s">
        <v>447</v>
      </c>
      <c r="C17" s="17">
        <v>8.2578089946884994E-2</v>
      </c>
      <c r="D17" s="17">
        <v>9.0414099483053095E-2</v>
      </c>
      <c r="E17" s="17">
        <v>7.4289353097104396E-2</v>
      </c>
      <c r="F17" s="17"/>
      <c r="G17" s="17">
        <v>0.144650242719674</v>
      </c>
      <c r="H17" s="17">
        <v>0.113909197354692</v>
      </c>
      <c r="I17" s="17">
        <v>0.100014708469439</v>
      </c>
      <c r="J17" s="17">
        <v>6.2766999569821805E-2</v>
      </c>
      <c r="K17" s="17">
        <v>5.8182302912791403E-2</v>
      </c>
      <c r="L17" s="17">
        <v>3.4289889417132999E-2</v>
      </c>
      <c r="M17" s="17"/>
      <c r="N17" s="17">
        <v>8.1894604754703504E-2</v>
      </c>
      <c r="O17" s="17">
        <v>7.4139322921449993E-2</v>
      </c>
      <c r="P17" s="17">
        <v>0.114702997663901</v>
      </c>
      <c r="Q17" s="17">
        <v>6.4890029990011006E-2</v>
      </c>
      <c r="R17" s="17"/>
      <c r="S17" s="17">
        <v>9.9849793017410898E-2</v>
      </c>
      <c r="T17" s="17">
        <v>7.9872949350538403E-2</v>
      </c>
      <c r="U17" s="17">
        <v>8.1564898704254998E-2</v>
      </c>
      <c r="V17" s="17">
        <v>4.8162059304814597E-2</v>
      </c>
      <c r="W17" s="17">
        <v>9.1027520476054904E-2</v>
      </c>
      <c r="X17" s="17">
        <v>9.4855725200543306E-2</v>
      </c>
      <c r="Y17" s="17">
        <v>6.0436280998911698E-2</v>
      </c>
      <c r="Z17" s="17">
        <v>9.1838836875672097E-2</v>
      </c>
      <c r="AA17" s="17">
        <v>0.10348136449001499</v>
      </c>
      <c r="AB17" s="17">
        <v>6.8708199713999801E-2</v>
      </c>
      <c r="AC17" s="17">
        <v>6.4740907461613595E-2</v>
      </c>
      <c r="AD17" s="17">
        <v>0.104229129835399</v>
      </c>
      <c r="AE17" s="17"/>
      <c r="AF17" s="17">
        <v>7.1677423223355796E-2</v>
      </c>
      <c r="AG17" s="17">
        <v>7.4051739756418294E-2</v>
      </c>
      <c r="AH17" s="17">
        <v>0.100282758337903</v>
      </c>
      <c r="AI17" s="17"/>
      <c r="AJ17" s="17">
        <v>6.8984277554634293E-2</v>
      </c>
      <c r="AK17" s="17">
        <v>0.101491286713558</v>
      </c>
      <c r="AL17" s="17">
        <v>5.85429531048672E-2</v>
      </c>
      <c r="AM17" s="17">
        <v>8.47771610668238E-2</v>
      </c>
      <c r="AN17" s="17">
        <v>8.4195701700321701E-2</v>
      </c>
      <c r="AO17" s="17"/>
      <c r="AP17" s="17">
        <v>8.9640107823040105E-2</v>
      </c>
      <c r="AQ17" s="17">
        <v>9.0788136169708697E-2</v>
      </c>
      <c r="AR17" s="17">
        <v>6.5748429342063E-2</v>
      </c>
      <c r="AS17" s="17"/>
      <c r="AT17" s="17">
        <v>6.7306224886200999E-2</v>
      </c>
      <c r="AU17" s="17">
        <v>9.6091439859979699E-2</v>
      </c>
      <c r="AV17" s="17">
        <v>7.8162541950759695E-2</v>
      </c>
      <c r="AW17" s="17">
        <v>8.8460625435151596E-2</v>
      </c>
      <c r="AX17" s="17">
        <v>8.3341045240512501E-2</v>
      </c>
      <c r="AY17" s="17">
        <v>0.14334539961627499</v>
      </c>
    </row>
    <row r="18" spans="2:51" ht="43.5" x14ac:dyDescent="0.35">
      <c r="B18" s="18" t="s">
        <v>448</v>
      </c>
      <c r="C18" s="17">
        <v>6.7296315259177703E-2</v>
      </c>
      <c r="D18" s="17">
        <v>6.5564050531822807E-2</v>
      </c>
      <c r="E18" s="17">
        <v>6.9316407532426502E-2</v>
      </c>
      <c r="F18" s="17"/>
      <c r="G18" s="17">
        <v>2.46968396533544E-2</v>
      </c>
      <c r="H18" s="17">
        <v>4.5278100222304898E-2</v>
      </c>
      <c r="I18" s="17">
        <v>4.6986646648225397E-2</v>
      </c>
      <c r="J18" s="17">
        <v>7.3541413476887002E-2</v>
      </c>
      <c r="K18" s="17">
        <v>7.4124226351067093E-2</v>
      </c>
      <c r="L18" s="17">
        <v>0.12020588868889</v>
      </c>
      <c r="M18" s="17"/>
      <c r="N18" s="17">
        <v>5.7082227398041897E-2</v>
      </c>
      <c r="O18" s="17">
        <v>6.3167891500961998E-2</v>
      </c>
      <c r="P18" s="17">
        <v>5.5521860788357198E-2</v>
      </c>
      <c r="Q18" s="17">
        <v>9.2083363827797596E-2</v>
      </c>
      <c r="R18" s="17"/>
      <c r="S18" s="17">
        <v>3.9656788283985098E-2</v>
      </c>
      <c r="T18" s="17">
        <v>9.0645236210333699E-2</v>
      </c>
      <c r="U18" s="17">
        <v>6.8026592057884805E-2</v>
      </c>
      <c r="V18" s="17">
        <v>7.96939515515806E-2</v>
      </c>
      <c r="W18" s="17">
        <v>6.9473406871698604E-2</v>
      </c>
      <c r="X18" s="17">
        <v>3.4675428894059702E-2</v>
      </c>
      <c r="Y18" s="17">
        <v>8.7870983578916498E-2</v>
      </c>
      <c r="Z18" s="17">
        <v>7.1481092281497197E-2</v>
      </c>
      <c r="AA18" s="17">
        <v>4.2533266141846597E-2</v>
      </c>
      <c r="AB18" s="17">
        <v>7.1754713132700501E-2</v>
      </c>
      <c r="AC18" s="17">
        <v>7.32127390384789E-2</v>
      </c>
      <c r="AD18" s="17">
        <v>0.15595164850218299</v>
      </c>
      <c r="AE18" s="17"/>
      <c r="AF18" s="17">
        <v>8.8835597251710904E-2</v>
      </c>
      <c r="AG18" s="17">
        <v>5.9615875932213999E-2</v>
      </c>
      <c r="AH18" s="17">
        <v>6.4191047375001503E-2</v>
      </c>
      <c r="AI18" s="17"/>
      <c r="AJ18" s="17">
        <v>8.5283115385917402E-2</v>
      </c>
      <c r="AK18" s="17">
        <v>3.8381989528167001E-2</v>
      </c>
      <c r="AL18" s="17">
        <v>4.3912985354040701E-2</v>
      </c>
      <c r="AM18" s="17">
        <v>0.118142042923793</v>
      </c>
      <c r="AN18" s="17">
        <v>7.3282779940164897E-2</v>
      </c>
      <c r="AO18" s="17"/>
      <c r="AP18" s="17">
        <v>8.3788272861942903E-2</v>
      </c>
      <c r="AQ18" s="17">
        <v>4.1704495494760498E-2</v>
      </c>
      <c r="AR18" s="17">
        <v>3.8261091185285298E-2</v>
      </c>
      <c r="AS18" s="17"/>
      <c r="AT18" s="17">
        <v>8.5825631397190502E-2</v>
      </c>
      <c r="AU18" s="17">
        <v>3.8561956692064997E-2</v>
      </c>
      <c r="AV18" s="17">
        <v>6.3242821849530798E-2</v>
      </c>
      <c r="AW18" s="17">
        <v>6.7195778420271399E-2</v>
      </c>
      <c r="AX18" s="17">
        <v>7.4272477761961594E-2</v>
      </c>
      <c r="AY18" s="17">
        <v>4.6329560359140501E-2</v>
      </c>
    </row>
    <row r="19" spans="2:51" ht="29" x14ac:dyDescent="0.35">
      <c r="B19" s="18" t="s">
        <v>449</v>
      </c>
      <c r="C19" s="17">
        <v>6.0422689028280699E-2</v>
      </c>
      <c r="D19" s="17">
        <v>6.7021664188010394E-2</v>
      </c>
      <c r="E19" s="17">
        <v>5.4282532934382503E-2</v>
      </c>
      <c r="F19" s="17"/>
      <c r="G19" s="17">
        <v>0.111655089015851</v>
      </c>
      <c r="H19" s="17">
        <v>8.0069212542476897E-2</v>
      </c>
      <c r="I19" s="17">
        <v>8.7438696377928393E-2</v>
      </c>
      <c r="J19" s="17">
        <v>5.3992429700752499E-2</v>
      </c>
      <c r="K19" s="17">
        <v>3.1351031556282799E-2</v>
      </c>
      <c r="L19" s="17">
        <v>1.33124641717419E-2</v>
      </c>
      <c r="M19" s="17"/>
      <c r="N19" s="17">
        <v>7.3761744059593695E-2</v>
      </c>
      <c r="O19" s="17">
        <v>5.9261779674930203E-2</v>
      </c>
      <c r="P19" s="17">
        <v>5.5788429918533299E-2</v>
      </c>
      <c r="Q19" s="17">
        <v>5.1105740650060703E-2</v>
      </c>
      <c r="R19" s="17"/>
      <c r="S19" s="17">
        <v>8.9765016692473207E-2</v>
      </c>
      <c r="T19" s="17">
        <v>6.2589003475008301E-2</v>
      </c>
      <c r="U19" s="17">
        <v>5.9343504737992603E-2</v>
      </c>
      <c r="V19" s="17">
        <v>4.97015854457157E-2</v>
      </c>
      <c r="W19" s="17">
        <v>5.9954373692590997E-2</v>
      </c>
      <c r="X19" s="17">
        <v>7.4871922460686996E-2</v>
      </c>
      <c r="Y19" s="17">
        <v>5.2400892336054598E-2</v>
      </c>
      <c r="Z19" s="17">
        <v>5.3161402352388899E-2</v>
      </c>
      <c r="AA19" s="17">
        <v>5.3953218877553298E-2</v>
      </c>
      <c r="AB19" s="17">
        <v>4.9772626221508201E-2</v>
      </c>
      <c r="AC19" s="17">
        <v>5.0084634969761802E-2</v>
      </c>
      <c r="AD19" s="17">
        <v>1.0740905282776299E-2</v>
      </c>
      <c r="AE19" s="17"/>
      <c r="AF19" s="17">
        <v>4.7855591340747003E-2</v>
      </c>
      <c r="AG19" s="17">
        <v>6.05123290103603E-2</v>
      </c>
      <c r="AH19" s="17">
        <v>6.7863396022603106E-2</v>
      </c>
      <c r="AI19" s="17"/>
      <c r="AJ19" s="17">
        <v>4.7452085643725203E-2</v>
      </c>
      <c r="AK19" s="17">
        <v>8.1472946625811005E-2</v>
      </c>
      <c r="AL19" s="17">
        <v>5.9524044873491798E-2</v>
      </c>
      <c r="AM19" s="17">
        <v>0</v>
      </c>
      <c r="AN19" s="17">
        <v>5.0190704760457602E-2</v>
      </c>
      <c r="AO19" s="17"/>
      <c r="AP19" s="17">
        <v>6.5828221531383194E-2</v>
      </c>
      <c r="AQ19" s="17">
        <v>7.24850363913776E-2</v>
      </c>
      <c r="AR19" s="17">
        <v>6.9153011946739798E-2</v>
      </c>
      <c r="AS19" s="17"/>
      <c r="AT19" s="17">
        <v>4.9704383469053898E-2</v>
      </c>
      <c r="AU19" s="17">
        <v>7.5863520408014695E-2</v>
      </c>
      <c r="AV19" s="17">
        <v>6.2840178562992899E-2</v>
      </c>
      <c r="AW19" s="17">
        <v>3.42890654973554E-2</v>
      </c>
      <c r="AX19" s="17">
        <v>7.80691554308795E-2</v>
      </c>
      <c r="AY19" s="17">
        <v>4.51389832221748E-2</v>
      </c>
    </row>
    <row r="20" spans="2:51" x14ac:dyDescent="0.35">
      <c r="B20" s="18" t="s">
        <v>399</v>
      </c>
      <c r="C20" s="17">
        <v>3.0270824485111501E-2</v>
      </c>
      <c r="D20" s="17">
        <v>2.7628887450668101E-2</v>
      </c>
      <c r="E20" s="17">
        <v>3.2996453984988502E-2</v>
      </c>
      <c r="F20" s="17"/>
      <c r="G20" s="17">
        <v>4.1177514943876899E-2</v>
      </c>
      <c r="H20" s="17">
        <v>3.2363236237438003E-2</v>
      </c>
      <c r="I20" s="17">
        <v>2.7702467721374201E-2</v>
      </c>
      <c r="J20" s="17">
        <v>3.4886082292372098E-2</v>
      </c>
      <c r="K20" s="17">
        <v>3.4695900673685803E-2</v>
      </c>
      <c r="L20" s="17">
        <v>1.67423524252991E-2</v>
      </c>
      <c r="M20" s="17"/>
      <c r="N20" s="17">
        <v>1.9588885039156199E-2</v>
      </c>
      <c r="O20" s="17">
        <v>2.4224464346951601E-2</v>
      </c>
      <c r="P20" s="17">
        <v>3.09630537344102E-2</v>
      </c>
      <c r="Q20" s="17">
        <v>4.5794739372470597E-2</v>
      </c>
      <c r="R20" s="17"/>
      <c r="S20" s="17">
        <v>2.2670681731142499E-2</v>
      </c>
      <c r="T20" s="17">
        <v>3.6525187907647298E-2</v>
      </c>
      <c r="U20" s="17">
        <v>2.8300204599941099E-2</v>
      </c>
      <c r="V20" s="17">
        <v>3.5265515276514003E-2</v>
      </c>
      <c r="W20" s="17">
        <v>2.2914204472943199E-2</v>
      </c>
      <c r="X20" s="17">
        <v>3.2309191223472901E-2</v>
      </c>
      <c r="Y20" s="17">
        <v>3.07884502739365E-2</v>
      </c>
      <c r="Z20" s="17">
        <v>2.88201061477882E-2</v>
      </c>
      <c r="AA20" s="17">
        <v>3.3347762946411501E-2</v>
      </c>
      <c r="AB20" s="17">
        <v>3.39815260220072E-2</v>
      </c>
      <c r="AC20" s="17">
        <v>2.94443816813359E-2</v>
      </c>
      <c r="AD20" s="17">
        <v>1.94762509294274E-2</v>
      </c>
      <c r="AE20" s="17"/>
      <c r="AF20" s="17">
        <v>3.1957579934064603E-2</v>
      </c>
      <c r="AG20" s="17">
        <v>1.9391639243196802E-2</v>
      </c>
      <c r="AH20" s="17">
        <v>4.2699929280159303E-2</v>
      </c>
      <c r="AI20" s="17"/>
      <c r="AJ20" s="17">
        <v>2.7071673381348901E-2</v>
      </c>
      <c r="AK20" s="17">
        <v>2.13002465421398E-2</v>
      </c>
      <c r="AL20" s="17">
        <v>2.02764692386854E-2</v>
      </c>
      <c r="AM20" s="17">
        <v>1.8079649300572199E-2</v>
      </c>
      <c r="AN20" s="17">
        <v>4.80344335578448E-2</v>
      </c>
      <c r="AO20" s="17"/>
      <c r="AP20" s="17">
        <v>2.1390576229625199E-2</v>
      </c>
      <c r="AQ20" s="17">
        <v>2.5842664991289399E-2</v>
      </c>
      <c r="AR20" s="17">
        <v>1.0094495531140699E-2</v>
      </c>
      <c r="AS20" s="17"/>
      <c r="AT20" s="17">
        <v>2.0001560924194198E-2</v>
      </c>
      <c r="AU20" s="17">
        <v>3.4434113469160303E-2</v>
      </c>
      <c r="AV20" s="17">
        <v>2.8443506403595199E-2</v>
      </c>
      <c r="AW20" s="17">
        <v>4.9785926541242302E-2</v>
      </c>
      <c r="AX20" s="17">
        <v>2.9651655618624598E-2</v>
      </c>
      <c r="AY20" s="17">
        <v>4.2326911109104998E-2</v>
      </c>
    </row>
    <row r="21" spans="2:51" x14ac:dyDescent="0.35">
      <c r="B21" s="18" t="s">
        <v>188</v>
      </c>
      <c r="C21" s="19">
        <v>9.1521716867062203E-3</v>
      </c>
      <c r="D21" s="19">
        <v>1.03496682772398E-2</v>
      </c>
      <c r="E21" s="19">
        <v>7.4875166790456102E-3</v>
      </c>
      <c r="F21" s="19"/>
      <c r="G21" s="19">
        <v>1.8672565863319E-3</v>
      </c>
      <c r="H21" s="19">
        <v>3.8901707866972899E-3</v>
      </c>
      <c r="I21" s="19">
        <v>8.6397106485512302E-3</v>
      </c>
      <c r="J21" s="19">
        <v>9.6257664403664994E-3</v>
      </c>
      <c r="K21" s="19">
        <v>1.20878277323293E-2</v>
      </c>
      <c r="L21" s="19">
        <v>1.63095544678643E-2</v>
      </c>
      <c r="M21" s="19"/>
      <c r="N21" s="19">
        <v>8.8957814237765193E-3</v>
      </c>
      <c r="O21" s="19">
        <v>5.5024283823698998E-3</v>
      </c>
      <c r="P21" s="19">
        <v>1.04582422160604E-2</v>
      </c>
      <c r="Q21" s="19">
        <v>1.21972697919039E-2</v>
      </c>
      <c r="R21" s="19"/>
      <c r="S21" s="19">
        <v>8.6336545493308405E-3</v>
      </c>
      <c r="T21" s="19">
        <v>3.36540630377003E-3</v>
      </c>
      <c r="U21" s="19">
        <v>1.19297835837476E-2</v>
      </c>
      <c r="V21" s="19">
        <v>4.9453750427710204E-3</v>
      </c>
      <c r="W21" s="19">
        <v>2.0712690031901002E-2</v>
      </c>
      <c r="X21" s="19">
        <v>7.8134102201676495E-3</v>
      </c>
      <c r="Y21" s="19">
        <v>1.11717662230443E-2</v>
      </c>
      <c r="Z21" s="19">
        <v>6.34114327575058E-3</v>
      </c>
      <c r="AA21" s="19">
        <v>2.3424984026702701E-3</v>
      </c>
      <c r="AB21" s="19">
        <v>1.6779137241780699E-2</v>
      </c>
      <c r="AC21" s="19">
        <v>1.4904243789269399E-2</v>
      </c>
      <c r="AD21" s="19">
        <v>9.7533894455569294E-3</v>
      </c>
      <c r="AE21" s="19"/>
      <c r="AF21" s="19">
        <v>1.54524406059345E-2</v>
      </c>
      <c r="AG21" s="19">
        <v>6.3196664607687797E-3</v>
      </c>
      <c r="AH21" s="19">
        <v>3.0890968671044099E-3</v>
      </c>
      <c r="AI21" s="19"/>
      <c r="AJ21" s="19">
        <v>1.1905277232726099E-2</v>
      </c>
      <c r="AK21" s="19">
        <v>3.4499415297152198E-3</v>
      </c>
      <c r="AL21" s="19">
        <v>1.9645579086278699E-2</v>
      </c>
      <c r="AM21" s="19">
        <v>4.4566902366377302E-2</v>
      </c>
      <c r="AN21" s="19">
        <v>5.0066678587691801E-3</v>
      </c>
      <c r="AO21" s="19"/>
      <c r="AP21" s="19">
        <v>9.8190674887025306E-3</v>
      </c>
      <c r="AQ21" s="19">
        <v>5.6281722599889096E-3</v>
      </c>
      <c r="AR21" s="19">
        <v>6.8201751613367802E-3</v>
      </c>
      <c r="AS21" s="19"/>
      <c r="AT21" s="19">
        <v>6.4290420716834901E-3</v>
      </c>
      <c r="AU21" s="19">
        <v>1.2137238134320501E-2</v>
      </c>
      <c r="AV21" s="19">
        <v>1.6096676386036499E-2</v>
      </c>
      <c r="AW21" s="19">
        <v>1.36109846274428E-2</v>
      </c>
      <c r="AX21" s="19">
        <v>5.8545809710420496E-3</v>
      </c>
      <c r="AY21" s="19">
        <v>1.2235153316873601E-2</v>
      </c>
    </row>
    <row r="22" spans="2:51" x14ac:dyDescent="0.35">
      <c r="B22" s="16"/>
    </row>
    <row r="23" spans="2:51" x14ac:dyDescent="0.35">
      <c r="B23" t="s">
        <v>77</v>
      </c>
    </row>
    <row r="24" spans="2:51" x14ac:dyDescent="0.35">
      <c r="B24" t="s">
        <v>78</v>
      </c>
    </row>
    <row r="26" spans="2:51" x14ac:dyDescent="0.35">
      <c r="B26"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Y26"/>
  <sheetViews>
    <sheetView showGridLines="0" workbookViewId="0">
      <pane xSplit="2" topLeftCell="C1" activePane="topRight" state="frozen"/>
      <selection activeCell="B19" sqref="B19"/>
      <selection pane="topRight" activeCell="E16" sqref="E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462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451</v>
      </c>
      <c r="C9" s="17">
        <v>0.46574487034948098</v>
      </c>
      <c r="D9" s="17">
        <v>0.478398017488949</v>
      </c>
      <c r="E9" s="17">
        <v>0.45238131004891302</v>
      </c>
      <c r="F9" s="17"/>
      <c r="G9" s="17">
        <v>0.37701693614661402</v>
      </c>
      <c r="H9" s="17">
        <v>0.433775646208446</v>
      </c>
      <c r="I9" s="17">
        <v>0.46385034129534702</v>
      </c>
      <c r="J9" s="17">
        <v>0.48083197929411198</v>
      </c>
      <c r="K9" s="17">
        <v>0.51360769460339595</v>
      </c>
      <c r="L9" s="17">
        <v>0.50770806808917401</v>
      </c>
      <c r="M9" s="17"/>
      <c r="N9" s="17">
        <v>0.492336946903638</v>
      </c>
      <c r="O9" s="17">
        <v>0.498198674485548</v>
      </c>
      <c r="P9" s="17">
        <v>0.42375176999659098</v>
      </c>
      <c r="Q9" s="17">
        <v>0.44031028305693798</v>
      </c>
      <c r="R9" s="17"/>
      <c r="S9" s="17">
        <v>0.36689981200237398</v>
      </c>
      <c r="T9" s="17">
        <v>0.424219966567489</v>
      </c>
      <c r="U9" s="17">
        <v>0.50284848734570098</v>
      </c>
      <c r="V9" s="17">
        <v>0.49980168310831402</v>
      </c>
      <c r="W9" s="17">
        <v>0.49710801638320801</v>
      </c>
      <c r="X9" s="17">
        <v>0.45463028054507898</v>
      </c>
      <c r="Y9" s="17">
        <v>0.48490891535250402</v>
      </c>
      <c r="Z9" s="17">
        <v>0.53681204393364501</v>
      </c>
      <c r="AA9" s="17">
        <v>0.4716841149173</v>
      </c>
      <c r="AB9" s="17">
        <v>0.50361067842270602</v>
      </c>
      <c r="AC9" s="17">
        <v>0.50849125564019404</v>
      </c>
      <c r="AD9" s="17">
        <v>0.51412501792905096</v>
      </c>
      <c r="AE9" s="17"/>
      <c r="AF9" s="17">
        <v>0.43918843291019399</v>
      </c>
      <c r="AG9" s="17">
        <v>0.53199121892345602</v>
      </c>
      <c r="AH9" s="17">
        <v>0.39776161487814299</v>
      </c>
      <c r="AI9" s="17"/>
      <c r="AJ9" s="17">
        <v>0.47727250318521602</v>
      </c>
      <c r="AK9" s="17">
        <v>0.46477584544719502</v>
      </c>
      <c r="AL9" s="17">
        <v>0.53449509654447602</v>
      </c>
      <c r="AM9" s="17">
        <v>0.33865854255854699</v>
      </c>
      <c r="AN9" s="17">
        <v>0.43220509938982699</v>
      </c>
      <c r="AO9" s="17"/>
      <c r="AP9" s="17">
        <v>0.43356435273132099</v>
      </c>
      <c r="AQ9" s="17">
        <v>0.50184680232694401</v>
      </c>
      <c r="AR9" s="17">
        <v>0.49768851025501998</v>
      </c>
      <c r="AS9" s="17"/>
      <c r="AT9" s="17">
        <v>0.497608511337155</v>
      </c>
      <c r="AU9" s="17">
        <v>0.51630814647884604</v>
      </c>
      <c r="AV9" s="17">
        <v>0.39443232130386602</v>
      </c>
      <c r="AW9" s="17">
        <v>0.341603660195129</v>
      </c>
      <c r="AX9" s="17">
        <v>0.438362643409555</v>
      </c>
      <c r="AY9" s="17">
        <v>0.47719367727201201</v>
      </c>
    </row>
    <row r="10" spans="2:51" ht="43.5" x14ac:dyDescent="0.35">
      <c r="B10" s="18" t="s">
        <v>452</v>
      </c>
      <c r="C10" s="17">
        <v>0.42615251042110902</v>
      </c>
      <c r="D10" s="17">
        <v>0.42628780239722602</v>
      </c>
      <c r="E10" s="17">
        <v>0.42675576612532201</v>
      </c>
      <c r="F10" s="17"/>
      <c r="G10" s="17">
        <v>0.43404235694922599</v>
      </c>
      <c r="H10" s="17">
        <v>0.42282949312564</v>
      </c>
      <c r="I10" s="17">
        <v>0.41296817160326199</v>
      </c>
      <c r="J10" s="17">
        <v>0.40846341286536603</v>
      </c>
      <c r="K10" s="17">
        <v>0.433906728262279</v>
      </c>
      <c r="L10" s="17">
        <v>0.44344684003984203</v>
      </c>
      <c r="M10" s="17"/>
      <c r="N10" s="17">
        <v>0.44171456820952998</v>
      </c>
      <c r="O10" s="17">
        <v>0.43006482329856899</v>
      </c>
      <c r="P10" s="17">
        <v>0.434732268036162</v>
      </c>
      <c r="Q10" s="17">
        <v>0.39614078430719701</v>
      </c>
      <c r="R10" s="17"/>
      <c r="S10" s="17">
        <v>0.41066832158255701</v>
      </c>
      <c r="T10" s="17">
        <v>0.42090720829608602</v>
      </c>
      <c r="U10" s="17">
        <v>0.36569995889465401</v>
      </c>
      <c r="V10" s="17">
        <v>0.42225780760676002</v>
      </c>
      <c r="W10" s="17">
        <v>0.45477204483139</v>
      </c>
      <c r="X10" s="17">
        <v>0.472364491836061</v>
      </c>
      <c r="Y10" s="17">
        <v>0.46698342340522903</v>
      </c>
      <c r="Z10" s="17">
        <v>0.51135218176786701</v>
      </c>
      <c r="AA10" s="17">
        <v>0.45481724658348199</v>
      </c>
      <c r="AB10" s="17">
        <v>0.37209990648768598</v>
      </c>
      <c r="AC10" s="17">
        <v>0.41900407706001602</v>
      </c>
      <c r="AD10" s="17">
        <v>0.33531044345687999</v>
      </c>
      <c r="AE10" s="17"/>
      <c r="AF10" s="17">
        <v>0.41182233079011898</v>
      </c>
      <c r="AG10" s="17">
        <v>0.43448427452222099</v>
      </c>
      <c r="AH10" s="17">
        <v>0.419642759218261</v>
      </c>
      <c r="AI10" s="17"/>
      <c r="AJ10" s="17">
        <v>0.42171067389263001</v>
      </c>
      <c r="AK10" s="17">
        <v>0.43973003220539902</v>
      </c>
      <c r="AL10" s="17">
        <v>0.43850382258980303</v>
      </c>
      <c r="AM10" s="17">
        <v>0.40491775884172099</v>
      </c>
      <c r="AN10" s="17">
        <v>0.43582617830473303</v>
      </c>
      <c r="AO10" s="17"/>
      <c r="AP10" s="17">
        <v>0.39344714444627898</v>
      </c>
      <c r="AQ10" s="17">
        <v>0.45202060117957599</v>
      </c>
      <c r="AR10" s="17">
        <v>0.47794465523172802</v>
      </c>
      <c r="AS10" s="17"/>
      <c r="AT10" s="17">
        <v>0.444577371939883</v>
      </c>
      <c r="AU10" s="17">
        <v>0.42241392002476402</v>
      </c>
      <c r="AV10" s="17">
        <v>0.36643530016647202</v>
      </c>
      <c r="AW10" s="17">
        <v>0.44109038950073898</v>
      </c>
      <c r="AX10" s="17">
        <v>0.40527895195803298</v>
      </c>
      <c r="AY10" s="17">
        <v>0.45798088979205698</v>
      </c>
    </row>
    <row r="11" spans="2:51" ht="43.5" x14ac:dyDescent="0.35">
      <c r="B11" s="18" t="s">
        <v>453</v>
      </c>
      <c r="C11" s="17">
        <v>0.33937006137513398</v>
      </c>
      <c r="D11" s="17">
        <v>0.34626124557454802</v>
      </c>
      <c r="E11" s="17">
        <v>0.331484598145666</v>
      </c>
      <c r="F11" s="17"/>
      <c r="G11" s="17">
        <v>0.315214331481176</v>
      </c>
      <c r="H11" s="17">
        <v>0.323555511954285</v>
      </c>
      <c r="I11" s="17">
        <v>0.35767045761830002</v>
      </c>
      <c r="J11" s="17">
        <v>0.34373781004535298</v>
      </c>
      <c r="K11" s="17">
        <v>0.348127140018402</v>
      </c>
      <c r="L11" s="17">
        <v>0.343941815816101</v>
      </c>
      <c r="M11" s="17"/>
      <c r="N11" s="17">
        <v>0.351480794083804</v>
      </c>
      <c r="O11" s="17">
        <v>0.35347927277562102</v>
      </c>
      <c r="P11" s="17">
        <v>0.31538456486166999</v>
      </c>
      <c r="Q11" s="17">
        <v>0.33095948400444097</v>
      </c>
      <c r="R11" s="17"/>
      <c r="S11" s="17">
        <v>0.35026724850820901</v>
      </c>
      <c r="T11" s="17">
        <v>0.33340414729079498</v>
      </c>
      <c r="U11" s="17">
        <v>0.29265539886984698</v>
      </c>
      <c r="V11" s="17">
        <v>0.34011175640497399</v>
      </c>
      <c r="W11" s="17">
        <v>0.37280307662141798</v>
      </c>
      <c r="X11" s="17">
        <v>0.34223696014975202</v>
      </c>
      <c r="Y11" s="17">
        <v>0.28764496458540501</v>
      </c>
      <c r="Z11" s="17">
        <v>0.315100497312089</v>
      </c>
      <c r="AA11" s="17">
        <v>0.332858565115144</v>
      </c>
      <c r="AB11" s="17">
        <v>0.37236916684778398</v>
      </c>
      <c r="AC11" s="17">
        <v>0.37193160209992299</v>
      </c>
      <c r="AD11" s="17">
        <v>0.39062953033207698</v>
      </c>
      <c r="AE11" s="17"/>
      <c r="AF11" s="17">
        <v>0.33690612596237801</v>
      </c>
      <c r="AG11" s="17">
        <v>0.35248055162244002</v>
      </c>
      <c r="AH11" s="17">
        <v>0.32812764808685402</v>
      </c>
      <c r="AI11" s="17"/>
      <c r="AJ11" s="17">
        <v>0.32991846765892502</v>
      </c>
      <c r="AK11" s="17">
        <v>0.33722998843740598</v>
      </c>
      <c r="AL11" s="17">
        <v>0.34477949433161098</v>
      </c>
      <c r="AM11" s="17">
        <v>0.34713533423450599</v>
      </c>
      <c r="AN11" s="17">
        <v>0.37567322330224201</v>
      </c>
      <c r="AO11" s="17"/>
      <c r="AP11" s="17">
        <v>0.30277022809701698</v>
      </c>
      <c r="AQ11" s="17">
        <v>0.35103351589625098</v>
      </c>
      <c r="AR11" s="17">
        <v>0.36841545900769102</v>
      </c>
      <c r="AS11" s="17"/>
      <c r="AT11" s="17">
        <v>0.36840082313901001</v>
      </c>
      <c r="AU11" s="17">
        <v>0.32644392387715798</v>
      </c>
      <c r="AV11" s="17">
        <v>0.311978068664088</v>
      </c>
      <c r="AW11" s="17">
        <v>0.30402877236632497</v>
      </c>
      <c r="AX11" s="17">
        <v>0.33472068831760099</v>
      </c>
      <c r="AY11" s="17">
        <v>0.35820436906376402</v>
      </c>
    </row>
    <row r="12" spans="2:51" ht="58" x14ac:dyDescent="0.35">
      <c r="B12" s="18" t="s">
        <v>454</v>
      </c>
      <c r="C12" s="17">
        <v>0.30408428361939999</v>
      </c>
      <c r="D12" s="17">
        <v>0.31214048972673702</v>
      </c>
      <c r="E12" s="17">
        <v>0.295848087131869</v>
      </c>
      <c r="F12" s="17"/>
      <c r="G12" s="17">
        <v>0.31336915076460897</v>
      </c>
      <c r="H12" s="17">
        <v>0.29115172525203198</v>
      </c>
      <c r="I12" s="17">
        <v>0.299592061380418</v>
      </c>
      <c r="J12" s="17">
        <v>0.28975840909765499</v>
      </c>
      <c r="K12" s="17">
        <v>0.32255985366198803</v>
      </c>
      <c r="L12" s="17">
        <v>0.31129891234059098</v>
      </c>
      <c r="M12" s="17"/>
      <c r="N12" s="17">
        <v>0.34459742404897098</v>
      </c>
      <c r="O12" s="17">
        <v>0.31691585864046101</v>
      </c>
      <c r="P12" s="17">
        <v>0.29854348535221498</v>
      </c>
      <c r="Q12" s="17">
        <v>0.24974503068989001</v>
      </c>
      <c r="R12" s="17"/>
      <c r="S12" s="17">
        <v>0.29751740555738998</v>
      </c>
      <c r="T12" s="17">
        <v>0.27689533920833898</v>
      </c>
      <c r="U12" s="17">
        <v>0.32341901237524101</v>
      </c>
      <c r="V12" s="17">
        <v>0.29819958670232999</v>
      </c>
      <c r="W12" s="17">
        <v>0.28600011709801498</v>
      </c>
      <c r="X12" s="17">
        <v>0.33006521145852502</v>
      </c>
      <c r="Y12" s="17">
        <v>0.30031769172255401</v>
      </c>
      <c r="Z12" s="17">
        <v>0.33188750847759402</v>
      </c>
      <c r="AA12" s="17">
        <v>0.32475454135067999</v>
      </c>
      <c r="AB12" s="17">
        <v>0.31093385258831002</v>
      </c>
      <c r="AC12" s="17">
        <v>0.28363947309249599</v>
      </c>
      <c r="AD12" s="17">
        <v>0.29356962126904801</v>
      </c>
      <c r="AE12" s="17"/>
      <c r="AF12" s="17">
        <v>0.28534246495505</v>
      </c>
      <c r="AG12" s="17">
        <v>0.32106012261589201</v>
      </c>
      <c r="AH12" s="17">
        <v>0.29859119233454801</v>
      </c>
      <c r="AI12" s="17"/>
      <c r="AJ12" s="17">
        <v>0.29823355725672901</v>
      </c>
      <c r="AK12" s="17">
        <v>0.31241999968592798</v>
      </c>
      <c r="AL12" s="17">
        <v>0.36255034741661002</v>
      </c>
      <c r="AM12" s="17">
        <v>0.28663100701650701</v>
      </c>
      <c r="AN12" s="17">
        <v>0.30281080005815297</v>
      </c>
      <c r="AO12" s="17"/>
      <c r="AP12" s="17">
        <v>0.27465697862567701</v>
      </c>
      <c r="AQ12" s="17">
        <v>0.319465946034521</v>
      </c>
      <c r="AR12" s="17">
        <v>0.344245885559051</v>
      </c>
      <c r="AS12" s="17"/>
      <c r="AT12" s="17">
        <v>0.328243269212945</v>
      </c>
      <c r="AU12" s="17">
        <v>0.31368916483840498</v>
      </c>
      <c r="AV12" s="17">
        <v>0.23580640677656101</v>
      </c>
      <c r="AW12" s="17">
        <v>0.24350596302772801</v>
      </c>
      <c r="AX12" s="17">
        <v>0.29757725910224597</v>
      </c>
      <c r="AY12" s="17">
        <v>0.33403600226704599</v>
      </c>
    </row>
    <row r="13" spans="2:51" ht="43.5" x14ac:dyDescent="0.35">
      <c r="B13" s="18" t="s">
        <v>455</v>
      </c>
      <c r="C13" s="17">
        <v>0.225738509677294</v>
      </c>
      <c r="D13" s="17">
        <v>0.20899046432267901</v>
      </c>
      <c r="E13" s="17">
        <v>0.241788497818472</v>
      </c>
      <c r="F13" s="17"/>
      <c r="G13" s="17">
        <v>0.24320845654222201</v>
      </c>
      <c r="H13" s="17">
        <v>0.23194653806875701</v>
      </c>
      <c r="I13" s="17">
        <v>0.205362523691445</v>
      </c>
      <c r="J13" s="17">
        <v>0.22263117700508001</v>
      </c>
      <c r="K13" s="17">
        <v>0.20761713781933899</v>
      </c>
      <c r="L13" s="17">
        <v>0.240311186593862</v>
      </c>
      <c r="M13" s="17"/>
      <c r="N13" s="17">
        <v>0.24397616592572</v>
      </c>
      <c r="O13" s="17">
        <v>0.230253226316145</v>
      </c>
      <c r="P13" s="17">
        <v>0.21448038946864301</v>
      </c>
      <c r="Q13" s="17">
        <v>0.21025361458883501</v>
      </c>
      <c r="R13" s="17"/>
      <c r="S13" s="17">
        <v>0.25268020889702097</v>
      </c>
      <c r="T13" s="17">
        <v>0.24049678778504699</v>
      </c>
      <c r="U13" s="17">
        <v>0.17586982145963501</v>
      </c>
      <c r="V13" s="17">
        <v>0.21113310716844899</v>
      </c>
      <c r="W13" s="17">
        <v>0.252788374538501</v>
      </c>
      <c r="X13" s="17">
        <v>0.23278820714104301</v>
      </c>
      <c r="Y13" s="17">
        <v>0.19200523508015799</v>
      </c>
      <c r="Z13" s="17">
        <v>0.248533421856173</v>
      </c>
      <c r="AA13" s="17">
        <v>0.24629436061901999</v>
      </c>
      <c r="AB13" s="17">
        <v>0.20790769675109499</v>
      </c>
      <c r="AC13" s="17">
        <v>0.19621682035625601</v>
      </c>
      <c r="AD13" s="17">
        <v>0.21514533504622499</v>
      </c>
      <c r="AE13" s="17"/>
      <c r="AF13" s="17">
        <v>0.22496404845103701</v>
      </c>
      <c r="AG13" s="17">
        <v>0.22013468227706101</v>
      </c>
      <c r="AH13" s="17">
        <v>0.21530574696722701</v>
      </c>
      <c r="AI13" s="17"/>
      <c r="AJ13" s="17">
        <v>0.22092614119776399</v>
      </c>
      <c r="AK13" s="17">
        <v>0.23448707407835301</v>
      </c>
      <c r="AL13" s="17">
        <v>0.24670185582184001</v>
      </c>
      <c r="AM13" s="17">
        <v>0.21676367787948</v>
      </c>
      <c r="AN13" s="17">
        <v>0.214956361271088</v>
      </c>
      <c r="AO13" s="17"/>
      <c r="AP13" s="17">
        <v>0.20162142195309099</v>
      </c>
      <c r="AQ13" s="17">
        <v>0.23693205651622601</v>
      </c>
      <c r="AR13" s="17">
        <v>0.26699555148535498</v>
      </c>
      <c r="AS13" s="17"/>
      <c r="AT13" s="17">
        <v>0.23576873937248999</v>
      </c>
      <c r="AU13" s="17">
        <v>0.22677522130436001</v>
      </c>
      <c r="AV13" s="17">
        <v>0.20676346266758999</v>
      </c>
      <c r="AW13" s="17">
        <v>0.20625173757475601</v>
      </c>
      <c r="AX13" s="17">
        <v>0.222900560382048</v>
      </c>
      <c r="AY13" s="17">
        <v>0.21351277166702401</v>
      </c>
    </row>
    <row r="14" spans="2:51" ht="29" x14ac:dyDescent="0.35">
      <c r="B14" s="18" t="s">
        <v>456</v>
      </c>
      <c r="C14" s="17">
        <v>0.22417397387405899</v>
      </c>
      <c r="D14" s="17">
        <v>0.23920489333872</v>
      </c>
      <c r="E14" s="17">
        <v>0.21018040007122801</v>
      </c>
      <c r="F14" s="17"/>
      <c r="G14" s="17">
        <v>0.249958728422261</v>
      </c>
      <c r="H14" s="17">
        <v>0.21406886932834701</v>
      </c>
      <c r="I14" s="17">
        <v>0.23540334611685201</v>
      </c>
      <c r="J14" s="17">
        <v>0.197634683626044</v>
      </c>
      <c r="K14" s="17">
        <v>0.22460782415342201</v>
      </c>
      <c r="L14" s="17">
        <v>0.22737194301915001</v>
      </c>
      <c r="M14" s="17"/>
      <c r="N14" s="17">
        <v>0.26669850609023199</v>
      </c>
      <c r="O14" s="17">
        <v>0.21008272080718099</v>
      </c>
      <c r="P14" s="17">
        <v>0.22683487426906401</v>
      </c>
      <c r="Q14" s="17">
        <v>0.19134053889727701</v>
      </c>
      <c r="R14" s="17"/>
      <c r="S14" s="17">
        <v>0.26301645973144899</v>
      </c>
      <c r="T14" s="17">
        <v>0.19560865766552299</v>
      </c>
      <c r="U14" s="17">
        <v>0.209478236479926</v>
      </c>
      <c r="V14" s="17">
        <v>0.26376637735324399</v>
      </c>
      <c r="W14" s="17">
        <v>0.23327083057491799</v>
      </c>
      <c r="X14" s="17">
        <v>0.21814489017559199</v>
      </c>
      <c r="Y14" s="17">
        <v>0.21483470344188099</v>
      </c>
      <c r="Z14" s="17">
        <v>0.156971194976957</v>
      </c>
      <c r="AA14" s="17">
        <v>0.21057168742061999</v>
      </c>
      <c r="AB14" s="17">
        <v>0.23850138450194</v>
      </c>
      <c r="AC14" s="17">
        <v>0.19692277396987601</v>
      </c>
      <c r="AD14" s="17">
        <v>0.25067131571777801</v>
      </c>
      <c r="AE14" s="17"/>
      <c r="AF14" s="17">
        <v>0.20893541097517401</v>
      </c>
      <c r="AG14" s="17">
        <v>0.23498368485805801</v>
      </c>
      <c r="AH14" s="17">
        <v>0.21156043132560601</v>
      </c>
      <c r="AI14" s="17"/>
      <c r="AJ14" s="17">
        <v>0.21378163067882999</v>
      </c>
      <c r="AK14" s="17">
        <v>0.231242095750541</v>
      </c>
      <c r="AL14" s="17">
        <v>0.244504101731643</v>
      </c>
      <c r="AM14" s="17">
        <v>0.219891470382787</v>
      </c>
      <c r="AN14" s="17">
        <v>0.21616342339595701</v>
      </c>
      <c r="AO14" s="17"/>
      <c r="AP14" s="17">
        <v>0.22587753465000801</v>
      </c>
      <c r="AQ14" s="17">
        <v>0.22860419357061901</v>
      </c>
      <c r="AR14" s="17">
        <v>0.29577182388310602</v>
      </c>
      <c r="AS14" s="17"/>
      <c r="AT14" s="17">
        <v>0.24160279934512099</v>
      </c>
      <c r="AU14" s="17">
        <v>0.198065779602935</v>
      </c>
      <c r="AV14" s="17">
        <v>0.199352091169929</v>
      </c>
      <c r="AW14" s="17">
        <v>0.20258361576609801</v>
      </c>
      <c r="AX14" s="17">
        <v>0.243291169178244</v>
      </c>
      <c r="AY14" s="17">
        <v>0.230480518462328</v>
      </c>
    </row>
    <row r="15" spans="2:51" ht="29" x14ac:dyDescent="0.35">
      <c r="B15" s="18" t="s">
        <v>457</v>
      </c>
      <c r="C15" s="17">
        <v>0.193416280918524</v>
      </c>
      <c r="D15" s="17">
        <v>0.1996702453691</v>
      </c>
      <c r="E15" s="17">
        <v>0.18639792785845699</v>
      </c>
      <c r="F15" s="17"/>
      <c r="G15" s="17">
        <v>0.26592852984618998</v>
      </c>
      <c r="H15" s="17">
        <v>0.239221361497647</v>
      </c>
      <c r="I15" s="17">
        <v>0.19186443816877399</v>
      </c>
      <c r="J15" s="17">
        <v>0.16135170214900901</v>
      </c>
      <c r="K15" s="17">
        <v>0.18536244437469401</v>
      </c>
      <c r="L15" s="17">
        <v>0.14086935521376701</v>
      </c>
      <c r="M15" s="17"/>
      <c r="N15" s="17">
        <v>0.22961528722297</v>
      </c>
      <c r="O15" s="17">
        <v>0.188982891330057</v>
      </c>
      <c r="P15" s="17">
        <v>0.18464862700964799</v>
      </c>
      <c r="Q15" s="17">
        <v>0.166211200766403</v>
      </c>
      <c r="R15" s="17"/>
      <c r="S15" s="17">
        <v>0.225194096976262</v>
      </c>
      <c r="T15" s="17">
        <v>0.15585956041082499</v>
      </c>
      <c r="U15" s="17">
        <v>0.23316357201913601</v>
      </c>
      <c r="V15" s="17">
        <v>0.17903685635177699</v>
      </c>
      <c r="W15" s="17">
        <v>0.16745680574623401</v>
      </c>
      <c r="X15" s="17">
        <v>0.16416269606737699</v>
      </c>
      <c r="Y15" s="17">
        <v>0.214809590319086</v>
      </c>
      <c r="Z15" s="17">
        <v>0.16964144884304699</v>
      </c>
      <c r="AA15" s="17">
        <v>0.18392250243497499</v>
      </c>
      <c r="AB15" s="17">
        <v>0.19465719137305801</v>
      </c>
      <c r="AC15" s="17">
        <v>0.22115280242624999</v>
      </c>
      <c r="AD15" s="17">
        <v>0.25309313490018898</v>
      </c>
      <c r="AE15" s="17"/>
      <c r="AF15" s="17">
        <v>0.14510183199589699</v>
      </c>
      <c r="AG15" s="17">
        <v>0.21051535103524299</v>
      </c>
      <c r="AH15" s="17">
        <v>0.21175935852310099</v>
      </c>
      <c r="AI15" s="17"/>
      <c r="AJ15" s="17">
        <v>0.159823854051308</v>
      </c>
      <c r="AK15" s="17">
        <v>0.21137277539136001</v>
      </c>
      <c r="AL15" s="17">
        <v>0.25079217880240001</v>
      </c>
      <c r="AM15" s="17">
        <v>9.76527685280736E-2</v>
      </c>
      <c r="AN15" s="17">
        <v>0.18517223214105899</v>
      </c>
      <c r="AO15" s="17"/>
      <c r="AP15" s="17">
        <v>0.169544816221608</v>
      </c>
      <c r="AQ15" s="17">
        <v>0.208126932623935</v>
      </c>
      <c r="AR15" s="17">
        <v>0.227116293496227</v>
      </c>
      <c r="AS15" s="17"/>
      <c r="AT15" s="17">
        <v>0.17216827618373201</v>
      </c>
      <c r="AU15" s="17">
        <v>0.20975525722902399</v>
      </c>
      <c r="AV15" s="17">
        <v>0.18505666319302999</v>
      </c>
      <c r="AW15" s="17">
        <v>0.172504610064936</v>
      </c>
      <c r="AX15" s="17">
        <v>0.20975331301429001</v>
      </c>
      <c r="AY15" s="17">
        <v>0.267619279801113</v>
      </c>
    </row>
    <row r="16" spans="2:51" x14ac:dyDescent="0.35">
      <c r="B16" s="18" t="s">
        <v>458</v>
      </c>
      <c r="C16" s="17">
        <v>0.17794196475958299</v>
      </c>
      <c r="D16" s="17">
        <v>0.17604916706672</v>
      </c>
      <c r="E16" s="17">
        <v>0.17930485748534999</v>
      </c>
      <c r="F16" s="17"/>
      <c r="G16" s="17">
        <v>0.26910541471037802</v>
      </c>
      <c r="H16" s="17">
        <v>0.21851698690747301</v>
      </c>
      <c r="I16" s="17">
        <v>0.24847510143135901</v>
      </c>
      <c r="J16" s="17">
        <v>0.177338955182653</v>
      </c>
      <c r="K16" s="17">
        <v>0.11243508946074</v>
      </c>
      <c r="L16" s="17">
        <v>7.1783336989254307E-2</v>
      </c>
      <c r="M16" s="17"/>
      <c r="N16" s="17">
        <v>0.19776658269358399</v>
      </c>
      <c r="O16" s="17">
        <v>0.216467686485631</v>
      </c>
      <c r="P16" s="17">
        <v>0.16039324525829901</v>
      </c>
      <c r="Q16" s="17">
        <v>0.13310679190567501</v>
      </c>
      <c r="R16" s="17"/>
      <c r="S16" s="17">
        <v>0.21139527066771699</v>
      </c>
      <c r="T16" s="17">
        <v>0.14602024155579699</v>
      </c>
      <c r="U16" s="17">
        <v>0.20321914915456299</v>
      </c>
      <c r="V16" s="17">
        <v>0.15120056840021401</v>
      </c>
      <c r="W16" s="17">
        <v>0.18724270441641699</v>
      </c>
      <c r="X16" s="17">
        <v>0.184957935441354</v>
      </c>
      <c r="Y16" s="17">
        <v>0.17938473161558299</v>
      </c>
      <c r="Z16" s="17">
        <v>0.160076524465324</v>
      </c>
      <c r="AA16" s="17">
        <v>0.14308914677585599</v>
      </c>
      <c r="AB16" s="17">
        <v>0.17483058807438401</v>
      </c>
      <c r="AC16" s="17">
        <v>0.16823331626461399</v>
      </c>
      <c r="AD16" s="17">
        <v>0.30323243426551599</v>
      </c>
      <c r="AE16" s="17"/>
      <c r="AF16" s="17">
        <v>0.13266480714878301</v>
      </c>
      <c r="AG16" s="17">
        <v>0.18847424627023701</v>
      </c>
      <c r="AH16" s="17">
        <v>0.19552786241298301</v>
      </c>
      <c r="AI16" s="17"/>
      <c r="AJ16" s="17">
        <v>0.13223981930954501</v>
      </c>
      <c r="AK16" s="17">
        <v>0.205765255327062</v>
      </c>
      <c r="AL16" s="17">
        <v>0.19089206439781101</v>
      </c>
      <c r="AM16" s="17">
        <v>0.12304732263078701</v>
      </c>
      <c r="AN16" s="17">
        <v>0.19409949390690001</v>
      </c>
      <c r="AO16" s="17"/>
      <c r="AP16" s="17">
        <v>0.127910294219405</v>
      </c>
      <c r="AQ16" s="17">
        <v>0.21084613528337401</v>
      </c>
      <c r="AR16" s="17">
        <v>0.18783044822726699</v>
      </c>
      <c r="AS16" s="17"/>
      <c r="AT16" s="17">
        <v>0.111015852991805</v>
      </c>
      <c r="AU16" s="17">
        <v>0.24214753705196501</v>
      </c>
      <c r="AV16" s="17">
        <v>0.13717889376122</v>
      </c>
      <c r="AW16" s="17">
        <v>0.18293581299748399</v>
      </c>
      <c r="AX16" s="17">
        <v>0.22671710174931101</v>
      </c>
      <c r="AY16" s="17">
        <v>0.20705168656049899</v>
      </c>
    </row>
    <row r="17" spans="2:51" ht="43.5" x14ac:dyDescent="0.35">
      <c r="B17" s="18" t="s">
        <v>459</v>
      </c>
      <c r="C17" s="17">
        <v>0.108781232780557</v>
      </c>
      <c r="D17" s="17">
        <v>0.120696458861244</v>
      </c>
      <c r="E17" s="17">
        <v>9.7692892143276006E-2</v>
      </c>
      <c r="F17" s="17"/>
      <c r="G17" s="17">
        <v>0.12659784708533001</v>
      </c>
      <c r="H17" s="17">
        <v>0.12236587155532599</v>
      </c>
      <c r="I17" s="17">
        <v>0.10777223729648699</v>
      </c>
      <c r="J17" s="17">
        <v>9.0009500907514306E-2</v>
      </c>
      <c r="K17" s="17">
        <v>0.102246789886491</v>
      </c>
      <c r="L17" s="17">
        <v>0.106353364426959</v>
      </c>
      <c r="M17" s="17"/>
      <c r="N17" s="17">
        <v>0.122994700844724</v>
      </c>
      <c r="O17" s="17">
        <v>0.11064625701372099</v>
      </c>
      <c r="P17" s="17">
        <v>0.10695215857863601</v>
      </c>
      <c r="Q17" s="17">
        <v>9.4484652917544695E-2</v>
      </c>
      <c r="R17" s="17"/>
      <c r="S17" s="17">
        <v>0.12166684363677301</v>
      </c>
      <c r="T17" s="17">
        <v>0.100474313596503</v>
      </c>
      <c r="U17" s="17">
        <v>0.120057219032141</v>
      </c>
      <c r="V17" s="17">
        <v>0.10525192084177599</v>
      </c>
      <c r="W17" s="17">
        <v>0.13071967249925801</v>
      </c>
      <c r="X17" s="17">
        <v>9.0569989730602596E-2</v>
      </c>
      <c r="Y17" s="17">
        <v>9.0951978601146594E-2</v>
      </c>
      <c r="Z17" s="17">
        <v>0.118815372383965</v>
      </c>
      <c r="AA17" s="17">
        <v>0.10661574318189899</v>
      </c>
      <c r="AB17" s="17">
        <v>0.11701410478537499</v>
      </c>
      <c r="AC17" s="17">
        <v>0.109612605295971</v>
      </c>
      <c r="AD17" s="17">
        <v>8.4680752723366601E-2</v>
      </c>
      <c r="AE17" s="17"/>
      <c r="AF17" s="17">
        <v>9.90960704080006E-2</v>
      </c>
      <c r="AG17" s="17">
        <v>0.12049097872120799</v>
      </c>
      <c r="AH17" s="17">
        <v>0.10309324677338</v>
      </c>
      <c r="AI17" s="17"/>
      <c r="AJ17" s="17">
        <v>0.10359099437293801</v>
      </c>
      <c r="AK17" s="17">
        <v>0.14143771051808901</v>
      </c>
      <c r="AL17" s="17">
        <v>0.13208599946463501</v>
      </c>
      <c r="AM17" s="17">
        <v>1.6473826283012999E-2</v>
      </c>
      <c r="AN17" s="17">
        <v>8.4696606064680893E-2</v>
      </c>
      <c r="AO17" s="17"/>
      <c r="AP17" s="17">
        <v>0.119147304070864</v>
      </c>
      <c r="AQ17" s="17">
        <v>0.12936063218454799</v>
      </c>
      <c r="AR17" s="17">
        <v>0.156309094745535</v>
      </c>
      <c r="AS17" s="17"/>
      <c r="AT17" s="17">
        <v>0.11791487336209</v>
      </c>
      <c r="AU17" s="17">
        <v>0.109345217034891</v>
      </c>
      <c r="AV17" s="17">
        <v>0.108168981501713</v>
      </c>
      <c r="AW17" s="17">
        <v>8.7996965444784206E-2</v>
      </c>
      <c r="AX17" s="17">
        <v>0.10291561726762601</v>
      </c>
      <c r="AY17" s="17">
        <v>0.11477622645380101</v>
      </c>
    </row>
    <row r="18" spans="2:51" ht="29" x14ac:dyDescent="0.35">
      <c r="B18" s="18" t="s">
        <v>460</v>
      </c>
      <c r="C18" s="17">
        <v>8.0223393104503896E-2</v>
      </c>
      <c r="D18" s="17">
        <v>9.5786804258842201E-2</v>
      </c>
      <c r="E18" s="17">
        <v>6.4833829439409199E-2</v>
      </c>
      <c r="F18" s="17"/>
      <c r="G18" s="17">
        <v>0.112381392399498</v>
      </c>
      <c r="H18" s="17">
        <v>0.109249918553601</v>
      </c>
      <c r="I18" s="17">
        <v>7.8350740124541296E-2</v>
      </c>
      <c r="J18" s="17">
        <v>5.9803561873048E-2</v>
      </c>
      <c r="K18" s="17">
        <v>5.2993465790214002E-2</v>
      </c>
      <c r="L18" s="17">
        <v>7.1662745170299802E-2</v>
      </c>
      <c r="M18" s="17"/>
      <c r="N18" s="17">
        <v>9.0184963550108299E-2</v>
      </c>
      <c r="O18" s="17">
        <v>8.3102479205759694E-2</v>
      </c>
      <c r="P18" s="17">
        <v>6.9033124311665806E-2</v>
      </c>
      <c r="Q18" s="17">
        <v>7.5525037410714396E-2</v>
      </c>
      <c r="R18" s="17"/>
      <c r="S18" s="17">
        <v>0.108161409290149</v>
      </c>
      <c r="T18" s="17">
        <v>7.80002209371327E-2</v>
      </c>
      <c r="U18" s="17">
        <v>9.0593921369883895E-2</v>
      </c>
      <c r="V18" s="17">
        <v>7.7002444538867204E-2</v>
      </c>
      <c r="W18" s="17">
        <v>6.3955248018583696E-2</v>
      </c>
      <c r="X18" s="17">
        <v>9.3052675187912701E-2</v>
      </c>
      <c r="Y18" s="17">
        <v>6.2796833182772197E-2</v>
      </c>
      <c r="Z18" s="17">
        <v>9.3590192579958306E-2</v>
      </c>
      <c r="AA18" s="17">
        <v>5.1144052494275401E-2</v>
      </c>
      <c r="AB18" s="17">
        <v>8.1468977451637198E-2</v>
      </c>
      <c r="AC18" s="17">
        <v>8.6251510384425495E-2</v>
      </c>
      <c r="AD18" s="17">
        <v>6.2347135970399502E-2</v>
      </c>
      <c r="AE18" s="17"/>
      <c r="AF18" s="17">
        <v>7.4763076868514897E-2</v>
      </c>
      <c r="AG18" s="17">
        <v>7.9170731593011703E-2</v>
      </c>
      <c r="AH18" s="17">
        <v>8.4904496110591601E-2</v>
      </c>
      <c r="AI18" s="17"/>
      <c r="AJ18" s="17">
        <v>7.3225155352303395E-2</v>
      </c>
      <c r="AK18" s="17">
        <v>9.5523790785067994E-2</v>
      </c>
      <c r="AL18" s="17">
        <v>0.102696826259472</v>
      </c>
      <c r="AM18" s="17">
        <v>0</v>
      </c>
      <c r="AN18" s="17">
        <v>7.8879356292886102E-2</v>
      </c>
      <c r="AO18" s="17"/>
      <c r="AP18" s="17">
        <v>8.3624253339395105E-2</v>
      </c>
      <c r="AQ18" s="17">
        <v>8.5689064007456295E-2</v>
      </c>
      <c r="AR18" s="17">
        <v>9.4000254935867097E-2</v>
      </c>
      <c r="AS18" s="17"/>
      <c r="AT18" s="17">
        <v>8.0608972844855006E-2</v>
      </c>
      <c r="AU18" s="17">
        <v>7.3789095450045805E-2</v>
      </c>
      <c r="AV18" s="17">
        <v>8.1595575185179695E-2</v>
      </c>
      <c r="AW18" s="17">
        <v>7.4405919738953399E-2</v>
      </c>
      <c r="AX18" s="17">
        <v>8.9499950862300698E-2</v>
      </c>
      <c r="AY18" s="17">
        <v>8.2178025856998002E-2</v>
      </c>
    </row>
    <row r="19" spans="2:51" x14ac:dyDescent="0.35">
      <c r="B19" s="18" t="s">
        <v>399</v>
      </c>
      <c r="C19" s="17">
        <v>7.0681810910978901E-2</v>
      </c>
      <c r="D19" s="17">
        <v>5.47745438630333E-2</v>
      </c>
      <c r="E19" s="17">
        <v>8.60875693505435E-2</v>
      </c>
      <c r="F19" s="17"/>
      <c r="G19" s="17">
        <v>5.8019847810379402E-2</v>
      </c>
      <c r="H19" s="17">
        <v>7.7870147644242299E-2</v>
      </c>
      <c r="I19" s="17">
        <v>5.61266611972654E-2</v>
      </c>
      <c r="J19" s="17">
        <v>7.7477309722746301E-2</v>
      </c>
      <c r="K19" s="17">
        <v>9.0461555915387903E-2</v>
      </c>
      <c r="L19" s="17">
        <v>6.63120790725827E-2</v>
      </c>
      <c r="M19" s="17"/>
      <c r="N19" s="17">
        <v>4.5206030361855103E-2</v>
      </c>
      <c r="O19" s="17">
        <v>6.4685669645631799E-2</v>
      </c>
      <c r="P19" s="17">
        <v>7.2215949215997693E-2</v>
      </c>
      <c r="Q19" s="17">
        <v>0.10193935114336</v>
      </c>
      <c r="R19" s="17"/>
      <c r="S19" s="17">
        <v>7.5338618614369704E-2</v>
      </c>
      <c r="T19" s="17">
        <v>9.5219015095698897E-2</v>
      </c>
      <c r="U19" s="17">
        <v>6.7579824302601899E-2</v>
      </c>
      <c r="V19" s="17">
        <v>0.105404944628274</v>
      </c>
      <c r="W19" s="17">
        <v>4.8506652344167102E-2</v>
      </c>
      <c r="X19" s="17">
        <v>6.1964204182544502E-2</v>
      </c>
      <c r="Y19" s="17">
        <v>6.0986933092734598E-2</v>
      </c>
      <c r="Z19" s="17">
        <v>6.4696539897503305E-2</v>
      </c>
      <c r="AA19" s="17">
        <v>7.1147947261711295E-2</v>
      </c>
      <c r="AB19" s="17">
        <v>4.8958015006927397E-2</v>
      </c>
      <c r="AC19" s="17">
        <v>4.8803365033323602E-2</v>
      </c>
      <c r="AD19" s="17">
        <v>5.8499526683140297E-2</v>
      </c>
      <c r="AE19" s="17"/>
      <c r="AF19" s="17">
        <v>7.2056290951672097E-2</v>
      </c>
      <c r="AG19" s="17">
        <v>5.6351972554414299E-2</v>
      </c>
      <c r="AH19" s="17">
        <v>9.9155004907489103E-2</v>
      </c>
      <c r="AI19" s="17"/>
      <c r="AJ19" s="17">
        <v>6.9618315706715894E-2</v>
      </c>
      <c r="AK19" s="17">
        <v>5.6171468608306699E-2</v>
      </c>
      <c r="AL19" s="17">
        <v>4.1207438036767401E-2</v>
      </c>
      <c r="AM19" s="17">
        <v>0.1621176335209</v>
      </c>
      <c r="AN19" s="17">
        <v>0.10900991882120201</v>
      </c>
      <c r="AO19" s="17"/>
      <c r="AP19" s="17">
        <v>6.7923115451817395E-2</v>
      </c>
      <c r="AQ19" s="17">
        <v>4.8795317628198297E-2</v>
      </c>
      <c r="AR19" s="17">
        <v>3.5484246622379499E-2</v>
      </c>
      <c r="AS19" s="17"/>
      <c r="AT19" s="17">
        <v>5.8072747572414499E-2</v>
      </c>
      <c r="AU19" s="17">
        <v>6.3228698808682496E-2</v>
      </c>
      <c r="AV19" s="17">
        <v>8.3626978235227398E-2</v>
      </c>
      <c r="AW19" s="17">
        <v>0.14087335290210501</v>
      </c>
      <c r="AX19" s="17">
        <v>6.5809872375305598E-2</v>
      </c>
      <c r="AY19" s="17">
        <v>4.4568280482420598E-2</v>
      </c>
    </row>
    <row r="20" spans="2:51" ht="43.5" x14ac:dyDescent="0.35">
      <c r="B20" s="18" t="s">
        <v>461</v>
      </c>
      <c r="C20" s="17">
        <v>6.6242330655896506E-2</v>
      </c>
      <c r="D20" s="17">
        <v>7.5223599719008993E-2</v>
      </c>
      <c r="E20" s="17">
        <v>5.7806997035406003E-2</v>
      </c>
      <c r="F20" s="17"/>
      <c r="G20" s="17">
        <v>5.76955137378675E-2</v>
      </c>
      <c r="H20" s="17">
        <v>7.9423480732109905E-2</v>
      </c>
      <c r="I20" s="17">
        <v>7.9965823979298703E-2</v>
      </c>
      <c r="J20" s="17">
        <v>5.21956691074612E-2</v>
      </c>
      <c r="K20" s="17">
        <v>6.0187782230885202E-2</v>
      </c>
      <c r="L20" s="17">
        <v>6.5496531780715198E-2</v>
      </c>
      <c r="M20" s="17"/>
      <c r="N20" s="17">
        <v>6.7998397187579898E-2</v>
      </c>
      <c r="O20" s="17">
        <v>6.1097611273594303E-2</v>
      </c>
      <c r="P20" s="17">
        <v>6.5889977710822695E-2</v>
      </c>
      <c r="Q20" s="17">
        <v>6.9943788466260606E-2</v>
      </c>
      <c r="R20" s="17"/>
      <c r="S20" s="17">
        <v>6.8933106896920004E-2</v>
      </c>
      <c r="T20" s="17">
        <v>5.1242335968937E-2</v>
      </c>
      <c r="U20" s="17">
        <v>5.87420772908041E-2</v>
      </c>
      <c r="V20" s="17">
        <v>5.13036125326733E-2</v>
      </c>
      <c r="W20" s="17">
        <v>8.6075187976428102E-2</v>
      </c>
      <c r="X20" s="17">
        <v>6.8993693203803094E-2</v>
      </c>
      <c r="Y20" s="17">
        <v>8.0922913104075705E-2</v>
      </c>
      <c r="Z20" s="17">
        <v>6.7175726309642095E-2</v>
      </c>
      <c r="AA20" s="17">
        <v>6.3103588494268198E-2</v>
      </c>
      <c r="AB20" s="17">
        <v>7.5908891418901003E-2</v>
      </c>
      <c r="AC20" s="17">
        <v>7.6050103103527694E-2</v>
      </c>
      <c r="AD20" s="17">
        <v>5.4712670734435698E-2</v>
      </c>
      <c r="AE20" s="17"/>
      <c r="AF20" s="17">
        <v>8.4051350633856103E-2</v>
      </c>
      <c r="AG20" s="17">
        <v>5.4301749409280599E-2</v>
      </c>
      <c r="AH20" s="17">
        <v>6.22110977683464E-2</v>
      </c>
      <c r="AI20" s="17"/>
      <c r="AJ20" s="17">
        <v>8.3291869395738904E-2</v>
      </c>
      <c r="AK20" s="17">
        <v>7.5572281715359901E-2</v>
      </c>
      <c r="AL20" s="17">
        <v>4.1495106748986599E-2</v>
      </c>
      <c r="AM20" s="17">
        <v>0.109216800069756</v>
      </c>
      <c r="AN20" s="17">
        <v>4.60461974765713E-2</v>
      </c>
      <c r="AO20" s="17"/>
      <c r="AP20" s="17">
        <v>8.8037799588368604E-2</v>
      </c>
      <c r="AQ20" s="17">
        <v>6.2133226868546602E-2</v>
      </c>
      <c r="AR20" s="17">
        <v>3.8452314707353698E-2</v>
      </c>
      <c r="AS20" s="17"/>
      <c r="AT20" s="17">
        <v>6.7880797479945201E-2</v>
      </c>
      <c r="AU20" s="17">
        <v>5.9084048545765898E-2</v>
      </c>
      <c r="AV20" s="17">
        <v>5.9771841569450299E-2</v>
      </c>
      <c r="AW20" s="17">
        <v>6.4190905446408694E-2</v>
      </c>
      <c r="AX20" s="17">
        <v>7.5880696012920704E-2</v>
      </c>
      <c r="AY20" s="17">
        <v>6.7402844139061294E-2</v>
      </c>
    </row>
    <row r="21" spans="2:51" x14ac:dyDescent="0.35">
      <c r="B21" s="18" t="s">
        <v>173</v>
      </c>
      <c r="C21" s="19">
        <v>5.6595784158387299E-2</v>
      </c>
      <c r="D21" s="19">
        <v>5.5564207981861603E-2</v>
      </c>
      <c r="E21" s="19">
        <v>5.7338351828521303E-2</v>
      </c>
      <c r="F21" s="19"/>
      <c r="G21" s="19">
        <v>2.0353069875035198E-2</v>
      </c>
      <c r="H21" s="19">
        <v>3.44859345080702E-2</v>
      </c>
      <c r="I21" s="19">
        <v>3.82598543660575E-2</v>
      </c>
      <c r="J21" s="19">
        <v>5.8278014430111102E-2</v>
      </c>
      <c r="K21" s="19">
        <v>8.3523952159978695E-2</v>
      </c>
      <c r="L21" s="19">
        <v>9.4013622578841896E-2</v>
      </c>
      <c r="M21" s="19"/>
      <c r="N21" s="19">
        <v>4.6125017240643197E-2</v>
      </c>
      <c r="O21" s="19">
        <v>4.7954111375506897E-2</v>
      </c>
      <c r="P21" s="19">
        <v>5.9810895196937601E-2</v>
      </c>
      <c r="Q21" s="19">
        <v>7.3881504980891799E-2</v>
      </c>
      <c r="R21" s="19"/>
      <c r="S21" s="19">
        <v>3.6987474630320802E-2</v>
      </c>
      <c r="T21" s="19">
        <v>6.4370199983811396E-2</v>
      </c>
      <c r="U21" s="19">
        <v>9.1689862261590399E-2</v>
      </c>
      <c r="V21" s="19">
        <v>5.7056436074556398E-2</v>
      </c>
      <c r="W21" s="19">
        <v>5.2841618314685902E-2</v>
      </c>
      <c r="X21" s="19">
        <v>4.30481380234339E-2</v>
      </c>
      <c r="Y21" s="19">
        <v>5.9583396281241999E-2</v>
      </c>
      <c r="Z21" s="19">
        <v>2.2087955638743301E-2</v>
      </c>
      <c r="AA21" s="19">
        <v>4.52284454185529E-2</v>
      </c>
      <c r="AB21" s="19">
        <v>8.2683166974098499E-2</v>
      </c>
      <c r="AC21" s="19">
        <v>5.29327819840845E-2</v>
      </c>
      <c r="AD21" s="19">
        <v>7.6379269371382202E-2</v>
      </c>
      <c r="AE21" s="19"/>
      <c r="AF21" s="19">
        <v>7.7259589122956301E-2</v>
      </c>
      <c r="AG21" s="19">
        <v>4.5332966759211599E-2</v>
      </c>
      <c r="AH21" s="19">
        <v>5.51406679652705E-2</v>
      </c>
      <c r="AI21" s="19"/>
      <c r="AJ21" s="19">
        <v>7.6392746247172599E-2</v>
      </c>
      <c r="AK21" s="19">
        <v>3.2888770636246699E-2</v>
      </c>
      <c r="AL21" s="19">
        <v>3.3652909489090298E-2</v>
      </c>
      <c r="AM21" s="19">
        <v>9.4164125345001098E-2</v>
      </c>
      <c r="AN21" s="19">
        <v>5.2331013573161403E-2</v>
      </c>
      <c r="AO21" s="19"/>
      <c r="AP21" s="19">
        <v>7.2157756913099197E-2</v>
      </c>
      <c r="AQ21" s="19">
        <v>3.3043189689593598E-2</v>
      </c>
      <c r="AR21" s="19">
        <v>1.40061272802146E-2</v>
      </c>
      <c r="AS21" s="19"/>
      <c r="AT21" s="19">
        <v>7.2992829004996401E-2</v>
      </c>
      <c r="AU21" s="19">
        <v>2.9614335703716001E-2</v>
      </c>
      <c r="AV21" s="19">
        <v>6.4387767524266101E-2</v>
      </c>
      <c r="AW21" s="19">
        <v>6.8029489034095697E-2</v>
      </c>
      <c r="AX21" s="19">
        <v>5.3718697391846801E-2</v>
      </c>
      <c r="AY21" s="19">
        <v>3.8480757225798599E-2</v>
      </c>
    </row>
    <row r="22" spans="2:51" x14ac:dyDescent="0.35">
      <c r="B22" s="16"/>
    </row>
    <row r="23" spans="2:51" x14ac:dyDescent="0.35">
      <c r="B23" t="s">
        <v>77</v>
      </c>
    </row>
    <row r="24" spans="2:51" x14ac:dyDescent="0.35">
      <c r="B24" t="s">
        <v>78</v>
      </c>
    </row>
    <row r="26" spans="2:51" x14ac:dyDescent="0.35">
      <c r="B26"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Y30"/>
  <sheetViews>
    <sheetView showGridLines="0" workbookViewId="0">
      <pane xSplit="2" topLeftCell="C1" activePane="topRight" state="frozen"/>
      <selection activeCell="B19" sqref="B19"/>
      <selection pane="topRight" activeCell="E10" sqref="E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476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463</v>
      </c>
      <c r="C9" s="17">
        <v>0.38022261623008202</v>
      </c>
      <c r="D9" s="17">
        <v>0.33947178039611903</v>
      </c>
      <c r="E9" s="17">
        <v>0.42001601059337101</v>
      </c>
      <c r="F9" s="17"/>
      <c r="G9" s="17">
        <v>0.33616058375307301</v>
      </c>
      <c r="H9" s="17">
        <v>0.41106387231524599</v>
      </c>
      <c r="I9" s="17">
        <v>0.46284787850200099</v>
      </c>
      <c r="J9" s="17">
        <v>0.45303815448844098</v>
      </c>
      <c r="K9" s="17">
        <v>0.367826551873212</v>
      </c>
      <c r="L9" s="17">
        <v>0.26671879412018501</v>
      </c>
      <c r="M9" s="17"/>
      <c r="N9" s="17">
        <v>0.31340511139711602</v>
      </c>
      <c r="O9" s="17">
        <v>0.40541229143113899</v>
      </c>
      <c r="P9" s="17">
        <v>0.37150822924652299</v>
      </c>
      <c r="Q9" s="17">
        <v>0.43384013641240399</v>
      </c>
      <c r="R9" s="17"/>
      <c r="S9" s="17">
        <v>0.29261521061039902</v>
      </c>
      <c r="T9" s="17">
        <v>0.37589168921187899</v>
      </c>
      <c r="U9" s="17">
        <v>0.40794170975296501</v>
      </c>
      <c r="V9" s="17">
        <v>0.39386931203588799</v>
      </c>
      <c r="W9" s="17">
        <v>0.39479457282295799</v>
      </c>
      <c r="X9" s="17">
        <v>0.377690361884857</v>
      </c>
      <c r="Y9" s="17">
        <v>0.40530202029884499</v>
      </c>
      <c r="Z9" s="17">
        <v>0.34589219356411299</v>
      </c>
      <c r="AA9" s="17">
        <v>0.40399999489245803</v>
      </c>
      <c r="AB9" s="17">
        <v>0.39784299164967202</v>
      </c>
      <c r="AC9" s="17">
        <v>0.39181833601914801</v>
      </c>
      <c r="AD9" s="17">
        <v>0.486253835630159</v>
      </c>
      <c r="AE9" s="17"/>
      <c r="AF9" s="17">
        <v>0.37768701984936298</v>
      </c>
      <c r="AG9" s="17">
        <v>0.37065170226889299</v>
      </c>
      <c r="AH9" s="17">
        <v>0.40136806632331601</v>
      </c>
      <c r="AI9" s="17"/>
      <c r="AJ9" s="17">
        <v>0.34065002299571501</v>
      </c>
      <c r="AK9" s="17">
        <v>0.39430307465036701</v>
      </c>
      <c r="AL9" s="17">
        <v>0.360419350663436</v>
      </c>
      <c r="AM9" s="17">
        <v>0.345140622725159</v>
      </c>
      <c r="AN9" s="17">
        <v>0.43674771425119102</v>
      </c>
      <c r="AO9" s="17"/>
      <c r="AP9" s="17">
        <v>0.300341222748365</v>
      </c>
      <c r="AQ9" s="17">
        <v>0.408134608894821</v>
      </c>
      <c r="AR9" s="17">
        <v>0.37565667259349</v>
      </c>
      <c r="AS9" s="17"/>
      <c r="AT9" s="17">
        <v>0.28728010842222401</v>
      </c>
      <c r="AU9" s="17">
        <v>0.49493644141989201</v>
      </c>
      <c r="AV9" s="17">
        <v>0.39926886607992301</v>
      </c>
      <c r="AW9" s="17">
        <v>0.39034390231703298</v>
      </c>
      <c r="AX9" s="17">
        <v>0.39208076527171098</v>
      </c>
      <c r="AY9" s="17">
        <v>0.42445332050086998</v>
      </c>
    </row>
    <row r="10" spans="2:51" ht="43.5" x14ac:dyDescent="0.35">
      <c r="B10" s="18" t="s">
        <v>397</v>
      </c>
      <c r="C10" s="17">
        <v>0.156271234443042</v>
      </c>
      <c r="D10" s="17">
        <v>0.17199889753501099</v>
      </c>
      <c r="E10" s="17">
        <v>0.141183415830686</v>
      </c>
      <c r="F10" s="17"/>
      <c r="G10" s="17">
        <v>0.136552593544776</v>
      </c>
      <c r="H10" s="17">
        <v>0.156629455888977</v>
      </c>
      <c r="I10" s="17">
        <v>0.170498016483457</v>
      </c>
      <c r="J10" s="17">
        <v>0.123580558201698</v>
      </c>
      <c r="K10" s="17">
        <v>0.15381000213249599</v>
      </c>
      <c r="L10" s="17">
        <v>0.18559236586375499</v>
      </c>
      <c r="M10" s="17"/>
      <c r="N10" s="17">
        <v>0.174617081478943</v>
      </c>
      <c r="O10" s="17">
        <v>0.17576502302050101</v>
      </c>
      <c r="P10" s="17">
        <v>0.140365787693226</v>
      </c>
      <c r="Q10" s="17">
        <v>0.12804443082897199</v>
      </c>
      <c r="R10" s="17"/>
      <c r="S10" s="17">
        <v>0.13046549162354401</v>
      </c>
      <c r="T10" s="17">
        <v>0.16245356416826001</v>
      </c>
      <c r="U10" s="17">
        <v>0.145745337772791</v>
      </c>
      <c r="V10" s="17">
        <v>0.17390183484944499</v>
      </c>
      <c r="W10" s="17">
        <v>0.12163091993165299</v>
      </c>
      <c r="X10" s="17">
        <v>0.17461382807211201</v>
      </c>
      <c r="Y10" s="17">
        <v>0.15725194927428801</v>
      </c>
      <c r="Z10" s="17">
        <v>0.23736036074974301</v>
      </c>
      <c r="AA10" s="17">
        <v>0.138930922020784</v>
      </c>
      <c r="AB10" s="17">
        <v>0.15833306506865899</v>
      </c>
      <c r="AC10" s="17">
        <v>0.174879349642939</v>
      </c>
      <c r="AD10" s="17">
        <v>0.16664629460532401</v>
      </c>
      <c r="AE10" s="17"/>
      <c r="AF10" s="17">
        <v>0.162002420069075</v>
      </c>
      <c r="AG10" s="17">
        <v>0.157851964082656</v>
      </c>
      <c r="AH10" s="17">
        <v>0.14114584678757799</v>
      </c>
      <c r="AI10" s="17"/>
      <c r="AJ10" s="17">
        <v>0.18581176721256701</v>
      </c>
      <c r="AK10" s="17">
        <v>0.13890473031295</v>
      </c>
      <c r="AL10" s="17">
        <v>0.17767958090555699</v>
      </c>
      <c r="AM10" s="17">
        <v>0.19685854256899499</v>
      </c>
      <c r="AN10" s="17">
        <v>0.13603347709316599</v>
      </c>
      <c r="AO10" s="17"/>
      <c r="AP10" s="17">
        <v>0.17944577190217301</v>
      </c>
      <c r="AQ10" s="17">
        <v>0.150362175365125</v>
      </c>
      <c r="AR10" s="17">
        <v>0.17073820323769101</v>
      </c>
      <c r="AS10" s="17"/>
      <c r="AT10" s="17">
        <v>0.19177381435423899</v>
      </c>
      <c r="AU10" s="17">
        <v>0.16879862334013401</v>
      </c>
      <c r="AV10" s="17">
        <v>0.10822745620906001</v>
      </c>
      <c r="AW10" s="17">
        <v>0.121760980823438</v>
      </c>
      <c r="AX10" s="17">
        <v>0.10357124324096199</v>
      </c>
      <c r="AY10" s="17">
        <v>0.19139550240217901</v>
      </c>
    </row>
    <row r="11" spans="2:51" ht="29" x14ac:dyDescent="0.35">
      <c r="B11" s="18" t="s">
        <v>464</v>
      </c>
      <c r="C11" s="17">
        <v>0.14778125688004201</v>
      </c>
      <c r="D11" s="17">
        <v>0.16727218879158101</v>
      </c>
      <c r="E11" s="17">
        <v>0.129029130597303</v>
      </c>
      <c r="F11" s="17"/>
      <c r="G11" s="17">
        <v>0.14067532192013099</v>
      </c>
      <c r="H11" s="17">
        <v>0.14446099764614301</v>
      </c>
      <c r="I11" s="17">
        <v>0.173910051747208</v>
      </c>
      <c r="J11" s="17">
        <v>0.14382894898658799</v>
      </c>
      <c r="K11" s="17">
        <v>0.16265786876792601</v>
      </c>
      <c r="L11" s="17">
        <v>0.127222353522984</v>
      </c>
      <c r="M11" s="17"/>
      <c r="N11" s="17">
        <v>0.17397685724506201</v>
      </c>
      <c r="O11" s="17">
        <v>0.16547026884421301</v>
      </c>
      <c r="P11" s="17">
        <v>0.119118347938017</v>
      </c>
      <c r="Q11" s="17">
        <v>0.125109658805794</v>
      </c>
      <c r="R11" s="17"/>
      <c r="S11" s="17">
        <v>0.187791665362667</v>
      </c>
      <c r="T11" s="17">
        <v>0.16185368422358401</v>
      </c>
      <c r="U11" s="17">
        <v>0.13068172597361499</v>
      </c>
      <c r="V11" s="17">
        <v>0.12752491337274</v>
      </c>
      <c r="W11" s="17">
        <v>0.12877161471802401</v>
      </c>
      <c r="X11" s="17">
        <v>0.16013112143761199</v>
      </c>
      <c r="Y11" s="17">
        <v>0.131041077674736</v>
      </c>
      <c r="Z11" s="17">
        <v>0.123642781838533</v>
      </c>
      <c r="AA11" s="17">
        <v>0.16470419641020201</v>
      </c>
      <c r="AB11" s="17">
        <v>0.131216757259495</v>
      </c>
      <c r="AC11" s="17">
        <v>0.10755846392282301</v>
      </c>
      <c r="AD11" s="17">
        <v>0.14488955676485901</v>
      </c>
      <c r="AE11" s="17"/>
      <c r="AF11" s="17">
        <v>0.14086438145461799</v>
      </c>
      <c r="AG11" s="17">
        <v>0.167542179030709</v>
      </c>
      <c r="AH11" s="17">
        <v>0.120313293974771</v>
      </c>
      <c r="AI11" s="17"/>
      <c r="AJ11" s="17">
        <v>0.14052088521329301</v>
      </c>
      <c r="AK11" s="17">
        <v>0.160229070901833</v>
      </c>
      <c r="AL11" s="17">
        <v>0.19670582423040001</v>
      </c>
      <c r="AM11" s="17">
        <v>0.11472676194485799</v>
      </c>
      <c r="AN11" s="17">
        <v>0.114110505804186</v>
      </c>
      <c r="AO11" s="17"/>
      <c r="AP11" s="17">
        <v>0.143545120494702</v>
      </c>
      <c r="AQ11" s="17">
        <v>0.15094254956420999</v>
      </c>
      <c r="AR11" s="17">
        <v>0.18298116268867201</v>
      </c>
      <c r="AS11" s="17"/>
      <c r="AT11" s="17">
        <v>0.15198265944109701</v>
      </c>
      <c r="AU11" s="17">
        <v>0.19218257962656801</v>
      </c>
      <c r="AV11" s="17">
        <v>0.11279725624406201</v>
      </c>
      <c r="AW11" s="17">
        <v>0.118564486065801</v>
      </c>
      <c r="AX11" s="17">
        <v>0.110485201553846</v>
      </c>
      <c r="AY11" s="17">
        <v>0.178788869855216</v>
      </c>
    </row>
    <row r="12" spans="2:51" ht="43.5" x14ac:dyDescent="0.35">
      <c r="B12" s="18" t="s">
        <v>465</v>
      </c>
      <c r="C12" s="17">
        <v>0.14316442777693</v>
      </c>
      <c r="D12" s="17">
        <v>0.15062295693949501</v>
      </c>
      <c r="E12" s="17">
        <v>0.13499751625447101</v>
      </c>
      <c r="F12" s="17"/>
      <c r="G12" s="17">
        <v>0.14666232927827599</v>
      </c>
      <c r="H12" s="17">
        <v>0.13757556232968901</v>
      </c>
      <c r="I12" s="17">
        <v>0.17412346068478601</v>
      </c>
      <c r="J12" s="17">
        <v>0.123224139299147</v>
      </c>
      <c r="K12" s="17">
        <v>0.157822138114253</v>
      </c>
      <c r="L12" s="17">
        <v>0.126590163541001</v>
      </c>
      <c r="M12" s="17"/>
      <c r="N12" s="17">
        <v>0.14719438572604501</v>
      </c>
      <c r="O12" s="17">
        <v>0.136813073567013</v>
      </c>
      <c r="P12" s="17">
        <v>0.14874594526531501</v>
      </c>
      <c r="Q12" s="17">
        <v>0.142357814655515</v>
      </c>
      <c r="R12" s="17"/>
      <c r="S12" s="17">
        <v>0.13120091884672899</v>
      </c>
      <c r="T12" s="17">
        <v>0.14712838333481601</v>
      </c>
      <c r="U12" s="17">
        <v>0.15723984833333901</v>
      </c>
      <c r="V12" s="17">
        <v>0.116750382696148</v>
      </c>
      <c r="W12" s="17">
        <v>0.149534587523484</v>
      </c>
      <c r="X12" s="17">
        <v>0.16494415388523101</v>
      </c>
      <c r="Y12" s="17">
        <v>0.18021479076164301</v>
      </c>
      <c r="Z12" s="17">
        <v>0.115728993048374</v>
      </c>
      <c r="AA12" s="17">
        <v>0.13024011956826101</v>
      </c>
      <c r="AB12" s="17">
        <v>0.146264853770497</v>
      </c>
      <c r="AC12" s="17">
        <v>9.6840450470896497E-2</v>
      </c>
      <c r="AD12" s="17">
        <v>0.19604653606701899</v>
      </c>
      <c r="AE12" s="17"/>
      <c r="AF12" s="17">
        <v>0.13210900457446401</v>
      </c>
      <c r="AG12" s="17">
        <v>0.15234140379283601</v>
      </c>
      <c r="AH12" s="17">
        <v>0.148882552597915</v>
      </c>
      <c r="AI12" s="17"/>
      <c r="AJ12" s="17">
        <v>0.13261711359153699</v>
      </c>
      <c r="AK12" s="17">
        <v>0.17068568505325299</v>
      </c>
      <c r="AL12" s="17">
        <v>0.13188153795424501</v>
      </c>
      <c r="AM12" s="17">
        <v>0.11552405917047601</v>
      </c>
      <c r="AN12" s="17">
        <v>0.13081750511791199</v>
      </c>
      <c r="AO12" s="17"/>
      <c r="AP12" s="17">
        <v>0.14435511282764299</v>
      </c>
      <c r="AQ12" s="17">
        <v>0.15905045264586801</v>
      </c>
      <c r="AR12" s="17">
        <v>0.12627499005169901</v>
      </c>
      <c r="AS12" s="17"/>
      <c r="AT12" s="17">
        <v>0.14220955672852501</v>
      </c>
      <c r="AU12" s="17">
        <v>0.15518791184941499</v>
      </c>
      <c r="AV12" s="17">
        <v>0.133009087486093</v>
      </c>
      <c r="AW12" s="17">
        <v>0.15203732218384</v>
      </c>
      <c r="AX12" s="17">
        <v>0.13363666572361199</v>
      </c>
      <c r="AY12" s="17">
        <v>0.12760273080163001</v>
      </c>
    </row>
    <row r="13" spans="2:51" ht="29" x14ac:dyDescent="0.35">
      <c r="B13" s="18" t="s">
        <v>466</v>
      </c>
      <c r="C13" s="17">
        <v>0.137955455830925</v>
      </c>
      <c r="D13" s="17">
        <v>0.145356761525057</v>
      </c>
      <c r="E13" s="17">
        <v>0.13141334063510199</v>
      </c>
      <c r="F13" s="17"/>
      <c r="G13" s="17">
        <v>0.15460726176390099</v>
      </c>
      <c r="H13" s="17">
        <v>0.14831902460809299</v>
      </c>
      <c r="I13" s="17">
        <v>0.126199203440678</v>
      </c>
      <c r="J13" s="17">
        <v>0.12524485220366599</v>
      </c>
      <c r="K13" s="17">
        <v>0.15501402012541601</v>
      </c>
      <c r="L13" s="17">
        <v>0.12693969933448501</v>
      </c>
      <c r="M13" s="17"/>
      <c r="N13" s="17">
        <v>0.159473735377965</v>
      </c>
      <c r="O13" s="17">
        <v>0.153448772539126</v>
      </c>
      <c r="P13" s="17">
        <v>0.115705078531461</v>
      </c>
      <c r="Q13" s="17">
        <v>0.11992768726595</v>
      </c>
      <c r="R13" s="17"/>
      <c r="S13" s="17">
        <v>0.17296656361578</v>
      </c>
      <c r="T13" s="17">
        <v>0.120634917337183</v>
      </c>
      <c r="U13" s="17">
        <v>0.109895901453223</v>
      </c>
      <c r="V13" s="17">
        <v>0.11924440163826699</v>
      </c>
      <c r="W13" s="17">
        <v>0.160499030317969</v>
      </c>
      <c r="X13" s="17">
        <v>0.169056416489727</v>
      </c>
      <c r="Y13" s="17">
        <v>0.12956743296783299</v>
      </c>
      <c r="Z13" s="17">
        <v>0.149640524107926</v>
      </c>
      <c r="AA13" s="17">
        <v>0.156935902224874</v>
      </c>
      <c r="AB13" s="17">
        <v>0.133915735329415</v>
      </c>
      <c r="AC13" s="17">
        <v>8.4618964247742706E-2</v>
      </c>
      <c r="AD13" s="17">
        <v>7.2534854520051303E-2</v>
      </c>
      <c r="AE13" s="17"/>
      <c r="AF13" s="17">
        <v>0.14334355169228399</v>
      </c>
      <c r="AG13" s="17">
        <v>0.13682725839387799</v>
      </c>
      <c r="AH13" s="17">
        <v>0.144358491094497</v>
      </c>
      <c r="AI13" s="17"/>
      <c r="AJ13" s="17">
        <v>0.13842752856217699</v>
      </c>
      <c r="AK13" s="17">
        <v>0.144960462751446</v>
      </c>
      <c r="AL13" s="17">
        <v>0.16183245318485601</v>
      </c>
      <c r="AM13" s="17">
        <v>0.17954674131937901</v>
      </c>
      <c r="AN13" s="17">
        <v>0.117423222705515</v>
      </c>
      <c r="AO13" s="17"/>
      <c r="AP13" s="17">
        <v>0.14852387217547</v>
      </c>
      <c r="AQ13" s="17">
        <v>0.13971496960492599</v>
      </c>
      <c r="AR13" s="17">
        <v>0.144967304757155</v>
      </c>
      <c r="AS13" s="17"/>
      <c r="AT13" s="17">
        <v>0.15134452921258901</v>
      </c>
      <c r="AU13" s="17">
        <v>0.153691972344322</v>
      </c>
      <c r="AV13" s="17">
        <v>0.120186821195069</v>
      </c>
      <c r="AW13" s="17">
        <v>0.120104338828683</v>
      </c>
      <c r="AX13" s="17">
        <v>0.114427882731559</v>
      </c>
      <c r="AY13" s="17">
        <v>8.9393411154819205E-2</v>
      </c>
    </row>
    <row r="14" spans="2:51" x14ac:dyDescent="0.35">
      <c r="B14" s="18" t="s">
        <v>467</v>
      </c>
      <c r="C14" s="17">
        <v>0.115992107889302</v>
      </c>
      <c r="D14" s="17">
        <v>0.121007706876696</v>
      </c>
      <c r="E14" s="17">
        <v>0.111211629855797</v>
      </c>
      <c r="F14" s="17"/>
      <c r="G14" s="17">
        <v>5.8781564240343101E-2</v>
      </c>
      <c r="H14" s="17">
        <v>5.9659433200762897E-2</v>
      </c>
      <c r="I14" s="17">
        <v>7.6715150712976604E-2</v>
      </c>
      <c r="J14" s="17">
        <v>0.113190860057352</v>
      </c>
      <c r="K14" s="17">
        <v>0.15435166990382301</v>
      </c>
      <c r="L14" s="17">
        <v>0.208008285780514</v>
      </c>
      <c r="M14" s="17"/>
      <c r="N14" s="17">
        <v>0.121518925101176</v>
      </c>
      <c r="O14" s="17">
        <v>9.1991547634583004E-2</v>
      </c>
      <c r="P14" s="17">
        <v>0.13732929323249099</v>
      </c>
      <c r="Q14" s="17">
        <v>0.117714092909809</v>
      </c>
      <c r="R14" s="17"/>
      <c r="S14" s="17">
        <v>0.102403236818251</v>
      </c>
      <c r="T14" s="17">
        <v>0.112529303742107</v>
      </c>
      <c r="U14" s="17">
        <v>0.117548554635045</v>
      </c>
      <c r="V14" s="17">
        <v>0.14252245815216999</v>
      </c>
      <c r="W14" s="17">
        <v>0.12635937765946301</v>
      </c>
      <c r="X14" s="17">
        <v>9.5169254636582198E-2</v>
      </c>
      <c r="Y14" s="17">
        <v>0.13629490793515001</v>
      </c>
      <c r="Z14" s="17">
        <v>0.119081552428592</v>
      </c>
      <c r="AA14" s="17">
        <v>9.0311077787002494E-2</v>
      </c>
      <c r="AB14" s="17">
        <v>0.122383634468182</v>
      </c>
      <c r="AC14" s="17">
        <v>0.139870630640796</v>
      </c>
      <c r="AD14" s="17">
        <v>0.12617074093377401</v>
      </c>
      <c r="AE14" s="17"/>
      <c r="AF14" s="17">
        <v>0.14216806920292099</v>
      </c>
      <c r="AG14" s="17">
        <v>0.119713767360662</v>
      </c>
      <c r="AH14" s="17">
        <v>8.2729829333667404E-2</v>
      </c>
      <c r="AI14" s="17"/>
      <c r="AJ14" s="17">
        <v>0.158839921037701</v>
      </c>
      <c r="AK14" s="17">
        <v>8.9451010436716105E-2</v>
      </c>
      <c r="AL14" s="17">
        <v>0.111810862209443</v>
      </c>
      <c r="AM14" s="17">
        <v>0.10427341477933701</v>
      </c>
      <c r="AN14" s="17">
        <v>0.10921286129685399</v>
      </c>
      <c r="AO14" s="17"/>
      <c r="AP14" s="17">
        <v>0.162853337840173</v>
      </c>
      <c r="AQ14" s="17">
        <v>9.1322477730782503E-2</v>
      </c>
      <c r="AR14" s="17">
        <v>0.112084964137469</v>
      </c>
      <c r="AS14" s="17"/>
      <c r="AT14" s="17">
        <v>0.18101771046708701</v>
      </c>
      <c r="AU14" s="17">
        <v>7.6303594896368399E-2</v>
      </c>
      <c r="AV14" s="17">
        <v>7.7461508489434103E-2</v>
      </c>
      <c r="AW14" s="17">
        <v>8.1701408152980506E-2</v>
      </c>
      <c r="AX14" s="17">
        <v>8.4006818983907897E-2</v>
      </c>
      <c r="AY14" s="17">
        <v>7.6092336031996999E-2</v>
      </c>
    </row>
    <row r="15" spans="2:51" ht="43.5" x14ac:dyDescent="0.35">
      <c r="B15" s="18" t="s">
        <v>468</v>
      </c>
      <c r="C15" s="17">
        <v>0.11161127212251799</v>
      </c>
      <c r="D15" s="17">
        <v>0.126472769403981</v>
      </c>
      <c r="E15" s="17">
        <v>9.7197233305893901E-2</v>
      </c>
      <c r="F15" s="17"/>
      <c r="G15" s="17">
        <v>0.18357938297714699</v>
      </c>
      <c r="H15" s="17">
        <v>0.124262185095182</v>
      </c>
      <c r="I15" s="17">
        <v>0.12947171784768299</v>
      </c>
      <c r="J15" s="17">
        <v>9.2482268685760996E-2</v>
      </c>
      <c r="K15" s="17">
        <v>9.0610233622549594E-2</v>
      </c>
      <c r="L15" s="17">
        <v>6.8750208583386804E-2</v>
      </c>
      <c r="M15" s="17"/>
      <c r="N15" s="17">
        <v>0.13141759913779599</v>
      </c>
      <c r="O15" s="17">
        <v>0.109562251352952</v>
      </c>
      <c r="P15" s="17">
        <v>9.2228902616698596E-2</v>
      </c>
      <c r="Q15" s="17">
        <v>0.109875041057753</v>
      </c>
      <c r="R15" s="17"/>
      <c r="S15" s="17">
        <v>0.14318833090149199</v>
      </c>
      <c r="T15" s="17">
        <v>8.9202374733950998E-2</v>
      </c>
      <c r="U15" s="17">
        <v>0.102640582456395</v>
      </c>
      <c r="V15" s="17">
        <v>9.7606115714203995E-2</v>
      </c>
      <c r="W15" s="17">
        <v>0.10695843993217</v>
      </c>
      <c r="X15" s="17">
        <v>0.127856292155132</v>
      </c>
      <c r="Y15" s="17">
        <v>0.119992255206971</v>
      </c>
      <c r="Z15" s="17">
        <v>9.8580324160216407E-2</v>
      </c>
      <c r="AA15" s="17">
        <v>0.12597788844460001</v>
      </c>
      <c r="AB15" s="17">
        <v>0.103784896537974</v>
      </c>
      <c r="AC15" s="17">
        <v>0.114435213293883</v>
      </c>
      <c r="AD15" s="17">
        <v>5.0531738959102998E-2</v>
      </c>
      <c r="AE15" s="17"/>
      <c r="AF15" s="17">
        <v>8.7928771568201294E-2</v>
      </c>
      <c r="AG15" s="17">
        <v>0.116115525830434</v>
      </c>
      <c r="AH15" s="17">
        <v>0.137016111995895</v>
      </c>
      <c r="AI15" s="17"/>
      <c r="AJ15" s="17">
        <v>0.106219126934744</v>
      </c>
      <c r="AK15" s="17">
        <v>0.121075277100441</v>
      </c>
      <c r="AL15" s="17">
        <v>9.1016658445750201E-2</v>
      </c>
      <c r="AM15" s="17">
        <v>3.4340611570570702E-2</v>
      </c>
      <c r="AN15" s="17">
        <v>0.110691005509488</v>
      </c>
      <c r="AO15" s="17"/>
      <c r="AP15" s="17">
        <v>0.113727751674911</v>
      </c>
      <c r="AQ15" s="17">
        <v>0.12600160456267601</v>
      </c>
      <c r="AR15" s="17">
        <v>0.109664503631483</v>
      </c>
      <c r="AS15" s="17"/>
      <c r="AT15" s="17">
        <v>9.5976408398086799E-2</v>
      </c>
      <c r="AU15" s="17">
        <v>0.12163559543791801</v>
      </c>
      <c r="AV15" s="17">
        <v>0.102157419383979</v>
      </c>
      <c r="AW15" s="17">
        <v>9.3387250598777699E-2</v>
      </c>
      <c r="AX15" s="17">
        <v>0.13956708525106001</v>
      </c>
      <c r="AY15" s="17">
        <v>9.3755557002978399E-2</v>
      </c>
    </row>
    <row r="16" spans="2:51" ht="29" x14ac:dyDescent="0.35">
      <c r="B16" s="18" t="s">
        <v>469</v>
      </c>
      <c r="C16" s="17">
        <v>8.8813113092092194E-2</v>
      </c>
      <c r="D16" s="17">
        <v>9.1898921905854303E-2</v>
      </c>
      <c r="E16" s="17">
        <v>8.5202168621327096E-2</v>
      </c>
      <c r="F16" s="17"/>
      <c r="G16" s="17">
        <v>7.2244368122543701E-2</v>
      </c>
      <c r="H16" s="17">
        <v>0.109049161350124</v>
      </c>
      <c r="I16" s="17">
        <v>7.6655082803973706E-2</v>
      </c>
      <c r="J16" s="17">
        <v>8.6207447998315104E-2</v>
      </c>
      <c r="K16" s="17">
        <v>8.1914663748651806E-2</v>
      </c>
      <c r="L16" s="17">
        <v>9.9963426501856495E-2</v>
      </c>
      <c r="M16" s="17"/>
      <c r="N16" s="17">
        <v>0.104059399789036</v>
      </c>
      <c r="O16" s="17">
        <v>8.3208894422471702E-2</v>
      </c>
      <c r="P16" s="17">
        <v>7.2030850188040604E-2</v>
      </c>
      <c r="Q16" s="17">
        <v>9.1275838570912801E-2</v>
      </c>
      <c r="R16" s="17"/>
      <c r="S16" s="17">
        <v>0.119923909080745</v>
      </c>
      <c r="T16" s="17">
        <v>7.9941556827545002E-2</v>
      </c>
      <c r="U16" s="17">
        <v>9.7452749717185094E-2</v>
      </c>
      <c r="V16" s="17">
        <v>8.3170301236377697E-2</v>
      </c>
      <c r="W16" s="17">
        <v>9.1813871960204005E-2</v>
      </c>
      <c r="X16" s="17">
        <v>9.6205565200005602E-2</v>
      </c>
      <c r="Y16" s="17">
        <v>9.2799541972180002E-2</v>
      </c>
      <c r="Z16" s="17">
        <v>8.9842462657796093E-2</v>
      </c>
      <c r="AA16" s="17">
        <v>5.6203507442550503E-2</v>
      </c>
      <c r="AB16" s="17">
        <v>9.9354010490042596E-2</v>
      </c>
      <c r="AC16" s="17">
        <v>5.93695438882023E-2</v>
      </c>
      <c r="AD16" s="17">
        <v>7.1592626832372899E-2</v>
      </c>
      <c r="AE16" s="17"/>
      <c r="AF16" s="17">
        <v>8.5882271263175297E-2</v>
      </c>
      <c r="AG16" s="17">
        <v>0.104935546041029</v>
      </c>
      <c r="AH16" s="17">
        <v>7.9022362050391606E-2</v>
      </c>
      <c r="AI16" s="17"/>
      <c r="AJ16" s="17">
        <v>9.6823137922233904E-2</v>
      </c>
      <c r="AK16" s="17">
        <v>8.9465406221903299E-2</v>
      </c>
      <c r="AL16" s="17">
        <v>9.9542541834117898E-2</v>
      </c>
      <c r="AM16" s="17">
        <v>5.7792130988662697E-2</v>
      </c>
      <c r="AN16" s="17">
        <v>6.9142581185783702E-2</v>
      </c>
      <c r="AO16" s="17"/>
      <c r="AP16" s="17">
        <v>9.4088433171625005E-2</v>
      </c>
      <c r="AQ16" s="17">
        <v>8.2681474127591997E-2</v>
      </c>
      <c r="AR16" s="17">
        <v>0.119514342156083</v>
      </c>
      <c r="AS16" s="17"/>
      <c r="AT16" s="17">
        <v>8.8700371012179299E-2</v>
      </c>
      <c r="AU16" s="17">
        <v>7.6537032073384803E-2</v>
      </c>
      <c r="AV16" s="17">
        <v>0.111863455764026</v>
      </c>
      <c r="AW16" s="17">
        <v>0.10154857160887799</v>
      </c>
      <c r="AX16" s="17">
        <v>0.10593198380274201</v>
      </c>
      <c r="AY16" s="17">
        <v>1.43020270249038E-2</v>
      </c>
    </row>
    <row r="17" spans="2:51" x14ac:dyDescent="0.35">
      <c r="B17" s="18" t="s">
        <v>470</v>
      </c>
      <c r="C17" s="17">
        <v>8.7741713874228203E-2</v>
      </c>
      <c r="D17" s="17">
        <v>8.8135097639989599E-2</v>
      </c>
      <c r="E17" s="17">
        <v>8.6431760958191994E-2</v>
      </c>
      <c r="F17" s="17"/>
      <c r="G17" s="17">
        <v>0.14671463033593199</v>
      </c>
      <c r="H17" s="17">
        <v>0.123133282600522</v>
      </c>
      <c r="I17" s="17">
        <v>0.10046241553598199</v>
      </c>
      <c r="J17" s="17">
        <v>6.7241679802322998E-2</v>
      </c>
      <c r="K17" s="17">
        <v>5.18486827806049E-2</v>
      </c>
      <c r="L17" s="17">
        <v>5.0289478871458598E-2</v>
      </c>
      <c r="M17" s="17"/>
      <c r="N17" s="17">
        <v>9.4011466975051805E-2</v>
      </c>
      <c r="O17" s="17">
        <v>0.10190059301186</v>
      </c>
      <c r="P17" s="17">
        <v>7.2565004089917798E-2</v>
      </c>
      <c r="Q17" s="17">
        <v>7.8807749780744105E-2</v>
      </c>
      <c r="R17" s="17"/>
      <c r="S17" s="17">
        <v>0.11027050184265</v>
      </c>
      <c r="T17" s="17">
        <v>8.8753016911822399E-2</v>
      </c>
      <c r="U17" s="17">
        <v>8.9752267129516602E-2</v>
      </c>
      <c r="V17" s="17">
        <v>7.9969388941031505E-2</v>
      </c>
      <c r="W17" s="17">
        <v>0.103243009371663</v>
      </c>
      <c r="X17" s="17">
        <v>0.10052676152336</v>
      </c>
      <c r="Y17" s="17">
        <v>4.4205356645175498E-2</v>
      </c>
      <c r="Z17" s="17">
        <v>7.6968818172334197E-2</v>
      </c>
      <c r="AA17" s="17">
        <v>0.102326383064445</v>
      </c>
      <c r="AB17" s="17">
        <v>8.1219111607751804E-2</v>
      </c>
      <c r="AC17" s="17">
        <v>6.5169566685636296E-2</v>
      </c>
      <c r="AD17" s="17">
        <v>5.5605685388355301E-2</v>
      </c>
      <c r="AE17" s="17"/>
      <c r="AF17" s="17">
        <v>6.54269578746106E-2</v>
      </c>
      <c r="AG17" s="17">
        <v>8.5041011194471994E-2</v>
      </c>
      <c r="AH17" s="17">
        <v>0.104220085347697</v>
      </c>
      <c r="AI17" s="17"/>
      <c r="AJ17" s="17">
        <v>7.2713816959976404E-2</v>
      </c>
      <c r="AK17" s="17">
        <v>8.9364838174365399E-2</v>
      </c>
      <c r="AL17" s="17">
        <v>0.108463848910165</v>
      </c>
      <c r="AM17" s="17">
        <v>9.7917446556495605E-2</v>
      </c>
      <c r="AN17" s="17">
        <v>8.7769376921087702E-2</v>
      </c>
      <c r="AO17" s="17"/>
      <c r="AP17" s="17">
        <v>6.3219364273406506E-2</v>
      </c>
      <c r="AQ17" s="17">
        <v>0.102259841366801</v>
      </c>
      <c r="AR17" s="17">
        <v>0.127384980505619</v>
      </c>
      <c r="AS17" s="17"/>
      <c r="AT17" s="17">
        <v>5.8431245376289499E-2</v>
      </c>
      <c r="AU17" s="17">
        <v>6.3577271059013202E-2</v>
      </c>
      <c r="AV17" s="17">
        <v>8.8717301965315895E-2</v>
      </c>
      <c r="AW17" s="17">
        <v>8.3157124400660101E-2</v>
      </c>
      <c r="AX17" s="17">
        <v>0.170512557807458</v>
      </c>
      <c r="AY17" s="17">
        <v>9.1123038301816395E-2</v>
      </c>
    </row>
    <row r="18" spans="2:51" ht="43.5" x14ac:dyDescent="0.35">
      <c r="B18" s="18" t="s">
        <v>471</v>
      </c>
      <c r="C18" s="17">
        <v>8.5915743710557296E-2</v>
      </c>
      <c r="D18" s="17">
        <v>0.106194508344748</v>
      </c>
      <c r="E18" s="17">
        <v>6.6108899870613802E-2</v>
      </c>
      <c r="F18" s="17"/>
      <c r="G18" s="17">
        <v>0.123905883610145</v>
      </c>
      <c r="H18" s="17">
        <v>0.11037334981659901</v>
      </c>
      <c r="I18" s="17">
        <v>0.109027259870125</v>
      </c>
      <c r="J18" s="17">
        <v>7.4911538492926394E-2</v>
      </c>
      <c r="K18" s="17">
        <v>5.8811679646352998E-2</v>
      </c>
      <c r="L18" s="17">
        <v>4.9224054993398998E-2</v>
      </c>
      <c r="M18" s="17"/>
      <c r="N18" s="17">
        <v>0.104411574782759</v>
      </c>
      <c r="O18" s="17">
        <v>8.5209176970102996E-2</v>
      </c>
      <c r="P18" s="17">
        <v>9.2897630108137702E-2</v>
      </c>
      <c r="Q18" s="17">
        <v>6.0565493111628503E-2</v>
      </c>
      <c r="R18" s="17"/>
      <c r="S18" s="17">
        <v>9.5666927667661897E-2</v>
      </c>
      <c r="T18" s="17">
        <v>8.6739947890735997E-2</v>
      </c>
      <c r="U18" s="17">
        <v>8.8909043225681106E-2</v>
      </c>
      <c r="V18" s="17">
        <v>7.1256495443074594E-2</v>
      </c>
      <c r="W18" s="17">
        <v>0.106045710730684</v>
      </c>
      <c r="X18" s="17">
        <v>8.6764695582316406E-2</v>
      </c>
      <c r="Y18" s="17">
        <v>8.3409273073705395E-2</v>
      </c>
      <c r="Z18" s="17">
        <v>9.0881316020342398E-2</v>
      </c>
      <c r="AA18" s="17">
        <v>6.6613580818854504E-2</v>
      </c>
      <c r="AB18" s="17">
        <v>7.9793786555022603E-2</v>
      </c>
      <c r="AC18" s="17">
        <v>0.103309747860811</v>
      </c>
      <c r="AD18" s="17">
        <v>8.3511089807299599E-2</v>
      </c>
      <c r="AE18" s="17"/>
      <c r="AF18" s="17">
        <v>7.3339435284086499E-2</v>
      </c>
      <c r="AG18" s="17">
        <v>9.0247945657558407E-2</v>
      </c>
      <c r="AH18" s="17">
        <v>8.5133013620479606E-2</v>
      </c>
      <c r="AI18" s="17"/>
      <c r="AJ18" s="17">
        <v>8.09264720423786E-2</v>
      </c>
      <c r="AK18" s="17">
        <v>8.6145997849683006E-2</v>
      </c>
      <c r="AL18" s="17">
        <v>0.11260856886586899</v>
      </c>
      <c r="AM18" s="17">
        <v>0.112712052516885</v>
      </c>
      <c r="AN18" s="17">
        <v>7.5790103369901399E-2</v>
      </c>
      <c r="AO18" s="17"/>
      <c r="AP18" s="17">
        <v>8.96228686217624E-2</v>
      </c>
      <c r="AQ18" s="17">
        <v>9.1053150826402293E-2</v>
      </c>
      <c r="AR18" s="17">
        <v>0.11444260745877199</v>
      </c>
      <c r="AS18" s="17"/>
      <c r="AT18" s="17">
        <v>8.7124038549959898E-2</v>
      </c>
      <c r="AU18" s="17">
        <v>0.11520665359815099</v>
      </c>
      <c r="AV18" s="17">
        <v>6.0419883937775601E-2</v>
      </c>
      <c r="AW18" s="17">
        <v>6.9628472433171607E-2</v>
      </c>
      <c r="AX18" s="17">
        <v>6.7968636966793602E-2</v>
      </c>
      <c r="AY18" s="17">
        <v>9.1799095917721105E-2</v>
      </c>
    </row>
    <row r="19" spans="2:51" ht="43.5" x14ac:dyDescent="0.35">
      <c r="B19" s="18" t="s">
        <v>472</v>
      </c>
      <c r="C19" s="17">
        <v>8.1651776749119206E-2</v>
      </c>
      <c r="D19" s="17">
        <v>7.9358063620487404E-2</v>
      </c>
      <c r="E19" s="17">
        <v>8.42899994407139E-2</v>
      </c>
      <c r="F19" s="17"/>
      <c r="G19" s="17">
        <v>0.13790398917299601</v>
      </c>
      <c r="H19" s="17">
        <v>0.11779705368056601</v>
      </c>
      <c r="I19" s="17">
        <v>8.7714933928654606E-2</v>
      </c>
      <c r="J19" s="17">
        <v>5.77917704877043E-2</v>
      </c>
      <c r="K19" s="17">
        <v>4.9222874905513497E-2</v>
      </c>
      <c r="L19" s="17">
        <v>5.1192366488274597E-2</v>
      </c>
      <c r="M19" s="17"/>
      <c r="N19" s="17">
        <v>8.6220886694186205E-2</v>
      </c>
      <c r="O19" s="17">
        <v>7.9694431031954394E-2</v>
      </c>
      <c r="P19" s="17">
        <v>9.7742111501570597E-2</v>
      </c>
      <c r="Q19" s="17">
        <v>6.5639505711877294E-2</v>
      </c>
      <c r="R19" s="17"/>
      <c r="S19" s="17">
        <v>0.109239445656352</v>
      </c>
      <c r="T19" s="17">
        <v>7.0881780874290895E-2</v>
      </c>
      <c r="U19" s="17">
        <v>7.0404268942353798E-2</v>
      </c>
      <c r="V19" s="17">
        <v>4.1598576961963299E-2</v>
      </c>
      <c r="W19" s="17">
        <v>9.8113394611834701E-2</v>
      </c>
      <c r="X19" s="17">
        <v>8.7745722502732396E-2</v>
      </c>
      <c r="Y19" s="17">
        <v>8.3990799028818605E-2</v>
      </c>
      <c r="Z19" s="17">
        <v>6.2946569131741598E-2</v>
      </c>
      <c r="AA19" s="17">
        <v>8.9157238507743194E-2</v>
      </c>
      <c r="AB19" s="17">
        <v>7.7420559258637098E-2</v>
      </c>
      <c r="AC19" s="17">
        <v>7.3855984331333099E-2</v>
      </c>
      <c r="AD19" s="17">
        <v>0.109619790603476</v>
      </c>
      <c r="AE19" s="17"/>
      <c r="AF19" s="17">
        <v>6.5594775117778906E-2</v>
      </c>
      <c r="AG19" s="17">
        <v>8.1728189145999205E-2</v>
      </c>
      <c r="AH19" s="17">
        <v>8.6809788986139599E-2</v>
      </c>
      <c r="AI19" s="17"/>
      <c r="AJ19" s="17">
        <v>5.6782113731112298E-2</v>
      </c>
      <c r="AK19" s="17">
        <v>0.113973381943695</v>
      </c>
      <c r="AL19" s="17">
        <v>6.8047631803623193E-2</v>
      </c>
      <c r="AM19" s="17">
        <v>8.0823060063512295E-2</v>
      </c>
      <c r="AN19" s="17">
        <v>6.8848870768049297E-2</v>
      </c>
      <c r="AO19" s="17"/>
      <c r="AP19" s="17">
        <v>6.6168334634245304E-2</v>
      </c>
      <c r="AQ19" s="17">
        <v>0.103441563241401</v>
      </c>
      <c r="AR19" s="17">
        <v>6.84230286555918E-2</v>
      </c>
      <c r="AS19" s="17"/>
      <c r="AT19" s="17">
        <v>7.2534481251797595E-2</v>
      </c>
      <c r="AU19" s="17">
        <v>7.2630865362597594E-2</v>
      </c>
      <c r="AV19" s="17">
        <v>0.104481911411554</v>
      </c>
      <c r="AW19" s="17">
        <v>9.3509571705817196E-2</v>
      </c>
      <c r="AX19" s="17">
        <v>9.3282812256085798E-2</v>
      </c>
      <c r="AY19" s="17">
        <v>9.0460476524051994E-2</v>
      </c>
    </row>
    <row r="20" spans="2:51" ht="29" x14ac:dyDescent="0.35">
      <c r="B20" s="18" t="s">
        <v>473</v>
      </c>
      <c r="C20" s="17">
        <v>7.9187921490878097E-2</v>
      </c>
      <c r="D20" s="17">
        <v>8.5588794386633305E-2</v>
      </c>
      <c r="E20" s="17">
        <v>7.3333129004471503E-2</v>
      </c>
      <c r="F20" s="17"/>
      <c r="G20" s="17">
        <v>0.13145786287106401</v>
      </c>
      <c r="H20" s="17">
        <v>0.11143057294249099</v>
      </c>
      <c r="I20" s="17">
        <v>7.5709196243274005E-2</v>
      </c>
      <c r="J20" s="17">
        <v>7.4584300817787094E-2</v>
      </c>
      <c r="K20" s="17">
        <v>5.4046167478080297E-2</v>
      </c>
      <c r="L20" s="17">
        <v>4.1812576219932999E-2</v>
      </c>
      <c r="M20" s="17"/>
      <c r="N20" s="17">
        <v>7.8574337419679494E-2</v>
      </c>
      <c r="O20" s="17">
        <v>7.8520261523007798E-2</v>
      </c>
      <c r="P20" s="17">
        <v>8.6452919259473404E-2</v>
      </c>
      <c r="Q20" s="17">
        <v>7.4073278084511293E-2</v>
      </c>
      <c r="R20" s="17"/>
      <c r="S20" s="17">
        <v>0.118450755230015</v>
      </c>
      <c r="T20" s="17">
        <v>7.0139660507296794E-2</v>
      </c>
      <c r="U20" s="17">
        <v>5.09573867775256E-2</v>
      </c>
      <c r="V20" s="17">
        <v>7.2545131912807606E-2</v>
      </c>
      <c r="W20" s="17">
        <v>9.4709997139658303E-2</v>
      </c>
      <c r="X20" s="17">
        <v>7.3250026868574902E-2</v>
      </c>
      <c r="Y20" s="17">
        <v>6.6738177732919707E-2</v>
      </c>
      <c r="Z20" s="17">
        <v>5.9426966236476003E-2</v>
      </c>
      <c r="AA20" s="17">
        <v>7.8618754131683094E-2</v>
      </c>
      <c r="AB20" s="17">
        <v>7.7643784044976003E-2</v>
      </c>
      <c r="AC20" s="17">
        <v>4.9455930695798803E-2</v>
      </c>
      <c r="AD20" s="17">
        <v>0.127489332990467</v>
      </c>
      <c r="AE20" s="17"/>
      <c r="AF20" s="17">
        <v>5.4412246390496501E-2</v>
      </c>
      <c r="AG20" s="17">
        <v>8.1576471800844694E-2</v>
      </c>
      <c r="AH20" s="17">
        <v>9.3746519724297206E-2</v>
      </c>
      <c r="AI20" s="17"/>
      <c r="AJ20" s="17">
        <v>5.8246185474743903E-2</v>
      </c>
      <c r="AK20" s="17">
        <v>9.0755411828255403E-2</v>
      </c>
      <c r="AL20" s="17">
        <v>8.0832159282028707E-2</v>
      </c>
      <c r="AM20" s="17">
        <v>6.2419550128477802E-2</v>
      </c>
      <c r="AN20" s="17">
        <v>7.8757461556136305E-2</v>
      </c>
      <c r="AO20" s="17"/>
      <c r="AP20" s="17">
        <v>6.81333398542735E-2</v>
      </c>
      <c r="AQ20" s="17">
        <v>9.2871211289761293E-2</v>
      </c>
      <c r="AR20" s="17">
        <v>7.9716405073502E-2</v>
      </c>
      <c r="AS20" s="17"/>
      <c r="AT20" s="17">
        <v>6.6103605203482602E-2</v>
      </c>
      <c r="AU20" s="17">
        <v>7.8607004431188399E-2</v>
      </c>
      <c r="AV20" s="17">
        <v>6.7889736269104994E-2</v>
      </c>
      <c r="AW20" s="17">
        <v>9.7074939910220606E-2</v>
      </c>
      <c r="AX20" s="17">
        <v>9.7263599702207201E-2</v>
      </c>
      <c r="AY20" s="17">
        <v>8.6035760005581594E-2</v>
      </c>
    </row>
    <row r="21" spans="2:51" ht="29" x14ac:dyDescent="0.35">
      <c r="B21" s="18" t="s">
        <v>474</v>
      </c>
      <c r="C21" s="17">
        <v>6.3358365017528007E-2</v>
      </c>
      <c r="D21" s="17">
        <v>6.7566492866074496E-2</v>
      </c>
      <c r="E21" s="17">
        <v>5.91320760798641E-2</v>
      </c>
      <c r="F21" s="17"/>
      <c r="G21" s="17">
        <v>0.130213284534616</v>
      </c>
      <c r="H21" s="17">
        <v>7.9684878126915798E-2</v>
      </c>
      <c r="I21" s="17">
        <v>8.9165003655626296E-2</v>
      </c>
      <c r="J21" s="17">
        <v>6.7458116852489994E-2</v>
      </c>
      <c r="K21" s="17">
        <v>1.87637326457387E-2</v>
      </c>
      <c r="L21" s="17">
        <v>1.1443988346859399E-2</v>
      </c>
      <c r="M21" s="17"/>
      <c r="N21" s="17">
        <v>7.3018432391557697E-2</v>
      </c>
      <c r="O21" s="17">
        <v>6.6251791799877099E-2</v>
      </c>
      <c r="P21" s="17">
        <v>6.4032940589360293E-2</v>
      </c>
      <c r="Q21" s="17">
        <v>5.0124165469876102E-2</v>
      </c>
      <c r="R21" s="17"/>
      <c r="S21" s="17">
        <v>0.10026058754813701</v>
      </c>
      <c r="T21" s="17">
        <v>4.42740878201167E-2</v>
      </c>
      <c r="U21" s="17">
        <v>4.8178424682231803E-2</v>
      </c>
      <c r="V21" s="17">
        <v>5.9601707378612603E-2</v>
      </c>
      <c r="W21" s="17">
        <v>6.7475215894819696E-2</v>
      </c>
      <c r="X21" s="17">
        <v>6.2064793307309699E-2</v>
      </c>
      <c r="Y21" s="17">
        <v>5.3553715937313603E-2</v>
      </c>
      <c r="Z21" s="17">
        <v>6.6126554075998004E-2</v>
      </c>
      <c r="AA21" s="17">
        <v>6.4628046396510902E-2</v>
      </c>
      <c r="AB21" s="17">
        <v>7.3741115012539493E-2</v>
      </c>
      <c r="AC21" s="17">
        <v>3.5673150113124198E-2</v>
      </c>
      <c r="AD21" s="17">
        <v>5.2473046008056801E-2</v>
      </c>
      <c r="AE21" s="17"/>
      <c r="AF21" s="17">
        <v>3.79191822094865E-2</v>
      </c>
      <c r="AG21" s="17">
        <v>6.2639256009868693E-2</v>
      </c>
      <c r="AH21" s="17">
        <v>7.86627236613201E-2</v>
      </c>
      <c r="AI21" s="17"/>
      <c r="AJ21" s="17">
        <v>3.4775234131292403E-2</v>
      </c>
      <c r="AK21" s="17">
        <v>7.6876080111736897E-2</v>
      </c>
      <c r="AL21" s="17">
        <v>7.0974104629830101E-2</v>
      </c>
      <c r="AM21" s="17">
        <v>6.3293982530465601E-2</v>
      </c>
      <c r="AN21" s="17">
        <v>7.5215291715661797E-2</v>
      </c>
      <c r="AO21" s="17"/>
      <c r="AP21" s="17">
        <v>4.8540387178361802E-2</v>
      </c>
      <c r="AQ21" s="17">
        <v>7.2356445257734006E-2</v>
      </c>
      <c r="AR21" s="17">
        <v>8.8576144010931293E-2</v>
      </c>
      <c r="AS21" s="17"/>
      <c r="AT21" s="17">
        <v>3.4910180279776097E-2</v>
      </c>
      <c r="AU21" s="17">
        <v>7.6410748373727702E-2</v>
      </c>
      <c r="AV21" s="17">
        <v>7.3897845590703101E-2</v>
      </c>
      <c r="AW21" s="17">
        <v>9.39470918263801E-2</v>
      </c>
      <c r="AX21" s="17">
        <v>7.2350415966940501E-2</v>
      </c>
      <c r="AY21" s="17">
        <v>9.5411585658407197E-2</v>
      </c>
    </row>
    <row r="22" spans="2:51" ht="29" x14ac:dyDescent="0.35">
      <c r="B22" s="18" t="s">
        <v>475</v>
      </c>
      <c r="C22" s="17">
        <v>5.9405763616399897E-2</v>
      </c>
      <c r="D22" s="17">
        <v>6.5148279601940404E-2</v>
      </c>
      <c r="E22" s="17">
        <v>5.3647790368318397E-2</v>
      </c>
      <c r="F22" s="17"/>
      <c r="G22" s="17">
        <v>7.9699554569870698E-2</v>
      </c>
      <c r="H22" s="17">
        <v>5.0605900100712198E-2</v>
      </c>
      <c r="I22" s="17">
        <v>4.0911858245129197E-2</v>
      </c>
      <c r="J22" s="17">
        <v>4.4629029416787903E-2</v>
      </c>
      <c r="K22" s="17">
        <v>9.0418149744667095E-2</v>
      </c>
      <c r="L22" s="17">
        <v>5.9318653497004901E-2</v>
      </c>
      <c r="M22" s="17"/>
      <c r="N22" s="17">
        <v>5.9538425811856401E-2</v>
      </c>
      <c r="O22" s="17">
        <v>6.6331687456817695E-2</v>
      </c>
      <c r="P22" s="17">
        <v>5.7051871452441699E-2</v>
      </c>
      <c r="Q22" s="17">
        <v>5.2069847432638303E-2</v>
      </c>
      <c r="R22" s="17"/>
      <c r="S22" s="17">
        <v>5.58859272673604E-2</v>
      </c>
      <c r="T22" s="17">
        <v>7.2478604794675994E-2</v>
      </c>
      <c r="U22" s="17">
        <v>4.4400102399883602E-2</v>
      </c>
      <c r="V22" s="17">
        <v>6.4622272771973702E-2</v>
      </c>
      <c r="W22" s="17">
        <v>5.3023817071282502E-2</v>
      </c>
      <c r="X22" s="17">
        <v>5.6049736683468403E-2</v>
      </c>
      <c r="Y22" s="17">
        <v>4.7644580545465498E-2</v>
      </c>
      <c r="Z22" s="17">
        <v>7.0516774076194402E-2</v>
      </c>
      <c r="AA22" s="17">
        <v>6.2390068079460903E-2</v>
      </c>
      <c r="AB22" s="17">
        <v>4.61292872664711E-2</v>
      </c>
      <c r="AC22" s="17">
        <v>0.100881565704731</v>
      </c>
      <c r="AD22" s="17">
        <v>4.4982359239233299E-2</v>
      </c>
      <c r="AE22" s="17"/>
      <c r="AF22" s="17">
        <v>6.5348257593161596E-2</v>
      </c>
      <c r="AG22" s="17">
        <v>5.5934469991087699E-2</v>
      </c>
      <c r="AH22" s="17">
        <v>5.0689506794785601E-2</v>
      </c>
      <c r="AI22" s="17"/>
      <c r="AJ22" s="17">
        <v>6.5722038167887006E-2</v>
      </c>
      <c r="AK22" s="17">
        <v>5.6347275046428197E-2</v>
      </c>
      <c r="AL22" s="17">
        <v>7.0454622927920901E-2</v>
      </c>
      <c r="AM22" s="17">
        <v>3.5307826214839501E-2</v>
      </c>
      <c r="AN22" s="17">
        <v>4.1865749603193503E-2</v>
      </c>
      <c r="AO22" s="17"/>
      <c r="AP22" s="17">
        <v>7.3851591159846894E-2</v>
      </c>
      <c r="AQ22" s="17">
        <v>5.2851772335795001E-2</v>
      </c>
      <c r="AR22" s="17">
        <v>5.8037189513745799E-2</v>
      </c>
      <c r="AS22" s="17"/>
      <c r="AT22" s="17">
        <v>7.8573807544417298E-2</v>
      </c>
      <c r="AU22" s="17">
        <v>5.0968361122362603E-2</v>
      </c>
      <c r="AV22" s="17">
        <v>6.0083269946470903E-2</v>
      </c>
      <c r="AW22" s="17">
        <v>3.5158808986723099E-2</v>
      </c>
      <c r="AX22" s="17">
        <v>5.0683377029913698E-2</v>
      </c>
      <c r="AY22" s="17">
        <v>2.1943906532065599E-2</v>
      </c>
    </row>
    <row r="23" spans="2:51" ht="29" x14ac:dyDescent="0.35">
      <c r="B23" s="18" t="s">
        <v>411</v>
      </c>
      <c r="C23" s="17">
        <v>5.7784749325080403E-2</v>
      </c>
      <c r="D23" s="17">
        <v>7.3125956814078102E-2</v>
      </c>
      <c r="E23" s="17">
        <v>4.3104247961033501E-2</v>
      </c>
      <c r="F23" s="17"/>
      <c r="G23" s="17">
        <v>7.4274231515799594E-2</v>
      </c>
      <c r="H23" s="17">
        <v>6.1480935217082699E-2</v>
      </c>
      <c r="I23" s="17">
        <v>4.0840068116487202E-2</v>
      </c>
      <c r="J23" s="17">
        <v>5.1450898476351301E-2</v>
      </c>
      <c r="K23" s="17">
        <v>5.0165399892893502E-2</v>
      </c>
      <c r="L23" s="17">
        <v>6.7843289267344703E-2</v>
      </c>
      <c r="M23" s="17"/>
      <c r="N23" s="17">
        <v>6.2076106056572003E-2</v>
      </c>
      <c r="O23" s="17">
        <v>6.1833974164590799E-2</v>
      </c>
      <c r="P23" s="17">
        <v>5.9096841537075499E-2</v>
      </c>
      <c r="Q23" s="17">
        <v>4.8521650154509301E-2</v>
      </c>
      <c r="R23" s="17"/>
      <c r="S23" s="17">
        <v>5.78048880852386E-2</v>
      </c>
      <c r="T23" s="17">
        <v>5.7508455683730003E-2</v>
      </c>
      <c r="U23" s="17">
        <v>5.45351574152525E-2</v>
      </c>
      <c r="V23" s="17">
        <v>6.3325227442263599E-2</v>
      </c>
      <c r="W23" s="17">
        <v>6.7030725847861503E-2</v>
      </c>
      <c r="X23" s="17">
        <v>4.8485169891786702E-2</v>
      </c>
      <c r="Y23" s="17">
        <v>4.0053337954340199E-2</v>
      </c>
      <c r="Z23" s="17">
        <v>5.6041547997523103E-2</v>
      </c>
      <c r="AA23" s="17">
        <v>7.5944632716239094E-2</v>
      </c>
      <c r="AB23" s="17">
        <v>5.9593504209458303E-2</v>
      </c>
      <c r="AC23" s="17">
        <v>6.0383316375282797E-2</v>
      </c>
      <c r="AD23" s="17">
        <v>3.0587722535707601E-2</v>
      </c>
      <c r="AE23" s="17"/>
      <c r="AF23" s="17">
        <v>6.1332264217890897E-2</v>
      </c>
      <c r="AG23" s="17">
        <v>6.0533952347219401E-2</v>
      </c>
      <c r="AH23" s="17">
        <v>3.8885419215694099E-2</v>
      </c>
      <c r="AI23" s="17"/>
      <c r="AJ23" s="17">
        <v>6.3892147636224E-2</v>
      </c>
      <c r="AK23" s="17">
        <v>6.1399143739874602E-2</v>
      </c>
      <c r="AL23" s="17">
        <v>6.9966013977770594E-2</v>
      </c>
      <c r="AM23" s="17">
        <v>0.11886180771277099</v>
      </c>
      <c r="AN23" s="17">
        <v>3.08053794082935E-2</v>
      </c>
      <c r="AO23" s="17"/>
      <c r="AP23" s="17">
        <v>6.3345565872814397E-2</v>
      </c>
      <c r="AQ23" s="17">
        <v>5.70985041699709E-2</v>
      </c>
      <c r="AR23" s="17">
        <v>8.5565173319060703E-2</v>
      </c>
      <c r="AS23" s="17"/>
      <c r="AT23" s="17">
        <v>7.6604013633902596E-2</v>
      </c>
      <c r="AU23" s="17">
        <v>4.81228344232352E-2</v>
      </c>
      <c r="AV23" s="17">
        <v>6.5927070189469097E-2</v>
      </c>
      <c r="AW23" s="17">
        <v>3.44322845843269E-2</v>
      </c>
      <c r="AX23" s="17">
        <v>4.1275345757665803E-2</v>
      </c>
      <c r="AY23" s="17">
        <v>5.9647180484761898E-2</v>
      </c>
    </row>
    <row r="24" spans="2:51" x14ac:dyDescent="0.35">
      <c r="B24" s="18" t="s">
        <v>399</v>
      </c>
      <c r="C24" s="17">
        <v>3.9108576118579499E-2</v>
      </c>
      <c r="D24" s="17">
        <v>3.2410594725968203E-2</v>
      </c>
      <c r="E24" s="17">
        <v>4.5833963421965003E-2</v>
      </c>
      <c r="F24" s="17"/>
      <c r="G24" s="17">
        <v>5.8294316514051203E-2</v>
      </c>
      <c r="H24" s="17">
        <v>4.3288300748901297E-2</v>
      </c>
      <c r="I24" s="17">
        <v>3.0031009314213701E-2</v>
      </c>
      <c r="J24" s="17">
        <v>4.20930099657967E-2</v>
      </c>
      <c r="K24" s="17">
        <v>3.4475908582681701E-2</v>
      </c>
      <c r="L24" s="17">
        <v>3.1068264452856799E-2</v>
      </c>
      <c r="M24" s="17"/>
      <c r="N24" s="17">
        <v>2.4194149219807299E-2</v>
      </c>
      <c r="O24" s="17">
        <v>3.1167157347541299E-2</v>
      </c>
      <c r="P24" s="17">
        <v>3.6915292181489402E-2</v>
      </c>
      <c r="Q24" s="17">
        <v>6.4906158801029498E-2</v>
      </c>
      <c r="R24" s="17"/>
      <c r="S24" s="17">
        <v>3.1600906180994801E-2</v>
      </c>
      <c r="T24" s="17">
        <v>4.5838551372304401E-2</v>
      </c>
      <c r="U24" s="17">
        <v>3.8995090848898503E-2</v>
      </c>
      <c r="V24" s="17">
        <v>6.1492707635760098E-2</v>
      </c>
      <c r="W24" s="17">
        <v>3.7404230545758199E-2</v>
      </c>
      <c r="X24" s="17">
        <v>2.4919044753497901E-2</v>
      </c>
      <c r="Y24" s="17">
        <v>3.2754419171993301E-2</v>
      </c>
      <c r="Z24" s="17">
        <v>3.4310514517596903E-2</v>
      </c>
      <c r="AA24" s="17">
        <v>4.8602067369186902E-2</v>
      </c>
      <c r="AB24" s="17">
        <v>1.7292813676568701E-2</v>
      </c>
      <c r="AC24" s="17">
        <v>6.2858988098983604E-2</v>
      </c>
      <c r="AD24" s="17">
        <v>3.9382275664335303E-2</v>
      </c>
      <c r="AE24" s="17"/>
      <c r="AF24" s="17">
        <v>3.4923942914050501E-2</v>
      </c>
      <c r="AG24" s="17">
        <v>2.5606642573634101E-2</v>
      </c>
      <c r="AH24" s="17">
        <v>6.1027472860934101E-2</v>
      </c>
      <c r="AI24" s="17"/>
      <c r="AJ24" s="17">
        <v>2.6609729143034201E-2</v>
      </c>
      <c r="AK24" s="17">
        <v>3.55767198760885E-2</v>
      </c>
      <c r="AL24" s="17">
        <v>2.3685269868304399E-2</v>
      </c>
      <c r="AM24" s="17">
        <v>5.4856342002237199E-2</v>
      </c>
      <c r="AN24" s="17">
        <v>6.5491602830522605E-2</v>
      </c>
      <c r="AO24" s="17"/>
      <c r="AP24" s="17">
        <v>2.04981134019286E-2</v>
      </c>
      <c r="AQ24" s="17">
        <v>3.2074075539456903E-2</v>
      </c>
      <c r="AR24" s="17">
        <v>1.7230260288467199E-2</v>
      </c>
      <c r="AS24" s="17"/>
      <c r="AT24" s="17">
        <v>2.86797339389884E-2</v>
      </c>
      <c r="AU24" s="17">
        <v>3.3905778775111702E-2</v>
      </c>
      <c r="AV24" s="17">
        <v>5.2747105218974799E-2</v>
      </c>
      <c r="AW24" s="17">
        <v>6.5230652910843998E-2</v>
      </c>
      <c r="AX24" s="17">
        <v>3.4245881420384899E-2</v>
      </c>
      <c r="AY24" s="17">
        <v>8.9774112241682302E-2</v>
      </c>
    </row>
    <row r="25" spans="2:51" x14ac:dyDescent="0.35">
      <c r="B25" s="18" t="s">
        <v>412</v>
      </c>
      <c r="C25" s="19">
        <v>7.0126246652790894E-2</v>
      </c>
      <c r="D25" s="19">
        <v>5.6142674860942002E-2</v>
      </c>
      <c r="E25" s="19">
        <v>8.2599637103943496E-2</v>
      </c>
      <c r="F25" s="19"/>
      <c r="G25" s="19">
        <v>1.64187943309143E-2</v>
      </c>
      <c r="H25" s="19">
        <v>4.4905597757584598E-2</v>
      </c>
      <c r="I25" s="19">
        <v>5.2625326390990497E-2</v>
      </c>
      <c r="J25" s="19">
        <v>7.0092394785569806E-2</v>
      </c>
      <c r="K25" s="19">
        <v>8.4822937980678595E-2</v>
      </c>
      <c r="L25" s="19">
        <v>0.13052317309415301</v>
      </c>
      <c r="M25" s="19"/>
      <c r="N25" s="19">
        <v>6.1792440670102297E-2</v>
      </c>
      <c r="O25" s="19">
        <v>7.2267731739103502E-2</v>
      </c>
      <c r="P25" s="19">
        <v>6.9073653472983498E-2</v>
      </c>
      <c r="Q25" s="19">
        <v>7.7680135247740603E-2</v>
      </c>
      <c r="R25" s="19"/>
      <c r="S25" s="19">
        <v>7.29006526420206E-2</v>
      </c>
      <c r="T25" s="19">
        <v>6.6196212754870101E-2</v>
      </c>
      <c r="U25" s="19">
        <v>8.4452547461693894E-2</v>
      </c>
      <c r="V25" s="19">
        <v>7.3354997576879202E-2</v>
      </c>
      <c r="W25" s="19">
        <v>6.0510460675765897E-2</v>
      </c>
      <c r="X25" s="19">
        <v>4.8420144058644997E-2</v>
      </c>
      <c r="Y25" s="19">
        <v>6.3132813823855702E-2</v>
      </c>
      <c r="Z25" s="19">
        <v>8.4334565150138194E-2</v>
      </c>
      <c r="AA25" s="19">
        <v>6.7499784482269495E-2</v>
      </c>
      <c r="AB25" s="19">
        <v>9.4485379778904602E-2</v>
      </c>
      <c r="AC25" s="19">
        <v>6.4604055667670704E-2</v>
      </c>
      <c r="AD25" s="19">
        <v>5.9372656931589898E-2</v>
      </c>
      <c r="AE25" s="19"/>
      <c r="AF25" s="19">
        <v>8.8232706615467102E-2</v>
      </c>
      <c r="AG25" s="19">
        <v>6.8316532671860206E-2</v>
      </c>
      <c r="AH25" s="19">
        <v>6.0362308214693898E-2</v>
      </c>
      <c r="AI25" s="19"/>
      <c r="AJ25" s="19">
        <v>7.5684213376268406E-2</v>
      </c>
      <c r="AK25" s="19">
        <v>4.6713681031236999E-2</v>
      </c>
      <c r="AL25" s="19">
        <v>8.4385632621644696E-2</v>
      </c>
      <c r="AM25" s="19">
        <v>0.13361235893654899</v>
      </c>
      <c r="AN25" s="19">
        <v>8.0850826403463E-2</v>
      </c>
      <c r="AO25" s="19"/>
      <c r="AP25" s="19">
        <v>6.1980845538153501E-2</v>
      </c>
      <c r="AQ25" s="19">
        <v>5.4191604160831797E-2</v>
      </c>
      <c r="AR25" s="19">
        <v>7.3372627563663806E-2</v>
      </c>
      <c r="AS25" s="19"/>
      <c r="AT25" s="19">
        <v>6.3378731612603295E-2</v>
      </c>
      <c r="AU25" s="19">
        <v>2.6692897550745699E-2</v>
      </c>
      <c r="AV25" s="19">
        <v>0.108621186965991</v>
      </c>
      <c r="AW25" s="19">
        <v>0.134077627575905</v>
      </c>
      <c r="AX25" s="19">
        <v>9.8634484585696999E-2</v>
      </c>
      <c r="AY25" s="19">
        <v>2.7099210934236902E-2</v>
      </c>
    </row>
    <row r="26" spans="2:51" x14ac:dyDescent="0.35">
      <c r="B26" s="16"/>
    </row>
    <row r="27" spans="2:51" x14ac:dyDescent="0.35">
      <c r="B27" t="s">
        <v>77</v>
      </c>
    </row>
    <row r="28" spans="2:51" x14ac:dyDescent="0.35">
      <c r="B28" t="s">
        <v>78</v>
      </c>
    </row>
    <row r="30" spans="2:51" x14ac:dyDescent="0.35">
      <c r="B30"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Y22"/>
  <sheetViews>
    <sheetView showGridLines="0" workbookViewId="0">
      <pane xSplit="2" topLeftCell="C1" activePane="topRight" state="frozen"/>
      <selection activeCell="B19" sqref="B19"/>
      <selection pane="topRight" activeCell="E20" sqref="E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484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477</v>
      </c>
      <c r="C9" s="17">
        <v>7.6063670248766896E-2</v>
      </c>
      <c r="D9" s="17">
        <v>9.4310078718643095E-2</v>
      </c>
      <c r="E9" s="17">
        <v>5.8097584540758099E-2</v>
      </c>
      <c r="F9" s="17"/>
      <c r="G9" s="17">
        <v>9.0800506592814495E-2</v>
      </c>
      <c r="H9" s="17">
        <v>9.0679008784997003E-2</v>
      </c>
      <c r="I9" s="17">
        <v>5.6497337713418097E-2</v>
      </c>
      <c r="J9" s="17">
        <v>8.0702802184927397E-2</v>
      </c>
      <c r="K9" s="17">
        <v>8.0634456487906195E-2</v>
      </c>
      <c r="L9" s="17">
        <v>6.3520803219806798E-2</v>
      </c>
      <c r="M9" s="17"/>
      <c r="N9" s="17">
        <v>9.10703578355994E-2</v>
      </c>
      <c r="O9" s="17">
        <v>6.6691034906440197E-2</v>
      </c>
      <c r="P9" s="17">
        <v>7.3336736874461197E-2</v>
      </c>
      <c r="Q9" s="17">
        <v>7.17531514592578E-2</v>
      </c>
      <c r="R9" s="17"/>
      <c r="S9" s="17">
        <v>0.11260325682793999</v>
      </c>
      <c r="T9" s="17">
        <v>4.9515785265624099E-2</v>
      </c>
      <c r="U9" s="17">
        <v>7.6299884997245104E-2</v>
      </c>
      <c r="V9" s="17">
        <v>7.4576181098870403E-2</v>
      </c>
      <c r="W9" s="17">
        <v>9.9664490622591403E-2</v>
      </c>
      <c r="X9" s="17">
        <v>6.5990160644243498E-2</v>
      </c>
      <c r="Y9" s="17">
        <v>6.5447009125965905E-2</v>
      </c>
      <c r="Z9" s="17">
        <v>4.7872078407408099E-2</v>
      </c>
      <c r="AA9" s="17">
        <v>7.1777548123934803E-2</v>
      </c>
      <c r="AB9" s="17">
        <v>8.2938727195112402E-2</v>
      </c>
      <c r="AC9" s="17">
        <v>7.4617697179869893E-2</v>
      </c>
      <c r="AD9" s="17">
        <v>6.2939535211525899E-2</v>
      </c>
      <c r="AE9" s="17"/>
      <c r="AF9" s="17">
        <v>7.5247811262116701E-2</v>
      </c>
      <c r="AG9" s="17">
        <v>8.5565718951363098E-2</v>
      </c>
      <c r="AH9" s="17">
        <v>6.7699944131338105E-2</v>
      </c>
      <c r="AI9" s="17"/>
      <c r="AJ9" s="17">
        <v>7.4066075156149602E-2</v>
      </c>
      <c r="AK9" s="17">
        <v>9.2884268568684897E-2</v>
      </c>
      <c r="AL9" s="17">
        <v>5.43715756858262E-2</v>
      </c>
      <c r="AM9" s="17">
        <v>0.176448976756785</v>
      </c>
      <c r="AN9" s="17">
        <v>5.1454430213920398E-2</v>
      </c>
      <c r="AO9" s="17"/>
      <c r="AP9" s="17">
        <v>9.3479956093485694E-2</v>
      </c>
      <c r="AQ9" s="17">
        <v>8.6063687359373503E-2</v>
      </c>
      <c r="AR9" s="17">
        <v>7.3474249493762897E-2</v>
      </c>
      <c r="AS9" s="17"/>
      <c r="AT9" s="17">
        <v>9.0842962821406401E-2</v>
      </c>
      <c r="AU9" s="17">
        <v>7.2614692750508997E-2</v>
      </c>
      <c r="AV9" s="17">
        <v>6.0312570881012301E-2</v>
      </c>
      <c r="AW9" s="17">
        <v>4.9670359144543902E-2</v>
      </c>
      <c r="AX9" s="17">
        <v>7.7675993385606504E-2</v>
      </c>
      <c r="AY9" s="17">
        <v>3.6506340259955201E-2</v>
      </c>
    </row>
    <row r="10" spans="2:51" x14ac:dyDescent="0.35">
      <c r="B10" s="18" t="s">
        <v>478</v>
      </c>
      <c r="C10" s="17">
        <v>0.365982939317684</v>
      </c>
      <c r="D10" s="17">
        <v>0.40148928862525401</v>
      </c>
      <c r="E10" s="17">
        <v>0.332622859790979</v>
      </c>
      <c r="F10" s="17"/>
      <c r="G10" s="17">
        <v>0.31551807654193498</v>
      </c>
      <c r="H10" s="17">
        <v>0.35365637451906301</v>
      </c>
      <c r="I10" s="17">
        <v>0.34870522504829998</v>
      </c>
      <c r="J10" s="17">
        <v>0.37156292122513401</v>
      </c>
      <c r="K10" s="17">
        <v>0.35379550977333901</v>
      </c>
      <c r="L10" s="17">
        <v>0.42704273157508998</v>
      </c>
      <c r="M10" s="17"/>
      <c r="N10" s="17">
        <v>0.42501682836931998</v>
      </c>
      <c r="O10" s="17">
        <v>0.36140457020143402</v>
      </c>
      <c r="P10" s="17">
        <v>0.37357545589074997</v>
      </c>
      <c r="Q10" s="17">
        <v>0.30494767891235203</v>
      </c>
      <c r="R10" s="17"/>
      <c r="S10" s="17">
        <v>0.32699254877762102</v>
      </c>
      <c r="T10" s="17">
        <v>0.37707612236863802</v>
      </c>
      <c r="U10" s="17">
        <v>0.38447488888126502</v>
      </c>
      <c r="V10" s="17">
        <v>0.31829725450510998</v>
      </c>
      <c r="W10" s="17">
        <v>0.39673819376166602</v>
      </c>
      <c r="X10" s="17">
        <v>0.37704092495552999</v>
      </c>
      <c r="Y10" s="17">
        <v>0.37616577184773597</v>
      </c>
      <c r="Z10" s="17">
        <v>0.431749313430626</v>
      </c>
      <c r="AA10" s="17">
        <v>0.40201776621691698</v>
      </c>
      <c r="AB10" s="17">
        <v>0.32450242140506402</v>
      </c>
      <c r="AC10" s="17">
        <v>0.404812161820157</v>
      </c>
      <c r="AD10" s="17">
        <v>0.30176140115844502</v>
      </c>
      <c r="AE10" s="17"/>
      <c r="AF10" s="17">
        <v>0.39741470131564399</v>
      </c>
      <c r="AG10" s="17">
        <v>0.37392073172407603</v>
      </c>
      <c r="AH10" s="17">
        <v>0.29640424238339302</v>
      </c>
      <c r="AI10" s="17"/>
      <c r="AJ10" s="17">
        <v>0.42422359073319799</v>
      </c>
      <c r="AK10" s="17">
        <v>0.35860379446324298</v>
      </c>
      <c r="AL10" s="17">
        <v>0.36729680040700602</v>
      </c>
      <c r="AM10" s="17">
        <v>0.16539408803599101</v>
      </c>
      <c r="AN10" s="17">
        <v>0.29093187995387798</v>
      </c>
      <c r="AO10" s="17"/>
      <c r="AP10" s="17">
        <v>0.432979493212101</v>
      </c>
      <c r="AQ10" s="17">
        <v>0.387761814020674</v>
      </c>
      <c r="AR10" s="17">
        <v>0.34670253140799701</v>
      </c>
      <c r="AS10" s="17"/>
      <c r="AT10" s="17">
        <v>0.41439625816076803</v>
      </c>
      <c r="AU10" s="17">
        <v>0.385926447091409</v>
      </c>
      <c r="AV10" s="17">
        <v>0.271396907298805</v>
      </c>
      <c r="AW10" s="17">
        <v>0.28996528391856602</v>
      </c>
      <c r="AX10" s="17">
        <v>0.34688937523177599</v>
      </c>
      <c r="AY10" s="17">
        <v>0.29486242801878498</v>
      </c>
    </row>
    <row r="11" spans="2:51" ht="29" x14ac:dyDescent="0.35">
      <c r="B11" s="18" t="s">
        <v>479</v>
      </c>
      <c r="C11" s="17">
        <v>0.28779401725033998</v>
      </c>
      <c r="D11" s="17">
        <v>0.27440208371921798</v>
      </c>
      <c r="E11" s="17">
        <v>0.30181218852367803</v>
      </c>
      <c r="F11" s="17"/>
      <c r="G11" s="17">
        <v>0.29570453827995002</v>
      </c>
      <c r="H11" s="17">
        <v>0.25522263146451302</v>
      </c>
      <c r="I11" s="17">
        <v>0.28525124787024703</v>
      </c>
      <c r="J11" s="17">
        <v>0.27941917813171202</v>
      </c>
      <c r="K11" s="17">
        <v>0.329802043206812</v>
      </c>
      <c r="L11" s="17">
        <v>0.28969877066284899</v>
      </c>
      <c r="M11" s="17"/>
      <c r="N11" s="17">
        <v>0.26780395155025299</v>
      </c>
      <c r="O11" s="17">
        <v>0.27248220882976998</v>
      </c>
      <c r="P11" s="17">
        <v>0.30206869831705901</v>
      </c>
      <c r="Q11" s="17">
        <v>0.30981893652252002</v>
      </c>
      <c r="R11" s="17"/>
      <c r="S11" s="17">
        <v>0.28062650516374399</v>
      </c>
      <c r="T11" s="17">
        <v>0.28369485900924102</v>
      </c>
      <c r="U11" s="17">
        <v>0.28939211413181298</v>
      </c>
      <c r="V11" s="17">
        <v>0.30772693726799599</v>
      </c>
      <c r="W11" s="17">
        <v>0.27673647900718001</v>
      </c>
      <c r="X11" s="17">
        <v>0.30151735489716303</v>
      </c>
      <c r="Y11" s="17">
        <v>0.284277590701635</v>
      </c>
      <c r="Z11" s="17">
        <v>0.26179390095403199</v>
      </c>
      <c r="AA11" s="17">
        <v>0.27043592850926801</v>
      </c>
      <c r="AB11" s="17">
        <v>0.31219134402944498</v>
      </c>
      <c r="AC11" s="17">
        <v>0.27387981301528702</v>
      </c>
      <c r="AD11" s="17">
        <v>0.317082326432021</v>
      </c>
      <c r="AE11" s="17"/>
      <c r="AF11" s="17">
        <v>0.29202293346665498</v>
      </c>
      <c r="AG11" s="17">
        <v>0.286048748903176</v>
      </c>
      <c r="AH11" s="17">
        <v>0.29229331690932903</v>
      </c>
      <c r="AI11" s="17"/>
      <c r="AJ11" s="17">
        <v>0.26354848451513502</v>
      </c>
      <c r="AK11" s="17">
        <v>0.29515665038915601</v>
      </c>
      <c r="AL11" s="17">
        <v>0.30631089827908897</v>
      </c>
      <c r="AM11" s="17">
        <v>0.37110144157728697</v>
      </c>
      <c r="AN11" s="17">
        <v>0.31132798828824898</v>
      </c>
      <c r="AO11" s="17"/>
      <c r="AP11" s="17">
        <v>0.26960851594428897</v>
      </c>
      <c r="AQ11" s="17">
        <v>0.27882791910779903</v>
      </c>
      <c r="AR11" s="17">
        <v>0.29924568469625801</v>
      </c>
      <c r="AS11" s="17"/>
      <c r="AT11" s="17">
        <v>0.29263494733561002</v>
      </c>
      <c r="AU11" s="17">
        <v>0.27455231668375701</v>
      </c>
      <c r="AV11" s="17">
        <v>0.297605211606639</v>
      </c>
      <c r="AW11" s="17">
        <v>0.31154320728097601</v>
      </c>
      <c r="AX11" s="17">
        <v>0.27323774021055802</v>
      </c>
      <c r="AY11" s="17">
        <v>0.30765451872316302</v>
      </c>
    </row>
    <row r="12" spans="2:51" x14ac:dyDescent="0.35">
      <c r="B12" s="18" t="s">
        <v>480</v>
      </c>
      <c r="C12" s="17">
        <v>0.154278300488885</v>
      </c>
      <c r="D12" s="17">
        <v>0.137275671557294</v>
      </c>
      <c r="E12" s="17">
        <v>0.16914715385652801</v>
      </c>
      <c r="F12" s="17"/>
      <c r="G12" s="17">
        <v>0.17234961159123999</v>
      </c>
      <c r="H12" s="17">
        <v>0.16974633976962</v>
      </c>
      <c r="I12" s="17">
        <v>0.19408453141083701</v>
      </c>
      <c r="J12" s="17">
        <v>0.14917476139573899</v>
      </c>
      <c r="K12" s="17">
        <v>0.13079721784068299</v>
      </c>
      <c r="L12" s="17">
        <v>0.117317366269998</v>
      </c>
      <c r="M12" s="17"/>
      <c r="N12" s="17">
        <v>0.13288054166647401</v>
      </c>
      <c r="O12" s="17">
        <v>0.18257734947625201</v>
      </c>
      <c r="P12" s="17">
        <v>0.14050404458994201</v>
      </c>
      <c r="Q12" s="17">
        <v>0.160038123613091</v>
      </c>
      <c r="R12" s="17"/>
      <c r="S12" s="17">
        <v>0.13336281905109201</v>
      </c>
      <c r="T12" s="17">
        <v>0.153914865488849</v>
      </c>
      <c r="U12" s="17">
        <v>0.13622671393972</v>
      </c>
      <c r="V12" s="17">
        <v>0.188898361560461</v>
      </c>
      <c r="W12" s="17">
        <v>0.15530929632379001</v>
      </c>
      <c r="X12" s="17">
        <v>0.167058644591455</v>
      </c>
      <c r="Y12" s="17">
        <v>0.17520462337473799</v>
      </c>
      <c r="Z12" s="17">
        <v>0.126884102822133</v>
      </c>
      <c r="AA12" s="17">
        <v>0.14854120029854201</v>
      </c>
      <c r="AB12" s="17">
        <v>0.167319834320349</v>
      </c>
      <c r="AC12" s="17">
        <v>0.115629021975789</v>
      </c>
      <c r="AD12" s="17">
        <v>0.183921411573577</v>
      </c>
      <c r="AE12" s="17"/>
      <c r="AF12" s="17">
        <v>0.122564914079001</v>
      </c>
      <c r="AG12" s="17">
        <v>0.157596038167029</v>
      </c>
      <c r="AH12" s="17">
        <v>0.191320477686029</v>
      </c>
      <c r="AI12" s="17"/>
      <c r="AJ12" s="17">
        <v>0.13472135052395001</v>
      </c>
      <c r="AK12" s="17">
        <v>0.15156614812657199</v>
      </c>
      <c r="AL12" s="17">
        <v>0.16412468662882801</v>
      </c>
      <c r="AM12" s="17">
        <v>0.117586553235815</v>
      </c>
      <c r="AN12" s="17">
        <v>0.18168512666356501</v>
      </c>
      <c r="AO12" s="17"/>
      <c r="AP12" s="17">
        <v>0.12122405168651</v>
      </c>
      <c r="AQ12" s="17">
        <v>0.14940250680058201</v>
      </c>
      <c r="AR12" s="17">
        <v>0.18971051814985801</v>
      </c>
      <c r="AS12" s="17"/>
      <c r="AT12" s="17">
        <v>0.121842910274727</v>
      </c>
      <c r="AU12" s="17">
        <v>0.16960875438797601</v>
      </c>
      <c r="AV12" s="17">
        <v>0.19369355680532299</v>
      </c>
      <c r="AW12" s="17">
        <v>0.16959963214287599</v>
      </c>
      <c r="AX12" s="17">
        <v>0.17104031689788299</v>
      </c>
      <c r="AY12" s="17">
        <v>0.15413644295433099</v>
      </c>
    </row>
    <row r="13" spans="2:51" x14ac:dyDescent="0.35">
      <c r="B13" s="18" t="s">
        <v>481</v>
      </c>
      <c r="C13" s="17">
        <v>8.3968629737417103E-2</v>
      </c>
      <c r="D13" s="17">
        <v>6.4906854265025099E-2</v>
      </c>
      <c r="E13" s="17">
        <v>0.102508493222623</v>
      </c>
      <c r="F13" s="17"/>
      <c r="G13" s="17">
        <v>8.0448030964483899E-2</v>
      </c>
      <c r="H13" s="17">
        <v>0.10537747792572</v>
      </c>
      <c r="I13" s="17">
        <v>9.9395121602406405E-2</v>
      </c>
      <c r="J13" s="17">
        <v>7.7965547666379004E-2</v>
      </c>
      <c r="K13" s="17">
        <v>6.9581838504696E-2</v>
      </c>
      <c r="L13" s="17">
        <v>7.0908779416112802E-2</v>
      </c>
      <c r="M13" s="17"/>
      <c r="N13" s="17">
        <v>6.6079056521879606E-2</v>
      </c>
      <c r="O13" s="17">
        <v>8.3883710379601198E-2</v>
      </c>
      <c r="P13" s="17">
        <v>7.8060277296597202E-2</v>
      </c>
      <c r="Q13" s="17">
        <v>0.10671491505507399</v>
      </c>
      <c r="R13" s="17"/>
      <c r="S13" s="17">
        <v>0.119778977673003</v>
      </c>
      <c r="T13" s="17">
        <v>8.9170942716859297E-2</v>
      </c>
      <c r="U13" s="17">
        <v>8.3641669994062404E-2</v>
      </c>
      <c r="V13" s="17">
        <v>7.8005809064781204E-2</v>
      </c>
      <c r="W13" s="17">
        <v>4.7675774868690901E-2</v>
      </c>
      <c r="X13" s="17">
        <v>6.4487729663707805E-2</v>
      </c>
      <c r="Y13" s="17">
        <v>6.7354335872379295E-2</v>
      </c>
      <c r="Z13" s="17">
        <v>0.101563320694006</v>
      </c>
      <c r="AA13" s="17">
        <v>7.0746664859197797E-2</v>
      </c>
      <c r="AB13" s="17">
        <v>7.0730706674001304E-2</v>
      </c>
      <c r="AC13" s="17">
        <v>0.102542746674275</v>
      </c>
      <c r="AD13" s="17">
        <v>0.134295325624432</v>
      </c>
      <c r="AE13" s="17"/>
      <c r="AF13" s="17">
        <v>8.0482096887834295E-2</v>
      </c>
      <c r="AG13" s="17">
        <v>7.4662727835038106E-2</v>
      </c>
      <c r="AH13" s="17">
        <v>0.102805612405755</v>
      </c>
      <c r="AI13" s="17"/>
      <c r="AJ13" s="17">
        <v>7.0804879586575303E-2</v>
      </c>
      <c r="AK13" s="17">
        <v>8.2165163969991198E-2</v>
      </c>
      <c r="AL13" s="17">
        <v>8.5100071083826404E-2</v>
      </c>
      <c r="AM13" s="17">
        <v>9.0879806978694994E-2</v>
      </c>
      <c r="AN13" s="17">
        <v>0.10929357880549299</v>
      </c>
      <c r="AO13" s="17"/>
      <c r="AP13" s="17">
        <v>5.4755979361054398E-2</v>
      </c>
      <c r="AQ13" s="17">
        <v>7.9539916768776794E-2</v>
      </c>
      <c r="AR13" s="17">
        <v>7.7485855221588906E-2</v>
      </c>
      <c r="AS13" s="17"/>
      <c r="AT13" s="17">
        <v>5.6333118432668902E-2</v>
      </c>
      <c r="AU13" s="17">
        <v>7.4257849343359703E-2</v>
      </c>
      <c r="AV13" s="17">
        <v>0.13050462485310099</v>
      </c>
      <c r="AW13" s="17">
        <v>0.118334607702303</v>
      </c>
      <c r="AX13" s="17">
        <v>9.8576486459348106E-2</v>
      </c>
      <c r="AY13" s="17">
        <v>0.16322754589670599</v>
      </c>
    </row>
    <row r="14" spans="2:51" x14ac:dyDescent="0.35">
      <c r="B14" s="18" t="s">
        <v>399</v>
      </c>
      <c r="C14" s="17">
        <v>3.1912442956907497E-2</v>
      </c>
      <c r="D14" s="17">
        <v>2.7616023114566499E-2</v>
      </c>
      <c r="E14" s="17">
        <v>3.5811720065433802E-2</v>
      </c>
      <c r="F14" s="17"/>
      <c r="G14" s="17">
        <v>4.5179236029576797E-2</v>
      </c>
      <c r="H14" s="17">
        <v>2.5318167536086199E-2</v>
      </c>
      <c r="I14" s="17">
        <v>1.6066536354791199E-2</v>
      </c>
      <c r="J14" s="17">
        <v>4.1174789396108198E-2</v>
      </c>
      <c r="K14" s="17">
        <v>3.5388934186564601E-2</v>
      </c>
      <c r="L14" s="17">
        <v>3.1511548856143802E-2</v>
      </c>
      <c r="M14" s="17"/>
      <c r="N14" s="17">
        <v>1.7149264056474E-2</v>
      </c>
      <c r="O14" s="17">
        <v>3.2961126206502898E-2</v>
      </c>
      <c r="P14" s="17">
        <v>3.24547870311915E-2</v>
      </c>
      <c r="Q14" s="17">
        <v>4.67271944377049E-2</v>
      </c>
      <c r="R14" s="17"/>
      <c r="S14" s="17">
        <v>2.6635892506600301E-2</v>
      </c>
      <c r="T14" s="17">
        <v>4.66274251507885E-2</v>
      </c>
      <c r="U14" s="17">
        <v>2.9964728055895201E-2</v>
      </c>
      <c r="V14" s="17">
        <v>3.2495456502781503E-2</v>
      </c>
      <c r="W14" s="17">
        <v>2.38757654160816E-2</v>
      </c>
      <c r="X14" s="17">
        <v>2.39051852478998E-2</v>
      </c>
      <c r="Y14" s="17">
        <v>3.1550669077545203E-2</v>
      </c>
      <c r="Z14" s="17">
        <v>3.0137283691794199E-2</v>
      </c>
      <c r="AA14" s="17">
        <v>3.6480891992141003E-2</v>
      </c>
      <c r="AB14" s="17">
        <v>4.2316966376028199E-2</v>
      </c>
      <c r="AC14" s="17">
        <v>2.8518559334622998E-2</v>
      </c>
      <c r="AD14" s="17">
        <v>0</v>
      </c>
      <c r="AE14" s="17"/>
      <c r="AF14" s="17">
        <v>3.2267542988748801E-2</v>
      </c>
      <c r="AG14" s="17">
        <v>2.2206034419317899E-2</v>
      </c>
      <c r="AH14" s="17">
        <v>4.9476406484156001E-2</v>
      </c>
      <c r="AI14" s="17"/>
      <c r="AJ14" s="17">
        <v>3.2635619484991003E-2</v>
      </c>
      <c r="AK14" s="17">
        <v>1.96239744823524E-2</v>
      </c>
      <c r="AL14" s="17">
        <v>2.2795967915425201E-2</v>
      </c>
      <c r="AM14" s="17">
        <v>7.8589133415427795E-2</v>
      </c>
      <c r="AN14" s="17">
        <v>5.5306996074894699E-2</v>
      </c>
      <c r="AO14" s="17"/>
      <c r="AP14" s="17">
        <v>2.7952003702559999E-2</v>
      </c>
      <c r="AQ14" s="17">
        <v>1.84041559427944E-2</v>
      </c>
      <c r="AR14" s="17">
        <v>1.33811610305354E-2</v>
      </c>
      <c r="AS14" s="17"/>
      <c r="AT14" s="17">
        <v>2.39498029748197E-2</v>
      </c>
      <c r="AU14" s="17">
        <v>2.3039939742988898E-2</v>
      </c>
      <c r="AV14" s="17">
        <v>4.6487128555119502E-2</v>
      </c>
      <c r="AW14" s="17">
        <v>6.0886909810735301E-2</v>
      </c>
      <c r="AX14" s="17">
        <v>3.2580087814827699E-2</v>
      </c>
      <c r="AY14" s="17">
        <v>4.3612724147060598E-2</v>
      </c>
    </row>
    <row r="15" spans="2:51" x14ac:dyDescent="0.35">
      <c r="B15" s="18" t="s">
        <v>482</v>
      </c>
      <c r="C15" s="20">
        <v>0.44204660956645098</v>
      </c>
      <c r="D15" s="20">
        <v>0.49579936734389701</v>
      </c>
      <c r="E15" s="20">
        <v>0.39072044433173703</v>
      </c>
      <c r="F15" s="20"/>
      <c r="G15" s="20">
        <v>0.40631858313475</v>
      </c>
      <c r="H15" s="20">
        <v>0.44433538330406003</v>
      </c>
      <c r="I15" s="20">
        <v>0.40520256276171801</v>
      </c>
      <c r="J15" s="20">
        <v>0.45226572341006199</v>
      </c>
      <c r="K15" s="20">
        <v>0.43442996626124503</v>
      </c>
      <c r="L15" s="20">
        <v>0.490563534794897</v>
      </c>
      <c r="M15" s="20"/>
      <c r="N15" s="20">
        <v>0.516087186204919</v>
      </c>
      <c r="O15" s="20">
        <v>0.42809560510787398</v>
      </c>
      <c r="P15" s="20">
        <v>0.44691219276521099</v>
      </c>
      <c r="Q15" s="20">
        <v>0.37670083037161001</v>
      </c>
      <c r="R15" s="20"/>
      <c r="S15" s="20">
        <v>0.439595805605561</v>
      </c>
      <c r="T15" s="20">
        <v>0.42659190763426202</v>
      </c>
      <c r="U15" s="20">
        <v>0.46077477387851001</v>
      </c>
      <c r="V15" s="20">
        <v>0.39287343560398102</v>
      </c>
      <c r="W15" s="20">
        <v>0.496402684384257</v>
      </c>
      <c r="X15" s="20">
        <v>0.443031085599774</v>
      </c>
      <c r="Y15" s="20">
        <v>0.44161278097370199</v>
      </c>
      <c r="Z15" s="20">
        <v>0.47962139183803398</v>
      </c>
      <c r="AA15" s="20">
        <v>0.47379531434085198</v>
      </c>
      <c r="AB15" s="20">
        <v>0.407441148600176</v>
      </c>
      <c r="AC15" s="20">
        <v>0.47942985900002699</v>
      </c>
      <c r="AD15" s="20">
        <v>0.36470093636997097</v>
      </c>
      <c r="AE15" s="20"/>
      <c r="AF15" s="20">
        <v>0.47266251257775999</v>
      </c>
      <c r="AG15" s="20">
        <v>0.45948645067543897</v>
      </c>
      <c r="AH15" s="20">
        <v>0.36410418651473098</v>
      </c>
      <c r="AI15" s="20"/>
      <c r="AJ15" s="20">
        <v>0.49828966588934798</v>
      </c>
      <c r="AK15" s="20">
        <v>0.45148806303192801</v>
      </c>
      <c r="AL15" s="20">
        <v>0.42166837609283198</v>
      </c>
      <c r="AM15" s="20">
        <v>0.34184306479277599</v>
      </c>
      <c r="AN15" s="20">
        <v>0.34238631016779802</v>
      </c>
      <c r="AO15" s="20"/>
      <c r="AP15" s="20">
        <v>0.52645944930558597</v>
      </c>
      <c r="AQ15" s="20">
        <v>0.47382550138004698</v>
      </c>
      <c r="AR15" s="20">
        <v>0.42017678090176003</v>
      </c>
      <c r="AS15" s="20"/>
      <c r="AT15" s="20">
        <v>0.505239220982175</v>
      </c>
      <c r="AU15" s="20">
        <v>0.45854113984191802</v>
      </c>
      <c r="AV15" s="20">
        <v>0.331709478179817</v>
      </c>
      <c r="AW15" s="20">
        <v>0.33963564306311</v>
      </c>
      <c r="AX15" s="20">
        <v>0.42456536861738298</v>
      </c>
      <c r="AY15" s="20">
        <v>0.33136876827874001</v>
      </c>
    </row>
    <row r="16" spans="2:51" x14ac:dyDescent="0.35">
      <c r="B16" s="18" t="s">
        <v>483</v>
      </c>
      <c r="C16" s="20">
        <v>0.238246930226302</v>
      </c>
      <c r="D16" s="20">
        <v>0.20218252582231899</v>
      </c>
      <c r="E16" s="20">
        <v>0.27165564707915102</v>
      </c>
      <c r="F16" s="20"/>
      <c r="G16" s="20">
        <v>0.25279764255572401</v>
      </c>
      <c r="H16" s="20">
        <v>0.275123817695341</v>
      </c>
      <c r="I16" s="20">
        <v>0.29347965301324302</v>
      </c>
      <c r="J16" s="20">
        <v>0.22714030906211799</v>
      </c>
      <c r="K16" s="20">
        <v>0.200379056345379</v>
      </c>
      <c r="L16" s="20">
        <v>0.18822614568611101</v>
      </c>
      <c r="M16" s="20"/>
      <c r="N16" s="20">
        <v>0.19895959818835399</v>
      </c>
      <c r="O16" s="20">
        <v>0.266461059855853</v>
      </c>
      <c r="P16" s="20">
        <v>0.21856432188653899</v>
      </c>
      <c r="Q16" s="20">
        <v>0.26675303866816502</v>
      </c>
      <c r="R16" s="20"/>
      <c r="S16" s="20">
        <v>0.25314179672409498</v>
      </c>
      <c r="T16" s="20">
        <v>0.24308580820570799</v>
      </c>
      <c r="U16" s="20">
        <v>0.219868383933782</v>
      </c>
      <c r="V16" s="20">
        <v>0.26690417062524202</v>
      </c>
      <c r="W16" s="20">
        <v>0.20298507119248099</v>
      </c>
      <c r="X16" s="20">
        <v>0.231546374255163</v>
      </c>
      <c r="Y16" s="20">
        <v>0.24255895924711701</v>
      </c>
      <c r="Z16" s="20">
        <v>0.228447423516139</v>
      </c>
      <c r="AA16" s="20">
        <v>0.21928786515773899</v>
      </c>
      <c r="AB16" s="20">
        <v>0.238050540994351</v>
      </c>
      <c r="AC16" s="20">
        <v>0.21817176865006399</v>
      </c>
      <c r="AD16" s="20">
        <v>0.31821673719800903</v>
      </c>
      <c r="AE16" s="20"/>
      <c r="AF16" s="20">
        <v>0.203047010966835</v>
      </c>
      <c r="AG16" s="20">
        <v>0.23225876600206699</v>
      </c>
      <c r="AH16" s="20">
        <v>0.29412609009178398</v>
      </c>
      <c r="AI16" s="20"/>
      <c r="AJ16" s="20">
        <v>0.20552623011052601</v>
      </c>
      <c r="AK16" s="20">
        <v>0.233731312096564</v>
      </c>
      <c r="AL16" s="20">
        <v>0.24922475771265401</v>
      </c>
      <c r="AM16" s="20">
        <v>0.20846636021451001</v>
      </c>
      <c r="AN16" s="20">
        <v>0.29097870546905802</v>
      </c>
      <c r="AO16" s="20"/>
      <c r="AP16" s="20">
        <v>0.17598003104756399</v>
      </c>
      <c r="AQ16" s="20">
        <v>0.22894242356935901</v>
      </c>
      <c r="AR16" s="20">
        <v>0.26719637337144603</v>
      </c>
      <c r="AS16" s="20"/>
      <c r="AT16" s="20">
        <v>0.17817602870739599</v>
      </c>
      <c r="AU16" s="20">
        <v>0.24386660373133601</v>
      </c>
      <c r="AV16" s="20">
        <v>0.32419818165842501</v>
      </c>
      <c r="AW16" s="20">
        <v>0.28793423984517902</v>
      </c>
      <c r="AX16" s="20">
        <v>0.26961680335723198</v>
      </c>
      <c r="AY16" s="20">
        <v>0.317363988851037</v>
      </c>
    </row>
    <row r="17" spans="2:51" x14ac:dyDescent="0.35">
      <c r="B17" s="18" t="s">
        <v>86</v>
      </c>
      <c r="C17" s="21">
        <v>0.203799679340149</v>
      </c>
      <c r="D17" s="21">
        <v>0.29361684152157802</v>
      </c>
      <c r="E17" s="21">
        <v>0.11906479725258599</v>
      </c>
      <c r="F17" s="21"/>
      <c r="G17" s="21">
        <v>0.15352094057902599</v>
      </c>
      <c r="H17" s="21">
        <v>0.169211565608719</v>
      </c>
      <c r="I17" s="21">
        <v>0.111722909748475</v>
      </c>
      <c r="J17" s="21">
        <v>0.225125414347943</v>
      </c>
      <c r="K17" s="21">
        <v>0.234050909915866</v>
      </c>
      <c r="L17" s="21">
        <v>0.30233738910878599</v>
      </c>
      <c r="M17" s="21"/>
      <c r="N17" s="21">
        <v>0.31712758801656499</v>
      </c>
      <c r="O17" s="21">
        <v>0.16163454525202101</v>
      </c>
      <c r="P17" s="21">
        <v>0.228347870878672</v>
      </c>
      <c r="Q17" s="21">
        <v>0.109947791703445</v>
      </c>
      <c r="R17" s="21"/>
      <c r="S17" s="21">
        <v>0.18645400888146599</v>
      </c>
      <c r="T17" s="21">
        <v>0.183506099428554</v>
      </c>
      <c r="U17" s="21">
        <v>0.24090638994472799</v>
      </c>
      <c r="V17" s="21">
        <v>0.125969264978739</v>
      </c>
      <c r="W17" s="21">
        <v>0.29341761319177601</v>
      </c>
      <c r="X17" s="21">
        <v>0.211484711344611</v>
      </c>
      <c r="Y17" s="21">
        <v>0.19905382172658501</v>
      </c>
      <c r="Z17" s="21">
        <v>0.25117396832189498</v>
      </c>
      <c r="AA17" s="21">
        <v>0.25450744918311202</v>
      </c>
      <c r="AB17" s="21">
        <v>0.169390607605825</v>
      </c>
      <c r="AC17" s="21">
        <v>0.261258090349963</v>
      </c>
      <c r="AD17" s="21">
        <v>4.6484199171961803E-2</v>
      </c>
      <c r="AE17" s="21"/>
      <c r="AF17" s="21">
        <v>0.26961550161092501</v>
      </c>
      <c r="AG17" s="21">
        <v>0.22722768467337101</v>
      </c>
      <c r="AH17" s="21">
        <v>6.99780964229475E-2</v>
      </c>
      <c r="AI17" s="21"/>
      <c r="AJ17" s="21">
        <v>0.29276343577882202</v>
      </c>
      <c r="AK17" s="21">
        <v>0.21775675093536501</v>
      </c>
      <c r="AL17" s="21">
        <v>0.17244361838017699</v>
      </c>
      <c r="AM17" s="21">
        <v>0.133376704578267</v>
      </c>
      <c r="AN17" s="21">
        <v>5.1407604698740603E-2</v>
      </c>
      <c r="AO17" s="21"/>
      <c r="AP17" s="21">
        <v>0.35047941825802198</v>
      </c>
      <c r="AQ17" s="21">
        <v>0.24488307781068799</v>
      </c>
      <c r="AR17" s="21">
        <v>0.152980407530313</v>
      </c>
      <c r="AS17" s="21"/>
      <c r="AT17" s="21">
        <v>0.32706319227477898</v>
      </c>
      <c r="AU17" s="21">
        <v>0.21467453611058199</v>
      </c>
      <c r="AV17" s="21">
        <v>7.5112965213923197E-3</v>
      </c>
      <c r="AW17" s="21">
        <v>5.1701403217931E-2</v>
      </c>
      <c r="AX17" s="21">
        <v>0.15494856526015099</v>
      </c>
      <c r="AY17" s="21">
        <v>1.4004779427703199E-2</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O22"/>
  <sheetViews>
    <sheetView showGridLines="0" workbookViewId="0">
      <pane xSplit="2" topLeftCell="C1" activePane="topRight" state="frozen"/>
      <selection activeCell="B19" sqref="B19"/>
      <selection pane="topRight" activeCell="C11" sqref="C11"/>
    </sheetView>
  </sheetViews>
  <sheetFormatPr defaultColWidth="10.90625" defaultRowHeight="14.5" x14ac:dyDescent="0.35"/>
  <cols>
    <col min="2" max="2" width="25.7265625" customWidth="1"/>
    <col min="3" max="15" width="20.7265625" customWidth="1"/>
  </cols>
  <sheetData>
    <row r="2" spans="2:15" ht="40" customHeight="1" x14ac:dyDescent="0.35">
      <c r="D2" s="42" t="s">
        <v>489</v>
      </c>
      <c r="E2" s="38"/>
      <c r="F2" s="38"/>
      <c r="G2" s="38"/>
      <c r="H2" s="38"/>
      <c r="I2" s="38"/>
      <c r="J2" s="38"/>
      <c r="K2" s="38"/>
      <c r="L2" s="38"/>
      <c r="M2" s="38"/>
      <c r="N2" s="38"/>
      <c r="O2" s="38"/>
    </row>
    <row r="6" spans="2:15" ht="50" customHeight="1" x14ac:dyDescent="0.35">
      <c r="B6" s="23" t="s">
        <v>14</v>
      </c>
      <c r="C6" s="23" t="s">
        <v>485</v>
      </c>
      <c r="D6" s="23" t="s">
        <v>328</v>
      </c>
      <c r="E6" s="23" t="s">
        <v>330</v>
      </c>
      <c r="F6" s="23" t="s">
        <v>486</v>
      </c>
      <c r="G6" s="23" t="s">
        <v>327</v>
      </c>
      <c r="H6" s="23" t="s">
        <v>487</v>
      </c>
      <c r="I6" s="23" t="s">
        <v>488</v>
      </c>
      <c r="J6" s="23" t="s">
        <v>329</v>
      </c>
      <c r="K6" s="23" t="s">
        <v>332</v>
      </c>
      <c r="L6" s="23" t="s">
        <v>331</v>
      </c>
      <c r="M6" s="23" t="s">
        <v>333</v>
      </c>
      <c r="N6" s="23" t="s">
        <v>335</v>
      </c>
    </row>
    <row r="7" spans="2:15" x14ac:dyDescent="0.35">
      <c r="B7" s="18" t="s">
        <v>382</v>
      </c>
      <c r="C7" s="17">
        <v>0.17484409973777701</v>
      </c>
      <c r="D7" s="17">
        <v>0.118423857535311</v>
      </c>
      <c r="E7" s="17">
        <v>0.161653294993817</v>
      </c>
      <c r="F7" s="17">
        <v>0.162417358607122</v>
      </c>
      <c r="G7" s="17">
        <v>0.11532794247641499</v>
      </c>
      <c r="H7" s="17">
        <v>0.11797223246537999</v>
      </c>
      <c r="I7" s="17">
        <v>9.9401495580117599E-2</v>
      </c>
      <c r="J7" s="17">
        <v>7.5082985414294007E-2</v>
      </c>
      <c r="K7" s="17">
        <v>5.0525698935610902E-2</v>
      </c>
      <c r="L7" s="17">
        <v>4.5208375092101301E-2</v>
      </c>
      <c r="M7" s="17">
        <v>3.9614887872737599E-2</v>
      </c>
      <c r="N7" s="17">
        <v>4.2406584587459398E-2</v>
      </c>
    </row>
    <row r="8" spans="2:15" x14ac:dyDescent="0.35">
      <c r="B8" s="18" t="s">
        <v>383</v>
      </c>
      <c r="C8" s="17">
        <v>0.43023203763088202</v>
      </c>
      <c r="D8" s="17">
        <v>0.46894256977481502</v>
      </c>
      <c r="E8" s="17">
        <v>0.41555303380506903</v>
      </c>
      <c r="F8" s="17">
        <v>0.42235287099247099</v>
      </c>
      <c r="G8" s="17">
        <v>0.37268547846546701</v>
      </c>
      <c r="H8" s="17">
        <v>0.36674707882352697</v>
      </c>
      <c r="I8" s="17">
        <v>0.34246757915799902</v>
      </c>
      <c r="J8" s="17">
        <v>0.35160043262005702</v>
      </c>
      <c r="K8" s="17">
        <v>0.22576421167383101</v>
      </c>
      <c r="L8" s="17">
        <v>0.20069437631165199</v>
      </c>
      <c r="M8" s="17">
        <v>0.17533821505525601</v>
      </c>
      <c r="N8" s="17">
        <v>0.16119066266739601</v>
      </c>
    </row>
    <row r="9" spans="2:15" x14ac:dyDescent="0.35">
      <c r="B9" s="18" t="s">
        <v>384</v>
      </c>
      <c r="C9" s="17">
        <v>0.24823864568899301</v>
      </c>
      <c r="D9" s="17">
        <v>0.23543903796830101</v>
      </c>
      <c r="E9" s="17">
        <v>0.25270867038435801</v>
      </c>
      <c r="F9" s="17">
        <v>0.227075105100561</v>
      </c>
      <c r="G9" s="17">
        <v>0.301965404419344</v>
      </c>
      <c r="H9" s="17">
        <v>0.25802303744452199</v>
      </c>
      <c r="I9" s="17">
        <v>0.26103306436887602</v>
      </c>
      <c r="J9" s="17">
        <v>0.26533600144298902</v>
      </c>
      <c r="K9" s="17">
        <v>0.259073556978759</v>
      </c>
      <c r="L9" s="17">
        <v>0.29171567535329701</v>
      </c>
      <c r="M9" s="17">
        <v>0.30254083776789198</v>
      </c>
      <c r="N9" s="17">
        <v>0.28529711312564299</v>
      </c>
    </row>
    <row r="10" spans="2:15" x14ac:dyDescent="0.35">
      <c r="B10" s="18" t="s">
        <v>385</v>
      </c>
      <c r="C10" s="17">
        <v>6.2431420802396803E-2</v>
      </c>
      <c r="D10" s="17">
        <v>8.8196644428989904E-2</v>
      </c>
      <c r="E10" s="17">
        <v>9.11463415864225E-2</v>
      </c>
      <c r="F10" s="17">
        <v>8.5330360516502196E-2</v>
      </c>
      <c r="G10" s="17">
        <v>9.3069358814506703E-2</v>
      </c>
      <c r="H10" s="17">
        <v>0.12857611669834601</v>
      </c>
      <c r="I10" s="17">
        <v>0.15584863618457401</v>
      </c>
      <c r="J10" s="17">
        <v>0.145087883100987</v>
      </c>
      <c r="K10" s="17">
        <v>0.18245345877246399</v>
      </c>
      <c r="L10" s="17">
        <v>0.21573276446615799</v>
      </c>
      <c r="M10" s="17">
        <v>0.200481344735814</v>
      </c>
      <c r="N10" s="17">
        <v>0.24364758049629601</v>
      </c>
    </row>
    <row r="11" spans="2:15" x14ac:dyDescent="0.35">
      <c r="B11" s="18" t="s">
        <v>386</v>
      </c>
      <c r="C11" s="17">
        <v>5.1332944523487002E-2</v>
      </c>
      <c r="D11" s="17">
        <v>4.6734945655434401E-2</v>
      </c>
      <c r="E11" s="17">
        <v>4.44826127453751E-2</v>
      </c>
      <c r="F11" s="17">
        <v>7.0241468437632598E-2</v>
      </c>
      <c r="G11" s="17">
        <v>7.3895888873518306E-2</v>
      </c>
      <c r="H11" s="17">
        <v>9.2785208390988694E-2</v>
      </c>
      <c r="I11" s="17">
        <v>9.9874858022133403E-2</v>
      </c>
      <c r="J11" s="17">
        <v>0.117228827095425</v>
      </c>
      <c r="K11" s="17">
        <v>0.23577891290222999</v>
      </c>
      <c r="L11" s="17">
        <v>0.211963505800769</v>
      </c>
      <c r="M11" s="17">
        <v>0.22990099097279201</v>
      </c>
      <c r="N11" s="17">
        <v>0.226217658616329</v>
      </c>
    </row>
    <row r="12" spans="2:15" x14ac:dyDescent="0.35">
      <c r="B12" s="18" t="s">
        <v>72</v>
      </c>
      <c r="C12" s="17">
        <v>3.2920851616463902E-2</v>
      </c>
      <c r="D12" s="17">
        <v>4.2262944637149497E-2</v>
      </c>
      <c r="E12" s="17">
        <v>3.4456046484958598E-2</v>
      </c>
      <c r="F12" s="17">
        <v>3.2582836345711699E-2</v>
      </c>
      <c r="G12" s="17">
        <v>4.3055926950749702E-2</v>
      </c>
      <c r="H12" s="17">
        <v>3.5896326177235399E-2</v>
      </c>
      <c r="I12" s="17">
        <v>4.1374366686299603E-2</v>
      </c>
      <c r="J12" s="17">
        <v>4.5663870326247899E-2</v>
      </c>
      <c r="K12" s="17">
        <v>4.6404160737104599E-2</v>
      </c>
      <c r="L12" s="17">
        <v>3.4685302976023201E-2</v>
      </c>
      <c r="M12" s="17">
        <v>5.2123723595508299E-2</v>
      </c>
      <c r="N12" s="17">
        <v>4.12404005068761E-2</v>
      </c>
    </row>
    <row r="13" spans="2:15" x14ac:dyDescent="0.35">
      <c r="B13" s="22" t="s">
        <v>387</v>
      </c>
      <c r="C13" s="20">
        <v>0.60507613736865895</v>
      </c>
      <c r="D13" s="20">
        <v>0.58736642731012501</v>
      </c>
      <c r="E13" s="20">
        <v>0.577206328798886</v>
      </c>
      <c r="F13" s="20">
        <v>0.58477022959959302</v>
      </c>
      <c r="G13" s="20">
        <v>0.48801342094188099</v>
      </c>
      <c r="H13" s="20">
        <v>0.484719311288907</v>
      </c>
      <c r="I13" s="20">
        <v>0.44186907473811698</v>
      </c>
      <c r="J13" s="20">
        <v>0.426683418034351</v>
      </c>
      <c r="K13" s="20">
        <v>0.27628991060944202</v>
      </c>
      <c r="L13" s="20">
        <v>0.24590275140375301</v>
      </c>
      <c r="M13" s="20">
        <v>0.21495310292799399</v>
      </c>
      <c r="N13" s="20">
        <v>0.20359724725485601</v>
      </c>
    </row>
    <row r="14" spans="2:15" x14ac:dyDescent="0.35">
      <c r="B14" s="22" t="s">
        <v>388</v>
      </c>
      <c r="C14" s="20">
        <v>0.11376436532588401</v>
      </c>
      <c r="D14" s="20">
        <v>0.13493159008442401</v>
      </c>
      <c r="E14" s="20">
        <v>0.135628954331798</v>
      </c>
      <c r="F14" s="20">
        <v>0.15557182895413499</v>
      </c>
      <c r="G14" s="20">
        <v>0.16696524768802501</v>
      </c>
      <c r="H14" s="20">
        <v>0.22136132508933501</v>
      </c>
      <c r="I14" s="20">
        <v>0.25572349420670698</v>
      </c>
      <c r="J14" s="20">
        <v>0.26231671019641301</v>
      </c>
      <c r="K14" s="20">
        <v>0.41823237167469401</v>
      </c>
      <c r="L14" s="20">
        <v>0.42769627026692703</v>
      </c>
      <c r="M14" s="20">
        <v>0.43038233570860601</v>
      </c>
      <c r="N14" s="20">
        <v>0.46986523911262501</v>
      </c>
    </row>
    <row r="15" spans="2:15" x14ac:dyDescent="0.35">
      <c r="B15" s="36" t="s">
        <v>86</v>
      </c>
      <c r="C15" s="21">
        <v>0.49131177204277499</v>
      </c>
      <c r="D15" s="21">
        <v>0.45243483722570099</v>
      </c>
      <c r="E15" s="21">
        <v>0.441577374467089</v>
      </c>
      <c r="F15" s="21">
        <v>0.429198400645458</v>
      </c>
      <c r="G15" s="21">
        <v>0.32104817325385598</v>
      </c>
      <c r="H15" s="21">
        <v>0.26335798619957201</v>
      </c>
      <c r="I15" s="21">
        <v>0.18614558053140901</v>
      </c>
      <c r="J15" s="21">
        <v>0.164366707837939</v>
      </c>
      <c r="K15" s="21">
        <v>-0.14194246106525199</v>
      </c>
      <c r="L15" s="21">
        <v>-0.18179351886317399</v>
      </c>
      <c r="M15" s="21">
        <v>-0.21542923278061299</v>
      </c>
      <c r="N15" s="21">
        <v>-0.266267991857769</v>
      </c>
    </row>
    <row r="16" spans="2:15" x14ac:dyDescent="0.35">
      <c r="B16" s="35" t="s">
        <v>156</v>
      </c>
      <c r="C16" s="16"/>
      <c r="D16" s="16"/>
      <c r="E16" s="16"/>
      <c r="F16" s="16"/>
      <c r="G16" s="16"/>
      <c r="H16" s="16"/>
      <c r="I16" s="16"/>
      <c r="J16" s="16"/>
      <c r="K16" s="16"/>
      <c r="L16" s="16"/>
      <c r="M16" s="16"/>
      <c r="N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Y22"/>
  <sheetViews>
    <sheetView showGridLines="0" workbookViewId="0">
      <pane xSplit="2" topLeftCell="C1" activePane="topRight" state="frozen"/>
      <selection activeCell="B19" sqref="B19"/>
      <selection pane="topRight" activeCell="D16" sqref="D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0.17484409973777701</v>
      </c>
      <c r="D9" s="17">
        <v>0.16422054221696999</v>
      </c>
      <c r="E9" s="17">
        <v>0.18852100248752801</v>
      </c>
      <c r="F9" s="17"/>
      <c r="G9" s="17">
        <v>0.12005890642690301</v>
      </c>
      <c r="H9" s="17">
        <v>0.13475552767607099</v>
      </c>
      <c r="I9" s="17">
        <v>0.18071957785915099</v>
      </c>
      <c r="J9" s="17">
        <v>0.15269545015177699</v>
      </c>
      <c r="K9" s="17">
        <v>0.22769073366408801</v>
      </c>
      <c r="L9" s="17">
        <v>0.213291516415934</v>
      </c>
      <c r="M9" s="17"/>
      <c r="N9" s="17">
        <v>0.194080767557408</v>
      </c>
      <c r="O9" s="17">
        <v>0.15431255544485101</v>
      </c>
      <c r="P9" s="17">
        <v>0.14945160556192399</v>
      </c>
      <c r="Q9" s="17">
        <v>0.20045419897099201</v>
      </c>
      <c r="R9" s="17"/>
      <c r="S9" s="17">
        <v>0.15218409753294099</v>
      </c>
      <c r="T9" s="17">
        <v>0.136113933595123</v>
      </c>
      <c r="U9" s="17">
        <v>0.23166879854275799</v>
      </c>
      <c r="V9" s="17">
        <v>0.23726455653848999</v>
      </c>
      <c r="W9" s="17">
        <v>0.27603441402516699</v>
      </c>
      <c r="X9" s="17">
        <v>0.11739412089496799</v>
      </c>
      <c r="Y9" s="17">
        <v>0.15051516821736</v>
      </c>
      <c r="Z9" s="17">
        <v>0.13718759701783101</v>
      </c>
      <c r="AA9" s="17">
        <v>0.187003475192112</v>
      </c>
      <c r="AB9" s="17">
        <v>0.15070888918942599</v>
      </c>
      <c r="AC9" s="17">
        <v>0.27178480001174599</v>
      </c>
      <c r="AD9" s="17">
        <v>0.14156260102891299</v>
      </c>
      <c r="AE9" s="17"/>
      <c r="AF9" s="17">
        <v>0.18343409766202301</v>
      </c>
      <c r="AG9" s="17">
        <v>0.200912499728505</v>
      </c>
      <c r="AH9" s="17">
        <v>9.9051188791760503E-2</v>
      </c>
      <c r="AI9" s="17"/>
      <c r="AJ9" s="17">
        <v>0.18258660425584999</v>
      </c>
      <c r="AK9" s="17">
        <v>0.195910556565347</v>
      </c>
      <c r="AL9" s="17">
        <v>0.13687543049588599</v>
      </c>
      <c r="AM9" s="17">
        <v>0.17428621217946799</v>
      </c>
      <c r="AN9" s="17">
        <v>0.109341200995751</v>
      </c>
      <c r="AO9" s="17"/>
      <c r="AP9" s="17">
        <v>0.17773925365906701</v>
      </c>
      <c r="AQ9" s="17">
        <v>0.19031621184481501</v>
      </c>
      <c r="AR9" s="17">
        <v>0.21490033074652201</v>
      </c>
      <c r="AS9" s="17"/>
      <c r="AT9" s="17">
        <v>0.187903638719708</v>
      </c>
      <c r="AU9" s="17">
        <v>0.17708451492159299</v>
      </c>
      <c r="AV9" s="17">
        <v>0.23142271396917399</v>
      </c>
      <c r="AW9" s="17">
        <v>0.124177295381078</v>
      </c>
      <c r="AX9" s="17">
        <v>0.17140035751247501</v>
      </c>
      <c r="AY9" s="17">
        <v>8.9785673101960006E-2</v>
      </c>
    </row>
    <row r="10" spans="2:51" x14ac:dyDescent="0.35">
      <c r="B10" s="18" t="s">
        <v>383</v>
      </c>
      <c r="C10" s="17">
        <v>0.43023203763088202</v>
      </c>
      <c r="D10" s="17">
        <v>0.44006728651712301</v>
      </c>
      <c r="E10" s="17">
        <v>0.42034772456830999</v>
      </c>
      <c r="F10" s="17"/>
      <c r="G10" s="17">
        <v>0.31560266796202502</v>
      </c>
      <c r="H10" s="17">
        <v>0.52617605843103699</v>
      </c>
      <c r="I10" s="17">
        <v>0.48296532178822799</v>
      </c>
      <c r="J10" s="17">
        <v>0.46388326502934601</v>
      </c>
      <c r="K10" s="17">
        <v>0.338317389629545</v>
      </c>
      <c r="L10" s="17">
        <v>0.41483950034656097</v>
      </c>
      <c r="M10" s="17"/>
      <c r="N10" s="17">
        <v>0.43568231241762301</v>
      </c>
      <c r="O10" s="17">
        <v>0.43702588684815702</v>
      </c>
      <c r="P10" s="17">
        <v>0.486651168660792</v>
      </c>
      <c r="Q10" s="17">
        <v>0.37234984692899298</v>
      </c>
      <c r="R10" s="17"/>
      <c r="S10" s="17">
        <v>0.423477910159059</v>
      </c>
      <c r="T10" s="17">
        <v>0.43806607027865402</v>
      </c>
      <c r="U10" s="17">
        <v>0.53196235656145396</v>
      </c>
      <c r="V10" s="17">
        <v>0.343141627213844</v>
      </c>
      <c r="W10" s="17">
        <v>0.39532247859528702</v>
      </c>
      <c r="X10" s="17">
        <v>0.47777282053550502</v>
      </c>
      <c r="Y10" s="17">
        <v>0.490516358242645</v>
      </c>
      <c r="Z10" s="17">
        <v>0.35151457768174899</v>
      </c>
      <c r="AA10" s="17">
        <v>0.442917210872731</v>
      </c>
      <c r="AB10" s="17">
        <v>0.37349430656782201</v>
      </c>
      <c r="AC10" s="17">
        <v>0.41766156071628802</v>
      </c>
      <c r="AD10" s="17">
        <v>0.424875059151816</v>
      </c>
      <c r="AE10" s="17"/>
      <c r="AF10" s="17">
        <v>0.41878809392364902</v>
      </c>
      <c r="AG10" s="17">
        <v>0.46633175100678198</v>
      </c>
      <c r="AH10" s="17">
        <v>0.39870578173200799</v>
      </c>
      <c r="AI10" s="17"/>
      <c r="AJ10" s="17">
        <v>0.433663206554249</v>
      </c>
      <c r="AK10" s="17">
        <v>0.41819503718385298</v>
      </c>
      <c r="AL10" s="17">
        <v>0.49178814528086101</v>
      </c>
      <c r="AM10" s="17">
        <v>0.24915935985354901</v>
      </c>
      <c r="AN10" s="17">
        <v>0.4581963818418</v>
      </c>
      <c r="AO10" s="17"/>
      <c r="AP10" s="17">
        <v>0.44493704104062298</v>
      </c>
      <c r="AQ10" s="17">
        <v>0.45710925652165402</v>
      </c>
      <c r="AR10" s="17">
        <v>0.39002882365866698</v>
      </c>
      <c r="AS10" s="17"/>
      <c r="AT10" s="17">
        <v>0.39765663467404899</v>
      </c>
      <c r="AU10" s="17">
        <v>0.52732975203736898</v>
      </c>
      <c r="AV10" s="17">
        <v>0.28297855973910702</v>
      </c>
      <c r="AW10" s="17">
        <v>0.35000865008791199</v>
      </c>
      <c r="AX10" s="17">
        <v>0.45263377107716701</v>
      </c>
      <c r="AY10" s="17">
        <v>0.48799297855731499</v>
      </c>
    </row>
    <row r="11" spans="2:51" x14ac:dyDescent="0.35">
      <c r="B11" s="18" t="s">
        <v>384</v>
      </c>
      <c r="C11" s="17">
        <v>0.24823864568899301</v>
      </c>
      <c r="D11" s="17">
        <v>0.23506191629651199</v>
      </c>
      <c r="E11" s="17">
        <v>0.26241669818281799</v>
      </c>
      <c r="F11" s="17"/>
      <c r="G11" s="17">
        <v>0.39178162896047197</v>
      </c>
      <c r="H11" s="17">
        <v>0.21818959821831099</v>
      </c>
      <c r="I11" s="17">
        <v>0.249633543447464</v>
      </c>
      <c r="J11" s="17">
        <v>0.214258798754731</v>
      </c>
      <c r="K11" s="17">
        <v>0.241156873019195</v>
      </c>
      <c r="L11" s="17">
        <v>0.22124201727024101</v>
      </c>
      <c r="M11" s="17"/>
      <c r="N11" s="17">
        <v>0.200404133341305</v>
      </c>
      <c r="O11" s="17">
        <v>0.28752413836245599</v>
      </c>
      <c r="P11" s="17">
        <v>0.22182048689478301</v>
      </c>
      <c r="Q11" s="17">
        <v>0.28594881849275799</v>
      </c>
      <c r="R11" s="17"/>
      <c r="S11" s="17">
        <v>0.26198129626030597</v>
      </c>
      <c r="T11" s="17">
        <v>0.26191685080372801</v>
      </c>
      <c r="U11" s="17">
        <v>0.13349487713134101</v>
      </c>
      <c r="V11" s="17">
        <v>0.255400773110388</v>
      </c>
      <c r="W11" s="17">
        <v>0.214521261862719</v>
      </c>
      <c r="X11" s="17">
        <v>0.258405053225088</v>
      </c>
      <c r="Y11" s="17">
        <v>0.218807173817159</v>
      </c>
      <c r="Z11" s="17">
        <v>0.30539095729103399</v>
      </c>
      <c r="AA11" s="17">
        <v>0.23626754713978401</v>
      </c>
      <c r="AB11" s="17">
        <v>0.27642562751577598</v>
      </c>
      <c r="AC11" s="17">
        <v>0.26051067167476899</v>
      </c>
      <c r="AD11" s="17">
        <v>0.31845239463371</v>
      </c>
      <c r="AE11" s="17"/>
      <c r="AF11" s="17">
        <v>0.25709675086559203</v>
      </c>
      <c r="AG11" s="17">
        <v>0.176526229183086</v>
      </c>
      <c r="AH11" s="17">
        <v>0.34689271949461498</v>
      </c>
      <c r="AI11" s="17"/>
      <c r="AJ11" s="17">
        <v>0.23933969076193201</v>
      </c>
      <c r="AK11" s="17">
        <v>0.24741219349201701</v>
      </c>
      <c r="AL11" s="17">
        <v>0.23125457565538199</v>
      </c>
      <c r="AM11" s="17">
        <v>0.49024387790935597</v>
      </c>
      <c r="AN11" s="17">
        <v>0.28389168178320601</v>
      </c>
      <c r="AO11" s="17"/>
      <c r="AP11" s="17">
        <v>0.23369338824248201</v>
      </c>
      <c r="AQ11" s="17">
        <v>0.220688750233444</v>
      </c>
      <c r="AR11" s="17">
        <v>0.31919099704119802</v>
      </c>
      <c r="AS11" s="17"/>
      <c r="AT11" s="17">
        <v>0.25090882702295397</v>
      </c>
      <c r="AU11" s="17">
        <v>0.19366611211755999</v>
      </c>
      <c r="AV11" s="17">
        <v>0.341610690365868</v>
      </c>
      <c r="AW11" s="17">
        <v>0.28090464514827901</v>
      </c>
      <c r="AX11" s="17">
        <v>0.24754929401350001</v>
      </c>
      <c r="AY11" s="17">
        <v>0.25021904265238198</v>
      </c>
    </row>
    <row r="12" spans="2:51" x14ac:dyDescent="0.35">
      <c r="B12" s="18" t="s">
        <v>385</v>
      </c>
      <c r="C12" s="17">
        <v>6.2431420802396803E-2</v>
      </c>
      <c r="D12" s="17">
        <v>6.9562977967678699E-2</v>
      </c>
      <c r="E12" s="17">
        <v>5.1399318250747901E-2</v>
      </c>
      <c r="F12" s="17"/>
      <c r="G12" s="17">
        <v>0.10376382686960101</v>
      </c>
      <c r="H12" s="17">
        <v>6.9558159257274196E-2</v>
      </c>
      <c r="I12" s="17">
        <v>2.5004118430839498E-2</v>
      </c>
      <c r="J12" s="17">
        <v>5.7230211549212297E-2</v>
      </c>
      <c r="K12" s="17">
        <v>6.8774822060580706E-2</v>
      </c>
      <c r="L12" s="17">
        <v>6.20473687493968E-2</v>
      </c>
      <c r="M12" s="17"/>
      <c r="N12" s="17">
        <v>7.8227711781319598E-2</v>
      </c>
      <c r="O12" s="17">
        <v>4.7006102839402701E-2</v>
      </c>
      <c r="P12" s="17">
        <v>6.15006548251123E-2</v>
      </c>
      <c r="Q12" s="17">
        <v>5.5642498627229101E-2</v>
      </c>
      <c r="R12" s="17"/>
      <c r="S12" s="17">
        <v>4.8324057458968603E-2</v>
      </c>
      <c r="T12" s="17">
        <v>7.3077518394138105E-2</v>
      </c>
      <c r="U12" s="17">
        <v>3.80005470448826E-2</v>
      </c>
      <c r="V12" s="17">
        <v>3.3315321957412401E-2</v>
      </c>
      <c r="W12" s="17">
        <v>5.6870457923323799E-2</v>
      </c>
      <c r="X12" s="17">
        <v>7.2272889202476195E-2</v>
      </c>
      <c r="Y12" s="17">
        <v>6.5855091481420103E-2</v>
      </c>
      <c r="Z12" s="17">
        <v>3.8013902583131802E-2</v>
      </c>
      <c r="AA12" s="17">
        <v>5.5281298221374502E-2</v>
      </c>
      <c r="AB12" s="17">
        <v>9.9200182250204397E-2</v>
      </c>
      <c r="AC12" s="17">
        <v>5.0042967597196598E-2</v>
      </c>
      <c r="AD12" s="17">
        <v>0.115109945185561</v>
      </c>
      <c r="AE12" s="17"/>
      <c r="AF12" s="17">
        <v>3.0847392987773E-2</v>
      </c>
      <c r="AG12" s="17">
        <v>7.6840448895813401E-2</v>
      </c>
      <c r="AH12" s="17">
        <v>9.8977978203157305E-2</v>
      </c>
      <c r="AI12" s="17"/>
      <c r="AJ12" s="17">
        <v>4.9902048916193903E-2</v>
      </c>
      <c r="AK12" s="17">
        <v>6.1851014160140397E-2</v>
      </c>
      <c r="AL12" s="17">
        <v>8.6927593840630799E-2</v>
      </c>
      <c r="AM12" s="17">
        <v>0</v>
      </c>
      <c r="AN12" s="17">
        <v>6.72132596089631E-2</v>
      </c>
      <c r="AO12" s="17"/>
      <c r="AP12" s="17">
        <v>5.3444951266136603E-2</v>
      </c>
      <c r="AQ12" s="17">
        <v>7.4800945091867493E-2</v>
      </c>
      <c r="AR12" s="17">
        <v>5.9157098956029698E-2</v>
      </c>
      <c r="AS12" s="17"/>
      <c r="AT12" s="17">
        <v>7.6210689071016094E-2</v>
      </c>
      <c r="AU12" s="17">
        <v>3.5359224121515903E-2</v>
      </c>
      <c r="AV12" s="17">
        <v>9.3002930611638807E-2</v>
      </c>
      <c r="AW12" s="17">
        <v>9.1636067674780899E-2</v>
      </c>
      <c r="AX12" s="17">
        <v>5.2937898323537E-2</v>
      </c>
      <c r="AY12" s="17">
        <v>6.4532022691816807E-2</v>
      </c>
    </row>
    <row r="13" spans="2:51" x14ac:dyDescent="0.35">
      <c r="B13" s="18" t="s">
        <v>386</v>
      </c>
      <c r="C13" s="17">
        <v>5.1332944523487002E-2</v>
      </c>
      <c r="D13" s="17">
        <v>6.7233312542225504E-2</v>
      </c>
      <c r="E13" s="17">
        <v>3.38206245511352E-2</v>
      </c>
      <c r="F13" s="17"/>
      <c r="G13" s="17">
        <v>3.49922573292702E-2</v>
      </c>
      <c r="H13" s="17">
        <v>1.8532092278819998E-2</v>
      </c>
      <c r="I13" s="17">
        <v>2.58802606051666E-2</v>
      </c>
      <c r="J13" s="17">
        <v>6.4890024752804407E-2</v>
      </c>
      <c r="K13" s="17">
        <v>0.10593455237464</v>
      </c>
      <c r="L13" s="17">
        <v>5.8367508100773902E-2</v>
      </c>
      <c r="M13" s="17"/>
      <c r="N13" s="17">
        <v>7.1907653743365801E-2</v>
      </c>
      <c r="O13" s="17">
        <v>3.4819023672600098E-2</v>
      </c>
      <c r="P13" s="17">
        <v>4.7476121549465899E-2</v>
      </c>
      <c r="Q13" s="17">
        <v>4.2437164624901297E-2</v>
      </c>
      <c r="R13" s="17"/>
      <c r="S13" s="17">
        <v>2.6657127462184099E-2</v>
      </c>
      <c r="T13" s="17">
        <v>6.22416934422544E-2</v>
      </c>
      <c r="U13" s="17">
        <v>6.4873420719564895E-2</v>
      </c>
      <c r="V13" s="17">
        <v>0.101702021054122</v>
      </c>
      <c r="W13" s="17">
        <v>3.86358903583656E-2</v>
      </c>
      <c r="X13" s="17">
        <v>4.7250164262218598E-2</v>
      </c>
      <c r="Y13" s="17">
        <v>5.9675617826886497E-2</v>
      </c>
      <c r="Z13" s="17">
        <v>0.13316200515608201</v>
      </c>
      <c r="AA13" s="17">
        <v>3.3503314191182403E-2</v>
      </c>
      <c r="AB13" s="17">
        <v>6.6305269135586001E-2</v>
      </c>
      <c r="AC13" s="17">
        <v>0</v>
      </c>
      <c r="AD13" s="17">
        <v>0</v>
      </c>
      <c r="AE13" s="17"/>
      <c r="AF13" s="17">
        <v>7.1388898708232396E-2</v>
      </c>
      <c r="AG13" s="17">
        <v>5.1342399642500897E-2</v>
      </c>
      <c r="AH13" s="17">
        <v>1.5703799322868198E-2</v>
      </c>
      <c r="AI13" s="17"/>
      <c r="AJ13" s="17">
        <v>6.3042282520382006E-2</v>
      </c>
      <c r="AK13" s="17">
        <v>4.2161822376794097E-2</v>
      </c>
      <c r="AL13" s="17">
        <v>3.7655787619388301E-2</v>
      </c>
      <c r="AM13" s="17">
        <v>0</v>
      </c>
      <c r="AN13" s="17">
        <v>4.9331784553679502E-2</v>
      </c>
      <c r="AO13" s="17"/>
      <c r="AP13" s="17">
        <v>6.1357215802756403E-2</v>
      </c>
      <c r="AQ13" s="17">
        <v>3.5046782724837598E-2</v>
      </c>
      <c r="AR13" s="17">
        <v>0</v>
      </c>
      <c r="AS13" s="17"/>
      <c r="AT13" s="17">
        <v>7.5084196053456495E-2</v>
      </c>
      <c r="AU13" s="17">
        <v>2.2122172625475899E-2</v>
      </c>
      <c r="AV13" s="17">
        <v>3.5067126588060001E-2</v>
      </c>
      <c r="AW13" s="17">
        <v>9.6363779939630606E-2</v>
      </c>
      <c r="AX13" s="17">
        <v>3.3416644976859602E-2</v>
      </c>
      <c r="AY13" s="17">
        <v>7.7523857415522507E-2</v>
      </c>
    </row>
    <row r="14" spans="2:51" x14ac:dyDescent="0.35">
      <c r="B14" s="18" t="s">
        <v>72</v>
      </c>
      <c r="C14" s="17">
        <v>3.2920851616463902E-2</v>
      </c>
      <c r="D14" s="17">
        <v>2.3853964459490801E-2</v>
      </c>
      <c r="E14" s="17">
        <v>4.3494631959460503E-2</v>
      </c>
      <c r="F14" s="17"/>
      <c r="G14" s="17">
        <v>3.3800712451729699E-2</v>
      </c>
      <c r="H14" s="17">
        <v>3.2788564138486499E-2</v>
      </c>
      <c r="I14" s="17">
        <v>3.5797177869150001E-2</v>
      </c>
      <c r="J14" s="17">
        <v>4.7042249762129201E-2</v>
      </c>
      <c r="K14" s="17">
        <v>1.81256292519512E-2</v>
      </c>
      <c r="L14" s="17">
        <v>3.0212089117093999E-2</v>
      </c>
      <c r="M14" s="17"/>
      <c r="N14" s="17">
        <v>1.9697421158979201E-2</v>
      </c>
      <c r="O14" s="17">
        <v>3.9312292832534498E-2</v>
      </c>
      <c r="P14" s="17">
        <v>3.3099962507923603E-2</v>
      </c>
      <c r="Q14" s="17">
        <v>4.3167472355126503E-2</v>
      </c>
      <c r="R14" s="17"/>
      <c r="S14" s="17">
        <v>8.7375511126542002E-2</v>
      </c>
      <c r="T14" s="17">
        <v>2.85839334861023E-2</v>
      </c>
      <c r="U14" s="17">
        <v>0</v>
      </c>
      <c r="V14" s="17">
        <v>2.9175700125744299E-2</v>
      </c>
      <c r="W14" s="17">
        <v>1.86154972351372E-2</v>
      </c>
      <c r="X14" s="17">
        <v>2.6904951879744499E-2</v>
      </c>
      <c r="Y14" s="17">
        <v>1.4630590414529901E-2</v>
      </c>
      <c r="Z14" s="17">
        <v>3.4730960270172903E-2</v>
      </c>
      <c r="AA14" s="17">
        <v>4.5027154382817E-2</v>
      </c>
      <c r="AB14" s="17">
        <v>3.38657253411861E-2</v>
      </c>
      <c r="AC14" s="17">
        <v>0</v>
      </c>
      <c r="AD14" s="17">
        <v>0</v>
      </c>
      <c r="AE14" s="17"/>
      <c r="AF14" s="17">
        <v>3.84447658527306E-2</v>
      </c>
      <c r="AG14" s="17">
        <v>2.8046671543312199E-2</v>
      </c>
      <c r="AH14" s="17">
        <v>4.06685324555911E-2</v>
      </c>
      <c r="AI14" s="17"/>
      <c r="AJ14" s="17">
        <v>3.1466166991392798E-2</v>
      </c>
      <c r="AK14" s="17">
        <v>3.4469376221848501E-2</v>
      </c>
      <c r="AL14" s="17">
        <v>1.54984671078517E-2</v>
      </c>
      <c r="AM14" s="17">
        <v>8.6310550057627597E-2</v>
      </c>
      <c r="AN14" s="17">
        <v>3.2025691216601503E-2</v>
      </c>
      <c r="AO14" s="17"/>
      <c r="AP14" s="17">
        <v>2.8828149988935001E-2</v>
      </c>
      <c r="AQ14" s="17">
        <v>2.20380535833813E-2</v>
      </c>
      <c r="AR14" s="17">
        <v>1.6722749597583401E-2</v>
      </c>
      <c r="AS14" s="17"/>
      <c r="AT14" s="17">
        <v>1.22360144588168E-2</v>
      </c>
      <c r="AU14" s="17">
        <v>4.4438224176486497E-2</v>
      </c>
      <c r="AV14" s="17">
        <v>1.5917978726152301E-2</v>
      </c>
      <c r="AW14" s="17">
        <v>5.69095617683196E-2</v>
      </c>
      <c r="AX14" s="17">
        <v>4.2062034096461302E-2</v>
      </c>
      <c r="AY14" s="17">
        <v>2.9946425581003501E-2</v>
      </c>
    </row>
    <row r="15" spans="2:51" x14ac:dyDescent="0.35">
      <c r="B15" s="18" t="s">
        <v>387</v>
      </c>
      <c r="C15" s="20">
        <v>0.60507613736865895</v>
      </c>
      <c r="D15" s="20">
        <v>0.60428782873409304</v>
      </c>
      <c r="E15" s="20">
        <v>0.60886872705583805</v>
      </c>
      <c r="F15" s="20"/>
      <c r="G15" s="20">
        <v>0.435661574388928</v>
      </c>
      <c r="H15" s="20">
        <v>0.660931586107108</v>
      </c>
      <c r="I15" s="20">
        <v>0.66368489964737998</v>
      </c>
      <c r="J15" s="20">
        <v>0.61657871518112295</v>
      </c>
      <c r="K15" s="20">
        <v>0.56600812329363304</v>
      </c>
      <c r="L15" s="20">
        <v>0.62813101676249405</v>
      </c>
      <c r="M15" s="20"/>
      <c r="N15" s="20">
        <v>0.629763079975031</v>
      </c>
      <c r="O15" s="20">
        <v>0.59133844229300703</v>
      </c>
      <c r="P15" s="20">
        <v>0.63610277422271599</v>
      </c>
      <c r="Q15" s="20">
        <v>0.57280404589998501</v>
      </c>
      <c r="R15" s="20"/>
      <c r="S15" s="20">
        <v>0.57566200769199904</v>
      </c>
      <c r="T15" s="20">
        <v>0.57418000387377699</v>
      </c>
      <c r="U15" s="20">
        <v>0.76363115510421198</v>
      </c>
      <c r="V15" s="20">
        <v>0.58040618375233399</v>
      </c>
      <c r="W15" s="20">
        <v>0.67135689262045395</v>
      </c>
      <c r="X15" s="20">
        <v>0.595166941430473</v>
      </c>
      <c r="Y15" s="20">
        <v>0.64103152646000405</v>
      </c>
      <c r="Z15" s="20">
        <v>0.48870217469957999</v>
      </c>
      <c r="AA15" s="20">
        <v>0.62992068606484197</v>
      </c>
      <c r="AB15" s="20">
        <v>0.52420319575724805</v>
      </c>
      <c r="AC15" s="20">
        <v>0.689446360728034</v>
      </c>
      <c r="AD15" s="20">
        <v>0.56643766018072905</v>
      </c>
      <c r="AE15" s="20"/>
      <c r="AF15" s="20">
        <v>0.60222219158567203</v>
      </c>
      <c r="AG15" s="20">
        <v>0.66724425073528704</v>
      </c>
      <c r="AH15" s="20">
        <v>0.49775697052376799</v>
      </c>
      <c r="AI15" s="20"/>
      <c r="AJ15" s="20">
        <v>0.616249810810099</v>
      </c>
      <c r="AK15" s="20">
        <v>0.61410559374920004</v>
      </c>
      <c r="AL15" s="20">
        <v>0.62866357577674703</v>
      </c>
      <c r="AM15" s="20">
        <v>0.42344557203301703</v>
      </c>
      <c r="AN15" s="20">
        <v>0.56753758283754996</v>
      </c>
      <c r="AO15" s="20"/>
      <c r="AP15" s="20">
        <v>0.62267629469968999</v>
      </c>
      <c r="AQ15" s="20">
        <v>0.64742546836646997</v>
      </c>
      <c r="AR15" s="20">
        <v>0.60492915440518902</v>
      </c>
      <c r="AS15" s="20"/>
      <c r="AT15" s="20">
        <v>0.58556027339375705</v>
      </c>
      <c r="AU15" s="20">
        <v>0.70441426695896203</v>
      </c>
      <c r="AV15" s="20">
        <v>0.51440127370828104</v>
      </c>
      <c r="AW15" s="20">
        <v>0.47418594546899001</v>
      </c>
      <c r="AX15" s="20">
        <v>0.62403412858964202</v>
      </c>
      <c r="AY15" s="20">
        <v>0.577778651659275</v>
      </c>
    </row>
    <row r="16" spans="2:51" x14ac:dyDescent="0.35">
      <c r="B16" s="18" t="s">
        <v>388</v>
      </c>
      <c r="C16" s="20">
        <v>0.11376436532588401</v>
      </c>
      <c r="D16" s="20">
        <v>0.13679629050990399</v>
      </c>
      <c r="E16" s="20">
        <v>8.5219942801883206E-2</v>
      </c>
      <c r="F16" s="20"/>
      <c r="G16" s="20">
        <v>0.138756084198871</v>
      </c>
      <c r="H16" s="20">
        <v>8.8090251536094094E-2</v>
      </c>
      <c r="I16" s="20">
        <v>5.0884379036006101E-2</v>
      </c>
      <c r="J16" s="20">
        <v>0.122120236302017</v>
      </c>
      <c r="K16" s="20">
        <v>0.174709374435221</v>
      </c>
      <c r="L16" s="20">
        <v>0.12041487685017099</v>
      </c>
      <c r="M16" s="20"/>
      <c r="N16" s="20">
        <v>0.15013536552468501</v>
      </c>
      <c r="O16" s="20">
        <v>8.1825126512002799E-2</v>
      </c>
      <c r="P16" s="20">
        <v>0.108976776374578</v>
      </c>
      <c r="Q16" s="20">
        <v>9.8079663252130397E-2</v>
      </c>
      <c r="R16" s="20"/>
      <c r="S16" s="20">
        <v>7.4981184921152799E-2</v>
      </c>
      <c r="T16" s="20">
        <v>0.13531921183639301</v>
      </c>
      <c r="U16" s="20">
        <v>0.102873967764447</v>
      </c>
      <c r="V16" s="20">
        <v>0.13501734301153401</v>
      </c>
      <c r="W16" s="20">
        <v>9.5506348281689399E-2</v>
      </c>
      <c r="X16" s="20">
        <v>0.11952305346469499</v>
      </c>
      <c r="Y16" s="20">
        <v>0.12553070930830701</v>
      </c>
      <c r="Z16" s="20">
        <v>0.17117590773921301</v>
      </c>
      <c r="AA16" s="20">
        <v>8.8784612412557001E-2</v>
      </c>
      <c r="AB16" s="20">
        <v>0.16550545138579001</v>
      </c>
      <c r="AC16" s="20">
        <v>5.0042967597196598E-2</v>
      </c>
      <c r="AD16" s="20">
        <v>0.115109945185561</v>
      </c>
      <c r="AE16" s="20"/>
      <c r="AF16" s="20">
        <v>0.102236291696005</v>
      </c>
      <c r="AG16" s="20">
        <v>0.12818284853831399</v>
      </c>
      <c r="AH16" s="20">
        <v>0.114681777526025</v>
      </c>
      <c r="AI16" s="20"/>
      <c r="AJ16" s="20">
        <v>0.11294433143657601</v>
      </c>
      <c r="AK16" s="20">
        <v>0.10401283653693399</v>
      </c>
      <c r="AL16" s="20">
        <v>0.124583381460019</v>
      </c>
      <c r="AM16" s="20">
        <v>0</v>
      </c>
      <c r="AN16" s="20">
        <v>0.116545044162643</v>
      </c>
      <c r="AO16" s="20"/>
      <c r="AP16" s="20">
        <v>0.114802167068893</v>
      </c>
      <c r="AQ16" s="20">
        <v>0.109847727816705</v>
      </c>
      <c r="AR16" s="20">
        <v>5.9157098956029698E-2</v>
      </c>
      <c r="AS16" s="20"/>
      <c r="AT16" s="20">
        <v>0.15129488512447301</v>
      </c>
      <c r="AU16" s="20">
        <v>5.7481396746991799E-2</v>
      </c>
      <c r="AV16" s="20">
        <v>0.12807005719969899</v>
      </c>
      <c r="AW16" s="20">
        <v>0.18799984761441199</v>
      </c>
      <c r="AX16" s="20">
        <v>8.6354543300396602E-2</v>
      </c>
      <c r="AY16" s="20">
        <v>0.14205588010733899</v>
      </c>
    </row>
    <row r="17" spans="2:51" x14ac:dyDescent="0.35">
      <c r="B17" s="18" t="s">
        <v>86</v>
      </c>
      <c r="C17" s="21">
        <v>0.49131177204277499</v>
      </c>
      <c r="D17" s="21">
        <v>0.46749153822418898</v>
      </c>
      <c r="E17" s="21">
        <v>0.523648784253955</v>
      </c>
      <c r="F17" s="21"/>
      <c r="G17" s="21">
        <v>0.29690549019005702</v>
      </c>
      <c r="H17" s="21">
        <v>0.57284133457101405</v>
      </c>
      <c r="I17" s="21">
        <v>0.61280052061137302</v>
      </c>
      <c r="J17" s="21">
        <v>0.49445847887910599</v>
      </c>
      <c r="K17" s="21">
        <v>0.39129874885841198</v>
      </c>
      <c r="L17" s="21">
        <v>0.507716139912324</v>
      </c>
      <c r="M17" s="21"/>
      <c r="N17" s="21">
        <v>0.47962771445034502</v>
      </c>
      <c r="O17" s="21">
        <v>0.50951331578100401</v>
      </c>
      <c r="P17" s="21">
        <v>0.52712599784813696</v>
      </c>
      <c r="Q17" s="21">
        <v>0.47472438264785399</v>
      </c>
      <c r="R17" s="21"/>
      <c r="S17" s="21">
        <v>0.50068082277084602</v>
      </c>
      <c r="T17" s="21">
        <v>0.43886079203738398</v>
      </c>
      <c r="U17" s="21">
        <v>0.66075718733976396</v>
      </c>
      <c r="V17" s="21">
        <v>0.44538884074079899</v>
      </c>
      <c r="W17" s="21">
        <v>0.57585054433876504</v>
      </c>
      <c r="X17" s="21">
        <v>0.475643887965778</v>
      </c>
      <c r="Y17" s="21">
        <v>0.51550081715169804</v>
      </c>
      <c r="Z17" s="21">
        <v>0.31752626696036601</v>
      </c>
      <c r="AA17" s="21">
        <v>0.541136073652285</v>
      </c>
      <c r="AB17" s="21">
        <v>0.35869774437145702</v>
      </c>
      <c r="AC17" s="21">
        <v>0.63940339313083805</v>
      </c>
      <c r="AD17" s="21">
        <v>0.45132771499516899</v>
      </c>
      <c r="AE17" s="21"/>
      <c r="AF17" s="21">
        <v>0.49998589988966602</v>
      </c>
      <c r="AG17" s="21">
        <v>0.53906140219697296</v>
      </c>
      <c r="AH17" s="21">
        <v>0.38307519299774301</v>
      </c>
      <c r="AI17" s="21"/>
      <c r="AJ17" s="21">
        <v>0.50330547937352299</v>
      </c>
      <c r="AK17" s="21">
        <v>0.51009275721226599</v>
      </c>
      <c r="AL17" s="21">
        <v>0.50408019431672801</v>
      </c>
      <c r="AM17" s="21">
        <v>0.42344557203301703</v>
      </c>
      <c r="AN17" s="21">
        <v>0.45099253867490802</v>
      </c>
      <c r="AO17" s="21"/>
      <c r="AP17" s="21">
        <v>0.50787412763079698</v>
      </c>
      <c r="AQ17" s="21">
        <v>0.53757774054976504</v>
      </c>
      <c r="AR17" s="21">
        <v>0.54577205544915897</v>
      </c>
      <c r="AS17" s="21"/>
      <c r="AT17" s="21">
        <v>0.43426538826928501</v>
      </c>
      <c r="AU17" s="21">
        <v>0.64693287021196999</v>
      </c>
      <c r="AV17" s="21">
        <v>0.38633121650858199</v>
      </c>
      <c r="AW17" s="21">
        <v>0.28618609785457799</v>
      </c>
      <c r="AX17" s="21">
        <v>0.53767958528924598</v>
      </c>
      <c r="AY17" s="21">
        <v>0.43572277155193601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Y22"/>
  <sheetViews>
    <sheetView showGridLines="0" workbookViewId="0">
      <pane xSplit="2" topLeftCell="C1" activePane="topRight" state="frozen"/>
      <selection activeCell="B19" sqref="B19"/>
      <selection pane="topRight" activeCell="E12" sqref="E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0.11797223246537999</v>
      </c>
      <c r="D9" s="17">
        <v>0.11669859677567</v>
      </c>
      <c r="E9" s="17">
        <v>0.120528659118928</v>
      </c>
      <c r="F9" s="17"/>
      <c r="G9" s="17">
        <v>7.6875592147103294E-2</v>
      </c>
      <c r="H9" s="17">
        <v>0.11516214245539901</v>
      </c>
      <c r="I9" s="17">
        <v>0.15774515691917099</v>
      </c>
      <c r="J9" s="17">
        <v>0.14974948624128301</v>
      </c>
      <c r="K9" s="17">
        <v>0.100453289444788</v>
      </c>
      <c r="L9" s="17">
        <v>0.100693464769868</v>
      </c>
      <c r="M9" s="17"/>
      <c r="N9" s="17">
        <v>0.13590835703318099</v>
      </c>
      <c r="O9" s="17">
        <v>0.10756374742276301</v>
      </c>
      <c r="P9" s="17">
        <v>0.114887806157984</v>
      </c>
      <c r="Q9" s="17">
        <v>0.112232732697187</v>
      </c>
      <c r="R9" s="17"/>
      <c r="S9" s="17">
        <v>0.17923410636070999</v>
      </c>
      <c r="T9" s="17">
        <v>0.121613359996982</v>
      </c>
      <c r="U9" s="17">
        <v>0.104543588667771</v>
      </c>
      <c r="V9" s="17">
        <v>9.1581840693123598E-2</v>
      </c>
      <c r="W9" s="17">
        <v>0.14346619830284299</v>
      </c>
      <c r="X9" s="17">
        <v>0.110164389821836</v>
      </c>
      <c r="Y9" s="17">
        <v>0.14769284767249199</v>
      </c>
      <c r="Z9" s="17">
        <v>7.0198470610694605E-2</v>
      </c>
      <c r="AA9" s="17">
        <v>0.108963761496063</v>
      </c>
      <c r="AB9" s="17">
        <v>4.6854437686524898E-2</v>
      </c>
      <c r="AC9" s="17">
        <v>0.11690406751313</v>
      </c>
      <c r="AD9" s="17">
        <v>0.115998954223544</v>
      </c>
      <c r="AE9" s="17"/>
      <c r="AF9" s="17">
        <v>0.10410354606821</v>
      </c>
      <c r="AG9" s="17">
        <v>0.13792072297975899</v>
      </c>
      <c r="AH9" s="17">
        <v>0.130053891349793</v>
      </c>
      <c r="AI9" s="17"/>
      <c r="AJ9" s="17">
        <v>0.13809807701308</v>
      </c>
      <c r="AK9" s="17">
        <v>0.15225897874625699</v>
      </c>
      <c r="AL9" s="17">
        <v>5.0123763911845899E-2</v>
      </c>
      <c r="AM9" s="17">
        <v>0</v>
      </c>
      <c r="AN9" s="17">
        <v>0.10878005911922201</v>
      </c>
      <c r="AO9" s="17"/>
      <c r="AP9" s="17">
        <v>0.14138899573393601</v>
      </c>
      <c r="AQ9" s="17">
        <v>0.162023864900806</v>
      </c>
      <c r="AR9" s="17">
        <v>9.3090799357685494E-2</v>
      </c>
      <c r="AS9" s="17"/>
      <c r="AT9" s="17">
        <v>0.10933946236865601</v>
      </c>
      <c r="AU9" s="17">
        <v>0.112087185073726</v>
      </c>
      <c r="AV9" s="17">
        <v>0.15456597151385601</v>
      </c>
      <c r="AW9" s="17">
        <v>0.105564903748835</v>
      </c>
      <c r="AX9" s="17">
        <v>0.16164865170037401</v>
      </c>
      <c r="AY9" s="17">
        <v>0</v>
      </c>
    </row>
    <row r="10" spans="2:51" x14ac:dyDescent="0.35">
      <c r="B10" s="18" t="s">
        <v>383</v>
      </c>
      <c r="C10" s="17">
        <v>0.36674707882352697</v>
      </c>
      <c r="D10" s="17">
        <v>0.36274986751085198</v>
      </c>
      <c r="E10" s="17">
        <v>0.374737159878756</v>
      </c>
      <c r="F10" s="17"/>
      <c r="G10" s="17">
        <v>0.318163631817377</v>
      </c>
      <c r="H10" s="17">
        <v>0.34457537407168098</v>
      </c>
      <c r="I10" s="17">
        <v>0.361005698878339</v>
      </c>
      <c r="J10" s="17">
        <v>0.28371600386763002</v>
      </c>
      <c r="K10" s="17">
        <v>0.44147238617902501</v>
      </c>
      <c r="L10" s="17">
        <v>0.42639606822947901</v>
      </c>
      <c r="M10" s="17"/>
      <c r="N10" s="17">
        <v>0.427014765674605</v>
      </c>
      <c r="O10" s="17">
        <v>0.299878782277613</v>
      </c>
      <c r="P10" s="17">
        <v>0.40785470426416998</v>
      </c>
      <c r="Q10" s="17">
        <v>0.324606846017855</v>
      </c>
      <c r="R10" s="17"/>
      <c r="S10" s="17">
        <v>0.32145616481549599</v>
      </c>
      <c r="T10" s="17">
        <v>0.33262387098175</v>
      </c>
      <c r="U10" s="17">
        <v>0.38083658417865901</v>
      </c>
      <c r="V10" s="17">
        <v>0.35814012072561002</v>
      </c>
      <c r="W10" s="17">
        <v>0.31443500910003302</v>
      </c>
      <c r="X10" s="17">
        <v>0.45567186491059702</v>
      </c>
      <c r="Y10" s="17">
        <v>0.37182826954309101</v>
      </c>
      <c r="Z10" s="17">
        <v>0.44981806930969498</v>
      </c>
      <c r="AA10" s="17">
        <v>0.40607711670136898</v>
      </c>
      <c r="AB10" s="17">
        <v>0.34429588271857597</v>
      </c>
      <c r="AC10" s="17">
        <v>0.44191539605129099</v>
      </c>
      <c r="AD10" s="17">
        <v>0.28681661725363999</v>
      </c>
      <c r="AE10" s="17"/>
      <c r="AF10" s="17">
        <v>0.37973765518328401</v>
      </c>
      <c r="AG10" s="17">
        <v>0.36942866951147302</v>
      </c>
      <c r="AH10" s="17">
        <v>0.32859509987209201</v>
      </c>
      <c r="AI10" s="17"/>
      <c r="AJ10" s="17">
        <v>0.377522716161028</v>
      </c>
      <c r="AK10" s="17">
        <v>0.31916468762356498</v>
      </c>
      <c r="AL10" s="17">
        <v>0.52663031434034502</v>
      </c>
      <c r="AM10" s="17">
        <v>0.48567431792325899</v>
      </c>
      <c r="AN10" s="17">
        <v>0.37762402851574101</v>
      </c>
      <c r="AO10" s="17"/>
      <c r="AP10" s="17">
        <v>0.45124692523385801</v>
      </c>
      <c r="AQ10" s="17">
        <v>0.35663266092277002</v>
      </c>
      <c r="AR10" s="17">
        <v>0.42166765148405799</v>
      </c>
      <c r="AS10" s="17"/>
      <c r="AT10" s="17">
        <v>0.37960232961379398</v>
      </c>
      <c r="AU10" s="17">
        <v>0.38889487459467198</v>
      </c>
      <c r="AV10" s="17">
        <v>0.399858481173748</v>
      </c>
      <c r="AW10" s="17">
        <v>0.27031301201862301</v>
      </c>
      <c r="AX10" s="17">
        <v>0.358327705382461</v>
      </c>
      <c r="AY10" s="17">
        <v>0.33148100688173598</v>
      </c>
    </row>
    <row r="11" spans="2:51" x14ac:dyDescent="0.35">
      <c r="B11" s="18" t="s">
        <v>384</v>
      </c>
      <c r="C11" s="17">
        <v>0.25802303744452199</v>
      </c>
      <c r="D11" s="17">
        <v>0.24789323648641801</v>
      </c>
      <c r="E11" s="17">
        <v>0.26529481742883698</v>
      </c>
      <c r="F11" s="17"/>
      <c r="G11" s="17">
        <v>0.29933841158875102</v>
      </c>
      <c r="H11" s="17">
        <v>0.224389123654684</v>
      </c>
      <c r="I11" s="17">
        <v>0.26123388887756999</v>
      </c>
      <c r="J11" s="17">
        <v>0.31539568345741897</v>
      </c>
      <c r="K11" s="17">
        <v>0.190107713363493</v>
      </c>
      <c r="L11" s="17">
        <v>0.265338888056667</v>
      </c>
      <c r="M11" s="17"/>
      <c r="N11" s="17">
        <v>0.25040137157346098</v>
      </c>
      <c r="O11" s="17">
        <v>0.27110112393105601</v>
      </c>
      <c r="P11" s="17">
        <v>0.231291091993653</v>
      </c>
      <c r="Q11" s="17">
        <v>0.279118152911776</v>
      </c>
      <c r="R11" s="17"/>
      <c r="S11" s="17">
        <v>0.27666035763240499</v>
      </c>
      <c r="T11" s="17">
        <v>0.236681249193546</v>
      </c>
      <c r="U11" s="17">
        <v>0.24892875495685399</v>
      </c>
      <c r="V11" s="17">
        <v>0.24406517233626299</v>
      </c>
      <c r="W11" s="17">
        <v>0.31714452666735798</v>
      </c>
      <c r="X11" s="17">
        <v>0.20226141105214199</v>
      </c>
      <c r="Y11" s="17">
        <v>0.224849435960951</v>
      </c>
      <c r="Z11" s="17">
        <v>0.233565752133819</v>
      </c>
      <c r="AA11" s="17">
        <v>0.28081355849212403</v>
      </c>
      <c r="AB11" s="17">
        <v>0.30330097298417003</v>
      </c>
      <c r="AC11" s="17">
        <v>0.200560391349449</v>
      </c>
      <c r="AD11" s="17">
        <v>0.31352847911590398</v>
      </c>
      <c r="AE11" s="17"/>
      <c r="AF11" s="17">
        <v>0.251244000457853</v>
      </c>
      <c r="AG11" s="17">
        <v>0.244847421514858</v>
      </c>
      <c r="AH11" s="17">
        <v>0.30919395534823002</v>
      </c>
      <c r="AI11" s="17"/>
      <c r="AJ11" s="17">
        <v>0.23927232917750699</v>
      </c>
      <c r="AK11" s="17">
        <v>0.27672357400738101</v>
      </c>
      <c r="AL11" s="17">
        <v>0.21502204272442299</v>
      </c>
      <c r="AM11" s="17">
        <v>0.17242869784724699</v>
      </c>
      <c r="AN11" s="17">
        <v>0.205389916394943</v>
      </c>
      <c r="AO11" s="17"/>
      <c r="AP11" s="17">
        <v>0.21653414374273799</v>
      </c>
      <c r="AQ11" s="17">
        <v>0.25634152019447498</v>
      </c>
      <c r="AR11" s="17">
        <v>0.27956012565509197</v>
      </c>
      <c r="AS11" s="17"/>
      <c r="AT11" s="17">
        <v>0.269041253019769</v>
      </c>
      <c r="AU11" s="17">
        <v>0.22051021794081099</v>
      </c>
      <c r="AV11" s="17">
        <v>0.27826694376427502</v>
      </c>
      <c r="AW11" s="17">
        <v>0.26034743839211599</v>
      </c>
      <c r="AX11" s="17">
        <v>0.25545700256007797</v>
      </c>
      <c r="AY11" s="17">
        <v>0.39403573935458402</v>
      </c>
    </row>
    <row r="12" spans="2:51" x14ac:dyDescent="0.35">
      <c r="B12" s="18" t="s">
        <v>385</v>
      </c>
      <c r="C12" s="17">
        <v>0.12857611669834601</v>
      </c>
      <c r="D12" s="17">
        <v>0.14021822603021</v>
      </c>
      <c r="E12" s="17">
        <v>0.11379605000054201</v>
      </c>
      <c r="F12" s="17"/>
      <c r="G12" s="17">
        <v>0.19251973465650399</v>
      </c>
      <c r="H12" s="17">
        <v>0.202323299586534</v>
      </c>
      <c r="I12" s="17">
        <v>0.114218611724287</v>
      </c>
      <c r="J12" s="17">
        <v>8.9623834210887807E-2</v>
      </c>
      <c r="K12" s="17">
        <v>7.9246757296734693E-2</v>
      </c>
      <c r="L12" s="17">
        <v>0.107512141201735</v>
      </c>
      <c r="M12" s="17"/>
      <c r="N12" s="17">
        <v>9.2433324983001205E-2</v>
      </c>
      <c r="O12" s="17">
        <v>0.167668334111745</v>
      </c>
      <c r="P12" s="17">
        <v>0.13160754608765099</v>
      </c>
      <c r="Q12" s="17">
        <v>0.127543679178131</v>
      </c>
      <c r="R12" s="17"/>
      <c r="S12" s="17">
        <v>7.0983060939211196E-2</v>
      </c>
      <c r="T12" s="17">
        <v>0.178705862020928</v>
      </c>
      <c r="U12" s="17">
        <v>0.15785390959451001</v>
      </c>
      <c r="V12" s="17">
        <v>8.6648991336235798E-2</v>
      </c>
      <c r="W12" s="17">
        <v>0.122553984338479</v>
      </c>
      <c r="X12" s="17">
        <v>0.14083535794799901</v>
      </c>
      <c r="Y12" s="17">
        <v>0.15970854210418201</v>
      </c>
      <c r="Z12" s="17">
        <v>7.6723518941317306E-2</v>
      </c>
      <c r="AA12" s="17">
        <v>9.6697690585358001E-2</v>
      </c>
      <c r="AB12" s="17">
        <v>0.141105020805843</v>
      </c>
      <c r="AC12" s="17">
        <v>0.207411910902495</v>
      </c>
      <c r="AD12" s="17">
        <v>0.146166709346125</v>
      </c>
      <c r="AE12" s="17"/>
      <c r="AF12" s="17">
        <v>0.109260567952882</v>
      </c>
      <c r="AG12" s="17">
        <v>0.14526463744132101</v>
      </c>
      <c r="AH12" s="17">
        <v>0.11048441987613</v>
      </c>
      <c r="AI12" s="17"/>
      <c r="AJ12" s="17">
        <v>0.111495097950174</v>
      </c>
      <c r="AK12" s="17">
        <v>0.13530243777331799</v>
      </c>
      <c r="AL12" s="17">
        <v>0.126370141220875</v>
      </c>
      <c r="AM12" s="17">
        <v>0</v>
      </c>
      <c r="AN12" s="17">
        <v>0.15770340442818501</v>
      </c>
      <c r="AO12" s="17"/>
      <c r="AP12" s="17">
        <v>0.113352188422794</v>
      </c>
      <c r="AQ12" s="17">
        <v>0.13272821370895699</v>
      </c>
      <c r="AR12" s="17">
        <v>0.15105619169206</v>
      </c>
      <c r="AS12" s="17"/>
      <c r="AT12" s="17">
        <v>0.10235690930147801</v>
      </c>
      <c r="AU12" s="17">
        <v>0.170259656870658</v>
      </c>
      <c r="AV12" s="17">
        <v>8.8484219302723793E-2</v>
      </c>
      <c r="AW12" s="17">
        <v>0.16364394384745001</v>
      </c>
      <c r="AX12" s="17">
        <v>0.112564013370299</v>
      </c>
      <c r="AY12" s="17">
        <v>0.12830232982665099</v>
      </c>
    </row>
    <row r="13" spans="2:51" x14ac:dyDescent="0.35">
      <c r="B13" s="18" t="s">
        <v>386</v>
      </c>
      <c r="C13" s="17">
        <v>9.2785208390988694E-2</v>
      </c>
      <c r="D13" s="17">
        <v>0.1037425033275</v>
      </c>
      <c r="E13" s="17">
        <v>8.1259600863414702E-2</v>
      </c>
      <c r="F13" s="17"/>
      <c r="G13" s="17">
        <v>7.9301917338534506E-2</v>
      </c>
      <c r="H13" s="17">
        <v>6.5728209262479104E-2</v>
      </c>
      <c r="I13" s="17">
        <v>7.5224484548929105E-2</v>
      </c>
      <c r="J13" s="17">
        <v>0.11445271490997801</v>
      </c>
      <c r="K13" s="17">
        <v>0.16935083745465701</v>
      </c>
      <c r="L13" s="17">
        <v>6.5187278004345303E-2</v>
      </c>
      <c r="M13" s="17"/>
      <c r="N13" s="17">
        <v>7.9324900646861707E-2</v>
      </c>
      <c r="O13" s="17">
        <v>0.109516086001764</v>
      </c>
      <c r="P13" s="17">
        <v>8.3307429958289797E-2</v>
      </c>
      <c r="Q13" s="17">
        <v>9.8008756937645894E-2</v>
      </c>
      <c r="R13" s="17"/>
      <c r="S13" s="17">
        <v>8.6884291248894296E-2</v>
      </c>
      <c r="T13" s="17">
        <v>0.10197523025798901</v>
      </c>
      <c r="U13" s="17">
        <v>5.90326727132909E-2</v>
      </c>
      <c r="V13" s="17">
        <v>0.190607327000301</v>
      </c>
      <c r="W13" s="17">
        <v>8.3784784356149805E-2</v>
      </c>
      <c r="X13" s="17">
        <v>6.4162024387681302E-2</v>
      </c>
      <c r="Y13" s="17">
        <v>8.1290314304754696E-2</v>
      </c>
      <c r="Z13" s="17">
        <v>0.100119299625817</v>
      </c>
      <c r="AA13" s="17">
        <v>7.3670431288167207E-2</v>
      </c>
      <c r="AB13" s="17">
        <v>0.114502594240254</v>
      </c>
      <c r="AC13" s="17">
        <v>3.3208234183634402E-2</v>
      </c>
      <c r="AD13" s="17">
        <v>0.105906201570974</v>
      </c>
      <c r="AE13" s="17"/>
      <c r="AF13" s="17">
        <v>0.121327551457595</v>
      </c>
      <c r="AG13" s="17">
        <v>7.0961628415410094E-2</v>
      </c>
      <c r="AH13" s="17">
        <v>8.7254040411157002E-2</v>
      </c>
      <c r="AI13" s="17"/>
      <c r="AJ13" s="17">
        <v>9.5842322144971001E-2</v>
      </c>
      <c r="AK13" s="17">
        <v>8.5870482553071503E-2</v>
      </c>
      <c r="AL13" s="17">
        <v>4.8669583135440501E-2</v>
      </c>
      <c r="AM13" s="17">
        <v>0.25558643417186699</v>
      </c>
      <c r="AN13" s="17">
        <v>0.11676201233493</v>
      </c>
      <c r="AO13" s="17"/>
      <c r="AP13" s="17">
        <v>4.9092537320575301E-2</v>
      </c>
      <c r="AQ13" s="17">
        <v>6.9966465354851598E-2</v>
      </c>
      <c r="AR13" s="17">
        <v>3.5953139467117402E-2</v>
      </c>
      <c r="AS13" s="17"/>
      <c r="AT13" s="17">
        <v>0.11634385936347499</v>
      </c>
      <c r="AU13" s="17">
        <v>7.3061149607230105E-2</v>
      </c>
      <c r="AV13" s="17">
        <v>5.98874201589241E-2</v>
      </c>
      <c r="AW13" s="17">
        <v>0.115422286704033</v>
      </c>
      <c r="AX13" s="17">
        <v>6.8343663216922201E-2</v>
      </c>
      <c r="AY13" s="17">
        <v>0.14618092393703</v>
      </c>
    </row>
    <row r="14" spans="2:51" x14ac:dyDescent="0.35">
      <c r="B14" s="18" t="s">
        <v>72</v>
      </c>
      <c r="C14" s="17">
        <v>3.5896326177235399E-2</v>
      </c>
      <c r="D14" s="17">
        <v>2.86975698693499E-2</v>
      </c>
      <c r="E14" s="17">
        <v>4.4383712709522502E-2</v>
      </c>
      <c r="F14" s="17"/>
      <c r="G14" s="17">
        <v>3.3800712451729699E-2</v>
      </c>
      <c r="H14" s="17">
        <v>4.7821850969223999E-2</v>
      </c>
      <c r="I14" s="17">
        <v>3.0572159051703601E-2</v>
      </c>
      <c r="J14" s="17">
        <v>4.70622773128032E-2</v>
      </c>
      <c r="K14" s="17">
        <v>1.9369016261301698E-2</v>
      </c>
      <c r="L14" s="17">
        <v>3.4872159737906201E-2</v>
      </c>
      <c r="M14" s="17"/>
      <c r="N14" s="17">
        <v>1.4917280088889699E-2</v>
      </c>
      <c r="O14" s="17">
        <v>4.4271926255058297E-2</v>
      </c>
      <c r="P14" s="17">
        <v>3.1051421538252098E-2</v>
      </c>
      <c r="Q14" s="17">
        <v>5.8489832257406102E-2</v>
      </c>
      <c r="R14" s="17"/>
      <c r="S14" s="17">
        <v>6.4782019003283606E-2</v>
      </c>
      <c r="T14" s="17">
        <v>2.8400427548806399E-2</v>
      </c>
      <c r="U14" s="17">
        <v>4.8804489888914303E-2</v>
      </c>
      <c r="V14" s="17">
        <v>2.89565479084667E-2</v>
      </c>
      <c r="W14" s="17">
        <v>1.86154972351372E-2</v>
      </c>
      <c r="X14" s="17">
        <v>2.6904951879744499E-2</v>
      </c>
      <c r="Y14" s="17">
        <v>1.4630590414529901E-2</v>
      </c>
      <c r="Z14" s="17">
        <v>6.9574889378656801E-2</v>
      </c>
      <c r="AA14" s="17">
        <v>3.3777441436918999E-2</v>
      </c>
      <c r="AB14" s="17">
        <v>4.9941091564632299E-2</v>
      </c>
      <c r="AC14" s="17">
        <v>0</v>
      </c>
      <c r="AD14" s="17">
        <v>3.15830384898119E-2</v>
      </c>
      <c r="AE14" s="17"/>
      <c r="AF14" s="17">
        <v>3.4326678880175397E-2</v>
      </c>
      <c r="AG14" s="17">
        <v>3.1576920137178999E-2</v>
      </c>
      <c r="AH14" s="17">
        <v>3.4418593142598097E-2</v>
      </c>
      <c r="AI14" s="17"/>
      <c r="AJ14" s="17">
        <v>3.7769457553240203E-2</v>
      </c>
      <c r="AK14" s="17">
        <v>3.0679839296407298E-2</v>
      </c>
      <c r="AL14" s="17">
        <v>3.3184154667070899E-2</v>
      </c>
      <c r="AM14" s="17">
        <v>8.6310550057627597E-2</v>
      </c>
      <c r="AN14" s="17">
        <v>3.3740579206978601E-2</v>
      </c>
      <c r="AO14" s="17"/>
      <c r="AP14" s="17">
        <v>2.83852095460989E-2</v>
      </c>
      <c r="AQ14" s="17">
        <v>2.23072749181406E-2</v>
      </c>
      <c r="AR14" s="17">
        <v>1.8672092343987399E-2</v>
      </c>
      <c r="AS14" s="17"/>
      <c r="AT14" s="17">
        <v>2.33161863328273E-2</v>
      </c>
      <c r="AU14" s="17">
        <v>3.51869159129026E-2</v>
      </c>
      <c r="AV14" s="17">
        <v>1.8936964086474099E-2</v>
      </c>
      <c r="AW14" s="17">
        <v>8.4708415288943101E-2</v>
      </c>
      <c r="AX14" s="17">
        <v>4.3658963769866298E-2</v>
      </c>
      <c r="AY14" s="17">
        <v>0</v>
      </c>
    </row>
    <row r="15" spans="2:51" x14ac:dyDescent="0.35">
      <c r="B15" s="18" t="s">
        <v>387</v>
      </c>
      <c r="C15" s="20">
        <v>0.484719311288907</v>
      </c>
      <c r="D15" s="20">
        <v>0.47944846428652199</v>
      </c>
      <c r="E15" s="20">
        <v>0.49526581899768402</v>
      </c>
      <c r="F15" s="20"/>
      <c r="G15" s="20">
        <v>0.39503922396448099</v>
      </c>
      <c r="H15" s="20">
        <v>0.459737516527079</v>
      </c>
      <c r="I15" s="20">
        <v>0.51875085579751101</v>
      </c>
      <c r="J15" s="20">
        <v>0.433465490108913</v>
      </c>
      <c r="K15" s="20">
        <v>0.541925675623814</v>
      </c>
      <c r="L15" s="20">
        <v>0.52708953299934602</v>
      </c>
      <c r="M15" s="20"/>
      <c r="N15" s="20">
        <v>0.56292312270778699</v>
      </c>
      <c r="O15" s="20">
        <v>0.40744252970037598</v>
      </c>
      <c r="P15" s="20">
        <v>0.52274251042215403</v>
      </c>
      <c r="Q15" s="20">
        <v>0.43683957871504198</v>
      </c>
      <c r="R15" s="20"/>
      <c r="S15" s="20">
        <v>0.50069027117620601</v>
      </c>
      <c r="T15" s="20">
        <v>0.45423723097873198</v>
      </c>
      <c r="U15" s="20">
        <v>0.48538017284643098</v>
      </c>
      <c r="V15" s="20">
        <v>0.449721961418734</v>
      </c>
      <c r="W15" s="20">
        <v>0.45790120740287599</v>
      </c>
      <c r="X15" s="20">
        <v>0.56583625473243304</v>
      </c>
      <c r="Y15" s="20">
        <v>0.51952111721558203</v>
      </c>
      <c r="Z15" s="20">
        <v>0.52001653992038999</v>
      </c>
      <c r="AA15" s="20">
        <v>0.51504087819743205</v>
      </c>
      <c r="AB15" s="20">
        <v>0.391150320405101</v>
      </c>
      <c r="AC15" s="20">
        <v>0.55881946356442103</v>
      </c>
      <c r="AD15" s="20">
        <v>0.402815571477185</v>
      </c>
      <c r="AE15" s="20"/>
      <c r="AF15" s="20">
        <v>0.48384120125149499</v>
      </c>
      <c r="AG15" s="20">
        <v>0.50734939249123201</v>
      </c>
      <c r="AH15" s="20">
        <v>0.45864899122188502</v>
      </c>
      <c r="AI15" s="20"/>
      <c r="AJ15" s="20">
        <v>0.51562079317410803</v>
      </c>
      <c r="AK15" s="20">
        <v>0.47142366636982203</v>
      </c>
      <c r="AL15" s="20">
        <v>0.57675407825219105</v>
      </c>
      <c r="AM15" s="20">
        <v>0.48567431792325899</v>
      </c>
      <c r="AN15" s="20">
        <v>0.48640408763496401</v>
      </c>
      <c r="AO15" s="20"/>
      <c r="AP15" s="20">
        <v>0.59263592096779405</v>
      </c>
      <c r="AQ15" s="20">
        <v>0.51865652582357602</v>
      </c>
      <c r="AR15" s="20">
        <v>0.51475845084174399</v>
      </c>
      <c r="AS15" s="20"/>
      <c r="AT15" s="20">
        <v>0.48894179198245102</v>
      </c>
      <c r="AU15" s="20">
        <v>0.50098205966839804</v>
      </c>
      <c r="AV15" s="20">
        <v>0.55442445268760299</v>
      </c>
      <c r="AW15" s="20">
        <v>0.37587791576745799</v>
      </c>
      <c r="AX15" s="20">
        <v>0.51997635708283496</v>
      </c>
      <c r="AY15" s="20">
        <v>0.33148100688173598</v>
      </c>
    </row>
    <row r="16" spans="2:51" x14ac:dyDescent="0.35">
      <c r="B16" s="18" t="s">
        <v>388</v>
      </c>
      <c r="C16" s="20">
        <v>0.22136132508933501</v>
      </c>
      <c r="D16" s="20">
        <v>0.24396072935770999</v>
      </c>
      <c r="E16" s="20">
        <v>0.19505565086395599</v>
      </c>
      <c r="F16" s="20"/>
      <c r="G16" s="20">
        <v>0.27182165199503799</v>
      </c>
      <c r="H16" s="20">
        <v>0.26805150884901302</v>
      </c>
      <c r="I16" s="20">
        <v>0.18944309627321601</v>
      </c>
      <c r="J16" s="20">
        <v>0.20407654912086601</v>
      </c>
      <c r="K16" s="20">
        <v>0.24859759475139201</v>
      </c>
      <c r="L16" s="20">
        <v>0.17269941920608001</v>
      </c>
      <c r="M16" s="20"/>
      <c r="N16" s="20">
        <v>0.17175822562986301</v>
      </c>
      <c r="O16" s="20">
        <v>0.27718442011350902</v>
      </c>
      <c r="P16" s="20">
        <v>0.21491497604594101</v>
      </c>
      <c r="Q16" s="20">
        <v>0.22555243611577599</v>
      </c>
      <c r="R16" s="20"/>
      <c r="S16" s="20">
        <v>0.15786735218810499</v>
      </c>
      <c r="T16" s="20">
        <v>0.28068109227891602</v>
      </c>
      <c r="U16" s="20">
        <v>0.216886582307801</v>
      </c>
      <c r="V16" s="20">
        <v>0.27725631833653702</v>
      </c>
      <c r="W16" s="20">
        <v>0.206338768694629</v>
      </c>
      <c r="X16" s="20">
        <v>0.20499738233568099</v>
      </c>
      <c r="Y16" s="20">
        <v>0.24099885640893701</v>
      </c>
      <c r="Z16" s="20">
        <v>0.17684281856713399</v>
      </c>
      <c r="AA16" s="20">
        <v>0.17036812187352501</v>
      </c>
      <c r="AB16" s="20">
        <v>0.25560761504609603</v>
      </c>
      <c r="AC16" s="20">
        <v>0.24062014508613</v>
      </c>
      <c r="AD16" s="20">
        <v>0.25207291091709899</v>
      </c>
      <c r="AE16" s="20"/>
      <c r="AF16" s="20">
        <v>0.23058811941047699</v>
      </c>
      <c r="AG16" s="20">
        <v>0.21622626585673099</v>
      </c>
      <c r="AH16" s="20">
        <v>0.197738460287287</v>
      </c>
      <c r="AI16" s="20"/>
      <c r="AJ16" s="20">
        <v>0.207337420095145</v>
      </c>
      <c r="AK16" s="20">
        <v>0.22117292032638999</v>
      </c>
      <c r="AL16" s="20">
        <v>0.17503972435631501</v>
      </c>
      <c r="AM16" s="20">
        <v>0.25558643417186699</v>
      </c>
      <c r="AN16" s="20">
        <v>0.27446541676311498</v>
      </c>
      <c r="AO16" s="20"/>
      <c r="AP16" s="20">
        <v>0.16244472574336899</v>
      </c>
      <c r="AQ16" s="20">
        <v>0.202694679063809</v>
      </c>
      <c r="AR16" s="20">
        <v>0.18700933115917701</v>
      </c>
      <c r="AS16" s="20"/>
      <c r="AT16" s="20">
        <v>0.218700768664953</v>
      </c>
      <c r="AU16" s="20">
        <v>0.24332080647788901</v>
      </c>
      <c r="AV16" s="20">
        <v>0.148371639461648</v>
      </c>
      <c r="AW16" s="20">
        <v>0.279066230551482</v>
      </c>
      <c r="AX16" s="20">
        <v>0.18090767658722101</v>
      </c>
      <c r="AY16" s="20">
        <v>0.27448325376368099</v>
      </c>
    </row>
    <row r="17" spans="2:51" x14ac:dyDescent="0.35">
      <c r="B17" s="18" t="s">
        <v>86</v>
      </c>
      <c r="C17" s="21">
        <v>0.26335798619957201</v>
      </c>
      <c r="D17" s="21">
        <v>0.235487734928812</v>
      </c>
      <c r="E17" s="21">
        <v>0.30021016813372797</v>
      </c>
      <c r="F17" s="21"/>
      <c r="G17" s="21">
        <v>0.123217571969442</v>
      </c>
      <c r="H17" s="21">
        <v>0.19168600767806601</v>
      </c>
      <c r="I17" s="21">
        <v>0.32930775952429497</v>
      </c>
      <c r="J17" s="21">
        <v>0.22938894098804699</v>
      </c>
      <c r="K17" s="21">
        <v>0.29332808087242102</v>
      </c>
      <c r="L17" s="21">
        <v>0.35439011379326602</v>
      </c>
      <c r="M17" s="21"/>
      <c r="N17" s="21">
        <v>0.39116489707792401</v>
      </c>
      <c r="O17" s="21">
        <v>0.13025810958686801</v>
      </c>
      <c r="P17" s="21">
        <v>0.30782753437621302</v>
      </c>
      <c r="Q17" s="21">
        <v>0.21128714259926501</v>
      </c>
      <c r="R17" s="21"/>
      <c r="S17" s="21">
        <v>0.34282291898810102</v>
      </c>
      <c r="T17" s="21">
        <v>0.17355613869981601</v>
      </c>
      <c r="U17" s="21">
        <v>0.26849359053862898</v>
      </c>
      <c r="V17" s="21">
        <v>0.172465643082197</v>
      </c>
      <c r="W17" s="21">
        <v>0.25156243870824702</v>
      </c>
      <c r="X17" s="21">
        <v>0.360838872396752</v>
      </c>
      <c r="Y17" s="21">
        <v>0.27852226080664599</v>
      </c>
      <c r="Z17" s="21">
        <v>0.34317372135325602</v>
      </c>
      <c r="AA17" s="21">
        <v>0.34467275632390698</v>
      </c>
      <c r="AB17" s="21">
        <v>0.13554270535900501</v>
      </c>
      <c r="AC17" s="21">
        <v>0.31819931847829103</v>
      </c>
      <c r="AD17" s="21">
        <v>0.15074266056008501</v>
      </c>
      <c r="AE17" s="21"/>
      <c r="AF17" s="21">
        <v>0.25325308184101802</v>
      </c>
      <c r="AG17" s="21">
        <v>0.29112312663450102</v>
      </c>
      <c r="AH17" s="21">
        <v>0.26091053093459798</v>
      </c>
      <c r="AI17" s="21"/>
      <c r="AJ17" s="21">
        <v>0.30828337307896297</v>
      </c>
      <c r="AK17" s="21">
        <v>0.250250746043432</v>
      </c>
      <c r="AL17" s="21">
        <v>0.40171435389587501</v>
      </c>
      <c r="AM17" s="21">
        <v>0.230087883751392</v>
      </c>
      <c r="AN17" s="21">
        <v>0.21193867087184901</v>
      </c>
      <c r="AO17" s="21"/>
      <c r="AP17" s="21">
        <v>0.43019119522442401</v>
      </c>
      <c r="AQ17" s="21">
        <v>0.31596184675976802</v>
      </c>
      <c r="AR17" s="21">
        <v>0.32774911968256598</v>
      </c>
      <c r="AS17" s="21"/>
      <c r="AT17" s="21">
        <v>0.270241023317498</v>
      </c>
      <c r="AU17" s="21">
        <v>0.25766125319050898</v>
      </c>
      <c r="AV17" s="21">
        <v>0.40605281322595599</v>
      </c>
      <c r="AW17" s="21">
        <v>9.6811685215975898E-2</v>
      </c>
      <c r="AX17" s="21">
        <v>0.33906868049561301</v>
      </c>
      <c r="AY17" s="21">
        <v>5.6997753118055099E-2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Y22"/>
  <sheetViews>
    <sheetView showGridLines="0" workbookViewId="0">
      <pane xSplit="2" topLeftCell="C1" activePane="topRight" state="frozen"/>
      <selection activeCell="B19" sqref="B19"/>
      <selection pane="topRight" activeCell="G16" sqref="G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0.162417358607122</v>
      </c>
      <c r="D9" s="17">
        <v>0.17125992768432599</v>
      </c>
      <c r="E9" s="17">
        <v>0.151125846393416</v>
      </c>
      <c r="F9" s="17"/>
      <c r="G9" s="17">
        <v>0.14544878316329399</v>
      </c>
      <c r="H9" s="17">
        <v>0.17744294866240801</v>
      </c>
      <c r="I9" s="17">
        <v>0.230908671951714</v>
      </c>
      <c r="J9" s="17">
        <v>0.15511927951669499</v>
      </c>
      <c r="K9" s="17">
        <v>0.14692194052118099</v>
      </c>
      <c r="L9" s="17">
        <v>0.122010436757366</v>
      </c>
      <c r="M9" s="17"/>
      <c r="N9" s="17">
        <v>0.21546438951379299</v>
      </c>
      <c r="O9" s="17">
        <v>0.136881928395753</v>
      </c>
      <c r="P9" s="17">
        <v>0.15147211098907601</v>
      </c>
      <c r="Q9" s="17">
        <v>0.13763697971344599</v>
      </c>
      <c r="R9" s="17"/>
      <c r="S9" s="17">
        <v>0.21569325141103399</v>
      </c>
      <c r="T9" s="17">
        <v>0.12165386636431</v>
      </c>
      <c r="U9" s="17">
        <v>0.15933598011789701</v>
      </c>
      <c r="V9" s="17">
        <v>0.19759204121201401</v>
      </c>
      <c r="W9" s="17">
        <v>0.21776900158152601</v>
      </c>
      <c r="X9" s="17">
        <v>0.113136437511557</v>
      </c>
      <c r="Y9" s="17">
        <v>0.12907429430221301</v>
      </c>
      <c r="Z9" s="17">
        <v>6.7060499242591595E-2</v>
      </c>
      <c r="AA9" s="17">
        <v>0.23791967547599799</v>
      </c>
      <c r="AB9" s="17">
        <v>0.114486193312791</v>
      </c>
      <c r="AC9" s="17">
        <v>0.15123002671351299</v>
      </c>
      <c r="AD9" s="17">
        <v>0.12889923732800601</v>
      </c>
      <c r="AE9" s="17"/>
      <c r="AF9" s="17">
        <v>0.133068492254723</v>
      </c>
      <c r="AG9" s="17">
        <v>0.180457935398426</v>
      </c>
      <c r="AH9" s="17">
        <v>0.16916379410907301</v>
      </c>
      <c r="AI9" s="17"/>
      <c r="AJ9" s="17">
        <v>0.144222622083959</v>
      </c>
      <c r="AK9" s="17">
        <v>0.18194620781826401</v>
      </c>
      <c r="AL9" s="17">
        <v>0.130019536986861</v>
      </c>
      <c r="AM9" s="17">
        <v>7.8495557081984996E-2</v>
      </c>
      <c r="AN9" s="17">
        <v>0.16911076966428601</v>
      </c>
      <c r="AO9" s="17"/>
      <c r="AP9" s="17">
        <v>0.116799194583945</v>
      </c>
      <c r="AQ9" s="17">
        <v>0.20331418713227101</v>
      </c>
      <c r="AR9" s="17">
        <v>0.13426963825396501</v>
      </c>
      <c r="AS9" s="17"/>
      <c r="AT9" s="17">
        <v>0.146235968188553</v>
      </c>
      <c r="AU9" s="17">
        <v>0.17527207070659001</v>
      </c>
      <c r="AV9" s="17">
        <v>0.20275447081922501</v>
      </c>
      <c r="AW9" s="17">
        <v>8.4689824594295998E-2</v>
      </c>
      <c r="AX9" s="17">
        <v>0.21315646148756301</v>
      </c>
      <c r="AY9" s="17">
        <v>9.6753199175257307E-2</v>
      </c>
    </row>
    <row r="10" spans="2:51" x14ac:dyDescent="0.35">
      <c r="B10" s="18" t="s">
        <v>383</v>
      </c>
      <c r="C10" s="17">
        <v>0.42235287099247099</v>
      </c>
      <c r="D10" s="17">
        <v>0.40586055446483899</v>
      </c>
      <c r="E10" s="17">
        <v>0.44192913833228697</v>
      </c>
      <c r="F10" s="17"/>
      <c r="G10" s="17">
        <v>0.38637150969221901</v>
      </c>
      <c r="H10" s="17">
        <v>0.43731643111735502</v>
      </c>
      <c r="I10" s="17">
        <v>0.42408237006006599</v>
      </c>
      <c r="J10" s="17">
        <v>0.41356217823431601</v>
      </c>
      <c r="K10" s="17">
        <v>0.49253889287421598</v>
      </c>
      <c r="L10" s="17">
        <v>0.38510214030262402</v>
      </c>
      <c r="M10" s="17"/>
      <c r="N10" s="17">
        <v>0.40791451562918202</v>
      </c>
      <c r="O10" s="17">
        <v>0.45239459789610098</v>
      </c>
      <c r="P10" s="17">
        <v>0.45838665078103102</v>
      </c>
      <c r="Q10" s="17">
        <v>0.38447452619463002</v>
      </c>
      <c r="R10" s="17"/>
      <c r="S10" s="17">
        <v>0.367003050306273</v>
      </c>
      <c r="T10" s="17">
        <v>0.37272900464195802</v>
      </c>
      <c r="U10" s="17">
        <v>0.39794052749548903</v>
      </c>
      <c r="V10" s="17">
        <v>0.42509809139259203</v>
      </c>
      <c r="W10" s="17">
        <v>0.38179849273045402</v>
      </c>
      <c r="X10" s="17">
        <v>0.44547691234411502</v>
      </c>
      <c r="Y10" s="17">
        <v>0.51728398115505403</v>
      </c>
      <c r="Z10" s="17">
        <v>0.42006645956472</v>
      </c>
      <c r="AA10" s="17">
        <v>0.38052912121666699</v>
      </c>
      <c r="AB10" s="17">
        <v>0.47918244918080699</v>
      </c>
      <c r="AC10" s="17">
        <v>0.45087211158151502</v>
      </c>
      <c r="AD10" s="17">
        <v>0.56287151667878899</v>
      </c>
      <c r="AE10" s="17"/>
      <c r="AF10" s="17">
        <v>0.40961150689081699</v>
      </c>
      <c r="AG10" s="17">
        <v>0.44374565298590002</v>
      </c>
      <c r="AH10" s="17">
        <v>0.40796743349350301</v>
      </c>
      <c r="AI10" s="17"/>
      <c r="AJ10" s="17">
        <v>0.41253865088932301</v>
      </c>
      <c r="AK10" s="17">
        <v>0.44593144071361601</v>
      </c>
      <c r="AL10" s="17">
        <v>0.48450991645749197</v>
      </c>
      <c r="AM10" s="17">
        <v>0.435469250206939</v>
      </c>
      <c r="AN10" s="17">
        <v>0.358336368503965</v>
      </c>
      <c r="AO10" s="17"/>
      <c r="AP10" s="17">
        <v>0.419061915591592</v>
      </c>
      <c r="AQ10" s="17">
        <v>0.43702780349703702</v>
      </c>
      <c r="AR10" s="17">
        <v>0.42992366967829598</v>
      </c>
      <c r="AS10" s="17"/>
      <c r="AT10" s="17">
        <v>0.421942545071188</v>
      </c>
      <c r="AU10" s="17">
        <v>0.45049634737702199</v>
      </c>
      <c r="AV10" s="17">
        <v>0.33907053614500199</v>
      </c>
      <c r="AW10" s="17">
        <v>0.41569707666675498</v>
      </c>
      <c r="AX10" s="17">
        <v>0.41681784361185198</v>
      </c>
      <c r="AY10" s="17">
        <v>0.49081115667859598</v>
      </c>
    </row>
    <row r="11" spans="2:51" x14ac:dyDescent="0.35">
      <c r="B11" s="18" t="s">
        <v>384</v>
      </c>
      <c r="C11" s="17">
        <v>0.227075105100561</v>
      </c>
      <c r="D11" s="17">
        <v>0.23004555240178301</v>
      </c>
      <c r="E11" s="17">
        <v>0.22230875801168501</v>
      </c>
      <c r="F11" s="17"/>
      <c r="G11" s="17">
        <v>0.24261717828302201</v>
      </c>
      <c r="H11" s="17">
        <v>0.25694523392881202</v>
      </c>
      <c r="I11" s="17">
        <v>0.265714606935674</v>
      </c>
      <c r="J11" s="17">
        <v>0.19723023318225</v>
      </c>
      <c r="K11" s="17">
        <v>0.180622818980292</v>
      </c>
      <c r="L11" s="17">
        <v>0.218941285334113</v>
      </c>
      <c r="M11" s="17"/>
      <c r="N11" s="17">
        <v>0.203758043795086</v>
      </c>
      <c r="O11" s="17">
        <v>0.23187843718378201</v>
      </c>
      <c r="P11" s="17">
        <v>0.23113334090169799</v>
      </c>
      <c r="Q11" s="17">
        <v>0.24024111509379401</v>
      </c>
      <c r="R11" s="17"/>
      <c r="S11" s="17">
        <v>0.25242417272123002</v>
      </c>
      <c r="T11" s="17">
        <v>0.29910337752379701</v>
      </c>
      <c r="U11" s="17">
        <v>0.228028958600549</v>
      </c>
      <c r="V11" s="17">
        <v>0.21173883541849101</v>
      </c>
      <c r="W11" s="17">
        <v>0.208986974541892</v>
      </c>
      <c r="X11" s="17">
        <v>0.20779485111522</v>
      </c>
      <c r="Y11" s="17">
        <v>0.18313921563138599</v>
      </c>
      <c r="Z11" s="17">
        <v>0.19079877345628901</v>
      </c>
      <c r="AA11" s="17">
        <v>0.19483431715376301</v>
      </c>
      <c r="AB11" s="17">
        <v>0.22216353130493599</v>
      </c>
      <c r="AC11" s="17">
        <v>0.26018175537141802</v>
      </c>
      <c r="AD11" s="17">
        <v>0.21302589519109599</v>
      </c>
      <c r="AE11" s="17"/>
      <c r="AF11" s="17">
        <v>0.22352622324398499</v>
      </c>
      <c r="AG11" s="17">
        <v>0.20154729153429701</v>
      </c>
      <c r="AH11" s="17">
        <v>0.31100630784959898</v>
      </c>
      <c r="AI11" s="17"/>
      <c r="AJ11" s="17">
        <v>0.21965294406028099</v>
      </c>
      <c r="AK11" s="17">
        <v>0.23270717013714801</v>
      </c>
      <c r="AL11" s="17">
        <v>0.19014394122768699</v>
      </c>
      <c r="AM11" s="17">
        <v>0.31639567139289299</v>
      </c>
      <c r="AN11" s="17">
        <v>0.31395309607796601</v>
      </c>
      <c r="AO11" s="17"/>
      <c r="AP11" s="17">
        <v>0.249519548799635</v>
      </c>
      <c r="AQ11" s="17">
        <v>0.19759466834487099</v>
      </c>
      <c r="AR11" s="17">
        <v>0.27906756897226997</v>
      </c>
      <c r="AS11" s="17"/>
      <c r="AT11" s="17">
        <v>0.227548924716267</v>
      </c>
      <c r="AU11" s="17">
        <v>0.20993206987284399</v>
      </c>
      <c r="AV11" s="17">
        <v>0.25219899712984101</v>
      </c>
      <c r="AW11" s="17">
        <v>0.212762136816353</v>
      </c>
      <c r="AX11" s="17">
        <v>0.26220431226866298</v>
      </c>
      <c r="AY11" s="17">
        <v>0.13174916756593599</v>
      </c>
    </row>
    <row r="12" spans="2:51" x14ac:dyDescent="0.35">
      <c r="B12" s="18" t="s">
        <v>385</v>
      </c>
      <c r="C12" s="17">
        <v>8.5330360516502196E-2</v>
      </c>
      <c r="D12" s="17">
        <v>9.4813123630937399E-2</v>
      </c>
      <c r="E12" s="17">
        <v>7.5403308240113598E-2</v>
      </c>
      <c r="F12" s="17"/>
      <c r="G12" s="17">
        <v>0.16993248366210401</v>
      </c>
      <c r="H12" s="17">
        <v>7.6625362357910301E-2</v>
      </c>
      <c r="I12" s="17">
        <v>3.3824960230409998E-2</v>
      </c>
      <c r="J12" s="17">
        <v>8.6705684316959505E-2</v>
      </c>
      <c r="K12" s="17">
        <v>6.2840702528070003E-2</v>
      </c>
      <c r="L12" s="17">
        <v>0.100422130335966</v>
      </c>
      <c r="M12" s="17"/>
      <c r="N12" s="17">
        <v>7.2936886208466195E-2</v>
      </c>
      <c r="O12" s="17">
        <v>9.5761281045669305E-2</v>
      </c>
      <c r="P12" s="17">
        <v>6.6675296642971796E-2</v>
      </c>
      <c r="Q12" s="17">
        <v>0.104195830461305</v>
      </c>
      <c r="R12" s="17"/>
      <c r="S12" s="17">
        <v>7.1924362239138798E-2</v>
      </c>
      <c r="T12" s="17">
        <v>0.111793545518832</v>
      </c>
      <c r="U12" s="17">
        <v>0.12567081944040001</v>
      </c>
      <c r="V12" s="17">
        <v>3.22435041098455E-2</v>
      </c>
      <c r="W12" s="17">
        <v>9.8757541035039406E-2</v>
      </c>
      <c r="X12" s="17">
        <v>4.3242872076885402E-2</v>
      </c>
      <c r="Y12" s="17">
        <v>0.10798823795198501</v>
      </c>
      <c r="Z12" s="17">
        <v>0.21476083200068299</v>
      </c>
      <c r="AA12" s="17">
        <v>7.5561802287807803E-2</v>
      </c>
      <c r="AB12" s="17">
        <v>6.7844727594468093E-2</v>
      </c>
      <c r="AC12" s="17">
        <v>6.8611628188447904E-2</v>
      </c>
      <c r="AD12" s="17">
        <v>9.5203350802108094E-2</v>
      </c>
      <c r="AE12" s="17"/>
      <c r="AF12" s="17">
        <v>9.0431653892621505E-2</v>
      </c>
      <c r="AG12" s="17">
        <v>8.1297697312197603E-2</v>
      </c>
      <c r="AH12" s="17">
        <v>7.0054724303354604E-2</v>
      </c>
      <c r="AI12" s="17"/>
      <c r="AJ12" s="17">
        <v>7.7887770475326204E-2</v>
      </c>
      <c r="AK12" s="17">
        <v>6.4596546826818604E-2</v>
      </c>
      <c r="AL12" s="17">
        <v>9.7393050491120806E-2</v>
      </c>
      <c r="AM12" s="17">
        <v>8.3328971260554899E-2</v>
      </c>
      <c r="AN12" s="17">
        <v>7.5384975517339206E-2</v>
      </c>
      <c r="AO12" s="17"/>
      <c r="AP12" s="17">
        <v>9.0828232209341497E-2</v>
      </c>
      <c r="AQ12" s="17">
        <v>8.3470680856201407E-2</v>
      </c>
      <c r="AR12" s="17">
        <v>7.3958700741355299E-2</v>
      </c>
      <c r="AS12" s="17"/>
      <c r="AT12" s="17">
        <v>9.1408370049218493E-2</v>
      </c>
      <c r="AU12" s="17">
        <v>7.3445250919583899E-2</v>
      </c>
      <c r="AV12" s="17">
        <v>0.102571169172519</v>
      </c>
      <c r="AW12" s="17">
        <v>0.11936527855038701</v>
      </c>
      <c r="AX12" s="17">
        <v>3.2676735840952702E-2</v>
      </c>
      <c r="AY12" s="17">
        <v>0.173123916677909</v>
      </c>
    </row>
    <row r="13" spans="2:51" x14ac:dyDescent="0.35">
      <c r="B13" s="18" t="s">
        <v>386</v>
      </c>
      <c r="C13" s="17">
        <v>7.0241468437632598E-2</v>
      </c>
      <c r="D13" s="17">
        <v>7.2798652586267901E-2</v>
      </c>
      <c r="E13" s="17">
        <v>6.8010796050269204E-2</v>
      </c>
      <c r="F13" s="17"/>
      <c r="G13" s="17">
        <v>3.2951636661464001E-2</v>
      </c>
      <c r="H13" s="17">
        <v>2.1984596258534099E-2</v>
      </c>
      <c r="I13" s="17">
        <v>2.41061819409637E-2</v>
      </c>
      <c r="J13" s="17">
        <v>9.1415496164740095E-2</v>
      </c>
      <c r="K13" s="17">
        <v>9.0114085188455303E-2</v>
      </c>
      <c r="L13" s="17">
        <v>0.13768065797611501</v>
      </c>
      <c r="M13" s="17"/>
      <c r="N13" s="17">
        <v>7.5554114364679306E-2</v>
      </c>
      <c r="O13" s="17">
        <v>5.1238960662229299E-2</v>
      </c>
      <c r="P13" s="17">
        <v>7.5182029249000498E-2</v>
      </c>
      <c r="Q13" s="17">
        <v>7.9942687208199997E-2</v>
      </c>
      <c r="R13" s="17"/>
      <c r="S13" s="17">
        <v>3.6708161112121801E-2</v>
      </c>
      <c r="T13" s="17">
        <v>7.6191700879119598E-2</v>
      </c>
      <c r="U13" s="17">
        <v>6.9217645138606898E-2</v>
      </c>
      <c r="V13" s="17">
        <v>0.11867563442672301</v>
      </c>
      <c r="W13" s="17">
        <v>5.52502905495997E-2</v>
      </c>
      <c r="X13" s="17">
        <v>0.150558406571599</v>
      </c>
      <c r="Y13" s="17">
        <v>4.7883680544830699E-2</v>
      </c>
      <c r="Z13" s="17">
        <v>7.2582475465544402E-2</v>
      </c>
      <c r="AA13" s="17">
        <v>5.5900918055187897E-2</v>
      </c>
      <c r="AB13" s="17">
        <v>6.72642545647303E-2</v>
      </c>
      <c r="AC13" s="17">
        <v>6.9104478145105799E-2</v>
      </c>
      <c r="AD13" s="17">
        <v>0</v>
      </c>
      <c r="AE13" s="17"/>
      <c r="AF13" s="17">
        <v>0.101411244372499</v>
      </c>
      <c r="AG13" s="17">
        <v>6.26023456996464E-2</v>
      </c>
      <c r="AH13" s="17">
        <v>2.5287071919321599E-2</v>
      </c>
      <c r="AI13" s="17"/>
      <c r="AJ13" s="17">
        <v>0.102892317757213</v>
      </c>
      <c r="AK13" s="17">
        <v>5.1263866141260099E-2</v>
      </c>
      <c r="AL13" s="17">
        <v>6.4749400169769003E-2</v>
      </c>
      <c r="AM13" s="17">
        <v>0</v>
      </c>
      <c r="AN13" s="17">
        <v>6.2637403619988402E-2</v>
      </c>
      <c r="AO13" s="17"/>
      <c r="AP13" s="17">
        <v>8.8349967496959406E-2</v>
      </c>
      <c r="AQ13" s="17">
        <v>5.4361445046613902E-2</v>
      </c>
      <c r="AR13" s="17">
        <v>6.4108330010126002E-2</v>
      </c>
      <c r="AS13" s="17"/>
      <c r="AT13" s="17">
        <v>9.2946747504511498E-2</v>
      </c>
      <c r="AU13" s="17">
        <v>4.5542526247837098E-2</v>
      </c>
      <c r="AV13" s="17">
        <v>0.103404826733413</v>
      </c>
      <c r="AW13" s="17">
        <v>9.6227555129179701E-2</v>
      </c>
      <c r="AX13" s="17">
        <v>4.26436629726889E-2</v>
      </c>
      <c r="AY13" s="17">
        <v>7.7523857415522507E-2</v>
      </c>
    </row>
    <row r="14" spans="2:51" x14ac:dyDescent="0.35">
      <c r="B14" s="18" t="s">
        <v>72</v>
      </c>
      <c r="C14" s="17">
        <v>3.2582836345711699E-2</v>
      </c>
      <c r="D14" s="17">
        <v>2.5222189231846201E-2</v>
      </c>
      <c r="E14" s="17">
        <v>4.1222152972229101E-2</v>
      </c>
      <c r="F14" s="17"/>
      <c r="G14" s="17">
        <v>2.26784085378978E-2</v>
      </c>
      <c r="H14" s="17">
        <v>2.96854276749806E-2</v>
      </c>
      <c r="I14" s="17">
        <v>2.1363208881173702E-2</v>
      </c>
      <c r="J14" s="17">
        <v>5.5967128585039799E-2</v>
      </c>
      <c r="K14" s="17">
        <v>2.6961559907784802E-2</v>
      </c>
      <c r="L14" s="17">
        <v>3.5843349293815302E-2</v>
      </c>
      <c r="M14" s="17"/>
      <c r="N14" s="17">
        <v>2.4372050488793599E-2</v>
      </c>
      <c r="O14" s="17">
        <v>3.1844794816465398E-2</v>
      </c>
      <c r="P14" s="17">
        <v>1.71505714362215E-2</v>
      </c>
      <c r="Q14" s="17">
        <v>5.3508861328625403E-2</v>
      </c>
      <c r="R14" s="17"/>
      <c r="S14" s="17">
        <v>5.6247002210202297E-2</v>
      </c>
      <c r="T14" s="17">
        <v>1.8528505071983E-2</v>
      </c>
      <c r="U14" s="17">
        <v>1.9806069207057599E-2</v>
      </c>
      <c r="V14" s="17">
        <v>1.46518934403335E-2</v>
      </c>
      <c r="W14" s="17">
        <v>3.7437699561489297E-2</v>
      </c>
      <c r="X14" s="17">
        <v>3.9790520380623799E-2</v>
      </c>
      <c r="Y14" s="17">
        <v>1.4630590414529901E-2</v>
      </c>
      <c r="Z14" s="17">
        <v>3.4730960270172903E-2</v>
      </c>
      <c r="AA14" s="17">
        <v>5.5254165810576197E-2</v>
      </c>
      <c r="AB14" s="17">
        <v>4.9058844042268297E-2</v>
      </c>
      <c r="AC14" s="17">
        <v>0</v>
      </c>
      <c r="AD14" s="17">
        <v>0</v>
      </c>
      <c r="AE14" s="17"/>
      <c r="AF14" s="17">
        <v>4.1950879345354998E-2</v>
      </c>
      <c r="AG14" s="17">
        <v>3.0349077069533201E-2</v>
      </c>
      <c r="AH14" s="17">
        <v>1.65206683251479E-2</v>
      </c>
      <c r="AI14" s="17"/>
      <c r="AJ14" s="17">
        <v>4.28056947338969E-2</v>
      </c>
      <c r="AK14" s="17">
        <v>2.3554768362893601E-2</v>
      </c>
      <c r="AL14" s="17">
        <v>3.3184154667070899E-2</v>
      </c>
      <c r="AM14" s="17">
        <v>8.6310550057627597E-2</v>
      </c>
      <c r="AN14" s="17">
        <v>2.0577386616455199E-2</v>
      </c>
      <c r="AO14" s="17"/>
      <c r="AP14" s="17">
        <v>3.5441141318526902E-2</v>
      </c>
      <c r="AQ14" s="17">
        <v>2.4231215123006002E-2</v>
      </c>
      <c r="AR14" s="17">
        <v>1.8672092343987399E-2</v>
      </c>
      <c r="AS14" s="17"/>
      <c r="AT14" s="17">
        <v>1.99174444702628E-2</v>
      </c>
      <c r="AU14" s="17">
        <v>4.5311734876123097E-2</v>
      </c>
      <c r="AV14" s="17">
        <v>0</v>
      </c>
      <c r="AW14" s="17">
        <v>7.1258128243029503E-2</v>
      </c>
      <c r="AX14" s="17">
        <v>3.2500983818279802E-2</v>
      </c>
      <c r="AY14" s="17">
        <v>3.0038702486779499E-2</v>
      </c>
    </row>
    <row r="15" spans="2:51" x14ac:dyDescent="0.35">
      <c r="B15" s="18" t="s">
        <v>387</v>
      </c>
      <c r="C15" s="20">
        <v>0.58477022959959302</v>
      </c>
      <c r="D15" s="20">
        <v>0.577120482149166</v>
      </c>
      <c r="E15" s="20">
        <v>0.59305498472570295</v>
      </c>
      <c r="F15" s="20"/>
      <c r="G15" s="20">
        <v>0.53182029285551302</v>
      </c>
      <c r="H15" s="20">
        <v>0.61475937977976303</v>
      </c>
      <c r="I15" s="20">
        <v>0.65499104201177905</v>
      </c>
      <c r="J15" s="20">
        <v>0.56868145775101098</v>
      </c>
      <c r="K15" s="20">
        <v>0.63946083339539805</v>
      </c>
      <c r="L15" s="20">
        <v>0.50711257705999002</v>
      </c>
      <c r="M15" s="20"/>
      <c r="N15" s="20">
        <v>0.623378905142975</v>
      </c>
      <c r="O15" s="20">
        <v>0.58927652629185401</v>
      </c>
      <c r="P15" s="20">
        <v>0.609858761770108</v>
      </c>
      <c r="Q15" s="20">
        <v>0.52211150590807598</v>
      </c>
      <c r="R15" s="20"/>
      <c r="S15" s="20">
        <v>0.58269630171730702</v>
      </c>
      <c r="T15" s="20">
        <v>0.49438287100626799</v>
      </c>
      <c r="U15" s="20">
        <v>0.55727650761338599</v>
      </c>
      <c r="V15" s="20">
        <v>0.62269013260460704</v>
      </c>
      <c r="W15" s="20">
        <v>0.59956749431197998</v>
      </c>
      <c r="X15" s="20">
        <v>0.55861334985567201</v>
      </c>
      <c r="Y15" s="20">
        <v>0.64635827545726798</v>
      </c>
      <c r="Z15" s="20">
        <v>0.48712695880731099</v>
      </c>
      <c r="AA15" s="20">
        <v>0.61844879669266495</v>
      </c>
      <c r="AB15" s="20">
        <v>0.59366864249359796</v>
      </c>
      <c r="AC15" s="20">
        <v>0.60210213829502801</v>
      </c>
      <c r="AD15" s="20">
        <v>0.691770754006795</v>
      </c>
      <c r="AE15" s="20"/>
      <c r="AF15" s="20">
        <v>0.54267999914553999</v>
      </c>
      <c r="AG15" s="20">
        <v>0.62420358838432599</v>
      </c>
      <c r="AH15" s="20">
        <v>0.57713122760257596</v>
      </c>
      <c r="AI15" s="20"/>
      <c r="AJ15" s="20">
        <v>0.55676127297328304</v>
      </c>
      <c r="AK15" s="20">
        <v>0.62787764853187999</v>
      </c>
      <c r="AL15" s="20">
        <v>0.61452945344435295</v>
      </c>
      <c r="AM15" s="20">
        <v>0.51396480728892402</v>
      </c>
      <c r="AN15" s="20">
        <v>0.52744713816825095</v>
      </c>
      <c r="AO15" s="20"/>
      <c r="AP15" s="20">
        <v>0.53586111017553695</v>
      </c>
      <c r="AQ15" s="20">
        <v>0.64034199062930797</v>
      </c>
      <c r="AR15" s="20">
        <v>0.56419330793226097</v>
      </c>
      <c r="AS15" s="20"/>
      <c r="AT15" s="20">
        <v>0.568178513259741</v>
      </c>
      <c r="AU15" s="20">
        <v>0.62576841808361106</v>
      </c>
      <c r="AV15" s="20">
        <v>0.54182500696422697</v>
      </c>
      <c r="AW15" s="20">
        <v>0.50038690126105101</v>
      </c>
      <c r="AX15" s="20">
        <v>0.62997430509941499</v>
      </c>
      <c r="AY15" s="20">
        <v>0.58756435585385303</v>
      </c>
    </row>
    <row r="16" spans="2:51" x14ac:dyDescent="0.35">
      <c r="B16" s="18" t="s">
        <v>388</v>
      </c>
      <c r="C16" s="20">
        <v>0.15557182895413499</v>
      </c>
      <c r="D16" s="20">
        <v>0.16761177621720499</v>
      </c>
      <c r="E16" s="20">
        <v>0.14341410429038301</v>
      </c>
      <c r="F16" s="20"/>
      <c r="G16" s="20">
        <v>0.20288412032356801</v>
      </c>
      <c r="H16" s="20">
        <v>9.8609958616444504E-2</v>
      </c>
      <c r="I16" s="20">
        <v>5.7931142171373698E-2</v>
      </c>
      <c r="J16" s="20">
        <v>0.1781211804817</v>
      </c>
      <c r="K16" s="20">
        <v>0.15295478771652499</v>
      </c>
      <c r="L16" s="20">
        <v>0.23810278831208101</v>
      </c>
      <c r="M16" s="20"/>
      <c r="N16" s="20">
        <v>0.14849100057314499</v>
      </c>
      <c r="O16" s="20">
        <v>0.14700024170789899</v>
      </c>
      <c r="P16" s="20">
        <v>0.141857325891972</v>
      </c>
      <c r="Q16" s="20">
        <v>0.18413851766950501</v>
      </c>
      <c r="R16" s="20"/>
      <c r="S16" s="20">
        <v>0.108632523351261</v>
      </c>
      <c r="T16" s="20">
        <v>0.187985246397952</v>
      </c>
      <c r="U16" s="20">
        <v>0.19488846457900699</v>
      </c>
      <c r="V16" s="20">
        <v>0.15091913853656899</v>
      </c>
      <c r="W16" s="20">
        <v>0.15400783158463899</v>
      </c>
      <c r="X16" s="20">
        <v>0.19380127864848401</v>
      </c>
      <c r="Y16" s="20">
        <v>0.155871918496816</v>
      </c>
      <c r="Z16" s="20">
        <v>0.28734330746622699</v>
      </c>
      <c r="AA16" s="20">
        <v>0.131462720342996</v>
      </c>
      <c r="AB16" s="20">
        <v>0.135108982159198</v>
      </c>
      <c r="AC16" s="20">
        <v>0.13771610633355399</v>
      </c>
      <c r="AD16" s="20">
        <v>9.5203350802108094E-2</v>
      </c>
      <c r="AE16" s="20"/>
      <c r="AF16" s="20">
        <v>0.19184289826511999</v>
      </c>
      <c r="AG16" s="20">
        <v>0.143900043011844</v>
      </c>
      <c r="AH16" s="20">
        <v>9.5341796222676203E-2</v>
      </c>
      <c r="AI16" s="20"/>
      <c r="AJ16" s="20">
        <v>0.18078008823253899</v>
      </c>
      <c r="AK16" s="20">
        <v>0.115860412968079</v>
      </c>
      <c r="AL16" s="20">
        <v>0.16214245066089</v>
      </c>
      <c r="AM16" s="20">
        <v>8.3328971260554899E-2</v>
      </c>
      <c r="AN16" s="20">
        <v>0.13802237913732801</v>
      </c>
      <c r="AO16" s="20"/>
      <c r="AP16" s="20">
        <v>0.179178199706301</v>
      </c>
      <c r="AQ16" s="20">
        <v>0.13783212590281499</v>
      </c>
      <c r="AR16" s="20">
        <v>0.138067030751481</v>
      </c>
      <c r="AS16" s="20"/>
      <c r="AT16" s="20">
        <v>0.18435511755372999</v>
      </c>
      <c r="AU16" s="20">
        <v>0.118987777167421</v>
      </c>
      <c r="AV16" s="20">
        <v>0.20597599590593199</v>
      </c>
      <c r="AW16" s="20">
        <v>0.215592833679566</v>
      </c>
      <c r="AX16" s="20">
        <v>7.5320398813641595E-2</v>
      </c>
      <c r="AY16" s="20">
        <v>0.25064777409343098</v>
      </c>
    </row>
    <row r="17" spans="2:51" x14ac:dyDescent="0.35">
      <c r="B17" s="18" t="s">
        <v>86</v>
      </c>
      <c r="C17" s="21">
        <v>0.429198400645458</v>
      </c>
      <c r="D17" s="21">
        <v>0.40950870593195998</v>
      </c>
      <c r="E17" s="21">
        <v>0.44964088043532102</v>
      </c>
      <c r="F17" s="21"/>
      <c r="G17" s="21">
        <v>0.32893617253194501</v>
      </c>
      <c r="H17" s="21">
        <v>0.51614942116331797</v>
      </c>
      <c r="I17" s="21">
        <v>0.59705989984040597</v>
      </c>
      <c r="J17" s="21">
        <v>0.39056027726931097</v>
      </c>
      <c r="K17" s="21">
        <v>0.48650604567887201</v>
      </c>
      <c r="L17" s="21">
        <v>0.26900978874790898</v>
      </c>
      <c r="M17" s="21"/>
      <c r="N17" s="21">
        <v>0.47488790456982999</v>
      </c>
      <c r="O17" s="21">
        <v>0.44227628458395601</v>
      </c>
      <c r="P17" s="21">
        <v>0.46800143587813597</v>
      </c>
      <c r="Q17" s="21">
        <v>0.33797298823857203</v>
      </c>
      <c r="R17" s="21"/>
      <c r="S17" s="21">
        <v>0.47406377836604702</v>
      </c>
      <c r="T17" s="21">
        <v>0.30639762460831599</v>
      </c>
      <c r="U17" s="21">
        <v>0.36238804303437899</v>
      </c>
      <c r="V17" s="21">
        <v>0.47177099406803802</v>
      </c>
      <c r="W17" s="21">
        <v>0.44555966272734099</v>
      </c>
      <c r="X17" s="21">
        <v>0.364812071207189</v>
      </c>
      <c r="Y17" s="21">
        <v>0.49048635696045101</v>
      </c>
      <c r="Z17" s="21">
        <v>0.199783651341085</v>
      </c>
      <c r="AA17" s="21">
        <v>0.48698607634966901</v>
      </c>
      <c r="AB17" s="21">
        <v>0.45855966033439899</v>
      </c>
      <c r="AC17" s="21">
        <v>0.46438603196147499</v>
      </c>
      <c r="AD17" s="21">
        <v>0.59656740320468704</v>
      </c>
      <c r="AE17" s="21"/>
      <c r="AF17" s="21">
        <v>0.35083710088041897</v>
      </c>
      <c r="AG17" s="21">
        <v>0.48030354537248199</v>
      </c>
      <c r="AH17" s="21">
        <v>0.48178943137989999</v>
      </c>
      <c r="AI17" s="21"/>
      <c r="AJ17" s="21">
        <v>0.37598118474074299</v>
      </c>
      <c r="AK17" s="21">
        <v>0.51201723556380097</v>
      </c>
      <c r="AL17" s="21">
        <v>0.452387002783463</v>
      </c>
      <c r="AM17" s="21">
        <v>0.43063583602836902</v>
      </c>
      <c r="AN17" s="21">
        <v>0.389424759030923</v>
      </c>
      <c r="AO17" s="21"/>
      <c r="AP17" s="21">
        <v>0.356682910469236</v>
      </c>
      <c r="AQ17" s="21">
        <v>0.50250986472649295</v>
      </c>
      <c r="AR17" s="21">
        <v>0.42612627718078</v>
      </c>
      <c r="AS17" s="21"/>
      <c r="AT17" s="21">
        <v>0.38382339570601098</v>
      </c>
      <c r="AU17" s="21">
        <v>0.50678064091619002</v>
      </c>
      <c r="AV17" s="21">
        <v>0.33584901105829401</v>
      </c>
      <c r="AW17" s="21">
        <v>0.28479406758148501</v>
      </c>
      <c r="AX17" s="21">
        <v>0.55465390628577405</v>
      </c>
      <c r="AY17" s="21">
        <v>0.336916581760422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Y22"/>
  <sheetViews>
    <sheetView showGridLines="0" workbookViewId="0">
      <pane xSplit="2" topLeftCell="C1" activePane="topRight" state="frozen"/>
      <selection activeCell="B19" sqref="B19"/>
      <selection pane="topRight" activeCell="D15" sqref="D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9.9401495580117599E-2</v>
      </c>
      <c r="D9" s="17">
        <v>0.11268688744676</v>
      </c>
      <c r="E9" s="17">
        <v>8.5303270002045697E-2</v>
      </c>
      <c r="F9" s="17"/>
      <c r="G9" s="17">
        <v>0.13283660675217199</v>
      </c>
      <c r="H9" s="17">
        <v>0.136440434591067</v>
      </c>
      <c r="I9" s="17">
        <v>8.2380115101733403E-2</v>
      </c>
      <c r="J9" s="17">
        <v>9.8385889178146599E-2</v>
      </c>
      <c r="K9" s="17">
        <v>6.4704668732858003E-2</v>
      </c>
      <c r="L9" s="17">
        <v>8.8942869101807903E-2</v>
      </c>
      <c r="M9" s="17"/>
      <c r="N9" s="17">
        <v>9.5687260771525298E-2</v>
      </c>
      <c r="O9" s="17">
        <v>8.8393651554581398E-2</v>
      </c>
      <c r="P9" s="17">
        <v>0.12507164678610799</v>
      </c>
      <c r="Q9" s="17">
        <v>9.2827056358137303E-2</v>
      </c>
      <c r="R9" s="17"/>
      <c r="S9" s="17">
        <v>0.18679373650719699</v>
      </c>
      <c r="T9" s="17">
        <v>9.2120158741606006E-2</v>
      </c>
      <c r="U9" s="17">
        <v>0.128288852828563</v>
      </c>
      <c r="V9" s="17">
        <v>0.104376086754908</v>
      </c>
      <c r="W9" s="17">
        <v>9.7656475433766696E-2</v>
      </c>
      <c r="X9" s="17">
        <v>0.107066037984812</v>
      </c>
      <c r="Y9" s="17">
        <v>9.9580406593557699E-2</v>
      </c>
      <c r="Z9" s="17">
        <v>7.0198470610694605E-2</v>
      </c>
      <c r="AA9" s="17">
        <v>9.3412804748227898E-2</v>
      </c>
      <c r="AB9" s="17">
        <v>3.3250557693339497E-2</v>
      </c>
      <c r="AC9" s="17">
        <v>0</v>
      </c>
      <c r="AD9" s="17">
        <v>4.79286881160794E-2</v>
      </c>
      <c r="AE9" s="17"/>
      <c r="AF9" s="17">
        <v>8.2287841690038194E-2</v>
      </c>
      <c r="AG9" s="17">
        <v>0.108060735578292</v>
      </c>
      <c r="AH9" s="17">
        <v>0.110475736682928</v>
      </c>
      <c r="AI9" s="17"/>
      <c r="AJ9" s="17">
        <v>0.104013913547888</v>
      </c>
      <c r="AK9" s="17">
        <v>0.13568019350793301</v>
      </c>
      <c r="AL9" s="17">
        <v>2.9478817143533599E-2</v>
      </c>
      <c r="AM9" s="17">
        <v>0</v>
      </c>
      <c r="AN9" s="17">
        <v>9.9715231808209695E-2</v>
      </c>
      <c r="AO9" s="17"/>
      <c r="AP9" s="17">
        <v>0.123296489620191</v>
      </c>
      <c r="AQ9" s="17">
        <v>0.14060126237086601</v>
      </c>
      <c r="AR9" s="17">
        <v>9.4048499762321894E-2</v>
      </c>
      <c r="AS9" s="17"/>
      <c r="AT9" s="17">
        <v>7.4854297747698306E-2</v>
      </c>
      <c r="AU9" s="17">
        <v>6.7064586537173607E-2</v>
      </c>
      <c r="AV9" s="17">
        <v>0.18336026851470699</v>
      </c>
      <c r="AW9" s="17">
        <v>0.146107228679136</v>
      </c>
      <c r="AX9" s="17">
        <v>0.15413822653919701</v>
      </c>
      <c r="AY9" s="17">
        <v>0</v>
      </c>
    </row>
    <row r="10" spans="2:51" x14ac:dyDescent="0.35">
      <c r="B10" s="18" t="s">
        <v>383</v>
      </c>
      <c r="C10" s="17">
        <v>0.34246757915799902</v>
      </c>
      <c r="D10" s="17">
        <v>0.32737564650774298</v>
      </c>
      <c r="E10" s="17">
        <v>0.36278618519839401</v>
      </c>
      <c r="F10" s="17"/>
      <c r="G10" s="17">
        <v>0.26973120926321698</v>
      </c>
      <c r="H10" s="17">
        <v>0.33856607689634899</v>
      </c>
      <c r="I10" s="17">
        <v>0.36841530448891002</v>
      </c>
      <c r="J10" s="17">
        <v>0.32927572401235</v>
      </c>
      <c r="K10" s="17">
        <v>0.39707635428480997</v>
      </c>
      <c r="L10" s="17">
        <v>0.33714224944348498</v>
      </c>
      <c r="M10" s="17"/>
      <c r="N10" s="17">
        <v>0.39778306017619602</v>
      </c>
      <c r="O10" s="17">
        <v>0.31263153719942999</v>
      </c>
      <c r="P10" s="17">
        <v>0.34380916601698702</v>
      </c>
      <c r="Q10" s="17">
        <v>0.306197634910786</v>
      </c>
      <c r="R10" s="17"/>
      <c r="S10" s="17">
        <v>0.32428806418087902</v>
      </c>
      <c r="T10" s="17">
        <v>0.29041474555135099</v>
      </c>
      <c r="U10" s="17">
        <v>0.38928148447982702</v>
      </c>
      <c r="V10" s="17">
        <v>0.29991882875525899</v>
      </c>
      <c r="W10" s="17">
        <v>0.38698136985773302</v>
      </c>
      <c r="X10" s="17">
        <v>0.31135063015654302</v>
      </c>
      <c r="Y10" s="17">
        <v>0.28409935096782002</v>
      </c>
      <c r="Z10" s="17">
        <v>0.42329555237604299</v>
      </c>
      <c r="AA10" s="17">
        <v>0.43580982750442898</v>
      </c>
      <c r="AB10" s="17">
        <v>0.30788540901689398</v>
      </c>
      <c r="AC10" s="17">
        <v>0.41066727271654402</v>
      </c>
      <c r="AD10" s="17">
        <v>0.365448862083526</v>
      </c>
      <c r="AE10" s="17"/>
      <c r="AF10" s="17">
        <v>0.33184127518350498</v>
      </c>
      <c r="AG10" s="17">
        <v>0.38447391190348401</v>
      </c>
      <c r="AH10" s="17">
        <v>0.30060576285914697</v>
      </c>
      <c r="AI10" s="17"/>
      <c r="AJ10" s="17">
        <v>0.33889651771274898</v>
      </c>
      <c r="AK10" s="17">
        <v>0.36278708918253899</v>
      </c>
      <c r="AL10" s="17">
        <v>0.426039346996677</v>
      </c>
      <c r="AM10" s="17">
        <v>0.16248741236343101</v>
      </c>
      <c r="AN10" s="17">
        <v>0.33590966151160101</v>
      </c>
      <c r="AO10" s="17"/>
      <c r="AP10" s="17">
        <v>0.380251745263119</v>
      </c>
      <c r="AQ10" s="17">
        <v>0.34112180867259601</v>
      </c>
      <c r="AR10" s="17">
        <v>0.483462095102905</v>
      </c>
      <c r="AS10" s="17"/>
      <c r="AT10" s="17">
        <v>0.33539856296428799</v>
      </c>
      <c r="AU10" s="17">
        <v>0.41012507868089698</v>
      </c>
      <c r="AV10" s="17">
        <v>0.26458684608629601</v>
      </c>
      <c r="AW10" s="17">
        <v>0.21142663039229401</v>
      </c>
      <c r="AX10" s="17">
        <v>0.37430815051986499</v>
      </c>
      <c r="AY10" s="17">
        <v>0.22189619344839201</v>
      </c>
    </row>
    <row r="11" spans="2:51" x14ac:dyDescent="0.35">
      <c r="B11" s="18" t="s">
        <v>384</v>
      </c>
      <c r="C11" s="17">
        <v>0.26103306436887602</v>
      </c>
      <c r="D11" s="17">
        <v>0.259368707504396</v>
      </c>
      <c r="E11" s="17">
        <v>0.25875136933278597</v>
      </c>
      <c r="F11" s="17"/>
      <c r="G11" s="17">
        <v>0.30224567971880001</v>
      </c>
      <c r="H11" s="17">
        <v>0.26404503987746802</v>
      </c>
      <c r="I11" s="17">
        <v>0.29607667439306901</v>
      </c>
      <c r="J11" s="17">
        <v>0.25714547098617901</v>
      </c>
      <c r="K11" s="17">
        <v>0.169402511060563</v>
      </c>
      <c r="L11" s="17">
        <v>0.27631589828111103</v>
      </c>
      <c r="M11" s="17"/>
      <c r="N11" s="17">
        <v>0.21626747402215701</v>
      </c>
      <c r="O11" s="17">
        <v>0.31525915716508401</v>
      </c>
      <c r="P11" s="17">
        <v>0.245834734445883</v>
      </c>
      <c r="Q11" s="17">
        <v>0.28104277612954098</v>
      </c>
      <c r="R11" s="17"/>
      <c r="S11" s="17">
        <v>0.20798311005954201</v>
      </c>
      <c r="T11" s="17">
        <v>0.353707428991206</v>
      </c>
      <c r="U11" s="17">
        <v>0.17491991223973</v>
      </c>
      <c r="V11" s="17">
        <v>0.242416033369658</v>
      </c>
      <c r="W11" s="17">
        <v>0.31343664954343903</v>
      </c>
      <c r="X11" s="17">
        <v>0.25002194863587202</v>
      </c>
      <c r="Y11" s="17">
        <v>0.222662988857179</v>
      </c>
      <c r="Z11" s="17">
        <v>0.225655855175554</v>
      </c>
      <c r="AA11" s="17">
        <v>0.15767347586750499</v>
      </c>
      <c r="AB11" s="17">
        <v>0.39474060671731198</v>
      </c>
      <c r="AC11" s="17">
        <v>0.26758782669018599</v>
      </c>
      <c r="AD11" s="17">
        <v>0.35228805620167802</v>
      </c>
      <c r="AE11" s="17"/>
      <c r="AF11" s="17">
        <v>0.26068697541598401</v>
      </c>
      <c r="AG11" s="17">
        <v>0.22475430805449501</v>
      </c>
      <c r="AH11" s="17">
        <v>0.30891714011313698</v>
      </c>
      <c r="AI11" s="17"/>
      <c r="AJ11" s="17">
        <v>0.23549730205511499</v>
      </c>
      <c r="AK11" s="17">
        <v>0.26132166033430798</v>
      </c>
      <c r="AL11" s="17">
        <v>0.201128515459465</v>
      </c>
      <c r="AM11" s="17">
        <v>0.26497668237131</v>
      </c>
      <c r="AN11" s="17">
        <v>0.26174270405696498</v>
      </c>
      <c r="AO11" s="17"/>
      <c r="AP11" s="17">
        <v>0.22727499891410999</v>
      </c>
      <c r="AQ11" s="17">
        <v>0.26392857221666</v>
      </c>
      <c r="AR11" s="17">
        <v>0.186845533938826</v>
      </c>
      <c r="AS11" s="17"/>
      <c r="AT11" s="17">
        <v>0.24845216440638601</v>
      </c>
      <c r="AU11" s="17">
        <v>0.25213585340903499</v>
      </c>
      <c r="AV11" s="17">
        <v>0.34617830403938599</v>
      </c>
      <c r="AW11" s="17">
        <v>0.250047606240897</v>
      </c>
      <c r="AX11" s="17">
        <v>0.25121677409033899</v>
      </c>
      <c r="AY11" s="17">
        <v>0.31326755131883499</v>
      </c>
    </row>
    <row r="12" spans="2:51" x14ac:dyDescent="0.35">
      <c r="B12" s="18" t="s">
        <v>385</v>
      </c>
      <c r="C12" s="17">
        <v>0.15584863618457401</v>
      </c>
      <c r="D12" s="17">
        <v>0.15414095454803101</v>
      </c>
      <c r="E12" s="17">
        <v>0.156436733782816</v>
      </c>
      <c r="F12" s="17"/>
      <c r="G12" s="17">
        <v>0.203330247816497</v>
      </c>
      <c r="H12" s="17">
        <v>0.18404079051010799</v>
      </c>
      <c r="I12" s="17">
        <v>0.115982162328701</v>
      </c>
      <c r="J12" s="17">
        <v>0.14732068978490601</v>
      </c>
      <c r="K12" s="17">
        <v>0.15441258176440301</v>
      </c>
      <c r="L12" s="17">
        <v>0.14456057018764901</v>
      </c>
      <c r="M12" s="17"/>
      <c r="N12" s="17">
        <v>0.16814937974862201</v>
      </c>
      <c r="O12" s="17">
        <v>0.15649057739229999</v>
      </c>
      <c r="P12" s="17">
        <v>0.144914202796255</v>
      </c>
      <c r="Q12" s="17">
        <v>0.136958294143533</v>
      </c>
      <c r="R12" s="17"/>
      <c r="S12" s="17">
        <v>0.105595261961887</v>
      </c>
      <c r="T12" s="17">
        <v>0.12513664955293399</v>
      </c>
      <c r="U12" s="17">
        <v>0.14431386952724201</v>
      </c>
      <c r="V12" s="17">
        <v>0.134754901155728</v>
      </c>
      <c r="W12" s="17">
        <v>0.117135442567561</v>
      </c>
      <c r="X12" s="17">
        <v>0.22040823565208501</v>
      </c>
      <c r="Y12" s="17">
        <v>0.26724947324573201</v>
      </c>
      <c r="Z12" s="17">
        <v>0.144935354074714</v>
      </c>
      <c r="AA12" s="17">
        <v>0.18426815514064099</v>
      </c>
      <c r="AB12" s="17">
        <v>0.13106742444407901</v>
      </c>
      <c r="AC12" s="17">
        <v>0.218157868922117</v>
      </c>
      <c r="AD12" s="17">
        <v>9.8238021230046102E-2</v>
      </c>
      <c r="AE12" s="17"/>
      <c r="AF12" s="17">
        <v>0.13829956767361201</v>
      </c>
      <c r="AG12" s="17">
        <v>0.16402905655938901</v>
      </c>
      <c r="AH12" s="17">
        <v>0.16572600635193199</v>
      </c>
      <c r="AI12" s="17"/>
      <c r="AJ12" s="17">
        <v>0.148847225628432</v>
      </c>
      <c r="AK12" s="17">
        <v>0.14275459763347301</v>
      </c>
      <c r="AL12" s="17">
        <v>0.22898946503996101</v>
      </c>
      <c r="AM12" s="17">
        <v>0.194771840100841</v>
      </c>
      <c r="AN12" s="17">
        <v>0.17437773550392499</v>
      </c>
      <c r="AO12" s="17"/>
      <c r="AP12" s="17">
        <v>0.133740462378239</v>
      </c>
      <c r="AQ12" s="17">
        <v>0.16528924962733599</v>
      </c>
      <c r="AR12" s="17">
        <v>0.14910952582238601</v>
      </c>
      <c r="AS12" s="17"/>
      <c r="AT12" s="17">
        <v>0.16326081873357101</v>
      </c>
      <c r="AU12" s="17">
        <v>0.15809272475792899</v>
      </c>
      <c r="AV12" s="17">
        <v>0.12902099704893299</v>
      </c>
      <c r="AW12" s="17">
        <v>0.19115071958304899</v>
      </c>
      <c r="AX12" s="17">
        <v>0.146423960049407</v>
      </c>
      <c r="AY12" s="17">
        <v>0.12953569629127001</v>
      </c>
    </row>
    <row r="13" spans="2:51" x14ac:dyDescent="0.35">
      <c r="B13" s="18" t="s">
        <v>386</v>
      </c>
      <c r="C13" s="17">
        <v>9.9874858022133403E-2</v>
      </c>
      <c r="D13" s="17">
        <v>0.11440390770674599</v>
      </c>
      <c r="E13" s="17">
        <v>8.4373426528819004E-2</v>
      </c>
      <c r="F13" s="17"/>
      <c r="G13" s="17">
        <v>5.8242984292948503E-2</v>
      </c>
      <c r="H13" s="17">
        <v>5.4224645430674998E-2</v>
      </c>
      <c r="I13" s="17">
        <v>9.2139615647906806E-2</v>
      </c>
      <c r="J13" s="17">
        <v>0.120809948725617</v>
      </c>
      <c r="K13" s="17">
        <v>0.16385794331093501</v>
      </c>
      <c r="L13" s="17">
        <v>0.10555111037116199</v>
      </c>
      <c r="M13" s="17"/>
      <c r="N13" s="17">
        <v>9.7710983651901395E-2</v>
      </c>
      <c r="O13" s="17">
        <v>8.9048552600929406E-2</v>
      </c>
      <c r="P13" s="17">
        <v>9.6261171294438702E-2</v>
      </c>
      <c r="Q13" s="17">
        <v>0.119257330149639</v>
      </c>
      <c r="R13" s="17"/>
      <c r="S13" s="17">
        <v>0.110043814137345</v>
      </c>
      <c r="T13" s="17">
        <v>0.101020629508527</v>
      </c>
      <c r="U13" s="17">
        <v>0.123414483322389</v>
      </c>
      <c r="V13" s="17">
        <v>0.17505379537057</v>
      </c>
      <c r="W13" s="17">
        <v>6.6174565362364005E-2</v>
      </c>
      <c r="X13" s="17">
        <v>7.2349656753732505E-2</v>
      </c>
      <c r="Y13" s="17">
        <v>0.111777189921182</v>
      </c>
      <c r="Z13" s="17">
        <v>0.10118380749282101</v>
      </c>
      <c r="AA13" s="17">
        <v>6.3869286572767095E-2</v>
      </c>
      <c r="AB13" s="17">
        <v>8.3997158086107304E-2</v>
      </c>
      <c r="AC13" s="17">
        <v>0.103587031671153</v>
      </c>
      <c r="AD13" s="17">
        <v>0.104513333878858</v>
      </c>
      <c r="AE13" s="17"/>
      <c r="AF13" s="17">
        <v>0.12826334289188501</v>
      </c>
      <c r="AG13" s="17">
        <v>9.2011675229780196E-2</v>
      </c>
      <c r="AH13" s="17">
        <v>8.0377995493219903E-2</v>
      </c>
      <c r="AI13" s="17"/>
      <c r="AJ13" s="17">
        <v>0.12673002289139501</v>
      </c>
      <c r="AK13" s="17">
        <v>6.0912623610600798E-2</v>
      </c>
      <c r="AL13" s="17">
        <v>9.7058758053286606E-2</v>
      </c>
      <c r="AM13" s="17">
        <v>0.29145351510679002</v>
      </c>
      <c r="AN13" s="17">
        <v>9.48084783306644E-2</v>
      </c>
      <c r="AO13" s="17"/>
      <c r="AP13" s="17">
        <v>0.10690001043755901</v>
      </c>
      <c r="AQ13" s="17">
        <v>5.5216936300859498E-2</v>
      </c>
      <c r="AR13" s="17">
        <v>6.7862253029574798E-2</v>
      </c>
      <c r="AS13" s="17"/>
      <c r="AT13" s="17">
        <v>0.14316927779347999</v>
      </c>
      <c r="AU13" s="17">
        <v>6.7496389495090195E-2</v>
      </c>
      <c r="AV13" s="17">
        <v>6.0935605584525203E-2</v>
      </c>
      <c r="AW13" s="17">
        <v>0.130009686861595</v>
      </c>
      <c r="AX13" s="17">
        <v>4.0106637987312697E-2</v>
      </c>
      <c r="AY13" s="17">
        <v>0.243320267560861</v>
      </c>
    </row>
    <row r="14" spans="2:51" x14ac:dyDescent="0.35">
      <c r="B14" s="18" t="s">
        <v>72</v>
      </c>
      <c r="C14" s="17">
        <v>4.1374366686299603E-2</v>
      </c>
      <c r="D14" s="17">
        <v>3.2023896286324301E-2</v>
      </c>
      <c r="E14" s="17">
        <v>5.2349015155139303E-2</v>
      </c>
      <c r="F14" s="17"/>
      <c r="G14" s="17">
        <v>3.3613272156365497E-2</v>
      </c>
      <c r="H14" s="17">
        <v>2.2683012694333302E-2</v>
      </c>
      <c r="I14" s="17">
        <v>4.5006128039679898E-2</v>
      </c>
      <c r="J14" s="17">
        <v>4.70622773128032E-2</v>
      </c>
      <c r="K14" s="17">
        <v>5.0545940846430999E-2</v>
      </c>
      <c r="L14" s="17">
        <v>4.74873026147851E-2</v>
      </c>
      <c r="M14" s="17"/>
      <c r="N14" s="17">
        <v>2.4401841629598599E-2</v>
      </c>
      <c r="O14" s="17">
        <v>3.81765240876746E-2</v>
      </c>
      <c r="P14" s="17">
        <v>4.4109078660328101E-2</v>
      </c>
      <c r="Q14" s="17">
        <v>6.3716908308363296E-2</v>
      </c>
      <c r="R14" s="17"/>
      <c r="S14" s="17">
        <v>6.5296013153149202E-2</v>
      </c>
      <c r="T14" s="17">
        <v>3.76003876543754E-2</v>
      </c>
      <c r="U14" s="17">
        <v>3.9781397602249698E-2</v>
      </c>
      <c r="V14" s="17">
        <v>4.3480354593877502E-2</v>
      </c>
      <c r="W14" s="17">
        <v>1.86154972351372E-2</v>
      </c>
      <c r="X14" s="17">
        <v>3.8803490816955402E-2</v>
      </c>
      <c r="Y14" s="17">
        <v>1.4630590414529901E-2</v>
      </c>
      <c r="Z14" s="17">
        <v>3.4730960270172903E-2</v>
      </c>
      <c r="AA14" s="17">
        <v>6.4966450166429504E-2</v>
      </c>
      <c r="AB14" s="17">
        <v>4.9058844042268297E-2</v>
      </c>
      <c r="AC14" s="17">
        <v>0</v>
      </c>
      <c r="AD14" s="17">
        <v>3.15830384898119E-2</v>
      </c>
      <c r="AE14" s="17"/>
      <c r="AF14" s="17">
        <v>5.8620997144976497E-2</v>
      </c>
      <c r="AG14" s="17">
        <v>2.6670312674559299E-2</v>
      </c>
      <c r="AH14" s="17">
        <v>3.3897358499635197E-2</v>
      </c>
      <c r="AI14" s="17"/>
      <c r="AJ14" s="17">
        <v>4.6015018164421703E-2</v>
      </c>
      <c r="AK14" s="17">
        <v>3.6543835731146501E-2</v>
      </c>
      <c r="AL14" s="17">
        <v>1.7305097307076699E-2</v>
      </c>
      <c r="AM14" s="17">
        <v>8.6310550057627597E-2</v>
      </c>
      <c r="AN14" s="17">
        <v>3.34461887886357E-2</v>
      </c>
      <c r="AO14" s="17"/>
      <c r="AP14" s="17">
        <v>2.8536293386783099E-2</v>
      </c>
      <c r="AQ14" s="17">
        <v>3.38421708116814E-2</v>
      </c>
      <c r="AR14" s="17">
        <v>1.8672092343987399E-2</v>
      </c>
      <c r="AS14" s="17"/>
      <c r="AT14" s="17">
        <v>3.48648783545778E-2</v>
      </c>
      <c r="AU14" s="17">
        <v>4.50853671198755E-2</v>
      </c>
      <c r="AV14" s="17">
        <v>1.5917978726152301E-2</v>
      </c>
      <c r="AW14" s="17">
        <v>7.1258128243029503E-2</v>
      </c>
      <c r="AX14" s="17">
        <v>3.3806250813879703E-2</v>
      </c>
      <c r="AY14" s="17">
        <v>9.1980291380641205E-2</v>
      </c>
    </row>
    <row r="15" spans="2:51" x14ac:dyDescent="0.35">
      <c r="B15" s="18" t="s">
        <v>387</v>
      </c>
      <c r="C15" s="20">
        <v>0.44186907473811698</v>
      </c>
      <c r="D15" s="20">
        <v>0.44006253395450301</v>
      </c>
      <c r="E15" s="20">
        <v>0.44808945520044002</v>
      </c>
      <c r="F15" s="20"/>
      <c r="G15" s="20">
        <v>0.40256781601538899</v>
      </c>
      <c r="H15" s="20">
        <v>0.47500651148741602</v>
      </c>
      <c r="I15" s="20">
        <v>0.45079541959064401</v>
      </c>
      <c r="J15" s="20">
        <v>0.427661613190496</v>
      </c>
      <c r="K15" s="20">
        <v>0.46178102301766799</v>
      </c>
      <c r="L15" s="20">
        <v>0.42608511854529302</v>
      </c>
      <c r="M15" s="20"/>
      <c r="N15" s="20">
        <v>0.49347032094772098</v>
      </c>
      <c r="O15" s="20">
        <v>0.401025188754012</v>
      </c>
      <c r="P15" s="20">
        <v>0.46888081280309502</v>
      </c>
      <c r="Q15" s="20">
        <v>0.39902469126892298</v>
      </c>
      <c r="R15" s="20"/>
      <c r="S15" s="20">
        <v>0.51108180068807596</v>
      </c>
      <c r="T15" s="20">
        <v>0.382534904292957</v>
      </c>
      <c r="U15" s="20">
        <v>0.51757033730838897</v>
      </c>
      <c r="V15" s="20">
        <v>0.404294915510167</v>
      </c>
      <c r="W15" s="20">
        <v>0.4846378452915</v>
      </c>
      <c r="X15" s="20">
        <v>0.41841666814135497</v>
      </c>
      <c r="Y15" s="20">
        <v>0.38367975756137701</v>
      </c>
      <c r="Z15" s="20">
        <v>0.493494022986737</v>
      </c>
      <c r="AA15" s="20">
        <v>0.52922263225265698</v>
      </c>
      <c r="AB15" s="20">
        <v>0.341135966710233</v>
      </c>
      <c r="AC15" s="20">
        <v>0.41066727271654402</v>
      </c>
      <c r="AD15" s="20">
        <v>0.41337755019960598</v>
      </c>
      <c r="AE15" s="20"/>
      <c r="AF15" s="20">
        <v>0.41412911687354298</v>
      </c>
      <c r="AG15" s="20">
        <v>0.492534647481776</v>
      </c>
      <c r="AH15" s="20">
        <v>0.41108149954207601</v>
      </c>
      <c r="AI15" s="20"/>
      <c r="AJ15" s="20">
        <v>0.44291043126063701</v>
      </c>
      <c r="AK15" s="20">
        <v>0.49846728269047202</v>
      </c>
      <c r="AL15" s="20">
        <v>0.45551816414021101</v>
      </c>
      <c r="AM15" s="20">
        <v>0.16248741236343101</v>
      </c>
      <c r="AN15" s="20">
        <v>0.43562489331981102</v>
      </c>
      <c r="AO15" s="20"/>
      <c r="AP15" s="20">
        <v>0.50354823488330902</v>
      </c>
      <c r="AQ15" s="20">
        <v>0.48172307104346301</v>
      </c>
      <c r="AR15" s="20">
        <v>0.57751059486522704</v>
      </c>
      <c r="AS15" s="20"/>
      <c r="AT15" s="20">
        <v>0.41025286071198602</v>
      </c>
      <c r="AU15" s="20">
        <v>0.47718966521806999</v>
      </c>
      <c r="AV15" s="20">
        <v>0.447947114601003</v>
      </c>
      <c r="AW15" s="20">
        <v>0.35753385907142998</v>
      </c>
      <c r="AX15" s="20">
        <v>0.52844637705906194</v>
      </c>
      <c r="AY15" s="20">
        <v>0.22189619344839201</v>
      </c>
    </row>
    <row r="16" spans="2:51" x14ac:dyDescent="0.35">
      <c r="B16" s="18" t="s">
        <v>388</v>
      </c>
      <c r="C16" s="20">
        <v>0.25572349420670698</v>
      </c>
      <c r="D16" s="20">
        <v>0.26854486225477697</v>
      </c>
      <c r="E16" s="20">
        <v>0.24081016031163499</v>
      </c>
      <c r="F16" s="20"/>
      <c r="G16" s="20">
        <v>0.261573232109446</v>
      </c>
      <c r="H16" s="20">
        <v>0.238265435940783</v>
      </c>
      <c r="I16" s="20">
        <v>0.208121777976608</v>
      </c>
      <c r="J16" s="20">
        <v>0.26813063851052199</v>
      </c>
      <c r="K16" s="20">
        <v>0.31827052507533798</v>
      </c>
      <c r="L16" s="20">
        <v>0.250111680558811</v>
      </c>
      <c r="M16" s="20"/>
      <c r="N16" s="20">
        <v>0.26586036340052299</v>
      </c>
      <c r="O16" s="20">
        <v>0.24553912999322999</v>
      </c>
      <c r="P16" s="20">
        <v>0.24117537409069401</v>
      </c>
      <c r="Q16" s="20">
        <v>0.25621562429317302</v>
      </c>
      <c r="R16" s="20"/>
      <c r="S16" s="20">
        <v>0.215639076099233</v>
      </c>
      <c r="T16" s="20">
        <v>0.22615727906146099</v>
      </c>
      <c r="U16" s="20">
        <v>0.26772835284963098</v>
      </c>
      <c r="V16" s="20">
        <v>0.309808696526298</v>
      </c>
      <c r="W16" s="20">
        <v>0.183310007929925</v>
      </c>
      <c r="X16" s="20">
        <v>0.29275789240581801</v>
      </c>
      <c r="Y16" s="20">
        <v>0.37902666316691402</v>
      </c>
      <c r="Z16" s="20">
        <v>0.24611916156753599</v>
      </c>
      <c r="AA16" s="20">
        <v>0.24813744171340901</v>
      </c>
      <c r="AB16" s="20">
        <v>0.21506458253018601</v>
      </c>
      <c r="AC16" s="20">
        <v>0.32174490059326999</v>
      </c>
      <c r="AD16" s="20">
        <v>0.20275135510890399</v>
      </c>
      <c r="AE16" s="20"/>
      <c r="AF16" s="20">
        <v>0.26656291056549603</v>
      </c>
      <c r="AG16" s="20">
        <v>0.25604073178916897</v>
      </c>
      <c r="AH16" s="20">
        <v>0.24610400184515199</v>
      </c>
      <c r="AI16" s="20"/>
      <c r="AJ16" s="20">
        <v>0.27557724851982701</v>
      </c>
      <c r="AK16" s="20">
        <v>0.20366722124407399</v>
      </c>
      <c r="AL16" s="20">
        <v>0.32604822309324699</v>
      </c>
      <c r="AM16" s="20">
        <v>0.48622535520763099</v>
      </c>
      <c r="AN16" s="20">
        <v>0.26918621383458902</v>
      </c>
      <c r="AO16" s="20"/>
      <c r="AP16" s="20">
        <v>0.24064047281579801</v>
      </c>
      <c r="AQ16" s="20">
        <v>0.22050618592819601</v>
      </c>
      <c r="AR16" s="20">
        <v>0.21697177885196001</v>
      </c>
      <c r="AS16" s="20"/>
      <c r="AT16" s="20">
        <v>0.306430096527051</v>
      </c>
      <c r="AU16" s="20">
        <v>0.225589114253019</v>
      </c>
      <c r="AV16" s="20">
        <v>0.18995660263345801</v>
      </c>
      <c r="AW16" s="20">
        <v>0.321160406444644</v>
      </c>
      <c r="AX16" s="20">
        <v>0.18653059803671901</v>
      </c>
      <c r="AY16" s="20">
        <v>0.37285596385213099</v>
      </c>
    </row>
    <row r="17" spans="2:51" x14ac:dyDescent="0.35">
      <c r="B17" s="18" t="s">
        <v>86</v>
      </c>
      <c r="C17" s="21">
        <v>0.18614558053140901</v>
      </c>
      <c r="D17" s="21">
        <v>0.17151767169972601</v>
      </c>
      <c r="E17" s="21">
        <v>0.207279294888805</v>
      </c>
      <c r="F17" s="21"/>
      <c r="G17" s="21">
        <v>0.14099458390594299</v>
      </c>
      <c r="H17" s="21">
        <v>0.23674107554663301</v>
      </c>
      <c r="I17" s="21">
        <v>0.24267364161403601</v>
      </c>
      <c r="J17" s="21">
        <v>0.15953097467997401</v>
      </c>
      <c r="K17" s="21">
        <v>0.14351049794233001</v>
      </c>
      <c r="L17" s="21">
        <v>0.17597343798648199</v>
      </c>
      <c r="M17" s="21"/>
      <c r="N17" s="21">
        <v>0.22760995754719801</v>
      </c>
      <c r="O17" s="21">
        <v>0.155486058760782</v>
      </c>
      <c r="P17" s="21">
        <v>0.22770543871240201</v>
      </c>
      <c r="Q17" s="21">
        <v>0.14280906697575099</v>
      </c>
      <c r="R17" s="21"/>
      <c r="S17" s="21">
        <v>0.29544272458884302</v>
      </c>
      <c r="T17" s="21">
        <v>0.15637762523149601</v>
      </c>
      <c r="U17" s="21">
        <v>0.24984198445875799</v>
      </c>
      <c r="V17" s="21">
        <v>9.4486218983869302E-2</v>
      </c>
      <c r="W17" s="21">
        <v>0.30132783736157498</v>
      </c>
      <c r="X17" s="21">
        <v>0.12565877573553699</v>
      </c>
      <c r="Y17" s="21">
        <v>4.6530943944634298E-3</v>
      </c>
      <c r="Z17" s="21">
        <v>0.24737486141920201</v>
      </c>
      <c r="AA17" s="21">
        <v>0.28108519053924902</v>
      </c>
      <c r="AB17" s="21">
        <v>0.12607138418004701</v>
      </c>
      <c r="AC17" s="21">
        <v>8.8922372123273599E-2</v>
      </c>
      <c r="AD17" s="21">
        <v>0.21062619509070199</v>
      </c>
      <c r="AE17" s="21"/>
      <c r="AF17" s="21">
        <v>0.14756620630804701</v>
      </c>
      <c r="AG17" s="21">
        <v>0.236493915692607</v>
      </c>
      <c r="AH17" s="21">
        <v>0.16497749769692399</v>
      </c>
      <c r="AI17" s="21"/>
      <c r="AJ17" s="21">
        <v>0.16733318274080999</v>
      </c>
      <c r="AK17" s="21">
        <v>0.29480006144639798</v>
      </c>
      <c r="AL17" s="21">
        <v>0.12946994104696399</v>
      </c>
      <c r="AM17" s="21">
        <v>-0.32373794284419999</v>
      </c>
      <c r="AN17" s="21">
        <v>0.16643867948522201</v>
      </c>
      <c r="AO17" s="21"/>
      <c r="AP17" s="21">
        <v>0.26290776206751199</v>
      </c>
      <c r="AQ17" s="21">
        <v>0.26121688511526697</v>
      </c>
      <c r="AR17" s="21">
        <v>0.36053881601326598</v>
      </c>
      <c r="AS17" s="21"/>
      <c r="AT17" s="21">
        <v>0.103822764184935</v>
      </c>
      <c r="AU17" s="21">
        <v>0.25160055096505102</v>
      </c>
      <c r="AV17" s="21">
        <v>0.25799051196754502</v>
      </c>
      <c r="AW17" s="21">
        <v>3.63734526267862E-2</v>
      </c>
      <c r="AX17" s="21">
        <v>0.34191577902234199</v>
      </c>
      <c r="AY17" s="21">
        <v>-0.15095977040373901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Y22"/>
  <sheetViews>
    <sheetView showGridLines="0" workbookViewId="0">
      <pane xSplit="2" topLeftCell="C1" activePane="topRight" state="frozen"/>
      <selection activeCell="B19" sqref="B19"/>
      <selection pane="topRight" activeCell="E14" sqref="E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0.11532794247641499</v>
      </c>
      <c r="D9" s="17">
        <v>0.12635493118414701</v>
      </c>
      <c r="E9" s="17">
        <v>0.103936474244351</v>
      </c>
      <c r="F9" s="17"/>
      <c r="G9" s="17">
        <v>0.21763875733348301</v>
      </c>
      <c r="H9" s="17">
        <v>0.13638867660866999</v>
      </c>
      <c r="I9" s="17">
        <v>0.11702972708701601</v>
      </c>
      <c r="J9" s="17">
        <v>9.9325317910885697E-2</v>
      </c>
      <c r="K9" s="17">
        <v>9.2103661812465001E-2</v>
      </c>
      <c r="L9" s="17">
        <v>6.7173388638842105E-2</v>
      </c>
      <c r="M9" s="17"/>
      <c r="N9" s="17">
        <v>0.17895301867423999</v>
      </c>
      <c r="O9" s="17">
        <v>6.8464130818726099E-2</v>
      </c>
      <c r="P9" s="17">
        <v>9.0501513379878995E-2</v>
      </c>
      <c r="Q9" s="17">
        <v>0.111541130864555</v>
      </c>
      <c r="R9" s="17"/>
      <c r="S9" s="17">
        <v>0.17516139875573</v>
      </c>
      <c r="T9" s="17">
        <v>6.3688398439826294E-2</v>
      </c>
      <c r="U9" s="17">
        <v>0.107189376741729</v>
      </c>
      <c r="V9" s="17">
        <v>9.6429487042857601E-2</v>
      </c>
      <c r="W9" s="17">
        <v>0.12730974295150099</v>
      </c>
      <c r="X9" s="17">
        <v>0.142569455154338</v>
      </c>
      <c r="Y9" s="17">
        <v>0.103313760024197</v>
      </c>
      <c r="Z9" s="17">
        <v>0.10739541847924999</v>
      </c>
      <c r="AA9" s="17">
        <v>0.16009606564345499</v>
      </c>
      <c r="AB9" s="17">
        <v>8.32231864602994E-2</v>
      </c>
      <c r="AC9" s="17">
        <v>0.15443527080650901</v>
      </c>
      <c r="AD9" s="17">
        <v>0</v>
      </c>
      <c r="AE9" s="17"/>
      <c r="AF9" s="17">
        <v>8.60975087837101E-2</v>
      </c>
      <c r="AG9" s="17">
        <v>0.11628739372947</v>
      </c>
      <c r="AH9" s="17">
        <v>0.147946000998222</v>
      </c>
      <c r="AI9" s="17"/>
      <c r="AJ9" s="17">
        <v>0.11296777899263601</v>
      </c>
      <c r="AK9" s="17">
        <v>0.132860269011606</v>
      </c>
      <c r="AL9" s="17">
        <v>0.101469412114744</v>
      </c>
      <c r="AM9" s="17">
        <v>0</v>
      </c>
      <c r="AN9" s="17">
        <v>0.120619478497643</v>
      </c>
      <c r="AO9" s="17"/>
      <c r="AP9" s="17">
        <v>0.16459402343332599</v>
      </c>
      <c r="AQ9" s="17">
        <v>0.14189719182848201</v>
      </c>
      <c r="AR9" s="17">
        <v>9.7877716231143497E-2</v>
      </c>
      <c r="AS9" s="17"/>
      <c r="AT9" s="17">
        <v>8.8360920320875697E-2</v>
      </c>
      <c r="AU9" s="17">
        <v>8.8009794922542003E-2</v>
      </c>
      <c r="AV9" s="17">
        <v>0.219887982597609</v>
      </c>
      <c r="AW9" s="17">
        <v>0.118143641091246</v>
      </c>
      <c r="AX9" s="17">
        <v>0.152784100548085</v>
      </c>
      <c r="AY9" s="17">
        <v>0.146947118526394</v>
      </c>
    </row>
    <row r="10" spans="2:51" x14ac:dyDescent="0.35">
      <c r="B10" s="18" t="s">
        <v>383</v>
      </c>
      <c r="C10" s="17">
        <v>0.37268547846546701</v>
      </c>
      <c r="D10" s="17">
        <v>0.36355696727650699</v>
      </c>
      <c r="E10" s="17">
        <v>0.38372217900343097</v>
      </c>
      <c r="F10" s="17"/>
      <c r="G10" s="17">
        <v>0.26980577772289499</v>
      </c>
      <c r="H10" s="17">
        <v>0.37145736505388699</v>
      </c>
      <c r="I10" s="17">
        <v>0.397242862815614</v>
      </c>
      <c r="J10" s="17">
        <v>0.31239042669655598</v>
      </c>
      <c r="K10" s="17">
        <v>0.39556142251316601</v>
      </c>
      <c r="L10" s="17">
        <v>0.44198647488903098</v>
      </c>
      <c r="M10" s="17"/>
      <c r="N10" s="17">
        <v>0.32451325053060998</v>
      </c>
      <c r="O10" s="17">
        <v>0.38978621665673502</v>
      </c>
      <c r="P10" s="17">
        <v>0.42898700982755</v>
      </c>
      <c r="Q10" s="17">
        <v>0.36874681409156601</v>
      </c>
      <c r="R10" s="17"/>
      <c r="S10" s="17">
        <v>0.33770982027942698</v>
      </c>
      <c r="T10" s="17">
        <v>0.411286930237871</v>
      </c>
      <c r="U10" s="17">
        <v>0.29783628426749498</v>
      </c>
      <c r="V10" s="17">
        <v>0.35909041814398002</v>
      </c>
      <c r="W10" s="17">
        <v>0.393247921074034</v>
      </c>
      <c r="X10" s="17">
        <v>0.36040168309896597</v>
      </c>
      <c r="Y10" s="17">
        <v>0.40588029076892801</v>
      </c>
      <c r="Z10" s="17">
        <v>0.346674352763503</v>
      </c>
      <c r="AA10" s="17">
        <v>0.41028676754244098</v>
      </c>
      <c r="AB10" s="17">
        <v>0.26809911848321299</v>
      </c>
      <c r="AC10" s="17">
        <v>0.52339053986848205</v>
      </c>
      <c r="AD10" s="17">
        <v>0.43001075773944097</v>
      </c>
      <c r="AE10" s="17"/>
      <c r="AF10" s="17">
        <v>0.37135386008847199</v>
      </c>
      <c r="AG10" s="17">
        <v>0.41005136171694501</v>
      </c>
      <c r="AH10" s="17">
        <v>0.31204136798922699</v>
      </c>
      <c r="AI10" s="17"/>
      <c r="AJ10" s="17">
        <v>0.38971775133671199</v>
      </c>
      <c r="AK10" s="17">
        <v>0.38362703754525601</v>
      </c>
      <c r="AL10" s="17">
        <v>0.31108183667307698</v>
      </c>
      <c r="AM10" s="17">
        <v>0.34170734437761202</v>
      </c>
      <c r="AN10" s="17">
        <v>0.40449203047466797</v>
      </c>
      <c r="AO10" s="17"/>
      <c r="AP10" s="17">
        <v>0.39176393564100997</v>
      </c>
      <c r="AQ10" s="17">
        <v>0.42091592733556299</v>
      </c>
      <c r="AR10" s="17">
        <v>0.24596103423097301</v>
      </c>
      <c r="AS10" s="17"/>
      <c r="AT10" s="17">
        <v>0.38787174995423102</v>
      </c>
      <c r="AU10" s="17">
        <v>0.385160091796722</v>
      </c>
      <c r="AV10" s="17">
        <v>0.36459024419514102</v>
      </c>
      <c r="AW10" s="17">
        <v>0.31341711089139901</v>
      </c>
      <c r="AX10" s="17">
        <v>0.37968881060016801</v>
      </c>
      <c r="AY10" s="17">
        <v>0.33168651937197402</v>
      </c>
    </row>
    <row r="11" spans="2:51" x14ac:dyDescent="0.35">
      <c r="B11" s="18" t="s">
        <v>384</v>
      </c>
      <c r="C11" s="17">
        <v>0.301965404419344</v>
      </c>
      <c r="D11" s="17">
        <v>0.28961761730540297</v>
      </c>
      <c r="E11" s="17">
        <v>0.31879521189562099</v>
      </c>
      <c r="F11" s="17"/>
      <c r="G11" s="17">
        <v>0.29517172087752402</v>
      </c>
      <c r="H11" s="17">
        <v>0.30777742014676601</v>
      </c>
      <c r="I11" s="17">
        <v>0.349732208295775</v>
      </c>
      <c r="J11" s="17">
        <v>0.322417517745275</v>
      </c>
      <c r="K11" s="17">
        <v>0.24432144427844199</v>
      </c>
      <c r="L11" s="17">
        <v>0.28919642000362999</v>
      </c>
      <c r="M11" s="17"/>
      <c r="N11" s="17">
        <v>0.31407411068873797</v>
      </c>
      <c r="O11" s="17">
        <v>0.34234694836847501</v>
      </c>
      <c r="P11" s="17">
        <v>0.24041343098929899</v>
      </c>
      <c r="Q11" s="17">
        <v>0.300041066109003</v>
      </c>
      <c r="R11" s="17"/>
      <c r="S11" s="17">
        <v>0.33724186894973401</v>
      </c>
      <c r="T11" s="17">
        <v>0.26067105319690398</v>
      </c>
      <c r="U11" s="17">
        <v>0.27208345194248601</v>
      </c>
      <c r="V11" s="17">
        <v>0.32358181527437002</v>
      </c>
      <c r="W11" s="17">
        <v>0.245910496519466</v>
      </c>
      <c r="X11" s="17">
        <v>0.29335304306183502</v>
      </c>
      <c r="Y11" s="17">
        <v>0.33286496567005103</v>
      </c>
      <c r="Z11" s="17">
        <v>0.246449145503221</v>
      </c>
      <c r="AA11" s="17">
        <v>0.243955365248891</v>
      </c>
      <c r="AB11" s="17">
        <v>0.36116733940957002</v>
      </c>
      <c r="AC11" s="17">
        <v>0.220354326952927</v>
      </c>
      <c r="AD11" s="17">
        <v>0.49624885699543297</v>
      </c>
      <c r="AE11" s="17"/>
      <c r="AF11" s="17">
        <v>0.28803473578334698</v>
      </c>
      <c r="AG11" s="17">
        <v>0.306810264872792</v>
      </c>
      <c r="AH11" s="17">
        <v>0.33379420404811899</v>
      </c>
      <c r="AI11" s="17"/>
      <c r="AJ11" s="17">
        <v>0.25097676127499702</v>
      </c>
      <c r="AK11" s="17">
        <v>0.29708534657875701</v>
      </c>
      <c r="AL11" s="17">
        <v>0.35631945485384903</v>
      </c>
      <c r="AM11" s="17">
        <v>0.21214306654796</v>
      </c>
      <c r="AN11" s="17">
        <v>0.294226626536856</v>
      </c>
      <c r="AO11" s="17"/>
      <c r="AP11" s="17">
        <v>0.23706340084573299</v>
      </c>
      <c r="AQ11" s="17">
        <v>0.26565585924226098</v>
      </c>
      <c r="AR11" s="17">
        <v>0.40404786064364401</v>
      </c>
      <c r="AS11" s="17"/>
      <c r="AT11" s="17">
        <v>0.263827509941017</v>
      </c>
      <c r="AU11" s="17">
        <v>0.37532448173574501</v>
      </c>
      <c r="AV11" s="17">
        <v>0.28604340838759001</v>
      </c>
      <c r="AW11" s="17">
        <v>0.33853959291499203</v>
      </c>
      <c r="AX11" s="17">
        <v>0.26008560143287002</v>
      </c>
      <c r="AY11" s="17">
        <v>0.23756226327862301</v>
      </c>
    </row>
    <row r="12" spans="2:51" x14ac:dyDescent="0.35">
      <c r="B12" s="18" t="s">
        <v>385</v>
      </c>
      <c r="C12" s="17">
        <v>9.3069358814506703E-2</v>
      </c>
      <c r="D12" s="17">
        <v>9.85348111969052E-2</v>
      </c>
      <c r="E12" s="17">
        <v>8.4212620158543999E-2</v>
      </c>
      <c r="F12" s="17"/>
      <c r="G12" s="17">
        <v>0.104273634601145</v>
      </c>
      <c r="H12" s="17">
        <v>9.4594773850963196E-2</v>
      </c>
      <c r="I12" s="17">
        <v>3.8447016225180701E-2</v>
      </c>
      <c r="J12" s="17">
        <v>0.11131691523078301</v>
      </c>
      <c r="K12" s="17">
        <v>0.10272406375364</v>
      </c>
      <c r="L12" s="17">
        <v>0.107943965257536</v>
      </c>
      <c r="M12" s="17"/>
      <c r="N12" s="17">
        <v>9.3302896599994106E-2</v>
      </c>
      <c r="O12" s="17">
        <v>9.4302279134758901E-2</v>
      </c>
      <c r="P12" s="17">
        <v>0.110963675066144</v>
      </c>
      <c r="Q12" s="17">
        <v>7.1038880308534003E-2</v>
      </c>
      <c r="R12" s="17"/>
      <c r="S12" s="17">
        <v>4.5959630515781003E-2</v>
      </c>
      <c r="T12" s="17">
        <v>0.130721139953617</v>
      </c>
      <c r="U12" s="17">
        <v>0.16194336276580401</v>
      </c>
      <c r="V12" s="17">
        <v>6.9527130471289E-2</v>
      </c>
      <c r="W12" s="17">
        <v>0.11650704253663501</v>
      </c>
      <c r="X12" s="17">
        <v>0.11181978320946299</v>
      </c>
      <c r="Y12" s="17">
        <v>4.7727315072445799E-2</v>
      </c>
      <c r="Z12" s="17">
        <v>0.19775404361726501</v>
      </c>
      <c r="AA12" s="17">
        <v>8.8433818106167003E-2</v>
      </c>
      <c r="AB12" s="17">
        <v>9.6823155932648897E-2</v>
      </c>
      <c r="AC12" s="17">
        <v>0.101819862372082</v>
      </c>
      <c r="AD12" s="17">
        <v>0</v>
      </c>
      <c r="AE12" s="17"/>
      <c r="AF12" s="17">
        <v>0.11511284269759001</v>
      </c>
      <c r="AG12" s="17">
        <v>6.9503572888621898E-2</v>
      </c>
      <c r="AH12" s="17">
        <v>0.102762140240795</v>
      </c>
      <c r="AI12" s="17"/>
      <c r="AJ12" s="17">
        <v>0.125053215897207</v>
      </c>
      <c r="AK12" s="17">
        <v>5.8552126038951498E-2</v>
      </c>
      <c r="AL12" s="17">
        <v>0.182977137453013</v>
      </c>
      <c r="AM12" s="17">
        <v>0.104252604844934</v>
      </c>
      <c r="AN12" s="17">
        <v>9.5405619695261401E-2</v>
      </c>
      <c r="AO12" s="17"/>
      <c r="AP12" s="17">
        <v>0.12061411600687599</v>
      </c>
      <c r="AQ12" s="17">
        <v>7.0145200925585002E-2</v>
      </c>
      <c r="AR12" s="17">
        <v>0.153378707970351</v>
      </c>
      <c r="AS12" s="17"/>
      <c r="AT12" s="17">
        <v>0.12787182260600199</v>
      </c>
      <c r="AU12" s="17">
        <v>6.7917900244234095E-2</v>
      </c>
      <c r="AV12" s="17">
        <v>7.5868021447325504E-2</v>
      </c>
      <c r="AW12" s="17">
        <v>7.7125521778018402E-2</v>
      </c>
      <c r="AX12" s="17">
        <v>7.9947960182809197E-2</v>
      </c>
      <c r="AY12" s="17">
        <v>9.2917574240721598E-2</v>
      </c>
    </row>
    <row r="13" spans="2:51" x14ac:dyDescent="0.35">
      <c r="B13" s="18" t="s">
        <v>386</v>
      </c>
      <c r="C13" s="17">
        <v>7.3895888873518306E-2</v>
      </c>
      <c r="D13" s="17">
        <v>8.9502957174374398E-2</v>
      </c>
      <c r="E13" s="17">
        <v>5.3846451238992003E-2</v>
      </c>
      <c r="F13" s="17"/>
      <c r="G13" s="17">
        <v>6.8005433307446406E-2</v>
      </c>
      <c r="H13" s="17">
        <v>7.4133249348915298E-2</v>
      </c>
      <c r="I13" s="17">
        <v>6.0534379329112202E-2</v>
      </c>
      <c r="J13" s="17">
        <v>8.2563708392559707E-2</v>
      </c>
      <c r="K13" s="17">
        <v>0.122289061007729</v>
      </c>
      <c r="L13" s="17">
        <v>4.6180313446663103E-2</v>
      </c>
      <c r="M13" s="17"/>
      <c r="N13" s="17">
        <v>5.9955087074853197E-2</v>
      </c>
      <c r="O13" s="17">
        <v>8.4169743427455895E-2</v>
      </c>
      <c r="P13" s="17">
        <v>7.8859053616014502E-2</v>
      </c>
      <c r="Q13" s="17">
        <v>7.7412982236003902E-2</v>
      </c>
      <c r="R13" s="17"/>
      <c r="S13" s="17">
        <v>3.8888893811724799E-2</v>
      </c>
      <c r="T13" s="17">
        <v>9.5080312429373703E-2</v>
      </c>
      <c r="U13" s="17">
        <v>0.12116612668023601</v>
      </c>
      <c r="V13" s="17">
        <v>0.136719255627169</v>
      </c>
      <c r="W13" s="17">
        <v>3.8077912674756298E-2</v>
      </c>
      <c r="X13" s="17">
        <v>3.9066307608581298E-2</v>
      </c>
      <c r="Y13" s="17">
        <v>9.55830780498476E-2</v>
      </c>
      <c r="Z13" s="17">
        <v>3.3872859107358898E-2</v>
      </c>
      <c r="AA13" s="17">
        <v>4.2834964811445997E-2</v>
      </c>
      <c r="AB13" s="17">
        <v>0.140042368708508</v>
      </c>
      <c r="AC13" s="17">
        <v>0</v>
      </c>
      <c r="AD13" s="17">
        <v>7.3740385265126093E-2</v>
      </c>
      <c r="AE13" s="17"/>
      <c r="AF13" s="17">
        <v>8.3436158984196193E-2</v>
      </c>
      <c r="AG13" s="17">
        <v>5.9692913711949402E-2</v>
      </c>
      <c r="AH13" s="17">
        <v>7.9761711100786697E-2</v>
      </c>
      <c r="AI13" s="17"/>
      <c r="AJ13" s="17">
        <v>7.8343386641763796E-2</v>
      </c>
      <c r="AK13" s="17">
        <v>6.6985486335864097E-2</v>
      </c>
      <c r="AL13" s="17">
        <v>1.5348594490388501E-2</v>
      </c>
      <c r="AM13" s="17">
        <v>0.25558643417186699</v>
      </c>
      <c r="AN13" s="17">
        <v>7.5050858269915394E-2</v>
      </c>
      <c r="AO13" s="17"/>
      <c r="AP13" s="17">
        <v>5.7392522031437201E-2</v>
      </c>
      <c r="AQ13" s="17">
        <v>5.6899500296651799E-2</v>
      </c>
      <c r="AR13" s="17">
        <v>6.3339838982316404E-2</v>
      </c>
      <c r="AS13" s="17"/>
      <c r="AT13" s="17">
        <v>9.6393849304217794E-2</v>
      </c>
      <c r="AU13" s="17">
        <v>3.8457020690673097E-2</v>
      </c>
      <c r="AV13" s="17">
        <v>5.3610343372334203E-2</v>
      </c>
      <c r="AW13" s="17">
        <v>8.1516005081314902E-2</v>
      </c>
      <c r="AX13" s="17">
        <v>8.0322117463450804E-2</v>
      </c>
      <c r="AY13" s="17">
        <v>0.12894493568842499</v>
      </c>
    </row>
    <row r="14" spans="2:51" x14ac:dyDescent="0.35">
      <c r="B14" s="18" t="s">
        <v>72</v>
      </c>
      <c r="C14" s="17">
        <v>4.3055926950749702E-2</v>
      </c>
      <c r="D14" s="17">
        <v>3.2432715862663698E-2</v>
      </c>
      <c r="E14" s="17">
        <v>5.5487063459061202E-2</v>
      </c>
      <c r="F14" s="17"/>
      <c r="G14" s="17">
        <v>4.5104676157507302E-2</v>
      </c>
      <c r="H14" s="17">
        <v>1.56485149907989E-2</v>
      </c>
      <c r="I14" s="17">
        <v>3.7013806247301703E-2</v>
      </c>
      <c r="J14" s="17">
        <v>7.1986114023939299E-2</v>
      </c>
      <c r="K14" s="17">
        <v>4.3000346634557901E-2</v>
      </c>
      <c r="L14" s="17">
        <v>4.7519437764297498E-2</v>
      </c>
      <c r="M14" s="17"/>
      <c r="N14" s="17">
        <v>2.9201636431564201E-2</v>
      </c>
      <c r="O14" s="17">
        <v>2.0930681593848598E-2</v>
      </c>
      <c r="P14" s="17">
        <v>5.02753171211128E-2</v>
      </c>
      <c r="Q14" s="17">
        <v>7.1219126390338505E-2</v>
      </c>
      <c r="R14" s="17"/>
      <c r="S14" s="17">
        <v>6.5038387687603505E-2</v>
      </c>
      <c r="T14" s="17">
        <v>3.8552165742408398E-2</v>
      </c>
      <c r="U14" s="17">
        <v>3.9781397602249698E-2</v>
      </c>
      <c r="V14" s="17">
        <v>1.46518934403335E-2</v>
      </c>
      <c r="W14" s="17">
        <v>7.8946884243607907E-2</v>
      </c>
      <c r="X14" s="17">
        <v>5.27897278668161E-2</v>
      </c>
      <c r="Y14" s="17">
        <v>1.4630590414529901E-2</v>
      </c>
      <c r="Z14" s="17">
        <v>6.7854180529401897E-2</v>
      </c>
      <c r="AA14" s="17">
        <v>5.4393018647600003E-2</v>
      </c>
      <c r="AB14" s="17">
        <v>5.0644831005760803E-2</v>
      </c>
      <c r="AC14" s="17">
        <v>0</v>
      </c>
      <c r="AD14" s="17">
        <v>0</v>
      </c>
      <c r="AE14" s="17"/>
      <c r="AF14" s="17">
        <v>5.5964893662684902E-2</v>
      </c>
      <c r="AG14" s="17">
        <v>3.76544930802215E-2</v>
      </c>
      <c r="AH14" s="17">
        <v>2.369457562285E-2</v>
      </c>
      <c r="AI14" s="17"/>
      <c r="AJ14" s="17">
        <v>4.2941105856683502E-2</v>
      </c>
      <c r="AK14" s="17">
        <v>6.0889734489565903E-2</v>
      </c>
      <c r="AL14" s="17">
        <v>3.2803564414928398E-2</v>
      </c>
      <c r="AM14" s="17">
        <v>8.6310550057627597E-2</v>
      </c>
      <c r="AN14" s="17">
        <v>1.0205386525656401E-2</v>
      </c>
      <c r="AO14" s="17"/>
      <c r="AP14" s="17">
        <v>2.8572002041617299E-2</v>
      </c>
      <c r="AQ14" s="17">
        <v>4.4486320371457597E-2</v>
      </c>
      <c r="AR14" s="17">
        <v>3.5394841941570797E-2</v>
      </c>
      <c r="AS14" s="17"/>
      <c r="AT14" s="17">
        <v>3.5674147873656803E-2</v>
      </c>
      <c r="AU14" s="17">
        <v>4.5130710610084002E-2</v>
      </c>
      <c r="AV14" s="17">
        <v>0</v>
      </c>
      <c r="AW14" s="17">
        <v>7.1258128243029503E-2</v>
      </c>
      <c r="AX14" s="17">
        <v>4.7171409772616697E-2</v>
      </c>
      <c r="AY14" s="17">
        <v>6.1941588893861699E-2</v>
      </c>
    </row>
    <row r="15" spans="2:51" x14ac:dyDescent="0.35">
      <c r="B15" s="18" t="s">
        <v>387</v>
      </c>
      <c r="C15" s="20">
        <v>0.48801342094188099</v>
      </c>
      <c r="D15" s="20">
        <v>0.48991189846065297</v>
      </c>
      <c r="E15" s="20">
        <v>0.48765865324778102</v>
      </c>
      <c r="F15" s="20"/>
      <c r="G15" s="20">
        <v>0.48744453505637703</v>
      </c>
      <c r="H15" s="20">
        <v>0.50784604166255698</v>
      </c>
      <c r="I15" s="20">
        <v>0.51427258990263003</v>
      </c>
      <c r="J15" s="20">
        <v>0.41171574460744198</v>
      </c>
      <c r="K15" s="20">
        <v>0.48766508432563099</v>
      </c>
      <c r="L15" s="20">
        <v>0.50915986352787301</v>
      </c>
      <c r="M15" s="20"/>
      <c r="N15" s="20">
        <v>0.50346626920485005</v>
      </c>
      <c r="O15" s="20">
        <v>0.45825034747546101</v>
      </c>
      <c r="P15" s="20">
        <v>0.519488523207429</v>
      </c>
      <c r="Q15" s="20">
        <v>0.48028794495612098</v>
      </c>
      <c r="R15" s="20"/>
      <c r="S15" s="20">
        <v>0.51287121903515698</v>
      </c>
      <c r="T15" s="20">
        <v>0.47497532867769698</v>
      </c>
      <c r="U15" s="20">
        <v>0.40502566100922399</v>
      </c>
      <c r="V15" s="20">
        <v>0.45551990518683799</v>
      </c>
      <c r="W15" s="20">
        <v>0.52055766402553505</v>
      </c>
      <c r="X15" s="20">
        <v>0.50297113825330497</v>
      </c>
      <c r="Y15" s="20">
        <v>0.50919405079312496</v>
      </c>
      <c r="Z15" s="20">
        <v>0.454069771242753</v>
      </c>
      <c r="AA15" s="20">
        <v>0.570382833185896</v>
      </c>
      <c r="AB15" s="20">
        <v>0.35132230494351202</v>
      </c>
      <c r="AC15" s="20">
        <v>0.67782581067499104</v>
      </c>
      <c r="AD15" s="20">
        <v>0.43001075773944097</v>
      </c>
      <c r="AE15" s="20"/>
      <c r="AF15" s="20">
        <v>0.45745136887218302</v>
      </c>
      <c r="AG15" s="20">
        <v>0.52633875544641495</v>
      </c>
      <c r="AH15" s="20">
        <v>0.45998736898744902</v>
      </c>
      <c r="AI15" s="20"/>
      <c r="AJ15" s="20">
        <v>0.50268553032934904</v>
      </c>
      <c r="AK15" s="20">
        <v>0.51648730655686204</v>
      </c>
      <c r="AL15" s="20">
        <v>0.41255124878782101</v>
      </c>
      <c r="AM15" s="20">
        <v>0.34170734437761202</v>
      </c>
      <c r="AN15" s="20">
        <v>0.52511150897231096</v>
      </c>
      <c r="AO15" s="20"/>
      <c r="AP15" s="20">
        <v>0.55635795907433605</v>
      </c>
      <c r="AQ15" s="20">
        <v>0.56281311916404497</v>
      </c>
      <c r="AR15" s="20">
        <v>0.34383875046211698</v>
      </c>
      <c r="AS15" s="20"/>
      <c r="AT15" s="20">
        <v>0.47623267027510702</v>
      </c>
      <c r="AU15" s="20">
        <v>0.47316988671926402</v>
      </c>
      <c r="AV15" s="20">
        <v>0.58447822679274997</v>
      </c>
      <c r="AW15" s="20">
        <v>0.43156075198264499</v>
      </c>
      <c r="AX15" s="20">
        <v>0.53247291114825401</v>
      </c>
      <c r="AY15" s="20">
        <v>0.47863363789836899</v>
      </c>
    </row>
    <row r="16" spans="2:51" x14ac:dyDescent="0.35">
      <c r="B16" s="18" t="s">
        <v>388</v>
      </c>
      <c r="C16" s="20">
        <v>0.16696524768802501</v>
      </c>
      <c r="D16" s="20">
        <v>0.18803776837128</v>
      </c>
      <c r="E16" s="20">
        <v>0.13805907139753601</v>
      </c>
      <c r="F16" s="20"/>
      <c r="G16" s="20">
        <v>0.17227906790859099</v>
      </c>
      <c r="H16" s="20">
        <v>0.16872802319987901</v>
      </c>
      <c r="I16" s="20">
        <v>9.8981395554292903E-2</v>
      </c>
      <c r="J16" s="20">
        <v>0.19388062362334299</v>
      </c>
      <c r="K16" s="20">
        <v>0.225013124761369</v>
      </c>
      <c r="L16" s="20">
        <v>0.15412427870419901</v>
      </c>
      <c r="M16" s="20"/>
      <c r="N16" s="20">
        <v>0.153257983674847</v>
      </c>
      <c r="O16" s="20">
        <v>0.178472022562215</v>
      </c>
      <c r="P16" s="20">
        <v>0.18982272868215899</v>
      </c>
      <c r="Q16" s="20">
        <v>0.14845186254453799</v>
      </c>
      <c r="R16" s="20"/>
      <c r="S16" s="20">
        <v>8.4848524327505795E-2</v>
      </c>
      <c r="T16" s="20">
        <v>0.22580145238298999</v>
      </c>
      <c r="U16" s="20">
        <v>0.28310948944603997</v>
      </c>
      <c r="V16" s="20">
        <v>0.206246386098458</v>
      </c>
      <c r="W16" s="20">
        <v>0.15458495521139101</v>
      </c>
      <c r="X16" s="20">
        <v>0.15088609081804399</v>
      </c>
      <c r="Y16" s="20">
        <v>0.14331039312229299</v>
      </c>
      <c r="Z16" s="20">
        <v>0.231626902724624</v>
      </c>
      <c r="AA16" s="20">
        <v>0.13126878291761301</v>
      </c>
      <c r="AB16" s="20">
        <v>0.23686552464115701</v>
      </c>
      <c r="AC16" s="20">
        <v>0.101819862372082</v>
      </c>
      <c r="AD16" s="20">
        <v>7.3740385265126093E-2</v>
      </c>
      <c r="AE16" s="20"/>
      <c r="AF16" s="20">
        <v>0.19854900168178599</v>
      </c>
      <c r="AG16" s="20">
        <v>0.12919648660057101</v>
      </c>
      <c r="AH16" s="20">
        <v>0.182523851341582</v>
      </c>
      <c r="AI16" s="20"/>
      <c r="AJ16" s="20">
        <v>0.20339660253897099</v>
      </c>
      <c r="AK16" s="20">
        <v>0.125537612374816</v>
      </c>
      <c r="AL16" s="20">
        <v>0.198325731943402</v>
      </c>
      <c r="AM16" s="20">
        <v>0.35983903901679998</v>
      </c>
      <c r="AN16" s="20">
        <v>0.17045647796517699</v>
      </c>
      <c r="AO16" s="20"/>
      <c r="AP16" s="20">
        <v>0.17800663803831299</v>
      </c>
      <c r="AQ16" s="20">
        <v>0.12704470122223699</v>
      </c>
      <c r="AR16" s="20">
        <v>0.21671854695266801</v>
      </c>
      <c r="AS16" s="20"/>
      <c r="AT16" s="20">
        <v>0.22426567191022001</v>
      </c>
      <c r="AU16" s="20">
        <v>0.106374920934907</v>
      </c>
      <c r="AV16" s="20">
        <v>0.12947836481965999</v>
      </c>
      <c r="AW16" s="20">
        <v>0.158641526859333</v>
      </c>
      <c r="AX16" s="20">
        <v>0.16027007764626</v>
      </c>
      <c r="AY16" s="20">
        <v>0.221862509929146</v>
      </c>
    </row>
    <row r="17" spans="2:51" x14ac:dyDescent="0.35">
      <c r="B17" s="18" t="s">
        <v>86</v>
      </c>
      <c r="C17" s="21">
        <v>0.32104817325385598</v>
      </c>
      <c r="D17" s="21">
        <v>0.30187413008937403</v>
      </c>
      <c r="E17" s="21">
        <v>0.34959958185024498</v>
      </c>
      <c r="F17" s="21"/>
      <c r="G17" s="21">
        <v>0.31516546714778598</v>
      </c>
      <c r="H17" s="21">
        <v>0.33911801846267797</v>
      </c>
      <c r="I17" s="21">
        <v>0.415291194348337</v>
      </c>
      <c r="J17" s="21">
        <v>0.21783512098409899</v>
      </c>
      <c r="K17" s="21">
        <v>0.26265195956426202</v>
      </c>
      <c r="L17" s="21">
        <v>0.35503558482367398</v>
      </c>
      <c r="M17" s="21"/>
      <c r="N17" s="21">
        <v>0.35020828553000299</v>
      </c>
      <c r="O17" s="21">
        <v>0.279778324913246</v>
      </c>
      <c r="P17" s="21">
        <v>0.32966579452527101</v>
      </c>
      <c r="Q17" s="21">
        <v>0.33183608241158302</v>
      </c>
      <c r="R17" s="21"/>
      <c r="S17" s="21">
        <v>0.42802269470765097</v>
      </c>
      <c r="T17" s="21">
        <v>0.249173876294707</v>
      </c>
      <c r="U17" s="21">
        <v>0.121916171563184</v>
      </c>
      <c r="V17" s="21">
        <v>0.24927351908838</v>
      </c>
      <c r="W17" s="21">
        <v>0.36597270881414401</v>
      </c>
      <c r="X17" s="21">
        <v>0.35208504743525998</v>
      </c>
      <c r="Y17" s="21">
        <v>0.36588365767083197</v>
      </c>
      <c r="Z17" s="21">
        <v>0.222442868518129</v>
      </c>
      <c r="AA17" s="21">
        <v>0.43911405026828298</v>
      </c>
      <c r="AB17" s="21">
        <v>0.114456780302356</v>
      </c>
      <c r="AC17" s="21">
        <v>0.57600594830290897</v>
      </c>
      <c r="AD17" s="21">
        <v>0.35627037247431498</v>
      </c>
      <c r="AE17" s="21"/>
      <c r="AF17" s="21">
        <v>0.258902367190397</v>
      </c>
      <c r="AG17" s="21">
        <v>0.39714226884584303</v>
      </c>
      <c r="AH17" s="21">
        <v>0.27746351764586702</v>
      </c>
      <c r="AI17" s="21"/>
      <c r="AJ17" s="21">
        <v>0.29928892779037802</v>
      </c>
      <c r="AK17" s="21">
        <v>0.390949694182046</v>
      </c>
      <c r="AL17" s="21">
        <v>0.21422551684441901</v>
      </c>
      <c r="AM17" s="21">
        <v>-1.8131694639188001E-2</v>
      </c>
      <c r="AN17" s="21">
        <v>0.35465503100713403</v>
      </c>
      <c r="AO17" s="21"/>
      <c r="AP17" s="21">
        <v>0.37835132103602298</v>
      </c>
      <c r="AQ17" s="21">
        <v>0.43576841794180798</v>
      </c>
      <c r="AR17" s="21">
        <v>0.127120203509449</v>
      </c>
      <c r="AS17" s="21"/>
      <c r="AT17" s="21">
        <v>0.25196699836488701</v>
      </c>
      <c r="AU17" s="21">
        <v>0.366794965784356</v>
      </c>
      <c r="AV17" s="21">
        <v>0.45499986197309</v>
      </c>
      <c r="AW17" s="21">
        <v>0.27291922512331201</v>
      </c>
      <c r="AX17" s="21">
        <v>0.37220283350199401</v>
      </c>
      <c r="AY17" s="21">
        <v>0.25677112796922202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Y22"/>
  <sheetViews>
    <sheetView showGridLines="0" workbookViewId="0">
      <pane xSplit="2" topLeftCell="C1" activePane="topRight" state="frozen"/>
      <selection activeCell="B19" sqref="B19"/>
      <selection pane="topRight" activeCell="E14" sqref="E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0.118423857535311</v>
      </c>
      <c r="D9" s="17">
        <v>0.139315962708635</v>
      </c>
      <c r="E9" s="17">
        <v>9.3077911336709201E-2</v>
      </c>
      <c r="F9" s="17"/>
      <c r="G9" s="17">
        <v>0.12682488538335701</v>
      </c>
      <c r="H9" s="17">
        <v>0.117413267227824</v>
      </c>
      <c r="I9" s="17">
        <v>0.131674229413309</v>
      </c>
      <c r="J9" s="17">
        <v>0.152587342020746</v>
      </c>
      <c r="K9" s="17">
        <v>7.8402213516575295E-2</v>
      </c>
      <c r="L9" s="17">
        <v>0.106934144230229</v>
      </c>
      <c r="M9" s="17"/>
      <c r="N9" s="17">
        <v>0.10908002449583599</v>
      </c>
      <c r="O9" s="17">
        <v>0.10996796021000101</v>
      </c>
      <c r="P9" s="17">
        <v>0.13388459061108501</v>
      </c>
      <c r="Q9" s="17">
        <v>0.12634149571966</v>
      </c>
      <c r="R9" s="17"/>
      <c r="S9" s="17">
        <v>0.16605234303758501</v>
      </c>
      <c r="T9" s="17">
        <v>7.0919540090604499E-2</v>
      </c>
      <c r="U9" s="17">
        <v>0.12297680303959201</v>
      </c>
      <c r="V9" s="17">
        <v>0.10441223280659399</v>
      </c>
      <c r="W9" s="17">
        <v>0.12647988729363299</v>
      </c>
      <c r="X9" s="17">
        <v>0.118834217326011</v>
      </c>
      <c r="Y9" s="17">
        <v>0.141022377765709</v>
      </c>
      <c r="Z9" s="17">
        <v>0.10431482590147199</v>
      </c>
      <c r="AA9" s="17">
        <v>0.10291491240077</v>
      </c>
      <c r="AB9" s="17">
        <v>0.116310557648859</v>
      </c>
      <c r="AC9" s="17">
        <v>7.7641745734439105E-2</v>
      </c>
      <c r="AD9" s="17">
        <v>0.16244128603104199</v>
      </c>
      <c r="AE9" s="17"/>
      <c r="AF9" s="17">
        <v>8.8813196219900706E-2</v>
      </c>
      <c r="AG9" s="17">
        <v>0.13177093444934199</v>
      </c>
      <c r="AH9" s="17">
        <v>0.14540278117504801</v>
      </c>
      <c r="AI9" s="17"/>
      <c r="AJ9" s="17">
        <v>9.4789115179093497E-2</v>
      </c>
      <c r="AK9" s="17">
        <v>0.12690281009256499</v>
      </c>
      <c r="AL9" s="17">
        <v>6.2283089318709697E-2</v>
      </c>
      <c r="AM9" s="17">
        <v>0.172257462911312</v>
      </c>
      <c r="AN9" s="17">
        <v>0.165699739377179</v>
      </c>
      <c r="AO9" s="17"/>
      <c r="AP9" s="17">
        <v>9.0990184452893294E-2</v>
      </c>
      <c r="AQ9" s="17">
        <v>0.12506907382716401</v>
      </c>
      <c r="AR9" s="17">
        <v>9.4092260581922396E-2</v>
      </c>
      <c r="AS9" s="17"/>
      <c r="AT9" s="17">
        <v>0.10337673314142901</v>
      </c>
      <c r="AU9" s="17">
        <v>0.127118286398896</v>
      </c>
      <c r="AV9" s="17">
        <v>0.17413333261390801</v>
      </c>
      <c r="AW9" s="17">
        <v>0.112023144584114</v>
      </c>
      <c r="AX9" s="17">
        <v>0.109364537087664</v>
      </c>
      <c r="AY9" s="17">
        <v>0.12897642589914801</v>
      </c>
    </row>
    <row r="10" spans="2:51" x14ac:dyDescent="0.35">
      <c r="B10" s="18" t="s">
        <v>383</v>
      </c>
      <c r="C10" s="17">
        <v>0.46894256977481502</v>
      </c>
      <c r="D10" s="17">
        <v>0.462775120923619</v>
      </c>
      <c r="E10" s="17">
        <v>0.47727252615287402</v>
      </c>
      <c r="F10" s="17"/>
      <c r="G10" s="17">
        <v>0.46629409701723001</v>
      </c>
      <c r="H10" s="17">
        <v>0.42224483742014601</v>
      </c>
      <c r="I10" s="17">
        <v>0.454319447970706</v>
      </c>
      <c r="J10" s="17">
        <v>0.421400152665939</v>
      </c>
      <c r="K10" s="17">
        <v>0.48824946910734901</v>
      </c>
      <c r="L10" s="17">
        <v>0.54289254834507805</v>
      </c>
      <c r="M10" s="17"/>
      <c r="N10" s="17">
        <v>0.48195473396921901</v>
      </c>
      <c r="O10" s="17">
        <v>0.48723139197554799</v>
      </c>
      <c r="P10" s="17">
        <v>0.50253848450946004</v>
      </c>
      <c r="Q10" s="17">
        <v>0.41282077550038998</v>
      </c>
      <c r="R10" s="17"/>
      <c r="S10" s="17">
        <v>0.37785758107064799</v>
      </c>
      <c r="T10" s="17">
        <v>0.48247952406019101</v>
      </c>
      <c r="U10" s="17">
        <v>0.509917838516047</v>
      </c>
      <c r="V10" s="17">
        <v>0.43711111611730002</v>
      </c>
      <c r="W10" s="17">
        <v>0.45187543878859698</v>
      </c>
      <c r="X10" s="17">
        <v>0.53007088320218498</v>
      </c>
      <c r="Y10" s="17">
        <v>0.47283485994810198</v>
      </c>
      <c r="Z10" s="17">
        <v>0.44571836447315399</v>
      </c>
      <c r="AA10" s="17">
        <v>0.55490468985369401</v>
      </c>
      <c r="AB10" s="17">
        <v>0.36678583424171501</v>
      </c>
      <c r="AC10" s="17">
        <v>0.50337896717598696</v>
      </c>
      <c r="AD10" s="17">
        <v>0.54367138825247296</v>
      </c>
      <c r="AE10" s="17"/>
      <c r="AF10" s="17">
        <v>0.499880853981504</v>
      </c>
      <c r="AG10" s="17">
        <v>0.48585610090317</v>
      </c>
      <c r="AH10" s="17">
        <v>0.34464788345059799</v>
      </c>
      <c r="AI10" s="17"/>
      <c r="AJ10" s="17">
        <v>0.52366365063025899</v>
      </c>
      <c r="AK10" s="17">
        <v>0.45722556387956698</v>
      </c>
      <c r="AL10" s="17">
        <v>0.48894746820963902</v>
      </c>
      <c r="AM10" s="17">
        <v>0.283472536859115</v>
      </c>
      <c r="AN10" s="17">
        <v>0.36445107742096999</v>
      </c>
      <c r="AO10" s="17"/>
      <c r="AP10" s="17">
        <v>0.57751517284807996</v>
      </c>
      <c r="AQ10" s="17">
        <v>0.495448236519063</v>
      </c>
      <c r="AR10" s="17">
        <v>0.40697037556298599</v>
      </c>
      <c r="AS10" s="17"/>
      <c r="AT10" s="17">
        <v>0.55305218268732703</v>
      </c>
      <c r="AU10" s="17">
        <v>0.46432681101696599</v>
      </c>
      <c r="AV10" s="17">
        <v>0.31722340125262399</v>
      </c>
      <c r="AW10" s="17">
        <v>0.28627416577405401</v>
      </c>
      <c r="AX10" s="17">
        <v>0.49299774822578601</v>
      </c>
      <c r="AY10" s="17">
        <v>0.50460078672668995</v>
      </c>
    </row>
    <row r="11" spans="2:51" x14ac:dyDescent="0.35">
      <c r="B11" s="18" t="s">
        <v>384</v>
      </c>
      <c r="C11" s="17">
        <v>0.23543903796830101</v>
      </c>
      <c r="D11" s="17">
        <v>0.23145331757667501</v>
      </c>
      <c r="E11" s="17">
        <v>0.238625318630517</v>
      </c>
      <c r="F11" s="17"/>
      <c r="G11" s="17">
        <v>0.26040614973918702</v>
      </c>
      <c r="H11" s="17">
        <v>0.285611484433966</v>
      </c>
      <c r="I11" s="17">
        <v>0.21901165370961001</v>
      </c>
      <c r="J11" s="17">
        <v>0.26820184983293699</v>
      </c>
      <c r="K11" s="17">
        <v>0.21238733432276699</v>
      </c>
      <c r="L11" s="17">
        <v>0.184432008967438</v>
      </c>
      <c r="M11" s="17"/>
      <c r="N11" s="17">
        <v>0.27138583072010303</v>
      </c>
      <c r="O11" s="17">
        <v>0.22342144578842199</v>
      </c>
      <c r="P11" s="17">
        <v>0.17463685704866</v>
      </c>
      <c r="Q11" s="17">
        <v>0.26086617557807301</v>
      </c>
      <c r="R11" s="17"/>
      <c r="S11" s="17">
        <v>0.308522770033058</v>
      </c>
      <c r="T11" s="17">
        <v>0.14739697051504799</v>
      </c>
      <c r="U11" s="17">
        <v>0.23949603471613801</v>
      </c>
      <c r="V11" s="17">
        <v>0.33922538004017</v>
      </c>
      <c r="W11" s="17">
        <v>0.17296249927652799</v>
      </c>
      <c r="X11" s="17">
        <v>0.21840353513545299</v>
      </c>
      <c r="Y11" s="17">
        <v>0.20411326259405099</v>
      </c>
      <c r="Z11" s="17">
        <v>0.16597894434858701</v>
      </c>
      <c r="AA11" s="17">
        <v>0.191027490327219</v>
      </c>
      <c r="AB11" s="17">
        <v>0.29782790773114498</v>
      </c>
      <c r="AC11" s="17">
        <v>0.38163584833500702</v>
      </c>
      <c r="AD11" s="17">
        <v>0.18226372865183599</v>
      </c>
      <c r="AE11" s="17"/>
      <c r="AF11" s="17">
        <v>0.21816603731860901</v>
      </c>
      <c r="AG11" s="17">
        <v>0.224683607891489</v>
      </c>
      <c r="AH11" s="17">
        <v>0.31546191276951002</v>
      </c>
      <c r="AI11" s="17"/>
      <c r="AJ11" s="17">
        <v>0.19705690847296101</v>
      </c>
      <c r="AK11" s="17">
        <v>0.25147737741481802</v>
      </c>
      <c r="AL11" s="17">
        <v>0.25739649119256702</v>
      </c>
      <c r="AM11" s="17">
        <v>0.169748605638575</v>
      </c>
      <c r="AN11" s="17">
        <v>0.29504030937230502</v>
      </c>
      <c r="AO11" s="17"/>
      <c r="AP11" s="17">
        <v>0.19700856177401299</v>
      </c>
      <c r="AQ11" s="17">
        <v>0.25506918950657498</v>
      </c>
      <c r="AR11" s="17">
        <v>0.272194833477161</v>
      </c>
      <c r="AS11" s="17"/>
      <c r="AT11" s="17">
        <v>0.173979725307809</v>
      </c>
      <c r="AU11" s="17">
        <v>0.25267660144350301</v>
      </c>
      <c r="AV11" s="17">
        <v>0.33103926697968</v>
      </c>
      <c r="AW11" s="17">
        <v>0.29856717786870701</v>
      </c>
      <c r="AX11" s="17">
        <v>0.24255823316994299</v>
      </c>
      <c r="AY11" s="17">
        <v>0.20061191577021001</v>
      </c>
    </row>
    <row r="12" spans="2:51" x14ac:dyDescent="0.35">
      <c r="B12" s="18" t="s">
        <v>385</v>
      </c>
      <c r="C12" s="17">
        <v>8.8196644428989904E-2</v>
      </c>
      <c r="D12" s="17">
        <v>8.5394566427454105E-2</v>
      </c>
      <c r="E12" s="17">
        <v>9.2201719961911704E-2</v>
      </c>
      <c r="F12" s="17"/>
      <c r="G12" s="17">
        <v>9.0470824984187695E-2</v>
      </c>
      <c r="H12" s="17">
        <v>0.112597455155002</v>
      </c>
      <c r="I12" s="17">
        <v>9.9079730051071901E-2</v>
      </c>
      <c r="J12" s="17">
        <v>0.10278988294352</v>
      </c>
      <c r="K12" s="17">
        <v>7.9515690441478701E-2</v>
      </c>
      <c r="L12" s="17">
        <v>5.3233351921662501E-2</v>
      </c>
      <c r="M12" s="17"/>
      <c r="N12" s="17">
        <v>8.3544230435730296E-2</v>
      </c>
      <c r="O12" s="17">
        <v>0.10961097183638401</v>
      </c>
      <c r="P12" s="17">
        <v>9.7739642563429499E-2</v>
      </c>
      <c r="Q12" s="17">
        <v>5.9481609251808197E-2</v>
      </c>
      <c r="R12" s="17"/>
      <c r="S12" s="17">
        <v>5.4915119671913003E-2</v>
      </c>
      <c r="T12" s="17">
        <v>0.181247324904073</v>
      </c>
      <c r="U12" s="17">
        <v>5.75340197937989E-2</v>
      </c>
      <c r="V12" s="17">
        <v>3.0499860840483499E-2</v>
      </c>
      <c r="W12" s="17">
        <v>0.15211408304820201</v>
      </c>
      <c r="X12" s="17">
        <v>7.3741321069063004E-2</v>
      </c>
      <c r="Y12" s="17">
        <v>0.105566171484646</v>
      </c>
      <c r="Z12" s="17">
        <v>0.14675608856526901</v>
      </c>
      <c r="AA12" s="17">
        <v>6.5113643642568095E-2</v>
      </c>
      <c r="AB12" s="17">
        <v>8.92411168349556E-2</v>
      </c>
      <c r="AC12" s="17">
        <v>0</v>
      </c>
      <c r="AD12" s="17">
        <v>7.0067615211455297E-2</v>
      </c>
      <c r="AE12" s="17"/>
      <c r="AF12" s="17">
        <v>8.32313430585509E-2</v>
      </c>
      <c r="AG12" s="17">
        <v>7.3791116424195405E-2</v>
      </c>
      <c r="AH12" s="17">
        <v>0.13168068991906901</v>
      </c>
      <c r="AI12" s="17"/>
      <c r="AJ12" s="17">
        <v>6.88840503869243E-2</v>
      </c>
      <c r="AK12" s="17">
        <v>9.3790604886686904E-2</v>
      </c>
      <c r="AL12" s="17">
        <v>0.12881387964551799</v>
      </c>
      <c r="AM12" s="17">
        <v>0.28821084453337098</v>
      </c>
      <c r="AN12" s="17">
        <v>0.114507848276101</v>
      </c>
      <c r="AO12" s="17"/>
      <c r="AP12" s="17">
        <v>7.3000947082680595E-2</v>
      </c>
      <c r="AQ12" s="17">
        <v>6.1967550268303598E-2</v>
      </c>
      <c r="AR12" s="17">
        <v>0.13138275289391399</v>
      </c>
      <c r="AS12" s="17"/>
      <c r="AT12" s="17">
        <v>7.0662254958081705E-2</v>
      </c>
      <c r="AU12" s="17">
        <v>9.3655609034218296E-2</v>
      </c>
      <c r="AV12" s="17">
        <v>8.7983129886965494E-2</v>
      </c>
      <c r="AW12" s="17">
        <v>0.163219826924448</v>
      </c>
      <c r="AX12" s="17">
        <v>8.3627159242870897E-2</v>
      </c>
      <c r="AY12" s="17">
        <v>2.8267846056987699E-2</v>
      </c>
    </row>
    <row r="13" spans="2:51" x14ac:dyDescent="0.35">
      <c r="B13" s="18" t="s">
        <v>386</v>
      </c>
      <c r="C13" s="17">
        <v>4.6734945655434401E-2</v>
      </c>
      <c r="D13" s="17">
        <v>5.2740691400615797E-2</v>
      </c>
      <c r="E13" s="17">
        <v>4.0378761697727E-2</v>
      </c>
      <c r="F13" s="17"/>
      <c r="G13" s="17">
        <v>3.3325634338140599E-2</v>
      </c>
      <c r="H13" s="17">
        <v>2.1984596258534099E-2</v>
      </c>
      <c r="I13" s="17">
        <v>4.27164696294225E-2</v>
      </c>
      <c r="J13" s="17">
        <v>1.6132883247012099E-2</v>
      </c>
      <c r="K13" s="17">
        <v>8.88649543418564E-2</v>
      </c>
      <c r="L13" s="17">
        <v>7.0898953129083203E-2</v>
      </c>
      <c r="M13" s="17"/>
      <c r="N13" s="17">
        <v>3.4009917356059599E-2</v>
      </c>
      <c r="O13" s="17">
        <v>3.6132865798203503E-2</v>
      </c>
      <c r="P13" s="17">
        <v>5.2516423585840598E-2</v>
      </c>
      <c r="Q13" s="17">
        <v>5.7849788592707403E-2</v>
      </c>
      <c r="R13" s="17"/>
      <c r="S13" s="17">
        <v>1.91606095931703E-2</v>
      </c>
      <c r="T13" s="17">
        <v>4.7534681955438501E-2</v>
      </c>
      <c r="U13" s="17">
        <v>2.89984206818567E-2</v>
      </c>
      <c r="V13" s="17">
        <v>7.4099516755119194E-2</v>
      </c>
      <c r="W13" s="17">
        <v>7.7952594357902597E-2</v>
      </c>
      <c r="X13" s="17">
        <v>3.20450913875431E-2</v>
      </c>
      <c r="Y13" s="17">
        <v>6.1832737792962E-2</v>
      </c>
      <c r="Z13" s="17">
        <v>3.3872859107358898E-2</v>
      </c>
      <c r="AA13" s="17">
        <v>6.2682195923255302E-2</v>
      </c>
      <c r="AB13" s="17">
        <v>6.2703012071645997E-2</v>
      </c>
      <c r="AC13" s="17">
        <v>0</v>
      </c>
      <c r="AD13" s="17">
        <v>4.1555981853194202E-2</v>
      </c>
      <c r="AE13" s="17"/>
      <c r="AF13" s="17">
        <v>5.6831172540934997E-2</v>
      </c>
      <c r="AG13" s="17">
        <v>4.6169797019419902E-2</v>
      </c>
      <c r="AH13" s="17">
        <v>2.9242188888752501E-2</v>
      </c>
      <c r="AI13" s="17"/>
      <c r="AJ13" s="17">
        <v>6.6754945378799793E-2</v>
      </c>
      <c r="AK13" s="17">
        <v>2.3575921349674501E-2</v>
      </c>
      <c r="AL13" s="17">
        <v>3.1181547165720799E-2</v>
      </c>
      <c r="AM13" s="17">
        <v>0</v>
      </c>
      <c r="AN13" s="17">
        <v>3.93569673584378E-2</v>
      </c>
      <c r="AO13" s="17"/>
      <c r="AP13" s="17">
        <v>3.2976579510893098E-2</v>
      </c>
      <c r="AQ13" s="17">
        <v>2.4699257549968798E-2</v>
      </c>
      <c r="AR13" s="17">
        <v>7.8637027886432398E-2</v>
      </c>
      <c r="AS13" s="17"/>
      <c r="AT13" s="17">
        <v>6.6369929435815003E-2</v>
      </c>
      <c r="AU13" s="17">
        <v>1.7411342605222799E-2</v>
      </c>
      <c r="AV13" s="17">
        <v>8.9620869266822806E-2</v>
      </c>
      <c r="AW13" s="17">
        <v>3.8859731238190302E-2</v>
      </c>
      <c r="AX13" s="17">
        <v>3.0207477295725399E-2</v>
      </c>
      <c r="AY13" s="17">
        <v>0.10759659996596201</v>
      </c>
    </row>
    <row r="14" spans="2:51" x14ac:dyDescent="0.35">
      <c r="B14" s="18" t="s">
        <v>72</v>
      </c>
      <c r="C14" s="17">
        <v>4.2262944637149497E-2</v>
      </c>
      <c r="D14" s="17">
        <v>2.83203409630008E-2</v>
      </c>
      <c r="E14" s="17">
        <v>5.8443762220260299E-2</v>
      </c>
      <c r="F14" s="17"/>
      <c r="G14" s="17">
        <v>2.26784085378978E-2</v>
      </c>
      <c r="H14" s="17">
        <v>4.0148359504527401E-2</v>
      </c>
      <c r="I14" s="17">
        <v>5.3198469225879903E-2</v>
      </c>
      <c r="J14" s="17">
        <v>3.8887889289845497E-2</v>
      </c>
      <c r="K14" s="17">
        <v>5.2580338269973402E-2</v>
      </c>
      <c r="L14" s="17">
        <v>4.1608993406508601E-2</v>
      </c>
      <c r="M14" s="17"/>
      <c r="N14" s="17">
        <v>2.0025263023051399E-2</v>
      </c>
      <c r="O14" s="17">
        <v>3.3635364391441401E-2</v>
      </c>
      <c r="P14" s="17">
        <v>3.86840016815252E-2</v>
      </c>
      <c r="Q14" s="17">
        <v>8.2640155357361106E-2</v>
      </c>
      <c r="R14" s="17"/>
      <c r="S14" s="17">
        <v>7.3491576593626207E-2</v>
      </c>
      <c r="T14" s="17">
        <v>7.0421958474644095E-2</v>
      </c>
      <c r="U14" s="17">
        <v>4.1076883252568197E-2</v>
      </c>
      <c r="V14" s="17">
        <v>1.46518934403335E-2</v>
      </c>
      <c r="W14" s="17">
        <v>1.86154972351372E-2</v>
      </c>
      <c r="X14" s="17">
        <v>2.6904951879744499E-2</v>
      </c>
      <c r="Y14" s="17">
        <v>1.4630590414529901E-2</v>
      </c>
      <c r="Z14" s="17">
        <v>0.103358917604159</v>
      </c>
      <c r="AA14" s="17">
        <v>2.33570678524932E-2</v>
      </c>
      <c r="AB14" s="17">
        <v>6.7131571471678905E-2</v>
      </c>
      <c r="AC14" s="17">
        <v>3.7343438754566E-2</v>
      </c>
      <c r="AD14" s="17">
        <v>0</v>
      </c>
      <c r="AE14" s="17"/>
      <c r="AF14" s="17">
        <v>5.3077396880500498E-2</v>
      </c>
      <c r="AG14" s="17">
        <v>3.7728443312384001E-2</v>
      </c>
      <c r="AH14" s="17">
        <v>3.35645437970227E-2</v>
      </c>
      <c r="AI14" s="17"/>
      <c r="AJ14" s="17">
        <v>4.8851329951962799E-2</v>
      </c>
      <c r="AK14" s="17">
        <v>4.7027722376688202E-2</v>
      </c>
      <c r="AL14" s="17">
        <v>3.1377524467845801E-2</v>
      </c>
      <c r="AM14" s="17">
        <v>8.6310550057627597E-2</v>
      </c>
      <c r="AN14" s="17">
        <v>2.0944058195008101E-2</v>
      </c>
      <c r="AO14" s="17"/>
      <c r="AP14" s="17">
        <v>2.85085543314408E-2</v>
      </c>
      <c r="AQ14" s="17">
        <v>3.7746692328925198E-2</v>
      </c>
      <c r="AR14" s="17">
        <v>1.6722749597583401E-2</v>
      </c>
      <c r="AS14" s="17"/>
      <c r="AT14" s="17">
        <v>3.2559174469538099E-2</v>
      </c>
      <c r="AU14" s="17">
        <v>4.4811349501193601E-2</v>
      </c>
      <c r="AV14" s="17">
        <v>0</v>
      </c>
      <c r="AW14" s="17">
        <v>0.101055953610486</v>
      </c>
      <c r="AX14" s="17">
        <v>4.1244844978011799E-2</v>
      </c>
      <c r="AY14" s="17">
        <v>2.9946425581003501E-2</v>
      </c>
    </row>
    <row r="15" spans="2:51" x14ac:dyDescent="0.35">
      <c r="B15" s="18" t="s">
        <v>387</v>
      </c>
      <c r="C15" s="20">
        <v>0.58736642731012501</v>
      </c>
      <c r="D15" s="20">
        <v>0.60209108363225405</v>
      </c>
      <c r="E15" s="20">
        <v>0.57035043748958303</v>
      </c>
      <c r="F15" s="20"/>
      <c r="G15" s="20">
        <v>0.59311898240058702</v>
      </c>
      <c r="H15" s="20">
        <v>0.53965810464797004</v>
      </c>
      <c r="I15" s="20">
        <v>0.58599367738401498</v>
      </c>
      <c r="J15" s="20">
        <v>0.57398749468668597</v>
      </c>
      <c r="K15" s="20">
        <v>0.56665168262392496</v>
      </c>
      <c r="L15" s="20">
        <v>0.64982669257530701</v>
      </c>
      <c r="M15" s="20"/>
      <c r="N15" s="20">
        <v>0.59103475846505604</v>
      </c>
      <c r="O15" s="20">
        <v>0.59719935218554898</v>
      </c>
      <c r="P15" s="20">
        <v>0.63642307512054497</v>
      </c>
      <c r="Q15" s="20">
        <v>0.53916227122005</v>
      </c>
      <c r="R15" s="20"/>
      <c r="S15" s="20">
        <v>0.54390992410823302</v>
      </c>
      <c r="T15" s="20">
        <v>0.55339906415079598</v>
      </c>
      <c r="U15" s="20">
        <v>0.63289464155563901</v>
      </c>
      <c r="V15" s="20">
        <v>0.54152334892389398</v>
      </c>
      <c r="W15" s="20">
        <v>0.57835532608223095</v>
      </c>
      <c r="X15" s="20">
        <v>0.64890510052819605</v>
      </c>
      <c r="Y15" s="20">
        <v>0.61385723771381095</v>
      </c>
      <c r="Z15" s="20">
        <v>0.55003319037462595</v>
      </c>
      <c r="AA15" s="20">
        <v>0.65781960225446401</v>
      </c>
      <c r="AB15" s="20">
        <v>0.48309639189057402</v>
      </c>
      <c r="AC15" s="20">
        <v>0.58102071291042701</v>
      </c>
      <c r="AD15" s="20">
        <v>0.70611267428351399</v>
      </c>
      <c r="AE15" s="20"/>
      <c r="AF15" s="20">
        <v>0.58869405020140497</v>
      </c>
      <c r="AG15" s="20">
        <v>0.61762703535251195</v>
      </c>
      <c r="AH15" s="20">
        <v>0.490050664625646</v>
      </c>
      <c r="AI15" s="20"/>
      <c r="AJ15" s="20">
        <v>0.61845276580935304</v>
      </c>
      <c r="AK15" s="20">
        <v>0.58412837397213202</v>
      </c>
      <c r="AL15" s="20">
        <v>0.55123055752834804</v>
      </c>
      <c r="AM15" s="20">
        <v>0.455729999770427</v>
      </c>
      <c r="AN15" s="20">
        <v>0.53015081679814902</v>
      </c>
      <c r="AO15" s="20"/>
      <c r="AP15" s="20">
        <v>0.66850535730097305</v>
      </c>
      <c r="AQ15" s="20">
        <v>0.62051731034622704</v>
      </c>
      <c r="AR15" s="20">
        <v>0.50106263614490898</v>
      </c>
      <c r="AS15" s="20"/>
      <c r="AT15" s="20">
        <v>0.65642891582875595</v>
      </c>
      <c r="AU15" s="20">
        <v>0.59144509741586204</v>
      </c>
      <c r="AV15" s="20">
        <v>0.491356733866531</v>
      </c>
      <c r="AW15" s="20">
        <v>0.39829731035816801</v>
      </c>
      <c r="AX15" s="20">
        <v>0.60236228531344904</v>
      </c>
      <c r="AY15" s="20">
        <v>0.63357721262583699</v>
      </c>
    </row>
    <row r="16" spans="2:51" x14ac:dyDescent="0.35">
      <c r="B16" s="18" t="s">
        <v>388</v>
      </c>
      <c r="C16" s="20">
        <v>0.13493159008442401</v>
      </c>
      <c r="D16" s="20">
        <v>0.13813525782807001</v>
      </c>
      <c r="E16" s="20">
        <v>0.13258048165963901</v>
      </c>
      <c r="F16" s="20"/>
      <c r="G16" s="20">
        <v>0.123796459322328</v>
      </c>
      <c r="H16" s="20">
        <v>0.13458205141353599</v>
      </c>
      <c r="I16" s="20">
        <v>0.14179619968049401</v>
      </c>
      <c r="J16" s="20">
        <v>0.11892276619053201</v>
      </c>
      <c r="K16" s="20">
        <v>0.168380644783335</v>
      </c>
      <c r="L16" s="20">
        <v>0.124132305050746</v>
      </c>
      <c r="M16" s="20"/>
      <c r="N16" s="20">
        <v>0.11755414779179001</v>
      </c>
      <c r="O16" s="20">
        <v>0.14574383763458801</v>
      </c>
      <c r="P16" s="20">
        <v>0.15025606614927001</v>
      </c>
      <c r="Q16" s="20">
        <v>0.117331397844516</v>
      </c>
      <c r="R16" s="20"/>
      <c r="S16" s="20">
        <v>7.4075729265083295E-2</v>
      </c>
      <c r="T16" s="20">
        <v>0.228782006859511</v>
      </c>
      <c r="U16" s="20">
        <v>8.65324404756556E-2</v>
      </c>
      <c r="V16" s="20">
        <v>0.104599377595603</v>
      </c>
      <c r="W16" s="20">
        <v>0.23006667740610501</v>
      </c>
      <c r="X16" s="20">
        <v>0.105786412456606</v>
      </c>
      <c r="Y16" s="20">
        <v>0.167398909277608</v>
      </c>
      <c r="Z16" s="20">
        <v>0.18062894767262799</v>
      </c>
      <c r="AA16" s="20">
        <v>0.12779583956582299</v>
      </c>
      <c r="AB16" s="20">
        <v>0.151944128906602</v>
      </c>
      <c r="AC16" s="20">
        <v>0</v>
      </c>
      <c r="AD16" s="20">
        <v>0.111623597064649</v>
      </c>
      <c r="AE16" s="20"/>
      <c r="AF16" s="20">
        <v>0.14006251559948599</v>
      </c>
      <c r="AG16" s="20">
        <v>0.11996091344361499</v>
      </c>
      <c r="AH16" s="20">
        <v>0.160922878807821</v>
      </c>
      <c r="AI16" s="20"/>
      <c r="AJ16" s="20">
        <v>0.135638995765724</v>
      </c>
      <c r="AK16" s="20">
        <v>0.117366526236361</v>
      </c>
      <c r="AL16" s="20">
        <v>0.15999542681123899</v>
      </c>
      <c r="AM16" s="20">
        <v>0.28821084453337098</v>
      </c>
      <c r="AN16" s="20">
        <v>0.15386481563453899</v>
      </c>
      <c r="AO16" s="20"/>
      <c r="AP16" s="20">
        <v>0.105977526593574</v>
      </c>
      <c r="AQ16" s="20">
        <v>8.6666807818272296E-2</v>
      </c>
      <c r="AR16" s="20">
        <v>0.210019780780347</v>
      </c>
      <c r="AS16" s="20"/>
      <c r="AT16" s="20">
        <v>0.137032184393897</v>
      </c>
      <c r="AU16" s="20">
        <v>0.111066951639441</v>
      </c>
      <c r="AV16" s="20">
        <v>0.17760399915378799</v>
      </c>
      <c r="AW16" s="20">
        <v>0.20207955816263901</v>
      </c>
      <c r="AX16" s="20">
        <v>0.113834636538596</v>
      </c>
      <c r="AY16" s="20">
        <v>0.135864446022949</v>
      </c>
    </row>
    <row r="17" spans="2:51" x14ac:dyDescent="0.35">
      <c r="B17" s="18" t="s">
        <v>86</v>
      </c>
      <c r="C17" s="21">
        <v>0.45243483722570099</v>
      </c>
      <c r="D17" s="21">
        <v>0.46395582580418399</v>
      </c>
      <c r="E17" s="21">
        <v>0.43776995582994499</v>
      </c>
      <c r="F17" s="21"/>
      <c r="G17" s="21">
        <v>0.469322523078259</v>
      </c>
      <c r="H17" s="21">
        <v>0.40507605323443402</v>
      </c>
      <c r="I17" s="21">
        <v>0.44419747770352103</v>
      </c>
      <c r="J17" s="21">
        <v>0.45506472849615298</v>
      </c>
      <c r="K17" s="21">
        <v>0.39827103784058998</v>
      </c>
      <c r="L17" s="21">
        <v>0.52569438752456199</v>
      </c>
      <c r="M17" s="21"/>
      <c r="N17" s="21">
        <v>0.47348061067326602</v>
      </c>
      <c r="O17" s="21">
        <v>0.451455514550961</v>
      </c>
      <c r="P17" s="21">
        <v>0.48616700897127502</v>
      </c>
      <c r="Q17" s="21">
        <v>0.42183087337553399</v>
      </c>
      <c r="R17" s="21"/>
      <c r="S17" s="21">
        <v>0.46983419484314898</v>
      </c>
      <c r="T17" s="21">
        <v>0.32461705729128398</v>
      </c>
      <c r="U17" s="21">
        <v>0.54636220107998301</v>
      </c>
      <c r="V17" s="21">
        <v>0.43692397132829103</v>
      </c>
      <c r="W17" s="21">
        <v>0.34828864867612602</v>
      </c>
      <c r="X17" s="21">
        <v>0.54311868807159003</v>
      </c>
      <c r="Y17" s="21">
        <v>0.44645832843620298</v>
      </c>
      <c r="Z17" s="21">
        <v>0.36940424270199901</v>
      </c>
      <c r="AA17" s="21">
        <v>0.53002376268864104</v>
      </c>
      <c r="AB17" s="21">
        <v>0.33115226298397299</v>
      </c>
      <c r="AC17" s="21">
        <v>0.58102071291042701</v>
      </c>
      <c r="AD17" s="21">
        <v>0.59448907721886501</v>
      </c>
      <c r="AE17" s="21"/>
      <c r="AF17" s="21">
        <v>0.44863153460191901</v>
      </c>
      <c r="AG17" s="21">
        <v>0.49766612190889697</v>
      </c>
      <c r="AH17" s="21">
        <v>0.32912778581782498</v>
      </c>
      <c r="AI17" s="21"/>
      <c r="AJ17" s="21">
        <v>0.48281377004362902</v>
      </c>
      <c r="AK17" s="21">
        <v>0.46676184773577101</v>
      </c>
      <c r="AL17" s="21">
        <v>0.39123513071710903</v>
      </c>
      <c r="AM17" s="21">
        <v>0.16751915523705599</v>
      </c>
      <c r="AN17" s="21">
        <v>0.37628600116361</v>
      </c>
      <c r="AO17" s="21"/>
      <c r="AP17" s="21">
        <v>0.56252783070739898</v>
      </c>
      <c r="AQ17" s="21">
        <v>0.53385050252795496</v>
      </c>
      <c r="AR17" s="21">
        <v>0.29104285536456198</v>
      </c>
      <c r="AS17" s="21"/>
      <c r="AT17" s="21">
        <v>0.51939673143485898</v>
      </c>
      <c r="AU17" s="21">
        <v>0.48037814577642102</v>
      </c>
      <c r="AV17" s="21">
        <v>0.31375273471274301</v>
      </c>
      <c r="AW17" s="21">
        <v>0.196217752195529</v>
      </c>
      <c r="AX17" s="21">
        <v>0.488527648774853</v>
      </c>
      <c r="AY17" s="21">
        <v>0.49771276660288799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Y22"/>
  <sheetViews>
    <sheetView showGridLines="0" workbookViewId="0">
      <pane xSplit="2" topLeftCell="C1" activePane="topRight" state="frozen"/>
      <selection activeCell="B19" sqref="B19"/>
      <selection pane="topRight" activeCell="E15" sqref="E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7.5082985414294007E-2</v>
      </c>
      <c r="D9" s="17">
        <v>8.3275110593845098E-2</v>
      </c>
      <c r="E9" s="17">
        <v>6.3702407816060805E-2</v>
      </c>
      <c r="F9" s="17"/>
      <c r="G9" s="17">
        <v>8.7745869921734804E-2</v>
      </c>
      <c r="H9" s="17">
        <v>8.5000615493964704E-2</v>
      </c>
      <c r="I9" s="17">
        <v>0.104065556908311</v>
      </c>
      <c r="J9" s="17">
        <v>5.9710139269309702E-2</v>
      </c>
      <c r="K9" s="17">
        <v>9.7757510951899801E-2</v>
      </c>
      <c r="L9" s="17">
        <v>3.1977014555743401E-2</v>
      </c>
      <c r="M9" s="17"/>
      <c r="N9" s="17">
        <v>9.9082230115321204E-2</v>
      </c>
      <c r="O9" s="17">
        <v>6.3272199326430398E-2</v>
      </c>
      <c r="P9" s="17">
        <v>6.4020379528229102E-2</v>
      </c>
      <c r="Q9" s="17">
        <v>7.0019848338119806E-2</v>
      </c>
      <c r="R9" s="17"/>
      <c r="S9" s="17">
        <v>0.17947300329385099</v>
      </c>
      <c r="T9" s="17">
        <v>5.1325398002475098E-2</v>
      </c>
      <c r="U9" s="17">
        <v>0.105857539963638</v>
      </c>
      <c r="V9" s="17">
        <v>4.5863834933679903E-2</v>
      </c>
      <c r="W9" s="17">
        <v>9.4122976749185294E-2</v>
      </c>
      <c r="X9" s="17">
        <v>6.8475299317588098E-2</v>
      </c>
      <c r="Y9" s="17">
        <v>6.5726324365099606E-2</v>
      </c>
      <c r="Z9" s="17">
        <v>3.5151821753205602E-2</v>
      </c>
      <c r="AA9" s="17">
        <v>5.2960938215652897E-2</v>
      </c>
      <c r="AB9" s="17">
        <v>3.3250557693339497E-2</v>
      </c>
      <c r="AC9" s="17">
        <v>9.2116687068095393E-2</v>
      </c>
      <c r="AD9" s="17">
        <v>0</v>
      </c>
      <c r="AE9" s="17"/>
      <c r="AF9" s="17">
        <v>5.3693028807362701E-2</v>
      </c>
      <c r="AG9" s="17">
        <v>9.7626415470820002E-2</v>
      </c>
      <c r="AH9" s="17">
        <v>6.6035455056021597E-2</v>
      </c>
      <c r="AI9" s="17"/>
      <c r="AJ9" s="17">
        <v>6.2307271697970797E-2</v>
      </c>
      <c r="AK9" s="17">
        <v>0.13686535512157599</v>
      </c>
      <c r="AL9" s="17">
        <v>1.445334917949E-2</v>
      </c>
      <c r="AM9" s="17">
        <v>0</v>
      </c>
      <c r="AN9" s="17">
        <v>7.8661682277881201E-2</v>
      </c>
      <c r="AO9" s="17"/>
      <c r="AP9" s="17">
        <v>5.6561202728023501E-2</v>
      </c>
      <c r="AQ9" s="17">
        <v>0.104237777515303</v>
      </c>
      <c r="AR9" s="17">
        <v>9.4240823406288698E-2</v>
      </c>
      <c r="AS9" s="17"/>
      <c r="AT9" s="17">
        <v>3.66156703120896E-2</v>
      </c>
      <c r="AU9" s="17">
        <v>6.1443605648608998E-2</v>
      </c>
      <c r="AV9" s="17">
        <v>0.152976118797503</v>
      </c>
      <c r="AW9" s="17">
        <v>6.0880284562088299E-2</v>
      </c>
      <c r="AX9" s="17">
        <v>0.140336978492933</v>
      </c>
      <c r="AY9" s="17">
        <v>5.5989924173173403E-2</v>
      </c>
    </row>
    <row r="10" spans="2:51" x14ac:dyDescent="0.35">
      <c r="B10" s="18" t="s">
        <v>383</v>
      </c>
      <c r="C10" s="17">
        <v>0.35160043262005702</v>
      </c>
      <c r="D10" s="17">
        <v>0.322999169511897</v>
      </c>
      <c r="E10" s="17">
        <v>0.38066409470103102</v>
      </c>
      <c r="F10" s="17"/>
      <c r="G10" s="17">
        <v>0.387590182939693</v>
      </c>
      <c r="H10" s="17">
        <v>0.38841690278635299</v>
      </c>
      <c r="I10" s="17">
        <v>0.42368611871247702</v>
      </c>
      <c r="J10" s="17">
        <v>0.35780362973280699</v>
      </c>
      <c r="K10" s="17">
        <v>0.34384102330146898</v>
      </c>
      <c r="L10" s="17">
        <v>0.24432450982553999</v>
      </c>
      <c r="M10" s="17"/>
      <c r="N10" s="17">
        <v>0.37693065795463698</v>
      </c>
      <c r="O10" s="17">
        <v>0.37079114573990102</v>
      </c>
      <c r="P10" s="17">
        <v>0.36087754452229198</v>
      </c>
      <c r="Q10" s="17">
        <v>0.30011483589444099</v>
      </c>
      <c r="R10" s="17"/>
      <c r="S10" s="17">
        <v>0.27961236408967599</v>
      </c>
      <c r="T10" s="17">
        <v>0.289398708253499</v>
      </c>
      <c r="U10" s="17">
        <v>0.40925158352018798</v>
      </c>
      <c r="V10" s="17">
        <v>0.31090652902320298</v>
      </c>
      <c r="W10" s="17">
        <v>0.37612014884774297</v>
      </c>
      <c r="X10" s="17">
        <v>0.35159237948733402</v>
      </c>
      <c r="Y10" s="17">
        <v>0.43443651419337198</v>
      </c>
      <c r="Z10" s="17">
        <v>0.25108516726760199</v>
      </c>
      <c r="AA10" s="17">
        <v>0.41627327116483198</v>
      </c>
      <c r="AB10" s="17">
        <v>0.37397865968621602</v>
      </c>
      <c r="AC10" s="17">
        <v>0.36559742204888601</v>
      </c>
      <c r="AD10" s="17">
        <v>0.40023922278268698</v>
      </c>
      <c r="AE10" s="17"/>
      <c r="AF10" s="17">
        <v>0.28437565461769099</v>
      </c>
      <c r="AG10" s="17">
        <v>0.41832860281761702</v>
      </c>
      <c r="AH10" s="17">
        <v>0.31111917780742199</v>
      </c>
      <c r="AI10" s="17"/>
      <c r="AJ10" s="17">
        <v>0.29750164541810997</v>
      </c>
      <c r="AK10" s="17">
        <v>0.38067454011231899</v>
      </c>
      <c r="AL10" s="17">
        <v>0.40607775899585102</v>
      </c>
      <c r="AM10" s="17">
        <v>9.0519235255907396E-2</v>
      </c>
      <c r="AN10" s="17">
        <v>0.30078958421563501</v>
      </c>
      <c r="AO10" s="17"/>
      <c r="AP10" s="17">
        <v>0.27543840021690202</v>
      </c>
      <c r="AQ10" s="17">
        <v>0.42244708586591101</v>
      </c>
      <c r="AR10" s="17">
        <v>0.46922757382208702</v>
      </c>
      <c r="AS10" s="17"/>
      <c r="AT10" s="17">
        <v>0.30682602992616498</v>
      </c>
      <c r="AU10" s="17">
        <v>0.42096432309201998</v>
      </c>
      <c r="AV10" s="17">
        <v>0.25017265404396299</v>
      </c>
      <c r="AW10" s="17">
        <v>0.30159126288215798</v>
      </c>
      <c r="AX10" s="17">
        <v>0.41428858373010702</v>
      </c>
      <c r="AY10" s="17">
        <v>0.26288560581558801</v>
      </c>
    </row>
    <row r="11" spans="2:51" x14ac:dyDescent="0.35">
      <c r="B11" s="18" t="s">
        <v>384</v>
      </c>
      <c r="C11" s="17">
        <v>0.26533600144298902</v>
      </c>
      <c r="D11" s="17">
        <v>0.28067276482266001</v>
      </c>
      <c r="E11" s="17">
        <v>0.25048390750660199</v>
      </c>
      <c r="F11" s="17"/>
      <c r="G11" s="17">
        <v>0.2161834443383</v>
      </c>
      <c r="H11" s="17">
        <v>0.32552685174663298</v>
      </c>
      <c r="I11" s="17">
        <v>0.262983381892965</v>
      </c>
      <c r="J11" s="17">
        <v>0.266069563751274</v>
      </c>
      <c r="K11" s="17">
        <v>0.20465663670208001</v>
      </c>
      <c r="L11" s="17">
        <v>0.288447663001348</v>
      </c>
      <c r="M11" s="17"/>
      <c r="N11" s="17">
        <v>0.25910923557417498</v>
      </c>
      <c r="O11" s="17">
        <v>0.24439867380034699</v>
      </c>
      <c r="P11" s="17">
        <v>0.29083939982950102</v>
      </c>
      <c r="Q11" s="17">
        <v>0.26952524334695399</v>
      </c>
      <c r="R11" s="17"/>
      <c r="S11" s="17">
        <v>0.274374176656633</v>
      </c>
      <c r="T11" s="17">
        <v>0.25662843800921598</v>
      </c>
      <c r="U11" s="17">
        <v>0.16368942578776699</v>
      </c>
      <c r="V11" s="17">
        <v>0.31977701900835698</v>
      </c>
      <c r="W11" s="17">
        <v>0.21866763495001099</v>
      </c>
      <c r="X11" s="17">
        <v>0.301254594514765</v>
      </c>
      <c r="Y11" s="17">
        <v>0.22508055067447699</v>
      </c>
      <c r="Z11" s="17">
        <v>0.36326780568829298</v>
      </c>
      <c r="AA11" s="17">
        <v>0.20460183626494199</v>
      </c>
      <c r="AB11" s="17">
        <v>0.37742143672392098</v>
      </c>
      <c r="AC11" s="17">
        <v>0.284777425413067</v>
      </c>
      <c r="AD11" s="17">
        <v>0.22481259843585</v>
      </c>
      <c r="AE11" s="17"/>
      <c r="AF11" s="17">
        <v>0.264418170510554</v>
      </c>
      <c r="AG11" s="17">
        <v>0.246098425724805</v>
      </c>
      <c r="AH11" s="17">
        <v>0.30925394356809799</v>
      </c>
      <c r="AI11" s="17"/>
      <c r="AJ11" s="17">
        <v>0.25222104420390401</v>
      </c>
      <c r="AK11" s="17">
        <v>0.27579434338079001</v>
      </c>
      <c r="AL11" s="17">
        <v>0.23032649679490699</v>
      </c>
      <c r="AM11" s="17">
        <v>0.26229659016263801</v>
      </c>
      <c r="AN11" s="17">
        <v>0.30787409072622202</v>
      </c>
      <c r="AO11" s="17"/>
      <c r="AP11" s="17">
        <v>0.308586584032841</v>
      </c>
      <c r="AQ11" s="17">
        <v>0.26413982944585301</v>
      </c>
      <c r="AR11" s="17">
        <v>0.200074562680223</v>
      </c>
      <c r="AS11" s="17"/>
      <c r="AT11" s="17">
        <v>0.27632897971366599</v>
      </c>
      <c r="AU11" s="17">
        <v>0.24383124739119999</v>
      </c>
      <c r="AV11" s="17">
        <v>0.398246491449186</v>
      </c>
      <c r="AW11" s="17">
        <v>0.24246442006955299</v>
      </c>
      <c r="AX11" s="17">
        <v>0.24674567750961901</v>
      </c>
      <c r="AY11" s="17">
        <v>0.19708468573568899</v>
      </c>
    </row>
    <row r="12" spans="2:51" x14ac:dyDescent="0.35">
      <c r="B12" s="18" t="s">
        <v>385</v>
      </c>
      <c r="C12" s="17">
        <v>0.145087883100987</v>
      </c>
      <c r="D12" s="17">
        <v>0.16269670766793601</v>
      </c>
      <c r="E12" s="17">
        <v>0.126527751777952</v>
      </c>
      <c r="F12" s="17"/>
      <c r="G12" s="17">
        <v>0.19575485394071901</v>
      </c>
      <c r="H12" s="17">
        <v>0.12440728984174999</v>
      </c>
      <c r="I12" s="17">
        <v>9.7740817365745206E-2</v>
      </c>
      <c r="J12" s="17">
        <v>0.113021576770874</v>
      </c>
      <c r="K12" s="17">
        <v>0.114799176205603</v>
      </c>
      <c r="L12" s="17">
        <v>0.21709897329615599</v>
      </c>
      <c r="M12" s="17"/>
      <c r="N12" s="17">
        <v>0.12292146306701</v>
      </c>
      <c r="O12" s="17">
        <v>0.15387216072947299</v>
      </c>
      <c r="P12" s="17">
        <v>0.156703947145722</v>
      </c>
      <c r="Q12" s="17">
        <v>0.14996458234271401</v>
      </c>
      <c r="R12" s="17"/>
      <c r="S12" s="17">
        <v>0.115051928082892</v>
      </c>
      <c r="T12" s="17">
        <v>0.21317556645181701</v>
      </c>
      <c r="U12" s="17">
        <v>0.108668617983632</v>
      </c>
      <c r="V12" s="17">
        <v>9.0336609016549094E-2</v>
      </c>
      <c r="W12" s="17">
        <v>0.12576094668368801</v>
      </c>
      <c r="X12" s="17">
        <v>0.15390551681523901</v>
      </c>
      <c r="Y12" s="17">
        <v>0.14005715031026</v>
      </c>
      <c r="Z12" s="17">
        <v>0.18153773199764001</v>
      </c>
      <c r="AA12" s="17">
        <v>0.16614917226988701</v>
      </c>
      <c r="AB12" s="17">
        <v>8.0810774766826798E-2</v>
      </c>
      <c r="AC12" s="17">
        <v>0.18788857943412399</v>
      </c>
      <c r="AD12" s="17">
        <v>0.21227644720633199</v>
      </c>
      <c r="AE12" s="17"/>
      <c r="AF12" s="17">
        <v>0.15974179757406201</v>
      </c>
      <c r="AG12" s="17">
        <v>0.136610965489049</v>
      </c>
      <c r="AH12" s="17">
        <v>0.146498798470239</v>
      </c>
      <c r="AI12" s="17"/>
      <c r="AJ12" s="17">
        <v>0.152965421996587</v>
      </c>
      <c r="AK12" s="17">
        <v>0.10286179111226799</v>
      </c>
      <c r="AL12" s="17">
        <v>0.268251171948379</v>
      </c>
      <c r="AM12" s="17">
        <v>0.31731086852588303</v>
      </c>
      <c r="AN12" s="17">
        <v>0.15694402175152899</v>
      </c>
      <c r="AO12" s="17"/>
      <c r="AP12" s="17">
        <v>0.176459569572435</v>
      </c>
      <c r="AQ12" s="17">
        <v>0.12064728778641901</v>
      </c>
      <c r="AR12" s="17">
        <v>0.18126410533370399</v>
      </c>
      <c r="AS12" s="17"/>
      <c r="AT12" s="17">
        <v>0.161138799134874</v>
      </c>
      <c r="AU12" s="17">
        <v>0.14091887817938101</v>
      </c>
      <c r="AV12" s="17">
        <v>9.7957042856258406E-2</v>
      </c>
      <c r="AW12" s="17">
        <v>0.228640019226719</v>
      </c>
      <c r="AX12" s="17">
        <v>0.10234946190409</v>
      </c>
      <c r="AY12" s="17">
        <v>0.14388406714059401</v>
      </c>
    </row>
    <row r="13" spans="2:51" x14ac:dyDescent="0.35">
      <c r="B13" s="18" t="s">
        <v>386</v>
      </c>
      <c r="C13" s="17">
        <v>0.117228827095425</v>
      </c>
      <c r="D13" s="17">
        <v>0.12805424802080001</v>
      </c>
      <c r="E13" s="17">
        <v>0.1060834736635</v>
      </c>
      <c r="F13" s="17"/>
      <c r="G13" s="17">
        <v>4.6114561243102099E-2</v>
      </c>
      <c r="H13" s="17">
        <v>4.6962912456317903E-2</v>
      </c>
      <c r="I13" s="17">
        <v>6.5506587448323106E-2</v>
      </c>
      <c r="J13" s="17">
        <v>0.147517778436769</v>
      </c>
      <c r="K13" s="17">
        <v>0.197514699460592</v>
      </c>
      <c r="L13" s="17">
        <v>0.176126576967954</v>
      </c>
      <c r="M13" s="17"/>
      <c r="N13" s="17">
        <v>0.11323734537631901</v>
      </c>
      <c r="O13" s="17">
        <v>0.118975498019687</v>
      </c>
      <c r="P13" s="17">
        <v>8.32413131976288E-2</v>
      </c>
      <c r="Q13" s="17">
        <v>0.144737189979948</v>
      </c>
      <c r="R13" s="17"/>
      <c r="S13" s="17">
        <v>8.6083017533676601E-2</v>
      </c>
      <c r="T13" s="17">
        <v>0.121027081644716</v>
      </c>
      <c r="U13" s="17">
        <v>0.13207753871633701</v>
      </c>
      <c r="V13" s="17">
        <v>0.203940307892467</v>
      </c>
      <c r="W13" s="17">
        <v>0.14975908691810599</v>
      </c>
      <c r="X13" s="17">
        <v>8.3961971184175796E-2</v>
      </c>
      <c r="Y13" s="17">
        <v>0.105109637971658</v>
      </c>
      <c r="Z13" s="17">
        <v>0.134226513023086</v>
      </c>
      <c r="AA13" s="17">
        <v>0.115603284062488</v>
      </c>
      <c r="AB13" s="17">
        <v>0.101391923751185</v>
      </c>
      <c r="AC13" s="17">
        <v>6.9619886035827902E-2</v>
      </c>
      <c r="AD13" s="17">
        <v>0.13108869308531901</v>
      </c>
      <c r="AE13" s="17"/>
      <c r="AF13" s="17">
        <v>0.19292929627825101</v>
      </c>
      <c r="AG13" s="17">
        <v>6.0811872083738297E-2</v>
      </c>
      <c r="AH13" s="17">
        <v>0.11649981429831401</v>
      </c>
      <c r="AI13" s="17"/>
      <c r="AJ13" s="17">
        <v>0.19220597527664601</v>
      </c>
      <c r="AK13" s="17">
        <v>6.1186103459420702E-2</v>
      </c>
      <c r="AL13" s="17">
        <v>3.1181547165720799E-2</v>
      </c>
      <c r="AM13" s="17">
        <v>0.165067198915959</v>
      </c>
      <c r="AN13" s="17">
        <v>0.11207904571444</v>
      </c>
      <c r="AO13" s="17"/>
      <c r="AP13" s="17">
        <v>0.15595676059208999</v>
      </c>
      <c r="AQ13" s="17">
        <v>5.3973438642960399E-2</v>
      </c>
      <c r="AR13" s="17">
        <v>1.7083657444150399E-2</v>
      </c>
      <c r="AS13" s="17"/>
      <c r="AT13" s="17">
        <v>0.18698244158392899</v>
      </c>
      <c r="AU13" s="17">
        <v>7.7816118536191595E-2</v>
      </c>
      <c r="AV13" s="17">
        <v>8.47297141269375E-2</v>
      </c>
      <c r="AW13" s="17">
        <v>8.1457432480908198E-2</v>
      </c>
      <c r="AX13" s="17">
        <v>6.2473047549371601E-2</v>
      </c>
      <c r="AY13" s="17">
        <v>0.247043273939209</v>
      </c>
    </row>
    <row r="14" spans="2:51" x14ac:dyDescent="0.35">
      <c r="B14" s="18" t="s">
        <v>72</v>
      </c>
      <c r="C14" s="17">
        <v>4.5663870326247899E-2</v>
      </c>
      <c r="D14" s="17">
        <v>2.2301999382861301E-2</v>
      </c>
      <c r="E14" s="17">
        <v>7.2538364534854002E-2</v>
      </c>
      <c r="F14" s="17"/>
      <c r="G14" s="17">
        <v>6.6611087616451001E-2</v>
      </c>
      <c r="H14" s="17">
        <v>2.96854276749806E-2</v>
      </c>
      <c r="I14" s="17">
        <v>4.6017537672178803E-2</v>
      </c>
      <c r="J14" s="17">
        <v>5.5877312038965198E-2</v>
      </c>
      <c r="K14" s="17">
        <v>4.1430953378356401E-2</v>
      </c>
      <c r="L14" s="17">
        <v>4.2025262353259103E-2</v>
      </c>
      <c r="M14" s="17"/>
      <c r="N14" s="17">
        <v>2.8719067912537501E-2</v>
      </c>
      <c r="O14" s="17">
        <v>4.8690322384162502E-2</v>
      </c>
      <c r="P14" s="17">
        <v>4.43174157766274E-2</v>
      </c>
      <c r="Q14" s="17">
        <v>6.5638300097822705E-2</v>
      </c>
      <c r="R14" s="17"/>
      <c r="S14" s="17">
        <v>6.5405510343272397E-2</v>
      </c>
      <c r="T14" s="17">
        <v>6.8444807638276303E-2</v>
      </c>
      <c r="U14" s="17">
        <v>8.0455294028439497E-2</v>
      </c>
      <c r="V14" s="17">
        <v>2.9175700125744299E-2</v>
      </c>
      <c r="W14" s="17">
        <v>3.55692058512668E-2</v>
      </c>
      <c r="X14" s="17">
        <v>4.0810238680898302E-2</v>
      </c>
      <c r="Y14" s="17">
        <v>2.9589822485133602E-2</v>
      </c>
      <c r="Z14" s="17">
        <v>3.4730960270172903E-2</v>
      </c>
      <c r="AA14" s="17">
        <v>4.4411498022198299E-2</v>
      </c>
      <c r="AB14" s="17">
        <v>3.3146647378511002E-2</v>
      </c>
      <c r="AC14" s="17">
        <v>0</v>
      </c>
      <c r="AD14" s="17">
        <v>3.15830384898119E-2</v>
      </c>
      <c r="AE14" s="17"/>
      <c r="AF14" s="17">
        <v>4.4842052212080402E-2</v>
      </c>
      <c r="AG14" s="17">
        <v>4.0523718413970601E-2</v>
      </c>
      <c r="AH14" s="17">
        <v>5.0592810799905102E-2</v>
      </c>
      <c r="AI14" s="17"/>
      <c r="AJ14" s="17">
        <v>4.2798641406783203E-2</v>
      </c>
      <c r="AK14" s="17">
        <v>4.26178668136264E-2</v>
      </c>
      <c r="AL14" s="17">
        <v>4.9709675915652202E-2</v>
      </c>
      <c r="AM14" s="17">
        <v>0.164806107139613</v>
      </c>
      <c r="AN14" s="17">
        <v>4.3651575314292097E-2</v>
      </c>
      <c r="AO14" s="17"/>
      <c r="AP14" s="17">
        <v>2.6997482857708099E-2</v>
      </c>
      <c r="AQ14" s="17">
        <v>3.4554580743554102E-2</v>
      </c>
      <c r="AR14" s="17">
        <v>3.8109277313546699E-2</v>
      </c>
      <c r="AS14" s="17"/>
      <c r="AT14" s="17">
        <v>3.2108079329275903E-2</v>
      </c>
      <c r="AU14" s="17">
        <v>5.5025827152598399E-2</v>
      </c>
      <c r="AV14" s="17">
        <v>1.5917978726152301E-2</v>
      </c>
      <c r="AW14" s="17">
        <v>8.4966580778574094E-2</v>
      </c>
      <c r="AX14" s="17">
        <v>3.3806250813879703E-2</v>
      </c>
      <c r="AY14" s="17">
        <v>9.3112443195746797E-2</v>
      </c>
    </row>
    <row r="15" spans="2:51" x14ac:dyDescent="0.35">
      <c r="B15" s="18" t="s">
        <v>387</v>
      </c>
      <c r="C15" s="20">
        <v>0.426683418034351</v>
      </c>
      <c r="D15" s="20">
        <v>0.40627428010574201</v>
      </c>
      <c r="E15" s="20">
        <v>0.44436650251709198</v>
      </c>
      <c r="F15" s="20"/>
      <c r="G15" s="20">
        <v>0.47533605286142799</v>
      </c>
      <c r="H15" s="20">
        <v>0.47341751828031797</v>
      </c>
      <c r="I15" s="20">
        <v>0.52775167562078795</v>
      </c>
      <c r="J15" s="20">
        <v>0.41751376900211701</v>
      </c>
      <c r="K15" s="20">
        <v>0.44159853425336898</v>
      </c>
      <c r="L15" s="20">
        <v>0.27630152438128303</v>
      </c>
      <c r="M15" s="20"/>
      <c r="N15" s="20">
        <v>0.47601288806995801</v>
      </c>
      <c r="O15" s="20">
        <v>0.43406334506633099</v>
      </c>
      <c r="P15" s="20">
        <v>0.42489792405052101</v>
      </c>
      <c r="Q15" s="20">
        <v>0.37013468423256102</v>
      </c>
      <c r="R15" s="20"/>
      <c r="S15" s="20">
        <v>0.45908536738352601</v>
      </c>
      <c r="T15" s="20">
        <v>0.34072410625597399</v>
      </c>
      <c r="U15" s="20">
        <v>0.51510912348382498</v>
      </c>
      <c r="V15" s="20">
        <v>0.356770363956883</v>
      </c>
      <c r="W15" s="20">
        <v>0.47024312559692799</v>
      </c>
      <c r="X15" s="20">
        <v>0.42006767880492202</v>
      </c>
      <c r="Y15" s="20">
        <v>0.50016283855847099</v>
      </c>
      <c r="Z15" s="20">
        <v>0.28623698902080802</v>
      </c>
      <c r="AA15" s="20">
        <v>0.46923420938048399</v>
      </c>
      <c r="AB15" s="20">
        <v>0.40722921737955597</v>
      </c>
      <c r="AC15" s="20">
        <v>0.45771410911698102</v>
      </c>
      <c r="AD15" s="20">
        <v>0.40023922278268698</v>
      </c>
      <c r="AE15" s="20"/>
      <c r="AF15" s="20">
        <v>0.33806868342505297</v>
      </c>
      <c r="AG15" s="20">
        <v>0.51595501828843704</v>
      </c>
      <c r="AH15" s="20">
        <v>0.37715463286344397</v>
      </c>
      <c r="AI15" s="20"/>
      <c r="AJ15" s="20">
        <v>0.35980891711608098</v>
      </c>
      <c r="AK15" s="20">
        <v>0.51753989523389499</v>
      </c>
      <c r="AL15" s="20">
        <v>0.42053110817534101</v>
      </c>
      <c r="AM15" s="20">
        <v>9.0519235255907396E-2</v>
      </c>
      <c r="AN15" s="20">
        <v>0.37945126649351602</v>
      </c>
      <c r="AO15" s="20"/>
      <c r="AP15" s="20">
        <v>0.33199960294492598</v>
      </c>
      <c r="AQ15" s="20">
        <v>0.52668486338121401</v>
      </c>
      <c r="AR15" s="20">
        <v>0.56346839722837605</v>
      </c>
      <c r="AS15" s="20"/>
      <c r="AT15" s="20">
        <v>0.34344170023825399</v>
      </c>
      <c r="AU15" s="20">
        <v>0.48240792874062899</v>
      </c>
      <c r="AV15" s="20">
        <v>0.403148772841466</v>
      </c>
      <c r="AW15" s="20">
        <v>0.36247154744424598</v>
      </c>
      <c r="AX15" s="20">
        <v>0.55462556222304005</v>
      </c>
      <c r="AY15" s="20">
        <v>0.31887552998876101</v>
      </c>
    </row>
    <row r="16" spans="2:51" x14ac:dyDescent="0.35">
      <c r="B16" s="18" t="s">
        <v>388</v>
      </c>
      <c r="C16" s="20">
        <v>0.26231671019641301</v>
      </c>
      <c r="D16" s="20">
        <v>0.29075095568873699</v>
      </c>
      <c r="E16" s="20">
        <v>0.23261122544145199</v>
      </c>
      <c r="F16" s="20"/>
      <c r="G16" s="20">
        <v>0.24186941518382099</v>
      </c>
      <c r="H16" s="20">
        <v>0.17137020229806799</v>
      </c>
      <c r="I16" s="20">
        <v>0.16324740481406799</v>
      </c>
      <c r="J16" s="20">
        <v>0.26053935520764299</v>
      </c>
      <c r="K16" s="20">
        <v>0.31231387566619501</v>
      </c>
      <c r="L16" s="20">
        <v>0.39322555026410999</v>
      </c>
      <c r="M16" s="20"/>
      <c r="N16" s="20">
        <v>0.23615880844332901</v>
      </c>
      <c r="O16" s="20">
        <v>0.27284765874916</v>
      </c>
      <c r="P16" s="20">
        <v>0.23994526034335101</v>
      </c>
      <c r="Q16" s="20">
        <v>0.29470177232266198</v>
      </c>
      <c r="R16" s="20"/>
      <c r="S16" s="20">
        <v>0.201134945616569</v>
      </c>
      <c r="T16" s="20">
        <v>0.33420264809653299</v>
      </c>
      <c r="U16" s="20">
        <v>0.24074615669996799</v>
      </c>
      <c r="V16" s="20">
        <v>0.29427691690901597</v>
      </c>
      <c r="W16" s="20">
        <v>0.275520033601794</v>
      </c>
      <c r="X16" s="20">
        <v>0.23786748799941501</v>
      </c>
      <c r="Y16" s="20">
        <v>0.24516678828191801</v>
      </c>
      <c r="Z16" s="20">
        <v>0.31576424502072598</v>
      </c>
      <c r="AA16" s="20">
        <v>0.281752456332375</v>
      </c>
      <c r="AB16" s="20">
        <v>0.18220269851801199</v>
      </c>
      <c r="AC16" s="20">
        <v>0.25750846546995199</v>
      </c>
      <c r="AD16" s="20">
        <v>0.34336514029165099</v>
      </c>
      <c r="AE16" s="20"/>
      <c r="AF16" s="20">
        <v>0.35267109385231199</v>
      </c>
      <c r="AG16" s="20">
        <v>0.197422837572787</v>
      </c>
      <c r="AH16" s="20">
        <v>0.26299861276855302</v>
      </c>
      <c r="AI16" s="20"/>
      <c r="AJ16" s="20">
        <v>0.34517139727323198</v>
      </c>
      <c r="AK16" s="20">
        <v>0.164047894571688</v>
      </c>
      <c r="AL16" s="20">
        <v>0.29943271911410002</v>
      </c>
      <c r="AM16" s="20">
        <v>0.48237806744184197</v>
      </c>
      <c r="AN16" s="20">
        <v>0.26902306746596899</v>
      </c>
      <c r="AO16" s="20"/>
      <c r="AP16" s="20">
        <v>0.33241633016452499</v>
      </c>
      <c r="AQ16" s="20">
        <v>0.17462072642937901</v>
      </c>
      <c r="AR16" s="20">
        <v>0.19834776277785399</v>
      </c>
      <c r="AS16" s="20"/>
      <c r="AT16" s="20">
        <v>0.34812124071880401</v>
      </c>
      <c r="AU16" s="20">
        <v>0.21873499671557201</v>
      </c>
      <c r="AV16" s="20">
        <v>0.182686756983196</v>
      </c>
      <c r="AW16" s="20">
        <v>0.31009745170762698</v>
      </c>
      <c r="AX16" s="20">
        <v>0.164822509453462</v>
      </c>
      <c r="AY16" s="20">
        <v>0.39092734107980298</v>
      </c>
    </row>
    <row r="17" spans="2:51" x14ac:dyDescent="0.35">
      <c r="B17" s="18" t="s">
        <v>86</v>
      </c>
      <c r="C17" s="21">
        <v>0.164366707837939</v>
      </c>
      <c r="D17" s="21">
        <v>0.115523324417006</v>
      </c>
      <c r="E17" s="21">
        <v>0.21175527707564001</v>
      </c>
      <c r="F17" s="21"/>
      <c r="G17" s="21">
        <v>0.233466637677606</v>
      </c>
      <c r="H17" s="21">
        <v>0.30204731598224999</v>
      </c>
      <c r="I17" s="21">
        <v>0.36450427080671899</v>
      </c>
      <c r="J17" s="21">
        <v>0.15697441379447399</v>
      </c>
      <c r="K17" s="21">
        <v>0.129284658587173</v>
      </c>
      <c r="L17" s="21">
        <v>-0.11692402588282701</v>
      </c>
      <c r="M17" s="21"/>
      <c r="N17" s="21">
        <v>0.239854079626629</v>
      </c>
      <c r="O17" s="21">
        <v>0.16121568631717201</v>
      </c>
      <c r="P17" s="21">
        <v>0.18495266370717001</v>
      </c>
      <c r="Q17" s="21">
        <v>7.54329119098988E-2</v>
      </c>
      <c r="R17" s="21"/>
      <c r="S17" s="21">
        <v>0.25795042176695798</v>
      </c>
      <c r="T17" s="21">
        <v>6.5214581594411104E-3</v>
      </c>
      <c r="U17" s="21">
        <v>0.27436296678385702</v>
      </c>
      <c r="V17" s="21">
        <v>6.2493447047866101E-2</v>
      </c>
      <c r="W17" s="21">
        <v>0.19472309199513499</v>
      </c>
      <c r="X17" s="21">
        <v>0.18220019080550701</v>
      </c>
      <c r="Y17" s="21">
        <v>0.25499605027655298</v>
      </c>
      <c r="Z17" s="21">
        <v>-2.95272559999183E-2</v>
      </c>
      <c r="AA17" s="21">
        <v>0.18748175304810899</v>
      </c>
      <c r="AB17" s="21">
        <v>0.22502651886154401</v>
      </c>
      <c r="AC17" s="21">
        <v>0.200205643647029</v>
      </c>
      <c r="AD17" s="21">
        <v>5.6874082491035802E-2</v>
      </c>
      <c r="AE17" s="21"/>
      <c r="AF17" s="21">
        <v>-1.4602410427258799E-2</v>
      </c>
      <c r="AG17" s="21">
        <v>0.31853218071564998</v>
      </c>
      <c r="AH17" s="21">
        <v>0.11415602009489099</v>
      </c>
      <c r="AI17" s="21"/>
      <c r="AJ17" s="21">
        <v>1.46375198428484E-2</v>
      </c>
      <c r="AK17" s="21">
        <v>0.35349200066220698</v>
      </c>
      <c r="AL17" s="21">
        <v>0.12109838906124</v>
      </c>
      <c r="AM17" s="21">
        <v>-0.39185883218593498</v>
      </c>
      <c r="AN17" s="21">
        <v>0.110428199027547</v>
      </c>
      <c r="AO17" s="21"/>
      <c r="AP17" s="21">
        <v>-4.1672721959862301E-4</v>
      </c>
      <c r="AQ17" s="21">
        <v>0.35206413695183503</v>
      </c>
      <c r="AR17" s="21">
        <v>0.36512063445052201</v>
      </c>
      <c r="AS17" s="21"/>
      <c r="AT17" s="21">
        <v>-4.6795404805495301E-3</v>
      </c>
      <c r="AU17" s="21">
        <v>0.26367293202505698</v>
      </c>
      <c r="AV17" s="21">
        <v>0.22046201585826999</v>
      </c>
      <c r="AW17" s="21">
        <v>5.2374095736618297E-2</v>
      </c>
      <c r="AX17" s="21">
        <v>0.389803052769578</v>
      </c>
      <c r="AY17" s="21">
        <v>-7.2051811091041404E-2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Y22"/>
  <sheetViews>
    <sheetView showGridLines="0" workbookViewId="0">
      <pane xSplit="2" topLeftCell="C1" activePane="topRight" state="frozen"/>
      <selection activeCell="B19" sqref="B19"/>
      <selection pane="topRight" activeCell="E8" sqref="E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0.161653294993817</v>
      </c>
      <c r="D9" s="17">
        <v>0.15452015373165001</v>
      </c>
      <c r="E9" s="17">
        <v>0.16843724835618601</v>
      </c>
      <c r="F9" s="17"/>
      <c r="G9" s="17">
        <v>0.16993286850950501</v>
      </c>
      <c r="H9" s="17">
        <v>0.105132864207333</v>
      </c>
      <c r="I9" s="17">
        <v>0.28878398874615102</v>
      </c>
      <c r="J9" s="17">
        <v>0.20228073719822401</v>
      </c>
      <c r="K9" s="17">
        <v>7.79020071365253E-2</v>
      </c>
      <c r="L9" s="17">
        <v>0.13260492348271299</v>
      </c>
      <c r="M9" s="17"/>
      <c r="N9" s="17">
        <v>0.22078956908535399</v>
      </c>
      <c r="O9" s="17">
        <v>0.121580930548337</v>
      </c>
      <c r="P9" s="17">
        <v>0.14224201195900399</v>
      </c>
      <c r="Q9" s="17">
        <v>0.15230728731791399</v>
      </c>
      <c r="R9" s="17"/>
      <c r="S9" s="17">
        <v>0.18329775717212499</v>
      </c>
      <c r="T9" s="17">
        <v>0.12005921602887</v>
      </c>
      <c r="U9" s="17">
        <v>0.21771830880246101</v>
      </c>
      <c r="V9" s="17">
        <v>0.182382657668582</v>
      </c>
      <c r="W9" s="17">
        <v>0.18033632496627</v>
      </c>
      <c r="X9" s="17">
        <v>0.148892881808179</v>
      </c>
      <c r="Y9" s="17">
        <v>0.19587162063751501</v>
      </c>
      <c r="Z9" s="17">
        <v>0</v>
      </c>
      <c r="AA9" s="17">
        <v>0.1836314355152</v>
      </c>
      <c r="AB9" s="17">
        <v>8.36032375919636E-2</v>
      </c>
      <c r="AC9" s="17">
        <v>0.25643180360513002</v>
      </c>
      <c r="AD9" s="17">
        <v>0.17017923864998</v>
      </c>
      <c r="AE9" s="17"/>
      <c r="AF9" s="17">
        <v>0.155254073123852</v>
      </c>
      <c r="AG9" s="17">
        <v>0.166996340065974</v>
      </c>
      <c r="AH9" s="17">
        <v>0.15052241318510901</v>
      </c>
      <c r="AI9" s="17"/>
      <c r="AJ9" s="17">
        <v>0.165262043704751</v>
      </c>
      <c r="AK9" s="17">
        <v>0.16480197077761399</v>
      </c>
      <c r="AL9" s="17">
        <v>0.10303337081405101</v>
      </c>
      <c r="AM9" s="17">
        <v>0.29145351510679002</v>
      </c>
      <c r="AN9" s="17">
        <v>0.18820583392048801</v>
      </c>
      <c r="AO9" s="17"/>
      <c r="AP9" s="17">
        <v>0.154535319339306</v>
      </c>
      <c r="AQ9" s="17">
        <v>0.169461738427923</v>
      </c>
      <c r="AR9" s="17">
        <v>0.22873766517167801</v>
      </c>
      <c r="AS9" s="17"/>
      <c r="AT9" s="17">
        <v>0.13312322240493199</v>
      </c>
      <c r="AU9" s="17">
        <v>0.18866848500800601</v>
      </c>
      <c r="AV9" s="17">
        <v>0.16880145090141699</v>
      </c>
      <c r="AW9" s="17">
        <v>0.11856761351200799</v>
      </c>
      <c r="AX9" s="17">
        <v>0.179855387951291</v>
      </c>
      <c r="AY9" s="17">
        <v>0.238472902076484</v>
      </c>
    </row>
    <row r="10" spans="2:51" x14ac:dyDescent="0.35">
      <c r="B10" s="18" t="s">
        <v>383</v>
      </c>
      <c r="C10" s="17">
        <v>0.41555303380506903</v>
      </c>
      <c r="D10" s="17">
        <v>0.409251869915356</v>
      </c>
      <c r="E10" s="17">
        <v>0.42306217728066298</v>
      </c>
      <c r="F10" s="17"/>
      <c r="G10" s="17">
        <v>0.39194198781016898</v>
      </c>
      <c r="H10" s="17">
        <v>0.49894734109821398</v>
      </c>
      <c r="I10" s="17">
        <v>0.403999527089347</v>
      </c>
      <c r="J10" s="17">
        <v>0.39639435121135003</v>
      </c>
      <c r="K10" s="17">
        <v>0.41932276849553501</v>
      </c>
      <c r="L10" s="17">
        <v>0.38079232827042597</v>
      </c>
      <c r="M10" s="17"/>
      <c r="N10" s="17">
        <v>0.38820990635498498</v>
      </c>
      <c r="O10" s="17">
        <v>0.43612554472907999</v>
      </c>
      <c r="P10" s="17">
        <v>0.483954651555566</v>
      </c>
      <c r="Q10" s="17">
        <v>0.37197480804777</v>
      </c>
      <c r="R10" s="17"/>
      <c r="S10" s="17">
        <v>0.44463675064230401</v>
      </c>
      <c r="T10" s="17">
        <v>0.462515476782623</v>
      </c>
      <c r="U10" s="17">
        <v>0.42530978894566102</v>
      </c>
      <c r="V10" s="17">
        <v>0.30985017809899001</v>
      </c>
      <c r="W10" s="17">
        <v>0.46986236751425497</v>
      </c>
      <c r="X10" s="17">
        <v>0.47625792373320402</v>
      </c>
      <c r="Y10" s="17">
        <v>0.27168882487644602</v>
      </c>
      <c r="Z10" s="17">
        <v>0.38373061331963798</v>
      </c>
      <c r="AA10" s="17">
        <v>0.46921978551049898</v>
      </c>
      <c r="AB10" s="17">
        <v>0.37440151711613101</v>
      </c>
      <c r="AC10" s="17">
        <v>0.42751838753042298</v>
      </c>
      <c r="AD10" s="17">
        <v>0.37259297638976502</v>
      </c>
      <c r="AE10" s="17"/>
      <c r="AF10" s="17">
        <v>0.41521873096482997</v>
      </c>
      <c r="AG10" s="17">
        <v>0.42656593126849801</v>
      </c>
      <c r="AH10" s="17">
        <v>0.41503483740174901</v>
      </c>
      <c r="AI10" s="17"/>
      <c r="AJ10" s="17">
        <v>0.37876095489846301</v>
      </c>
      <c r="AK10" s="17">
        <v>0.424820121250847</v>
      </c>
      <c r="AL10" s="17">
        <v>0.48322854475758797</v>
      </c>
      <c r="AM10" s="17">
        <v>0.18274816192691901</v>
      </c>
      <c r="AN10" s="17">
        <v>0.45549779473705398</v>
      </c>
      <c r="AO10" s="17"/>
      <c r="AP10" s="17">
        <v>0.42741007269162001</v>
      </c>
      <c r="AQ10" s="17">
        <v>0.42405217807089102</v>
      </c>
      <c r="AR10" s="17">
        <v>0.43753566676925099</v>
      </c>
      <c r="AS10" s="17"/>
      <c r="AT10" s="17">
        <v>0.38947291720086202</v>
      </c>
      <c r="AU10" s="17">
        <v>0.44518588021605698</v>
      </c>
      <c r="AV10" s="17">
        <v>0.35733876553262001</v>
      </c>
      <c r="AW10" s="17">
        <v>0.41204491401323501</v>
      </c>
      <c r="AX10" s="17">
        <v>0.44922404513514202</v>
      </c>
      <c r="AY10" s="17">
        <v>0.37267078870415499</v>
      </c>
    </row>
    <row r="11" spans="2:51" x14ac:dyDescent="0.35">
      <c r="B11" s="18" t="s">
        <v>384</v>
      </c>
      <c r="C11" s="17">
        <v>0.25270867038435801</v>
      </c>
      <c r="D11" s="17">
        <v>0.27320314186614802</v>
      </c>
      <c r="E11" s="17">
        <v>0.23189931193007399</v>
      </c>
      <c r="F11" s="17"/>
      <c r="G11" s="17">
        <v>0.227035253141287</v>
      </c>
      <c r="H11" s="17">
        <v>0.27268753590159001</v>
      </c>
      <c r="I11" s="17">
        <v>0.21800601588437199</v>
      </c>
      <c r="J11" s="17">
        <v>0.20468206168681899</v>
      </c>
      <c r="K11" s="17">
        <v>0.31217573455386799</v>
      </c>
      <c r="L11" s="17">
        <v>0.27179322270899098</v>
      </c>
      <c r="M11" s="17"/>
      <c r="N11" s="17">
        <v>0.20005774163029399</v>
      </c>
      <c r="O11" s="17">
        <v>0.310681467270574</v>
      </c>
      <c r="P11" s="17">
        <v>0.224488750921327</v>
      </c>
      <c r="Q11" s="17">
        <v>0.28543578059216401</v>
      </c>
      <c r="R11" s="17"/>
      <c r="S11" s="17">
        <v>0.220271446701374</v>
      </c>
      <c r="T11" s="17">
        <v>0.24879565569995599</v>
      </c>
      <c r="U11" s="17">
        <v>0.21858416353023599</v>
      </c>
      <c r="V11" s="17">
        <v>0.31552340582649302</v>
      </c>
      <c r="W11" s="17">
        <v>0.27409747468617002</v>
      </c>
      <c r="X11" s="17">
        <v>0.198175108273971</v>
      </c>
      <c r="Y11" s="17">
        <v>0.26278618934192499</v>
      </c>
      <c r="Z11" s="17">
        <v>0.29991452776789701</v>
      </c>
      <c r="AA11" s="17">
        <v>0.20508972993087801</v>
      </c>
      <c r="AB11" s="17">
        <v>0.293672785912231</v>
      </c>
      <c r="AC11" s="17">
        <v>0.238276469544526</v>
      </c>
      <c r="AD11" s="17">
        <v>0.378464552865932</v>
      </c>
      <c r="AE11" s="17"/>
      <c r="AF11" s="17">
        <v>0.23709815675603799</v>
      </c>
      <c r="AG11" s="17">
        <v>0.24503750026947599</v>
      </c>
      <c r="AH11" s="17">
        <v>0.305874811374658</v>
      </c>
      <c r="AI11" s="17"/>
      <c r="AJ11" s="17">
        <v>0.24145085867757701</v>
      </c>
      <c r="AK11" s="17">
        <v>0.264317032418666</v>
      </c>
      <c r="AL11" s="17">
        <v>0.233149173363182</v>
      </c>
      <c r="AM11" s="17">
        <v>0.17242869784724699</v>
      </c>
      <c r="AN11" s="17">
        <v>0.24477171870787201</v>
      </c>
      <c r="AO11" s="17"/>
      <c r="AP11" s="17">
        <v>0.22591291285793899</v>
      </c>
      <c r="AQ11" s="17">
        <v>0.24155298766828601</v>
      </c>
      <c r="AR11" s="17">
        <v>0.228070940598743</v>
      </c>
      <c r="AS11" s="17"/>
      <c r="AT11" s="17">
        <v>0.27619375148452502</v>
      </c>
      <c r="AU11" s="17">
        <v>0.206455261592349</v>
      </c>
      <c r="AV11" s="17">
        <v>0.29994302039972498</v>
      </c>
      <c r="AW11" s="17">
        <v>0.239677632200922</v>
      </c>
      <c r="AX11" s="17">
        <v>0.24439948454520399</v>
      </c>
      <c r="AY11" s="17">
        <v>0.32791153814783502</v>
      </c>
    </row>
    <row r="12" spans="2:51" x14ac:dyDescent="0.35">
      <c r="B12" s="18" t="s">
        <v>385</v>
      </c>
      <c r="C12" s="17">
        <v>9.11463415864225E-2</v>
      </c>
      <c r="D12" s="17">
        <v>9.7063232187622098E-2</v>
      </c>
      <c r="E12" s="17">
        <v>8.5310411104120396E-2</v>
      </c>
      <c r="F12" s="17"/>
      <c r="G12" s="17">
        <v>0.144471097897649</v>
      </c>
      <c r="H12" s="17">
        <v>6.4458322038249305E-2</v>
      </c>
      <c r="I12" s="17">
        <v>2.8818880934082199E-2</v>
      </c>
      <c r="J12" s="17">
        <v>8.1485684631634206E-2</v>
      </c>
      <c r="K12" s="17">
        <v>0.10265732127694099</v>
      </c>
      <c r="L12" s="17">
        <v>0.13138020909909801</v>
      </c>
      <c r="M12" s="17"/>
      <c r="N12" s="17">
        <v>0.119145360503658</v>
      </c>
      <c r="O12" s="17">
        <v>6.3958888496606997E-2</v>
      </c>
      <c r="P12" s="17">
        <v>7.2675378954209294E-2</v>
      </c>
      <c r="Q12" s="17">
        <v>8.7132388477973999E-2</v>
      </c>
      <c r="R12" s="17"/>
      <c r="S12" s="17">
        <v>8.7341942233401998E-2</v>
      </c>
      <c r="T12" s="17">
        <v>9.1399185550244497E-2</v>
      </c>
      <c r="U12" s="17">
        <v>7.6544143889029706E-2</v>
      </c>
      <c r="V12" s="17">
        <v>7.4253988491916598E-2</v>
      </c>
      <c r="W12" s="17">
        <v>3.7274647566153903E-2</v>
      </c>
      <c r="X12" s="17">
        <v>0.122575741151222</v>
      </c>
      <c r="Y12" s="17">
        <v>0.125577422708569</v>
      </c>
      <c r="Z12" s="17">
        <v>0.13925509690356699</v>
      </c>
      <c r="AA12" s="17">
        <v>8.5172879300312004E-2</v>
      </c>
      <c r="AB12" s="17">
        <v>0.141399253971632</v>
      </c>
      <c r="AC12" s="17">
        <v>4.1935943687176701E-2</v>
      </c>
      <c r="AD12" s="17">
        <v>3.08345439782442E-2</v>
      </c>
      <c r="AE12" s="17"/>
      <c r="AF12" s="17">
        <v>8.8980697535794503E-2</v>
      </c>
      <c r="AG12" s="17">
        <v>9.86591990973361E-2</v>
      </c>
      <c r="AH12" s="17">
        <v>7.5795555917263696E-2</v>
      </c>
      <c r="AI12" s="17"/>
      <c r="AJ12" s="17">
        <v>0.11413731526656901</v>
      </c>
      <c r="AK12" s="17">
        <v>8.23333553387154E-2</v>
      </c>
      <c r="AL12" s="17">
        <v>0.100660545069201</v>
      </c>
      <c r="AM12" s="17">
        <v>0.26705907506141702</v>
      </c>
      <c r="AN12" s="17">
        <v>6.6152679431854405E-2</v>
      </c>
      <c r="AO12" s="17"/>
      <c r="AP12" s="17">
        <v>0.10383390233611001</v>
      </c>
      <c r="AQ12" s="17">
        <v>9.27344289920361E-2</v>
      </c>
      <c r="AR12" s="17">
        <v>7.1441248279722203E-2</v>
      </c>
      <c r="AS12" s="17"/>
      <c r="AT12" s="17">
        <v>0.12525489637123399</v>
      </c>
      <c r="AU12" s="17">
        <v>6.3133993368601898E-2</v>
      </c>
      <c r="AV12" s="17">
        <v>0.138849636578178</v>
      </c>
      <c r="AW12" s="17">
        <v>0.117599378953628</v>
      </c>
      <c r="AX12" s="17">
        <v>5.1501362627649497E-2</v>
      </c>
      <c r="AY12" s="17">
        <v>3.0729644455046699E-2</v>
      </c>
    </row>
    <row r="13" spans="2:51" x14ac:dyDescent="0.35">
      <c r="B13" s="18" t="s">
        <v>386</v>
      </c>
      <c r="C13" s="17">
        <v>4.44826127453751E-2</v>
      </c>
      <c r="D13" s="17">
        <v>4.4387790313026497E-2</v>
      </c>
      <c r="E13" s="17">
        <v>4.1927978241166897E-2</v>
      </c>
      <c r="F13" s="17"/>
      <c r="G13" s="17">
        <v>3.3187952534847603E-2</v>
      </c>
      <c r="H13" s="17">
        <v>3.6100427954960802E-2</v>
      </c>
      <c r="I13" s="17">
        <v>2.33609141342257E-2</v>
      </c>
      <c r="J13" s="17">
        <v>8.3746230150154102E-2</v>
      </c>
      <c r="K13" s="17">
        <v>4.1005862205304298E-2</v>
      </c>
      <c r="L13" s="17">
        <v>4.7350003908053703E-2</v>
      </c>
      <c r="M13" s="17"/>
      <c r="N13" s="17">
        <v>5.7148476848342497E-2</v>
      </c>
      <c r="O13" s="17">
        <v>3.6619953960152697E-2</v>
      </c>
      <c r="P13" s="17">
        <v>3.2374585929606597E-2</v>
      </c>
      <c r="Q13" s="17">
        <v>4.9579799901164102E-2</v>
      </c>
      <c r="R13" s="17"/>
      <c r="S13" s="17">
        <v>1.7597536677896299E-2</v>
      </c>
      <c r="T13" s="17">
        <v>2.1027308643651599E-2</v>
      </c>
      <c r="U13" s="17">
        <v>2.0766711580043899E-2</v>
      </c>
      <c r="V13" s="17">
        <v>7.4778449327471797E-2</v>
      </c>
      <c r="W13" s="17">
        <v>1.9813688032013499E-2</v>
      </c>
      <c r="X13" s="17">
        <v>2.7193393153678899E-2</v>
      </c>
      <c r="Y13" s="17">
        <v>0.12944535202101401</v>
      </c>
      <c r="Z13" s="17">
        <v>7.3756265215674494E-2</v>
      </c>
      <c r="AA13" s="17">
        <v>3.3529101890617703E-2</v>
      </c>
      <c r="AB13" s="17">
        <v>7.5362544993023195E-2</v>
      </c>
      <c r="AC13" s="17">
        <v>3.5837395632744698E-2</v>
      </c>
      <c r="AD13" s="17">
        <v>4.79286881160794E-2</v>
      </c>
      <c r="AE13" s="17"/>
      <c r="AF13" s="17">
        <v>5.6199685239505699E-2</v>
      </c>
      <c r="AG13" s="17">
        <v>3.95759150403917E-2</v>
      </c>
      <c r="AH13" s="17">
        <v>2.7353146797204402E-2</v>
      </c>
      <c r="AI13" s="17"/>
      <c r="AJ13" s="17">
        <v>5.4914679031741701E-2</v>
      </c>
      <c r="AK13" s="17">
        <v>4.0578897635828698E-2</v>
      </c>
      <c r="AL13" s="17">
        <v>6.4077471310093601E-2</v>
      </c>
      <c r="AM13" s="17">
        <v>0</v>
      </c>
      <c r="AN13" s="17">
        <v>3.51038667323064E-2</v>
      </c>
      <c r="AO13" s="17"/>
      <c r="AP13" s="17">
        <v>5.5532001232498997E-2</v>
      </c>
      <c r="AQ13" s="17">
        <v>4.8397049630322299E-2</v>
      </c>
      <c r="AR13" s="17">
        <v>1.7111462418682201E-2</v>
      </c>
      <c r="AS13" s="17"/>
      <c r="AT13" s="17">
        <v>4.8845891346160498E-2</v>
      </c>
      <c r="AU13" s="17">
        <v>5.2207424077811801E-2</v>
      </c>
      <c r="AV13" s="17">
        <v>3.5067126588060001E-2</v>
      </c>
      <c r="AW13" s="17">
        <v>2.8059799768870099E-2</v>
      </c>
      <c r="AX13" s="17">
        <v>4.31028641950537E-2</v>
      </c>
      <c r="AY13" s="17">
        <v>3.0215126616478599E-2</v>
      </c>
    </row>
    <row r="14" spans="2:51" x14ac:dyDescent="0.35">
      <c r="B14" s="18" t="s">
        <v>72</v>
      </c>
      <c r="C14" s="17">
        <v>3.4456046484958598E-2</v>
      </c>
      <c r="D14" s="17">
        <v>2.1573811986198E-2</v>
      </c>
      <c r="E14" s="17">
        <v>4.9362873087789999E-2</v>
      </c>
      <c r="F14" s="17"/>
      <c r="G14" s="17">
        <v>3.3430840106542299E-2</v>
      </c>
      <c r="H14" s="17">
        <v>2.26735087996526E-2</v>
      </c>
      <c r="I14" s="17">
        <v>3.70306732118219E-2</v>
      </c>
      <c r="J14" s="17">
        <v>3.1410935121818202E-2</v>
      </c>
      <c r="K14" s="17">
        <v>4.6936306331826202E-2</v>
      </c>
      <c r="L14" s="17">
        <v>3.6079312530718298E-2</v>
      </c>
      <c r="M14" s="17"/>
      <c r="N14" s="17">
        <v>1.4648945577366601E-2</v>
      </c>
      <c r="O14" s="17">
        <v>3.1033214995249501E-2</v>
      </c>
      <c r="P14" s="17">
        <v>4.42646206802862E-2</v>
      </c>
      <c r="Q14" s="17">
        <v>5.3569935663014698E-2</v>
      </c>
      <c r="R14" s="17"/>
      <c r="S14" s="17">
        <v>4.6854566572898201E-2</v>
      </c>
      <c r="T14" s="17">
        <v>5.6203157294654797E-2</v>
      </c>
      <c r="U14" s="17">
        <v>4.1076883252568197E-2</v>
      </c>
      <c r="V14" s="17">
        <v>4.3211320586547398E-2</v>
      </c>
      <c r="W14" s="17">
        <v>1.86154972351372E-2</v>
      </c>
      <c r="X14" s="17">
        <v>2.6904951879744499E-2</v>
      </c>
      <c r="Y14" s="17">
        <v>1.4630590414529901E-2</v>
      </c>
      <c r="Z14" s="17">
        <v>0.10334349679322399</v>
      </c>
      <c r="AA14" s="17">
        <v>2.33570678524932E-2</v>
      </c>
      <c r="AB14" s="17">
        <v>3.1560660415018503E-2</v>
      </c>
      <c r="AC14" s="17">
        <v>0</v>
      </c>
      <c r="AD14" s="17">
        <v>0</v>
      </c>
      <c r="AE14" s="17"/>
      <c r="AF14" s="17">
        <v>4.7248656379979798E-2</v>
      </c>
      <c r="AG14" s="17">
        <v>2.31651142583237E-2</v>
      </c>
      <c r="AH14" s="17">
        <v>2.5419235324016201E-2</v>
      </c>
      <c r="AI14" s="17"/>
      <c r="AJ14" s="17">
        <v>4.5474148420899203E-2</v>
      </c>
      <c r="AK14" s="17">
        <v>2.3148622578329E-2</v>
      </c>
      <c r="AL14" s="17">
        <v>1.5850894685884302E-2</v>
      </c>
      <c r="AM14" s="17">
        <v>8.6310550057627597E-2</v>
      </c>
      <c r="AN14" s="17">
        <v>1.02681064704244E-2</v>
      </c>
      <c r="AO14" s="17"/>
      <c r="AP14" s="17">
        <v>3.2775791542526002E-2</v>
      </c>
      <c r="AQ14" s="17">
        <v>2.38016172105419E-2</v>
      </c>
      <c r="AR14" s="17">
        <v>1.7103016761923499E-2</v>
      </c>
      <c r="AS14" s="17"/>
      <c r="AT14" s="17">
        <v>2.7109321192286599E-2</v>
      </c>
      <c r="AU14" s="17">
        <v>4.4348955737174602E-2</v>
      </c>
      <c r="AV14" s="17">
        <v>0</v>
      </c>
      <c r="AW14" s="17">
        <v>8.4050661551336697E-2</v>
      </c>
      <c r="AX14" s="17">
        <v>3.1916855545658797E-2</v>
      </c>
      <c r="AY14" s="17">
        <v>0</v>
      </c>
    </row>
    <row r="15" spans="2:51" x14ac:dyDescent="0.35">
      <c r="B15" s="18" t="s">
        <v>387</v>
      </c>
      <c r="C15" s="20">
        <v>0.577206328798886</v>
      </c>
      <c r="D15" s="20">
        <v>0.56377202364700496</v>
      </c>
      <c r="E15" s="20">
        <v>0.59149942563684899</v>
      </c>
      <c r="F15" s="20"/>
      <c r="G15" s="20">
        <v>0.56187485631967404</v>
      </c>
      <c r="H15" s="20">
        <v>0.60408020530554696</v>
      </c>
      <c r="I15" s="20">
        <v>0.69278351583549802</v>
      </c>
      <c r="J15" s="20">
        <v>0.59867508840957395</v>
      </c>
      <c r="K15" s="20">
        <v>0.49722477563206002</v>
      </c>
      <c r="L15" s="20">
        <v>0.51339725175313899</v>
      </c>
      <c r="M15" s="20"/>
      <c r="N15" s="20">
        <v>0.60899947544033906</v>
      </c>
      <c r="O15" s="20">
        <v>0.55770647527741701</v>
      </c>
      <c r="P15" s="20">
        <v>0.62619666351457104</v>
      </c>
      <c r="Q15" s="20">
        <v>0.52428209536568404</v>
      </c>
      <c r="R15" s="20"/>
      <c r="S15" s="20">
        <v>0.62793450781442905</v>
      </c>
      <c r="T15" s="20">
        <v>0.58257469281149299</v>
      </c>
      <c r="U15" s="20">
        <v>0.64302809774812197</v>
      </c>
      <c r="V15" s="20">
        <v>0.49223283576757199</v>
      </c>
      <c r="W15" s="20">
        <v>0.65019869248052498</v>
      </c>
      <c r="X15" s="20">
        <v>0.62515080554138402</v>
      </c>
      <c r="Y15" s="20">
        <v>0.46756044551396098</v>
      </c>
      <c r="Z15" s="20">
        <v>0.38373061331963798</v>
      </c>
      <c r="AA15" s="20">
        <v>0.65285122102569904</v>
      </c>
      <c r="AB15" s="20">
        <v>0.45800475470809499</v>
      </c>
      <c r="AC15" s="20">
        <v>0.683950191135553</v>
      </c>
      <c r="AD15" s="20">
        <v>0.54277221503974504</v>
      </c>
      <c r="AE15" s="20"/>
      <c r="AF15" s="20">
        <v>0.57047280408868295</v>
      </c>
      <c r="AG15" s="20">
        <v>0.59356227133447204</v>
      </c>
      <c r="AH15" s="20">
        <v>0.56555725058685802</v>
      </c>
      <c r="AI15" s="20"/>
      <c r="AJ15" s="20">
        <v>0.54402299860321401</v>
      </c>
      <c r="AK15" s="20">
        <v>0.58962209202846105</v>
      </c>
      <c r="AL15" s="20">
        <v>0.58626191557163998</v>
      </c>
      <c r="AM15" s="20">
        <v>0.47420167703370902</v>
      </c>
      <c r="AN15" s="20">
        <v>0.64370362865754205</v>
      </c>
      <c r="AO15" s="20"/>
      <c r="AP15" s="20">
        <v>0.58194539203092599</v>
      </c>
      <c r="AQ15" s="20">
        <v>0.59351391649881402</v>
      </c>
      <c r="AR15" s="20">
        <v>0.66627333194092897</v>
      </c>
      <c r="AS15" s="20"/>
      <c r="AT15" s="20">
        <v>0.52259613960579399</v>
      </c>
      <c r="AU15" s="20">
        <v>0.63385436522406302</v>
      </c>
      <c r="AV15" s="20">
        <v>0.52614021643403697</v>
      </c>
      <c r="AW15" s="20">
        <v>0.53061252752524302</v>
      </c>
      <c r="AX15" s="20">
        <v>0.62907943308643399</v>
      </c>
      <c r="AY15" s="20">
        <v>0.61114369078064001</v>
      </c>
    </row>
    <row r="16" spans="2:51" x14ac:dyDescent="0.35">
      <c r="B16" s="18" t="s">
        <v>388</v>
      </c>
      <c r="C16" s="20">
        <v>0.135628954331798</v>
      </c>
      <c r="D16" s="20">
        <v>0.141451022500649</v>
      </c>
      <c r="E16" s="20">
        <v>0.127238389345287</v>
      </c>
      <c r="F16" s="20"/>
      <c r="G16" s="20">
        <v>0.177659050432497</v>
      </c>
      <c r="H16" s="20">
        <v>0.10055874999321</v>
      </c>
      <c r="I16" s="20">
        <v>5.2179795068307999E-2</v>
      </c>
      <c r="J16" s="20">
        <v>0.165231914781788</v>
      </c>
      <c r="K16" s="20">
        <v>0.14366318348224499</v>
      </c>
      <c r="L16" s="20">
        <v>0.178730213007151</v>
      </c>
      <c r="M16" s="20"/>
      <c r="N16" s="20">
        <v>0.17629383735199999</v>
      </c>
      <c r="O16" s="20">
        <v>0.10057884245676001</v>
      </c>
      <c r="P16" s="20">
        <v>0.105049964883816</v>
      </c>
      <c r="Q16" s="20">
        <v>0.13671218837913801</v>
      </c>
      <c r="R16" s="20"/>
      <c r="S16" s="20">
        <v>0.104939478911298</v>
      </c>
      <c r="T16" s="20">
        <v>0.112426494193896</v>
      </c>
      <c r="U16" s="20">
        <v>9.7310855469073601E-2</v>
      </c>
      <c r="V16" s="20">
        <v>0.14903243781938799</v>
      </c>
      <c r="W16" s="20">
        <v>5.7088335598167499E-2</v>
      </c>
      <c r="X16" s="20">
        <v>0.14976913430490099</v>
      </c>
      <c r="Y16" s="20">
        <v>0.25502277472958401</v>
      </c>
      <c r="Z16" s="20">
        <v>0.21301136211924199</v>
      </c>
      <c r="AA16" s="20">
        <v>0.11870198119093001</v>
      </c>
      <c r="AB16" s="20">
        <v>0.216761798964656</v>
      </c>
      <c r="AC16" s="20">
        <v>7.7773339319921406E-2</v>
      </c>
      <c r="AD16" s="20">
        <v>7.8763232094323593E-2</v>
      </c>
      <c r="AE16" s="20"/>
      <c r="AF16" s="20">
        <v>0.14518038277529999</v>
      </c>
      <c r="AG16" s="20">
        <v>0.13823511413772799</v>
      </c>
      <c r="AH16" s="20">
        <v>0.10314870271446799</v>
      </c>
      <c r="AI16" s="20"/>
      <c r="AJ16" s="20">
        <v>0.169051994298311</v>
      </c>
      <c r="AK16" s="20">
        <v>0.122912252974544</v>
      </c>
      <c r="AL16" s="20">
        <v>0.164738016379294</v>
      </c>
      <c r="AM16" s="20">
        <v>0.26705907506141702</v>
      </c>
      <c r="AN16" s="20">
        <v>0.10125654616416099</v>
      </c>
      <c r="AO16" s="20"/>
      <c r="AP16" s="20">
        <v>0.159365903568609</v>
      </c>
      <c r="AQ16" s="20">
        <v>0.141131478622358</v>
      </c>
      <c r="AR16" s="20">
        <v>8.8552710698404299E-2</v>
      </c>
      <c r="AS16" s="20"/>
      <c r="AT16" s="20">
        <v>0.17410078771739501</v>
      </c>
      <c r="AU16" s="20">
        <v>0.115341417446414</v>
      </c>
      <c r="AV16" s="20">
        <v>0.173916763166238</v>
      </c>
      <c r="AW16" s="20">
        <v>0.14565917872249801</v>
      </c>
      <c r="AX16" s="20">
        <v>9.4604226822703197E-2</v>
      </c>
      <c r="AY16" s="20">
        <v>6.0944771071525301E-2</v>
      </c>
    </row>
    <row r="17" spans="2:51" x14ac:dyDescent="0.35">
      <c r="B17" s="18" t="s">
        <v>86</v>
      </c>
      <c r="C17" s="21">
        <v>0.441577374467089</v>
      </c>
      <c r="D17" s="21">
        <v>0.42232100114635701</v>
      </c>
      <c r="E17" s="21">
        <v>0.46426103629156201</v>
      </c>
      <c r="F17" s="21"/>
      <c r="G17" s="21">
        <v>0.38421580588717702</v>
      </c>
      <c r="H17" s="21">
        <v>0.50352145531233705</v>
      </c>
      <c r="I17" s="21">
        <v>0.64060372076718997</v>
      </c>
      <c r="J17" s="21">
        <v>0.433443173627786</v>
      </c>
      <c r="K17" s="21">
        <v>0.35356159214981497</v>
      </c>
      <c r="L17" s="21">
        <v>0.33466703874598802</v>
      </c>
      <c r="M17" s="21"/>
      <c r="N17" s="21">
        <v>0.43270563808833901</v>
      </c>
      <c r="O17" s="21">
        <v>0.45712763282065699</v>
      </c>
      <c r="P17" s="21">
        <v>0.52114669863075502</v>
      </c>
      <c r="Q17" s="21">
        <v>0.38756990698654598</v>
      </c>
      <c r="R17" s="21"/>
      <c r="S17" s="21">
        <v>0.52299502890313099</v>
      </c>
      <c r="T17" s="21">
        <v>0.47014819861759699</v>
      </c>
      <c r="U17" s="21">
        <v>0.54571724227904805</v>
      </c>
      <c r="V17" s="21">
        <v>0.34320039794818302</v>
      </c>
      <c r="W17" s="21">
        <v>0.59311035688235803</v>
      </c>
      <c r="X17" s="21">
        <v>0.47538167123648301</v>
      </c>
      <c r="Y17" s="21">
        <v>0.21253767078437699</v>
      </c>
      <c r="Z17" s="21">
        <v>0.17071925120039599</v>
      </c>
      <c r="AA17" s="21">
        <v>0.53414923983476903</v>
      </c>
      <c r="AB17" s="21">
        <v>0.24124295574343901</v>
      </c>
      <c r="AC17" s="21">
        <v>0.60617685181563097</v>
      </c>
      <c r="AD17" s="21">
        <v>0.46400898294542098</v>
      </c>
      <c r="AE17" s="21"/>
      <c r="AF17" s="21">
        <v>0.42529242131338202</v>
      </c>
      <c r="AG17" s="21">
        <v>0.45532715719674499</v>
      </c>
      <c r="AH17" s="21">
        <v>0.46240854787239</v>
      </c>
      <c r="AI17" s="21"/>
      <c r="AJ17" s="21">
        <v>0.37497100430490299</v>
      </c>
      <c r="AK17" s="21">
        <v>0.466709839053917</v>
      </c>
      <c r="AL17" s="21">
        <v>0.42152389919234501</v>
      </c>
      <c r="AM17" s="21">
        <v>0.20714260197229201</v>
      </c>
      <c r="AN17" s="21">
        <v>0.54244708249338203</v>
      </c>
      <c r="AO17" s="21"/>
      <c r="AP17" s="21">
        <v>0.42257948846231702</v>
      </c>
      <c r="AQ17" s="21">
        <v>0.45238243787645499</v>
      </c>
      <c r="AR17" s="21">
        <v>0.57772062124252499</v>
      </c>
      <c r="AS17" s="21"/>
      <c r="AT17" s="21">
        <v>0.34849535188839897</v>
      </c>
      <c r="AU17" s="21">
        <v>0.518512947777649</v>
      </c>
      <c r="AV17" s="21">
        <v>0.35222345326779803</v>
      </c>
      <c r="AW17" s="21">
        <v>0.38495334880274501</v>
      </c>
      <c r="AX17" s="21">
        <v>0.53447520626373002</v>
      </c>
      <c r="AY17" s="21">
        <v>0.55019891970911405</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Y22"/>
  <sheetViews>
    <sheetView showGridLines="0" workbookViewId="0">
      <pane xSplit="2" topLeftCell="C1" activePane="topRight" state="frozen"/>
      <selection activeCell="B19" sqref="B19"/>
      <selection pane="topRight" activeCell="E12" sqref="E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4.5208375092101301E-2</v>
      </c>
      <c r="D9" s="17">
        <v>5.57216058536259E-2</v>
      </c>
      <c r="E9" s="17">
        <v>3.3735805300339497E-2</v>
      </c>
      <c r="F9" s="17"/>
      <c r="G9" s="17">
        <v>5.7005303048587898E-2</v>
      </c>
      <c r="H9" s="17">
        <v>7.7726472910876906E-2</v>
      </c>
      <c r="I9" s="17">
        <v>3.3290487967515901E-2</v>
      </c>
      <c r="J9" s="17">
        <v>5.3139424044462202E-2</v>
      </c>
      <c r="K9" s="17">
        <v>3.2303737140406297E-2</v>
      </c>
      <c r="L9" s="17">
        <v>2.4269331878278299E-2</v>
      </c>
      <c r="M9" s="17"/>
      <c r="N9" s="17">
        <v>4.4402700253094798E-2</v>
      </c>
      <c r="O9" s="17">
        <v>4.17495292913019E-2</v>
      </c>
      <c r="P9" s="17">
        <v>5.9005198542369297E-2</v>
      </c>
      <c r="Q9" s="17">
        <v>3.7530396664727302E-2</v>
      </c>
      <c r="R9" s="17"/>
      <c r="S9" s="17">
        <v>0.13315496980980901</v>
      </c>
      <c r="T9" s="17">
        <v>2.4320308191263199E-2</v>
      </c>
      <c r="U9" s="17">
        <v>2.1830632222349902E-2</v>
      </c>
      <c r="V9" s="17">
        <v>2.9494346051101301E-2</v>
      </c>
      <c r="W9" s="17">
        <v>2.3185437749460899E-2</v>
      </c>
      <c r="X9" s="17">
        <v>2.7029735131174501E-2</v>
      </c>
      <c r="Y9" s="17">
        <v>2.8878351612271501E-2</v>
      </c>
      <c r="Z9" s="17">
        <v>7.0198470610694605E-2</v>
      </c>
      <c r="AA9" s="17">
        <v>3.3939199135109697E-2</v>
      </c>
      <c r="AB9" s="17">
        <v>0</v>
      </c>
      <c r="AC9" s="17">
        <v>6.6651394011519094E-2</v>
      </c>
      <c r="AD9" s="17">
        <v>8.1109466134619501E-2</v>
      </c>
      <c r="AE9" s="17"/>
      <c r="AF9" s="17">
        <v>2.7776527487757802E-2</v>
      </c>
      <c r="AG9" s="17">
        <v>5.9612644973740601E-2</v>
      </c>
      <c r="AH9" s="17">
        <v>5.5702283963267998E-2</v>
      </c>
      <c r="AI9" s="17"/>
      <c r="AJ9" s="17">
        <v>2.7157046527727699E-2</v>
      </c>
      <c r="AK9" s="17">
        <v>7.7513754715470395E-2</v>
      </c>
      <c r="AL9" s="17">
        <v>6.7592176276471697E-2</v>
      </c>
      <c r="AM9" s="17">
        <v>0</v>
      </c>
      <c r="AN9" s="17">
        <v>5.0777480190397899E-2</v>
      </c>
      <c r="AO9" s="17"/>
      <c r="AP9" s="17">
        <v>4.0832098707806401E-2</v>
      </c>
      <c r="AQ9" s="17">
        <v>5.93024893300328E-2</v>
      </c>
      <c r="AR9" s="17">
        <v>3.2369265065547499E-2</v>
      </c>
      <c r="AS9" s="17"/>
      <c r="AT9" s="17">
        <v>3.9393290515927298E-2</v>
      </c>
      <c r="AU9" s="17">
        <v>3.2643573289443298E-2</v>
      </c>
      <c r="AV9" s="17">
        <v>8.6765530508068803E-2</v>
      </c>
      <c r="AW9" s="17">
        <v>3.3141613146538698E-2</v>
      </c>
      <c r="AX9" s="17">
        <v>6.43993595737192E-2</v>
      </c>
      <c r="AY9" s="17">
        <v>3.94465658088657E-2</v>
      </c>
    </row>
    <row r="10" spans="2:51" x14ac:dyDescent="0.35">
      <c r="B10" s="18" t="s">
        <v>383</v>
      </c>
      <c r="C10" s="17">
        <v>0.20069437631165199</v>
      </c>
      <c r="D10" s="17">
        <v>0.19895857270383299</v>
      </c>
      <c r="E10" s="17">
        <v>0.20173808881928701</v>
      </c>
      <c r="F10" s="17"/>
      <c r="G10" s="17">
        <v>0.22675364180216701</v>
      </c>
      <c r="H10" s="17">
        <v>0.23747956560542399</v>
      </c>
      <c r="I10" s="17">
        <v>0.27597999560026398</v>
      </c>
      <c r="J10" s="17">
        <v>0.164063999601645</v>
      </c>
      <c r="K10" s="17">
        <v>0.218520834015343</v>
      </c>
      <c r="L10" s="17">
        <v>0.11058070583900401</v>
      </c>
      <c r="M10" s="17"/>
      <c r="N10" s="17">
        <v>0.23033561694643401</v>
      </c>
      <c r="O10" s="17">
        <v>0.214971283680227</v>
      </c>
      <c r="P10" s="17">
        <v>0.193196851898112</v>
      </c>
      <c r="Q10" s="17">
        <v>0.161587218654064</v>
      </c>
      <c r="R10" s="17"/>
      <c r="S10" s="17">
        <v>0.19975161982725101</v>
      </c>
      <c r="T10" s="17">
        <v>0.14242792301080101</v>
      </c>
      <c r="U10" s="17">
        <v>0.25775748116578701</v>
      </c>
      <c r="V10" s="17">
        <v>0.185955475448812</v>
      </c>
      <c r="W10" s="17">
        <v>0.169610726877339</v>
      </c>
      <c r="X10" s="17">
        <v>0.22894610314154101</v>
      </c>
      <c r="Y10" s="17">
        <v>0.27058635114414598</v>
      </c>
      <c r="Z10" s="17">
        <v>0.210386997570192</v>
      </c>
      <c r="AA10" s="17">
        <v>0.21990235468178801</v>
      </c>
      <c r="AB10" s="17">
        <v>0.13707788955801101</v>
      </c>
      <c r="AC10" s="17">
        <v>0.23847745838856299</v>
      </c>
      <c r="AD10" s="17">
        <v>0.20499852613339201</v>
      </c>
      <c r="AE10" s="17"/>
      <c r="AF10" s="17">
        <v>0.194442829367034</v>
      </c>
      <c r="AG10" s="17">
        <v>0.19321981896618301</v>
      </c>
      <c r="AH10" s="17">
        <v>0.20769514133366099</v>
      </c>
      <c r="AI10" s="17"/>
      <c r="AJ10" s="17">
        <v>0.19801594915597701</v>
      </c>
      <c r="AK10" s="17">
        <v>0.26277558649476901</v>
      </c>
      <c r="AL10" s="17">
        <v>0.117497254236354</v>
      </c>
      <c r="AM10" s="17">
        <v>8.6671947490118001E-2</v>
      </c>
      <c r="AN10" s="17">
        <v>0.17386596190429399</v>
      </c>
      <c r="AO10" s="17"/>
      <c r="AP10" s="17">
        <v>0.20772875197745599</v>
      </c>
      <c r="AQ10" s="17">
        <v>0.272377023213701</v>
      </c>
      <c r="AR10" s="17">
        <v>0.175978522181893</v>
      </c>
      <c r="AS10" s="17"/>
      <c r="AT10" s="17">
        <v>0.15422577717447999</v>
      </c>
      <c r="AU10" s="17">
        <v>0.231547485722993</v>
      </c>
      <c r="AV10" s="17">
        <v>0.25435240074129201</v>
      </c>
      <c r="AW10" s="17">
        <v>0.185391017047809</v>
      </c>
      <c r="AX10" s="17">
        <v>0.265554539238406</v>
      </c>
      <c r="AY10" s="17">
        <v>3.3568217309837098E-2</v>
      </c>
    </row>
    <row r="11" spans="2:51" x14ac:dyDescent="0.35">
      <c r="B11" s="18" t="s">
        <v>384</v>
      </c>
      <c r="C11" s="17">
        <v>0.29171567535329701</v>
      </c>
      <c r="D11" s="17">
        <v>0.27982968778503797</v>
      </c>
      <c r="E11" s="17">
        <v>0.30792592023908599</v>
      </c>
      <c r="F11" s="17"/>
      <c r="G11" s="17">
        <v>0.32023844506661497</v>
      </c>
      <c r="H11" s="17">
        <v>0.30831387530271098</v>
      </c>
      <c r="I11" s="17">
        <v>0.32935750878709702</v>
      </c>
      <c r="J11" s="17">
        <v>0.27650443099602701</v>
      </c>
      <c r="K11" s="17">
        <v>0.22846827576932299</v>
      </c>
      <c r="L11" s="17">
        <v>0.28901018105920501</v>
      </c>
      <c r="M11" s="17"/>
      <c r="N11" s="17">
        <v>0.30680195840226498</v>
      </c>
      <c r="O11" s="17">
        <v>0.27347472852093402</v>
      </c>
      <c r="P11" s="17">
        <v>0.31579826624365798</v>
      </c>
      <c r="Q11" s="17">
        <v>0.27535525740605798</v>
      </c>
      <c r="R11" s="17"/>
      <c r="S11" s="17">
        <v>0.31405021747661799</v>
      </c>
      <c r="T11" s="17">
        <v>0.325541719968923</v>
      </c>
      <c r="U11" s="17">
        <v>0.21216059840652601</v>
      </c>
      <c r="V11" s="17">
        <v>0.42237873823157901</v>
      </c>
      <c r="W11" s="17">
        <v>0.249376749114749</v>
      </c>
      <c r="X11" s="17">
        <v>0.288851303090502</v>
      </c>
      <c r="Y11" s="17">
        <v>0.25755084230925201</v>
      </c>
      <c r="Z11" s="17">
        <v>0.199125522926066</v>
      </c>
      <c r="AA11" s="17">
        <v>0.24532690775268801</v>
      </c>
      <c r="AB11" s="17">
        <v>0.31304315228530799</v>
      </c>
      <c r="AC11" s="17">
        <v>0.22410621869859301</v>
      </c>
      <c r="AD11" s="17">
        <v>0.34091181732519399</v>
      </c>
      <c r="AE11" s="17"/>
      <c r="AF11" s="17">
        <v>0.25188219510933002</v>
      </c>
      <c r="AG11" s="17">
        <v>0.30732988154846602</v>
      </c>
      <c r="AH11" s="17">
        <v>0.31160869570035399</v>
      </c>
      <c r="AI11" s="17"/>
      <c r="AJ11" s="17">
        <v>0.26310956984662598</v>
      </c>
      <c r="AK11" s="17">
        <v>0.27479995414422898</v>
      </c>
      <c r="AL11" s="17">
        <v>0.297236506365258</v>
      </c>
      <c r="AM11" s="17">
        <v>0.190009355202062</v>
      </c>
      <c r="AN11" s="17">
        <v>0.38231302116160598</v>
      </c>
      <c r="AO11" s="17"/>
      <c r="AP11" s="17">
        <v>0.30754165293066699</v>
      </c>
      <c r="AQ11" s="17">
        <v>0.27795928885167098</v>
      </c>
      <c r="AR11" s="17">
        <v>0.41898408318180402</v>
      </c>
      <c r="AS11" s="17"/>
      <c r="AT11" s="17">
        <v>0.27701123496034702</v>
      </c>
      <c r="AU11" s="17">
        <v>0.310338822382138</v>
      </c>
      <c r="AV11" s="17">
        <v>0.25790636936149802</v>
      </c>
      <c r="AW11" s="17">
        <v>0.20159457377114301</v>
      </c>
      <c r="AX11" s="17">
        <v>0.31375701951232099</v>
      </c>
      <c r="AY11" s="17">
        <v>0.43235101995751901</v>
      </c>
    </row>
    <row r="12" spans="2:51" x14ac:dyDescent="0.35">
      <c r="B12" s="18" t="s">
        <v>385</v>
      </c>
      <c r="C12" s="17">
        <v>0.21573276446615799</v>
      </c>
      <c r="D12" s="17">
        <v>0.20826943358849101</v>
      </c>
      <c r="E12" s="17">
        <v>0.22266908371737501</v>
      </c>
      <c r="F12" s="17"/>
      <c r="G12" s="17">
        <v>0.23644123838331699</v>
      </c>
      <c r="H12" s="17">
        <v>0.22112315750064199</v>
      </c>
      <c r="I12" s="17">
        <v>0.21251740555590001</v>
      </c>
      <c r="J12" s="17">
        <v>0.224299056697114</v>
      </c>
      <c r="K12" s="17">
        <v>0.15737087769977101</v>
      </c>
      <c r="L12" s="17">
        <v>0.237616085752442</v>
      </c>
      <c r="M12" s="17"/>
      <c r="N12" s="17">
        <v>0.20263733484228</v>
      </c>
      <c r="O12" s="17">
        <v>0.21050884331321801</v>
      </c>
      <c r="P12" s="17">
        <v>0.23670091250248099</v>
      </c>
      <c r="Q12" s="17">
        <v>0.21008968158767599</v>
      </c>
      <c r="R12" s="17"/>
      <c r="S12" s="17">
        <v>0.14081086899079101</v>
      </c>
      <c r="T12" s="17">
        <v>0.20246246987920399</v>
      </c>
      <c r="U12" s="17">
        <v>0.29710804538416802</v>
      </c>
      <c r="V12" s="17">
        <v>0.114437790169199</v>
      </c>
      <c r="W12" s="17">
        <v>0.32332138683283501</v>
      </c>
      <c r="X12" s="17">
        <v>0.209680828848953</v>
      </c>
      <c r="Y12" s="17">
        <v>0.21635496354175701</v>
      </c>
      <c r="Z12" s="17">
        <v>0.24368699046582101</v>
      </c>
      <c r="AA12" s="17">
        <v>0.31123561844539899</v>
      </c>
      <c r="AB12" s="17">
        <v>0.22388888675763699</v>
      </c>
      <c r="AC12" s="17">
        <v>0.22704897380835401</v>
      </c>
      <c r="AD12" s="17">
        <v>0.111795408677296</v>
      </c>
      <c r="AE12" s="17"/>
      <c r="AF12" s="17">
        <v>0.227534220035609</v>
      </c>
      <c r="AG12" s="17">
        <v>0.19451261003329101</v>
      </c>
      <c r="AH12" s="17">
        <v>0.254577990075122</v>
      </c>
      <c r="AI12" s="17"/>
      <c r="AJ12" s="17">
        <v>0.216277953497924</v>
      </c>
      <c r="AK12" s="17">
        <v>0.20943408934569599</v>
      </c>
      <c r="AL12" s="17">
        <v>0.20637495495764299</v>
      </c>
      <c r="AM12" s="17">
        <v>0.309453535970802</v>
      </c>
      <c r="AN12" s="17">
        <v>0.203729950440589</v>
      </c>
      <c r="AO12" s="17"/>
      <c r="AP12" s="17">
        <v>0.215176313255216</v>
      </c>
      <c r="AQ12" s="17">
        <v>0.18889915032309201</v>
      </c>
      <c r="AR12" s="17">
        <v>0.230908596582314</v>
      </c>
      <c r="AS12" s="17"/>
      <c r="AT12" s="17">
        <v>0.201766294831486</v>
      </c>
      <c r="AU12" s="17">
        <v>0.1979728011089</v>
      </c>
      <c r="AV12" s="17">
        <v>0.16706193870863201</v>
      </c>
      <c r="AW12" s="17">
        <v>0.32480226815982199</v>
      </c>
      <c r="AX12" s="17">
        <v>0.224269449637017</v>
      </c>
      <c r="AY12" s="17">
        <v>0.222046067059818</v>
      </c>
    </row>
    <row r="13" spans="2:51" x14ac:dyDescent="0.35">
      <c r="B13" s="18" t="s">
        <v>386</v>
      </c>
      <c r="C13" s="17">
        <v>0.211963505800769</v>
      </c>
      <c r="D13" s="17">
        <v>0.23279398893922601</v>
      </c>
      <c r="E13" s="17">
        <v>0.18730647078736501</v>
      </c>
      <c r="F13" s="17"/>
      <c r="G13" s="17">
        <v>0.12576065924758301</v>
      </c>
      <c r="H13" s="17">
        <v>0.133110351983522</v>
      </c>
      <c r="I13" s="17">
        <v>0.120180114774925</v>
      </c>
      <c r="J13" s="17">
        <v>0.233661557350958</v>
      </c>
      <c r="K13" s="17">
        <v>0.34757032552293898</v>
      </c>
      <c r="L13" s="17">
        <v>0.28495647020264497</v>
      </c>
      <c r="M13" s="17"/>
      <c r="N13" s="17">
        <v>0.19659276877343801</v>
      </c>
      <c r="O13" s="17">
        <v>0.22744314040845001</v>
      </c>
      <c r="P13" s="17">
        <v>0.16235744897624299</v>
      </c>
      <c r="Q13" s="17">
        <v>0.261881107546518</v>
      </c>
      <c r="R13" s="17"/>
      <c r="S13" s="17">
        <v>0.136993002951526</v>
      </c>
      <c r="T13" s="17">
        <v>0.24762975544855101</v>
      </c>
      <c r="U13" s="17">
        <v>0.192167470720814</v>
      </c>
      <c r="V13" s="17">
        <v>0.23308175665897499</v>
      </c>
      <c r="W13" s="17">
        <v>0.19706799986412599</v>
      </c>
      <c r="X13" s="17">
        <v>0.21858707790808399</v>
      </c>
      <c r="Y13" s="17">
        <v>0.211998900978045</v>
      </c>
      <c r="Z13" s="17">
        <v>0.24187105815705401</v>
      </c>
      <c r="AA13" s="17">
        <v>0.14562327492184099</v>
      </c>
      <c r="AB13" s="17">
        <v>0.30962252968510701</v>
      </c>
      <c r="AC13" s="17">
        <v>0.24371595509297</v>
      </c>
      <c r="AD13" s="17">
        <v>0.26118478172949899</v>
      </c>
      <c r="AE13" s="17"/>
      <c r="AF13" s="17">
        <v>0.26104151929562303</v>
      </c>
      <c r="AG13" s="17">
        <v>0.208487988177535</v>
      </c>
      <c r="AH13" s="17">
        <v>0.146108933863597</v>
      </c>
      <c r="AI13" s="17"/>
      <c r="AJ13" s="17">
        <v>0.25790627340864403</v>
      </c>
      <c r="AK13" s="17">
        <v>0.14219127932690301</v>
      </c>
      <c r="AL13" s="17">
        <v>0.24610247587824199</v>
      </c>
      <c r="AM13" s="17">
        <v>0.32755461127939001</v>
      </c>
      <c r="AN13" s="17">
        <v>0.16882620190653899</v>
      </c>
      <c r="AO13" s="17"/>
      <c r="AP13" s="17">
        <v>0.20168799161631201</v>
      </c>
      <c r="AQ13" s="17">
        <v>0.17742892909489999</v>
      </c>
      <c r="AR13" s="17">
        <v>0.10598442388253</v>
      </c>
      <c r="AS13" s="17"/>
      <c r="AT13" s="17">
        <v>0.29583701405497997</v>
      </c>
      <c r="AU13" s="17">
        <v>0.183453982138441</v>
      </c>
      <c r="AV13" s="17">
        <v>0.23391376068050901</v>
      </c>
      <c r="AW13" s="17">
        <v>0.18445251357082401</v>
      </c>
      <c r="AX13" s="17">
        <v>0.10617804827281099</v>
      </c>
      <c r="AY13" s="17">
        <v>0.27258812986395897</v>
      </c>
    </row>
    <row r="14" spans="2:51" x14ac:dyDescent="0.35">
      <c r="B14" s="18" t="s">
        <v>72</v>
      </c>
      <c r="C14" s="17">
        <v>3.4685302976023201E-2</v>
      </c>
      <c r="D14" s="17">
        <v>2.4426711129786401E-2</v>
      </c>
      <c r="E14" s="17">
        <v>4.6624631136546697E-2</v>
      </c>
      <c r="F14" s="17"/>
      <c r="G14" s="17">
        <v>3.3800712451729699E-2</v>
      </c>
      <c r="H14" s="17">
        <v>2.22465766968248E-2</v>
      </c>
      <c r="I14" s="17">
        <v>2.8674487314297999E-2</v>
      </c>
      <c r="J14" s="17">
        <v>4.8331531309793202E-2</v>
      </c>
      <c r="K14" s="17">
        <v>1.5765949852218498E-2</v>
      </c>
      <c r="L14" s="17">
        <v>5.3567225268424903E-2</v>
      </c>
      <c r="M14" s="17"/>
      <c r="N14" s="17">
        <v>1.92296207824885E-2</v>
      </c>
      <c r="O14" s="17">
        <v>3.1852474785868203E-2</v>
      </c>
      <c r="P14" s="17">
        <v>3.29413218371363E-2</v>
      </c>
      <c r="Q14" s="17">
        <v>5.3556338140956498E-2</v>
      </c>
      <c r="R14" s="17"/>
      <c r="S14" s="17">
        <v>7.5239320944004998E-2</v>
      </c>
      <c r="T14" s="17">
        <v>5.7617823501257298E-2</v>
      </c>
      <c r="U14" s="17">
        <v>1.8975772100355299E-2</v>
      </c>
      <c r="V14" s="17">
        <v>1.46518934403335E-2</v>
      </c>
      <c r="W14" s="17">
        <v>3.7437699561489297E-2</v>
      </c>
      <c r="X14" s="17">
        <v>2.6904951879744499E-2</v>
      </c>
      <c r="Y14" s="17">
        <v>1.4630590414529901E-2</v>
      </c>
      <c r="Z14" s="17">
        <v>3.4730960270172903E-2</v>
      </c>
      <c r="AA14" s="17">
        <v>4.3972645063174103E-2</v>
      </c>
      <c r="AB14" s="17">
        <v>1.6367541713936201E-2</v>
      </c>
      <c r="AC14" s="17">
        <v>0</v>
      </c>
      <c r="AD14" s="17">
        <v>0</v>
      </c>
      <c r="AE14" s="17"/>
      <c r="AF14" s="17">
        <v>3.7322708704646497E-2</v>
      </c>
      <c r="AG14" s="17">
        <v>3.6837056300783398E-2</v>
      </c>
      <c r="AH14" s="17">
        <v>2.43069550639986E-2</v>
      </c>
      <c r="AI14" s="17"/>
      <c r="AJ14" s="17">
        <v>3.7533207563101099E-2</v>
      </c>
      <c r="AK14" s="17">
        <v>3.3285335972932498E-2</v>
      </c>
      <c r="AL14" s="17">
        <v>6.5196632286031397E-2</v>
      </c>
      <c r="AM14" s="17">
        <v>8.6310550057627597E-2</v>
      </c>
      <c r="AN14" s="17">
        <v>2.04873843965746E-2</v>
      </c>
      <c r="AO14" s="17"/>
      <c r="AP14" s="17">
        <v>2.7033191512542298E-2</v>
      </c>
      <c r="AQ14" s="17">
        <v>2.4033119186603301E-2</v>
      </c>
      <c r="AR14" s="17">
        <v>3.5775109105911002E-2</v>
      </c>
      <c r="AS14" s="17"/>
      <c r="AT14" s="17">
        <v>3.17663884627803E-2</v>
      </c>
      <c r="AU14" s="17">
        <v>4.4043335358084801E-2</v>
      </c>
      <c r="AV14" s="17">
        <v>0</v>
      </c>
      <c r="AW14" s="17">
        <v>7.0618014303864302E-2</v>
      </c>
      <c r="AX14" s="17">
        <v>2.58415837657258E-2</v>
      </c>
      <c r="AY14" s="17">
        <v>0</v>
      </c>
    </row>
    <row r="15" spans="2:51" x14ac:dyDescent="0.35">
      <c r="B15" s="18" t="s">
        <v>387</v>
      </c>
      <c r="C15" s="20">
        <v>0.24590275140375301</v>
      </c>
      <c r="D15" s="20">
        <v>0.254680178557459</v>
      </c>
      <c r="E15" s="20">
        <v>0.23547389411962699</v>
      </c>
      <c r="F15" s="20"/>
      <c r="G15" s="20">
        <v>0.28375894485075498</v>
      </c>
      <c r="H15" s="20">
        <v>0.31520603851630102</v>
      </c>
      <c r="I15" s="20">
        <v>0.30927048356777997</v>
      </c>
      <c r="J15" s="20">
        <v>0.21720342364610701</v>
      </c>
      <c r="K15" s="20">
        <v>0.25082457115574902</v>
      </c>
      <c r="L15" s="20">
        <v>0.13485003771728299</v>
      </c>
      <c r="M15" s="20"/>
      <c r="N15" s="20">
        <v>0.27473831719952901</v>
      </c>
      <c r="O15" s="20">
        <v>0.25672081297152899</v>
      </c>
      <c r="P15" s="20">
        <v>0.252202050440482</v>
      </c>
      <c r="Q15" s="20">
        <v>0.19911761531879099</v>
      </c>
      <c r="R15" s="20"/>
      <c r="S15" s="20">
        <v>0.33290658963705999</v>
      </c>
      <c r="T15" s="20">
        <v>0.166748231202064</v>
      </c>
      <c r="U15" s="20">
        <v>0.27958811338813699</v>
      </c>
      <c r="V15" s="20">
        <v>0.21544982149991301</v>
      </c>
      <c r="W15" s="20">
        <v>0.19279616462679999</v>
      </c>
      <c r="X15" s="20">
        <v>0.25597583827271603</v>
      </c>
      <c r="Y15" s="20">
        <v>0.29946470275641701</v>
      </c>
      <c r="Z15" s="20">
        <v>0.28058546818088598</v>
      </c>
      <c r="AA15" s="20">
        <v>0.25384155381689799</v>
      </c>
      <c r="AB15" s="20">
        <v>0.13707788955801101</v>
      </c>
      <c r="AC15" s="20">
        <v>0.30512885240008197</v>
      </c>
      <c r="AD15" s="20">
        <v>0.28610799226801098</v>
      </c>
      <c r="AE15" s="20"/>
      <c r="AF15" s="20">
        <v>0.22221935685479099</v>
      </c>
      <c r="AG15" s="20">
        <v>0.25283246393992398</v>
      </c>
      <c r="AH15" s="20">
        <v>0.263397425296929</v>
      </c>
      <c r="AI15" s="20"/>
      <c r="AJ15" s="20">
        <v>0.225172995683705</v>
      </c>
      <c r="AK15" s="20">
        <v>0.34028934121023902</v>
      </c>
      <c r="AL15" s="20">
        <v>0.185089430512825</v>
      </c>
      <c r="AM15" s="20">
        <v>8.6671947490118001E-2</v>
      </c>
      <c r="AN15" s="20">
        <v>0.224643442094692</v>
      </c>
      <c r="AO15" s="20"/>
      <c r="AP15" s="20">
        <v>0.24856085068526201</v>
      </c>
      <c r="AQ15" s="20">
        <v>0.33167951254373401</v>
      </c>
      <c r="AR15" s="20">
        <v>0.20834778724743999</v>
      </c>
      <c r="AS15" s="20"/>
      <c r="AT15" s="20">
        <v>0.19361906769040699</v>
      </c>
      <c r="AU15" s="20">
        <v>0.264191059012437</v>
      </c>
      <c r="AV15" s="20">
        <v>0.34111793124936102</v>
      </c>
      <c r="AW15" s="20">
        <v>0.21853263019434699</v>
      </c>
      <c r="AX15" s="20">
        <v>0.329953898812125</v>
      </c>
      <c r="AY15" s="20">
        <v>7.3014783118702895E-2</v>
      </c>
    </row>
    <row r="16" spans="2:51" x14ac:dyDescent="0.35">
      <c r="B16" s="18" t="s">
        <v>388</v>
      </c>
      <c r="C16" s="20">
        <v>0.42769627026692703</v>
      </c>
      <c r="D16" s="20">
        <v>0.44106342252771702</v>
      </c>
      <c r="E16" s="20">
        <v>0.40997555450474099</v>
      </c>
      <c r="F16" s="20"/>
      <c r="G16" s="20">
        <v>0.36220189763090099</v>
      </c>
      <c r="H16" s="20">
        <v>0.35423350948416399</v>
      </c>
      <c r="I16" s="20">
        <v>0.332697520330825</v>
      </c>
      <c r="J16" s="20">
        <v>0.45796061404807298</v>
      </c>
      <c r="K16" s="20">
        <v>0.50494120322270897</v>
      </c>
      <c r="L16" s="20">
        <v>0.522572555955087</v>
      </c>
      <c r="M16" s="20"/>
      <c r="N16" s="20">
        <v>0.39923010361571798</v>
      </c>
      <c r="O16" s="20">
        <v>0.43795198372166899</v>
      </c>
      <c r="P16" s="20">
        <v>0.39905836147872398</v>
      </c>
      <c r="Q16" s="20">
        <v>0.47197078913419399</v>
      </c>
      <c r="R16" s="20"/>
      <c r="S16" s="20">
        <v>0.27780387194231698</v>
      </c>
      <c r="T16" s="20">
        <v>0.450092225327756</v>
      </c>
      <c r="U16" s="20">
        <v>0.48927551610498199</v>
      </c>
      <c r="V16" s="20">
        <v>0.34751954682817399</v>
      </c>
      <c r="W16" s="20">
        <v>0.520389386696962</v>
      </c>
      <c r="X16" s="20">
        <v>0.42826790675703702</v>
      </c>
      <c r="Y16" s="20">
        <v>0.42835386451980101</v>
      </c>
      <c r="Z16" s="20">
        <v>0.48555804862287499</v>
      </c>
      <c r="AA16" s="20">
        <v>0.45685889336724</v>
      </c>
      <c r="AB16" s="20">
        <v>0.53351141644274402</v>
      </c>
      <c r="AC16" s="20">
        <v>0.47076492890132499</v>
      </c>
      <c r="AD16" s="20">
        <v>0.37298019040679498</v>
      </c>
      <c r="AE16" s="20"/>
      <c r="AF16" s="20">
        <v>0.488575739331232</v>
      </c>
      <c r="AG16" s="20">
        <v>0.40300059821082701</v>
      </c>
      <c r="AH16" s="20">
        <v>0.40068692393871902</v>
      </c>
      <c r="AI16" s="20"/>
      <c r="AJ16" s="20">
        <v>0.47418422690656797</v>
      </c>
      <c r="AK16" s="20">
        <v>0.35162536867259903</v>
      </c>
      <c r="AL16" s="20">
        <v>0.45247743083588499</v>
      </c>
      <c r="AM16" s="20">
        <v>0.63700814725019195</v>
      </c>
      <c r="AN16" s="20">
        <v>0.37255615234712802</v>
      </c>
      <c r="AO16" s="20"/>
      <c r="AP16" s="20">
        <v>0.41686430487152798</v>
      </c>
      <c r="AQ16" s="20">
        <v>0.366328079417992</v>
      </c>
      <c r="AR16" s="20">
        <v>0.33689302046484398</v>
      </c>
      <c r="AS16" s="20"/>
      <c r="AT16" s="20">
        <v>0.49760330888646598</v>
      </c>
      <c r="AU16" s="20">
        <v>0.38142678324734097</v>
      </c>
      <c r="AV16" s="20">
        <v>0.40097569938914102</v>
      </c>
      <c r="AW16" s="20">
        <v>0.50925478173064598</v>
      </c>
      <c r="AX16" s="20">
        <v>0.33044749790982803</v>
      </c>
      <c r="AY16" s="20">
        <v>0.49463419692377802</v>
      </c>
    </row>
    <row r="17" spans="2:51" x14ac:dyDescent="0.35">
      <c r="B17" s="18" t="s">
        <v>86</v>
      </c>
      <c r="C17" s="21">
        <v>-0.18179351886317399</v>
      </c>
      <c r="D17" s="21">
        <v>-0.18638324397025799</v>
      </c>
      <c r="E17" s="21">
        <v>-0.174501660385114</v>
      </c>
      <c r="F17" s="21"/>
      <c r="G17" s="21">
        <v>-7.8442952780146305E-2</v>
      </c>
      <c r="H17" s="21">
        <v>-3.9027470967863402E-2</v>
      </c>
      <c r="I17" s="21">
        <v>-2.3427036763045299E-2</v>
      </c>
      <c r="J17" s="21">
        <v>-0.240757190401965</v>
      </c>
      <c r="K17" s="21">
        <v>-0.25411663206696</v>
      </c>
      <c r="L17" s="21">
        <v>-0.38772251823780401</v>
      </c>
      <c r="M17" s="21"/>
      <c r="N17" s="21">
        <v>-0.12449178641618899</v>
      </c>
      <c r="O17" s="21">
        <v>-0.18123117075014</v>
      </c>
      <c r="P17" s="21">
        <v>-0.14685631103824301</v>
      </c>
      <c r="Q17" s="21">
        <v>-0.27285317381540303</v>
      </c>
      <c r="R17" s="21"/>
      <c r="S17" s="21">
        <v>5.5102717694742703E-2</v>
      </c>
      <c r="T17" s="21">
        <v>-0.283343994125691</v>
      </c>
      <c r="U17" s="21">
        <v>-0.20968740271684499</v>
      </c>
      <c r="V17" s="21">
        <v>-0.132069725328261</v>
      </c>
      <c r="W17" s="21">
        <v>-0.327593222070162</v>
      </c>
      <c r="X17" s="21">
        <v>-0.17229206848432199</v>
      </c>
      <c r="Y17" s="21">
        <v>-0.128889161763384</v>
      </c>
      <c r="Z17" s="21">
        <v>-0.20497258044198899</v>
      </c>
      <c r="AA17" s="21">
        <v>-0.20301733955034201</v>
      </c>
      <c r="AB17" s="21">
        <v>-0.39643352688473299</v>
      </c>
      <c r="AC17" s="21">
        <v>-0.16563607650124301</v>
      </c>
      <c r="AD17" s="21">
        <v>-8.6872198138784107E-2</v>
      </c>
      <c r="AE17" s="21"/>
      <c r="AF17" s="21">
        <v>-0.266356382476441</v>
      </c>
      <c r="AG17" s="21">
        <v>-0.150168134270903</v>
      </c>
      <c r="AH17" s="21">
        <v>-0.13728949864178999</v>
      </c>
      <c r="AI17" s="21"/>
      <c r="AJ17" s="21">
        <v>-0.24901123122286301</v>
      </c>
      <c r="AK17" s="21">
        <v>-1.13360274623598E-2</v>
      </c>
      <c r="AL17" s="21">
        <v>-0.26738800032305998</v>
      </c>
      <c r="AM17" s="21">
        <v>-0.55033619976007397</v>
      </c>
      <c r="AN17" s="21">
        <v>-0.14791271025243599</v>
      </c>
      <c r="AO17" s="21"/>
      <c r="AP17" s="21">
        <v>-0.16830345418626599</v>
      </c>
      <c r="AQ17" s="21">
        <v>-3.4648566874257901E-2</v>
      </c>
      <c r="AR17" s="21">
        <v>-0.12854523321740399</v>
      </c>
      <c r="AS17" s="21"/>
      <c r="AT17" s="21">
        <v>-0.30398424119605899</v>
      </c>
      <c r="AU17" s="21">
        <v>-0.117235724234904</v>
      </c>
      <c r="AV17" s="21">
        <v>-5.9857768139780103E-2</v>
      </c>
      <c r="AW17" s="21">
        <v>-0.29072215153629899</v>
      </c>
      <c r="AX17" s="21">
        <v>-4.93599097703024E-4</v>
      </c>
      <c r="AY17" s="21">
        <v>-0.42161941380507501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Y22"/>
  <sheetViews>
    <sheetView showGridLines="0" workbookViewId="0">
      <pane xSplit="2" topLeftCell="C1" activePane="topRight" state="frozen"/>
      <selection activeCell="B19" sqref="B19"/>
      <selection pane="topRight" activeCell="E17" sqref="E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499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5.0525698935610902E-2</v>
      </c>
      <c r="D9" s="17">
        <v>6.3652314794514706E-2</v>
      </c>
      <c r="E9" s="17">
        <v>3.33277776408352E-2</v>
      </c>
      <c r="F9" s="17"/>
      <c r="G9" s="17">
        <v>5.40509485297637E-2</v>
      </c>
      <c r="H9" s="17">
        <v>5.6412033592824699E-2</v>
      </c>
      <c r="I9" s="17">
        <v>9.7362704122993193E-2</v>
      </c>
      <c r="J9" s="17">
        <v>6.9481112113713606E-2</v>
      </c>
      <c r="K9" s="17">
        <v>3.9612879925003203E-2</v>
      </c>
      <c r="L9" s="17">
        <v>0</v>
      </c>
      <c r="M9" s="17"/>
      <c r="N9" s="17">
        <v>4.1468979011603797E-2</v>
      </c>
      <c r="O9" s="17">
        <v>5.0949539739645701E-2</v>
      </c>
      <c r="P9" s="17">
        <v>5.9817779533546299E-2</v>
      </c>
      <c r="Q9" s="17">
        <v>5.3423776353705703E-2</v>
      </c>
      <c r="R9" s="17"/>
      <c r="S9" s="17">
        <v>0.105044157515786</v>
      </c>
      <c r="T9" s="17">
        <v>5.0213388764175401E-2</v>
      </c>
      <c r="U9" s="17">
        <v>0.108866580133565</v>
      </c>
      <c r="V9" s="17">
        <v>3.1885036459332702E-2</v>
      </c>
      <c r="W9" s="17">
        <v>4.99264161880024E-2</v>
      </c>
      <c r="X9" s="17">
        <v>1.2589473873193299E-2</v>
      </c>
      <c r="Y9" s="17">
        <v>4.52806194088358E-2</v>
      </c>
      <c r="Z9" s="17">
        <v>0</v>
      </c>
      <c r="AA9" s="17">
        <v>5.8370302441947103E-2</v>
      </c>
      <c r="AB9" s="17">
        <v>3.15285333853823E-2</v>
      </c>
      <c r="AC9" s="17">
        <v>0</v>
      </c>
      <c r="AD9" s="17">
        <v>3.08345439782442E-2</v>
      </c>
      <c r="AE9" s="17"/>
      <c r="AF9" s="17">
        <v>2.6751024639763098E-2</v>
      </c>
      <c r="AG9" s="17">
        <v>6.28538634458818E-2</v>
      </c>
      <c r="AH9" s="17">
        <v>9.3841726020519795E-2</v>
      </c>
      <c r="AI9" s="17"/>
      <c r="AJ9" s="17">
        <v>3.3077171702218397E-2</v>
      </c>
      <c r="AK9" s="17">
        <v>7.8658279383938698E-2</v>
      </c>
      <c r="AL9" s="17">
        <v>4.9631736787292498E-2</v>
      </c>
      <c r="AM9" s="17">
        <v>0</v>
      </c>
      <c r="AN9" s="17">
        <v>5.1634327106120897E-2</v>
      </c>
      <c r="AO9" s="17"/>
      <c r="AP9" s="17">
        <v>4.5143735233145299E-2</v>
      </c>
      <c r="AQ9" s="17">
        <v>5.47764457268545E-2</v>
      </c>
      <c r="AR9" s="17">
        <v>6.7683021284458703E-2</v>
      </c>
      <c r="AS9" s="17"/>
      <c r="AT9" s="17">
        <v>1.17329965612519E-2</v>
      </c>
      <c r="AU9" s="17">
        <v>6.7302747357927795E-2</v>
      </c>
      <c r="AV9" s="17">
        <v>0.11541364243477301</v>
      </c>
      <c r="AW9" s="17">
        <v>1.3029915834393399E-2</v>
      </c>
      <c r="AX9" s="17">
        <v>8.4680578632310294E-2</v>
      </c>
      <c r="AY9" s="17">
        <v>5.7792801920817899E-2</v>
      </c>
    </row>
    <row r="10" spans="2:51" x14ac:dyDescent="0.35">
      <c r="B10" s="18" t="s">
        <v>383</v>
      </c>
      <c r="C10" s="17">
        <v>0.22576421167383101</v>
      </c>
      <c r="D10" s="17">
        <v>0.228954993051809</v>
      </c>
      <c r="E10" s="17">
        <v>0.220736083784248</v>
      </c>
      <c r="F10" s="17"/>
      <c r="G10" s="17">
        <v>0.412111477276494</v>
      </c>
      <c r="H10" s="17">
        <v>0.377984681582059</v>
      </c>
      <c r="I10" s="17">
        <v>0.25327800985441701</v>
      </c>
      <c r="J10" s="17">
        <v>0.18746041300319</v>
      </c>
      <c r="K10" s="17">
        <v>0.149597061171341</v>
      </c>
      <c r="L10" s="17">
        <v>5.5630487710149001E-2</v>
      </c>
      <c r="M10" s="17"/>
      <c r="N10" s="17">
        <v>0.27796607885977698</v>
      </c>
      <c r="O10" s="17">
        <v>0.200538077043805</v>
      </c>
      <c r="P10" s="17">
        <v>0.23074593870083199</v>
      </c>
      <c r="Q10" s="17">
        <v>0.18788805988507601</v>
      </c>
      <c r="R10" s="17"/>
      <c r="S10" s="17">
        <v>0.26127545777544697</v>
      </c>
      <c r="T10" s="17">
        <v>0.18137589019202199</v>
      </c>
      <c r="U10" s="17">
        <v>0.20237860882609399</v>
      </c>
      <c r="V10" s="17">
        <v>0.18649397880288801</v>
      </c>
      <c r="W10" s="17">
        <v>0.38579828208713401</v>
      </c>
      <c r="X10" s="17">
        <v>0.216666582332814</v>
      </c>
      <c r="Y10" s="17">
        <v>0.220521701210667</v>
      </c>
      <c r="Z10" s="17">
        <v>0.108379116499609</v>
      </c>
      <c r="AA10" s="17">
        <v>0.26864798737288997</v>
      </c>
      <c r="AB10" s="17">
        <v>0.171916549525329</v>
      </c>
      <c r="AC10" s="17">
        <v>0.236276864125292</v>
      </c>
      <c r="AD10" s="17">
        <v>0.217902981146811</v>
      </c>
      <c r="AE10" s="17"/>
      <c r="AF10" s="17">
        <v>0.17573482935613999</v>
      </c>
      <c r="AG10" s="17">
        <v>0.20770980109450901</v>
      </c>
      <c r="AH10" s="17">
        <v>0.27620831629717801</v>
      </c>
      <c r="AI10" s="17"/>
      <c r="AJ10" s="17">
        <v>0.15988648330729899</v>
      </c>
      <c r="AK10" s="17">
        <v>0.27146158770821999</v>
      </c>
      <c r="AL10" s="17">
        <v>0.18466870975796401</v>
      </c>
      <c r="AM10" s="17">
        <v>0</v>
      </c>
      <c r="AN10" s="17">
        <v>0.23839764989864301</v>
      </c>
      <c r="AO10" s="17"/>
      <c r="AP10" s="17">
        <v>0.14892670859013701</v>
      </c>
      <c r="AQ10" s="17">
        <v>0.26144118365411201</v>
      </c>
      <c r="AR10" s="17">
        <v>0.25380229220523098</v>
      </c>
      <c r="AS10" s="17"/>
      <c r="AT10" s="17">
        <v>0.16389624656761301</v>
      </c>
      <c r="AU10" s="17">
        <v>0.22126300057847301</v>
      </c>
      <c r="AV10" s="17">
        <v>0.28409271582864498</v>
      </c>
      <c r="AW10" s="17">
        <v>0.217508108635695</v>
      </c>
      <c r="AX10" s="17">
        <v>0.32818152666337502</v>
      </c>
      <c r="AY10" s="17">
        <v>0.20592548696585899</v>
      </c>
    </row>
    <row r="11" spans="2:51" x14ac:dyDescent="0.35">
      <c r="B11" s="18" t="s">
        <v>384</v>
      </c>
      <c r="C11" s="17">
        <v>0.259073556978759</v>
      </c>
      <c r="D11" s="17">
        <v>0.25727038604199398</v>
      </c>
      <c r="E11" s="17">
        <v>0.26356273896198601</v>
      </c>
      <c r="F11" s="17"/>
      <c r="G11" s="17">
        <v>0.25777797974377598</v>
      </c>
      <c r="H11" s="17">
        <v>0.31538425469903603</v>
      </c>
      <c r="I11" s="17">
        <v>0.3843728449055</v>
      </c>
      <c r="J11" s="17">
        <v>0.25711859062762599</v>
      </c>
      <c r="K11" s="17">
        <v>0.16240889527240701</v>
      </c>
      <c r="L11" s="17">
        <v>0.184942739645238</v>
      </c>
      <c r="M11" s="17"/>
      <c r="N11" s="17">
        <v>0.222364726061069</v>
      </c>
      <c r="O11" s="17">
        <v>0.31994067590464698</v>
      </c>
      <c r="P11" s="17">
        <v>0.27312357881635102</v>
      </c>
      <c r="Q11" s="17">
        <v>0.23442340314587801</v>
      </c>
      <c r="R11" s="17"/>
      <c r="S11" s="17">
        <v>0.31774148679784497</v>
      </c>
      <c r="T11" s="17">
        <v>0.22133990167086801</v>
      </c>
      <c r="U11" s="17">
        <v>0.21602166067544401</v>
      </c>
      <c r="V11" s="17">
        <v>0.20954263793672701</v>
      </c>
      <c r="W11" s="17">
        <v>0.26068715663984099</v>
      </c>
      <c r="X11" s="17">
        <v>0.21555347206855799</v>
      </c>
      <c r="Y11" s="17">
        <v>0.201970751825575</v>
      </c>
      <c r="Z11" s="17">
        <v>0.23796462395769899</v>
      </c>
      <c r="AA11" s="17">
        <v>0.27580185602276802</v>
      </c>
      <c r="AB11" s="17">
        <v>0.29032404789746002</v>
      </c>
      <c r="AC11" s="17">
        <v>0.28222992354323401</v>
      </c>
      <c r="AD11" s="17">
        <v>0.41751941253638702</v>
      </c>
      <c r="AE11" s="17"/>
      <c r="AF11" s="17">
        <v>0.21351533665873301</v>
      </c>
      <c r="AG11" s="17">
        <v>0.27017294655541801</v>
      </c>
      <c r="AH11" s="17">
        <v>0.35431655698745301</v>
      </c>
      <c r="AI11" s="17"/>
      <c r="AJ11" s="17">
        <v>0.19363670457333099</v>
      </c>
      <c r="AK11" s="17">
        <v>0.33012565326905402</v>
      </c>
      <c r="AL11" s="17">
        <v>0.24705399005294901</v>
      </c>
      <c r="AM11" s="17">
        <v>0.487439212998942</v>
      </c>
      <c r="AN11" s="17">
        <v>0.32872797485470401</v>
      </c>
      <c r="AO11" s="17"/>
      <c r="AP11" s="17">
        <v>0.25522148731107602</v>
      </c>
      <c r="AQ11" s="17">
        <v>0.29652637488893302</v>
      </c>
      <c r="AR11" s="17">
        <v>0.30807476365534903</v>
      </c>
      <c r="AS11" s="17"/>
      <c r="AT11" s="17">
        <v>0.19966465787110699</v>
      </c>
      <c r="AU11" s="17">
        <v>0.30615351249367001</v>
      </c>
      <c r="AV11" s="17">
        <v>0.27294056816831702</v>
      </c>
      <c r="AW11" s="17">
        <v>0.28242232842367998</v>
      </c>
      <c r="AX11" s="17">
        <v>0.27425644302036001</v>
      </c>
      <c r="AY11" s="17">
        <v>0.29035590200211298</v>
      </c>
    </row>
    <row r="12" spans="2:51" x14ac:dyDescent="0.35">
      <c r="B12" s="18" t="s">
        <v>385</v>
      </c>
      <c r="C12" s="17">
        <v>0.18245345877246399</v>
      </c>
      <c r="D12" s="17">
        <v>0.18280449822193301</v>
      </c>
      <c r="E12" s="17">
        <v>0.18069795861344501</v>
      </c>
      <c r="F12" s="17"/>
      <c r="G12" s="17">
        <v>0.175678922631155</v>
      </c>
      <c r="H12" s="17">
        <v>0.16572165859295901</v>
      </c>
      <c r="I12" s="17">
        <v>0.114196827897007</v>
      </c>
      <c r="J12" s="17">
        <v>0.19384956908613801</v>
      </c>
      <c r="K12" s="17">
        <v>0.22025649490094501</v>
      </c>
      <c r="L12" s="17">
        <v>0.21840789438303099</v>
      </c>
      <c r="M12" s="17"/>
      <c r="N12" s="17">
        <v>0.18282460376833101</v>
      </c>
      <c r="O12" s="17">
        <v>0.182063674230624</v>
      </c>
      <c r="P12" s="17">
        <v>0.19039334247699899</v>
      </c>
      <c r="Q12" s="17">
        <v>0.167127288690403</v>
      </c>
      <c r="R12" s="17"/>
      <c r="S12" s="17">
        <v>0.12994736934373399</v>
      </c>
      <c r="T12" s="17">
        <v>0.263927063677037</v>
      </c>
      <c r="U12" s="17">
        <v>0.125359333035889</v>
      </c>
      <c r="V12" s="17">
        <v>0.18962721624703499</v>
      </c>
      <c r="W12" s="17">
        <v>0.153271889875713</v>
      </c>
      <c r="X12" s="17">
        <v>0.20092821081753401</v>
      </c>
      <c r="Y12" s="17">
        <v>0.27472120997576999</v>
      </c>
      <c r="Z12" s="17">
        <v>0.17473475168962599</v>
      </c>
      <c r="AA12" s="17">
        <v>0.13933230096709101</v>
      </c>
      <c r="AB12" s="17">
        <v>0.19020864338087001</v>
      </c>
      <c r="AC12" s="17">
        <v>0.17429950885227699</v>
      </c>
      <c r="AD12" s="17">
        <v>0.129515348910232</v>
      </c>
      <c r="AE12" s="17"/>
      <c r="AF12" s="17">
        <v>0.21604564605391299</v>
      </c>
      <c r="AG12" s="17">
        <v>0.17026930528372</v>
      </c>
      <c r="AH12" s="17">
        <v>0.114691262388</v>
      </c>
      <c r="AI12" s="17"/>
      <c r="AJ12" s="17">
        <v>0.20065477134097201</v>
      </c>
      <c r="AK12" s="17">
        <v>0.13372681077348</v>
      </c>
      <c r="AL12" s="17">
        <v>0.222309559873901</v>
      </c>
      <c r="AM12" s="17">
        <v>0.261183038027471</v>
      </c>
      <c r="AN12" s="17">
        <v>0.20617346812628901</v>
      </c>
      <c r="AO12" s="17"/>
      <c r="AP12" s="17">
        <v>0.19099465613180899</v>
      </c>
      <c r="AQ12" s="17">
        <v>0.164809838983969</v>
      </c>
      <c r="AR12" s="17">
        <v>0.14142039402670301</v>
      </c>
      <c r="AS12" s="17"/>
      <c r="AT12" s="17">
        <v>0.18720114692262599</v>
      </c>
      <c r="AU12" s="17">
        <v>0.184590041159018</v>
      </c>
      <c r="AV12" s="17">
        <v>0.12773574136867</v>
      </c>
      <c r="AW12" s="17">
        <v>0.19315454387078701</v>
      </c>
      <c r="AX12" s="17">
        <v>0.16122479145636601</v>
      </c>
      <c r="AY12" s="17">
        <v>0.27218619251868997</v>
      </c>
    </row>
    <row r="13" spans="2:51" x14ac:dyDescent="0.35">
      <c r="B13" s="18" t="s">
        <v>386</v>
      </c>
      <c r="C13" s="17">
        <v>0.23577891290222999</v>
      </c>
      <c r="D13" s="17">
        <v>0.24052790321423301</v>
      </c>
      <c r="E13" s="17">
        <v>0.23263166395830001</v>
      </c>
      <c r="F13" s="17"/>
      <c r="G13" s="17">
        <v>6.6123839787026906E-2</v>
      </c>
      <c r="H13" s="17">
        <v>5.4811943858141497E-2</v>
      </c>
      <c r="I13" s="17">
        <v>0.10581698301230399</v>
      </c>
      <c r="J13" s="17">
        <v>0.22923868334390601</v>
      </c>
      <c r="K13" s="17">
        <v>0.38676977351605701</v>
      </c>
      <c r="L13" s="17">
        <v>0.48153007071148302</v>
      </c>
      <c r="M13" s="17"/>
      <c r="N13" s="17">
        <v>0.26094578631869603</v>
      </c>
      <c r="O13" s="17">
        <v>0.19803963586206599</v>
      </c>
      <c r="P13" s="17">
        <v>0.179302590474645</v>
      </c>
      <c r="Q13" s="17">
        <v>0.29738362576253002</v>
      </c>
      <c r="R13" s="17"/>
      <c r="S13" s="17">
        <v>0.12063185993504</v>
      </c>
      <c r="T13" s="17">
        <v>0.23620250618854599</v>
      </c>
      <c r="U13" s="17">
        <v>0.30859197602159599</v>
      </c>
      <c r="V13" s="17">
        <v>0.33897077596014002</v>
      </c>
      <c r="W13" s="17">
        <v>0.11287855564782</v>
      </c>
      <c r="X13" s="17">
        <v>0.27560309082012602</v>
      </c>
      <c r="Y13" s="17">
        <v>0.22761981040023499</v>
      </c>
      <c r="Z13" s="17">
        <v>0.37506421629940201</v>
      </c>
      <c r="AA13" s="17">
        <v>0.22400948669193499</v>
      </c>
      <c r="AB13" s="17">
        <v>0.28287557843244698</v>
      </c>
      <c r="AC13" s="17">
        <v>0.307193703479197</v>
      </c>
      <c r="AD13" s="17">
        <v>0.17264467493851299</v>
      </c>
      <c r="AE13" s="17"/>
      <c r="AF13" s="17">
        <v>0.319595764124596</v>
      </c>
      <c r="AG13" s="17">
        <v>0.23951013042217301</v>
      </c>
      <c r="AH13" s="17">
        <v>0.119258493068364</v>
      </c>
      <c r="AI13" s="17"/>
      <c r="AJ13" s="17">
        <v>0.36321184408673601</v>
      </c>
      <c r="AK13" s="17">
        <v>0.139865402932876</v>
      </c>
      <c r="AL13" s="17">
        <v>0.23113937124186301</v>
      </c>
      <c r="AM13" s="17">
        <v>0.165067198915959</v>
      </c>
      <c r="AN13" s="17">
        <v>0.141710393445488</v>
      </c>
      <c r="AO13" s="17"/>
      <c r="AP13" s="17">
        <v>0.33235138068783199</v>
      </c>
      <c r="AQ13" s="17">
        <v>0.18556781059652999</v>
      </c>
      <c r="AR13" s="17">
        <v>0.173807234752788</v>
      </c>
      <c r="AS13" s="17"/>
      <c r="AT13" s="17">
        <v>0.38603301859803302</v>
      </c>
      <c r="AU13" s="17">
        <v>0.17657458099350201</v>
      </c>
      <c r="AV13" s="17">
        <v>0.183899353473442</v>
      </c>
      <c r="AW13" s="17">
        <v>0.20935142452292799</v>
      </c>
      <c r="AX13" s="17">
        <v>0.111191009361155</v>
      </c>
      <c r="AY13" s="17">
        <v>0.17373961659252099</v>
      </c>
    </row>
    <row r="14" spans="2:51" x14ac:dyDescent="0.35">
      <c r="B14" s="18" t="s">
        <v>72</v>
      </c>
      <c r="C14" s="17">
        <v>4.6404160737104599E-2</v>
      </c>
      <c r="D14" s="17">
        <v>2.67899046755171E-2</v>
      </c>
      <c r="E14" s="17">
        <v>6.9043777041185E-2</v>
      </c>
      <c r="F14" s="17"/>
      <c r="G14" s="17">
        <v>3.4256832031784201E-2</v>
      </c>
      <c r="H14" s="17">
        <v>2.96854276749806E-2</v>
      </c>
      <c r="I14" s="17">
        <v>4.4972630207779203E-2</v>
      </c>
      <c r="J14" s="17">
        <v>6.2851631825425899E-2</v>
      </c>
      <c r="K14" s="17">
        <v>4.1354895214248302E-2</v>
      </c>
      <c r="L14" s="17">
        <v>5.9488807550099103E-2</v>
      </c>
      <c r="M14" s="17"/>
      <c r="N14" s="17">
        <v>1.4429825980522899E-2</v>
      </c>
      <c r="O14" s="17">
        <v>4.84683972192127E-2</v>
      </c>
      <c r="P14" s="17">
        <v>6.6616769997627195E-2</v>
      </c>
      <c r="Q14" s="17">
        <v>5.9753846162408003E-2</v>
      </c>
      <c r="R14" s="17"/>
      <c r="S14" s="17">
        <v>6.5359668632148996E-2</v>
      </c>
      <c r="T14" s="17">
        <v>4.6941249507350999E-2</v>
      </c>
      <c r="U14" s="17">
        <v>3.8781841307412898E-2</v>
      </c>
      <c r="V14" s="17">
        <v>4.3480354593877502E-2</v>
      </c>
      <c r="W14" s="17">
        <v>3.7437699561489297E-2</v>
      </c>
      <c r="X14" s="17">
        <v>7.8659170087774399E-2</v>
      </c>
      <c r="Y14" s="17">
        <v>2.9885907178917901E-2</v>
      </c>
      <c r="Z14" s="17">
        <v>0.10385729155366399</v>
      </c>
      <c r="AA14" s="17">
        <v>3.3838066503368798E-2</v>
      </c>
      <c r="AB14" s="17">
        <v>3.3146647378511002E-2</v>
      </c>
      <c r="AC14" s="17">
        <v>0</v>
      </c>
      <c r="AD14" s="17">
        <v>3.15830384898119E-2</v>
      </c>
      <c r="AE14" s="17"/>
      <c r="AF14" s="17">
        <v>4.8357399166855303E-2</v>
      </c>
      <c r="AG14" s="17">
        <v>4.9483953198298701E-2</v>
      </c>
      <c r="AH14" s="17">
        <v>4.1683645238485903E-2</v>
      </c>
      <c r="AI14" s="17"/>
      <c r="AJ14" s="17">
        <v>4.9533024989444001E-2</v>
      </c>
      <c r="AK14" s="17">
        <v>4.61622659324313E-2</v>
      </c>
      <c r="AL14" s="17">
        <v>6.5196632286031397E-2</v>
      </c>
      <c r="AM14" s="17">
        <v>8.6310550057627597E-2</v>
      </c>
      <c r="AN14" s="17">
        <v>3.3356186568755102E-2</v>
      </c>
      <c r="AO14" s="17"/>
      <c r="AP14" s="17">
        <v>2.7362032046000601E-2</v>
      </c>
      <c r="AQ14" s="17">
        <v>3.6878346149600803E-2</v>
      </c>
      <c r="AR14" s="17">
        <v>5.5212294075470299E-2</v>
      </c>
      <c r="AS14" s="17"/>
      <c r="AT14" s="17">
        <v>5.1471933479369E-2</v>
      </c>
      <c r="AU14" s="17">
        <v>4.4116117417409499E-2</v>
      </c>
      <c r="AV14" s="17">
        <v>1.5917978726152301E-2</v>
      </c>
      <c r="AW14" s="17">
        <v>8.4533678712516394E-2</v>
      </c>
      <c r="AX14" s="17">
        <v>4.0465650866433701E-2</v>
      </c>
      <c r="AY14" s="17">
        <v>0</v>
      </c>
    </row>
    <row r="15" spans="2:51" x14ac:dyDescent="0.35">
      <c r="B15" s="18" t="s">
        <v>387</v>
      </c>
      <c r="C15" s="20">
        <v>0.27628991060944202</v>
      </c>
      <c r="D15" s="20">
        <v>0.29260730784632299</v>
      </c>
      <c r="E15" s="20">
        <v>0.25406386142508303</v>
      </c>
      <c r="F15" s="20"/>
      <c r="G15" s="20">
        <v>0.466162425806258</v>
      </c>
      <c r="H15" s="20">
        <v>0.43439671517488299</v>
      </c>
      <c r="I15" s="20">
        <v>0.35064071397740998</v>
      </c>
      <c r="J15" s="20">
        <v>0.25694152511690399</v>
      </c>
      <c r="K15" s="20">
        <v>0.18920994109634401</v>
      </c>
      <c r="L15" s="20">
        <v>5.5630487710149001E-2</v>
      </c>
      <c r="M15" s="20"/>
      <c r="N15" s="20">
        <v>0.31943505787138099</v>
      </c>
      <c r="O15" s="20">
        <v>0.25148761678345</v>
      </c>
      <c r="P15" s="20">
        <v>0.29056371823437799</v>
      </c>
      <c r="Q15" s="20">
        <v>0.241311836238782</v>
      </c>
      <c r="R15" s="20"/>
      <c r="S15" s="20">
        <v>0.36631961529123203</v>
      </c>
      <c r="T15" s="20">
        <v>0.23158927895619799</v>
      </c>
      <c r="U15" s="20">
        <v>0.31124518895965902</v>
      </c>
      <c r="V15" s="20">
        <v>0.218379015262221</v>
      </c>
      <c r="W15" s="20">
        <v>0.43572469827513699</v>
      </c>
      <c r="X15" s="20">
        <v>0.229256056206007</v>
      </c>
      <c r="Y15" s="20">
        <v>0.26580232061950199</v>
      </c>
      <c r="Z15" s="20">
        <v>0.108379116499609</v>
      </c>
      <c r="AA15" s="20">
        <v>0.32701828981483699</v>
      </c>
      <c r="AB15" s="20">
        <v>0.20344508291071101</v>
      </c>
      <c r="AC15" s="20">
        <v>0.236276864125292</v>
      </c>
      <c r="AD15" s="20">
        <v>0.24873752512505501</v>
      </c>
      <c r="AE15" s="20"/>
      <c r="AF15" s="20">
        <v>0.20248585399590299</v>
      </c>
      <c r="AG15" s="20">
        <v>0.27056366454039099</v>
      </c>
      <c r="AH15" s="20">
        <v>0.370050042317697</v>
      </c>
      <c r="AI15" s="20"/>
      <c r="AJ15" s="20">
        <v>0.19296365500951701</v>
      </c>
      <c r="AK15" s="20">
        <v>0.35011986709215898</v>
      </c>
      <c r="AL15" s="20">
        <v>0.234300446545256</v>
      </c>
      <c r="AM15" s="20">
        <v>0</v>
      </c>
      <c r="AN15" s="20">
        <v>0.29003197700476402</v>
      </c>
      <c r="AO15" s="20"/>
      <c r="AP15" s="20">
        <v>0.19407044382328201</v>
      </c>
      <c r="AQ15" s="20">
        <v>0.31621762938096698</v>
      </c>
      <c r="AR15" s="20">
        <v>0.32148531348969001</v>
      </c>
      <c r="AS15" s="20"/>
      <c r="AT15" s="20">
        <v>0.17562924312886499</v>
      </c>
      <c r="AU15" s="20">
        <v>0.288565747936401</v>
      </c>
      <c r="AV15" s="20">
        <v>0.39950635826341802</v>
      </c>
      <c r="AW15" s="20">
        <v>0.230538024470088</v>
      </c>
      <c r="AX15" s="20">
        <v>0.41286210529568501</v>
      </c>
      <c r="AY15" s="20">
        <v>0.26371828888667598</v>
      </c>
    </row>
    <row r="16" spans="2:51" x14ac:dyDescent="0.35">
      <c r="B16" s="18" t="s">
        <v>388</v>
      </c>
      <c r="C16" s="20">
        <v>0.41823237167469401</v>
      </c>
      <c r="D16" s="20">
        <v>0.42333240143616502</v>
      </c>
      <c r="E16" s="20">
        <v>0.41332962257174499</v>
      </c>
      <c r="F16" s="20"/>
      <c r="G16" s="20">
        <v>0.24180276241818099</v>
      </c>
      <c r="H16" s="20">
        <v>0.22053360245110001</v>
      </c>
      <c r="I16" s="20">
        <v>0.22001381090931099</v>
      </c>
      <c r="J16" s="20">
        <v>0.423088252430044</v>
      </c>
      <c r="K16" s="20">
        <v>0.60702626841700102</v>
      </c>
      <c r="L16" s="20">
        <v>0.699937965094513</v>
      </c>
      <c r="M16" s="20"/>
      <c r="N16" s="20">
        <v>0.44377039008702701</v>
      </c>
      <c r="O16" s="20">
        <v>0.38010331009268999</v>
      </c>
      <c r="P16" s="20">
        <v>0.36969593295164399</v>
      </c>
      <c r="Q16" s="20">
        <v>0.46451091445293302</v>
      </c>
      <c r="R16" s="20"/>
      <c r="S16" s="20">
        <v>0.25057922927877402</v>
      </c>
      <c r="T16" s="20">
        <v>0.50012956986558299</v>
      </c>
      <c r="U16" s="20">
        <v>0.43395130905748502</v>
      </c>
      <c r="V16" s="20">
        <v>0.52859799220717496</v>
      </c>
      <c r="W16" s="20">
        <v>0.26615044552353301</v>
      </c>
      <c r="X16" s="20">
        <v>0.47653130163766</v>
      </c>
      <c r="Y16" s="20">
        <v>0.50234102037600503</v>
      </c>
      <c r="Z16" s="20">
        <v>0.54979896798902805</v>
      </c>
      <c r="AA16" s="20">
        <v>0.36334178765902603</v>
      </c>
      <c r="AB16" s="20">
        <v>0.473084221813317</v>
      </c>
      <c r="AC16" s="20">
        <v>0.48149321233147402</v>
      </c>
      <c r="AD16" s="20">
        <v>0.30216002384874502</v>
      </c>
      <c r="AE16" s="20"/>
      <c r="AF16" s="20">
        <v>0.53564141017850897</v>
      </c>
      <c r="AG16" s="20">
        <v>0.40977943570589198</v>
      </c>
      <c r="AH16" s="20">
        <v>0.23394975545636301</v>
      </c>
      <c r="AI16" s="20"/>
      <c r="AJ16" s="20">
        <v>0.563866615427708</v>
      </c>
      <c r="AK16" s="20">
        <v>0.273592213706356</v>
      </c>
      <c r="AL16" s="20">
        <v>0.45344893111576401</v>
      </c>
      <c r="AM16" s="20">
        <v>0.426250236943431</v>
      </c>
      <c r="AN16" s="20">
        <v>0.34788386157177698</v>
      </c>
      <c r="AO16" s="20"/>
      <c r="AP16" s="20">
        <v>0.52334603681964098</v>
      </c>
      <c r="AQ16" s="20">
        <v>0.35037764958049999</v>
      </c>
      <c r="AR16" s="20">
        <v>0.31522762877949101</v>
      </c>
      <c r="AS16" s="20"/>
      <c r="AT16" s="20">
        <v>0.57323416552065898</v>
      </c>
      <c r="AU16" s="20">
        <v>0.36116462215251999</v>
      </c>
      <c r="AV16" s="20">
        <v>0.31163509484211199</v>
      </c>
      <c r="AW16" s="20">
        <v>0.402505968393715</v>
      </c>
      <c r="AX16" s="20">
        <v>0.27241580081752098</v>
      </c>
      <c r="AY16" s="20">
        <v>0.44592580911121099</v>
      </c>
    </row>
    <row r="17" spans="2:51" x14ac:dyDescent="0.35">
      <c r="B17" s="18" t="s">
        <v>86</v>
      </c>
      <c r="C17" s="21">
        <v>-0.14194246106525199</v>
      </c>
      <c r="D17" s="21">
        <v>-0.130725093589842</v>
      </c>
      <c r="E17" s="21">
        <v>-0.15926576114666199</v>
      </c>
      <c r="F17" s="21"/>
      <c r="G17" s="21">
        <v>0.224359663388077</v>
      </c>
      <c r="H17" s="21">
        <v>0.213863112723783</v>
      </c>
      <c r="I17" s="21">
        <v>0.13062690306809899</v>
      </c>
      <c r="J17" s="21">
        <v>-0.16614672731314101</v>
      </c>
      <c r="K17" s="21">
        <v>-0.41781632732065699</v>
      </c>
      <c r="L17" s="21">
        <v>-0.644307477384364</v>
      </c>
      <c r="M17" s="21"/>
      <c r="N17" s="21">
        <v>-0.12433533221564599</v>
      </c>
      <c r="O17" s="21">
        <v>-0.12861569330924</v>
      </c>
      <c r="P17" s="21">
        <v>-7.9132214717266003E-2</v>
      </c>
      <c r="Q17" s="21">
        <v>-0.223199078214151</v>
      </c>
      <c r="R17" s="21"/>
      <c r="S17" s="21">
        <v>0.11574038601245799</v>
      </c>
      <c r="T17" s="21">
        <v>-0.26854029090938503</v>
      </c>
      <c r="U17" s="21">
        <v>-0.122706120097826</v>
      </c>
      <c r="V17" s="21">
        <v>-0.31021897694495398</v>
      </c>
      <c r="W17" s="21">
        <v>0.16957425275160401</v>
      </c>
      <c r="X17" s="21">
        <v>-0.247275245431653</v>
      </c>
      <c r="Y17" s="21">
        <v>-0.23653869975650199</v>
      </c>
      <c r="Z17" s="21">
        <v>-0.44141985148941898</v>
      </c>
      <c r="AA17" s="21">
        <v>-3.6323497844189298E-2</v>
      </c>
      <c r="AB17" s="21">
        <v>-0.26963913890260599</v>
      </c>
      <c r="AC17" s="21">
        <v>-0.24521634820618199</v>
      </c>
      <c r="AD17" s="21">
        <v>-5.3422498723690003E-2</v>
      </c>
      <c r="AE17" s="21"/>
      <c r="AF17" s="21">
        <v>-0.33315555618260501</v>
      </c>
      <c r="AG17" s="21">
        <v>-0.13921577116550099</v>
      </c>
      <c r="AH17" s="21">
        <v>0.13610028686133399</v>
      </c>
      <c r="AI17" s="21"/>
      <c r="AJ17" s="21">
        <v>-0.37090296041818999</v>
      </c>
      <c r="AK17" s="21">
        <v>7.6527653385802405E-2</v>
      </c>
      <c r="AL17" s="21">
        <v>-0.21914848457050801</v>
      </c>
      <c r="AM17" s="21">
        <v>-0.426250236943431</v>
      </c>
      <c r="AN17" s="21">
        <v>-5.7851884567013498E-2</v>
      </c>
      <c r="AO17" s="21"/>
      <c r="AP17" s="21">
        <v>-0.329275592996359</v>
      </c>
      <c r="AQ17" s="21">
        <v>-3.4160020199532799E-2</v>
      </c>
      <c r="AR17" s="21">
        <v>6.2576847101987196E-3</v>
      </c>
      <c r="AS17" s="21"/>
      <c r="AT17" s="21">
        <v>-0.39760492239179301</v>
      </c>
      <c r="AU17" s="21">
        <v>-7.2598874216119394E-2</v>
      </c>
      <c r="AV17" s="21">
        <v>8.7871263421306203E-2</v>
      </c>
      <c r="AW17" s="21">
        <v>-0.17196794392362699</v>
      </c>
      <c r="AX17" s="21">
        <v>0.140446304478164</v>
      </c>
      <c r="AY17" s="21">
        <v>-0.18220752022453501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Y22"/>
  <sheetViews>
    <sheetView showGridLines="0" workbookViewId="0">
      <pane xSplit="2" topLeftCell="C1" activePane="topRight" state="frozen"/>
      <selection activeCell="B19" sqref="B19"/>
      <selection pane="topRight" activeCell="E10" sqref="E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3.9614887872737599E-2</v>
      </c>
      <c r="D9" s="17">
        <v>4.3031036262571501E-2</v>
      </c>
      <c r="E9" s="17">
        <v>3.61225501444132E-2</v>
      </c>
      <c r="F9" s="17"/>
      <c r="G9" s="17">
        <v>4.4527985348482603E-2</v>
      </c>
      <c r="H9" s="17">
        <v>7.9165275924852299E-2</v>
      </c>
      <c r="I9" s="17">
        <v>3.1907691814263499E-2</v>
      </c>
      <c r="J9" s="17">
        <v>6.0135497436720503E-2</v>
      </c>
      <c r="K9" s="17">
        <v>1.61881190614576E-2</v>
      </c>
      <c r="L9" s="17">
        <v>1.14649942048159E-2</v>
      </c>
      <c r="M9" s="17"/>
      <c r="N9" s="17">
        <v>4.3546085875074601E-2</v>
      </c>
      <c r="O9" s="17">
        <v>4.4815156693356499E-2</v>
      </c>
      <c r="P9" s="17">
        <v>4.4006458820478198E-2</v>
      </c>
      <c r="Q9" s="17">
        <v>2.6199696493827401E-2</v>
      </c>
      <c r="R9" s="17"/>
      <c r="S9" s="17">
        <v>0.102684641505786</v>
      </c>
      <c r="T9" s="17">
        <v>1.03507346497454E-2</v>
      </c>
      <c r="U9" s="17">
        <v>4.0342666313077702E-2</v>
      </c>
      <c r="V9" s="17">
        <v>1.55546738783876E-2</v>
      </c>
      <c r="W9" s="17">
        <v>6.4417134899074205E-2</v>
      </c>
      <c r="X9" s="17">
        <v>3.8875157053090199E-2</v>
      </c>
      <c r="Y9" s="17">
        <v>1.4502689890516901E-2</v>
      </c>
      <c r="Z9" s="17">
        <v>3.5151821753205602E-2</v>
      </c>
      <c r="AA9" s="17">
        <v>4.5710791557640199E-2</v>
      </c>
      <c r="AB9" s="17">
        <v>0</v>
      </c>
      <c r="AC9" s="17">
        <v>0</v>
      </c>
      <c r="AD9" s="17">
        <v>8.1109466134619501E-2</v>
      </c>
      <c r="AE9" s="17"/>
      <c r="AF9" s="17">
        <v>2.5257091334238101E-2</v>
      </c>
      <c r="AG9" s="17">
        <v>3.9452336513338002E-2</v>
      </c>
      <c r="AH9" s="17">
        <v>5.1995409739547298E-2</v>
      </c>
      <c r="AI9" s="17"/>
      <c r="AJ9" s="17">
        <v>1.76877823658547E-2</v>
      </c>
      <c r="AK9" s="17">
        <v>7.1016939046623206E-2</v>
      </c>
      <c r="AL9" s="17">
        <v>3.01365946573229E-2</v>
      </c>
      <c r="AM9" s="17">
        <v>0</v>
      </c>
      <c r="AN9" s="17">
        <v>5.0624812904892597E-2</v>
      </c>
      <c r="AO9" s="17"/>
      <c r="AP9" s="17">
        <v>2.8228042446138302E-2</v>
      </c>
      <c r="AQ9" s="17">
        <v>6.8600565191533694E-2</v>
      </c>
      <c r="AR9" s="17">
        <v>1.5595073854278199E-2</v>
      </c>
      <c r="AS9" s="17"/>
      <c r="AT9" s="17">
        <v>1.3521059605497999E-2</v>
      </c>
      <c r="AU9" s="17">
        <v>3.80633553014528E-2</v>
      </c>
      <c r="AV9" s="17">
        <v>0.102044530368889</v>
      </c>
      <c r="AW9" s="17">
        <v>2.8561129452801599E-2</v>
      </c>
      <c r="AX9" s="17">
        <v>6.0843433458386803E-2</v>
      </c>
      <c r="AY9" s="17">
        <v>6.9895925658878005E-2</v>
      </c>
    </row>
    <row r="10" spans="2:51" x14ac:dyDescent="0.35">
      <c r="B10" s="18" t="s">
        <v>383</v>
      </c>
      <c r="C10" s="17">
        <v>0.17533821505525601</v>
      </c>
      <c r="D10" s="17">
        <v>0.17008454698023601</v>
      </c>
      <c r="E10" s="17">
        <v>0.17657418165349301</v>
      </c>
      <c r="F10" s="17"/>
      <c r="G10" s="17">
        <v>0.29163598588607098</v>
      </c>
      <c r="H10" s="17">
        <v>0.22333092816370301</v>
      </c>
      <c r="I10" s="17">
        <v>0.22496103781902199</v>
      </c>
      <c r="J10" s="17">
        <v>0.14893182748303599</v>
      </c>
      <c r="K10" s="17">
        <v>0.12558349196848201</v>
      </c>
      <c r="L10" s="17">
        <v>8.5909508582313901E-2</v>
      </c>
      <c r="M10" s="17"/>
      <c r="N10" s="17">
        <v>0.233094569223776</v>
      </c>
      <c r="O10" s="17">
        <v>0.12552303940870799</v>
      </c>
      <c r="P10" s="17">
        <v>0.19046269718313799</v>
      </c>
      <c r="Q10" s="17">
        <v>0.14485395517632399</v>
      </c>
      <c r="R10" s="17"/>
      <c r="S10" s="17">
        <v>0.15523994466663299</v>
      </c>
      <c r="T10" s="17">
        <v>0.15407985158064899</v>
      </c>
      <c r="U10" s="17">
        <v>0.25026723722267102</v>
      </c>
      <c r="V10" s="17">
        <v>0.122996444993105</v>
      </c>
      <c r="W10" s="17">
        <v>0.21362557723814601</v>
      </c>
      <c r="X10" s="17">
        <v>0.16736133492637001</v>
      </c>
      <c r="Y10" s="17">
        <v>0.14530503610437401</v>
      </c>
      <c r="Z10" s="17">
        <v>0.14035924460195701</v>
      </c>
      <c r="AA10" s="17">
        <v>0.231334911955173</v>
      </c>
      <c r="AB10" s="17">
        <v>0.13837595691894999</v>
      </c>
      <c r="AC10" s="17">
        <v>0.30955815434142497</v>
      </c>
      <c r="AD10" s="17">
        <v>0.13729338166003499</v>
      </c>
      <c r="AE10" s="17"/>
      <c r="AF10" s="17">
        <v>0.12554907907715801</v>
      </c>
      <c r="AG10" s="17">
        <v>0.199552360802291</v>
      </c>
      <c r="AH10" s="17">
        <v>0.18460843319409101</v>
      </c>
      <c r="AI10" s="17"/>
      <c r="AJ10" s="17">
        <v>0.138537810148395</v>
      </c>
      <c r="AK10" s="17">
        <v>0.22417405477531499</v>
      </c>
      <c r="AL10" s="17">
        <v>0.144327080719581</v>
      </c>
      <c r="AM10" s="17">
        <v>0</v>
      </c>
      <c r="AN10" s="17">
        <v>9.1139809469796093E-2</v>
      </c>
      <c r="AO10" s="17"/>
      <c r="AP10" s="17">
        <v>0.23122308565375199</v>
      </c>
      <c r="AQ10" s="17">
        <v>0.196599589512649</v>
      </c>
      <c r="AR10" s="17">
        <v>0.26768924677275502</v>
      </c>
      <c r="AS10" s="17"/>
      <c r="AT10" s="17">
        <v>0.11669810296008901</v>
      </c>
      <c r="AU10" s="17">
        <v>0.23371045806221</v>
      </c>
      <c r="AV10" s="17">
        <v>0.17709679742564599</v>
      </c>
      <c r="AW10" s="17">
        <v>0.14321733066269701</v>
      </c>
      <c r="AX10" s="17">
        <v>0.22930831375111899</v>
      </c>
      <c r="AY10" s="17">
        <v>0.105448916528447</v>
      </c>
    </row>
    <row r="11" spans="2:51" x14ac:dyDescent="0.35">
      <c r="B11" s="18" t="s">
        <v>384</v>
      </c>
      <c r="C11" s="17">
        <v>0.30254083776789198</v>
      </c>
      <c r="D11" s="17">
        <v>0.27165088780833302</v>
      </c>
      <c r="E11" s="17">
        <v>0.34036370095912</v>
      </c>
      <c r="F11" s="17"/>
      <c r="G11" s="17">
        <v>0.28242711286081201</v>
      </c>
      <c r="H11" s="17">
        <v>0.38733956362414801</v>
      </c>
      <c r="I11" s="17">
        <v>0.37310774584579598</v>
      </c>
      <c r="J11" s="17">
        <v>0.32104975330784902</v>
      </c>
      <c r="K11" s="17">
        <v>0.21105476356008601</v>
      </c>
      <c r="L11" s="17">
        <v>0.23964112353512401</v>
      </c>
      <c r="M11" s="17"/>
      <c r="N11" s="17">
        <v>0.24243677898639501</v>
      </c>
      <c r="O11" s="17">
        <v>0.32133555472498498</v>
      </c>
      <c r="P11" s="17">
        <v>0.32346592524169399</v>
      </c>
      <c r="Q11" s="17">
        <v>0.343757041882714</v>
      </c>
      <c r="R11" s="17"/>
      <c r="S11" s="17">
        <v>0.36312576591830398</v>
      </c>
      <c r="T11" s="17">
        <v>0.36572835516156499</v>
      </c>
      <c r="U11" s="17">
        <v>0.222414102905196</v>
      </c>
      <c r="V11" s="17">
        <v>0.26880474116167102</v>
      </c>
      <c r="W11" s="17">
        <v>0.34287640449812001</v>
      </c>
      <c r="X11" s="17">
        <v>0.26995934158240698</v>
      </c>
      <c r="Y11" s="17">
        <v>0.36119461759114802</v>
      </c>
      <c r="Z11" s="17">
        <v>0.10103500877287699</v>
      </c>
      <c r="AA11" s="17">
        <v>0.27888698058542899</v>
      </c>
      <c r="AB11" s="17">
        <v>0.26612960843620098</v>
      </c>
      <c r="AC11" s="17">
        <v>0.27386487194696302</v>
      </c>
      <c r="AD11" s="17">
        <v>0.33310864039677501</v>
      </c>
      <c r="AE11" s="17"/>
      <c r="AF11" s="17">
        <v>0.290667529181377</v>
      </c>
      <c r="AG11" s="17">
        <v>0.27020464863549098</v>
      </c>
      <c r="AH11" s="17">
        <v>0.42407750992473597</v>
      </c>
      <c r="AI11" s="17"/>
      <c r="AJ11" s="17">
        <v>0.27910459919931102</v>
      </c>
      <c r="AK11" s="17">
        <v>0.33273765872366501</v>
      </c>
      <c r="AL11" s="17">
        <v>0.28002149287931299</v>
      </c>
      <c r="AM11" s="17">
        <v>0.25092425492923198</v>
      </c>
      <c r="AN11" s="17">
        <v>0.39814353160388199</v>
      </c>
      <c r="AO11" s="17"/>
      <c r="AP11" s="17">
        <v>0.29466017681380602</v>
      </c>
      <c r="AQ11" s="17">
        <v>0.323142803793599</v>
      </c>
      <c r="AR11" s="17">
        <v>0.300750923074589</v>
      </c>
      <c r="AS11" s="17"/>
      <c r="AT11" s="17">
        <v>0.265348592614431</v>
      </c>
      <c r="AU11" s="17">
        <v>0.30709782663278101</v>
      </c>
      <c r="AV11" s="17">
        <v>0.314563148838711</v>
      </c>
      <c r="AW11" s="17">
        <v>0.33766264465311802</v>
      </c>
      <c r="AX11" s="17">
        <v>0.33625472641412402</v>
      </c>
      <c r="AY11" s="17">
        <v>0.226795305250058</v>
      </c>
    </row>
    <row r="12" spans="2:51" x14ac:dyDescent="0.35">
      <c r="B12" s="18" t="s">
        <v>385</v>
      </c>
      <c r="C12" s="17">
        <v>0.200481344735814</v>
      </c>
      <c r="D12" s="17">
        <v>0.22887900449825699</v>
      </c>
      <c r="E12" s="17">
        <v>0.17023293797375599</v>
      </c>
      <c r="F12" s="17"/>
      <c r="G12" s="17">
        <v>0.22143898341524701</v>
      </c>
      <c r="H12" s="17">
        <v>0.18017113748149599</v>
      </c>
      <c r="I12" s="17">
        <v>0.212776419412779</v>
      </c>
      <c r="J12" s="17">
        <v>0.15405181062974099</v>
      </c>
      <c r="K12" s="17">
        <v>0.21513838274271399</v>
      </c>
      <c r="L12" s="17">
        <v>0.220280799589574</v>
      </c>
      <c r="M12" s="17"/>
      <c r="N12" s="17">
        <v>0.23020187340625001</v>
      </c>
      <c r="O12" s="17">
        <v>0.21364350986087</v>
      </c>
      <c r="P12" s="17">
        <v>0.18235515361184901</v>
      </c>
      <c r="Q12" s="17">
        <v>0.167118588642508</v>
      </c>
      <c r="R12" s="17"/>
      <c r="S12" s="17">
        <v>0.12778458527115</v>
      </c>
      <c r="T12" s="17">
        <v>0.16926348933653401</v>
      </c>
      <c r="U12" s="17">
        <v>0.21471136322874501</v>
      </c>
      <c r="V12" s="17">
        <v>0.26790713747606598</v>
      </c>
      <c r="W12" s="17">
        <v>0.213392293844337</v>
      </c>
      <c r="X12" s="17">
        <v>0.22233334626613299</v>
      </c>
      <c r="Y12" s="17">
        <v>0.16888228336946401</v>
      </c>
      <c r="Z12" s="17">
        <v>0.37374024709392401</v>
      </c>
      <c r="AA12" s="17">
        <v>0.25097265115531597</v>
      </c>
      <c r="AB12" s="17">
        <v>0.14980678475901599</v>
      </c>
      <c r="AC12" s="17">
        <v>0.21344060172167401</v>
      </c>
      <c r="AD12" s="17">
        <v>0.181260438096153</v>
      </c>
      <c r="AE12" s="17"/>
      <c r="AF12" s="17">
        <v>0.200990602349919</v>
      </c>
      <c r="AG12" s="17">
        <v>0.22372332450016</v>
      </c>
      <c r="AH12" s="17">
        <v>0.15464839231556499</v>
      </c>
      <c r="AI12" s="17"/>
      <c r="AJ12" s="17">
        <v>0.22564209065504301</v>
      </c>
      <c r="AK12" s="17">
        <v>0.181548397027158</v>
      </c>
      <c r="AL12" s="17">
        <v>0.227284345401426</v>
      </c>
      <c r="AM12" s="17">
        <v>0.32115815629167199</v>
      </c>
      <c r="AN12" s="17">
        <v>0.147781057367501</v>
      </c>
      <c r="AO12" s="17"/>
      <c r="AP12" s="17">
        <v>0.18514147184179</v>
      </c>
      <c r="AQ12" s="17">
        <v>0.182523452768312</v>
      </c>
      <c r="AR12" s="17">
        <v>0.218010157785477</v>
      </c>
      <c r="AS12" s="17"/>
      <c r="AT12" s="17">
        <v>0.19530085486618101</v>
      </c>
      <c r="AU12" s="17">
        <v>0.220217653624214</v>
      </c>
      <c r="AV12" s="17">
        <v>0.18159570371917699</v>
      </c>
      <c r="AW12" s="17">
        <v>0.23354040537999299</v>
      </c>
      <c r="AX12" s="17">
        <v>0.169344987751681</v>
      </c>
      <c r="AY12" s="17">
        <v>0.23222295310001201</v>
      </c>
    </row>
    <row r="13" spans="2:51" x14ac:dyDescent="0.35">
      <c r="B13" s="18" t="s">
        <v>386</v>
      </c>
      <c r="C13" s="17">
        <v>0.22990099097279201</v>
      </c>
      <c r="D13" s="17">
        <v>0.25103320645093202</v>
      </c>
      <c r="E13" s="17">
        <v>0.20507193524515099</v>
      </c>
      <c r="F13" s="17"/>
      <c r="G13" s="17">
        <v>0.104056210453215</v>
      </c>
      <c r="H13" s="17">
        <v>8.8445741832938199E-2</v>
      </c>
      <c r="I13" s="17">
        <v>0.111994162201173</v>
      </c>
      <c r="J13" s="17">
        <v>0.25171022532023801</v>
      </c>
      <c r="K13" s="17">
        <v>0.385646842841116</v>
      </c>
      <c r="L13" s="17">
        <v>0.38347665216978799</v>
      </c>
      <c r="M13" s="17"/>
      <c r="N13" s="17">
        <v>0.22422490779750001</v>
      </c>
      <c r="O13" s="17">
        <v>0.241052127404072</v>
      </c>
      <c r="P13" s="17">
        <v>0.19893103479511601</v>
      </c>
      <c r="Q13" s="17">
        <v>0.24322604223097799</v>
      </c>
      <c r="R13" s="17"/>
      <c r="S13" s="17">
        <v>0.14274405350960401</v>
      </c>
      <c r="T13" s="17">
        <v>0.25248411356052097</v>
      </c>
      <c r="U13" s="17">
        <v>0.194435820895898</v>
      </c>
      <c r="V13" s="17">
        <v>0.26707165211392098</v>
      </c>
      <c r="W13" s="17">
        <v>0.126392690953191</v>
      </c>
      <c r="X13" s="17">
        <v>0.24978176085416501</v>
      </c>
      <c r="Y13" s="17">
        <v>0.29548478262996802</v>
      </c>
      <c r="Z13" s="17">
        <v>0.28185949724863402</v>
      </c>
      <c r="AA13" s="17">
        <v>0.138448001993381</v>
      </c>
      <c r="AB13" s="17">
        <v>0.42932010817189598</v>
      </c>
      <c r="AC13" s="17">
        <v>0.203136371989938</v>
      </c>
      <c r="AD13" s="17">
        <v>0.23564503522260499</v>
      </c>
      <c r="AE13" s="17"/>
      <c r="AF13" s="17">
        <v>0.309901643139255</v>
      </c>
      <c r="AG13" s="17">
        <v>0.212105506165226</v>
      </c>
      <c r="AH13" s="17">
        <v>0.13544656484065201</v>
      </c>
      <c r="AI13" s="17"/>
      <c r="AJ13" s="17">
        <v>0.29397040246189998</v>
      </c>
      <c r="AK13" s="17">
        <v>0.123032878858903</v>
      </c>
      <c r="AL13" s="17">
        <v>0.268520810426705</v>
      </c>
      <c r="AM13" s="17">
        <v>0.34160703872146903</v>
      </c>
      <c r="AN13" s="17">
        <v>0.24838727483702</v>
      </c>
      <c r="AO13" s="17"/>
      <c r="AP13" s="17">
        <v>0.23357381889741799</v>
      </c>
      <c r="AQ13" s="17">
        <v>0.176577950051861</v>
      </c>
      <c r="AR13" s="17">
        <v>0.179282506168913</v>
      </c>
      <c r="AS13" s="17"/>
      <c r="AT13" s="17">
        <v>0.36633580234198299</v>
      </c>
      <c r="AU13" s="17">
        <v>0.14877464942076399</v>
      </c>
      <c r="AV13" s="17">
        <v>0.20869274196055601</v>
      </c>
      <c r="AW13" s="17">
        <v>0.17205190907281601</v>
      </c>
      <c r="AX13" s="17">
        <v>0.13810164637880101</v>
      </c>
      <c r="AY13" s="17">
        <v>0.30451961957971502</v>
      </c>
    </row>
    <row r="14" spans="2:51" x14ac:dyDescent="0.35">
      <c r="B14" s="18" t="s">
        <v>72</v>
      </c>
      <c r="C14" s="17">
        <v>5.2123723595508299E-2</v>
      </c>
      <c r="D14" s="17">
        <v>3.5321317999670102E-2</v>
      </c>
      <c r="E14" s="17">
        <v>7.1634694024067094E-2</v>
      </c>
      <c r="F14" s="17"/>
      <c r="G14" s="17">
        <v>5.5913722036171398E-2</v>
      </c>
      <c r="H14" s="17">
        <v>4.1547352972862703E-2</v>
      </c>
      <c r="I14" s="17">
        <v>4.5252942906966499E-2</v>
      </c>
      <c r="J14" s="17">
        <v>6.4120885822415902E-2</v>
      </c>
      <c r="K14" s="17">
        <v>4.63883998261439E-2</v>
      </c>
      <c r="L14" s="17">
        <v>5.9226921918384197E-2</v>
      </c>
      <c r="M14" s="17"/>
      <c r="N14" s="17">
        <v>2.6495784711004298E-2</v>
      </c>
      <c r="O14" s="17">
        <v>5.3630611908008399E-2</v>
      </c>
      <c r="P14" s="17">
        <v>6.0778730347724297E-2</v>
      </c>
      <c r="Q14" s="17">
        <v>7.4844675573647906E-2</v>
      </c>
      <c r="R14" s="17"/>
      <c r="S14" s="17">
        <v>0.108421009128523</v>
      </c>
      <c r="T14" s="17">
        <v>4.8093455710985701E-2</v>
      </c>
      <c r="U14" s="17">
        <v>7.7828809434412005E-2</v>
      </c>
      <c r="V14" s="17">
        <v>5.7665350376849903E-2</v>
      </c>
      <c r="W14" s="17">
        <v>3.9295898567130998E-2</v>
      </c>
      <c r="X14" s="17">
        <v>5.1689059317834699E-2</v>
      </c>
      <c r="Y14" s="17">
        <v>1.4630590414529901E-2</v>
      </c>
      <c r="Z14" s="17">
        <v>6.7854180529401897E-2</v>
      </c>
      <c r="AA14" s="17">
        <v>5.46466627530608E-2</v>
      </c>
      <c r="AB14" s="17">
        <v>1.6367541713936201E-2</v>
      </c>
      <c r="AC14" s="17">
        <v>0</v>
      </c>
      <c r="AD14" s="17">
        <v>3.15830384898119E-2</v>
      </c>
      <c r="AE14" s="17"/>
      <c r="AF14" s="17">
        <v>4.7634054918052601E-2</v>
      </c>
      <c r="AG14" s="17">
        <v>5.4961823383494098E-2</v>
      </c>
      <c r="AH14" s="17">
        <v>4.9223689985408901E-2</v>
      </c>
      <c r="AI14" s="17"/>
      <c r="AJ14" s="17">
        <v>4.5057315169496501E-2</v>
      </c>
      <c r="AK14" s="17">
        <v>6.7490071568335405E-2</v>
      </c>
      <c r="AL14" s="17">
        <v>4.9709675915652202E-2</v>
      </c>
      <c r="AM14" s="17">
        <v>8.6310550057627597E-2</v>
      </c>
      <c r="AN14" s="17">
        <v>6.3923513816907099E-2</v>
      </c>
      <c r="AO14" s="17"/>
      <c r="AP14" s="17">
        <v>2.7173404347097498E-2</v>
      </c>
      <c r="AQ14" s="17">
        <v>5.2555638682043902E-2</v>
      </c>
      <c r="AR14" s="17">
        <v>1.8672092343987399E-2</v>
      </c>
      <c r="AS14" s="17"/>
      <c r="AT14" s="17">
        <v>4.2795587611819001E-2</v>
      </c>
      <c r="AU14" s="17">
        <v>5.2136056958578099E-2</v>
      </c>
      <c r="AV14" s="17">
        <v>1.6007077687021001E-2</v>
      </c>
      <c r="AW14" s="17">
        <v>8.4966580778574094E-2</v>
      </c>
      <c r="AX14" s="17">
        <v>6.6146892245887698E-2</v>
      </c>
      <c r="AY14" s="17">
        <v>6.1117279882888599E-2</v>
      </c>
    </row>
    <row r="15" spans="2:51" x14ac:dyDescent="0.35">
      <c r="B15" s="18" t="s">
        <v>387</v>
      </c>
      <c r="C15" s="20">
        <v>0.21495310292799399</v>
      </c>
      <c r="D15" s="20">
        <v>0.21311558324280799</v>
      </c>
      <c r="E15" s="20">
        <v>0.21269673179790599</v>
      </c>
      <c r="F15" s="20"/>
      <c r="G15" s="20">
        <v>0.33616397123455399</v>
      </c>
      <c r="H15" s="20">
        <v>0.30249620408855499</v>
      </c>
      <c r="I15" s="20">
        <v>0.256868729633285</v>
      </c>
      <c r="J15" s="20">
        <v>0.20906732491975599</v>
      </c>
      <c r="K15" s="20">
        <v>0.14177161102993999</v>
      </c>
      <c r="L15" s="20">
        <v>9.7374502787129794E-2</v>
      </c>
      <c r="M15" s="20"/>
      <c r="N15" s="20">
        <v>0.27664065509885</v>
      </c>
      <c r="O15" s="20">
        <v>0.17033819610206399</v>
      </c>
      <c r="P15" s="20">
        <v>0.23446915600361601</v>
      </c>
      <c r="Q15" s="20">
        <v>0.17105365167015099</v>
      </c>
      <c r="R15" s="20"/>
      <c r="S15" s="20">
        <v>0.25792458617241898</v>
      </c>
      <c r="T15" s="20">
        <v>0.164430586230394</v>
      </c>
      <c r="U15" s="20">
        <v>0.290609903535749</v>
      </c>
      <c r="V15" s="20">
        <v>0.13855111887149199</v>
      </c>
      <c r="W15" s="20">
        <v>0.27804271213722098</v>
      </c>
      <c r="X15" s="20">
        <v>0.20623649197946001</v>
      </c>
      <c r="Y15" s="20">
        <v>0.15980772599489099</v>
      </c>
      <c r="Z15" s="20">
        <v>0.175511066355163</v>
      </c>
      <c r="AA15" s="20">
        <v>0.27704570351281299</v>
      </c>
      <c r="AB15" s="20">
        <v>0.13837595691894999</v>
      </c>
      <c r="AC15" s="20">
        <v>0.30955815434142497</v>
      </c>
      <c r="AD15" s="20">
        <v>0.21840284779465499</v>
      </c>
      <c r="AE15" s="20"/>
      <c r="AF15" s="20">
        <v>0.15080617041139599</v>
      </c>
      <c r="AG15" s="20">
        <v>0.23900469731562901</v>
      </c>
      <c r="AH15" s="20">
        <v>0.23660384293363801</v>
      </c>
      <c r="AI15" s="20"/>
      <c r="AJ15" s="20">
        <v>0.15622559251425</v>
      </c>
      <c r="AK15" s="20">
        <v>0.29519099382193797</v>
      </c>
      <c r="AL15" s="20">
        <v>0.17446367537690399</v>
      </c>
      <c r="AM15" s="20">
        <v>0</v>
      </c>
      <c r="AN15" s="20">
        <v>0.14176462237468901</v>
      </c>
      <c r="AO15" s="20"/>
      <c r="AP15" s="20">
        <v>0.25945112809989002</v>
      </c>
      <c r="AQ15" s="20">
        <v>0.26520015470418301</v>
      </c>
      <c r="AR15" s="20">
        <v>0.28328432062703301</v>
      </c>
      <c r="AS15" s="20"/>
      <c r="AT15" s="20">
        <v>0.13021916256558699</v>
      </c>
      <c r="AU15" s="20">
        <v>0.27177381336366302</v>
      </c>
      <c r="AV15" s="20">
        <v>0.27914132779453499</v>
      </c>
      <c r="AW15" s="20">
        <v>0.17177846011549899</v>
      </c>
      <c r="AX15" s="20">
        <v>0.29015174720950598</v>
      </c>
      <c r="AY15" s="20">
        <v>0.17534484218732499</v>
      </c>
    </row>
    <row r="16" spans="2:51" x14ac:dyDescent="0.35">
      <c r="B16" s="18" t="s">
        <v>388</v>
      </c>
      <c r="C16" s="20">
        <v>0.43038233570860601</v>
      </c>
      <c r="D16" s="20">
        <v>0.47991221094918901</v>
      </c>
      <c r="E16" s="20">
        <v>0.37530487321890699</v>
      </c>
      <c r="F16" s="20"/>
      <c r="G16" s="20">
        <v>0.32549519386846298</v>
      </c>
      <c r="H16" s="20">
        <v>0.26861687931443401</v>
      </c>
      <c r="I16" s="20">
        <v>0.324770581613952</v>
      </c>
      <c r="J16" s="20">
        <v>0.40576203594997901</v>
      </c>
      <c r="K16" s="20">
        <v>0.60078522558382996</v>
      </c>
      <c r="L16" s="20">
        <v>0.60375745175936202</v>
      </c>
      <c r="M16" s="20"/>
      <c r="N16" s="20">
        <v>0.45442678120375002</v>
      </c>
      <c r="O16" s="20">
        <v>0.454695637264942</v>
      </c>
      <c r="P16" s="20">
        <v>0.38128618840696499</v>
      </c>
      <c r="Q16" s="20">
        <v>0.41034463087348699</v>
      </c>
      <c r="R16" s="20"/>
      <c r="S16" s="20">
        <v>0.270528638780754</v>
      </c>
      <c r="T16" s="20">
        <v>0.42174760289705499</v>
      </c>
      <c r="U16" s="20">
        <v>0.40914718412464302</v>
      </c>
      <c r="V16" s="20">
        <v>0.53497878958998701</v>
      </c>
      <c r="W16" s="20">
        <v>0.339784984797529</v>
      </c>
      <c r="X16" s="20">
        <v>0.47211510712029803</v>
      </c>
      <c r="Y16" s="20">
        <v>0.46436706599943101</v>
      </c>
      <c r="Z16" s="20">
        <v>0.65559974434255897</v>
      </c>
      <c r="AA16" s="20">
        <v>0.389420653148697</v>
      </c>
      <c r="AB16" s="20">
        <v>0.57912689293091202</v>
      </c>
      <c r="AC16" s="20">
        <v>0.41657697371161201</v>
      </c>
      <c r="AD16" s="20">
        <v>0.41690547331875799</v>
      </c>
      <c r="AE16" s="20"/>
      <c r="AF16" s="20">
        <v>0.510892245489174</v>
      </c>
      <c r="AG16" s="20">
        <v>0.43582883066538602</v>
      </c>
      <c r="AH16" s="20">
        <v>0.29009495715621703</v>
      </c>
      <c r="AI16" s="20"/>
      <c r="AJ16" s="20">
        <v>0.51961249311694302</v>
      </c>
      <c r="AK16" s="20">
        <v>0.30458127588606199</v>
      </c>
      <c r="AL16" s="20">
        <v>0.49580515582813101</v>
      </c>
      <c r="AM16" s="20">
        <v>0.66276519501314102</v>
      </c>
      <c r="AN16" s="20">
        <v>0.39616833220452202</v>
      </c>
      <c r="AO16" s="20"/>
      <c r="AP16" s="20">
        <v>0.41871529073920699</v>
      </c>
      <c r="AQ16" s="20">
        <v>0.359101402820174</v>
      </c>
      <c r="AR16" s="20">
        <v>0.39729266395439</v>
      </c>
      <c r="AS16" s="20"/>
      <c r="AT16" s="20">
        <v>0.56163665720816403</v>
      </c>
      <c r="AU16" s="20">
        <v>0.36899230304497799</v>
      </c>
      <c r="AV16" s="20">
        <v>0.39028844567973298</v>
      </c>
      <c r="AW16" s="20">
        <v>0.40559231445280902</v>
      </c>
      <c r="AX16" s="20">
        <v>0.30744663413048201</v>
      </c>
      <c r="AY16" s="20">
        <v>0.53674257267972802</v>
      </c>
    </row>
    <row r="17" spans="2:51" x14ac:dyDescent="0.35">
      <c r="B17" s="18" t="s">
        <v>86</v>
      </c>
      <c r="C17" s="21">
        <v>-0.21542923278061299</v>
      </c>
      <c r="D17" s="21">
        <v>-0.26679662770638202</v>
      </c>
      <c r="E17" s="21">
        <v>-0.16260814142100199</v>
      </c>
      <c r="F17" s="21"/>
      <c r="G17" s="21">
        <v>1.06687773660913E-2</v>
      </c>
      <c r="H17" s="21">
        <v>3.3879324774121103E-2</v>
      </c>
      <c r="I17" s="21">
        <v>-6.7901851980667297E-2</v>
      </c>
      <c r="J17" s="21">
        <v>-0.19669471103022301</v>
      </c>
      <c r="K17" s="21">
        <v>-0.459013614553891</v>
      </c>
      <c r="L17" s="21">
        <v>-0.50638294897223202</v>
      </c>
      <c r="M17" s="21"/>
      <c r="N17" s="21">
        <v>-0.17778612610489999</v>
      </c>
      <c r="O17" s="21">
        <v>-0.28435744116287798</v>
      </c>
      <c r="P17" s="21">
        <v>-0.14681703240334901</v>
      </c>
      <c r="Q17" s="21">
        <v>-0.239290979203336</v>
      </c>
      <c r="R17" s="21"/>
      <c r="S17" s="21">
        <v>-1.2604052608334399E-2</v>
      </c>
      <c r="T17" s="21">
        <v>-0.25731701666666001</v>
      </c>
      <c r="U17" s="21">
        <v>-0.118537280588895</v>
      </c>
      <c r="V17" s="21">
        <v>-0.396427670718495</v>
      </c>
      <c r="W17" s="21">
        <v>-6.1742272660308302E-2</v>
      </c>
      <c r="X17" s="21">
        <v>-0.26587861514083699</v>
      </c>
      <c r="Y17" s="21">
        <v>-0.30455934000453999</v>
      </c>
      <c r="Z17" s="21">
        <v>-0.48008867798739602</v>
      </c>
      <c r="AA17" s="21">
        <v>-0.112374949635884</v>
      </c>
      <c r="AB17" s="21">
        <v>-0.44075093601196202</v>
      </c>
      <c r="AC17" s="21">
        <v>-0.10701881937018599</v>
      </c>
      <c r="AD17" s="21">
        <v>-0.198502625524103</v>
      </c>
      <c r="AE17" s="21"/>
      <c r="AF17" s="21">
        <v>-0.36008607507777801</v>
      </c>
      <c r="AG17" s="21">
        <v>-0.19682413334975701</v>
      </c>
      <c r="AH17" s="21">
        <v>-5.3491114222579302E-2</v>
      </c>
      <c r="AI17" s="21"/>
      <c r="AJ17" s="21">
        <v>-0.36338690060269302</v>
      </c>
      <c r="AK17" s="21">
        <v>-9.3902820641233505E-3</v>
      </c>
      <c r="AL17" s="21">
        <v>-0.32134148045122801</v>
      </c>
      <c r="AM17" s="21">
        <v>-0.66276519501314102</v>
      </c>
      <c r="AN17" s="21">
        <v>-0.25440370982983301</v>
      </c>
      <c r="AO17" s="21"/>
      <c r="AP17" s="21">
        <v>-0.159264162639317</v>
      </c>
      <c r="AQ17" s="21">
        <v>-9.3901248115990502E-2</v>
      </c>
      <c r="AR17" s="21">
        <v>-0.114008343327356</v>
      </c>
      <c r="AS17" s="21"/>
      <c r="AT17" s="21">
        <v>-0.431417494642577</v>
      </c>
      <c r="AU17" s="21">
        <v>-9.7218489681315301E-2</v>
      </c>
      <c r="AV17" s="21">
        <v>-0.111147117885198</v>
      </c>
      <c r="AW17" s="21">
        <v>-0.23381385433731</v>
      </c>
      <c r="AX17" s="21">
        <v>-1.7294886920976402E-2</v>
      </c>
      <c r="AY17" s="21">
        <v>-0.36139773049240198</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Y22"/>
  <sheetViews>
    <sheetView showGridLines="0" workbookViewId="0">
      <pane xSplit="2" topLeftCell="C1" activePane="topRight" state="frozen"/>
      <selection activeCell="B19" sqref="B19"/>
      <selection pane="topRight" activeCell="I16" sqref="I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730</v>
      </c>
      <c r="D7" s="10">
        <v>371</v>
      </c>
      <c r="E7" s="10">
        <v>356</v>
      </c>
      <c r="F7" s="10"/>
      <c r="G7" s="10">
        <v>88</v>
      </c>
      <c r="H7" s="10">
        <v>107</v>
      </c>
      <c r="I7" s="10">
        <v>121</v>
      </c>
      <c r="J7" s="10">
        <v>125</v>
      </c>
      <c r="K7" s="10">
        <v>122</v>
      </c>
      <c r="L7" s="10">
        <v>167</v>
      </c>
      <c r="M7" s="10"/>
      <c r="N7" s="10">
        <v>196</v>
      </c>
      <c r="O7" s="10">
        <v>180</v>
      </c>
      <c r="P7" s="10">
        <v>169</v>
      </c>
      <c r="Q7" s="10">
        <v>181</v>
      </c>
      <c r="R7" s="10"/>
      <c r="S7" s="10">
        <v>101</v>
      </c>
      <c r="T7" s="10">
        <v>99</v>
      </c>
      <c r="U7" s="10">
        <v>49</v>
      </c>
      <c r="V7" s="10">
        <v>66</v>
      </c>
      <c r="W7" s="10">
        <v>51</v>
      </c>
      <c r="X7" s="10">
        <v>72</v>
      </c>
      <c r="Y7" s="10">
        <v>63</v>
      </c>
      <c r="Z7" s="10">
        <v>28</v>
      </c>
      <c r="AA7" s="10">
        <v>89</v>
      </c>
      <c r="AB7" s="10">
        <v>57</v>
      </c>
      <c r="AC7" s="10">
        <v>27</v>
      </c>
      <c r="AD7" s="10">
        <v>28</v>
      </c>
      <c r="AE7" s="10"/>
      <c r="AF7" s="10">
        <v>278</v>
      </c>
      <c r="AG7" s="10">
        <v>279</v>
      </c>
      <c r="AH7" s="10">
        <v>113</v>
      </c>
      <c r="AI7" s="10"/>
      <c r="AJ7" s="10">
        <v>254</v>
      </c>
      <c r="AK7" s="10">
        <v>199</v>
      </c>
      <c r="AL7" s="10">
        <v>58</v>
      </c>
      <c r="AM7" s="10">
        <v>11</v>
      </c>
      <c r="AN7" s="10">
        <v>88</v>
      </c>
      <c r="AO7" s="10"/>
      <c r="AP7" s="10">
        <v>144</v>
      </c>
      <c r="AQ7" s="10">
        <v>272</v>
      </c>
      <c r="AR7" s="10">
        <v>53</v>
      </c>
      <c r="AS7" s="10"/>
      <c r="AT7" s="10">
        <v>246</v>
      </c>
      <c r="AU7" s="10">
        <v>183</v>
      </c>
      <c r="AV7" s="10">
        <v>56</v>
      </c>
      <c r="AW7" s="10">
        <v>69</v>
      </c>
      <c r="AX7" s="10">
        <v>140</v>
      </c>
      <c r="AY7" s="10">
        <v>30</v>
      </c>
    </row>
    <row r="8" spans="2:51" ht="30" customHeight="1" x14ac:dyDescent="0.35">
      <c r="B8" s="11" t="s">
        <v>19</v>
      </c>
      <c r="C8" s="11">
        <v>739</v>
      </c>
      <c r="D8" s="11">
        <v>391</v>
      </c>
      <c r="E8" s="11">
        <v>345</v>
      </c>
      <c r="F8" s="11"/>
      <c r="G8" s="11">
        <v>90</v>
      </c>
      <c r="H8" s="11">
        <v>131</v>
      </c>
      <c r="I8" s="11">
        <v>125</v>
      </c>
      <c r="J8" s="11">
        <v>120</v>
      </c>
      <c r="K8" s="11">
        <v>114</v>
      </c>
      <c r="L8" s="11">
        <v>158</v>
      </c>
      <c r="M8" s="11"/>
      <c r="N8" s="11">
        <v>214</v>
      </c>
      <c r="O8" s="11">
        <v>178</v>
      </c>
      <c r="P8" s="11">
        <v>168</v>
      </c>
      <c r="Q8" s="11">
        <v>175</v>
      </c>
      <c r="R8" s="11"/>
      <c r="S8" s="11">
        <v>102</v>
      </c>
      <c r="T8" s="11">
        <v>96</v>
      </c>
      <c r="U8" s="11">
        <v>49</v>
      </c>
      <c r="V8" s="11">
        <v>61</v>
      </c>
      <c r="W8" s="11">
        <v>50</v>
      </c>
      <c r="X8" s="11">
        <v>75</v>
      </c>
      <c r="Y8" s="11">
        <v>61</v>
      </c>
      <c r="Z8" s="11">
        <v>26</v>
      </c>
      <c r="AA8" s="11">
        <v>87</v>
      </c>
      <c r="AB8" s="11">
        <v>66</v>
      </c>
      <c r="AC8" s="11">
        <v>29</v>
      </c>
      <c r="AD8" s="11">
        <v>37</v>
      </c>
      <c r="AE8" s="11"/>
      <c r="AF8" s="11">
        <v>272</v>
      </c>
      <c r="AG8" s="11">
        <v>288</v>
      </c>
      <c r="AH8" s="11">
        <v>118</v>
      </c>
      <c r="AI8" s="11"/>
      <c r="AJ8" s="11">
        <v>249</v>
      </c>
      <c r="AK8" s="11">
        <v>206</v>
      </c>
      <c r="AL8" s="11">
        <v>58</v>
      </c>
      <c r="AM8" s="11">
        <v>11</v>
      </c>
      <c r="AN8" s="11">
        <v>90</v>
      </c>
      <c r="AO8" s="11"/>
      <c r="AP8" s="11">
        <v>142</v>
      </c>
      <c r="AQ8" s="11">
        <v>279</v>
      </c>
      <c r="AR8" s="11">
        <v>54</v>
      </c>
      <c r="AS8" s="11"/>
      <c r="AT8" s="11">
        <v>238</v>
      </c>
      <c r="AU8" s="11">
        <v>195</v>
      </c>
      <c r="AV8" s="11">
        <v>56</v>
      </c>
      <c r="AW8" s="11">
        <v>68</v>
      </c>
      <c r="AX8" s="11">
        <v>145</v>
      </c>
      <c r="AY8" s="11">
        <v>31</v>
      </c>
    </row>
    <row r="9" spans="2:51" x14ac:dyDescent="0.35">
      <c r="B9" s="18" t="s">
        <v>382</v>
      </c>
      <c r="C9" s="17">
        <v>4.2406584587459398E-2</v>
      </c>
      <c r="D9" s="17">
        <v>4.9023343946900097E-2</v>
      </c>
      <c r="E9" s="17">
        <v>3.53179005404766E-2</v>
      </c>
      <c r="F9" s="17"/>
      <c r="G9" s="17">
        <v>6.6895197656478694E-2</v>
      </c>
      <c r="H9" s="17">
        <v>8.1216745929940395E-2</v>
      </c>
      <c r="I9" s="17">
        <v>4.3010293489341003E-2</v>
      </c>
      <c r="J9" s="17">
        <v>3.7575196379608197E-2</v>
      </c>
      <c r="K9" s="17">
        <v>2.4460557754255399E-2</v>
      </c>
      <c r="L9" s="17">
        <v>1.2409397385125099E-2</v>
      </c>
      <c r="M9" s="17"/>
      <c r="N9" s="17">
        <v>5.11657594974122E-2</v>
      </c>
      <c r="O9" s="17">
        <v>4.3247966220843197E-2</v>
      </c>
      <c r="P9" s="17">
        <v>3.5674005089000198E-2</v>
      </c>
      <c r="Q9" s="17">
        <v>3.8231076769386897E-2</v>
      </c>
      <c r="R9" s="17"/>
      <c r="S9" s="17">
        <v>0.11360617572062801</v>
      </c>
      <c r="T9" s="17">
        <v>2.9763947095146102E-2</v>
      </c>
      <c r="U9" s="17">
        <v>0</v>
      </c>
      <c r="V9" s="17">
        <v>3.01042853680458E-2</v>
      </c>
      <c r="W9" s="17">
        <v>7.6835140125967497E-2</v>
      </c>
      <c r="X9" s="17">
        <v>5.9277886731216901E-2</v>
      </c>
      <c r="Y9" s="17">
        <v>2.8878351612271501E-2</v>
      </c>
      <c r="Z9" s="17">
        <v>3.5151821753205602E-2</v>
      </c>
      <c r="AA9" s="17">
        <v>2.7085024166157899E-2</v>
      </c>
      <c r="AB9" s="17">
        <v>0</v>
      </c>
      <c r="AC9" s="17">
        <v>0</v>
      </c>
      <c r="AD9" s="17">
        <v>4.79286881160794E-2</v>
      </c>
      <c r="AE9" s="17"/>
      <c r="AF9" s="17">
        <v>2.7873450798241901E-2</v>
      </c>
      <c r="AG9" s="17">
        <v>4.36945163316729E-2</v>
      </c>
      <c r="AH9" s="17">
        <v>6.7542782484853695E-2</v>
      </c>
      <c r="AI9" s="17"/>
      <c r="AJ9" s="17">
        <v>2.0463476068181299E-2</v>
      </c>
      <c r="AK9" s="17">
        <v>8.4164025578109397E-2</v>
      </c>
      <c r="AL9" s="17">
        <v>1.445334917949E-2</v>
      </c>
      <c r="AM9" s="17">
        <v>0</v>
      </c>
      <c r="AN9" s="17">
        <v>6.7036763115581502E-2</v>
      </c>
      <c r="AO9" s="17"/>
      <c r="AP9" s="17">
        <v>2.8409211003045901E-2</v>
      </c>
      <c r="AQ9" s="17">
        <v>6.6956327339209296E-2</v>
      </c>
      <c r="AR9" s="17">
        <v>5.4232749435057702E-2</v>
      </c>
      <c r="AS9" s="17"/>
      <c r="AT9" s="17">
        <v>4.21362658483476E-2</v>
      </c>
      <c r="AU9" s="17">
        <v>2.5160930048959401E-2</v>
      </c>
      <c r="AV9" s="17">
        <v>6.0714170057322103E-2</v>
      </c>
      <c r="AW9" s="17">
        <v>3.9985619192876402E-2</v>
      </c>
      <c r="AX9" s="17">
        <v>6.3776687287673606E-2</v>
      </c>
      <c r="AY9" s="17">
        <v>3.3568217309837098E-2</v>
      </c>
    </row>
    <row r="10" spans="2:51" x14ac:dyDescent="0.35">
      <c r="B10" s="18" t="s">
        <v>383</v>
      </c>
      <c r="C10" s="17">
        <v>0.16119066266739601</v>
      </c>
      <c r="D10" s="17">
        <v>0.15706529023841501</v>
      </c>
      <c r="E10" s="17">
        <v>0.16456579224733101</v>
      </c>
      <c r="F10" s="17"/>
      <c r="G10" s="17">
        <v>0.23841434907752601</v>
      </c>
      <c r="H10" s="17">
        <v>0.25662295558424097</v>
      </c>
      <c r="I10" s="17">
        <v>0.20641596459078901</v>
      </c>
      <c r="J10" s="17">
        <v>0.10104960724192701</v>
      </c>
      <c r="K10" s="17">
        <v>0.10686990428647899</v>
      </c>
      <c r="L10" s="17">
        <v>8.7004947515105999E-2</v>
      </c>
      <c r="M10" s="17"/>
      <c r="N10" s="17">
        <v>0.19192157743145899</v>
      </c>
      <c r="O10" s="17">
        <v>0.144912221486201</v>
      </c>
      <c r="P10" s="17">
        <v>0.19680048912023199</v>
      </c>
      <c r="Q10" s="17">
        <v>0.109708932008271</v>
      </c>
      <c r="R10" s="17"/>
      <c r="S10" s="17">
        <v>0.17895099049160601</v>
      </c>
      <c r="T10" s="17">
        <v>0.13293727040358999</v>
      </c>
      <c r="U10" s="17">
        <v>0.20530768917581799</v>
      </c>
      <c r="V10" s="17">
        <v>9.4202489526393304E-2</v>
      </c>
      <c r="W10" s="17">
        <v>0.17460849603543099</v>
      </c>
      <c r="X10" s="17">
        <v>0.17205160330713701</v>
      </c>
      <c r="Y10" s="17">
        <v>0.142440871240259</v>
      </c>
      <c r="Z10" s="17">
        <v>0.108379116499609</v>
      </c>
      <c r="AA10" s="17">
        <v>0.19805008923292999</v>
      </c>
      <c r="AB10" s="17">
        <v>0.11917191266595201</v>
      </c>
      <c r="AC10" s="17">
        <v>0.19743195045095399</v>
      </c>
      <c r="AD10" s="17">
        <v>0.22481329452715401</v>
      </c>
      <c r="AE10" s="17"/>
      <c r="AF10" s="17">
        <v>0.14060033966945601</v>
      </c>
      <c r="AG10" s="17">
        <v>0.16446226436966099</v>
      </c>
      <c r="AH10" s="17">
        <v>0.11916282003019001</v>
      </c>
      <c r="AI10" s="17"/>
      <c r="AJ10" s="17">
        <v>0.13745279647609501</v>
      </c>
      <c r="AK10" s="17">
        <v>0.21844256383364699</v>
      </c>
      <c r="AL10" s="17">
        <v>9.1298586092537201E-2</v>
      </c>
      <c r="AM10" s="17">
        <v>0.21305826368094899</v>
      </c>
      <c r="AN10" s="17">
        <v>9.2215252184390695E-2</v>
      </c>
      <c r="AO10" s="17"/>
      <c r="AP10" s="17">
        <v>0.16305732712703699</v>
      </c>
      <c r="AQ10" s="17">
        <v>0.22649706075111301</v>
      </c>
      <c r="AR10" s="17">
        <v>0.142996164668557</v>
      </c>
      <c r="AS10" s="17"/>
      <c r="AT10" s="17">
        <v>0.11998333440227001</v>
      </c>
      <c r="AU10" s="17">
        <v>0.15306644804571201</v>
      </c>
      <c r="AV10" s="17">
        <v>0.12666116606748801</v>
      </c>
      <c r="AW10" s="17">
        <v>0.15314414606423599</v>
      </c>
      <c r="AX10" s="17">
        <v>0.25545221843895399</v>
      </c>
      <c r="AY10" s="17">
        <v>0.19870840204623799</v>
      </c>
    </row>
    <row r="11" spans="2:51" x14ac:dyDescent="0.35">
      <c r="B11" s="18" t="s">
        <v>384</v>
      </c>
      <c r="C11" s="17">
        <v>0.28529711312564299</v>
      </c>
      <c r="D11" s="17">
        <v>0.27758722929266599</v>
      </c>
      <c r="E11" s="17">
        <v>0.29671982964543903</v>
      </c>
      <c r="F11" s="17"/>
      <c r="G11" s="17">
        <v>0.29565965575743303</v>
      </c>
      <c r="H11" s="17">
        <v>0.283106608724984</v>
      </c>
      <c r="I11" s="17">
        <v>0.32863781224613797</v>
      </c>
      <c r="J11" s="17">
        <v>0.33277595110380898</v>
      </c>
      <c r="K11" s="17">
        <v>0.230232063436214</v>
      </c>
      <c r="L11" s="17">
        <v>0.25056416135030801</v>
      </c>
      <c r="M11" s="17"/>
      <c r="N11" s="17">
        <v>0.23018191827937901</v>
      </c>
      <c r="O11" s="17">
        <v>0.32002877851239098</v>
      </c>
      <c r="P11" s="17">
        <v>0.30599714174571802</v>
      </c>
      <c r="Q11" s="17">
        <v>0.30400850384176598</v>
      </c>
      <c r="R11" s="17"/>
      <c r="S11" s="17">
        <v>0.289128419997986</v>
      </c>
      <c r="T11" s="17">
        <v>0.30356097276942101</v>
      </c>
      <c r="U11" s="17">
        <v>0.26892782564326501</v>
      </c>
      <c r="V11" s="17">
        <v>0.34826304525461899</v>
      </c>
      <c r="W11" s="17">
        <v>0.25581334583791299</v>
      </c>
      <c r="X11" s="17">
        <v>0.24420179186997801</v>
      </c>
      <c r="Y11" s="17">
        <v>0.28730823371562703</v>
      </c>
      <c r="Z11" s="17">
        <v>0.26710154779490902</v>
      </c>
      <c r="AA11" s="17">
        <v>0.27235798191527</v>
      </c>
      <c r="AB11" s="17">
        <v>0.25473527615301</v>
      </c>
      <c r="AC11" s="17">
        <v>0.35216517820528098</v>
      </c>
      <c r="AD11" s="17">
        <v>0.30952244204170698</v>
      </c>
      <c r="AE11" s="17"/>
      <c r="AF11" s="17">
        <v>0.24185267246908501</v>
      </c>
      <c r="AG11" s="17">
        <v>0.27984406035061798</v>
      </c>
      <c r="AH11" s="17">
        <v>0.38877352192951597</v>
      </c>
      <c r="AI11" s="17"/>
      <c r="AJ11" s="17">
        <v>0.26992941920514202</v>
      </c>
      <c r="AK11" s="17">
        <v>0.30021071180763198</v>
      </c>
      <c r="AL11" s="17">
        <v>0.21638738873386301</v>
      </c>
      <c r="AM11" s="17">
        <v>8.5756750357128694E-2</v>
      </c>
      <c r="AN11" s="17">
        <v>0.34865270198366499</v>
      </c>
      <c r="AO11" s="17"/>
      <c r="AP11" s="17">
        <v>0.29606744305657501</v>
      </c>
      <c r="AQ11" s="17">
        <v>0.27676124951936598</v>
      </c>
      <c r="AR11" s="17">
        <v>0.28886232050928001</v>
      </c>
      <c r="AS11" s="17"/>
      <c r="AT11" s="17">
        <v>0.247091980831012</v>
      </c>
      <c r="AU11" s="17">
        <v>0.287390859400801</v>
      </c>
      <c r="AV11" s="17">
        <v>0.386130403782042</v>
      </c>
      <c r="AW11" s="17">
        <v>0.30532563508628602</v>
      </c>
      <c r="AX11" s="17">
        <v>0.27591412231302598</v>
      </c>
      <c r="AY11" s="17">
        <v>0.34169557413879298</v>
      </c>
    </row>
    <row r="12" spans="2:51" x14ac:dyDescent="0.35">
      <c r="B12" s="18" t="s">
        <v>385</v>
      </c>
      <c r="C12" s="17">
        <v>0.24364758049629601</v>
      </c>
      <c r="D12" s="17">
        <v>0.244555630320196</v>
      </c>
      <c r="E12" s="17">
        <v>0.238289924224517</v>
      </c>
      <c r="F12" s="17"/>
      <c r="G12" s="17">
        <v>0.24022553729377799</v>
      </c>
      <c r="H12" s="17">
        <v>0.26487816293570998</v>
      </c>
      <c r="I12" s="17">
        <v>0.23280405123692499</v>
      </c>
      <c r="J12" s="17">
        <v>0.24629720437779901</v>
      </c>
      <c r="K12" s="17">
        <v>0.21911363677461701</v>
      </c>
      <c r="L12" s="17">
        <v>0.252266674797962</v>
      </c>
      <c r="M12" s="17"/>
      <c r="N12" s="17">
        <v>0.28299041373212003</v>
      </c>
      <c r="O12" s="17">
        <v>0.21881910446692601</v>
      </c>
      <c r="P12" s="17">
        <v>0.26708980291804901</v>
      </c>
      <c r="Q12" s="17">
        <v>0.192052595880497</v>
      </c>
      <c r="R12" s="17"/>
      <c r="S12" s="17">
        <v>0.202289554768247</v>
      </c>
      <c r="T12" s="17">
        <v>0.26077217011669901</v>
      </c>
      <c r="U12" s="17">
        <v>0.287922697860439</v>
      </c>
      <c r="V12" s="17">
        <v>0.20554110836932299</v>
      </c>
      <c r="W12" s="17">
        <v>0.24329939364341099</v>
      </c>
      <c r="X12" s="17">
        <v>0.25682871385839101</v>
      </c>
      <c r="Y12" s="17">
        <v>0.222827295853809</v>
      </c>
      <c r="Z12" s="17">
        <v>0.28461733238964798</v>
      </c>
      <c r="AA12" s="17">
        <v>0.244564467416794</v>
      </c>
      <c r="AB12" s="17">
        <v>0.314178285436717</v>
      </c>
      <c r="AC12" s="17">
        <v>0.248153879631869</v>
      </c>
      <c r="AD12" s="17">
        <v>0.16424790144305201</v>
      </c>
      <c r="AE12" s="17"/>
      <c r="AF12" s="17">
        <v>0.25036557191098802</v>
      </c>
      <c r="AG12" s="17">
        <v>0.24994165565116699</v>
      </c>
      <c r="AH12" s="17">
        <v>0.229464887699075</v>
      </c>
      <c r="AI12" s="17"/>
      <c r="AJ12" s="17">
        <v>0.242024450235478</v>
      </c>
      <c r="AK12" s="17">
        <v>0.19134723603487799</v>
      </c>
      <c r="AL12" s="17">
        <v>0.42539283663489402</v>
      </c>
      <c r="AM12" s="17">
        <v>0.104252604844934</v>
      </c>
      <c r="AN12" s="17">
        <v>0.28463834622838502</v>
      </c>
      <c r="AO12" s="17"/>
      <c r="AP12" s="17">
        <v>0.241707457665501</v>
      </c>
      <c r="AQ12" s="17">
        <v>0.211757855318224</v>
      </c>
      <c r="AR12" s="17">
        <v>0.40653775607166798</v>
      </c>
      <c r="AS12" s="17"/>
      <c r="AT12" s="17">
        <v>0.20558103479319201</v>
      </c>
      <c r="AU12" s="17">
        <v>0.29006634603700798</v>
      </c>
      <c r="AV12" s="17">
        <v>0.26755863080333098</v>
      </c>
      <c r="AW12" s="17">
        <v>0.188938337429578</v>
      </c>
      <c r="AX12" s="17">
        <v>0.26953218683816599</v>
      </c>
      <c r="AY12" s="17">
        <v>0.18273956026212401</v>
      </c>
    </row>
    <row r="13" spans="2:51" x14ac:dyDescent="0.35">
      <c r="B13" s="18" t="s">
        <v>386</v>
      </c>
      <c r="C13" s="17">
        <v>0.226217658616329</v>
      </c>
      <c r="D13" s="17">
        <v>0.23762439500829899</v>
      </c>
      <c r="E13" s="17">
        <v>0.21544424675407201</v>
      </c>
      <c r="F13" s="17"/>
      <c r="G13" s="17">
        <v>0.113513143761913</v>
      </c>
      <c r="H13" s="17">
        <v>9.1492514130791902E-2</v>
      </c>
      <c r="I13" s="17">
        <v>0.15200293315188301</v>
      </c>
      <c r="J13" s="17">
        <v>0.219937696395717</v>
      </c>
      <c r="K13" s="17">
        <v>0.38638944620663201</v>
      </c>
      <c r="L13" s="17">
        <v>0.35019433888877399</v>
      </c>
      <c r="M13" s="17"/>
      <c r="N13" s="17">
        <v>0.22441675615244999</v>
      </c>
      <c r="O13" s="17">
        <v>0.235805572161989</v>
      </c>
      <c r="P13" s="17">
        <v>0.144237542737574</v>
      </c>
      <c r="Q13" s="17">
        <v>0.291455433808815</v>
      </c>
      <c r="R13" s="17"/>
      <c r="S13" s="17">
        <v>0.132276563926436</v>
      </c>
      <c r="T13" s="17">
        <v>0.24509004786664099</v>
      </c>
      <c r="U13" s="17">
        <v>0.15833661909084801</v>
      </c>
      <c r="V13" s="17">
        <v>0.27810308198688299</v>
      </c>
      <c r="W13" s="17">
        <v>0.21014772579014601</v>
      </c>
      <c r="X13" s="17">
        <v>0.227849483852653</v>
      </c>
      <c r="Y13" s="17">
        <v>0.30391465716350402</v>
      </c>
      <c r="Z13" s="17">
        <v>0.27001922129245498</v>
      </c>
      <c r="AA13" s="17">
        <v>0.213790072140324</v>
      </c>
      <c r="AB13" s="17">
        <v>0.28035386532930301</v>
      </c>
      <c r="AC13" s="17">
        <v>0.202248991711896</v>
      </c>
      <c r="AD13" s="17">
        <v>0.25348767387200799</v>
      </c>
      <c r="AE13" s="17"/>
      <c r="AF13" s="17">
        <v>0.29513838209965398</v>
      </c>
      <c r="AG13" s="17">
        <v>0.22193450541412299</v>
      </c>
      <c r="AH13" s="17">
        <v>0.16172626842330301</v>
      </c>
      <c r="AI13" s="17"/>
      <c r="AJ13" s="17">
        <v>0.28480964081876903</v>
      </c>
      <c r="AK13" s="17">
        <v>0.167819597597543</v>
      </c>
      <c r="AL13" s="17">
        <v>0.202433538131049</v>
      </c>
      <c r="AM13" s="17">
        <v>0.51062183105936099</v>
      </c>
      <c r="AN13" s="17">
        <v>0.18682065958593</v>
      </c>
      <c r="AO13" s="17"/>
      <c r="AP13" s="17">
        <v>0.25688790458430699</v>
      </c>
      <c r="AQ13" s="17">
        <v>0.18723564251896399</v>
      </c>
      <c r="AR13" s="17">
        <v>8.8698916971450298E-2</v>
      </c>
      <c r="AS13" s="17"/>
      <c r="AT13" s="17">
        <v>0.34962136612148698</v>
      </c>
      <c r="AU13" s="17">
        <v>0.195308774388324</v>
      </c>
      <c r="AV13" s="17">
        <v>0.158935629289816</v>
      </c>
      <c r="AW13" s="17">
        <v>0.24134813398399399</v>
      </c>
      <c r="AX13" s="17">
        <v>8.3022663948803893E-2</v>
      </c>
      <c r="AY13" s="17">
        <v>0.24328824624300799</v>
      </c>
    </row>
    <row r="14" spans="2:51" x14ac:dyDescent="0.35">
      <c r="B14" s="18" t="s">
        <v>72</v>
      </c>
      <c r="C14" s="17">
        <v>4.12404005068761E-2</v>
      </c>
      <c r="D14" s="17">
        <v>3.4144111193524299E-2</v>
      </c>
      <c r="E14" s="17">
        <v>4.9662306588164597E-2</v>
      </c>
      <c r="F14" s="17"/>
      <c r="G14" s="17">
        <v>4.5292116452871498E-2</v>
      </c>
      <c r="H14" s="17">
        <v>2.2683012694333302E-2</v>
      </c>
      <c r="I14" s="17">
        <v>3.7128945284925198E-2</v>
      </c>
      <c r="J14" s="17">
        <v>6.2364344501140201E-2</v>
      </c>
      <c r="K14" s="17">
        <v>3.2934391541802402E-2</v>
      </c>
      <c r="L14" s="17">
        <v>4.7560480062724501E-2</v>
      </c>
      <c r="M14" s="17"/>
      <c r="N14" s="17">
        <v>1.9323574907181E-2</v>
      </c>
      <c r="O14" s="17">
        <v>3.7186357151649398E-2</v>
      </c>
      <c r="P14" s="17">
        <v>5.0201018389426699E-2</v>
      </c>
      <c r="Q14" s="17">
        <v>6.45434576912641E-2</v>
      </c>
      <c r="R14" s="17"/>
      <c r="S14" s="17">
        <v>8.37482950950975E-2</v>
      </c>
      <c r="T14" s="17">
        <v>2.7875591748502199E-2</v>
      </c>
      <c r="U14" s="17">
        <v>7.9505168229629705E-2</v>
      </c>
      <c r="V14" s="17">
        <v>4.3785989494735902E-2</v>
      </c>
      <c r="W14" s="17">
        <v>3.9295898567130998E-2</v>
      </c>
      <c r="X14" s="17">
        <v>3.9790520380623799E-2</v>
      </c>
      <c r="Y14" s="17">
        <v>1.4630590414529901E-2</v>
      </c>
      <c r="Z14" s="17">
        <v>3.4730960270172903E-2</v>
      </c>
      <c r="AA14" s="17">
        <v>4.4152365128523899E-2</v>
      </c>
      <c r="AB14" s="17">
        <v>3.1560660415018503E-2</v>
      </c>
      <c r="AC14" s="17">
        <v>0</v>
      </c>
      <c r="AD14" s="17">
        <v>0</v>
      </c>
      <c r="AE14" s="17"/>
      <c r="AF14" s="17">
        <v>4.41695830525752E-2</v>
      </c>
      <c r="AG14" s="17">
        <v>4.01229978827575E-2</v>
      </c>
      <c r="AH14" s="17">
        <v>3.3329719433062802E-2</v>
      </c>
      <c r="AI14" s="17"/>
      <c r="AJ14" s="17">
        <v>4.5320217196335499E-2</v>
      </c>
      <c r="AK14" s="17">
        <v>3.80158651481904E-2</v>
      </c>
      <c r="AL14" s="17">
        <v>5.0034301228167197E-2</v>
      </c>
      <c r="AM14" s="17">
        <v>8.6310550057627597E-2</v>
      </c>
      <c r="AN14" s="17">
        <v>2.0636276902046499E-2</v>
      </c>
      <c r="AO14" s="17"/>
      <c r="AP14" s="17">
        <v>1.3870656563535E-2</v>
      </c>
      <c r="AQ14" s="17">
        <v>3.07918645531239E-2</v>
      </c>
      <c r="AR14" s="17">
        <v>1.8672092343987399E-2</v>
      </c>
      <c r="AS14" s="17"/>
      <c r="AT14" s="17">
        <v>3.5586018003690302E-2</v>
      </c>
      <c r="AU14" s="17">
        <v>4.9006642079194897E-2</v>
      </c>
      <c r="AV14" s="17">
        <v>0</v>
      </c>
      <c r="AW14" s="17">
        <v>7.1258128243029503E-2</v>
      </c>
      <c r="AX14" s="17">
        <v>5.2302121173376299E-2</v>
      </c>
      <c r="AY14" s="17">
        <v>0</v>
      </c>
    </row>
    <row r="15" spans="2:51" x14ac:dyDescent="0.35">
      <c r="B15" s="18" t="s">
        <v>387</v>
      </c>
      <c r="C15" s="20">
        <v>0.20359724725485601</v>
      </c>
      <c r="D15" s="20">
        <v>0.20608863418531501</v>
      </c>
      <c r="E15" s="20">
        <v>0.19988369278780799</v>
      </c>
      <c r="F15" s="20"/>
      <c r="G15" s="20">
        <v>0.30530954673400501</v>
      </c>
      <c r="H15" s="20">
        <v>0.33783970151418102</v>
      </c>
      <c r="I15" s="20">
        <v>0.24942625808013</v>
      </c>
      <c r="J15" s="20">
        <v>0.13862480362153501</v>
      </c>
      <c r="K15" s="20">
        <v>0.13133046204073401</v>
      </c>
      <c r="L15" s="20">
        <v>9.94143449002311E-2</v>
      </c>
      <c r="M15" s="20"/>
      <c r="N15" s="20">
        <v>0.243087336928871</v>
      </c>
      <c r="O15" s="20">
        <v>0.18816018770704401</v>
      </c>
      <c r="P15" s="20">
        <v>0.232474494209232</v>
      </c>
      <c r="Q15" s="20">
        <v>0.14794000877765801</v>
      </c>
      <c r="R15" s="20"/>
      <c r="S15" s="20">
        <v>0.29255716621223399</v>
      </c>
      <c r="T15" s="20">
        <v>0.16270121749873601</v>
      </c>
      <c r="U15" s="20">
        <v>0.20530768917581799</v>
      </c>
      <c r="V15" s="20">
        <v>0.124306774894439</v>
      </c>
      <c r="W15" s="20">
        <v>0.25144363616139798</v>
      </c>
      <c r="X15" s="20">
        <v>0.23132949003835401</v>
      </c>
      <c r="Y15" s="20">
        <v>0.17131922285253101</v>
      </c>
      <c r="Z15" s="20">
        <v>0.14353093825281399</v>
      </c>
      <c r="AA15" s="20">
        <v>0.22513511339908801</v>
      </c>
      <c r="AB15" s="20">
        <v>0.11917191266595201</v>
      </c>
      <c r="AC15" s="20">
        <v>0.19743195045095399</v>
      </c>
      <c r="AD15" s="20">
        <v>0.27274198264323302</v>
      </c>
      <c r="AE15" s="20"/>
      <c r="AF15" s="20">
        <v>0.168473790467698</v>
      </c>
      <c r="AG15" s="20">
        <v>0.208156780701334</v>
      </c>
      <c r="AH15" s="20">
        <v>0.18670560251504401</v>
      </c>
      <c r="AI15" s="20"/>
      <c r="AJ15" s="20">
        <v>0.15791627254427601</v>
      </c>
      <c r="AK15" s="20">
        <v>0.302606589411756</v>
      </c>
      <c r="AL15" s="20">
        <v>0.105751935272027</v>
      </c>
      <c r="AM15" s="20">
        <v>0.21305826368094899</v>
      </c>
      <c r="AN15" s="20">
        <v>0.15925201529997199</v>
      </c>
      <c r="AO15" s="20"/>
      <c r="AP15" s="20">
        <v>0.19146653813008299</v>
      </c>
      <c r="AQ15" s="20">
        <v>0.29345338809032201</v>
      </c>
      <c r="AR15" s="20">
        <v>0.19722891410361401</v>
      </c>
      <c r="AS15" s="20"/>
      <c r="AT15" s="20">
        <v>0.162119600250618</v>
      </c>
      <c r="AU15" s="20">
        <v>0.17822737809467201</v>
      </c>
      <c r="AV15" s="20">
        <v>0.187375336124811</v>
      </c>
      <c r="AW15" s="20">
        <v>0.19312976525711301</v>
      </c>
      <c r="AX15" s="20">
        <v>0.31922890572662699</v>
      </c>
      <c r="AY15" s="20">
        <v>0.23227661935607499</v>
      </c>
    </row>
    <row r="16" spans="2:51" x14ac:dyDescent="0.35">
      <c r="B16" s="18" t="s">
        <v>388</v>
      </c>
      <c r="C16" s="20">
        <v>0.46986523911262501</v>
      </c>
      <c r="D16" s="20">
        <v>0.48218002532849502</v>
      </c>
      <c r="E16" s="20">
        <v>0.45373417097858898</v>
      </c>
      <c r="F16" s="20"/>
      <c r="G16" s="20">
        <v>0.35373868105569101</v>
      </c>
      <c r="H16" s="20">
        <v>0.356370677066502</v>
      </c>
      <c r="I16" s="20">
        <v>0.384806984388808</v>
      </c>
      <c r="J16" s="20">
        <v>0.46623490077351598</v>
      </c>
      <c r="K16" s="20">
        <v>0.605503082981249</v>
      </c>
      <c r="L16" s="20">
        <v>0.60246101368673699</v>
      </c>
      <c r="M16" s="20"/>
      <c r="N16" s="20">
        <v>0.50740716988456902</v>
      </c>
      <c r="O16" s="20">
        <v>0.45462467662891498</v>
      </c>
      <c r="P16" s="20">
        <v>0.41132734565562301</v>
      </c>
      <c r="Q16" s="20">
        <v>0.483508029689312</v>
      </c>
      <c r="R16" s="20"/>
      <c r="S16" s="20">
        <v>0.334566118694683</v>
      </c>
      <c r="T16" s="20">
        <v>0.50586221798333997</v>
      </c>
      <c r="U16" s="20">
        <v>0.44625931695128701</v>
      </c>
      <c r="V16" s="20">
        <v>0.48364419035620598</v>
      </c>
      <c r="W16" s="20">
        <v>0.45344711943355698</v>
      </c>
      <c r="X16" s="20">
        <v>0.48467819771104398</v>
      </c>
      <c r="Y16" s="20">
        <v>0.52674195301731297</v>
      </c>
      <c r="Z16" s="20">
        <v>0.55463655368210296</v>
      </c>
      <c r="AA16" s="20">
        <v>0.45835453955711802</v>
      </c>
      <c r="AB16" s="20">
        <v>0.59453215076601995</v>
      </c>
      <c r="AC16" s="20">
        <v>0.450402871343765</v>
      </c>
      <c r="AD16" s="20">
        <v>0.41773557531506</v>
      </c>
      <c r="AE16" s="20"/>
      <c r="AF16" s="20">
        <v>0.545503954010642</v>
      </c>
      <c r="AG16" s="20">
        <v>0.47187616106529101</v>
      </c>
      <c r="AH16" s="20">
        <v>0.39119115612237798</v>
      </c>
      <c r="AI16" s="20"/>
      <c r="AJ16" s="20">
        <v>0.52683409105424694</v>
      </c>
      <c r="AK16" s="20">
        <v>0.35916683363242102</v>
      </c>
      <c r="AL16" s="20">
        <v>0.62782637476594305</v>
      </c>
      <c r="AM16" s="20">
        <v>0.61487443590429502</v>
      </c>
      <c r="AN16" s="20">
        <v>0.47145900581431599</v>
      </c>
      <c r="AO16" s="20"/>
      <c r="AP16" s="20">
        <v>0.49859536224980799</v>
      </c>
      <c r="AQ16" s="20">
        <v>0.39899349783718802</v>
      </c>
      <c r="AR16" s="20">
        <v>0.49523667304311803</v>
      </c>
      <c r="AS16" s="20"/>
      <c r="AT16" s="20">
        <v>0.55520240091467998</v>
      </c>
      <c r="AU16" s="20">
        <v>0.48537512042533199</v>
      </c>
      <c r="AV16" s="20">
        <v>0.426494260093147</v>
      </c>
      <c r="AW16" s="20">
        <v>0.43028647141357201</v>
      </c>
      <c r="AX16" s="20">
        <v>0.35255485078697002</v>
      </c>
      <c r="AY16" s="20">
        <v>0.426027806505132</v>
      </c>
    </row>
    <row r="17" spans="2:51" x14ac:dyDescent="0.35">
      <c r="B17" s="18" t="s">
        <v>86</v>
      </c>
      <c r="C17" s="21">
        <v>-0.266267991857769</v>
      </c>
      <c r="D17" s="21">
        <v>-0.27609139114317999</v>
      </c>
      <c r="E17" s="21">
        <v>-0.25385047819078099</v>
      </c>
      <c r="F17" s="21"/>
      <c r="G17" s="21">
        <v>-4.84291343216866E-2</v>
      </c>
      <c r="H17" s="21">
        <v>-1.8530975552320399E-2</v>
      </c>
      <c r="I17" s="21">
        <v>-0.13538072630867801</v>
      </c>
      <c r="J17" s="21">
        <v>-0.32761009715198097</v>
      </c>
      <c r="K17" s="21">
        <v>-0.47417262094051499</v>
      </c>
      <c r="L17" s="21">
        <v>-0.50304666878650595</v>
      </c>
      <c r="M17" s="21"/>
      <c r="N17" s="21">
        <v>-0.264319832955699</v>
      </c>
      <c r="O17" s="21">
        <v>-0.26646448892187102</v>
      </c>
      <c r="P17" s="21">
        <v>-0.17885285144639099</v>
      </c>
      <c r="Q17" s="21">
        <v>-0.335568020911654</v>
      </c>
      <c r="R17" s="21"/>
      <c r="S17" s="21">
        <v>-4.2008952482448701E-2</v>
      </c>
      <c r="T17" s="21">
        <v>-0.34316100048460402</v>
      </c>
      <c r="U17" s="21">
        <v>-0.240951627775469</v>
      </c>
      <c r="V17" s="21">
        <v>-0.35933741546176701</v>
      </c>
      <c r="W17" s="21">
        <v>-0.202003483272159</v>
      </c>
      <c r="X17" s="21">
        <v>-0.25334870767268902</v>
      </c>
      <c r="Y17" s="21">
        <v>-0.35542273016478199</v>
      </c>
      <c r="Z17" s="21">
        <v>-0.41110561542928897</v>
      </c>
      <c r="AA17" s="21">
        <v>-0.23321942615803101</v>
      </c>
      <c r="AB17" s="21">
        <v>-0.475360238100068</v>
      </c>
      <c r="AC17" s="21">
        <v>-0.25297092089281098</v>
      </c>
      <c r="AD17" s="21">
        <v>-0.14499359267182699</v>
      </c>
      <c r="AE17" s="21"/>
      <c r="AF17" s="21">
        <v>-0.377030163542944</v>
      </c>
      <c r="AG17" s="21">
        <v>-0.26371938036395598</v>
      </c>
      <c r="AH17" s="21">
        <v>-0.204485553607334</v>
      </c>
      <c r="AI17" s="21"/>
      <c r="AJ17" s="21">
        <v>-0.36891781850997102</v>
      </c>
      <c r="AK17" s="21">
        <v>-5.6560244220664899E-2</v>
      </c>
      <c r="AL17" s="21">
        <v>-0.52207443949391596</v>
      </c>
      <c r="AM17" s="21">
        <v>-0.40181617222334598</v>
      </c>
      <c r="AN17" s="21">
        <v>-0.31220699051434397</v>
      </c>
      <c r="AO17" s="21"/>
      <c r="AP17" s="21">
        <v>-0.30712882411972497</v>
      </c>
      <c r="AQ17" s="21">
        <v>-0.10554010974686601</v>
      </c>
      <c r="AR17" s="21">
        <v>-0.29800775893950399</v>
      </c>
      <c r="AS17" s="21"/>
      <c r="AT17" s="21">
        <v>-0.39308280066406198</v>
      </c>
      <c r="AU17" s="21">
        <v>-0.307147742330661</v>
      </c>
      <c r="AV17" s="21">
        <v>-0.23911892396833601</v>
      </c>
      <c r="AW17" s="21">
        <v>-0.23715670615645901</v>
      </c>
      <c r="AX17" s="21">
        <v>-3.3325945060342602E-2</v>
      </c>
      <c r="AY17" s="21">
        <v>-0.19375118714905701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O22"/>
  <sheetViews>
    <sheetView showGridLines="0" workbookViewId="0">
      <pane xSplit="2" topLeftCell="C1" activePane="topRight" state="frozen"/>
      <selection activeCell="B19" sqref="B19"/>
      <selection pane="topRight" activeCell="D14" sqref="D14"/>
    </sheetView>
  </sheetViews>
  <sheetFormatPr defaultColWidth="10.90625" defaultRowHeight="14.5" x14ac:dyDescent="0.35"/>
  <cols>
    <col min="2" max="2" width="25.7265625" customWidth="1"/>
    <col min="3" max="15" width="20.7265625" customWidth="1"/>
  </cols>
  <sheetData>
    <row r="2" spans="2:15" ht="40" customHeight="1" x14ac:dyDescent="0.35">
      <c r="D2" s="42" t="s">
        <v>502</v>
      </c>
      <c r="E2" s="38"/>
      <c r="F2" s="38"/>
      <c r="G2" s="38"/>
      <c r="H2" s="38"/>
      <c r="I2" s="38"/>
      <c r="J2" s="38"/>
      <c r="K2" s="38"/>
      <c r="L2" s="38"/>
      <c r="M2" s="38"/>
      <c r="N2" s="38"/>
      <c r="O2" s="38"/>
    </row>
    <row r="6" spans="2:15" ht="50" customHeight="1" x14ac:dyDescent="0.35">
      <c r="B6" s="23" t="s">
        <v>14</v>
      </c>
      <c r="C6" s="23" t="s">
        <v>328</v>
      </c>
      <c r="D6" s="23" t="s">
        <v>485</v>
      </c>
      <c r="E6" s="23" t="s">
        <v>330</v>
      </c>
      <c r="F6" s="23" t="s">
        <v>486</v>
      </c>
      <c r="G6" s="23" t="s">
        <v>327</v>
      </c>
      <c r="H6" s="23" t="s">
        <v>487</v>
      </c>
      <c r="I6" s="23" t="s">
        <v>329</v>
      </c>
      <c r="J6" s="23" t="s">
        <v>488</v>
      </c>
      <c r="K6" s="23" t="s">
        <v>331</v>
      </c>
      <c r="L6" s="23" t="s">
        <v>333</v>
      </c>
      <c r="M6" s="23" t="s">
        <v>332</v>
      </c>
      <c r="N6" s="23" t="s">
        <v>335</v>
      </c>
    </row>
    <row r="7" spans="2:15" x14ac:dyDescent="0.35">
      <c r="B7" s="18" t="s">
        <v>382</v>
      </c>
      <c r="C7" s="17">
        <v>0.14020593983480201</v>
      </c>
      <c r="D7" s="17">
        <v>0.18601785386153599</v>
      </c>
      <c r="E7" s="17">
        <v>0.15988008758901301</v>
      </c>
      <c r="F7" s="17">
        <v>0.139207960657146</v>
      </c>
      <c r="G7" s="17">
        <v>0.128429318179902</v>
      </c>
      <c r="H7" s="17">
        <v>0.111435180067453</v>
      </c>
      <c r="I7" s="17">
        <v>0.108280931852216</v>
      </c>
      <c r="J7" s="17">
        <v>9.6749874496633304E-2</v>
      </c>
      <c r="K7" s="17">
        <v>4.5885127509380598E-2</v>
      </c>
      <c r="L7" s="17">
        <v>4.2254147194174398E-2</v>
      </c>
      <c r="M7" s="17">
        <v>4.9941747729483302E-2</v>
      </c>
      <c r="N7" s="17">
        <v>3.9299451562934497E-2</v>
      </c>
    </row>
    <row r="8" spans="2:15" x14ac:dyDescent="0.35">
      <c r="B8" s="18" t="s">
        <v>383</v>
      </c>
      <c r="C8" s="17">
        <v>0.43898568609198502</v>
      </c>
      <c r="D8" s="17">
        <v>0.42046247227177602</v>
      </c>
      <c r="E8" s="17">
        <v>0.37834089267315901</v>
      </c>
      <c r="F8" s="17">
        <v>0.41564351324492299</v>
      </c>
      <c r="G8" s="17">
        <v>0.37780898719703299</v>
      </c>
      <c r="H8" s="17">
        <v>0.37479968748415798</v>
      </c>
      <c r="I8" s="17">
        <v>0.28580631217542701</v>
      </c>
      <c r="J8" s="17">
        <v>0.34837717465548301</v>
      </c>
      <c r="K8" s="17">
        <v>0.179708465453052</v>
      </c>
      <c r="L8" s="17">
        <v>0.202757594486556</v>
      </c>
      <c r="M8" s="17">
        <v>0.225301410903926</v>
      </c>
      <c r="N8" s="17">
        <v>0.17206816810931799</v>
      </c>
    </row>
    <row r="9" spans="2:15" x14ac:dyDescent="0.35">
      <c r="B9" s="18" t="s">
        <v>384</v>
      </c>
      <c r="C9" s="17">
        <v>0.26370899941279202</v>
      </c>
      <c r="D9" s="17">
        <v>0.22778247293699599</v>
      </c>
      <c r="E9" s="17">
        <v>0.28760360187704198</v>
      </c>
      <c r="F9" s="17">
        <v>0.26660472199732899</v>
      </c>
      <c r="G9" s="17">
        <v>0.28164555092114901</v>
      </c>
      <c r="H9" s="17">
        <v>0.25342587014717999</v>
      </c>
      <c r="I9" s="17">
        <v>0.32152574219029101</v>
      </c>
      <c r="J9" s="17">
        <v>0.26967540521246097</v>
      </c>
      <c r="K9" s="17">
        <v>0.32379227513588099</v>
      </c>
      <c r="L9" s="17">
        <v>0.28663595602842101</v>
      </c>
      <c r="M9" s="17">
        <v>0.264172454716186</v>
      </c>
      <c r="N9" s="17">
        <v>0.30905811022041202</v>
      </c>
    </row>
    <row r="10" spans="2:15" x14ac:dyDescent="0.35">
      <c r="B10" s="18" t="s">
        <v>385</v>
      </c>
      <c r="C10" s="17">
        <v>6.3130909445411804E-2</v>
      </c>
      <c r="D10" s="17">
        <v>7.8378995908138197E-2</v>
      </c>
      <c r="E10" s="17">
        <v>9.1386755046758306E-2</v>
      </c>
      <c r="F10" s="17">
        <v>8.1804684406207598E-2</v>
      </c>
      <c r="G10" s="17">
        <v>9.7421473294403302E-2</v>
      </c>
      <c r="H10" s="17">
        <v>0.12566626485507101</v>
      </c>
      <c r="I10" s="17">
        <v>0.121444333334182</v>
      </c>
      <c r="J10" s="17">
        <v>0.12797525493057599</v>
      </c>
      <c r="K10" s="17">
        <v>0.196252912892496</v>
      </c>
      <c r="L10" s="17">
        <v>0.19714108086484899</v>
      </c>
      <c r="M10" s="17">
        <v>0.172290937959412</v>
      </c>
      <c r="N10" s="17">
        <v>0.22462880303983099</v>
      </c>
    </row>
    <row r="11" spans="2:15" x14ac:dyDescent="0.35">
      <c r="B11" s="18" t="s">
        <v>386</v>
      </c>
      <c r="C11" s="17">
        <v>5.3296684353620699E-2</v>
      </c>
      <c r="D11" s="17">
        <v>5.0098305769622799E-2</v>
      </c>
      <c r="E11" s="17">
        <v>4.8855847205794001E-2</v>
      </c>
      <c r="F11" s="17">
        <v>6.0063051292441903E-2</v>
      </c>
      <c r="G11" s="17">
        <v>7.9237886465618607E-2</v>
      </c>
      <c r="H11" s="17">
        <v>9.22782351553431E-2</v>
      </c>
      <c r="I11" s="17">
        <v>0.1175284442642</v>
      </c>
      <c r="J11" s="17">
        <v>0.121047501999759</v>
      </c>
      <c r="K11" s="17">
        <v>0.21649318636626799</v>
      </c>
      <c r="L11" s="17">
        <v>0.21835699763987301</v>
      </c>
      <c r="M11" s="17">
        <v>0.24987104576343</v>
      </c>
      <c r="N11" s="17">
        <v>0.210529508189674</v>
      </c>
    </row>
    <row r="12" spans="2:15" x14ac:dyDescent="0.35">
      <c r="B12" s="18" t="s">
        <v>72</v>
      </c>
      <c r="C12" s="17">
        <v>4.0671780861388902E-2</v>
      </c>
      <c r="D12" s="17">
        <v>3.7259899251930899E-2</v>
      </c>
      <c r="E12" s="17">
        <v>3.3932815608233698E-2</v>
      </c>
      <c r="F12" s="17">
        <v>3.6676068401952699E-2</v>
      </c>
      <c r="G12" s="17">
        <v>3.5456783941894797E-2</v>
      </c>
      <c r="H12" s="17">
        <v>4.2394762290795397E-2</v>
      </c>
      <c r="I12" s="17">
        <v>4.5414236183683898E-2</v>
      </c>
      <c r="J12" s="17">
        <v>3.6174788705087398E-2</v>
      </c>
      <c r="K12" s="17">
        <v>3.78680326429221E-2</v>
      </c>
      <c r="L12" s="17">
        <v>5.2854223786125698E-2</v>
      </c>
      <c r="M12" s="17">
        <v>3.8422402927561897E-2</v>
      </c>
      <c r="N12" s="17">
        <v>4.4415958877831903E-2</v>
      </c>
    </row>
    <row r="13" spans="2:15" x14ac:dyDescent="0.35">
      <c r="B13" s="22" t="s">
        <v>387</v>
      </c>
      <c r="C13" s="20">
        <v>0.57919162592678697</v>
      </c>
      <c r="D13" s="20">
        <v>0.60648032613331204</v>
      </c>
      <c r="E13" s="20">
        <v>0.53822098026217202</v>
      </c>
      <c r="F13" s="20">
        <v>0.55485147390206901</v>
      </c>
      <c r="G13" s="20">
        <v>0.50623830537693504</v>
      </c>
      <c r="H13" s="20">
        <v>0.48623486755161099</v>
      </c>
      <c r="I13" s="20">
        <v>0.394087244027643</v>
      </c>
      <c r="J13" s="20">
        <v>0.44512704915211598</v>
      </c>
      <c r="K13" s="20">
        <v>0.225593592962432</v>
      </c>
      <c r="L13" s="20">
        <v>0.245011741680731</v>
      </c>
      <c r="M13" s="20">
        <v>0.27524315863340898</v>
      </c>
      <c r="N13" s="20">
        <v>0.21136761967225201</v>
      </c>
    </row>
    <row r="14" spans="2:15" x14ac:dyDescent="0.35">
      <c r="B14" s="22" t="s">
        <v>388</v>
      </c>
      <c r="C14" s="20">
        <v>0.116427593799032</v>
      </c>
      <c r="D14" s="20">
        <v>0.128477301677761</v>
      </c>
      <c r="E14" s="20">
        <v>0.140242602252552</v>
      </c>
      <c r="F14" s="20">
        <v>0.14186773569864899</v>
      </c>
      <c r="G14" s="20">
        <v>0.17665935976002201</v>
      </c>
      <c r="H14" s="20">
        <v>0.21794450001041399</v>
      </c>
      <c r="I14" s="20">
        <v>0.23897277759838301</v>
      </c>
      <c r="J14" s="20">
        <v>0.24902275693033499</v>
      </c>
      <c r="K14" s="20">
        <v>0.41274609925876399</v>
      </c>
      <c r="L14" s="20">
        <v>0.41549807850472198</v>
      </c>
      <c r="M14" s="20">
        <v>0.42216198372284203</v>
      </c>
      <c r="N14" s="20">
        <v>0.43515831122950399</v>
      </c>
    </row>
    <row r="15" spans="2:15" x14ac:dyDescent="0.35">
      <c r="B15" s="22" t="s">
        <v>86</v>
      </c>
      <c r="C15" s="21">
        <v>0.46276403212775402</v>
      </c>
      <c r="D15" s="21">
        <v>0.47800302445555098</v>
      </c>
      <c r="E15" s="21">
        <v>0.39797837800961999</v>
      </c>
      <c r="F15" s="21">
        <v>0.41298373820341899</v>
      </c>
      <c r="G15" s="21">
        <v>0.32957894561691298</v>
      </c>
      <c r="H15" s="21">
        <v>0.26829036754119601</v>
      </c>
      <c r="I15" s="21">
        <v>0.15511446642926099</v>
      </c>
      <c r="J15" s="21">
        <v>0.196104292221781</v>
      </c>
      <c r="K15" s="21">
        <v>-0.18715250629633201</v>
      </c>
      <c r="L15" s="21">
        <v>-0.170486336823992</v>
      </c>
      <c r="M15" s="21">
        <v>-0.14691882508943299</v>
      </c>
      <c r="N15" s="21">
        <v>-0.22379069155725201</v>
      </c>
    </row>
    <row r="16" spans="2:15" x14ac:dyDescent="0.35">
      <c r="B16" s="16" t="s">
        <v>156</v>
      </c>
      <c r="C16" s="16"/>
      <c r="D16" s="16"/>
      <c r="E16" s="16"/>
      <c r="F16" s="16"/>
      <c r="G16" s="16"/>
      <c r="H16" s="16"/>
      <c r="I16" s="16"/>
      <c r="J16" s="16"/>
      <c r="K16" s="16"/>
      <c r="L16" s="16"/>
      <c r="M16" s="16"/>
      <c r="N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Y22"/>
  <sheetViews>
    <sheetView showGridLines="0" workbookViewId="0">
      <pane xSplit="2" topLeftCell="C1" activePane="topRight" state="frozen"/>
      <selection activeCell="B19" sqref="B19"/>
      <selection pane="topRight" activeCell="E10" sqref="E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3.9299451562934497E-2</v>
      </c>
      <c r="D9" s="17">
        <v>4.9686938864100597E-2</v>
      </c>
      <c r="E9" s="17">
        <v>2.9238609529383099E-2</v>
      </c>
      <c r="F9" s="17"/>
      <c r="G9" s="17">
        <v>7.9228247626354595E-2</v>
      </c>
      <c r="H9" s="17">
        <v>5.7907076926769198E-2</v>
      </c>
      <c r="I9" s="17">
        <v>6.0688112589856603E-2</v>
      </c>
      <c r="J9" s="17">
        <v>4.5411628562090897E-2</v>
      </c>
      <c r="K9" s="17">
        <v>0</v>
      </c>
      <c r="L9" s="17">
        <v>0</v>
      </c>
      <c r="M9" s="17"/>
      <c r="N9" s="17">
        <v>6.5429231734866394E-2</v>
      </c>
      <c r="O9" s="17">
        <v>2.71030822961216E-2</v>
      </c>
      <c r="P9" s="17">
        <v>5.0666267560722698E-2</v>
      </c>
      <c r="Q9" s="17">
        <v>1.7234127916657599E-2</v>
      </c>
      <c r="R9" s="17"/>
      <c r="S9" s="17">
        <v>4.8865333095162201E-2</v>
      </c>
      <c r="T9" s="17">
        <v>2.20274706838181E-2</v>
      </c>
      <c r="U9" s="17">
        <v>4.4552530560216602E-2</v>
      </c>
      <c r="V9" s="17">
        <v>3.8254683122404397E-2</v>
      </c>
      <c r="W9" s="17">
        <v>0</v>
      </c>
      <c r="X9" s="17">
        <v>9.6031446486985694E-2</v>
      </c>
      <c r="Y9" s="17">
        <v>3.1933540417393803E-2</v>
      </c>
      <c r="Z9" s="17">
        <v>0</v>
      </c>
      <c r="AA9" s="17">
        <v>2.56870131755145E-2</v>
      </c>
      <c r="AB9" s="17">
        <v>4.6347469708535899E-2</v>
      </c>
      <c r="AC9" s="17">
        <v>3.1566407245458103E-2</v>
      </c>
      <c r="AD9" s="17">
        <v>0.111133656276906</v>
      </c>
      <c r="AE9" s="17"/>
      <c r="AF9" s="17">
        <v>4.9269813512592402E-2</v>
      </c>
      <c r="AG9" s="17">
        <v>3.5792779814242497E-2</v>
      </c>
      <c r="AH9" s="17">
        <v>2.2317987589300599E-2</v>
      </c>
      <c r="AI9" s="17"/>
      <c r="AJ9" s="17">
        <v>3.2095415685033497E-2</v>
      </c>
      <c r="AK9" s="17">
        <v>5.6302471389517397E-2</v>
      </c>
      <c r="AL9" s="17">
        <v>7.2772909988800497E-2</v>
      </c>
      <c r="AM9" s="17">
        <v>7.3741242455352199E-2</v>
      </c>
      <c r="AN9" s="17">
        <v>2.6144884519888899E-2</v>
      </c>
      <c r="AO9" s="17"/>
      <c r="AP9" s="17">
        <v>3.3223137042067197E-2</v>
      </c>
      <c r="AQ9" s="17">
        <v>6.03767069730059E-2</v>
      </c>
      <c r="AR9" s="17">
        <v>4.13502401439442E-2</v>
      </c>
      <c r="AS9" s="17"/>
      <c r="AT9" s="17">
        <v>2.1304852059488E-2</v>
      </c>
      <c r="AU9" s="17">
        <v>3.1740604066463902E-2</v>
      </c>
      <c r="AV9" s="17">
        <v>5.9639251905406997E-2</v>
      </c>
      <c r="AW9" s="17">
        <v>7.3673218426529199E-2</v>
      </c>
      <c r="AX9" s="17">
        <v>5.9794601668300203E-2</v>
      </c>
      <c r="AY9" s="17">
        <v>0</v>
      </c>
    </row>
    <row r="10" spans="2:51" x14ac:dyDescent="0.35">
      <c r="B10" s="18" t="s">
        <v>383</v>
      </c>
      <c r="C10" s="17">
        <v>0.17206816810931799</v>
      </c>
      <c r="D10" s="17">
        <v>0.19613583661720499</v>
      </c>
      <c r="E10" s="17">
        <v>0.14897182417180399</v>
      </c>
      <c r="F10" s="17"/>
      <c r="G10" s="17">
        <v>0.26973057687649499</v>
      </c>
      <c r="H10" s="17">
        <v>0.25270026465777901</v>
      </c>
      <c r="I10" s="17">
        <v>0.19717775829848599</v>
      </c>
      <c r="J10" s="17">
        <v>0.18099707937988699</v>
      </c>
      <c r="K10" s="17">
        <v>0.100773677143527</v>
      </c>
      <c r="L10" s="17">
        <v>6.0005565320552699E-2</v>
      </c>
      <c r="M10" s="17"/>
      <c r="N10" s="17">
        <v>0.20570243086697801</v>
      </c>
      <c r="O10" s="17">
        <v>0.14022893932083899</v>
      </c>
      <c r="P10" s="17">
        <v>0.19641924143498601</v>
      </c>
      <c r="Q10" s="17">
        <v>0.15207191615583601</v>
      </c>
      <c r="R10" s="17"/>
      <c r="S10" s="17">
        <v>0.244367325030488</v>
      </c>
      <c r="T10" s="17">
        <v>0.153633605183182</v>
      </c>
      <c r="U10" s="17">
        <v>0.19333982231913999</v>
      </c>
      <c r="V10" s="17">
        <v>9.5080034716520406E-2</v>
      </c>
      <c r="W10" s="17">
        <v>0.19718168659519</v>
      </c>
      <c r="X10" s="17">
        <v>0.22412169182015801</v>
      </c>
      <c r="Y10" s="17">
        <v>0.174817440399053</v>
      </c>
      <c r="Z10" s="17">
        <v>0.15615164188878899</v>
      </c>
      <c r="AA10" s="17">
        <v>0.14720262862446501</v>
      </c>
      <c r="AB10" s="17">
        <v>0.158439354813947</v>
      </c>
      <c r="AC10" s="17">
        <v>0.118429298971473</v>
      </c>
      <c r="AD10" s="17">
        <v>0</v>
      </c>
      <c r="AE10" s="17"/>
      <c r="AF10" s="17">
        <v>0.14117425510732101</v>
      </c>
      <c r="AG10" s="17">
        <v>0.178777184284719</v>
      </c>
      <c r="AH10" s="17">
        <v>0.168083279679589</v>
      </c>
      <c r="AI10" s="17"/>
      <c r="AJ10" s="17">
        <v>0.149058224873546</v>
      </c>
      <c r="AK10" s="17">
        <v>0.22247973823756401</v>
      </c>
      <c r="AL10" s="17">
        <v>0.12592105143333901</v>
      </c>
      <c r="AM10" s="17">
        <v>0.17372024664410399</v>
      </c>
      <c r="AN10" s="17">
        <v>0.16253131387973699</v>
      </c>
      <c r="AO10" s="17"/>
      <c r="AP10" s="17">
        <v>0.212856784298496</v>
      </c>
      <c r="AQ10" s="17">
        <v>0.20852774288766299</v>
      </c>
      <c r="AR10" s="17">
        <v>0.14321453696822301</v>
      </c>
      <c r="AS10" s="17"/>
      <c r="AT10" s="17">
        <v>0.109901659122216</v>
      </c>
      <c r="AU10" s="17">
        <v>0.182029387062071</v>
      </c>
      <c r="AV10" s="17">
        <v>0.124070217749537</v>
      </c>
      <c r="AW10" s="17">
        <v>0.14735667511231401</v>
      </c>
      <c r="AX10" s="17">
        <v>0.312159306379936</v>
      </c>
      <c r="AY10" s="17">
        <v>0.183511632489397</v>
      </c>
    </row>
    <row r="11" spans="2:51" x14ac:dyDescent="0.35">
      <c r="B11" s="18" t="s">
        <v>384</v>
      </c>
      <c r="C11" s="17">
        <v>0.30905811022041202</v>
      </c>
      <c r="D11" s="17">
        <v>0.299881686556975</v>
      </c>
      <c r="E11" s="17">
        <v>0.31885617288388901</v>
      </c>
      <c r="F11" s="17"/>
      <c r="G11" s="17">
        <v>0.30772669719092299</v>
      </c>
      <c r="H11" s="17">
        <v>0.30483410773438102</v>
      </c>
      <c r="I11" s="17">
        <v>0.28930555812647302</v>
      </c>
      <c r="J11" s="17">
        <v>0.330403612387066</v>
      </c>
      <c r="K11" s="17">
        <v>0.30717383750648403</v>
      </c>
      <c r="L11" s="17">
        <v>0.31560710468952902</v>
      </c>
      <c r="M11" s="17"/>
      <c r="N11" s="17">
        <v>0.28714601384028698</v>
      </c>
      <c r="O11" s="17">
        <v>0.31966543307184803</v>
      </c>
      <c r="P11" s="17">
        <v>0.27988145328553199</v>
      </c>
      <c r="Q11" s="17">
        <v>0.34035528109583901</v>
      </c>
      <c r="R11" s="17"/>
      <c r="S11" s="17">
        <v>0.25573897222592601</v>
      </c>
      <c r="T11" s="17">
        <v>0.32965213773454999</v>
      </c>
      <c r="U11" s="17">
        <v>0.333477009721658</v>
      </c>
      <c r="V11" s="17">
        <v>0.29423331725617102</v>
      </c>
      <c r="W11" s="17">
        <v>0.30440858888535299</v>
      </c>
      <c r="X11" s="17">
        <v>0.29142174463911402</v>
      </c>
      <c r="Y11" s="17">
        <v>0.235868708689975</v>
      </c>
      <c r="Z11" s="17">
        <v>0.37332686925727798</v>
      </c>
      <c r="AA11" s="17">
        <v>0.25966971001084299</v>
      </c>
      <c r="AB11" s="17">
        <v>0.344614975328215</v>
      </c>
      <c r="AC11" s="17">
        <v>0.41046132738193702</v>
      </c>
      <c r="AD11" s="17">
        <v>0.676019726289947</v>
      </c>
      <c r="AE11" s="17"/>
      <c r="AF11" s="17">
        <v>0.29143917026057198</v>
      </c>
      <c r="AG11" s="17">
        <v>0.32248657160446698</v>
      </c>
      <c r="AH11" s="17">
        <v>0.30899214927997998</v>
      </c>
      <c r="AI11" s="17"/>
      <c r="AJ11" s="17">
        <v>0.30467478276724702</v>
      </c>
      <c r="AK11" s="17">
        <v>0.32953055250899899</v>
      </c>
      <c r="AL11" s="17">
        <v>0.27252781778261198</v>
      </c>
      <c r="AM11" s="17">
        <v>0.276177875696695</v>
      </c>
      <c r="AN11" s="17">
        <v>0.24306578709622201</v>
      </c>
      <c r="AO11" s="17"/>
      <c r="AP11" s="17">
        <v>0.31698349980406798</v>
      </c>
      <c r="AQ11" s="17">
        <v>0.302895960653847</v>
      </c>
      <c r="AR11" s="17">
        <v>0.275635424170045</v>
      </c>
      <c r="AS11" s="17"/>
      <c r="AT11" s="17">
        <v>0.271786156460399</v>
      </c>
      <c r="AU11" s="17">
        <v>0.31879898914913202</v>
      </c>
      <c r="AV11" s="17">
        <v>0.36050754459634698</v>
      </c>
      <c r="AW11" s="17">
        <v>0.37821871830444098</v>
      </c>
      <c r="AX11" s="17">
        <v>0.299068694384654</v>
      </c>
      <c r="AY11" s="17">
        <v>0.35730160540564598</v>
      </c>
    </row>
    <row r="12" spans="2:51" x14ac:dyDescent="0.35">
      <c r="B12" s="18" t="s">
        <v>385</v>
      </c>
      <c r="C12" s="17">
        <v>0.22462880303983099</v>
      </c>
      <c r="D12" s="17">
        <v>0.21002186464671499</v>
      </c>
      <c r="E12" s="17">
        <v>0.23951746972444901</v>
      </c>
      <c r="F12" s="17"/>
      <c r="G12" s="17">
        <v>0.21213517387126399</v>
      </c>
      <c r="H12" s="17">
        <v>0.17728805170792999</v>
      </c>
      <c r="I12" s="17">
        <v>0.25379298027118702</v>
      </c>
      <c r="J12" s="17">
        <v>0.18689814454902801</v>
      </c>
      <c r="K12" s="17">
        <v>0.24496630746484499</v>
      </c>
      <c r="L12" s="17">
        <v>0.26208896752437399</v>
      </c>
      <c r="M12" s="17"/>
      <c r="N12" s="17">
        <v>0.217950626967165</v>
      </c>
      <c r="O12" s="17">
        <v>0.25566855788474802</v>
      </c>
      <c r="P12" s="17">
        <v>0.21749112365370499</v>
      </c>
      <c r="Q12" s="17">
        <v>0.20741197838679501</v>
      </c>
      <c r="R12" s="17"/>
      <c r="S12" s="17">
        <v>0.21712700509622901</v>
      </c>
      <c r="T12" s="17">
        <v>0.24512710096489801</v>
      </c>
      <c r="U12" s="17">
        <v>0.142795511981471</v>
      </c>
      <c r="V12" s="17">
        <v>0.30402441952874099</v>
      </c>
      <c r="W12" s="17">
        <v>0.28153998782193801</v>
      </c>
      <c r="X12" s="17">
        <v>0.114041582761606</v>
      </c>
      <c r="Y12" s="17">
        <v>0.18147229396245501</v>
      </c>
      <c r="Z12" s="17">
        <v>0.27025666619987199</v>
      </c>
      <c r="AA12" s="17">
        <v>0.26136937387923398</v>
      </c>
      <c r="AB12" s="17">
        <v>0.209409400260467</v>
      </c>
      <c r="AC12" s="17">
        <v>0.34863656104805102</v>
      </c>
      <c r="AD12" s="17">
        <v>0.104679983259898</v>
      </c>
      <c r="AE12" s="17"/>
      <c r="AF12" s="17">
        <v>0.21143759841464899</v>
      </c>
      <c r="AG12" s="17">
        <v>0.21723091773313599</v>
      </c>
      <c r="AH12" s="17">
        <v>0.29699721205938701</v>
      </c>
      <c r="AI12" s="17"/>
      <c r="AJ12" s="17">
        <v>0.23118590232924199</v>
      </c>
      <c r="AK12" s="17">
        <v>0.187031693669995</v>
      </c>
      <c r="AL12" s="17">
        <v>0.23596571115152701</v>
      </c>
      <c r="AM12" s="17">
        <v>0.24041314508021899</v>
      </c>
      <c r="AN12" s="17">
        <v>0.329845363358931</v>
      </c>
      <c r="AO12" s="17"/>
      <c r="AP12" s="17">
        <v>0.20891953248852499</v>
      </c>
      <c r="AQ12" s="17">
        <v>0.18986159965486599</v>
      </c>
      <c r="AR12" s="17">
        <v>0.212972132379559</v>
      </c>
      <c r="AS12" s="17"/>
      <c r="AT12" s="17">
        <v>0.26292725088492103</v>
      </c>
      <c r="AU12" s="17">
        <v>0.22366560102105101</v>
      </c>
      <c r="AV12" s="17">
        <v>0.20158731882978101</v>
      </c>
      <c r="AW12" s="17">
        <v>0.16254720403706399</v>
      </c>
      <c r="AX12" s="17">
        <v>0.178773905008203</v>
      </c>
      <c r="AY12" s="17">
        <v>0.329397742624854</v>
      </c>
    </row>
    <row r="13" spans="2:51" x14ac:dyDescent="0.35">
      <c r="B13" s="18" t="s">
        <v>386</v>
      </c>
      <c r="C13" s="17">
        <v>0.210529508189674</v>
      </c>
      <c r="D13" s="17">
        <v>0.20389456152563301</v>
      </c>
      <c r="E13" s="17">
        <v>0.217579684985858</v>
      </c>
      <c r="F13" s="17"/>
      <c r="G13" s="17">
        <v>8.88944943579211E-2</v>
      </c>
      <c r="H13" s="17">
        <v>0.13734456116206001</v>
      </c>
      <c r="I13" s="17">
        <v>0.15242645153610199</v>
      </c>
      <c r="J13" s="17">
        <v>0.22021199957182799</v>
      </c>
      <c r="K13" s="17">
        <v>0.31581819528153399</v>
      </c>
      <c r="L13" s="17">
        <v>0.326335975140569</v>
      </c>
      <c r="M13" s="17"/>
      <c r="N13" s="17">
        <v>0.21765775774208801</v>
      </c>
      <c r="O13" s="17">
        <v>0.20012500452599999</v>
      </c>
      <c r="P13" s="17">
        <v>0.21201943714992399</v>
      </c>
      <c r="Q13" s="17">
        <v>0.213924555391167</v>
      </c>
      <c r="R13" s="17"/>
      <c r="S13" s="17">
        <v>0.18489659720180601</v>
      </c>
      <c r="T13" s="17">
        <v>0.18437595560115699</v>
      </c>
      <c r="U13" s="17">
        <v>0.24488045953043899</v>
      </c>
      <c r="V13" s="17">
        <v>0.23472078808191599</v>
      </c>
      <c r="W13" s="17">
        <v>0.21686973669751899</v>
      </c>
      <c r="X13" s="17">
        <v>0.22915345977500801</v>
      </c>
      <c r="Y13" s="17">
        <v>0.235762587594192</v>
      </c>
      <c r="Z13" s="17">
        <v>0.14389852242679901</v>
      </c>
      <c r="AA13" s="17">
        <v>0.263274956877452</v>
      </c>
      <c r="AB13" s="17">
        <v>0.24118879988883499</v>
      </c>
      <c r="AC13" s="17">
        <v>9.09064053530802E-2</v>
      </c>
      <c r="AD13" s="17">
        <v>0.108166634173249</v>
      </c>
      <c r="AE13" s="17"/>
      <c r="AF13" s="17">
        <v>0.27190062901893403</v>
      </c>
      <c r="AG13" s="17">
        <v>0.220027290010684</v>
      </c>
      <c r="AH13" s="17">
        <v>0.111966967820959</v>
      </c>
      <c r="AI13" s="17"/>
      <c r="AJ13" s="17">
        <v>0.25609523462814998</v>
      </c>
      <c r="AK13" s="17">
        <v>0.159722103566421</v>
      </c>
      <c r="AL13" s="17">
        <v>0.21191135881491899</v>
      </c>
      <c r="AM13" s="17">
        <v>0.23594749012363</v>
      </c>
      <c r="AN13" s="17">
        <v>0.164950071794987</v>
      </c>
      <c r="AO13" s="17"/>
      <c r="AP13" s="17">
        <v>0.19168020659761401</v>
      </c>
      <c r="AQ13" s="17">
        <v>0.19682569238368899</v>
      </c>
      <c r="AR13" s="17">
        <v>0.252137923225352</v>
      </c>
      <c r="AS13" s="17"/>
      <c r="AT13" s="17">
        <v>0.30460001043694901</v>
      </c>
      <c r="AU13" s="17">
        <v>0.20095673451946799</v>
      </c>
      <c r="AV13" s="17">
        <v>0.161074805693696</v>
      </c>
      <c r="AW13" s="17">
        <v>0.16246512113404199</v>
      </c>
      <c r="AX13" s="17">
        <v>0.10848954183937599</v>
      </c>
      <c r="AY13" s="17">
        <v>8.6290551732159895E-2</v>
      </c>
    </row>
    <row r="14" spans="2:51" x14ac:dyDescent="0.35">
      <c r="B14" s="18" t="s">
        <v>72</v>
      </c>
      <c r="C14" s="17">
        <v>4.4415958877831903E-2</v>
      </c>
      <c r="D14" s="17">
        <v>4.0379111789371501E-2</v>
      </c>
      <c r="E14" s="17">
        <v>4.5836238704617699E-2</v>
      </c>
      <c r="F14" s="17"/>
      <c r="G14" s="17">
        <v>4.2284810077042802E-2</v>
      </c>
      <c r="H14" s="17">
        <v>6.9925937811080793E-2</v>
      </c>
      <c r="I14" s="17">
        <v>4.6609139177896601E-2</v>
      </c>
      <c r="J14" s="17">
        <v>3.6077535550099897E-2</v>
      </c>
      <c r="K14" s="17">
        <v>3.1267982603610002E-2</v>
      </c>
      <c r="L14" s="17">
        <v>3.5962387324975101E-2</v>
      </c>
      <c r="M14" s="17"/>
      <c r="N14" s="17">
        <v>6.1139388486151297E-3</v>
      </c>
      <c r="O14" s="17">
        <v>5.72089829004419E-2</v>
      </c>
      <c r="P14" s="17">
        <v>4.3522476915129803E-2</v>
      </c>
      <c r="Q14" s="17">
        <v>6.9002141053704794E-2</v>
      </c>
      <c r="R14" s="17"/>
      <c r="S14" s="17">
        <v>4.9004767350388702E-2</v>
      </c>
      <c r="T14" s="17">
        <v>6.5183729832395301E-2</v>
      </c>
      <c r="U14" s="17">
        <v>4.0954665887075102E-2</v>
      </c>
      <c r="V14" s="17">
        <v>3.3686757294247097E-2</v>
      </c>
      <c r="W14" s="17">
        <v>0</v>
      </c>
      <c r="X14" s="17">
        <v>4.5230074517127898E-2</v>
      </c>
      <c r="Y14" s="17">
        <v>0.14014542893693299</v>
      </c>
      <c r="Z14" s="17">
        <v>5.6366300227262099E-2</v>
      </c>
      <c r="AA14" s="17">
        <v>4.2796317432492202E-2</v>
      </c>
      <c r="AB14" s="17">
        <v>0</v>
      </c>
      <c r="AC14" s="17">
        <v>0</v>
      </c>
      <c r="AD14" s="17">
        <v>0</v>
      </c>
      <c r="AE14" s="17"/>
      <c r="AF14" s="17">
        <v>3.4778533685931597E-2</v>
      </c>
      <c r="AG14" s="17">
        <v>2.5685256552751799E-2</v>
      </c>
      <c r="AH14" s="17">
        <v>9.1642403570784306E-2</v>
      </c>
      <c r="AI14" s="17"/>
      <c r="AJ14" s="17">
        <v>2.6890439716781799E-2</v>
      </c>
      <c r="AK14" s="17">
        <v>4.4933440627503499E-2</v>
      </c>
      <c r="AL14" s="17">
        <v>8.0901150828802504E-2</v>
      </c>
      <c r="AM14" s="17">
        <v>0</v>
      </c>
      <c r="AN14" s="17">
        <v>7.3462579350234994E-2</v>
      </c>
      <c r="AO14" s="17"/>
      <c r="AP14" s="17">
        <v>3.6336839769230099E-2</v>
      </c>
      <c r="AQ14" s="17">
        <v>4.1512297446929997E-2</v>
      </c>
      <c r="AR14" s="17">
        <v>7.4689743112876295E-2</v>
      </c>
      <c r="AS14" s="17"/>
      <c r="AT14" s="17">
        <v>2.9480071036026002E-2</v>
      </c>
      <c r="AU14" s="17">
        <v>4.2808684181813099E-2</v>
      </c>
      <c r="AV14" s="17">
        <v>9.3120861225232804E-2</v>
      </c>
      <c r="AW14" s="17">
        <v>7.5739062985609604E-2</v>
      </c>
      <c r="AX14" s="17">
        <v>4.1713950719529901E-2</v>
      </c>
      <c r="AY14" s="17">
        <v>4.3498467747943297E-2</v>
      </c>
    </row>
    <row r="15" spans="2:51" x14ac:dyDescent="0.35">
      <c r="B15" s="18" t="s">
        <v>387</v>
      </c>
      <c r="C15" s="20">
        <v>0.21136761967225201</v>
      </c>
      <c r="D15" s="20">
        <v>0.24582277548130599</v>
      </c>
      <c r="E15" s="20">
        <v>0.178210433701187</v>
      </c>
      <c r="F15" s="20"/>
      <c r="G15" s="20">
        <v>0.34895882450284998</v>
      </c>
      <c r="H15" s="20">
        <v>0.310607341584548</v>
      </c>
      <c r="I15" s="20">
        <v>0.25786587088834201</v>
      </c>
      <c r="J15" s="20">
        <v>0.22640870794197801</v>
      </c>
      <c r="K15" s="20">
        <v>0.100773677143527</v>
      </c>
      <c r="L15" s="20">
        <v>6.0005565320552699E-2</v>
      </c>
      <c r="M15" s="20"/>
      <c r="N15" s="20">
        <v>0.27113166260184501</v>
      </c>
      <c r="O15" s="20">
        <v>0.16733202161696101</v>
      </c>
      <c r="P15" s="20">
        <v>0.247085508995709</v>
      </c>
      <c r="Q15" s="20">
        <v>0.169306044072494</v>
      </c>
      <c r="R15" s="20"/>
      <c r="S15" s="20">
        <v>0.29323265812565003</v>
      </c>
      <c r="T15" s="20">
        <v>0.175661075867</v>
      </c>
      <c r="U15" s="20">
        <v>0.23789235287935701</v>
      </c>
      <c r="V15" s="20">
        <v>0.133334717838925</v>
      </c>
      <c r="W15" s="20">
        <v>0.19718168659519</v>
      </c>
      <c r="X15" s="20">
        <v>0.32015313830714398</v>
      </c>
      <c r="Y15" s="20">
        <v>0.20675098081644699</v>
      </c>
      <c r="Z15" s="20">
        <v>0.15615164188878899</v>
      </c>
      <c r="AA15" s="20">
        <v>0.17288964179997901</v>
      </c>
      <c r="AB15" s="20">
        <v>0.20478682452248301</v>
      </c>
      <c r="AC15" s="20">
        <v>0.14999570621693101</v>
      </c>
      <c r="AD15" s="20">
        <v>0.111133656276906</v>
      </c>
      <c r="AE15" s="20"/>
      <c r="AF15" s="20">
        <v>0.190444068619913</v>
      </c>
      <c r="AG15" s="20">
        <v>0.21456996409896101</v>
      </c>
      <c r="AH15" s="20">
        <v>0.19040126726889001</v>
      </c>
      <c r="AI15" s="20"/>
      <c r="AJ15" s="20">
        <v>0.18115364055857899</v>
      </c>
      <c r="AK15" s="20">
        <v>0.278782209627082</v>
      </c>
      <c r="AL15" s="20">
        <v>0.19869396142213999</v>
      </c>
      <c r="AM15" s="20">
        <v>0.24746148909945601</v>
      </c>
      <c r="AN15" s="20">
        <v>0.18867619839962599</v>
      </c>
      <c r="AO15" s="20"/>
      <c r="AP15" s="20">
        <v>0.246079921340564</v>
      </c>
      <c r="AQ15" s="20">
        <v>0.26890444986066903</v>
      </c>
      <c r="AR15" s="20">
        <v>0.18456477711216701</v>
      </c>
      <c r="AS15" s="20"/>
      <c r="AT15" s="20">
        <v>0.13120651118170401</v>
      </c>
      <c r="AU15" s="20">
        <v>0.21376999112853501</v>
      </c>
      <c r="AV15" s="20">
        <v>0.183709469654944</v>
      </c>
      <c r="AW15" s="20">
        <v>0.221029893538843</v>
      </c>
      <c r="AX15" s="20">
        <v>0.37195390804823703</v>
      </c>
      <c r="AY15" s="20">
        <v>0.183511632489397</v>
      </c>
    </row>
    <row r="16" spans="2:51" x14ac:dyDescent="0.35">
      <c r="B16" s="18" t="s">
        <v>388</v>
      </c>
      <c r="C16" s="20">
        <v>0.43515831122950399</v>
      </c>
      <c r="D16" s="20">
        <v>0.41391642617234797</v>
      </c>
      <c r="E16" s="20">
        <v>0.45709715471030699</v>
      </c>
      <c r="F16" s="20"/>
      <c r="G16" s="20">
        <v>0.30102966822918498</v>
      </c>
      <c r="H16" s="20">
        <v>0.31463261286999</v>
      </c>
      <c r="I16" s="20">
        <v>0.40621943180728798</v>
      </c>
      <c r="J16" s="20">
        <v>0.407110144120855</v>
      </c>
      <c r="K16" s="20">
        <v>0.56078450274637903</v>
      </c>
      <c r="L16" s="20">
        <v>0.58842494266494305</v>
      </c>
      <c r="M16" s="20"/>
      <c r="N16" s="20">
        <v>0.435608384709253</v>
      </c>
      <c r="O16" s="20">
        <v>0.45579356241074898</v>
      </c>
      <c r="P16" s="20">
        <v>0.42951056080362898</v>
      </c>
      <c r="Q16" s="20">
        <v>0.42133653377796199</v>
      </c>
      <c r="R16" s="20"/>
      <c r="S16" s="20">
        <v>0.40202360229803502</v>
      </c>
      <c r="T16" s="20">
        <v>0.42950305656605398</v>
      </c>
      <c r="U16" s="20">
        <v>0.38767597151191002</v>
      </c>
      <c r="V16" s="20">
        <v>0.53874520761065803</v>
      </c>
      <c r="W16" s="20">
        <v>0.49840972451945598</v>
      </c>
      <c r="X16" s="20">
        <v>0.34319504253661398</v>
      </c>
      <c r="Y16" s="20">
        <v>0.41723488155664601</v>
      </c>
      <c r="Z16" s="20">
        <v>0.414155188626671</v>
      </c>
      <c r="AA16" s="20">
        <v>0.52464433075668504</v>
      </c>
      <c r="AB16" s="20">
        <v>0.45059820014930302</v>
      </c>
      <c r="AC16" s="20">
        <v>0.439542966401132</v>
      </c>
      <c r="AD16" s="20">
        <v>0.21284661743314701</v>
      </c>
      <c r="AE16" s="20"/>
      <c r="AF16" s="20">
        <v>0.48333822743358301</v>
      </c>
      <c r="AG16" s="20">
        <v>0.43725820774382002</v>
      </c>
      <c r="AH16" s="20">
        <v>0.408964179880346</v>
      </c>
      <c r="AI16" s="20"/>
      <c r="AJ16" s="20">
        <v>0.487281136957392</v>
      </c>
      <c r="AK16" s="20">
        <v>0.34675379723641597</v>
      </c>
      <c r="AL16" s="20">
        <v>0.447877069966446</v>
      </c>
      <c r="AM16" s="20">
        <v>0.47636063520384903</v>
      </c>
      <c r="AN16" s="20">
        <v>0.494795435153918</v>
      </c>
      <c r="AO16" s="20"/>
      <c r="AP16" s="20">
        <v>0.400599739086139</v>
      </c>
      <c r="AQ16" s="20">
        <v>0.38668729203855501</v>
      </c>
      <c r="AR16" s="20">
        <v>0.46511005560491098</v>
      </c>
      <c r="AS16" s="20"/>
      <c r="AT16" s="20">
        <v>0.56752726132187004</v>
      </c>
      <c r="AU16" s="20">
        <v>0.42462233554051898</v>
      </c>
      <c r="AV16" s="20">
        <v>0.36266212452347601</v>
      </c>
      <c r="AW16" s="20">
        <v>0.32501232517110601</v>
      </c>
      <c r="AX16" s="20">
        <v>0.28726344684757898</v>
      </c>
      <c r="AY16" s="20">
        <v>0.41568829435701399</v>
      </c>
    </row>
    <row r="17" spans="2:51" x14ac:dyDescent="0.35">
      <c r="B17" s="18" t="s">
        <v>86</v>
      </c>
      <c r="C17" s="21">
        <v>-0.22379069155725201</v>
      </c>
      <c r="D17" s="21">
        <v>-0.16809365069104201</v>
      </c>
      <c r="E17" s="21">
        <v>-0.27888672100911999</v>
      </c>
      <c r="F17" s="21"/>
      <c r="G17" s="21">
        <v>4.7929156273665403E-2</v>
      </c>
      <c r="H17" s="21">
        <v>-4.0252712854416698E-3</v>
      </c>
      <c r="I17" s="21">
        <v>-0.148353560918946</v>
      </c>
      <c r="J17" s="21">
        <v>-0.18070143617887699</v>
      </c>
      <c r="K17" s="21">
        <v>-0.460010825602852</v>
      </c>
      <c r="L17" s="21">
        <v>-0.52841937734439004</v>
      </c>
      <c r="M17" s="21"/>
      <c r="N17" s="21">
        <v>-0.16447672210740799</v>
      </c>
      <c r="O17" s="21">
        <v>-0.288461540793788</v>
      </c>
      <c r="P17" s="21">
        <v>-0.18242505180792001</v>
      </c>
      <c r="Q17" s="21">
        <v>-0.25203048970546899</v>
      </c>
      <c r="R17" s="21"/>
      <c r="S17" s="21">
        <v>-0.108790944172385</v>
      </c>
      <c r="T17" s="21">
        <v>-0.253841980699054</v>
      </c>
      <c r="U17" s="21">
        <v>-0.14978361863255299</v>
      </c>
      <c r="V17" s="21">
        <v>-0.405410489771733</v>
      </c>
      <c r="W17" s="21">
        <v>-0.301228037924266</v>
      </c>
      <c r="X17" s="21">
        <v>-2.3041904229470701E-2</v>
      </c>
      <c r="Y17" s="21">
        <v>-0.21048390074019999</v>
      </c>
      <c r="Z17" s="21">
        <v>-0.258003546737883</v>
      </c>
      <c r="AA17" s="21">
        <v>-0.35175468895670597</v>
      </c>
      <c r="AB17" s="21">
        <v>-0.24581137562682001</v>
      </c>
      <c r="AC17" s="21">
        <v>-0.28954726018420102</v>
      </c>
      <c r="AD17" s="21">
        <v>-0.101712961156241</v>
      </c>
      <c r="AE17" s="21"/>
      <c r="AF17" s="21">
        <v>-0.29289415881366998</v>
      </c>
      <c r="AG17" s="21">
        <v>-0.22268824364485801</v>
      </c>
      <c r="AH17" s="21">
        <v>-0.218562912611456</v>
      </c>
      <c r="AI17" s="21"/>
      <c r="AJ17" s="21">
        <v>-0.30612749639881298</v>
      </c>
      <c r="AK17" s="21">
        <v>-6.79715876093345E-2</v>
      </c>
      <c r="AL17" s="21">
        <v>-0.249183108544306</v>
      </c>
      <c r="AM17" s="21">
        <v>-0.22889914610439299</v>
      </c>
      <c r="AN17" s="21">
        <v>-0.30611923675429198</v>
      </c>
      <c r="AO17" s="21"/>
      <c r="AP17" s="21">
        <v>-0.15451981774557499</v>
      </c>
      <c r="AQ17" s="21">
        <v>-0.117782842177886</v>
      </c>
      <c r="AR17" s="21">
        <v>-0.28054527849274402</v>
      </c>
      <c r="AS17" s="21"/>
      <c r="AT17" s="21">
        <v>-0.43632075014016602</v>
      </c>
      <c r="AU17" s="21">
        <v>-0.210852344411984</v>
      </c>
      <c r="AV17" s="21">
        <v>-0.17895265486853301</v>
      </c>
      <c r="AW17" s="21">
        <v>-0.10398243163226301</v>
      </c>
      <c r="AX17" s="21">
        <v>8.4690461200657305E-2</v>
      </c>
      <c r="AY17" s="21">
        <v>-0.23217666186761801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Y22"/>
  <sheetViews>
    <sheetView showGridLines="0" workbookViewId="0">
      <pane xSplit="2" topLeftCell="C1" activePane="topRight" state="frozen"/>
      <selection activeCell="B19" sqref="B19"/>
      <selection pane="topRight" activeCell="G8" sqref="G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0.15988008758901301</v>
      </c>
      <c r="D9" s="17">
        <v>0.14041837657349299</v>
      </c>
      <c r="E9" s="17">
        <v>0.17934806129146899</v>
      </c>
      <c r="F9" s="17"/>
      <c r="G9" s="17">
        <v>0.24769807322690199</v>
      </c>
      <c r="H9" s="17">
        <v>0.217409604211559</v>
      </c>
      <c r="I9" s="17">
        <v>0.173962628344279</v>
      </c>
      <c r="J9" s="17">
        <v>0.118283059952469</v>
      </c>
      <c r="K9" s="17">
        <v>0.12037982416379001</v>
      </c>
      <c r="L9" s="17">
        <v>9.9032888074962702E-2</v>
      </c>
      <c r="M9" s="17"/>
      <c r="N9" s="17">
        <v>0.159810882794508</v>
      </c>
      <c r="O9" s="17">
        <v>0.14783315285825299</v>
      </c>
      <c r="P9" s="17">
        <v>0.174663102950635</v>
      </c>
      <c r="Q9" s="17">
        <v>0.160218500278449</v>
      </c>
      <c r="R9" s="17"/>
      <c r="S9" s="17">
        <v>0.252989023664414</v>
      </c>
      <c r="T9" s="17">
        <v>0.18808657468871001</v>
      </c>
      <c r="U9" s="17">
        <v>0.104721048556926</v>
      </c>
      <c r="V9" s="17">
        <v>0.14025086767396699</v>
      </c>
      <c r="W9" s="17">
        <v>0.17016993609801201</v>
      </c>
      <c r="X9" s="17">
        <v>0.15853496022725799</v>
      </c>
      <c r="Y9" s="17">
        <v>0.15735187991119701</v>
      </c>
      <c r="Z9" s="17">
        <v>6.3717029550925799E-2</v>
      </c>
      <c r="AA9" s="17">
        <v>8.3717417195480606E-2</v>
      </c>
      <c r="AB9" s="17">
        <v>0.17730797236493201</v>
      </c>
      <c r="AC9" s="17">
        <v>0.121518032969574</v>
      </c>
      <c r="AD9" s="17">
        <v>0.21930029045015501</v>
      </c>
      <c r="AE9" s="17"/>
      <c r="AF9" s="17">
        <v>0.175483193968687</v>
      </c>
      <c r="AG9" s="17">
        <v>0.13565702797357701</v>
      </c>
      <c r="AH9" s="17">
        <v>0.117280104667288</v>
      </c>
      <c r="AI9" s="17"/>
      <c r="AJ9" s="17">
        <v>0.146598981793337</v>
      </c>
      <c r="AK9" s="17">
        <v>0.21450611019089699</v>
      </c>
      <c r="AL9" s="17">
        <v>0.16371384681116499</v>
      </c>
      <c r="AM9" s="17">
        <v>0.16741110426095901</v>
      </c>
      <c r="AN9" s="17">
        <v>0.104448411685493</v>
      </c>
      <c r="AO9" s="17"/>
      <c r="AP9" s="17">
        <v>0.116814226079928</v>
      </c>
      <c r="AQ9" s="17">
        <v>0.23821507467025199</v>
      </c>
      <c r="AR9" s="17">
        <v>0.21865236074048799</v>
      </c>
      <c r="AS9" s="17"/>
      <c r="AT9" s="17">
        <v>0.12635600429482199</v>
      </c>
      <c r="AU9" s="17">
        <v>0.10588138129821401</v>
      </c>
      <c r="AV9" s="17">
        <v>0.218373323988863</v>
      </c>
      <c r="AW9" s="17">
        <v>0.16300499802151999</v>
      </c>
      <c r="AX9" s="17">
        <v>0.234247473517156</v>
      </c>
      <c r="AY9" s="17">
        <v>0.38055232562178798</v>
      </c>
    </row>
    <row r="10" spans="2:51" x14ac:dyDescent="0.35">
      <c r="B10" s="18" t="s">
        <v>383</v>
      </c>
      <c r="C10" s="17">
        <v>0.37834089267315901</v>
      </c>
      <c r="D10" s="17">
        <v>0.385121348319865</v>
      </c>
      <c r="E10" s="17">
        <v>0.37270745357673302</v>
      </c>
      <c r="F10" s="17"/>
      <c r="G10" s="17">
        <v>0.36338801671315502</v>
      </c>
      <c r="H10" s="17">
        <v>0.42828609738881801</v>
      </c>
      <c r="I10" s="17">
        <v>0.48783014021689203</v>
      </c>
      <c r="J10" s="17">
        <v>0.37639881334958702</v>
      </c>
      <c r="K10" s="17">
        <v>0.32975450550139801</v>
      </c>
      <c r="L10" s="17">
        <v>0.28562041940710697</v>
      </c>
      <c r="M10" s="17"/>
      <c r="N10" s="17">
        <v>0.46364369525931598</v>
      </c>
      <c r="O10" s="17">
        <v>0.39371159400900102</v>
      </c>
      <c r="P10" s="17">
        <v>0.32317642423196902</v>
      </c>
      <c r="Q10" s="17">
        <v>0.32571574766336298</v>
      </c>
      <c r="R10" s="17"/>
      <c r="S10" s="17">
        <v>0.27728935424746298</v>
      </c>
      <c r="T10" s="17">
        <v>0.36686662188439401</v>
      </c>
      <c r="U10" s="17">
        <v>0.38183770476846801</v>
      </c>
      <c r="V10" s="17">
        <v>0.42739608497479697</v>
      </c>
      <c r="W10" s="17">
        <v>0.31303935248235398</v>
      </c>
      <c r="X10" s="17">
        <v>0.33357499470999602</v>
      </c>
      <c r="Y10" s="17">
        <v>0.42417612921319697</v>
      </c>
      <c r="Z10" s="17">
        <v>0.51486958797465598</v>
      </c>
      <c r="AA10" s="17">
        <v>0.48489161736058101</v>
      </c>
      <c r="AB10" s="17">
        <v>0.36021705335847798</v>
      </c>
      <c r="AC10" s="17">
        <v>0.37119089794401799</v>
      </c>
      <c r="AD10" s="17">
        <v>0.450407604159133</v>
      </c>
      <c r="AE10" s="17"/>
      <c r="AF10" s="17">
        <v>0.35595950346489103</v>
      </c>
      <c r="AG10" s="17">
        <v>0.40932977194399101</v>
      </c>
      <c r="AH10" s="17">
        <v>0.344241269869206</v>
      </c>
      <c r="AI10" s="17"/>
      <c r="AJ10" s="17">
        <v>0.38753109222354698</v>
      </c>
      <c r="AK10" s="17">
        <v>0.38756343774016699</v>
      </c>
      <c r="AL10" s="17">
        <v>0.22136831842433199</v>
      </c>
      <c r="AM10" s="17">
        <v>0.22736929506589701</v>
      </c>
      <c r="AN10" s="17">
        <v>0.39124132501540798</v>
      </c>
      <c r="AO10" s="17"/>
      <c r="AP10" s="17">
        <v>0.37698953009740799</v>
      </c>
      <c r="AQ10" s="17">
        <v>0.36074035716356401</v>
      </c>
      <c r="AR10" s="17">
        <v>0.30135758951445302</v>
      </c>
      <c r="AS10" s="17"/>
      <c r="AT10" s="17">
        <v>0.32303157839663699</v>
      </c>
      <c r="AU10" s="17">
        <v>0.45395060397548798</v>
      </c>
      <c r="AV10" s="17">
        <v>0.26073528199170798</v>
      </c>
      <c r="AW10" s="17">
        <v>0.317349085649963</v>
      </c>
      <c r="AX10" s="17">
        <v>0.47780356084660303</v>
      </c>
      <c r="AY10" s="17">
        <v>0.37349312026273401</v>
      </c>
    </row>
    <row r="11" spans="2:51" x14ac:dyDescent="0.35">
      <c r="B11" s="18" t="s">
        <v>384</v>
      </c>
      <c r="C11" s="17">
        <v>0.28760360187704198</v>
      </c>
      <c r="D11" s="17">
        <v>0.26534372780812598</v>
      </c>
      <c r="E11" s="17">
        <v>0.31014794516942601</v>
      </c>
      <c r="F11" s="17"/>
      <c r="G11" s="17">
        <v>0.16479684704033801</v>
      </c>
      <c r="H11" s="17">
        <v>0.218557562639562</v>
      </c>
      <c r="I11" s="17">
        <v>0.23411534396358399</v>
      </c>
      <c r="J11" s="17">
        <v>0.33055080496351102</v>
      </c>
      <c r="K11" s="17">
        <v>0.35165967313398999</v>
      </c>
      <c r="L11" s="17">
        <v>0.39642818107269701</v>
      </c>
      <c r="M11" s="17"/>
      <c r="N11" s="17">
        <v>0.20380037595108799</v>
      </c>
      <c r="O11" s="17">
        <v>0.31156785405413001</v>
      </c>
      <c r="P11" s="17">
        <v>0.31434233110572002</v>
      </c>
      <c r="Q11" s="17">
        <v>0.32212787762470402</v>
      </c>
      <c r="R11" s="17"/>
      <c r="S11" s="17">
        <v>0.27015112211167502</v>
      </c>
      <c r="T11" s="17">
        <v>0.26435166210278699</v>
      </c>
      <c r="U11" s="17">
        <v>0.35136726732803603</v>
      </c>
      <c r="V11" s="17">
        <v>0.26689871479092597</v>
      </c>
      <c r="W11" s="17">
        <v>0.29461223602417203</v>
      </c>
      <c r="X11" s="17">
        <v>0.34499416425229501</v>
      </c>
      <c r="Y11" s="17">
        <v>0.24762873067569699</v>
      </c>
      <c r="Z11" s="17">
        <v>0.22659881419255901</v>
      </c>
      <c r="AA11" s="17">
        <v>0.21517598456182499</v>
      </c>
      <c r="AB11" s="17">
        <v>0.34266218924046798</v>
      </c>
      <c r="AC11" s="17">
        <v>0.36858379508928801</v>
      </c>
      <c r="AD11" s="17">
        <v>0.33029210539071202</v>
      </c>
      <c r="AE11" s="17"/>
      <c r="AF11" s="17">
        <v>0.31070334187167498</v>
      </c>
      <c r="AG11" s="17">
        <v>0.29040320300418898</v>
      </c>
      <c r="AH11" s="17">
        <v>0.33586956212408198</v>
      </c>
      <c r="AI11" s="17"/>
      <c r="AJ11" s="17">
        <v>0.31189790296824998</v>
      </c>
      <c r="AK11" s="17">
        <v>0.242789601022737</v>
      </c>
      <c r="AL11" s="17">
        <v>0.32679996658070498</v>
      </c>
      <c r="AM11" s="17">
        <v>0.35702422501508302</v>
      </c>
      <c r="AN11" s="17">
        <v>0.32359753157585402</v>
      </c>
      <c r="AO11" s="17"/>
      <c r="AP11" s="17">
        <v>0.34598140940368599</v>
      </c>
      <c r="AQ11" s="17">
        <v>0.26292604350191701</v>
      </c>
      <c r="AR11" s="17">
        <v>0.22451792059004699</v>
      </c>
      <c r="AS11" s="17"/>
      <c r="AT11" s="17">
        <v>0.35541096198619698</v>
      </c>
      <c r="AU11" s="17">
        <v>0.27376343501289702</v>
      </c>
      <c r="AV11" s="17">
        <v>0.29230164554566102</v>
      </c>
      <c r="AW11" s="17">
        <v>0.26141889106490002</v>
      </c>
      <c r="AX11" s="17">
        <v>0.20313746413020001</v>
      </c>
      <c r="AY11" s="17">
        <v>0.152917868703555</v>
      </c>
    </row>
    <row r="12" spans="2:51" x14ac:dyDescent="0.35">
      <c r="B12" s="18" t="s">
        <v>385</v>
      </c>
      <c r="C12" s="17">
        <v>9.1386755046758306E-2</v>
      </c>
      <c r="D12" s="17">
        <v>0.113435139437047</v>
      </c>
      <c r="E12" s="17">
        <v>7.0052807000063097E-2</v>
      </c>
      <c r="F12" s="17"/>
      <c r="G12" s="17">
        <v>0.123982921287019</v>
      </c>
      <c r="H12" s="17">
        <v>7.6315180439896102E-2</v>
      </c>
      <c r="I12" s="17">
        <v>5.6721214580779999E-2</v>
      </c>
      <c r="J12" s="17">
        <v>6.9603506328490702E-2</v>
      </c>
      <c r="K12" s="17">
        <v>0.14191238740088399</v>
      </c>
      <c r="L12" s="17">
        <v>9.9862786637995193E-2</v>
      </c>
      <c r="M12" s="17"/>
      <c r="N12" s="17">
        <v>0.100292156967562</v>
      </c>
      <c r="O12" s="17">
        <v>6.5861139808809394E-2</v>
      </c>
      <c r="P12" s="17">
        <v>9.4937148962334503E-2</v>
      </c>
      <c r="Q12" s="17">
        <v>0.105713551479597</v>
      </c>
      <c r="R12" s="17"/>
      <c r="S12" s="17">
        <v>0.118341781156367</v>
      </c>
      <c r="T12" s="17">
        <v>0.113871797018612</v>
      </c>
      <c r="U12" s="17">
        <v>2.0045465612077901E-2</v>
      </c>
      <c r="V12" s="17">
        <v>9.8984292438970098E-2</v>
      </c>
      <c r="W12" s="17">
        <v>0.122507780867788</v>
      </c>
      <c r="X12" s="17">
        <v>5.9259404408474901E-2</v>
      </c>
      <c r="Y12" s="17">
        <v>3.4350658039290098E-2</v>
      </c>
      <c r="Z12" s="17">
        <v>0.16714721389195999</v>
      </c>
      <c r="AA12" s="17">
        <v>0.12541486546382799</v>
      </c>
      <c r="AB12" s="17">
        <v>6.04872266775602E-2</v>
      </c>
      <c r="AC12" s="17">
        <v>0.109862232292762</v>
      </c>
      <c r="AD12" s="17">
        <v>0</v>
      </c>
      <c r="AE12" s="17"/>
      <c r="AF12" s="17">
        <v>7.7418507940535702E-2</v>
      </c>
      <c r="AG12" s="17">
        <v>9.3485791432714294E-2</v>
      </c>
      <c r="AH12" s="17">
        <v>0.115072974783429</v>
      </c>
      <c r="AI12" s="17"/>
      <c r="AJ12" s="17">
        <v>6.8324436086484003E-2</v>
      </c>
      <c r="AK12" s="17">
        <v>8.9108091572721204E-2</v>
      </c>
      <c r="AL12" s="17">
        <v>0.221457456954989</v>
      </c>
      <c r="AM12" s="17">
        <v>0.24819537565805999</v>
      </c>
      <c r="AN12" s="17">
        <v>7.4130765863622605E-2</v>
      </c>
      <c r="AO12" s="17"/>
      <c r="AP12" s="17">
        <v>8.9089006903237303E-2</v>
      </c>
      <c r="AQ12" s="17">
        <v>7.7133714699633399E-2</v>
      </c>
      <c r="AR12" s="17">
        <v>0.19692485746180199</v>
      </c>
      <c r="AS12" s="17"/>
      <c r="AT12" s="17">
        <v>0.10631559455937099</v>
      </c>
      <c r="AU12" s="17">
        <v>9.7678302057506203E-2</v>
      </c>
      <c r="AV12" s="17">
        <v>6.4879685682396895E-2</v>
      </c>
      <c r="AW12" s="17">
        <v>0.129688484441911</v>
      </c>
      <c r="AX12" s="17">
        <v>4.3292248038332003E-2</v>
      </c>
      <c r="AY12" s="17">
        <v>9.3036685411923406E-2</v>
      </c>
    </row>
    <row r="13" spans="2:51" x14ac:dyDescent="0.35">
      <c r="B13" s="18" t="s">
        <v>386</v>
      </c>
      <c r="C13" s="17">
        <v>4.8855847205794001E-2</v>
      </c>
      <c r="D13" s="17">
        <v>6.2866386071480804E-2</v>
      </c>
      <c r="E13" s="17">
        <v>3.5274894141902602E-2</v>
      </c>
      <c r="F13" s="17"/>
      <c r="G13" s="17">
        <v>6.8244273908437403E-2</v>
      </c>
      <c r="H13" s="17">
        <v>1.8208245342502101E-2</v>
      </c>
      <c r="I13" s="17">
        <v>1.56207416759312E-2</v>
      </c>
      <c r="J13" s="17">
        <v>4.3350480718317902E-2</v>
      </c>
      <c r="K13" s="17">
        <v>3.3061927335099099E-2</v>
      </c>
      <c r="L13" s="17">
        <v>0.101476923365971</v>
      </c>
      <c r="M13" s="17"/>
      <c r="N13" s="17">
        <v>6.1144989448843598E-2</v>
      </c>
      <c r="O13" s="17">
        <v>4.9251214258470802E-2</v>
      </c>
      <c r="P13" s="17">
        <v>4.3033618266110601E-2</v>
      </c>
      <c r="Q13" s="17">
        <v>4.2002471445313098E-2</v>
      </c>
      <c r="R13" s="17"/>
      <c r="S13" s="17">
        <v>4.1882198282164801E-2</v>
      </c>
      <c r="T13" s="17">
        <v>2.5809520092053999E-2</v>
      </c>
      <c r="U13" s="17">
        <v>8.2749130338565305E-2</v>
      </c>
      <c r="V13" s="17">
        <v>6.6470040121339502E-2</v>
      </c>
      <c r="W13" s="17">
        <v>9.9670694527674006E-2</v>
      </c>
      <c r="X13" s="17">
        <v>4.5583885192109597E-2</v>
      </c>
      <c r="Y13" s="17">
        <v>8.5722639795482003E-2</v>
      </c>
      <c r="Z13" s="17">
        <v>0</v>
      </c>
      <c r="AA13" s="17">
        <v>3.6268849353119199E-2</v>
      </c>
      <c r="AB13" s="17">
        <v>4.4877668857761899E-2</v>
      </c>
      <c r="AC13" s="17">
        <v>2.8845041704356401E-2</v>
      </c>
      <c r="AD13" s="17">
        <v>0</v>
      </c>
      <c r="AE13" s="17"/>
      <c r="AF13" s="17">
        <v>5.9277564918076897E-2</v>
      </c>
      <c r="AG13" s="17">
        <v>4.5702194089395298E-2</v>
      </c>
      <c r="AH13" s="17">
        <v>1.5936498916997499E-2</v>
      </c>
      <c r="AI13" s="17"/>
      <c r="AJ13" s="17">
        <v>5.39122546328464E-2</v>
      </c>
      <c r="AK13" s="17">
        <v>4.6029918349348803E-2</v>
      </c>
      <c r="AL13" s="17">
        <v>1.71456420943716E-2</v>
      </c>
      <c r="AM13" s="17">
        <v>0</v>
      </c>
      <c r="AN13" s="17">
        <v>4.7908120536975303E-2</v>
      </c>
      <c r="AO13" s="17"/>
      <c r="AP13" s="17">
        <v>3.9606407345023298E-2</v>
      </c>
      <c r="AQ13" s="17">
        <v>4.0480792558741603E-2</v>
      </c>
      <c r="AR13" s="17">
        <v>1.99595473302332E-2</v>
      </c>
      <c r="AS13" s="17"/>
      <c r="AT13" s="17">
        <v>6.6436307328540806E-2</v>
      </c>
      <c r="AU13" s="17">
        <v>2.8918925035690501E-2</v>
      </c>
      <c r="AV13" s="17">
        <v>7.0589201566137905E-2</v>
      </c>
      <c r="AW13" s="17">
        <v>6.5395745874487099E-2</v>
      </c>
      <c r="AX13" s="17">
        <v>2.5572707594537E-2</v>
      </c>
      <c r="AY13" s="17">
        <v>0</v>
      </c>
    </row>
    <row r="14" spans="2:51" x14ac:dyDescent="0.35">
      <c r="B14" s="18" t="s">
        <v>72</v>
      </c>
      <c r="C14" s="17">
        <v>3.3932815608233698E-2</v>
      </c>
      <c r="D14" s="17">
        <v>3.2815021789987901E-2</v>
      </c>
      <c r="E14" s="17">
        <v>3.2468838820406402E-2</v>
      </c>
      <c r="F14" s="17"/>
      <c r="G14" s="17">
        <v>3.1889867824148599E-2</v>
      </c>
      <c r="H14" s="17">
        <v>4.1223309977662097E-2</v>
      </c>
      <c r="I14" s="17">
        <v>3.1749931218534498E-2</v>
      </c>
      <c r="J14" s="17">
        <v>6.1813334687624899E-2</v>
      </c>
      <c r="K14" s="17">
        <v>2.32316824648389E-2</v>
      </c>
      <c r="L14" s="17">
        <v>1.7578801441266698E-2</v>
      </c>
      <c r="M14" s="17"/>
      <c r="N14" s="17">
        <v>1.13078995786832E-2</v>
      </c>
      <c r="O14" s="17">
        <v>3.1775045011336399E-2</v>
      </c>
      <c r="P14" s="17">
        <v>4.98473744832309E-2</v>
      </c>
      <c r="Q14" s="17">
        <v>4.4221851508573697E-2</v>
      </c>
      <c r="R14" s="17"/>
      <c r="S14" s="17">
        <v>3.9346520537917297E-2</v>
      </c>
      <c r="T14" s="17">
        <v>4.1013824213443698E-2</v>
      </c>
      <c r="U14" s="17">
        <v>5.9279383395926803E-2</v>
      </c>
      <c r="V14" s="17">
        <v>0</v>
      </c>
      <c r="W14" s="17">
        <v>0</v>
      </c>
      <c r="X14" s="17">
        <v>5.8052591209866201E-2</v>
      </c>
      <c r="Y14" s="17">
        <v>5.0769962365136603E-2</v>
      </c>
      <c r="Z14" s="17">
        <v>2.7667354389899201E-2</v>
      </c>
      <c r="AA14" s="17">
        <v>5.4531266065165701E-2</v>
      </c>
      <c r="AB14" s="17">
        <v>1.4447889500799499E-2</v>
      </c>
      <c r="AC14" s="17">
        <v>0</v>
      </c>
      <c r="AD14" s="17">
        <v>0</v>
      </c>
      <c r="AE14" s="17"/>
      <c r="AF14" s="17">
        <v>2.11578878361347E-2</v>
      </c>
      <c r="AG14" s="17">
        <v>2.5422011556133401E-2</v>
      </c>
      <c r="AH14" s="17">
        <v>7.1599589638997901E-2</v>
      </c>
      <c r="AI14" s="17"/>
      <c r="AJ14" s="17">
        <v>3.1735332295535899E-2</v>
      </c>
      <c r="AK14" s="17">
        <v>2.0002841124128801E-2</v>
      </c>
      <c r="AL14" s="17">
        <v>4.9514769134437697E-2</v>
      </c>
      <c r="AM14" s="17">
        <v>0</v>
      </c>
      <c r="AN14" s="17">
        <v>5.8673845322646002E-2</v>
      </c>
      <c r="AO14" s="17"/>
      <c r="AP14" s="17">
        <v>3.1519420170718002E-2</v>
      </c>
      <c r="AQ14" s="17">
        <v>2.0504017405892801E-2</v>
      </c>
      <c r="AR14" s="17">
        <v>3.8587724362977298E-2</v>
      </c>
      <c r="AS14" s="17"/>
      <c r="AT14" s="17">
        <v>2.2449553434432001E-2</v>
      </c>
      <c r="AU14" s="17">
        <v>3.9807352620204503E-2</v>
      </c>
      <c r="AV14" s="17">
        <v>9.3120861225232804E-2</v>
      </c>
      <c r="AW14" s="17">
        <v>6.3142794947218098E-2</v>
      </c>
      <c r="AX14" s="17">
        <v>1.5946545873172398E-2</v>
      </c>
      <c r="AY14" s="17">
        <v>0</v>
      </c>
    </row>
    <row r="15" spans="2:51" x14ac:dyDescent="0.35">
      <c r="B15" s="18" t="s">
        <v>387</v>
      </c>
      <c r="C15" s="20">
        <v>0.53822098026217202</v>
      </c>
      <c r="D15" s="20">
        <v>0.52553972489335798</v>
      </c>
      <c r="E15" s="20">
        <v>0.55205551486820204</v>
      </c>
      <c r="F15" s="20"/>
      <c r="G15" s="20">
        <v>0.61108608994005698</v>
      </c>
      <c r="H15" s="20">
        <v>0.64569570160037704</v>
      </c>
      <c r="I15" s="20">
        <v>0.66179276856117097</v>
      </c>
      <c r="J15" s="20">
        <v>0.49468187330205599</v>
      </c>
      <c r="K15" s="20">
        <v>0.45013432966518802</v>
      </c>
      <c r="L15" s="20">
        <v>0.38465330748206999</v>
      </c>
      <c r="M15" s="20"/>
      <c r="N15" s="20">
        <v>0.62345457805382398</v>
      </c>
      <c r="O15" s="20">
        <v>0.54154474686725396</v>
      </c>
      <c r="P15" s="20">
        <v>0.49783952718260399</v>
      </c>
      <c r="Q15" s="20">
        <v>0.485934247941812</v>
      </c>
      <c r="R15" s="20"/>
      <c r="S15" s="20">
        <v>0.53027837791187604</v>
      </c>
      <c r="T15" s="20">
        <v>0.55495319657310305</v>
      </c>
      <c r="U15" s="20">
        <v>0.486558753325394</v>
      </c>
      <c r="V15" s="20">
        <v>0.56764695264876397</v>
      </c>
      <c r="W15" s="20">
        <v>0.48320928858036599</v>
      </c>
      <c r="X15" s="20">
        <v>0.49210995493725401</v>
      </c>
      <c r="Y15" s="20">
        <v>0.58152800912439395</v>
      </c>
      <c r="Z15" s="20">
        <v>0.57858661752558205</v>
      </c>
      <c r="AA15" s="20">
        <v>0.56860903455606204</v>
      </c>
      <c r="AB15" s="20">
        <v>0.53752502572340999</v>
      </c>
      <c r="AC15" s="20">
        <v>0.49270893091359302</v>
      </c>
      <c r="AD15" s="20">
        <v>0.66970789460928803</v>
      </c>
      <c r="AE15" s="20"/>
      <c r="AF15" s="20">
        <v>0.53144269743357797</v>
      </c>
      <c r="AG15" s="20">
        <v>0.54498679991756804</v>
      </c>
      <c r="AH15" s="20">
        <v>0.461521374536493</v>
      </c>
      <c r="AI15" s="20"/>
      <c r="AJ15" s="20">
        <v>0.53413007401688395</v>
      </c>
      <c r="AK15" s="20">
        <v>0.60206954793106404</v>
      </c>
      <c r="AL15" s="20">
        <v>0.38508216523549699</v>
      </c>
      <c r="AM15" s="20">
        <v>0.39478039932685699</v>
      </c>
      <c r="AN15" s="20">
        <v>0.495689736700902</v>
      </c>
      <c r="AO15" s="20"/>
      <c r="AP15" s="20">
        <v>0.49380375617733502</v>
      </c>
      <c r="AQ15" s="20">
        <v>0.59895543183381506</v>
      </c>
      <c r="AR15" s="20">
        <v>0.52000995025494101</v>
      </c>
      <c r="AS15" s="20"/>
      <c r="AT15" s="20">
        <v>0.44938758269145901</v>
      </c>
      <c r="AU15" s="20">
        <v>0.55983198527370204</v>
      </c>
      <c r="AV15" s="20">
        <v>0.47910860598057198</v>
      </c>
      <c r="AW15" s="20">
        <v>0.48035408367148402</v>
      </c>
      <c r="AX15" s="20">
        <v>0.71205103436375905</v>
      </c>
      <c r="AY15" s="20">
        <v>0.75404544588452205</v>
      </c>
    </row>
    <row r="16" spans="2:51" x14ac:dyDescent="0.35">
      <c r="B16" s="18" t="s">
        <v>388</v>
      </c>
      <c r="C16" s="20">
        <v>0.140242602252552</v>
      </c>
      <c r="D16" s="20">
        <v>0.17630152550852801</v>
      </c>
      <c r="E16" s="20">
        <v>0.105327701141966</v>
      </c>
      <c r="F16" s="20"/>
      <c r="G16" s="20">
        <v>0.192227195195456</v>
      </c>
      <c r="H16" s="20">
        <v>9.4523425782398196E-2</v>
      </c>
      <c r="I16" s="20">
        <v>7.2341956256711304E-2</v>
      </c>
      <c r="J16" s="20">
        <v>0.11295398704680901</v>
      </c>
      <c r="K16" s="20">
        <v>0.17497431473598299</v>
      </c>
      <c r="L16" s="20">
        <v>0.201339710003966</v>
      </c>
      <c r="M16" s="20"/>
      <c r="N16" s="20">
        <v>0.161437146416405</v>
      </c>
      <c r="O16" s="20">
        <v>0.11511235406728</v>
      </c>
      <c r="P16" s="20">
        <v>0.13797076722844501</v>
      </c>
      <c r="Q16" s="20">
        <v>0.14771602292491101</v>
      </c>
      <c r="R16" s="20"/>
      <c r="S16" s="20">
        <v>0.160223979438532</v>
      </c>
      <c r="T16" s="20">
        <v>0.139681317110666</v>
      </c>
      <c r="U16" s="20">
        <v>0.102794595950643</v>
      </c>
      <c r="V16" s="20">
        <v>0.16545433256031</v>
      </c>
      <c r="W16" s="20">
        <v>0.22217847539546201</v>
      </c>
      <c r="X16" s="20">
        <v>0.10484328960058401</v>
      </c>
      <c r="Y16" s="20">
        <v>0.120073297834772</v>
      </c>
      <c r="Z16" s="20">
        <v>0.16714721389195999</v>
      </c>
      <c r="AA16" s="20">
        <v>0.16168371481694699</v>
      </c>
      <c r="AB16" s="20">
        <v>0.105364895535322</v>
      </c>
      <c r="AC16" s="20">
        <v>0.13870727399711899</v>
      </c>
      <c r="AD16" s="20">
        <v>0</v>
      </c>
      <c r="AE16" s="20"/>
      <c r="AF16" s="20">
        <v>0.13669607285861299</v>
      </c>
      <c r="AG16" s="20">
        <v>0.13918798552211001</v>
      </c>
      <c r="AH16" s="20">
        <v>0.13100947370042701</v>
      </c>
      <c r="AI16" s="20"/>
      <c r="AJ16" s="20">
        <v>0.12223669071932999</v>
      </c>
      <c r="AK16" s="20">
        <v>0.13513800992207001</v>
      </c>
      <c r="AL16" s="20">
        <v>0.238603099049361</v>
      </c>
      <c r="AM16" s="20">
        <v>0.24819537565805999</v>
      </c>
      <c r="AN16" s="20">
        <v>0.122038886400598</v>
      </c>
      <c r="AO16" s="20"/>
      <c r="AP16" s="20">
        <v>0.128695414248261</v>
      </c>
      <c r="AQ16" s="20">
        <v>0.117614507258375</v>
      </c>
      <c r="AR16" s="20">
        <v>0.216884404792035</v>
      </c>
      <c r="AS16" s="20"/>
      <c r="AT16" s="20">
        <v>0.17275190188791101</v>
      </c>
      <c r="AU16" s="20">
        <v>0.12659722709319701</v>
      </c>
      <c r="AV16" s="20">
        <v>0.13546888724853501</v>
      </c>
      <c r="AW16" s="20">
        <v>0.19508423031639799</v>
      </c>
      <c r="AX16" s="20">
        <v>6.8864955632868999E-2</v>
      </c>
      <c r="AY16" s="20">
        <v>9.3036685411923406E-2</v>
      </c>
    </row>
    <row r="17" spans="2:51" x14ac:dyDescent="0.35">
      <c r="B17" s="18" t="s">
        <v>86</v>
      </c>
      <c r="C17" s="21">
        <v>0.39797837800961999</v>
      </c>
      <c r="D17" s="21">
        <v>0.34923819938482997</v>
      </c>
      <c r="E17" s="21">
        <v>0.44672781372623599</v>
      </c>
      <c r="F17" s="21"/>
      <c r="G17" s="21">
        <v>0.41885889474460097</v>
      </c>
      <c r="H17" s="21">
        <v>0.55117227581797901</v>
      </c>
      <c r="I17" s="21">
        <v>0.58945081230445895</v>
      </c>
      <c r="J17" s="21">
        <v>0.38172788625524701</v>
      </c>
      <c r="K17" s="21">
        <v>0.275160014929204</v>
      </c>
      <c r="L17" s="21">
        <v>0.183313597478103</v>
      </c>
      <c r="M17" s="21"/>
      <c r="N17" s="21">
        <v>0.46201743163741898</v>
      </c>
      <c r="O17" s="21">
        <v>0.42643239279997303</v>
      </c>
      <c r="P17" s="21">
        <v>0.35986875995415901</v>
      </c>
      <c r="Q17" s="21">
        <v>0.33821822501690202</v>
      </c>
      <c r="R17" s="21"/>
      <c r="S17" s="21">
        <v>0.37005439847334498</v>
      </c>
      <c r="T17" s="21">
        <v>0.41527187946243799</v>
      </c>
      <c r="U17" s="21">
        <v>0.38376415737475</v>
      </c>
      <c r="V17" s="21">
        <v>0.40219262008845402</v>
      </c>
      <c r="W17" s="21">
        <v>0.26103081318490401</v>
      </c>
      <c r="X17" s="21">
        <v>0.38726666533666998</v>
      </c>
      <c r="Y17" s="21">
        <v>0.46145471128962201</v>
      </c>
      <c r="Z17" s="21">
        <v>0.41143940363362203</v>
      </c>
      <c r="AA17" s="21">
        <v>0.406925319739114</v>
      </c>
      <c r="AB17" s="21">
        <v>0.43216013018808802</v>
      </c>
      <c r="AC17" s="21">
        <v>0.35400165691647401</v>
      </c>
      <c r="AD17" s="21">
        <v>0.66970789460928803</v>
      </c>
      <c r="AE17" s="21"/>
      <c r="AF17" s="21">
        <v>0.39474662457496501</v>
      </c>
      <c r="AG17" s="21">
        <v>0.40579881439545801</v>
      </c>
      <c r="AH17" s="21">
        <v>0.33051190083606702</v>
      </c>
      <c r="AI17" s="21"/>
      <c r="AJ17" s="21">
        <v>0.41189338329755398</v>
      </c>
      <c r="AK17" s="21">
        <v>0.46693153800899401</v>
      </c>
      <c r="AL17" s="21">
        <v>0.14647906618613599</v>
      </c>
      <c r="AM17" s="21">
        <v>0.146585023668796</v>
      </c>
      <c r="AN17" s="21">
        <v>0.37365085030030398</v>
      </c>
      <c r="AO17" s="21"/>
      <c r="AP17" s="21">
        <v>0.36510834192907499</v>
      </c>
      <c r="AQ17" s="21">
        <v>0.48134092457543998</v>
      </c>
      <c r="AR17" s="21">
        <v>0.30312554546290499</v>
      </c>
      <c r="AS17" s="21"/>
      <c r="AT17" s="21">
        <v>0.276635680803548</v>
      </c>
      <c r="AU17" s="21">
        <v>0.433234758180505</v>
      </c>
      <c r="AV17" s="21">
        <v>0.34363971873203703</v>
      </c>
      <c r="AW17" s="21">
        <v>0.28526985335508598</v>
      </c>
      <c r="AX17" s="21">
        <v>0.64318607873088995</v>
      </c>
      <c r="AY17" s="21">
        <v>0.66100876047259904</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Y22"/>
  <sheetViews>
    <sheetView showGridLines="0" workbookViewId="0">
      <pane xSplit="2" topLeftCell="C1" activePane="topRight" state="frozen"/>
      <selection activeCell="B19" sqref="B19"/>
      <selection pane="topRight" activeCell="E13" sqref="E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4.5885127509380598E-2</v>
      </c>
      <c r="D9" s="17">
        <v>5.0558139799424598E-2</v>
      </c>
      <c r="E9" s="17">
        <v>4.1433741511885301E-2</v>
      </c>
      <c r="F9" s="17"/>
      <c r="G9" s="17">
        <v>5.7718653959546701E-2</v>
      </c>
      <c r="H9" s="17">
        <v>9.6088416413953506E-2</v>
      </c>
      <c r="I9" s="17">
        <v>6.0643768125453801E-2</v>
      </c>
      <c r="J9" s="17">
        <v>5.3963067922815099E-2</v>
      </c>
      <c r="K9" s="17">
        <v>9.5946055373447598E-3</v>
      </c>
      <c r="L9" s="17">
        <v>0</v>
      </c>
      <c r="M9" s="17"/>
      <c r="N9" s="17">
        <v>8.8328465409224705E-2</v>
      </c>
      <c r="O9" s="17">
        <v>2.82498396101909E-2</v>
      </c>
      <c r="P9" s="17">
        <v>4.5840474510179301E-2</v>
      </c>
      <c r="Q9" s="17">
        <v>2.3437732828618298E-2</v>
      </c>
      <c r="R9" s="17"/>
      <c r="S9" s="17">
        <v>6.9322745704935407E-2</v>
      </c>
      <c r="T9" s="17">
        <v>3.2768786245274698E-2</v>
      </c>
      <c r="U9" s="17">
        <v>2.5313767436198401E-2</v>
      </c>
      <c r="V9" s="17">
        <v>3.3953624354124801E-2</v>
      </c>
      <c r="W9" s="17">
        <v>5.1427346641812102E-2</v>
      </c>
      <c r="X9" s="17">
        <v>8.3824871296321005E-2</v>
      </c>
      <c r="Y9" s="17">
        <v>3.1933540417393803E-2</v>
      </c>
      <c r="Z9" s="17">
        <v>0</v>
      </c>
      <c r="AA9" s="17">
        <v>2.60522804817611E-2</v>
      </c>
      <c r="AB9" s="17">
        <v>7.6232280315789394E-2</v>
      </c>
      <c r="AC9" s="17">
        <v>0</v>
      </c>
      <c r="AD9" s="17">
        <v>0.111133656276906</v>
      </c>
      <c r="AE9" s="17"/>
      <c r="AF9" s="17">
        <v>5.96787465281114E-2</v>
      </c>
      <c r="AG9" s="17">
        <v>4.8737196719364197E-2</v>
      </c>
      <c r="AH9" s="17">
        <v>2.49937972881389E-2</v>
      </c>
      <c r="AI9" s="17"/>
      <c r="AJ9" s="17">
        <v>2.1481643844770301E-2</v>
      </c>
      <c r="AK9" s="17">
        <v>7.2572137393119004E-2</v>
      </c>
      <c r="AL9" s="17">
        <v>0.10643609734715601</v>
      </c>
      <c r="AM9" s="17">
        <v>0.16741110426095901</v>
      </c>
      <c r="AN9" s="17">
        <v>3.1876281828305701E-2</v>
      </c>
      <c r="AO9" s="17"/>
      <c r="AP9" s="17">
        <v>5.9046369583946899E-2</v>
      </c>
      <c r="AQ9" s="17">
        <v>5.7682223787945797E-2</v>
      </c>
      <c r="AR9" s="17">
        <v>3.2553330631378802E-2</v>
      </c>
      <c r="AS9" s="17"/>
      <c r="AT9" s="17">
        <v>4.1267577731480001E-2</v>
      </c>
      <c r="AU9" s="17">
        <v>3.99710705970166E-2</v>
      </c>
      <c r="AV9" s="17">
        <v>1.96880592529661E-2</v>
      </c>
      <c r="AW9" s="17">
        <v>6.8259906592901404E-2</v>
      </c>
      <c r="AX9" s="17">
        <v>6.6358725396290105E-2</v>
      </c>
      <c r="AY9" s="17">
        <v>4.5726074225328497E-2</v>
      </c>
    </row>
    <row r="10" spans="2:51" x14ac:dyDescent="0.35">
      <c r="B10" s="18" t="s">
        <v>383</v>
      </c>
      <c r="C10" s="17">
        <v>0.179708465453052</v>
      </c>
      <c r="D10" s="17">
        <v>0.20407496442154099</v>
      </c>
      <c r="E10" s="17">
        <v>0.15633992360834201</v>
      </c>
      <c r="F10" s="17"/>
      <c r="G10" s="17">
        <v>0.23836947550105</v>
      </c>
      <c r="H10" s="17">
        <v>0.25370852254989401</v>
      </c>
      <c r="I10" s="17">
        <v>0.199418461458437</v>
      </c>
      <c r="J10" s="17">
        <v>0.114346897725361</v>
      </c>
      <c r="K10" s="17">
        <v>0.160177139395176</v>
      </c>
      <c r="L10" s="17">
        <v>0.12386175980811399</v>
      </c>
      <c r="M10" s="17"/>
      <c r="N10" s="17">
        <v>0.192746062887268</v>
      </c>
      <c r="O10" s="17">
        <v>0.18898207437985201</v>
      </c>
      <c r="P10" s="17">
        <v>0.19472234441196701</v>
      </c>
      <c r="Q10" s="17">
        <v>0.146424834848292</v>
      </c>
      <c r="R10" s="17"/>
      <c r="S10" s="17">
        <v>0.224839405131737</v>
      </c>
      <c r="T10" s="17">
        <v>0.18184500690047001</v>
      </c>
      <c r="U10" s="17">
        <v>0.214477515449743</v>
      </c>
      <c r="V10" s="17">
        <v>0.118782610609938</v>
      </c>
      <c r="W10" s="17">
        <v>0.16501919158915199</v>
      </c>
      <c r="X10" s="17">
        <v>0.256194695062195</v>
      </c>
      <c r="Y10" s="17">
        <v>0.228270053062541</v>
      </c>
      <c r="Z10" s="17">
        <v>3.1882345672806497E-2</v>
      </c>
      <c r="AA10" s="17">
        <v>0.14962009308454499</v>
      </c>
      <c r="AB10" s="17">
        <v>0.16839153592054401</v>
      </c>
      <c r="AC10" s="17">
        <v>0.12527859971782801</v>
      </c>
      <c r="AD10" s="17">
        <v>0.118391079953479</v>
      </c>
      <c r="AE10" s="17"/>
      <c r="AF10" s="17">
        <v>0.12755772042888799</v>
      </c>
      <c r="AG10" s="17">
        <v>0.21817899938622201</v>
      </c>
      <c r="AH10" s="17">
        <v>0.14737037474747799</v>
      </c>
      <c r="AI10" s="17"/>
      <c r="AJ10" s="17">
        <v>0.18126792470832601</v>
      </c>
      <c r="AK10" s="17">
        <v>0.199052349044442</v>
      </c>
      <c r="AL10" s="17">
        <v>0.20232720460086301</v>
      </c>
      <c r="AM10" s="17">
        <v>7.0236238013691901E-2</v>
      </c>
      <c r="AN10" s="17">
        <v>0.118117401559302</v>
      </c>
      <c r="AO10" s="17"/>
      <c r="AP10" s="17">
        <v>0.19765334689118699</v>
      </c>
      <c r="AQ10" s="17">
        <v>0.22575763770360899</v>
      </c>
      <c r="AR10" s="17">
        <v>0.26194031452129002</v>
      </c>
      <c r="AS10" s="17"/>
      <c r="AT10" s="17">
        <v>0.13882732051624599</v>
      </c>
      <c r="AU10" s="17">
        <v>0.173638805879747</v>
      </c>
      <c r="AV10" s="17">
        <v>0.18983046889354399</v>
      </c>
      <c r="AW10" s="17">
        <v>0.16650907540114501</v>
      </c>
      <c r="AX10" s="17">
        <v>0.249194587737189</v>
      </c>
      <c r="AY10" s="17">
        <v>0.24842605258404299</v>
      </c>
    </row>
    <row r="11" spans="2:51" x14ac:dyDescent="0.35">
      <c r="B11" s="18" t="s">
        <v>384</v>
      </c>
      <c r="C11" s="17">
        <v>0.32379227513588099</v>
      </c>
      <c r="D11" s="17">
        <v>0.31931285486163502</v>
      </c>
      <c r="E11" s="17">
        <v>0.32903299765288402</v>
      </c>
      <c r="F11" s="17"/>
      <c r="G11" s="17">
        <v>0.35976667817044899</v>
      </c>
      <c r="H11" s="17">
        <v>0.27037653553852498</v>
      </c>
      <c r="I11" s="17">
        <v>0.33841935549528901</v>
      </c>
      <c r="J11" s="17">
        <v>0.35627092218865197</v>
      </c>
      <c r="K11" s="17">
        <v>0.27844615796837902</v>
      </c>
      <c r="L11" s="17">
        <v>0.33620783267096999</v>
      </c>
      <c r="M11" s="17"/>
      <c r="N11" s="17">
        <v>0.37292033406710401</v>
      </c>
      <c r="O11" s="17">
        <v>0.29000673828906998</v>
      </c>
      <c r="P11" s="17">
        <v>0.32173423298482501</v>
      </c>
      <c r="Q11" s="17">
        <v>0.30894532780418998</v>
      </c>
      <c r="R11" s="17"/>
      <c r="S11" s="17">
        <v>0.309375347333669</v>
      </c>
      <c r="T11" s="17">
        <v>0.318734545014004</v>
      </c>
      <c r="U11" s="17">
        <v>0.29530344537199099</v>
      </c>
      <c r="V11" s="17">
        <v>0.25876829204542001</v>
      </c>
      <c r="W11" s="17">
        <v>0.32840034625840803</v>
      </c>
      <c r="X11" s="17">
        <v>0.27165743145816801</v>
      </c>
      <c r="Y11" s="17">
        <v>0.24007811801735601</v>
      </c>
      <c r="Z11" s="17">
        <v>0.46868318493941902</v>
      </c>
      <c r="AA11" s="17">
        <v>0.365495328597289</v>
      </c>
      <c r="AB11" s="17">
        <v>0.32818969497884898</v>
      </c>
      <c r="AC11" s="17">
        <v>0.48660973111470801</v>
      </c>
      <c r="AD11" s="17">
        <v>0.44110473830549701</v>
      </c>
      <c r="AE11" s="17"/>
      <c r="AF11" s="17">
        <v>0.29838918258052899</v>
      </c>
      <c r="AG11" s="17">
        <v>0.33971939822244501</v>
      </c>
      <c r="AH11" s="17">
        <v>0.359203550351548</v>
      </c>
      <c r="AI11" s="17"/>
      <c r="AJ11" s="17">
        <v>0.33424784440885702</v>
      </c>
      <c r="AK11" s="17">
        <v>0.33777092060934899</v>
      </c>
      <c r="AL11" s="17">
        <v>0.20174037422337701</v>
      </c>
      <c r="AM11" s="17">
        <v>0.35790202018260697</v>
      </c>
      <c r="AN11" s="17">
        <v>0.371772329456381</v>
      </c>
      <c r="AO11" s="17"/>
      <c r="AP11" s="17">
        <v>0.36966074446999198</v>
      </c>
      <c r="AQ11" s="17">
        <v>0.31591431214930699</v>
      </c>
      <c r="AR11" s="17">
        <v>0.20419663106802899</v>
      </c>
      <c r="AS11" s="17"/>
      <c r="AT11" s="17">
        <v>0.32479379574549599</v>
      </c>
      <c r="AU11" s="17">
        <v>0.31238975528820001</v>
      </c>
      <c r="AV11" s="17">
        <v>0.272620276334683</v>
      </c>
      <c r="AW11" s="17">
        <v>0.298483912979086</v>
      </c>
      <c r="AX11" s="17">
        <v>0.36600989764821001</v>
      </c>
      <c r="AY11" s="17">
        <v>0.29567649008173302</v>
      </c>
    </row>
    <row r="12" spans="2:51" x14ac:dyDescent="0.35">
      <c r="B12" s="18" t="s">
        <v>385</v>
      </c>
      <c r="C12" s="17">
        <v>0.196252912892496</v>
      </c>
      <c r="D12" s="17">
        <v>0.21367912122698199</v>
      </c>
      <c r="E12" s="17">
        <v>0.17971974211819899</v>
      </c>
      <c r="F12" s="17"/>
      <c r="G12" s="17">
        <v>0.18684608737538499</v>
      </c>
      <c r="H12" s="17">
        <v>0.14998099774762699</v>
      </c>
      <c r="I12" s="17">
        <v>0.223437184461865</v>
      </c>
      <c r="J12" s="17">
        <v>0.18072597245279501</v>
      </c>
      <c r="K12" s="17">
        <v>0.219315332556001</v>
      </c>
      <c r="L12" s="17">
        <v>0.215840935295458</v>
      </c>
      <c r="M12" s="17"/>
      <c r="N12" s="17">
        <v>0.18325245808573401</v>
      </c>
      <c r="O12" s="17">
        <v>0.25603962563923499</v>
      </c>
      <c r="P12" s="17">
        <v>0.192699437676462</v>
      </c>
      <c r="Q12" s="17">
        <v>0.153371132165493</v>
      </c>
      <c r="R12" s="17"/>
      <c r="S12" s="17">
        <v>0.16608264944880699</v>
      </c>
      <c r="T12" s="17">
        <v>0.234556584912021</v>
      </c>
      <c r="U12" s="17">
        <v>4.2709931024387297E-2</v>
      </c>
      <c r="V12" s="17">
        <v>0.32086253874045201</v>
      </c>
      <c r="W12" s="17">
        <v>0.23900176872158099</v>
      </c>
      <c r="X12" s="17">
        <v>0.185042786173994</v>
      </c>
      <c r="Y12" s="17">
        <v>0.180800568848726</v>
      </c>
      <c r="Z12" s="17">
        <v>0.24226130967450801</v>
      </c>
      <c r="AA12" s="17">
        <v>0.15494067358958599</v>
      </c>
      <c r="AB12" s="17">
        <v>0.20457950032924599</v>
      </c>
      <c r="AC12" s="17">
        <v>0.206956152233324</v>
      </c>
      <c r="AD12" s="17">
        <v>0.22469054220422099</v>
      </c>
      <c r="AE12" s="17"/>
      <c r="AF12" s="17">
        <v>0.20845647394185499</v>
      </c>
      <c r="AG12" s="17">
        <v>0.184322132675411</v>
      </c>
      <c r="AH12" s="17">
        <v>0.19924130004621901</v>
      </c>
      <c r="AI12" s="17"/>
      <c r="AJ12" s="17">
        <v>0.19273968613900699</v>
      </c>
      <c r="AK12" s="17">
        <v>0.17962816910919599</v>
      </c>
      <c r="AL12" s="17">
        <v>0.23716090751885699</v>
      </c>
      <c r="AM12" s="17">
        <v>0.15861328375582301</v>
      </c>
      <c r="AN12" s="17">
        <v>0.202374275814726</v>
      </c>
      <c r="AO12" s="17"/>
      <c r="AP12" s="17">
        <v>0.17416723728737399</v>
      </c>
      <c r="AQ12" s="17">
        <v>0.18711451891721601</v>
      </c>
      <c r="AR12" s="17">
        <v>0.19299492413916999</v>
      </c>
      <c r="AS12" s="17"/>
      <c r="AT12" s="17">
        <v>0.21299667173928699</v>
      </c>
      <c r="AU12" s="17">
        <v>0.239798760248149</v>
      </c>
      <c r="AV12" s="17">
        <v>0.215402088076072</v>
      </c>
      <c r="AW12" s="17">
        <v>0.12108317441121599</v>
      </c>
      <c r="AX12" s="17">
        <v>0.139137214105926</v>
      </c>
      <c r="AY12" s="17">
        <v>0.23075513996723401</v>
      </c>
    </row>
    <row r="13" spans="2:51" x14ac:dyDescent="0.35">
      <c r="B13" s="18" t="s">
        <v>386</v>
      </c>
      <c r="C13" s="17">
        <v>0.21649318636626799</v>
      </c>
      <c r="D13" s="17">
        <v>0.188353380350647</v>
      </c>
      <c r="E13" s="17">
        <v>0.244603184221661</v>
      </c>
      <c r="F13" s="17"/>
      <c r="G13" s="17">
        <v>0.136336516350337</v>
      </c>
      <c r="H13" s="17">
        <v>0.18081057872521</v>
      </c>
      <c r="I13" s="17">
        <v>0.13176184097569199</v>
      </c>
      <c r="J13" s="17">
        <v>0.249890461302095</v>
      </c>
      <c r="K13" s="17">
        <v>0.31148565016402802</v>
      </c>
      <c r="L13" s="17">
        <v>0.287685165354996</v>
      </c>
      <c r="M13" s="17"/>
      <c r="N13" s="17">
        <v>0.156638740702055</v>
      </c>
      <c r="O13" s="17">
        <v>0.22045584540934601</v>
      </c>
      <c r="P13" s="17">
        <v>0.19497383744031299</v>
      </c>
      <c r="Q13" s="17">
        <v>0.288566190909192</v>
      </c>
      <c r="R13" s="17"/>
      <c r="S13" s="17">
        <v>0.19188670282381501</v>
      </c>
      <c r="T13" s="17">
        <v>0.180925478899266</v>
      </c>
      <c r="U13" s="17">
        <v>0.36060886302951201</v>
      </c>
      <c r="V13" s="17">
        <v>0.23394617695581901</v>
      </c>
      <c r="W13" s="17">
        <v>0.21615134678904599</v>
      </c>
      <c r="X13" s="17">
        <v>0.14399341138164601</v>
      </c>
      <c r="Y13" s="17">
        <v>0.25279242307841099</v>
      </c>
      <c r="Z13" s="17">
        <v>0.22950580532336701</v>
      </c>
      <c r="AA13" s="17">
        <v>0.24893219310530099</v>
      </c>
      <c r="AB13" s="17">
        <v>0.222606988455571</v>
      </c>
      <c r="AC13" s="17">
        <v>0.18115551693414</v>
      </c>
      <c r="AD13" s="17">
        <v>0.104679983259898</v>
      </c>
      <c r="AE13" s="17"/>
      <c r="AF13" s="17">
        <v>0.28488485736686903</v>
      </c>
      <c r="AG13" s="17">
        <v>0.18336819504980001</v>
      </c>
      <c r="AH13" s="17">
        <v>0.17317896023288201</v>
      </c>
      <c r="AI13" s="17"/>
      <c r="AJ13" s="17">
        <v>0.25138422437670099</v>
      </c>
      <c r="AK13" s="17">
        <v>0.17302716963615999</v>
      </c>
      <c r="AL13" s="17">
        <v>0.18642562339198801</v>
      </c>
      <c r="AM13" s="17">
        <v>0.24583735378691901</v>
      </c>
      <c r="AN13" s="17">
        <v>0.197189665037794</v>
      </c>
      <c r="AO13" s="17"/>
      <c r="AP13" s="17">
        <v>0.17487085843206401</v>
      </c>
      <c r="AQ13" s="17">
        <v>0.18179770932160599</v>
      </c>
      <c r="AR13" s="17">
        <v>0.25107676327133499</v>
      </c>
      <c r="AS13" s="17"/>
      <c r="AT13" s="17">
        <v>0.252087641946524</v>
      </c>
      <c r="AU13" s="17">
        <v>0.19915157182473101</v>
      </c>
      <c r="AV13" s="17">
        <v>0.21102157690456799</v>
      </c>
      <c r="AW13" s="17">
        <v>0.26992486763004098</v>
      </c>
      <c r="AX13" s="17">
        <v>0.15587015730031301</v>
      </c>
      <c r="AY13" s="17">
        <v>0.17941624314166199</v>
      </c>
    </row>
    <row r="14" spans="2:51" x14ac:dyDescent="0.35">
      <c r="B14" s="18" t="s">
        <v>72</v>
      </c>
      <c r="C14" s="17">
        <v>3.78680326429221E-2</v>
      </c>
      <c r="D14" s="17">
        <v>2.40215393397703E-2</v>
      </c>
      <c r="E14" s="17">
        <v>4.88704108870281E-2</v>
      </c>
      <c r="F14" s="17"/>
      <c r="G14" s="17">
        <v>2.0962588643232801E-2</v>
      </c>
      <c r="H14" s="17">
        <v>4.9034949024789803E-2</v>
      </c>
      <c r="I14" s="17">
        <v>4.6319389483263897E-2</v>
      </c>
      <c r="J14" s="17">
        <v>4.4802678408281699E-2</v>
      </c>
      <c r="K14" s="17">
        <v>2.09811143790706E-2</v>
      </c>
      <c r="L14" s="17">
        <v>3.64043068704617E-2</v>
      </c>
      <c r="M14" s="17"/>
      <c r="N14" s="17">
        <v>6.1139388486151297E-3</v>
      </c>
      <c r="O14" s="17">
        <v>1.6265876672305501E-2</v>
      </c>
      <c r="P14" s="17">
        <v>5.0029672976253298E-2</v>
      </c>
      <c r="Q14" s="17">
        <v>7.92547814442148E-2</v>
      </c>
      <c r="R14" s="17"/>
      <c r="S14" s="17">
        <v>3.8493149557035901E-2</v>
      </c>
      <c r="T14" s="17">
        <v>5.1169598028965001E-2</v>
      </c>
      <c r="U14" s="17">
        <v>6.1586477688168099E-2</v>
      </c>
      <c r="V14" s="17">
        <v>3.3686757294247097E-2</v>
      </c>
      <c r="W14" s="17">
        <v>0</v>
      </c>
      <c r="X14" s="17">
        <v>5.9286804627675403E-2</v>
      </c>
      <c r="Y14" s="17">
        <v>6.6125296575572506E-2</v>
      </c>
      <c r="Z14" s="17">
        <v>2.7667354389899201E-2</v>
      </c>
      <c r="AA14" s="17">
        <v>5.4959431141517502E-2</v>
      </c>
      <c r="AB14" s="17">
        <v>0</v>
      </c>
      <c r="AC14" s="17">
        <v>0</v>
      </c>
      <c r="AD14" s="17">
        <v>0</v>
      </c>
      <c r="AE14" s="17"/>
      <c r="AF14" s="17">
        <v>2.10330191537474E-2</v>
      </c>
      <c r="AG14" s="17">
        <v>2.5674077946757599E-2</v>
      </c>
      <c r="AH14" s="17">
        <v>9.6012017333734406E-2</v>
      </c>
      <c r="AI14" s="17"/>
      <c r="AJ14" s="17">
        <v>1.8878676522338801E-2</v>
      </c>
      <c r="AK14" s="17">
        <v>3.7949254207733499E-2</v>
      </c>
      <c r="AL14" s="17">
        <v>6.5909792917759599E-2</v>
      </c>
      <c r="AM14" s="17">
        <v>0</v>
      </c>
      <c r="AN14" s="17">
        <v>7.8670046303490199E-2</v>
      </c>
      <c r="AO14" s="17"/>
      <c r="AP14" s="17">
        <v>2.46014433354362E-2</v>
      </c>
      <c r="AQ14" s="17">
        <v>3.1733598120316599E-2</v>
      </c>
      <c r="AR14" s="17">
        <v>5.7238036368796201E-2</v>
      </c>
      <c r="AS14" s="17"/>
      <c r="AT14" s="17">
        <v>3.0026992320966499E-2</v>
      </c>
      <c r="AU14" s="17">
        <v>3.5050036162156503E-2</v>
      </c>
      <c r="AV14" s="17">
        <v>9.1437530538166598E-2</v>
      </c>
      <c r="AW14" s="17">
        <v>7.5739062985609604E-2</v>
      </c>
      <c r="AX14" s="17">
        <v>2.3429417812072299E-2</v>
      </c>
      <c r="AY14" s="17">
        <v>0</v>
      </c>
    </row>
    <row r="15" spans="2:51" x14ac:dyDescent="0.35">
      <c r="B15" s="18" t="s">
        <v>387</v>
      </c>
      <c r="C15" s="20">
        <v>0.225593592962432</v>
      </c>
      <c r="D15" s="20">
        <v>0.25463310422096602</v>
      </c>
      <c r="E15" s="20">
        <v>0.19777366512022701</v>
      </c>
      <c r="F15" s="20"/>
      <c r="G15" s="20">
        <v>0.29608812946059698</v>
      </c>
      <c r="H15" s="20">
        <v>0.349796938963848</v>
      </c>
      <c r="I15" s="20">
        <v>0.26006222958389003</v>
      </c>
      <c r="J15" s="20">
        <v>0.16830996564817599</v>
      </c>
      <c r="K15" s="20">
        <v>0.16977174493252101</v>
      </c>
      <c r="L15" s="20">
        <v>0.12386175980811399</v>
      </c>
      <c r="M15" s="20"/>
      <c r="N15" s="20">
        <v>0.28107452829649299</v>
      </c>
      <c r="O15" s="20">
        <v>0.21723191399004299</v>
      </c>
      <c r="P15" s="20">
        <v>0.24056281892214601</v>
      </c>
      <c r="Q15" s="20">
        <v>0.16986256767691099</v>
      </c>
      <c r="R15" s="20"/>
      <c r="S15" s="20">
        <v>0.29416215083667202</v>
      </c>
      <c r="T15" s="20">
        <v>0.214613793145745</v>
      </c>
      <c r="U15" s="20">
        <v>0.23979128288594101</v>
      </c>
      <c r="V15" s="20">
        <v>0.152736234964062</v>
      </c>
      <c r="W15" s="20">
        <v>0.21644653823096399</v>
      </c>
      <c r="X15" s="20">
        <v>0.34001956635851599</v>
      </c>
      <c r="Y15" s="20">
        <v>0.26020359347993499</v>
      </c>
      <c r="Z15" s="20">
        <v>3.1882345672806497E-2</v>
      </c>
      <c r="AA15" s="20">
        <v>0.17567237356630599</v>
      </c>
      <c r="AB15" s="20">
        <v>0.244623816236334</v>
      </c>
      <c r="AC15" s="20">
        <v>0.12527859971782801</v>
      </c>
      <c r="AD15" s="20">
        <v>0.229524736230385</v>
      </c>
      <c r="AE15" s="20"/>
      <c r="AF15" s="20">
        <v>0.187236466956999</v>
      </c>
      <c r="AG15" s="20">
        <v>0.26691619610558598</v>
      </c>
      <c r="AH15" s="20">
        <v>0.17236417203561699</v>
      </c>
      <c r="AI15" s="20"/>
      <c r="AJ15" s="20">
        <v>0.202749568553097</v>
      </c>
      <c r="AK15" s="20">
        <v>0.27162448643756099</v>
      </c>
      <c r="AL15" s="20">
        <v>0.30876330194801899</v>
      </c>
      <c r="AM15" s="20">
        <v>0.23764734227465101</v>
      </c>
      <c r="AN15" s="20">
        <v>0.14999368338760799</v>
      </c>
      <c r="AO15" s="20"/>
      <c r="AP15" s="20">
        <v>0.25669971647513401</v>
      </c>
      <c r="AQ15" s="20">
        <v>0.28343986149155398</v>
      </c>
      <c r="AR15" s="20">
        <v>0.29449364515266901</v>
      </c>
      <c r="AS15" s="20"/>
      <c r="AT15" s="20">
        <v>0.18009489824772601</v>
      </c>
      <c r="AU15" s="20">
        <v>0.21360987647676399</v>
      </c>
      <c r="AV15" s="20">
        <v>0.20951852814651001</v>
      </c>
      <c r="AW15" s="20">
        <v>0.234768981994046</v>
      </c>
      <c r="AX15" s="20">
        <v>0.31555331313347901</v>
      </c>
      <c r="AY15" s="20">
        <v>0.29415212680937203</v>
      </c>
    </row>
    <row r="16" spans="2:51" x14ac:dyDescent="0.35">
      <c r="B16" s="18" t="s">
        <v>388</v>
      </c>
      <c r="C16" s="20">
        <v>0.41274609925876399</v>
      </c>
      <c r="D16" s="20">
        <v>0.40203250157762899</v>
      </c>
      <c r="E16" s="20">
        <v>0.42432292633986102</v>
      </c>
      <c r="F16" s="20"/>
      <c r="G16" s="20">
        <v>0.323182603725721</v>
      </c>
      <c r="H16" s="20">
        <v>0.33079157647283802</v>
      </c>
      <c r="I16" s="20">
        <v>0.35519902543755699</v>
      </c>
      <c r="J16" s="20">
        <v>0.43061643375489</v>
      </c>
      <c r="K16" s="20">
        <v>0.53080098272002896</v>
      </c>
      <c r="L16" s="20">
        <v>0.503526100650454</v>
      </c>
      <c r="M16" s="20"/>
      <c r="N16" s="20">
        <v>0.33989119878778901</v>
      </c>
      <c r="O16" s="20">
        <v>0.47649547104858098</v>
      </c>
      <c r="P16" s="20">
        <v>0.38767327511677502</v>
      </c>
      <c r="Q16" s="20">
        <v>0.44193732307468497</v>
      </c>
      <c r="R16" s="20"/>
      <c r="S16" s="20">
        <v>0.357969352272623</v>
      </c>
      <c r="T16" s="20">
        <v>0.415482063811286</v>
      </c>
      <c r="U16" s="20">
        <v>0.40331879405389998</v>
      </c>
      <c r="V16" s="20">
        <v>0.55480871569626999</v>
      </c>
      <c r="W16" s="20">
        <v>0.45515311551062698</v>
      </c>
      <c r="X16" s="20">
        <v>0.32903619755564101</v>
      </c>
      <c r="Y16" s="20">
        <v>0.43359299192713702</v>
      </c>
      <c r="Z16" s="20">
        <v>0.47176711499787499</v>
      </c>
      <c r="AA16" s="20">
        <v>0.40387286669488698</v>
      </c>
      <c r="AB16" s="20">
        <v>0.42718648878481702</v>
      </c>
      <c r="AC16" s="20">
        <v>0.38811166916746398</v>
      </c>
      <c r="AD16" s="20">
        <v>0.32937052546411799</v>
      </c>
      <c r="AE16" s="20"/>
      <c r="AF16" s="20">
        <v>0.49334133130872498</v>
      </c>
      <c r="AG16" s="20">
        <v>0.36769032772521099</v>
      </c>
      <c r="AH16" s="20">
        <v>0.37242026027910102</v>
      </c>
      <c r="AI16" s="20"/>
      <c r="AJ16" s="20">
        <v>0.44412391051570799</v>
      </c>
      <c r="AK16" s="20">
        <v>0.35265533874535698</v>
      </c>
      <c r="AL16" s="20">
        <v>0.42358653091084503</v>
      </c>
      <c r="AM16" s="20">
        <v>0.40445063754274202</v>
      </c>
      <c r="AN16" s="20">
        <v>0.399563940852521</v>
      </c>
      <c r="AO16" s="20"/>
      <c r="AP16" s="20">
        <v>0.349038095719437</v>
      </c>
      <c r="AQ16" s="20">
        <v>0.36891222823882303</v>
      </c>
      <c r="AR16" s="20">
        <v>0.44407168741050601</v>
      </c>
      <c r="AS16" s="20"/>
      <c r="AT16" s="20">
        <v>0.46508431368581099</v>
      </c>
      <c r="AU16" s="20">
        <v>0.43895033207287898</v>
      </c>
      <c r="AV16" s="20">
        <v>0.42642366498064099</v>
      </c>
      <c r="AW16" s="20">
        <v>0.391008042041258</v>
      </c>
      <c r="AX16" s="20">
        <v>0.29500737140623901</v>
      </c>
      <c r="AY16" s="20">
        <v>0.410171383108895</v>
      </c>
    </row>
    <row r="17" spans="2:51" x14ac:dyDescent="0.35">
      <c r="B17" s="18" t="s">
        <v>86</v>
      </c>
      <c r="C17" s="21">
        <v>-0.18715250629633201</v>
      </c>
      <c r="D17" s="21">
        <v>-0.14739939735666299</v>
      </c>
      <c r="E17" s="21">
        <v>-0.22654926121963301</v>
      </c>
      <c r="F17" s="21"/>
      <c r="G17" s="21">
        <v>-2.70944742651247E-2</v>
      </c>
      <c r="H17" s="21">
        <v>1.9005362491010001E-2</v>
      </c>
      <c r="I17" s="21">
        <v>-9.51367958536668E-2</v>
      </c>
      <c r="J17" s="21">
        <v>-0.26230646810671399</v>
      </c>
      <c r="K17" s="21">
        <v>-0.36102923778750801</v>
      </c>
      <c r="L17" s="21">
        <v>-0.37966434084234002</v>
      </c>
      <c r="M17" s="21"/>
      <c r="N17" s="21">
        <v>-5.8816670491295901E-2</v>
      </c>
      <c r="O17" s="21">
        <v>-0.25926355705853799</v>
      </c>
      <c r="P17" s="21">
        <v>-0.14711045619462901</v>
      </c>
      <c r="Q17" s="21">
        <v>-0.27207475539777398</v>
      </c>
      <c r="R17" s="21"/>
      <c r="S17" s="21">
        <v>-6.3807201435950298E-2</v>
      </c>
      <c r="T17" s="21">
        <v>-0.200868270665541</v>
      </c>
      <c r="U17" s="21">
        <v>-0.16352751116795899</v>
      </c>
      <c r="V17" s="21">
        <v>-0.40207248073220803</v>
      </c>
      <c r="W17" s="21">
        <v>-0.23870657727966299</v>
      </c>
      <c r="X17" s="21">
        <v>1.09833688028754E-2</v>
      </c>
      <c r="Y17" s="21">
        <v>-0.173389398447202</v>
      </c>
      <c r="Z17" s="21">
        <v>-0.43988476932506898</v>
      </c>
      <c r="AA17" s="21">
        <v>-0.22820049312858101</v>
      </c>
      <c r="AB17" s="21">
        <v>-0.18256267254848299</v>
      </c>
      <c r="AC17" s="21">
        <v>-0.26283306944963603</v>
      </c>
      <c r="AD17" s="21">
        <v>-9.9845789233733204E-2</v>
      </c>
      <c r="AE17" s="21"/>
      <c r="AF17" s="21">
        <v>-0.30610486435172601</v>
      </c>
      <c r="AG17" s="21">
        <v>-0.10077413161962499</v>
      </c>
      <c r="AH17" s="21">
        <v>-0.200056088243484</v>
      </c>
      <c r="AI17" s="21"/>
      <c r="AJ17" s="21">
        <v>-0.24137434196261101</v>
      </c>
      <c r="AK17" s="21">
        <v>-8.1030852307795595E-2</v>
      </c>
      <c r="AL17" s="21">
        <v>-0.114823228962826</v>
      </c>
      <c r="AM17" s="21">
        <v>-0.16680329526809101</v>
      </c>
      <c r="AN17" s="21">
        <v>-0.24957025746491299</v>
      </c>
      <c r="AO17" s="21"/>
      <c r="AP17" s="21">
        <v>-9.2338379244303007E-2</v>
      </c>
      <c r="AQ17" s="21">
        <v>-8.54723667472682E-2</v>
      </c>
      <c r="AR17" s="21">
        <v>-0.149578042257837</v>
      </c>
      <c r="AS17" s="21"/>
      <c r="AT17" s="21">
        <v>-0.28498941543808498</v>
      </c>
      <c r="AU17" s="21">
        <v>-0.22534045559611501</v>
      </c>
      <c r="AV17" s="21">
        <v>-0.21690513683413101</v>
      </c>
      <c r="AW17" s="21">
        <v>-0.156239060047212</v>
      </c>
      <c r="AX17" s="21">
        <v>2.0545941727239701E-2</v>
      </c>
      <c r="AY17" s="21">
        <v>-0.116019256299524</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Y22"/>
  <sheetViews>
    <sheetView showGridLines="0" workbookViewId="0">
      <pane xSplit="2" topLeftCell="C1" activePane="topRight" state="frozen"/>
      <selection activeCell="B19" sqref="B19"/>
      <selection pane="topRight" activeCell="G12" sqref="G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0.18601785386153599</v>
      </c>
      <c r="D9" s="17">
        <v>0.167024028206334</v>
      </c>
      <c r="E9" s="17">
        <v>0.20509717244547401</v>
      </c>
      <c r="F9" s="17"/>
      <c r="G9" s="17">
        <v>0.15491181139827201</v>
      </c>
      <c r="H9" s="17">
        <v>0.221058569117251</v>
      </c>
      <c r="I9" s="17">
        <v>0.19135753908320699</v>
      </c>
      <c r="J9" s="17">
        <v>0.15701916686582701</v>
      </c>
      <c r="K9" s="17">
        <v>0.22718657052148</v>
      </c>
      <c r="L9" s="17">
        <v>0.169395771057265</v>
      </c>
      <c r="M9" s="17"/>
      <c r="N9" s="17">
        <v>0.219521218243693</v>
      </c>
      <c r="O9" s="17">
        <v>0.19671228107861</v>
      </c>
      <c r="P9" s="17">
        <v>0.15975222498723801</v>
      </c>
      <c r="Q9" s="17">
        <v>0.16686769138527099</v>
      </c>
      <c r="R9" s="17"/>
      <c r="S9" s="17">
        <v>0.1953502599775</v>
      </c>
      <c r="T9" s="17">
        <v>0.18212179893581701</v>
      </c>
      <c r="U9" s="17">
        <v>0.10329485489137701</v>
      </c>
      <c r="V9" s="17">
        <v>0.13084639104273099</v>
      </c>
      <c r="W9" s="17">
        <v>0.24165571134531699</v>
      </c>
      <c r="X9" s="17">
        <v>0.29417697750819799</v>
      </c>
      <c r="Y9" s="17">
        <v>0.135710963352493</v>
      </c>
      <c r="Z9" s="17">
        <v>0.15050882871535601</v>
      </c>
      <c r="AA9" s="17">
        <v>0.20516734911482601</v>
      </c>
      <c r="AB9" s="17">
        <v>0.16247938430904699</v>
      </c>
      <c r="AC9" s="17">
        <v>0.14593466645806799</v>
      </c>
      <c r="AD9" s="17">
        <v>0.34604864426135601</v>
      </c>
      <c r="AE9" s="17"/>
      <c r="AF9" s="17">
        <v>0.17821422691410799</v>
      </c>
      <c r="AG9" s="17">
        <v>0.21662482423299301</v>
      </c>
      <c r="AH9" s="17">
        <v>0.123227635143908</v>
      </c>
      <c r="AI9" s="17"/>
      <c r="AJ9" s="17">
        <v>0.17029887716004999</v>
      </c>
      <c r="AK9" s="17">
        <v>0.23689740795280401</v>
      </c>
      <c r="AL9" s="17">
        <v>0.20775439065346901</v>
      </c>
      <c r="AM9" s="17">
        <v>0.15379162729384899</v>
      </c>
      <c r="AN9" s="17">
        <v>0.15727058511675801</v>
      </c>
      <c r="AO9" s="17"/>
      <c r="AP9" s="17">
        <v>0.12972600520477501</v>
      </c>
      <c r="AQ9" s="17">
        <v>0.24022609966440001</v>
      </c>
      <c r="AR9" s="17">
        <v>0.24212243623608801</v>
      </c>
      <c r="AS9" s="17"/>
      <c r="AT9" s="17">
        <v>0.16653396050461899</v>
      </c>
      <c r="AU9" s="17">
        <v>0.18394845021259801</v>
      </c>
      <c r="AV9" s="17">
        <v>0.14147932700791699</v>
      </c>
      <c r="AW9" s="17">
        <v>0.23813363373384999</v>
      </c>
      <c r="AX9" s="17">
        <v>0.20467407234354101</v>
      </c>
      <c r="AY9" s="17">
        <v>0.30412435772555002</v>
      </c>
    </row>
    <row r="10" spans="2:51" x14ac:dyDescent="0.35">
      <c r="B10" s="18" t="s">
        <v>383</v>
      </c>
      <c r="C10" s="17">
        <v>0.42046247227177602</v>
      </c>
      <c r="D10" s="17">
        <v>0.442405717503356</v>
      </c>
      <c r="E10" s="17">
        <v>0.400102690946674</v>
      </c>
      <c r="F10" s="17"/>
      <c r="G10" s="17">
        <v>0.407701840873398</v>
      </c>
      <c r="H10" s="17">
        <v>0.36030348654153999</v>
      </c>
      <c r="I10" s="17">
        <v>0.40624354910084498</v>
      </c>
      <c r="J10" s="17">
        <v>0.46426405834078099</v>
      </c>
      <c r="K10" s="17">
        <v>0.44327656357675199</v>
      </c>
      <c r="L10" s="17">
        <v>0.446178935945232</v>
      </c>
      <c r="M10" s="17"/>
      <c r="N10" s="17">
        <v>0.481580332088902</v>
      </c>
      <c r="O10" s="17">
        <v>0.41663438772788602</v>
      </c>
      <c r="P10" s="17">
        <v>0.424819792867142</v>
      </c>
      <c r="Q10" s="17">
        <v>0.364888621020662</v>
      </c>
      <c r="R10" s="17"/>
      <c r="S10" s="17">
        <v>0.40417865186390101</v>
      </c>
      <c r="T10" s="17">
        <v>0.34861370378314399</v>
      </c>
      <c r="U10" s="17">
        <v>0.44470300734245899</v>
      </c>
      <c r="V10" s="17">
        <v>0.38343659267265501</v>
      </c>
      <c r="W10" s="17">
        <v>0.37236590505932698</v>
      </c>
      <c r="X10" s="17">
        <v>0.368033648956969</v>
      </c>
      <c r="Y10" s="17">
        <v>0.56470655299634698</v>
      </c>
      <c r="Z10" s="17">
        <v>0.514195518763225</v>
      </c>
      <c r="AA10" s="17">
        <v>0.39934981493078398</v>
      </c>
      <c r="AB10" s="17">
        <v>0.47602870778247203</v>
      </c>
      <c r="AC10" s="17">
        <v>0.420929257331075</v>
      </c>
      <c r="AD10" s="17">
        <v>0.54281769946173797</v>
      </c>
      <c r="AE10" s="17"/>
      <c r="AF10" s="17">
        <v>0.43069445323022898</v>
      </c>
      <c r="AG10" s="17">
        <v>0.43835166413985599</v>
      </c>
      <c r="AH10" s="17">
        <v>0.36039240228985298</v>
      </c>
      <c r="AI10" s="17"/>
      <c r="AJ10" s="17">
        <v>0.47329529656389302</v>
      </c>
      <c r="AK10" s="17">
        <v>0.39791442306392999</v>
      </c>
      <c r="AL10" s="17">
        <v>0.48083304935080201</v>
      </c>
      <c r="AM10" s="17">
        <v>0.41727415002996099</v>
      </c>
      <c r="AN10" s="17">
        <v>0.279103651796555</v>
      </c>
      <c r="AO10" s="17"/>
      <c r="AP10" s="17">
        <v>0.47071988316823499</v>
      </c>
      <c r="AQ10" s="17">
        <v>0.44221280976364102</v>
      </c>
      <c r="AR10" s="17">
        <v>0.40178500417020702</v>
      </c>
      <c r="AS10" s="17"/>
      <c r="AT10" s="17">
        <v>0.44952458870085898</v>
      </c>
      <c r="AU10" s="17">
        <v>0.46974612578903002</v>
      </c>
      <c r="AV10" s="17">
        <v>0.31287936740885702</v>
      </c>
      <c r="AW10" s="17">
        <v>0.25455363281584897</v>
      </c>
      <c r="AX10" s="17">
        <v>0.43020421816029902</v>
      </c>
      <c r="AY10" s="17">
        <v>0.406988112001961</v>
      </c>
    </row>
    <row r="11" spans="2:51" x14ac:dyDescent="0.35">
      <c r="B11" s="18" t="s">
        <v>384</v>
      </c>
      <c r="C11" s="17">
        <v>0.22778247293699599</v>
      </c>
      <c r="D11" s="17">
        <v>0.23590594014108099</v>
      </c>
      <c r="E11" s="17">
        <v>0.220436174210314</v>
      </c>
      <c r="F11" s="17"/>
      <c r="G11" s="17">
        <v>0.236827820213246</v>
      </c>
      <c r="H11" s="17">
        <v>0.26630420040615299</v>
      </c>
      <c r="I11" s="17">
        <v>0.23399479698081399</v>
      </c>
      <c r="J11" s="17">
        <v>0.19326651077033699</v>
      </c>
      <c r="K11" s="17">
        <v>0.20728420779743301</v>
      </c>
      <c r="L11" s="17">
        <v>0.220771266368221</v>
      </c>
      <c r="M11" s="17"/>
      <c r="N11" s="17">
        <v>0.19423170306943499</v>
      </c>
      <c r="O11" s="17">
        <v>0.218831195262463</v>
      </c>
      <c r="P11" s="17">
        <v>0.22167779101556201</v>
      </c>
      <c r="Q11" s="17">
        <v>0.27476892877273601</v>
      </c>
      <c r="R11" s="17"/>
      <c r="S11" s="17">
        <v>0.216194711378002</v>
      </c>
      <c r="T11" s="17">
        <v>0.23804406230244901</v>
      </c>
      <c r="U11" s="17">
        <v>0.23212826552639701</v>
      </c>
      <c r="V11" s="17">
        <v>0.261931333586856</v>
      </c>
      <c r="W11" s="17">
        <v>0.24700612905844499</v>
      </c>
      <c r="X11" s="17">
        <v>0.22105568239694101</v>
      </c>
      <c r="Y11" s="17">
        <v>0.119718180539151</v>
      </c>
      <c r="Z11" s="17">
        <v>0.220331040687683</v>
      </c>
      <c r="AA11" s="17">
        <v>0.233006503850584</v>
      </c>
      <c r="AB11" s="17">
        <v>0.24253810706920101</v>
      </c>
      <c r="AC11" s="17">
        <v>0.34258449375439598</v>
      </c>
      <c r="AD11" s="17">
        <v>0.111133656276906</v>
      </c>
      <c r="AE11" s="17"/>
      <c r="AF11" s="17">
        <v>0.22403371377140999</v>
      </c>
      <c r="AG11" s="17">
        <v>0.218063507929775</v>
      </c>
      <c r="AH11" s="17">
        <v>0.291766917913933</v>
      </c>
      <c r="AI11" s="17"/>
      <c r="AJ11" s="17">
        <v>0.19916198977633801</v>
      </c>
      <c r="AK11" s="17">
        <v>0.22383095736386299</v>
      </c>
      <c r="AL11" s="17">
        <v>0.161389501638005</v>
      </c>
      <c r="AM11" s="17">
        <v>0.35326716193310098</v>
      </c>
      <c r="AN11" s="17">
        <v>0.30487456854616801</v>
      </c>
      <c r="AO11" s="17"/>
      <c r="AP11" s="17">
        <v>0.23373678318108301</v>
      </c>
      <c r="AQ11" s="17">
        <v>0.206282202120431</v>
      </c>
      <c r="AR11" s="17">
        <v>0.147023622026759</v>
      </c>
      <c r="AS11" s="17"/>
      <c r="AT11" s="17">
        <v>0.22575510025294801</v>
      </c>
      <c r="AU11" s="17">
        <v>0.18322603421779801</v>
      </c>
      <c r="AV11" s="17">
        <v>0.22241535196867099</v>
      </c>
      <c r="AW11" s="17">
        <v>0.27792006532504299</v>
      </c>
      <c r="AX11" s="17">
        <v>0.27522324766217998</v>
      </c>
      <c r="AY11" s="17">
        <v>0.20212490896962801</v>
      </c>
    </row>
    <row r="12" spans="2:51" x14ac:dyDescent="0.35">
      <c r="B12" s="18" t="s">
        <v>385</v>
      </c>
      <c r="C12" s="17">
        <v>7.8378995908138197E-2</v>
      </c>
      <c r="D12" s="17">
        <v>8.1334174929957995E-2</v>
      </c>
      <c r="E12" s="17">
        <v>7.5694664407066001E-2</v>
      </c>
      <c r="F12" s="17"/>
      <c r="G12" s="17">
        <v>0.123021998424353</v>
      </c>
      <c r="H12" s="17">
        <v>8.0007526967896703E-2</v>
      </c>
      <c r="I12" s="17">
        <v>7.3836954778432606E-2</v>
      </c>
      <c r="J12" s="17">
        <v>5.2549976369753199E-2</v>
      </c>
      <c r="K12" s="17">
        <v>4.2876745465001698E-2</v>
      </c>
      <c r="L12" s="17">
        <v>9.1009465647566595E-2</v>
      </c>
      <c r="M12" s="17"/>
      <c r="N12" s="17">
        <v>5.88530370937154E-2</v>
      </c>
      <c r="O12" s="17">
        <v>8.0831003241800106E-2</v>
      </c>
      <c r="P12" s="17">
        <v>9.9679655830578098E-2</v>
      </c>
      <c r="Q12" s="17">
        <v>7.1628560805555394E-2</v>
      </c>
      <c r="R12" s="17"/>
      <c r="S12" s="17">
        <v>9.5049942545041594E-2</v>
      </c>
      <c r="T12" s="17">
        <v>0.13785345702783999</v>
      </c>
      <c r="U12" s="17">
        <v>7.9013954084346402E-2</v>
      </c>
      <c r="V12" s="17">
        <v>0.124141984271661</v>
      </c>
      <c r="W12" s="17">
        <v>0.12150023520504501</v>
      </c>
      <c r="X12" s="17">
        <v>2.7778177045912001E-2</v>
      </c>
      <c r="Y12" s="17">
        <v>6.3886014876649605E-2</v>
      </c>
      <c r="Z12" s="17">
        <v>8.5110713275760905E-2</v>
      </c>
      <c r="AA12" s="17">
        <v>4.7993402839149199E-2</v>
      </c>
      <c r="AB12" s="17">
        <v>2.8718304186537699E-2</v>
      </c>
      <c r="AC12" s="17">
        <v>5.7537429110159799E-2</v>
      </c>
      <c r="AD12" s="17">
        <v>0</v>
      </c>
      <c r="AE12" s="17"/>
      <c r="AF12" s="17">
        <v>7.3114163668683896E-2</v>
      </c>
      <c r="AG12" s="17">
        <v>7.1473681592686397E-2</v>
      </c>
      <c r="AH12" s="17">
        <v>0.100897669764878</v>
      </c>
      <c r="AI12" s="17"/>
      <c r="AJ12" s="17">
        <v>6.2834630045273399E-2</v>
      </c>
      <c r="AK12" s="17">
        <v>8.5678053764284903E-2</v>
      </c>
      <c r="AL12" s="17">
        <v>4.8974266998024603E-2</v>
      </c>
      <c r="AM12" s="17">
        <v>0</v>
      </c>
      <c r="AN12" s="17">
        <v>0.10711675159668201</v>
      </c>
      <c r="AO12" s="17"/>
      <c r="AP12" s="17">
        <v>9.6083038873157806E-2</v>
      </c>
      <c r="AQ12" s="17">
        <v>5.6724459590905801E-2</v>
      </c>
      <c r="AR12" s="17">
        <v>9.2095119056303201E-2</v>
      </c>
      <c r="AS12" s="17"/>
      <c r="AT12" s="17">
        <v>8.5058055205412403E-2</v>
      </c>
      <c r="AU12" s="17">
        <v>6.5216208213022098E-2</v>
      </c>
      <c r="AV12" s="17">
        <v>0.14088726642441199</v>
      </c>
      <c r="AW12" s="17">
        <v>9.7249352156421595E-2</v>
      </c>
      <c r="AX12" s="17">
        <v>4.94394325444278E-2</v>
      </c>
      <c r="AY12" s="17">
        <v>3.9252449303538099E-2</v>
      </c>
    </row>
    <row r="13" spans="2:51" x14ac:dyDescent="0.35">
      <c r="B13" s="18" t="s">
        <v>386</v>
      </c>
      <c r="C13" s="17">
        <v>5.0098305769622799E-2</v>
      </c>
      <c r="D13" s="17">
        <v>4.8290032712778E-2</v>
      </c>
      <c r="E13" s="17">
        <v>5.20004725820385E-2</v>
      </c>
      <c r="F13" s="17"/>
      <c r="G13" s="17">
        <v>3.2352173147846497E-2</v>
      </c>
      <c r="H13" s="17">
        <v>3.1102906989497199E-2</v>
      </c>
      <c r="I13" s="17">
        <v>4.0630002034076997E-2</v>
      </c>
      <c r="J13" s="17">
        <v>7.7878552785520902E-2</v>
      </c>
      <c r="K13" s="17">
        <v>6.8732575524918502E-2</v>
      </c>
      <c r="L13" s="17">
        <v>5.46638994196154E-2</v>
      </c>
      <c r="M13" s="17"/>
      <c r="N13" s="17">
        <v>3.33797943020607E-2</v>
      </c>
      <c r="O13" s="17">
        <v>5.5378284721627903E-2</v>
      </c>
      <c r="P13" s="17">
        <v>3.6715349949556497E-2</v>
      </c>
      <c r="Q13" s="17">
        <v>7.2272770213326301E-2</v>
      </c>
      <c r="R13" s="17"/>
      <c r="S13" s="17">
        <v>5.8706213755478097E-2</v>
      </c>
      <c r="T13" s="17">
        <v>6.2387507264700902E-2</v>
      </c>
      <c r="U13" s="17">
        <v>0.100363353512855</v>
      </c>
      <c r="V13" s="17">
        <v>6.59569411318498E-2</v>
      </c>
      <c r="W13" s="17">
        <v>1.7472019331865801E-2</v>
      </c>
      <c r="X13" s="17">
        <v>1.35179365067329E-2</v>
      </c>
      <c r="Y13" s="17">
        <v>3.2344065230709602E-2</v>
      </c>
      <c r="Z13" s="17">
        <v>2.9853898557974799E-2</v>
      </c>
      <c r="AA13" s="17">
        <v>4.7788549490465397E-2</v>
      </c>
      <c r="AB13" s="17">
        <v>7.5113131597562097E-2</v>
      </c>
      <c r="AC13" s="17">
        <v>3.30141533463017E-2</v>
      </c>
      <c r="AD13" s="17">
        <v>0</v>
      </c>
      <c r="AE13" s="17"/>
      <c r="AF13" s="17">
        <v>7.7378563533534603E-2</v>
      </c>
      <c r="AG13" s="17">
        <v>2.58036775483713E-2</v>
      </c>
      <c r="AH13" s="17">
        <v>5.1769591861053801E-2</v>
      </c>
      <c r="AI13" s="17"/>
      <c r="AJ13" s="17">
        <v>7.5316034351203404E-2</v>
      </c>
      <c r="AK13" s="17">
        <v>2.5308711303959799E-2</v>
      </c>
      <c r="AL13" s="17">
        <v>1.7946008798519899E-2</v>
      </c>
      <c r="AM13" s="17">
        <v>7.5667060743089404E-2</v>
      </c>
      <c r="AN13" s="17">
        <v>7.1831026253088195E-2</v>
      </c>
      <c r="AO13" s="17"/>
      <c r="AP13" s="17">
        <v>5.0951348265871499E-2</v>
      </c>
      <c r="AQ13" s="17">
        <v>2.48948248119387E-2</v>
      </c>
      <c r="AR13" s="17">
        <v>3.9285689506673299E-2</v>
      </c>
      <c r="AS13" s="17"/>
      <c r="AT13" s="17">
        <v>5.41672046725259E-2</v>
      </c>
      <c r="AU13" s="17">
        <v>5.7722851209923799E-2</v>
      </c>
      <c r="AV13" s="17">
        <v>7.2740134291242098E-2</v>
      </c>
      <c r="AW13" s="17">
        <v>8.6769470617929806E-2</v>
      </c>
      <c r="AX13" s="17">
        <v>7.02057576508003E-3</v>
      </c>
      <c r="AY13" s="17">
        <v>4.7510171999322497E-2</v>
      </c>
    </row>
    <row r="14" spans="2:51" x14ac:dyDescent="0.35">
      <c r="B14" s="18" t="s">
        <v>72</v>
      </c>
      <c r="C14" s="17">
        <v>3.7259899251930899E-2</v>
      </c>
      <c r="D14" s="17">
        <v>2.5040106506492799E-2</v>
      </c>
      <c r="E14" s="17">
        <v>4.6668825408434103E-2</v>
      </c>
      <c r="F14" s="17"/>
      <c r="G14" s="17">
        <v>4.5184355942885203E-2</v>
      </c>
      <c r="H14" s="17">
        <v>4.1223309977662097E-2</v>
      </c>
      <c r="I14" s="17">
        <v>5.3937158022624797E-2</v>
      </c>
      <c r="J14" s="17">
        <v>5.5021734867780399E-2</v>
      </c>
      <c r="K14" s="17">
        <v>1.06433371144146E-2</v>
      </c>
      <c r="L14" s="17">
        <v>1.7980661562099601E-2</v>
      </c>
      <c r="M14" s="17"/>
      <c r="N14" s="17">
        <v>1.24339152021943E-2</v>
      </c>
      <c r="O14" s="17">
        <v>3.1612847967613801E-2</v>
      </c>
      <c r="P14" s="17">
        <v>5.7355185349922899E-2</v>
      </c>
      <c r="Q14" s="17">
        <v>4.9573427802449103E-2</v>
      </c>
      <c r="R14" s="17"/>
      <c r="S14" s="17">
        <v>3.05202204800771E-2</v>
      </c>
      <c r="T14" s="17">
        <v>3.0979470686049001E-2</v>
      </c>
      <c r="U14" s="17">
        <v>4.0496564642565798E-2</v>
      </c>
      <c r="V14" s="17">
        <v>3.3686757294247097E-2</v>
      </c>
      <c r="W14" s="17">
        <v>0</v>
      </c>
      <c r="X14" s="17">
        <v>7.5437577585247204E-2</v>
      </c>
      <c r="Y14" s="17">
        <v>8.3634223004649802E-2</v>
      </c>
      <c r="Z14" s="17">
        <v>0</v>
      </c>
      <c r="AA14" s="17">
        <v>6.6694379774191001E-2</v>
      </c>
      <c r="AB14" s="17">
        <v>1.512236505518E-2</v>
      </c>
      <c r="AC14" s="17">
        <v>0</v>
      </c>
      <c r="AD14" s="17">
        <v>0</v>
      </c>
      <c r="AE14" s="17"/>
      <c r="AF14" s="17">
        <v>1.6564878882034399E-2</v>
      </c>
      <c r="AG14" s="17">
        <v>2.9682644556318801E-2</v>
      </c>
      <c r="AH14" s="17">
        <v>7.1945783026373902E-2</v>
      </c>
      <c r="AI14" s="17"/>
      <c r="AJ14" s="17">
        <v>1.9093172103242899E-2</v>
      </c>
      <c r="AK14" s="17">
        <v>3.0370446551157702E-2</v>
      </c>
      <c r="AL14" s="17">
        <v>8.3102782561178701E-2</v>
      </c>
      <c r="AM14" s="17">
        <v>0</v>
      </c>
      <c r="AN14" s="17">
        <v>7.9803416690749002E-2</v>
      </c>
      <c r="AO14" s="17"/>
      <c r="AP14" s="17">
        <v>1.8782941306876501E-2</v>
      </c>
      <c r="AQ14" s="17">
        <v>2.96596040486839E-2</v>
      </c>
      <c r="AR14" s="17">
        <v>7.7688129003968598E-2</v>
      </c>
      <c r="AS14" s="17"/>
      <c r="AT14" s="17">
        <v>1.8961090663635299E-2</v>
      </c>
      <c r="AU14" s="17">
        <v>4.0140330357627999E-2</v>
      </c>
      <c r="AV14" s="17">
        <v>0.109598552898901</v>
      </c>
      <c r="AW14" s="17">
        <v>4.5373845350906501E-2</v>
      </c>
      <c r="AX14" s="17">
        <v>3.3438453524472098E-2</v>
      </c>
      <c r="AY14" s="17">
        <v>0</v>
      </c>
    </row>
    <row r="15" spans="2:51" x14ac:dyDescent="0.35">
      <c r="B15" s="18" t="s">
        <v>387</v>
      </c>
      <c r="C15" s="20">
        <v>0.60648032613331204</v>
      </c>
      <c r="D15" s="20">
        <v>0.60942974570969</v>
      </c>
      <c r="E15" s="20">
        <v>0.60519986339214804</v>
      </c>
      <c r="F15" s="20"/>
      <c r="G15" s="20">
        <v>0.56261365227167004</v>
      </c>
      <c r="H15" s="20">
        <v>0.58136205565879095</v>
      </c>
      <c r="I15" s="20">
        <v>0.597601088184052</v>
      </c>
      <c r="J15" s="20">
        <v>0.62128322520660895</v>
      </c>
      <c r="K15" s="20">
        <v>0.67046313409823199</v>
      </c>
      <c r="L15" s="20">
        <v>0.61557470700249695</v>
      </c>
      <c r="M15" s="20"/>
      <c r="N15" s="20">
        <v>0.70110155033259502</v>
      </c>
      <c r="O15" s="20">
        <v>0.61334666880649502</v>
      </c>
      <c r="P15" s="20">
        <v>0.58457201785437996</v>
      </c>
      <c r="Q15" s="20">
        <v>0.53175631240593302</v>
      </c>
      <c r="R15" s="20"/>
      <c r="S15" s="20">
        <v>0.599528911841401</v>
      </c>
      <c r="T15" s="20">
        <v>0.53073550271896097</v>
      </c>
      <c r="U15" s="20">
        <v>0.54799786223383595</v>
      </c>
      <c r="V15" s="20">
        <v>0.51428298371538606</v>
      </c>
      <c r="W15" s="20">
        <v>0.61402161640464403</v>
      </c>
      <c r="X15" s="20">
        <v>0.66221062646516704</v>
      </c>
      <c r="Y15" s="20">
        <v>0.70041751634883997</v>
      </c>
      <c r="Z15" s="20">
        <v>0.66470434747858098</v>
      </c>
      <c r="AA15" s="20">
        <v>0.60451716404560996</v>
      </c>
      <c r="AB15" s="20">
        <v>0.63850809209151904</v>
      </c>
      <c r="AC15" s="20">
        <v>0.56686392378914296</v>
      </c>
      <c r="AD15" s="20">
        <v>0.88886634372309403</v>
      </c>
      <c r="AE15" s="20"/>
      <c r="AF15" s="20">
        <v>0.60890868014433697</v>
      </c>
      <c r="AG15" s="20">
        <v>0.65497648837284905</v>
      </c>
      <c r="AH15" s="20">
        <v>0.48362003743376097</v>
      </c>
      <c r="AI15" s="20"/>
      <c r="AJ15" s="20">
        <v>0.64359417372394301</v>
      </c>
      <c r="AK15" s="20">
        <v>0.634811831016735</v>
      </c>
      <c r="AL15" s="20">
        <v>0.68858744000427197</v>
      </c>
      <c r="AM15" s="20">
        <v>0.57106577732380903</v>
      </c>
      <c r="AN15" s="20">
        <v>0.43637423691331301</v>
      </c>
      <c r="AO15" s="20"/>
      <c r="AP15" s="20">
        <v>0.60044588837301105</v>
      </c>
      <c r="AQ15" s="20">
        <v>0.68243890942804097</v>
      </c>
      <c r="AR15" s="20">
        <v>0.64390744040629599</v>
      </c>
      <c r="AS15" s="20"/>
      <c r="AT15" s="20">
        <v>0.61605854920547798</v>
      </c>
      <c r="AU15" s="20">
        <v>0.65369457600162795</v>
      </c>
      <c r="AV15" s="20">
        <v>0.45435869441677401</v>
      </c>
      <c r="AW15" s="20">
        <v>0.49268726654969902</v>
      </c>
      <c r="AX15" s="20">
        <v>0.63487829050384004</v>
      </c>
      <c r="AY15" s="20">
        <v>0.71111246972751097</v>
      </c>
    </row>
    <row r="16" spans="2:51" x14ac:dyDescent="0.35">
      <c r="B16" s="18" t="s">
        <v>388</v>
      </c>
      <c r="C16" s="20">
        <v>0.128477301677761</v>
      </c>
      <c r="D16" s="20">
        <v>0.12962420764273599</v>
      </c>
      <c r="E16" s="20">
        <v>0.12769513698910501</v>
      </c>
      <c r="F16" s="20"/>
      <c r="G16" s="20">
        <v>0.15537417157219999</v>
      </c>
      <c r="H16" s="20">
        <v>0.11111043395739401</v>
      </c>
      <c r="I16" s="20">
        <v>0.11446695681251</v>
      </c>
      <c r="J16" s="20">
        <v>0.130428529155274</v>
      </c>
      <c r="K16" s="20">
        <v>0.11160932098992001</v>
      </c>
      <c r="L16" s="20">
        <v>0.14567336506718201</v>
      </c>
      <c r="M16" s="20"/>
      <c r="N16" s="20">
        <v>9.2232831395776094E-2</v>
      </c>
      <c r="O16" s="20">
        <v>0.13620928796342799</v>
      </c>
      <c r="P16" s="20">
        <v>0.136395005780135</v>
      </c>
      <c r="Q16" s="20">
        <v>0.143901331018882</v>
      </c>
      <c r="R16" s="20"/>
      <c r="S16" s="20">
        <v>0.15375615630052</v>
      </c>
      <c r="T16" s="20">
        <v>0.20024096429254101</v>
      </c>
      <c r="U16" s="20">
        <v>0.179377307597201</v>
      </c>
      <c r="V16" s="20">
        <v>0.190098925403511</v>
      </c>
      <c r="W16" s="20">
        <v>0.13897225453691101</v>
      </c>
      <c r="X16" s="20">
        <v>4.12961135526448E-2</v>
      </c>
      <c r="Y16" s="20">
        <v>9.62300801073592E-2</v>
      </c>
      <c r="Z16" s="20">
        <v>0.11496461183373601</v>
      </c>
      <c r="AA16" s="20">
        <v>9.5781952329614603E-2</v>
      </c>
      <c r="AB16" s="20">
        <v>0.10383143578410001</v>
      </c>
      <c r="AC16" s="20">
        <v>9.0551582456461402E-2</v>
      </c>
      <c r="AD16" s="20">
        <v>0</v>
      </c>
      <c r="AE16" s="20"/>
      <c r="AF16" s="20">
        <v>0.15049272720221901</v>
      </c>
      <c r="AG16" s="20">
        <v>9.7277359141057701E-2</v>
      </c>
      <c r="AH16" s="20">
        <v>0.152667261625932</v>
      </c>
      <c r="AI16" s="20"/>
      <c r="AJ16" s="20">
        <v>0.138150664396477</v>
      </c>
      <c r="AK16" s="20">
        <v>0.11098676506824499</v>
      </c>
      <c r="AL16" s="20">
        <v>6.6920275796544498E-2</v>
      </c>
      <c r="AM16" s="20">
        <v>7.5667060743089404E-2</v>
      </c>
      <c r="AN16" s="20">
        <v>0.17894777784977101</v>
      </c>
      <c r="AO16" s="20"/>
      <c r="AP16" s="20">
        <v>0.147034387139029</v>
      </c>
      <c r="AQ16" s="20">
        <v>8.1619284402844494E-2</v>
      </c>
      <c r="AR16" s="20">
        <v>0.13138080856297599</v>
      </c>
      <c r="AS16" s="20"/>
      <c r="AT16" s="20">
        <v>0.13922525987793799</v>
      </c>
      <c r="AU16" s="20">
        <v>0.122939059422946</v>
      </c>
      <c r="AV16" s="20">
        <v>0.213627400715654</v>
      </c>
      <c r="AW16" s="20">
        <v>0.184018822774351</v>
      </c>
      <c r="AX16" s="20">
        <v>5.64600083095078E-2</v>
      </c>
      <c r="AY16" s="20">
        <v>8.6762621302860596E-2</v>
      </c>
    </row>
    <row r="17" spans="2:51" x14ac:dyDescent="0.35">
      <c r="B17" s="18" t="s">
        <v>86</v>
      </c>
      <c r="C17" s="21">
        <v>0.47800302445555098</v>
      </c>
      <c r="D17" s="21">
        <v>0.47980553806695397</v>
      </c>
      <c r="E17" s="21">
        <v>0.47750472640304298</v>
      </c>
      <c r="F17" s="21"/>
      <c r="G17" s="21">
        <v>0.40723948069947002</v>
      </c>
      <c r="H17" s="21">
        <v>0.470251621701397</v>
      </c>
      <c r="I17" s="21">
        <v>0.48313413137154199</v>
      </c>
      <c r="J17" s="21">
        <v>0.49085469605133503</v>
      </c>
      <c r="K17" s="21">
        <v>0.55885381310831195</v>
      </c>
      <c r="L17" s="21">
        <v>0.46990134193531502</v>
      </c>
      <c r="M17" s="21"/>
      <c r="N17" s="21">
        <v>0.60886871893681904</v>
      </c>
      <c r="O17" s="21">
        <v>0.477137380843067</v>
      </c>
      <c r="P17" s="21">
        <v>0.44817701207424498</v>
      </c>
      <c r="Q17" s="21">
        <v>0.38785498138705099</v>
      </c>
      <c r="R17" s="21"/>
      <c r="S17" s="21">
        <v>0.44577275554088103</v>
      </c>
      <c r="T17" s="21">
        <v>0.33049453842642001</v>
      </c>
      <c r="U17" s="21">
        <v>0.36862055463663501</v>
      </c>
      <c r="V17" s="21">
        <v>0.32418405831187502</v>
      </c>
      <c r="W17" s="21">
        <v>0.475049361867733</v>
      </c>
      <c r="X17" s="21">
        <v>0.62091451291252198</v>
      </c>
      <c r="Y17" s="21">
        <v>0.60418743624148097</v>
      </c>
      <c r="Z17" s="21">
        <v>0.54973973564484502</v>
      </c>
      <c r="AA17" s="21">
        <v>0.50873521171599601</v>
      </c>
      <c r="AB17" s="21">
        <v>0.53467665630741901</v>
      </c>
      <c r="AC17" s="21">
        <v>0.47631234133268102</v>
      </c>
      <c r="AD17" s="21">
        <v>0.88886634372309403</v>
      </c>
      <c r="AE17" s="21"/>
      <c r="AF17" s="21">
        <v>0.45841595294211901</v>
      </c>
      <c r="AG17" s="21">
        <v>0.55769912923179099</v>
      </c>
      <c r="AH17" s="21">
        <v>0.330952775807829</v>
      </c>
      <c r="AI17" s="21"/>
      <c r="AJ17" s="21">
        <v>0.50544350932746596</v>
      </c>
      <c r="AK17" s="21">
        <v>0.52382506594848999</v>
      </c>
      <c r="AL17" s="21">
        <v>0.62166716420772705</v>
      </c>
      <c r="AM17" s="21">
        <v>0.49539871658071999</v>
      </c>
      <c r="AN17" s="21">
        <v>0.257426459063542</v>
      </c>
      <c r="AO17" s="21"/>
      <c r="AP17" s="21">
        <v>0.453411501233982</v>
      </c>
      <c r="AQ17" s="21">
        <v>0.60081962502519604</v>
      </c>
      <c r="AR17" s="21">
        <v>0.51252663184331904</v>
      </c>
      <c r="AS17" s="21"/>
      <c r="AT17" s="21">
        <v>0.47683328932753999</v>
      </c>
      <c r="AU17" s="21">
        <v>0.53075551657868203</v>
      </c>
      <c r="AV17" s="21">
        <v>0.24073129370112001</v>
      </c>
      <c r="AW17" s="21">
        <v>0.30866844377534802</v>
      </c>
      <c r="AX17" s="21">
        <v>0.578418282194332</v>
      </c>
      <c r="AY17" s="21">
        <v>0.62434984842465002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Y22"/>
  <sheetViews>
    <sheetView showGridLines="0" workbookViewId="0">
      <pane xSplit="2" topLeftCell="C1" activePane="topRight" state="frozen"/>
      <selection activeCell="B19" sqref="B19"/>
      <selection pane="topRight" activeCell="G14" sqref="G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0.139207960657146</v>
      </c>
      <c r="D9" s="17">
        <v>0.14719894344871601</v>
      </c>
      <c r="E9" s="17">
        <v>0.13175679214427199</v>
      </c>
      <c r="F9" s="17"/>
      <c r="G9" s="17">
        <v>0.179490627802535</v>
      </c>
      <c r="H9" s="17">
        <v>0.186546893349508</v>
      </c>
      <c r="I9" s="17">
        <v>0.117866639811274</v>
      </c>
      <c r="J9" s="17">
        <v>0.14545989374287999</v>
      </c>
      <c r="K9" s="17">
        <v>0.119220527456421</v>
      </c>
      <c r="L9" s="17">
        <v>0.10027155088633601</v>
      </c>
      <c r="M9" s="17"/>
      <c r="N9" s="17">
        <v>0.15638774846692399</v>
      </c>
      <c r="O9" s="17">
        <v>0.13331601330043799</v>
      </c>
      <c r="P9" s="17">
        <v>0.14412661485353501</v>
      </c>
      <c r="Q9" s="17">
        <v>0.12534456867309901</v>
      </c>
      <c r="R9" s="17"/>
      <c r="S9" s="17">
        <v>0.12868201769368101</v>
      </c>
      <c r="T9" s="17">
        <v>0.104324104771907</v>
      </c>
      <c r="U9" s="17">
        <v>0.204719689208616</v>
      </c>
      <c r="V9" s="17">
        <v>8.7465331284607997E-2</v>
      </c>
      <c r="W9" s="17">
        <v>0.15971156061615799</v>
      </c>
      <c r="X9" s="17">
        <v>0.16580380769438599</v>
      </c>
      <c r="Y9" s="17">
        <v>0.17244963087498</v>
      </c>
      <c r="Z9" s="17">
        <v>0.120463829925187</v>
      </c>
      <c r="AA9" s="17">
        <v>0.14220452537915901</v>
      </c>
      <c r="AB9" s="17">
        <v>0.121557023619531</v>
      </c>
      <c r="AC9" s="17">
        <v>0.139117058340092</v>
      </c>
      <c r="AD9" s="17">
        <v>0.21549261617468199</v>
      </c>
      <c r="AE9" s="17"/>
      <c r="AF9" s="17">
        <v>0.12065120657785899</v>
      </c>
      <c r="AG9" s="17">
        <v>0.15917882852241699</v>
      </c>
      <c r="AH9" s="17">
        <v>0.103378293392658</v>
      </c>
      <c r="AI9" s="17"/>
      <c r="AJ9" s="17">
        <v>0.105416348008254</v>
      </c>
      <c r="AK9" s="17">
        <v>0.17451815875530299</v>
      </c>
      <c r="AL9" s="17">
        <v>0.186843403165769</v>
      </c>
      <c r="AM9" s="17">
        <v>7.3741242455352199E-2</v>
      </c>
      <c r="AN9" s="17">
        <v>0.11162426426587101</v>
      </c>
      <c r="AO9" s="17"/>
      <c r="AP9" s="17">
        <v>6.7005014626907902E-2</v>
      </c>
      <c r="AQ9" s="17">
        <v>0.19533391641584</v>
      </c>
      <c r="AR9" s="17">
        <v>0.20373131729260999</v>
      </c>
      <c r="AS9" s="17"/>
      <c r="AT9" s="17">
        <v>0.138796541047227</v>
      </c>
      <c r="AU9" s="17">
        <v>0.142526491751676</v>
      </c>
      <c r="AV9" s="17">
        <v>7.6158139875820305E-2</v>
      </c>
      <c r="AW9" s="17">
        <v>0.11190877323951599</v>
      </c>
      <c r="AX9" s="17">
        <v>0.17466695043620101</v>
      </c>
      <c r="AY9" s="17">
        <v>0.20123769910415601</v>
      </c>
    </row>
    <row r="10" spans="2:51" x14ac:dyDescent="0.35">
      <c r="B10" s="18" t="s">
        <v>383</v>
      </c>
      <c r="C10" s="17">
        <v>0.41564351324492299</v>
      </c>
      <c r="D10" s="17">
        <v>0.407224950264713</v>
      </c>
      <c r="E10" s="17">
        <v>0.42498215733898298</v>
      </c>
      <c r="F10" s="17"/>
      <c r="G10" s="17">
        <v>0.32277295735287198</v>
      </c>
      <c r="H10" s="17">
        <v>0.40845950853737101</v>
      </c>
      <c r="I10" s="17">
        <v>0.57634218908955104</v>
      </c>
      <c r="J10" s="17">
        <v>0.39310155483429599</v>
      </c>
      <c r="K10" s="17">
        <v>0.46814606077015403</v>
      </c>
      <c r="L10" s="17">
        <v>0.33417736277109999</v>
      </c>
      <c r="M10" s="17"/>
      <c r="N10" s="17">
        <v>0.51480327495137701</v>
      </c>
      <c r="O10" s="17">
        <v>0.35316765695680402</v>
      </c>
      <c r="P10" s="17">
        <v>0.395969915110292</v>
      </c>
      <c r="Q10" s="17">
        <v>0.402422330462753</v>
      </c>
      <c r="R10" s="17"/>
      <c r="S10" s="17">
        <v>0.405155787895077</v>
      </c>
      <c r="T10" s="17">
        <v>0.427040229229318</v>
      </c>
      <c r="U10" s="17">
        <v>0.38333284467482598</v>
      </c>
      <c r="V10" s="17">
        <v>0.34290297138296999</v>
      </c>
      <c r="W10" s="17">
        <v>0.452505494488739</v>
      </c>
      <c r="X10" s="17">
        <v>0.46431516689588398</v>
      </c>
      <c r="Y10" s="17">
        <v>0.40898378333220398</v>
      </c>
      <c r="Z10" s="17">
        <v>0.44397822313677898</v>
      </c>
      <c r="AA10" s="17">
        <v>0.42071740814230102</v>
      </c>
      <c r="AB10" s="17">
        <v>0.415447875843797</v>
      </c>
      <c r="AC10" s="17">
        <v>0.424444724293848</v>
      </c>
      <c r="AD10" s="17">
        <v>0.33582419848112599</v>
      </c>
      <c r="AE10" s="17"/>
      <c r="AF10" s="17">
        <v>0.40631941264343502</v>
      </c>
      <c r="AG10" s="17">
        <v>0.42825477668831302</v>
      </c>
      <c r="AH10" s="17">
        <v>0.42476053021259802</v>
      </c>
      <c r="AI10" s="17"/>
      <c r="AJ10" s="17">
        <v>0.42857070701734401</v>
      </c>
      <c r="AK10" s="17">
        <v>0.41570241972591798</v>
      </c>
      <c r="AL10" s="17">
        <v>0.43737067427598703</v>
      </c>
      <c r="AM10" s="17">
        <v>0.322130675543434</v>
      </c>
      <c r="AN10" s="17">
        <v>0.42399523460414001</v>
      </c>
      <c r="AO10" s="17"/>
      <c r="AP10" s="17">
        <v>0.43632041270359201</v>
      </c>
      <c r="AQ10" s="17">
        <v>0.42234339276447203</v>
      </c>
      <c r="AR10" s="17">
        <v>0.456245110322817</v>
      </c>
      <c r="AS10" s="17"/>
      <c r="AT10" s="17">
        <v>0.376967010952384</v>
      </c>
      <c r="AU10" s="17">
        <v>0.45425274036834401</v>
      </c>
      <c r="AV10" s="17">
        <v>0.34833266485147102</v>
      </c>
      <c r="AW10" s="17">
        <v>0.41849567239747298</v>
      </c>
      <c r="AX10" s="17">
        <v>0.48290321767900302</v>
      </c>
      <c r="AY10" s="17">
        <v>0.326389989347389</v>
      </c>
    </row>
    <row r="11" spans="2:51" x14ac:dyDescent="0.35">
      <c r="B11" s="18" t="s">
        <v>384</v>
      </c>
      <c r="C11" s="17">
        <v>0.26660472199732899</v>
      </c>
      <c r="D11" s="17">
        <v>0.265563180700986</v>
      </c>
      <c r="E11" s="17">
        <v>0.26832982272424599</v>
      </c>
      <c r="F11" s="17"/>
      <c r="G11" s="17">
        <v>0.26556033396851703</v>
      </c>
      <c r="H11" s="17">
        <v>0.28165491331445802</v>
      </c>
      <c r="I11" s="17">
        <v>0.18745974054167899</v>
      </c>
      <c r="J11" s="17">
        <v>0.29031646371872</v>
      </c>
      <c r="K11" s="17">
        <v>0.238548230105882</v>
      </c>
      <c r="L11" s="17">
        <v>0.31783558947764201</v>
      </c>
      <c r="M11" s="17"/>
      <c r="N11" s="17">
        <v>0.25106660246442197</v>
      </c>
      <c r="O11" s="17">
        <v>0.338813515233366</v>
      </c>
      <c r="P11" s="17">
        <v>0.185150186823447</v>
      </c>
      <c r="Q11" s="17">
        <v>0.27481049042804301</v>
      </c>
      <c r="R11" s="17"/>
      <c r="S11" s="17">
        <v>0.26908349721052199</v>
      </c>
      <c r="T11" s="17">
        <v>0.282772237136525</v>
      </c>
      <c r="U11" s="17">
        <v>0.190421499419168</v>
      </c>
      <c r="V11" s="17">
        <v>0.34291239687705299</v>
      </c>
      <c r="W11" s="17">
        <v>0.28779609794931499</v>
      </c>
      <c r="X11" s="17">
        <v>0.238725068467324</v>
      </c>
      <c r="Y11" s="17">
        <v>0.27046110333842299</v>
      </c>
      <c r="Z11" s="17">
        <v>0.26688622439659898</v>
      </c>
      <c r="AA11" s="17">
        <v>0.23616969553523201</v>
      </c>
      <c r="AB11" s="17">
        <v>0.28570533795811398</v>
      </c>
      <c r="AC11" s="17">
        <v>0.22330649915418699</v>
      </c>
      <c r="AD11" s="17">
        <v>0.34400320208429402</v>
      </c>
      <c r="AE11" s="17"/>
      <c r="AF11" s="17">
        <v>0.289123629707981</v>
      </c>
      <c r="AG11" s="17">
        <v>0.26329210491167299</v>
      </c>
      <c r="AH11" s="17">
        <v>0.242041987652407</v>
      </c>
      <c r="AI11" s="17"/>
      <c r="AJ11" s="17">
        <v>0.29066602440664002</v>
      </c>
      <c r="AK11" s="17">
        <v>0.24467347952599</v>
      </c>
      <c r="AL11" s="17">
        <v>0.21037540182533401</v>
      </c>
      <c r="AM11" s="17">
        <v>0.53389184398752199</v>
      </c>
      <c r="AN11" s="17">
        <v>0.241945246652472</v>
      </c>
      <c r="AO11" s="17"/>
      <c r="AP11" s="17">
        <v>0.31451654145375602</v>
      </c>
      <c r="AQ11" s="17">
        <v>0.24433923662851101</v>
      </c>
      <c r="AR11" s="17">
        <v>0.22604689304949299</v>
      </c>
      <c r="AS11" s="17"/>
      <c r="AT11" s="17">
        <v>0.25918544264294902</v>
      </c>
      <c r="AU11" s="17">
        <v>0.28922571525836699</v>
      </c>
      <c r="AV11" s="17">
        <v>0.25853226807155399</v>
      </c>
      <c r="AW11" s="17">
        <v>0.27976158606701301</v>
      </c>
      <c r="AX11" s="17">
        <v>0.21196170036097201</v>
      </c>
      <c r="AY11" s="17">
        <v>0.42664623732312701</v>
      </c>
    </row>
    <row r="12" spans="2:51" x14ac:dyDescent="0.35">
      <c r="B12" s="18" t="s">
        <v>385</v>
      </c>
      <c r="C12" s="17">
        <v>8.1804684406207598E-2</v>
      </c>
      <c r="D12" s="17">
        <v>9.5270616176760095E-2</v>
      </c>
      <c r="E12" s="17">
        <v>6.8843905356700097E-2</v>
      </c>
      <c r="F12" s="17"/>
      <c r="G12" s="17">
        <v>0.156578147466504</v>
      </c>
      <c r="H12" s="17">
        <v>6.3214709348480502E-2</v>
      </c>
      <c r="I12" s="17">
        <v>6.4799988168682099E-2</v>
      </c>
      <c r="J12" s="17">
        <v>3.6928722260980401E-2</v>
      </c>
      <c r="K12" s="17">
        <v>8.5862205420042095E-2</v>
      </c>
      <c r="L12" s="17">
        <v>9.4678872194175007E-2</v>
      </c>
      <c r="M12" s="17"/>
      <c r="N12" s="17">
        <v>3.0663926070842E-2</v>
      </c>
      <c r="O12" s="17">
        <v>9.6057432284014393E-2</v>
      </c>
      <c r="P12" s="17">
        <v>0.12990250665631101</v>
      </c>
      <c r="Q12" s="17">
        <v>7.5891737371939494E-2</v>
      </c>
      <c r="R12" s="17"/>
      <c r="S12" s="17">
        <v>0.102910175796466</v>
      </c>
      <c r="T12" s="17">
        <v>0.124747238068609</v>
      </c>
      <c r="U12" s="17">
        <v>7.8105657771263395E-2</v>
      </c>
      <c r="V12" s="17">
        <v>7.6878373026141006E-2</v>
      </c>
      <c r="W12" s="17">
        <v>6.1040431957690003E-2</v>
      </c>
      <c r="X12" s="17">
        <v>4.3273587672025202E-2</v>
      </c>
      <c r="Y12" s="17">
        <v>6.5404748528571796E-2</v>
      </c>
      <c r="Z12" s="17">
        <v>5.5161214839934199E-2</v>
      </c>
      <c r="AA12" s="17">
        <v>5.0001505146409303E-2</v>
      </c>
      <c r="AB12" s="17">
        <v>9.0319549319908696E-2</v>
      </c>
      <c r="AC12" s="17">
        <v>0.123393565673136</v>
      </c>
      <c r="AD12" s="17">
        <v>0.104679983259898</v>
      </c>
      <c r="AE12" s="17"/>
      <c r="AF12" s="17">
        <v>8.6534291395248195E-2</v>
      </c>
      <c r="AG12" s="17">
        <v>5.3957016017809202E-2</v>
      </c>
      <c r="AH12" s="17">
        <v>0.14169233438909001</v>
      </c>
      <c r="AI12" s="17"/>
      <c r="AJ12" s="17">
        <v>6.6479696145737399E-2</v>
      </c>
      <c r="AK12" s="17">
        <v>9.3659661975378797E-2</v>
      </c>
      <c r="AL12" s="17">
        <v>5.01951320444044E-2</v>
      </c>
      <c r="AM12" s="17">
        <v>7.0236238013691901E-2</v>
      </c>
      <c r="AN12" s="17">
        <v>0.115488468216376</v>
      </c>
      <c r="AO12" s="17"/>
      <c r="AP12" s="17">
        <v>8.5149247315787602E-2</v>
      </c>
      <c r="AQ12" s="17">
        <v>7.3127052916987997E-2</v>
      </c>
      <c r="AR12" s="17">
        <v>0</v>
      </c>
      <c r="AS12" s="17"/>
      <c r="AT12" s="17">
        <v>8.83475676171077E-2</v>
      </c>
      <c r="AU12" s="17">
        <v>4.6603763583108797E-2</v>
      </c>
      <c r="AV12" s="17">
        <v>0.209184421940183</v>
      </c>
      <c r="AW12" s="17">
        <v>4.8431064356972302E-2</v>
      </c>
      <c r="AX12" s="17">
        <v>8.6653761023868403E-2</v>
      </c>
      <c r="AY12" s="17">
        <v>4.5726074225328497E-2</v>
      </c>
    </row>
    <row r="13" spans="2:51" x14ac:dyDescent="0.35">
      <c r="B13" s="18" t="s">
        <v>386</v>
      </c>
      <c r="C13" s="17">
        <v>6.0063051292441903E-2</v>
      </c>
      <c r="D13" s="17">
        <v>5.4472230976787599E-2</v>
      </c>
      <c r="E13" s="17">
        <v>6.5693092336245901E-2</v>
      </c>
      <c r="F13" s="17"/>
      <c r="G13" s="17">
        <v>4.2050203992030702E-2</v>
      </c>
      <c r="H13" s="17">
        <v>1.89006654725212E-2</v>
      </c>
      <c r="I13" s="17">
        <v>1.46150597413573E-2</v>
      </c>
      <c r="J13" s="17">
        <v>8.1093341943382094E-2</v>
      </c>
      <c r="K13" s="17">
        <v>6.7227687420077106E-2</v>
      </c>
      <c r="L13" s="17">
        <v>0.122825576199106</v>
      </c>
      <c r="M13" s="17"/>
      <c r="N13" s="17">
        <v>3.4200593820544301E-2</v>
      </c>
      <c r="O13" s="17">
        <v>5.7467785840202797E-2</v>
      </c>
      <c r="P13" s="17">
        <v>9.50816770641668E-2</v>
      </c>
      <c r="Q13" s="17">
        <v>5.7841354308193101E-2</v>
      </c>
      <c r="R13" s="17"/>
      <c r="S13" s="17">
        <v>5.3232413801152498E-2</v>
      </c>
      <c r="T13" s="17">
        <v>3.0136720107591899E-2</v>
      </c>
      <c r="U13" s="17">
        <v>8.2698744586760103E-2</v>
      </c>
      <c r="V13" s="17">
        <v>0.11615417013498</v>
      </c>
      <c r="W13" s="17">
        <v>1.9276043526758199E-2</v>
      </c>
      <c r="X13" s="17">
        <v>4.26522947532533E-2</v>
      </c>
      <c r="Y13" s="17">
        <v>3.19307715606846E-2</v>
      </c>
      <c r="Z13" s="17">
        <v>0.11351050770150201</v>
      </c>
      <c r="AA13" s="17">
        <v>6.0846023479542197E-2</v>
      </c>
      <c r="AB13" s="17">
        <v>8.6970213258649301E-2</v>
      </c>
      <c r="AC13" s="17">
        <v>8.9738152538736696E-2</v>
      </c>
      <c r="AD13" s="17">
        <v>0</v>
      </c>
      <c r="AE13" s="17"/>
      <c r="AF13" s="17">
        <v>8.0773662709229199E-2</v>
      </c>
      <c r="AG13" s="17">
        <v>6.6804791155014004E-2</v>
      </c>
      <c r="AH13" s="17">
        <v>8.4301503274453304E-3</v>
      </c>
      <c r="AI13" s="17"/>
      <c r="AJ13" s="17">
        <v>8.5778116497380999E-2</v>
      </c>
      <c r="AK13" s="17">
        <v>3.7085466593384603E-2</v>
      </c>
      <c r="AL13" s="17">
        <v>6.5326579078106697E-2</v>
      </c>
      <c r="AM13" s="17">
        <v>0</v>
      </c>
      <c r="AN13" s="17">
        <v>3.8623242389956902E-2</v>
      </c>
      <c r="AO13" s="17"/>
      <c r="AP13" s="17">
        <v>7.8225842593079797E-2</v>
      </c>
      <c r="AQ13" s="17">
        <v>4.10228454773355E-2</v>
      </c>
      <c r="AR13" s="17">
        <v>7.53889549721031E-2</v>
      </c>
      <c r="AS13" s="17"/>
      <c r="AT13" s="17">
        <v>0.106754497681919</v>
      </c>
      <c r="AU13" s="17">
        <v>3.2937852629338703E-2</v>
      </c>
      <c r="AV13" s="17">
        <v>1.63549747228043E-2</v>
      </c>
      <c r="AW13" s="17">
        <v>6.1860396089969398E-2</v>
      </c>
      <c r="AX13" s="17">
        <v>2.7867824626783201E-2</v>
      </c>
      <c r="AY13" s="17">
        <v>0</v>
      </c>
    </row>
    <row r="14" spans="2:51" x14ac:dyDescent="0.35">
      <c r="B14" s="18" t="s">
        <v>72</v>
      </c>
      <c r="C14" s="17">
        <v>3.6676068401952699E-2</v>
      </c>
      <c r="D14" s="17">
        <v>3.02700784320377E-2</v>
      </c>
      <c r="E14" s="17">
        <v>4.0394230099553903E-2</v>
      </c>
      <c r="F14" s="17"/>
      <c r="G14" s="17">
        <v>3.3547729417540702E-2</v>
      </c>
      <c r="H14" s="17">
        <v>4.1223309977662097E-2</v>
      </c>
      <c r="I14" s="17">
        <v>3.8916382647457302E-2</v>
      </c>
      <c r="J14" s="17">
        <v>5.3100023499742299E-2</v>
      </c>
      <c r="K14" s="17">
        <v>2.0995288827424401E-2</v>
      </c>
      <c r="L14" s="17">
        <v>3.02110484716408E-2</v>
      </c>
      <c r="M14" s="17"/>
      <c r="N14" s="17">
        <v>1.2877854225890901E-2</v>
      </c>
      <c r="O14" s="17">
        <v>2.11775963851739E-2</v>
      </c>
      <c r="P14" s="17">
        <v>4.9769099492249197E-2</v>
      </c>
      <c r="Q14" s="17">
        <v>6.3689518755973701E-2</v>
      </c>
      <c r="R14" s="17"/>
      <c r="S14" s="17">
        <v>4.0936107603101603E-2</v>
      </c>
      <c r="T14" s="17">
        <v>3.0979470686049001E-2</v>
      </c>
      <c r="U14" s="17">
        <v>6.0721564339366298E-2</v>
      </c>
      <c r="V14" s="17">
        <v>3.3686757294247097E-2</v>
      </c>
      <c r="W14" s="17">
        <v>1.9670371461340101E-2</v>
      </c>
      <c r="X14" s="17">
        <v>4.5230074517127898E-2</v>
      </c>
      <c r="Y14" s="17">
        <v>5.0769962365136603E-2</v>
      </c>
      <c r="Z14" s="17">
        <v>0</v>
      </c>
      <c r="AA14" s="17">
        <v>9.0060842317357101E-2</v>
      </c>
      <c r="AB14" s="17">
        <v>0</v>
      </c>
      <c r="AC14" s="17">
        <v>0</v>
      </c>
      <c r="AD14" s="17">
        <v>0</v>
      </c>
      <c r="AE14" s="17"/>
      <c r="AF14" s="17">
        <v>1.65977969662474E-2</v>
      </c>
      <c r="AG14" s="17">
        <v>2.8512482704774599E-2</v>
      </c>
      <c r="AH14" s="17">
        <v>7.9696704025801895E-2</v>
      </c>
      <c r="AI14" s="17"/>
      <c r="AJ14" s="17">
        <v>2.30891079246444E-2</v>
      </c>
      <c r="AK14" s="17">
        <v>3.4360813424026297E-2</v>
      </c>
      <c r="AL14" s="17">
        <v>4.98888096103993E-2</v>
      </c>
      <c r="AM14" s="17">
        <v>0</v>
      </c>
      <c r="AN14" s="17">
        <v>6.8323543871183695E-2</v>
      </c>
      <c r="AO14" s="17"/>
      <c r="AP14" s="17">
        <v>1.8782941306876501E-2</v>
      </c>
      <c r="AQ14" s="17">
        <v>2.38335557968542E-2</v>
      </c>
      <c r="AR14" s="17">
        <v>3.8587724362977298E-2</v>
      </c>
      <c r="AS14" s="17"/>
      <c r="AT14" s="17">
        <v>2.9948940058412601E-2</v>
      </c>
      <c r="AU14" s="17">
        <v>3.4453436409165601E-2</v>
      </c>
      <c r="AV14" s="17">
        <v>9.1437530538166598E-2</v>
      </c>
      <c r="AW14" s="17">
        <v>7.9542507849056004E-2</v>
      </c>
      <c r="AX14" s="17">
        <v>1.5946545873172398E-2</v>
      </c>
      <c r="AY14" s="17">
        <v>0</v>
      </c>
    </row>
    <row r="15" spans="2:51" x14ac:dyDescent="0.35">
      <c r="B15" s="18" t="s">
        <v>387</v>
      </c>
      <c r="C15" s="20">
        <v>0.55485147390206901</v>
      </c>
      <c r="D15" s="20">
        <v>0.55442389371342804</v>
      </c>
      <c r="E15" s="20">
        <v>0.55673894948325398</v>
      </c>
      <c r="F15" s="20"/>
      <c r="G15" s="20">
        <v>0.50226358515540703</v>
      </c>
      <c r="H15" s="20">
        <v>0.59500640188687803</v>
      </c>
      <c r="I15" s="20">
        <v>0.69420882890082403</v>
      </c>
      <c r="J15" s="20">
        <v>0.53856144857717503</v>
      </c>
      <c r="K15" s="20">
        <v>0.58736658822657495</v>
      </c>
      <c r="L15" s="20">
        <v>0.43444891365743599</v>
      </c>
      <c r="M15" s="20"/>
      <c r="N15" s="20">
        <v>0.67119102341830095</v>
      </c>
      <c r="O15" s="20">
        <v>0.48648367025724198</v>
      </c>
      <c r="P15" s="20">
        <v>0.54009652996382695</v>
      </c>
      <c r="Q15" s="20">
        <v>0.52776689913585095</v>
      </c>
      <c r="R15" s="20"/>
      <c r="S15" s="20">
        <v>0.53383780558875804</v>
      </c>
      <c r="T15" s="20">
        <v>0.53136433400122496</v>
      </c>
      <c r="U15" s="20">
        <v>0.58805253388344203</v>
      </c>
      <c r="V15" s="20">
        <v>0.43036830266757797</v>
      </c>
      <c r="W15" s="20">
        <v>0.61221705510489699</v>
      </c>
      <c r="X15" s="20">
        <v>0.63011897459027</v>
      </c>
      <c r="Y15" s="20">
        <v>0.58143341420718397</v>
      </c>
      <c r="Z15" s="20">
        <v>0.56444205306196504</v>
      </c>
      <c r="AA15" s="20">
        <v>0.56292193352145903</v>
      </c>
      <c r="AB15" s="20">
        <v>0.53700489946332797</v>
      </c>
      <c r="AC15" s="20">
        <v>0.56356178263393997</v>
      </c>
      <c r="AD15" s="20">
        <v>0.55131681465580895</v>
      </c>
      <c r="AE15" s="20"/>
      <c r="AF15" s="20">
        <v>0.52697061922129396</v>
      </c>
      <c r="AG15" s="20">
        <v>0.58743360521072896</v>
      </c>
      <c r="AH15" s="20">
        <v>0.52813882360525599</v>
      </c>
      <c r="AI15" s="20"/>
      <c r="AJ15" s="20">
        <v>0.53398705502559696</v>
      </c>
      <c r="AK15" s="20">
        <v>0.59022057848122</v>
      </c>
      <c r="AL15" s="20">
        <v>0.62421407744175605</v>
      </c>
      <c r="AM15" s="20">
        <v>0.39587191799878602</v>
      </c>
      <c r="AN15" s="20">
        <v>0.53561949887001103</v>
      </c>
      <c r="AO15" s="20"/>
      <c r="AP15" s="20">
        <v>0.50332542733050001</v>
      </c>
      <c r="AQ15" s="20">
        <v>0.61767730918031105</v>
      </c>
      <c r="AR15" s="20">
        <v>0.65997642761542696</v>
      </c>
      <c r="AS15" s="20"/>
      <c r="AT15" s="20">
        <v>0.51576355199961199</v>
      </c>
      <c r="AU15" s="20">
        <v>0.59677923212002004</v>
      </c>
      <c r="AV15" s="20">
        <v>0.424490804727292</v>
      </c>
      <c r="AW15" s="20">
        <v>0.53040444563698996</v>
      </c>
      <c r="AX15" s="20">
        <v>0.65757016811520397</v>
      </c>
      <c r="AY15" s="20">
        <v>0.52762768845154495</v>
      </c>
    </row>
    <row r="16" spans="2:51" x14ac:dyDescent="0.35">
      <c r="B16" s="18" t="s">
        <v>388</v>
      </c>
      <c r="C16" s="20">
        <v>0.14186773569864899</v>
      </c>
      <c r="D16" s="20">
        <v>0.14974284715354799</v>
      </c>
      <c r="E16" s="20">
        <v>0.134536997692946</v>
      </c>
      <c r="F16" s="20"/>
      <c r="G16" s="20">
        <v>0.198628351458535</v>
      </c>
      <c r="H16" s="20">
        <v>8.2115374821001702E-2</v>
      </c>
      <c r="I16" s="20">
        <v>7.9415047910039394E-2</v>
      </c>
      <c r="J16" s="20">
        <v>0.118022064204362</v>
      </c>
      <c r="K16" s="20">
        <v>0.15308989284011901</v>
      </c>
      <c r="L16" s="20">
        <v>0.21750444839328101</v>
      </c>
      <c r="M16" s="20"/>
      <c r="N16" s="20">
        <v>6.4864519891386196E-2</v>
      </c>
      <c r="O16" s="20">
        <v>0.15352521812421699</v>
      </c>
      <c r="P16" s="20">
        <v>0.22498418372047799</v>
      </c>
      <c r="Q16" s="20">
        <v>0.133733091680133</v>
      </c>
      <c r="R16" s="20"/>
      <c r="S16" s="20">
        <v>0.15614258959761801</v>
      </c>
      <c r="T16" s="20">
        <v>0.15488395817620099</v>
      </c>
      <c r="U16" s="20">
        <v>0.16080440235802301</v>
      </c>
      <c r="V16" s="20">
        <v>0.19303254316112101</v>
      </c>
      <c r="W16" s="20">
        <v>8.0316475484448202E-2</v>
      </c>
      <c r="X16" s="20">
        <v>8.5925882425278502E-2</v>
      </c>
      <c r="Y16" s="20">
        <v>9.7335520089256403E-2</v>
      </c>
      <c r="Z16" s="20">
        <v>0.168671722541436</v>
      </c>
      <c r="AA16" s="20">
        <v>0.110847528625952</v>
      </c>
      <c r="AB16" s="20">
        <v>0.177289762578558</v>
      </c>
      <c r="AC16" s="20">
        <v>0.21313171821187199</v>
      </c>
      <c r="AD16" s="20">
        <v>0.104679983259898</v>
      </c>
      <c r="AE16" s="20"/>
      <c r="AF16" s="20">
        <v>0.16730795410447699</v>
      </c>
      <c r="AG16" s="20">
        <v>0.120761807172823</v>
      </c>
      <c r="AH16" s="20">
        <v>0.150122484716535</v>
      </c>
      <c r="AI16" s="20"/>
      <c r="AJ16" s="20">
        <v>0.152257812643118</v>
      </c>
      <c r="AK16" s="20">
        <v>0.130745128568763</v>
      </c>
      <c r="AL16" s="20">
        <v>0.115521711122511</v>
      </c>
      <c r="AM16" s="20">
        <v>7.0236238013691901E-2</v>
      </c>
      <c r="AN16" s="20">
        <v>0.154111710606333</v>
      </c>
      <c r="AO16" s="20"/>
      <c r="AP16" s="20">
        <v>0.16337508990886701</v>
      </c>
      <c r="AQ16" s="20">
        <v>0.114149898394324</v>
      </c>
      <c r="AR16" s="20">
        <v>7.53889549721031E-2</v>
      </c>
      <c r="AS16" s="20"/>
      <c r="AT16" s="20">
        <v>0.19510206529902699</v>
      </c>
      <c r="AU16" s="20">
        <v>7.95416162124475E-2</v>
      </c>
      <c r="AV16" s="20">
        <v>0.225539396662988</v>
      </c>
      <c r="AW16" s="20">
        <v>0.11029146044694201</v>
      </c>
      <c r="AX16" s="20">
        <v>0.114521585650652</v>
      </c>
      <c r="AY16" s="20">
        <v>4.5726074225328497E-2</v>
      </c>
    </row>
    <row r="17" spans="2:51" x14ac:dyDescent="0.35">
      <c r="B17" s="18" t="s">
        <v>86</v>
      </c>
      <c r="C17" s="21">
        <v>0.41298373820341899</v>
      </c>
      <c r="D17" s="21">
        <v>0.40468104655988102</v>
      </c>
      <c r="E17" s="21">
        <v>0.422201951790309</v>
      </c>
      <c r="F17" s="21"/>
      <c r="G17" s="21">
        <v>0.30363523369687201</v>
      </c>
      <c r="H17" s="21">
        <v>0.51289102706587697</v>
      </c>
      <c r="I17" s="21">
        <v>0.61479378099078497</v>
      </c>
      <c r="J17" s="21">
        <v>0.42053938437281302</v>
      </c>
      <c r="K17" s="21">
        <v>0.43427669538645503</v>
      </c>
      <c r="L17" s="21">
        <v>0.21694446526415501</v>
      </c>
      <c r="M17" s="21"/>
      <c r="N17" s="21">
        <v>0.60632650352691497</v>
      </c>
      <c r="O17" s="21">
        <v>0.332958452133025</v>
      </c>
      <c r="P17" s="21">
        <v>0.315112346243349</v>
      </c>
      <c r="Q17" s="21">
        <v>0.39403380745571798</v>
      </c>
      <c r="R17" s="21"/>
      <c r="S17" s="21">
        <v>0.37769521599113898</v>
      </c>
      <c r="T17" s="21">
        <v>0.37648037582502403</v>
      </c>
      <c r="U17" s="21">
        <v>0.42724813152541902</v>
      </c>
      <c r="V17" s="21">
        <v>0.23733575950645699</v>
      </c>
      <c r="W17" s="21">
        <v>0.53190057962044801</v>
      </c>
      <c r="X17" s="21">
        <v>0.54419309216499101</v>
      </c>
      <c r="Y17" s="21">
        <v>0.48409789411792697</v>
      </c>
      <c r="Z17" s="21">
        <v>0.39577033052053001</v>
      </c>
      <c r="AA17" s="21">
        <v>0.45207440489550799</v>
      </c>
      <c r="AB17" s="21">
        <v>0.35971513688477003</v>
      </c>
      <c r="AC17" s="21">
        <v>0.35043006442206798</v>
      </c>
      <c r="AD17" s="21">
        <v>0.44663683139591098</v>
      </c>
      <c r="AE17" s="21"/>
      <c r="AF17" s="21">
        <v>0.35966266511681699</v>
      </c>
      <c r="AG17" s="21">
        <v>0.46667179803790598</v>
      </c>
      <c r="AH17" s="21">
        <v>0.37801633888871999</v>
      </c>
      <c r="AI17" s="21"/>
      <c r="AJ17" s="21">
        <v>0.38172924238247902</v>
      </c>
      <c r="AK17" s="21">
        <v>0.45947544991245698</v>
      </c>
      <c r="AL17" s="21">
        <v>0.50869236631924497</v>
      </c>
      <c r="AM17" s="21">
        <v>0.32563567998509402</v>
      </c>
      <c r="AN17" s="21">
        <v>0.38150778826367798</v>
      </c>
      <c r="AO17" s="21"/>
      <c r="AP17" s="21">
        <v>0.339950337421632</v>
      </c>
      <c r="AQ17" s="21">
        <v>0.50352741078598795</v>
      </c>
      <c r="AR17" s="21">
        <v>0.584587472643324</v>
      </c>
      <c r="AS17" s="21"/>
      <c r="AT17" s="21">
        <v>0.32066148670058398</v>
      </c>
      <c r="AU17" s="21">
        <v>0.517237615907573</v>
      </c>
      <c r="AV17" s="21">
        <v>0.198951408064304</v>
      </c>
      <c r="AW17" s="21">
        <v>0.42011298519004803</v>
      </c>
      <c r="AX17" s="21">
        <v>0.54304858246455201</v>
      </c>
      <c r="AY17" s="21">
        <v>0.48190161422621602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Y22"/>
  <sheetViews>
    <sheetView showGridLines="0" workbookViewId="0">
      <pane xSplit="2" topLeftCell="C1" activePane="topRight" state="frozen"/>
      <selection activeCell="B19" sqref="B19"/>
      <selection pane="topRight" activeCell="E9" sqref="E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4.2254147194174398E-2</v>
      </c>
      <c r="D9" s="17">
        <v>3.4951465620217503E-2</v>
      </c>
      <c r="E9" s="17">
        <v>4.9512214063438503E-2</v>
      </c>
      <c r="F9" s="17"/>
      <c r="G9" s="17">
        <v>7.4540464849800495E-2</v>
      </c>
      <c r="H9" s="17">
        <v>6.3437642690322496E-2</v>
      </c>
      <c r="I9" s="17">
        <v>4.97561589408239E-2</v>
      </c>
      <c r="J9" s="17">
        <v>4.7491161655744199E-2</v>
      </c>
      <c r="K9" s="17">
        <v>3.4841590861014703E-2</v>
      </c>
      <c r="L9" s="17">
        <v>0</v>
      </c>
      <c r="M9" s="17"/>
      <c r="N9" s="17">
        <v>5.2008764352585897E-2</v>
      </c>
      <c r="O9" s="17">
        <v>3.7607579440305003E-2</v>
      </c>
      <c r="P9" s="17">
        <v>4.78168217481783E-2</v>
      </c>
      <c r="Q9" s="17">
        <v>3.3138369246417998E-2</v>
      </c>
      <c r="R9" s="17"/>
      <c r="S9" s="17">
        <v>4.8133633621773003E-2</v>
      </c>
      <c r="T9" s="17">
        <v>3.2545516937863998E-2</v>
      </c>
      <c r="U9" s="17">
        <v>4.4552530560216602E-2</v>
      </c>
      <c r="V9" s="17">
        <v>3.4788562351766202E-2</v>
      </c>
      <c r="W9" s="17">
        <v>0</v>
      </c>
      <c r="X9" s="17">
        <v>4.4654879931932102E-2</v>
      </c>
      <c r="Y9" s="17">
        <v>3.2963085853241397E-2</v>
      </c>
      <c r="Z9" s="17">
        <v>0</v>
      </c>
      <c r="AA9" s="17">
        <v>5.1851239938607699E-2</v>
      </c>
      <c r="AB9" s="17">
        <v>4.50391166991762E-2</v>
      </c>
      <c r="AC9" s="17">
        <v>0.119945893154267</v>
      </c>
      <c r="AD9" s="17">
        <v>0.111133656276906</v>
      </c>
      <c r="AE9" s="17"/>
      <c r="AF9" s="17">
        <v>5.7589882936685398E-2</v>
      </c>
      <c r="AG9" s="17">
        <v>4.4985193352422202E-2</v>
      </c>
      <c r="AH9" s="17">
        <v>1.8943929859432999E-2</v>
      </c>
      <c r="AI9" s="17"/>
      <c r="AJ9" s="17">
        <v>3.1540032833757801E-2</v>
      </c>
      <c r="AK9" s="17">
        <v>6.3842924496121195E-2</v>
      </c>
      <c r="AL9" s="17">
        <v>3.6377219961242699E-2</v>
      </c>
      <c r="AM9" s="17">
        <v>0.16741110426095901</v>
      </c>
      <c r="AN9" s="17">
        <v>2.1723706633823801E-2</v>
      </c>
      <c r="AO9" s="17"/>
      <c r="AP9" s="17">
        <v>5.4031610143545801E-2</v>
      </c>
      <c r="AQ9" s="17">
        <v>5.3949647240174897E-2</v>
      </c>
      <c r="AR9" s="17">
        <v>3.6646228159324501E-2</v>
      </c>
      <c r="AS9" s="17"/>
      <c r="AT9" s="17">
        <v>3.8053779502502598E-2</v>
      </c>
      <c r="AU9" s="17">
        <v>3.1659131183360799E-2</v>
      </c>
      <c r="AV9" s="17">
        <v>3.56642440719988E-2</v>
      </c>
      <c r="AW9" s="17">
        <v>6.28959087719312E-2</v>
      </c>
      <c r="AX9" s="17">
        <v>6.7455436291640705E-2</v>
      </c>
      <c r="AY9" s="17">
        <v>0</v>
      </c>
    </row>
    <row r="10" spans="2:51" x14ac:dyDescent="0.35">
      <c r="B10" s="18" t="s">
        <v>383</v>
      </c>
      <c r="C10" s="17">
        <v>0.202757594486556</v>
      </c>
      <c r="D10" s="17">
        <v>0.21607215753602399</v>
      </c>
      <c r="E10" s="17">
        <v>0.190265182648682</v>
      </c>
      <c r="F10" s="17"/>
      <c r="G10" s="17">
        <v>0.397900389191993</v>
      </c>
      <c r="H10" s="17">
        <v>0.224933209700934</v>
      </c>
      <c r="I10" s="17">
        <v>0.27179404499194498</v>
      </c>
      <c r="J10" s="17">
        <v>0.195023716256227</v>
      </c>
      <c r="K10" s="17">
        <v>0.113149754919374</v>
      </c>
      <c r="L10" s="17">
        <v>6.5915971817032099E-2</v>
      </c>
      <c r="M10" s="17"/>
      <c r="N10" s="17">
        <v>0.22841917775672799</v>
      </c>
      <c r="O10" s="17">
        <v>0.196006226797489</v>
      </c>
      <c r="P10" s="17">
        <v>0.24875930332045801</v>
      </c>
      <c r="Q10" s="17">
        <v>0.142104152368839</v>
      </c>
      <c r="R10" s="17"/>
      <c r="S10" s="17">
        <v>0.277937658127142</v>
      </c>
      <c r="T10" s="17">
        <v>0.15255104565577199</v>
      </c>
      <c r="U10" s="17">
        <v>0.153368435169495</v>
      </c>
      <c r="V10" s="17">
        <v>0.17130497582923601</v>
      </c>
      <c r="W10" s="17">
        <v>0.240487788935276</v>
      </c>
      <c r="X10" s="17">
        <v>0.31754224705135797</v>
      </c>
      <c r="Y10" s="17">
        <v>0.246174087377698</v>
      </c>
      <c r="Z10" s="17">
        <v>0.15250542178989701</v>
      </c>
      <c r="AA10" s="17">
        <v>0.16557599986562599</v>
      </c>
      <c r="AB10" s="17">
        <v>0.166970869212896</v>
      </c>
      <c r="AC10" s="17">
        <v>0.157938871675318</v>
      </c>
      <c r="AD10" s="17">
        <v>0</v>
      </c>
      <c r="AE10" s="17"/>
      <c r="AF10" s="17">
        <v>0.15273185387445301</v>
      </c>
      <c r="AG10" s="17">
        <v>0.196448653934925</v>
      </c>
      <c r="AH10" s="17">
        <v>0.22176779467187999</v>
      </c>
      <c r="AI10" s="17"/>
      <c r="AJ10" s="17">
        <v>0.17159784471054801</v>
      </c>
      <c r="AK10" s="17">
        <v>0.234426026031403</v>
      </c>
      <c r="AL10" s="17">
        <v>0.28790574637788502</v>
      </c>
      <c r="AM10" s="17">
        <v>8.0050384838496705E-2</v>
      </c>
      <c r="AN10" s="17">
        <v>0.205524374737662</v>
      </c>
      <c r="AO10" s="17"/>
      <c r="AP10" s="17">
        <v>0.19909241749605</v>
      </c>
      <c r="AQ10" s="17">
        <v>0.263490073179388</v>
      </c>
      <c r="AR10" s="17">
        <v>0.24443383048452499</v>
      </c>
      <c r="AS10" s="17"/>
      <c r="AT10" s="17">
        <v>0.122428659937034</v>
      </c>
      <c r="AU10" s="17">
        <v>0.26881429040181598</v>
      </c>
      <c r="AV10" s="17">
        <v>0.15792273831295101</v>
      </c>
      <c r="AW10" s="17">
        <v>0.16957254397466401</v>
      </c>
      <c r="AX10" s="17">
        <v>0.26857051941018101</v>
      </c>
      <c r="AY10" s="17">
        <v>0.37218656386007298</v>
      </c>
    </row>
    <row r="11" spans="2:51" x14ac:dyDescent="0.35">
      <c r="B11" s="18" t="s">
        <v>384</v>
      </c>
      <c r="C11" s="17">
        <v>0.28663595602842101</v>
      </c>
      <c r="D11" s="17">
        <v>0.29008496994934302</v>
      </c>
      <c r="E11" s="17">
        <v>0.28401976563623399</v>
      </c>
      <c r="F11" s="17"/>
      <c r="G11" s="17">
        <v>0.17936597609628099</v>
      </c>
      <c r="H11" s="17">
        <v>0.35832177173990598</v>
      </c>
      <c r="I11" s="17">
        <v>0.25984674195309099</v>
      </c>
      <c r="J11" s="17">
        <v>0.33743048095213701</v>
      </c>
      <c r="K11" s="17">
        <v>0.25566701511454198</v>
      </c>
      <c r="L11" s="17">
        <v>0.29580455711327103</v>
      </c>
      <c r="M11" s="17"/>
      <c r="N11" s="17">
        <v>0.28793633959315201</v>
      </c>
      <c r="O11" s="17">
        <v>0.28698035571613301</v>
      </c>
      <c r="P11" s="17">
        <v>0.27428603890615999</v>
      </c>
      <c r="Q11" s="17">
        <v>0.29699704920570902</v>
      </c>
      <c r="R11" s="17"/>
      <c r="S11" s="17">
        <v>0.27748702534467801</v>
      </c>
      <c r="T11" s="17">
        <v>0.28745928280917199</v>
      </c>
      <c r="U11" s="17">
        <v>0.249686052864316</v>
      </c>
      <c r="V11" s="17">
        <v>0.35003185469950199</v>
      </c>
      <c r="W11" s="17">
        <v>0.34498014545140898</v>
      </c>
      <c r="X11" s="17">
        <v>0.25507180616370501</v>
      </c>
      <c r="Y11" s="17">
        <v>0.206638652414213</v>
      </c>
      <c r="Z11" s="17">
        <v>0.34844813061653401</v>
      </c>
      <c r="AA11" s="17">
        <v>0.23688306189626901</v>
      </c>
      <c r="AB11" s="17">
        <v>0.263886212181978</v>
      </c>
      <c r="AC11" s="17">
        <v>0.39135703107466602</v>
      </c>
      <c r="AD11" s="17">
        <v>0.55695475934153904</v>
      </c>
      <c r="AE11" s="17"/>
      <c r="AF11" s="17">
        <v>0.28269235337765702</v>
      </c>
      <c r="AG11" s="17">
        <v>0.31978339901474501</v>
      </c>
      <c r="AH11" s="17">
        <v>0.25875994068621899</v>
      </c>
      <c r="AI11" s="17"/>
      <c r="AJ11" s="17">
        <v>0.27800048446379699</v>
      </c>
      <c r="AK11" s="17">
        <v>0.29361293893740797</v>
      </c>
      <c r="AL11" s="17">
        <v>0.25111105227310498</v>
      </c>
      <c r="AM11" s="17">
        <v>0.348087873357802</v>
      </c>
      <c r="AN11" s="17">
        <v>0.25826851224520198</v>
      </c>
      <c r="AO11" s="17"/>
      <c r="AP11" s="17">
        <v>0.31504514256166799</v>
      </c>
      <c r="AQ11" s="17">
        <v>0.28539709763147803</v>
      </c>
      <c r="AR11" s="17">
        <v>0.27883897559992599</v>
      </c>
      <c r="AS11" s="17"/>
      <c r="AT11" s="17">
        <v>0.25571275048553999</v>
      </c>
      <c r="AU11" s="17">
        <v>0.32641281557473401</v>
      </c>
      <c r="AV11" s="17">
        <v>0.31845549770994103</v>
      </c>
      <c r="AW11" s="17">
        <v>0.24771513405564799</v>
      </c>
      <c r="AX11" s="17">
        <v>0.29456177922947402</v>
      </c>
      <c r="AY11" s="17">
        <v>0.30030596614953398</v>
      </c>
    </row>
    <row r="12" spans="2:51" x14ac:dyDescent="0.35">
      <c r="B12" s="18" t="s">
        <v>385</v>
      </c>
      <c r="C12" s="17">
        <v>0.19714108086484899</v>
      </c>
      <c r="D12" s="17">
        <v>0.19669868380514399</v>
      </c>
      <c r="E12" s="17">
        <v>0.198095960330021</v>
      </c>
      <c r="F12" s="17"/>
      <c r="G12" s="17">
        <v>0.16810225447149801</v>
      </c>
      <c r="H12" s="17">
        <v>0.17222012450316501</v>
      </c>
      <c r="I12" s="17">
        <v>0.182194652616325</v>
      </c>
      <c r="J12" s="17">
        <v>0.155546508212343</v>
      </c>
      <c r="K12" s="17">
        <v>0.229825237603861</v>
      </c>
      <c r="L12" s="17">
        <v>0.25786427832945702</v>
      </c>
      <c r="M12" s="17"/>
      <c r="N12" s="17">
        <v>0.19802396219524099</v>
      </c>
      <c r="O12" s="17">
        <v>0.221881135990662</v>
      </c>
      <c r="P12" s="17">
        <v>0.19118337052142401</v>
      </c>
      <c r="Q12" s="17">
        <v>0.177863414378403</v>
      </c>
      <c r="R12" s="17"/>
      <c r="S12" s="17">
        <v>0.16372056422335399</v>
      </c>
      <c r="T12" s="17">
        <v>0.25302959203298703</v>
      </c>
      <c r="U12" s="17">
        <v>0.29204501179021702</v>
      </c>
      <c r="V12" s="17">
        <v>0.15130329314584501</v>
      </c>
      <c r="W12" s="17">
        <v>9.8484209056914504E-2</v>
      </c>
      <c r="X12" s="17">
        <v>0.13809183983019199</v>
      </c>
      <c r="Y12" s="17">
        <v>0.166064121151693</v>
      </c>
      <c r="Z12" s="17">
        <v>0.24305501925239301</v>
      </c>
      <c r="AA12" s="17">
        <v>0.22470313720336099</v>
      </c>
      <c r="AB12" s="17">
        <v>0.228068483854935</v>
      </c>
      <c r="AC12" s="17">
        <v>0.209988993840733</v>
      </c>
      <c r="AD12" s="17">
        <v>0.22374495020830601</v>
      </c>
      <c r="AE12" s="17"/>
      <c r="AF12" s="17">
        <v>0.19334740406616599</v>
      </c>
      <c r="AG12" s="17">
        <v>0.19716644655007601</v>
      </c>
      <c r="AH12" s="17">
        <v>0.231027077440804</v>
      </c>
      <c r="AI12" s="17"/>
      <c r="AJ12" s="17">
        <v>0.22575422774129</v>
      </c>
      <c r="AK12" s="17">
        <v>0.19304374395118001</v>
      </c>
      <c r="AL12" s="17">
        <v>0.11236321405555</v>
      </c>
      <c r="AM12" s="17">
        <v>0.16850314741911199</v>
      </c>
      <c r="AN12" s="17">
        <v>0.21277025723967999</v>
      </c>
      <c r="AO12" s="17"/>
      <c r="AP12" s="17">
        <v>0.19081739589380101</v>
      </c>
      <c r="AQ12" s="17">
        <v>0.168512472005452</v>
      </c>
      <c r="AR12" s="17">
        <v>0.11249990324583101</v>
      </c>
      <c r="AS12" s="17"/>
      <c r="AT12" s="17">
        <v>0.243957556586992</v>
      </c>
      <c r="AU12" s="17">
        <v>0.146990177141156</v>
      </c>
      <c r="AV12" s="17">
        <v>0.152072375719496</v>
      </c>
      <c r="AW12" s="17">
        <v>0.182080181877951</v>
      </c>
      <c r="AX12" s="17">
        <v>0.22658602918915899</v>
      </c>
      <c r="AY12" s="17">
        <v>0.107097750479035</v>
      </c>
    </row>
    <row r="13" spans="2:51" x14ac:dyDescent="0.35">
      <c r="B13" s="18" t="s">
        <v>386</v>
      </c>
      <c r="C13" s="17">
        <v>0.21835699763987301</v>
      </c>
      <c r="D13" s="17">
        <v>0.22549391501317501</v>
      </c>
      <c r="E13" s="17">
        <v>0.21195115249355001</v>
      </c>
      <c r="F13" s="17"/>
      <c r="G13" s="17">
        <v>0.13696379398464201</v>
      </c>
      <c r="H13" s="17">
        <v>0.113478184723937</v>
      </c>
      <c r="I13" s="17">
        <v>0.166407540694883</v>
      </c>
      <c r="J13" s="17">
        <v>0.21970545451526799</v>
      </c>
      <c r="K13" s="17">
        <v>0.32293715262744099</v>
      </c>
      <c r="L13" s="17">
        <v>0.33708568322027699</v>
      </c>
      <c r="M13" s="17"/>
      <c r="N13" s="17">
        <v>0.22749781725367799</v>
      </c>
      <c r="O13" s="17">
        <v>0.208325305922654</v>
      </c>
      <c r="P13" s="17">
        <v>0.181221372327553</v>
      </c>
      <c r="Q13" s="17">
        <v>0.25216318317112502</v>
      </c>
      <c r="R13" s="17"/>
      <c r="S13" s="17">
        <v>0.194227969126017</v>
      </c>
      <c r="T13" s="17">
        <v>0.233400738350761</v>
      </c>
      <c r="U13" s="17">
        <v>0.21975056528463099</v>
      </c>
      <c r="V13" s="17">
        <v>0.24277381474941401</v>
      </c>
      <c r="W13" s="17">
        <v>0.29788422794147401</v>
      </c>
      <c r="X13" s="17">
        <v>0.169736197596386</v>
      </c>
      <c r="Y13" s="17">
        <v>0.20935315803309901</v>
      </c>
      <c r="Z13" s="17">
        <v>0.22832407395127699</v>
      </c>
      <c r="AA13" s="17">
        <v>0.25394892452052198</v>
      </c>
      <c r="AB13" s="17">
        <v>0.25186169887862803</v>
      </c>
      <c r="AC13" s="17">
        <v>0.120769210255016</v>
      </c>
      <c r="AD13" s="17">
        <v>0</v>
      </c>
      <c r="AE13" s="17"/>
      <c r="AF13" s="17">
        <v>0.27222368993683199</v>
      </c>
      <c r="AG13" s="17">
        <v>0.200691036072392</v>
      </c>
      <c r="AH13" s="17">
        <v>0.17044248379000199</v>
      </c>
      <c r="AI13" s="17"/>
      <c r="AJ13" s="17">
        <v>0.25714478354514603</v>
      </c>
      <c r="AK13" s="17">
        <v>0.17166317149056401</v>
      </c>
      <c r="AL13" s="17">
        <v>0.22672924028271499</v>
      </c>
      <c r="AM13" s="17">
        <v>0.23594749012363</v>
      </c>
      <c r="AN13" s="17">
        <v>0.20072016737251799</v>
      </c>
      <c r="AO13" s="17"/>
      <c r="AP13" s="17">
        <v>0.20955833298485399</v>
      </c>
      <c r="AQ13" s="17">
        <v>0.17758884399503</v>
      </c>
      <c r="AR13" s="17">
        <v>0.24989895551552099</v>
      </c>
      <c r="AS13" s="17"/>
      <c r="AT13" s="17">
        <v>0.29799309851071698</v>
      </c>
      <c r="AU13" s="17">
        <v>0.17726881978398801</v>
      </c>
      <c r="AV13" s="17">
        <v>0.222715976221664</v>
      </c>
      <c r="AW13" s="17">
        <v>0.24647007278803301</v>
      </c>
      <c r="AX13" s="17">
        <v>0.119612261582353</v>
      </c>
      <c r="AY13" s="17">
        <v>0.137658802459876</v>
      </c>
    </row>
    <row r="14" spans="2:51" x14ac:dyDescent="0.35">
      <c r="B14" s="18" t="s">
        <v>72</v>
      </c>
      <c r="C14" s="17">
        <v>5.2854223786125698E-2</v>
      </c>
      <c r="D14" s="17">
        <v>3.6698808076096101E-2</v>
      </c>
      <c r="E14" s="17">
        <v>6.6155724828074802E-2</v>
      </c>
      <c r="F14" s="17"/>
      <c r="G14" s="17">
        <v>4.3127121405785E-2</v>
      </c>
      <c r="H14" s="17">
        <v>6.7609066641734897E-2</v>
      </c>
      <c r="I14" s="17">
        <v>7.0000860802932996E-2</v>
      </c>
      <c r="J14" s="17">
        <v>4.4802678408281699E-2</v>
      </c>
      <c r="K14" s="17">
        <v>4.3579248873767198E-2</v>
      </c>
      <c r="L14" s="17">
        <v>4.3329509519963103E-2</v>
      </c>
      <c r="M14" s="17"/>
      <c r="N14" s="17">
        <v>6.1139388486151297E-3</v>
      </c>
      <c r="O14" s="17">
        <v>4.9199396132756999E-2</v>
      </c>
      <c r="P14" s="17">
        <v>5.6733093176226497E-2</v>
      </c>
      <c r="Q14" s="17">
        <v>9.7733831629506496E-2</v>
      </c>
      <c r="R14" s="17"/>
      <c r="S14" s="17">
        <v>3.8493149557035901E-2</v>
      </c>
      <c r="T14" s="17">
        <v>4.1013824213443698E-2</v>
      </c>
      <c r="U14" s="17">
        <v>4.0597404331123903E-2</v>
      </c>
      <c r="V14" s="17">
        <v>4.9797499224236298E-2</v>
      </c>
      <c r="W14" s="17">
        <v>1.81636286149259E-2</v>
      </c>
      <c r="X14" s="17">
        <v>7.4903029426427001E-2</v>
      </c>
      <c r="Y14" s="17">
        <v>0.13880689517005601</v>
      </c>
      <c r="Z14" s="17">
        <v>2.7667354389899201E-2</v>
      </c>
      <c r="AA14" s="17">
        <v>6.7037636575614998E-2</v>
      </c>
      <c r="AB14" s="17">
        <v>4.4173619172386901E-2</v>
      </c>
      <c r="AC14" s="17">
        <v>0</v>
      </c>
      <c r="AD14" s="17">
        <v>0.108166634173249</v>
      </c>
      <c r="AE14" s="17"/>
      <c r="AF14" s="17">
        <v>4.1414815808206697E-2</v>
      </c>
      <c r="AG14" s="17">
        <v>4.0925271075439001E-2</v>
      </c>
      <c r="AH14" s="17">
        <v>9.90587735516609E-2</v>
      </c>
      <c r="AI14" s="17"/>
      <c r="AJ14" s="17">
        <v>3.5962626705460903E-2</v>
      </c>
      <c r="AK14" s="17">
        <v>4.3411195093323397E-2</v>
      </c>
      <c r="AL14" s="17">
        <v>8.5513527049501395E-2</v>
      </c>
      <c r="AM14" s="17">
        <v>0</v>
      </c>
      <c r="AN14" s="17">
        <v>0.100992981771113</v>
      </c>
      <c r="AO14" s="17"/>
      <c r="AP14" s="17">
        <v>3.1455100920079901E-2</v>
      </c>
      <c r="AQ14" s="17">
        <v>5.1061865948477003E-2</v>
      </c>
      <c r="AR14" s="17">
        <v>7.7682106994872199E-2</v>
      </c>
      <c r="AS14" s="17"/>
      <c r="AT14" s="17">
        <v>4.1854154977213197E-2</v>
      </c>
      <c r="AU14" s="17">
        <v>4.8854765914944399E-2</v>
      </c>
      <c r="AV14" s="17">
        <v>0.11316916796394901</v>
      </c>
      <c r="AW14" s="17">
        <v>9.1266158531772903E-2</v>
      </c>
      <c r="AX14" s="17">
        <v>2.3213974297191999E-2</v>
      </c>
      <c r="AY14" s="17">
        <v>8.2750917051481507E-2</v>
      </c>
    </row>
    <row r="15" spans="2:51" x14ac:dyDescent="0.35">
      <c r="B15" s="18" t="s">
        <v>387</v>
      </c>
      <c r="C15" s="20">
        <v>0.245011741680731</v>
      </c>
      <c r="D15" s="20">
        <v>0.25102362315624099</v>
      </c>
      <c r="E15" s="20">
        <v>0.23977739671212001</v>
      </c>
      <c r="F15" s="20"/>
      <c r="G15" s="20">
        <v>0.47244085404179398</v>
      </c>
      <c r="H15" s="20">
        <v>0.28837085239125598</v>
      </c>
      <c r="I15" s="20">
        <v>0.32155020393276901</v>
      </c>
      <c r="J15" s="20">
        <v>0.24251487791197099</v>
      </c>
      <c r="K15" s="20">
        <v>0.147991345780389</v>
      </c>
      <c r="L15" s="20">
        <v>6.5915971817032099E-2</v>
      </c>
      <c r="M15" s="20"/>
      <c r="N15" s="20">
        <v>0.28042794210931399</v>
      </c>
      <c r="O15" s="20">
        <v>0.23361380623779399</v>
      </c>
      <c r="P15" s="20">
        <v>0.29657612506863701</v>
      </c>
      <c r="Q15" s="20">
        <v>0.175242521615257</v>
      </c>
      <c r="R15" s="20"/>
      <c r="S15" s="20">
        <v>0.32607129174891503</v>
      </c>
      <c r="T15" s="20">
        <v>0.18509656259363599</v>
      </c>
      <c r="U15" s="20">
        <v>0.19792096572971099</v>
      </c>
      <c r="V15" s="20">
        <v>0.20609353818100301</v>
      </c>
      <c r="W15" s="20">
        <v>0.240487788935276</v>
      </c>
      <c r="X15" s="20">
        <v>0.36219712698328999</v>
      </c>
      <c r="Y15" s="20">
        <v>0.27913717323093901</v>
      </c>
      <c r="Z15" s="20">
        <v>0.15250542178989701</v>
      </c>
      <c r="AA15" s="20">
        <v>0.21742723980423401</v>
      </c>
      <c r="AB15" s="20">
        <v>0.21200998591207201</v>
      </c>
      <c r="AC15" s="20">
        <v>0.27788476482958502</v>
      </c>
      <c r="AD15" s="20">
        <v>0.111133656276906</v>
      </c>
      <c r="AE15" s="20"/>
      <c r="AF15" s="20">
        <v>0.210321736811139</v>
      </c>
      <c r="AG15" s="20">
        <v>0.24143384728734699</v>
      </c>
      <c r="AH15" s="20">
        <v>0.24071172453131301</v>
      </c>
      <c r="AI15" s="20"/>
      <c r="AJ15" s="20">
        <v>0.20313787754430601</v>
      </c>
      <c r="AK15" s="20">
        <v>0.298268950527525</v>
      </c>
      <c r="AL15" s="20">
        <v>0.32428296633912801</v>
      </c>
      <c r="AM15" s="20">
        <v>0.24746148909945601</v>
      </c>
      <c r="AN15" s="20">
        <v>0.227248081371486</v>
      </c>
      <c r="AO15" s="20"/>
      <c r="AP15" s="20">
        <v>0.25312402763959602</v>
      </c>
      <c r="AQ15" s="20">
        <v>0.31743972041956298</v>
      </c>
      <c r="AR15" s="20">
        <v>0.281080058643849</v>
      </c>
      <c r="AS15" s="20"/>
      <c r="AT15" s="20">
        <v>0.16048243943953699</v>
      </c>
      <c r="AU15" s="20">
        <v>0.30047342158517598</v>
      </c>
      <c r="AV15" s="20">
        <v>0.19358698238495001</v>
      </c>
      <c r="AW15" s="20">
        <v>0.232468452746595</v>
      </c>
      <c r="AX15" s="20">
        <v>0.33602595570182198</v>
      </c>
      <c r="AY15" s="20">
        <v>0.37218656386007298</v>
      </c>
    </row>
    <row r="16" spans="2:51" x14ac:dyDescent="0.35">
      <c r="B16" s="18" t="s">
        <v>388</v>
      </c>
      <c r="C16" s="20">
        <v>0.41549807850472198</v>
      </c>
      <c r="D16" s="20">
        <v>0.42219259881832</v>
      </c>
      <c r="E16" s="20">
        <v>0.41004711282357098</v>
      </c>
      <c r="F16" s="20"/>
      <c r="G16" s="20">
        <v>0.30506604845613999</v>
      </c>
      <c r="H16" s="20">
        <v>0.28569830922710199</v>
      </c>
      <c r="I16" s="20">
        <v>0.34860219331120701</v>
      </c>
      <c r="J16" s="20">
        <v>0.37525196272761102</v>
      </c>
      <c r="K16" s="20">
        <v>0.55276239023130302</v>
      </c>
      <c r="L16" s="20">
        <v>0.59494996154973401</v>
      </c>
      <c r="M16" s="20"/>
      <c r="N16" s="20">
        <v>0.425521779448919</v>
      </c>
      <c r="O16" s="20">
        <v>0.43020644191331597</v>
      </c>
      <c r="P16" s="20">
        <v>0.37240474284897701</v>
      </c>
      <c r="Q16" s="20">
        <v>0.43002659754952799</v>
      </c>
      <c r="R16" s="20"/>
      <c r="S16" s="20">
        <v>0.35794853334937099</v>
      </c>
      <c r="T16" s="20">
        <v>0.486430330383748</v>
      </c>
      <c r="U16" s="20">
        <v>0.51179557707484802</v>
      </c>
      <c r="V16" s="20">
        <v>0.39407710789526001</v>
      </c>
      <c r="W16" s="20">
        <v>0.39636843699838897</v>
      </c>
      <c r="X16" s="20">
        <v>0.30782803742657799</v>
      </c>
      <c r="Y16" s="20">
        <v>0.37541727918479201</v>
      </c>
      <c r="Z16" s="20">
        <v>0.47137909320367</v>
      </c>
      <c r="AA16" s="20">
        <v>0.47865206172388203</v>
      </c>
      <c r="AB16" s="20">
        <v>0.47993018273356303</v>
      </c>
      <c r="AC16" s="20">
        <v>0.33075820409574902</v>
      </c>
      <c r="AD16" s="20">
        <v>0.22374495020830601</v>
      </c>
      <c r="AE16" s="20"/>
      <c r="AF16" s="20">
        <v>0.46557109400299801</v>
      </c>
      <c r="AG16" s="20">
        <v>0.39785748262246801</v>
      </c>
      <c r="AH16" s="20">
        <v>0.40146956123080602</v>
      </c>
      <c r="AI16" s="20"/>
      <c r="AJ16" s="20">
        <v>0.48289901128643697</v>
      </c>
      <c r="AK16" s="20">
        <v>0.364706915441744</v>
      </c>
      <c r="AL16" s="20">
        <v>0.33909245433826501</v>
      </c>
      <c r="AM16" s="20">
        <v>0.40445063754274202</v>
      </c>
      <c r="AN16" s="20">
        <v>0.41349042461219798</v>
      </c>
      <c r="AO16" s="20"/>
      <c r="AP16" s="20">
        <v>0.40037572887865602</v>
      </c>
      <c r="AQ16" s="20">
        <v>0.346101316000482</v>
      </c>
      <c r="AR16" s="20">
        <v>0.36239885876135203</v>
      </c>
      <c r="AS16" s="20"/>
      <c r="AT16" s="20">
        <v>0.54195065509771001</v>
      </c>
      <c r="AU16" s="20">
        <v>0.32425899692514498</v>
      </c>
      <c r="AV16" s="20">
        <v>0.37478835194116</v>
      </c>
      <c r="AW16" s="20">
        <v>0.42855025466598401</v>
      </c>
      <c r="AX16" s="20">
        <v>0.34619829077151199</v>
      </c>
      <c r="AY16" s="20">
        <v>0.24475655293891099</v>
      </c>
    </row>
    <row r="17" spans="2:51" x14ac:dyDescent="0.35">
      <c r="B17" s="18" t="s">
        <v>86</v>
      </c>
      <c r="C17" s="21">
        <v>-0.170486336823992</v>
      </c>
      <c r="D17" s="21">
        <v>-0.171168975662078</v>
      </c>
      <c r="E17" s="21">
        <v>-0.170269716111451</v>
      </c>
      <c r="F17" s="21"/>
      <c r="G17" s="21">
        <v>0.16737480558565401</v>
      </c>
      <c r="H17" s="21">
        <v>2.67254316415405E-3</v>
      </c>
      <c r="I17" s="21">
        <v>-2.70519893784389E-2</v>
      </c>
      <c r="J17" s="21">
        <v>-0.13273708481564001</v>
      </c>
      <c r="K17" s="21">
        <v>-0.404771044450914</v>
      </c>
      <c r="L17" s="21">
        <v>-0.52903398973270199</v>
      </c>
      <c r="M17" s="21"/>
      <c r="N17" s="21">
        <v>-0.14509383733960499</v>
      </c>
      <c r="O17" s="21">
        <v>-0.19659263567552199</v>
      </c>
      <c r="P17" s="21">
        <v>-7.5828617780340196E-2</v>
      </c>
      <c r="Q17" s="21">
        <v>-0.25478407593426999</v>
      </c>
      <c r="R17" s="21"/>
      <c r="S17" s="21">
        <v>-3.1877241600456803E-2</v>
      </c>
      <c r="T17" s="21">
        <v>-0.30133376779011201</v>
      </c>
      <c r="U17" s="21">
        <v>-0.313874611345137</v>
      </c>
      <c r="V17" s="21">
        <v>-0.187983569714257</v>
      </c>
      <c r="W17" s="21">
        <v>-0.155880648063113</v>
      </c>
      <c r="X17" s="21">
        <v>5.43690895567117E-2</v>
      </c>
      <c r="Y17" s="21">
        <v>-9.6280105953852904E-2</v>
      </c>
      <c r="Z17" s="21">
        <v>-0.31887367141377299</v>
      </c>
      <c r="AA17" s="21">
        <v>-0.26122482191964902</v>
      </c>
      <c r="AB17" s="21">
        <v>-0.26792019682149099</v>
      </c>
      <c r="AC17" s="21">
        <v>-5.2873439266163398E-2</v>
      </c>
      <c r="AD17" s="21">
        <v>-0.112611293931401</v>
      </c>
      <c r="AE17" s="21"/>
      <c r="AF17" s="21">
        <v>-0.25524935719185898</v>
      </c>
      <c r="AG17" s="21">
        <v>-0.15642363533512099</v>
      </c>
      <c r="AH17" s="21">
        <v>-0.16075783669949301</v>
      </c>
      <c r="AI17" s="21"/>
      <c r="AJ17" s="21">
        <v>-0.27976113374213102</v>
      </c>
      <c r="AK17" s="21">
        <v>-6.6437964914219494E-2</v>
      </c>
      <c r="AL17" s="21">
        <v>-1.4809487999137101E-2</v>
      </c>
      <c r="AM17" s="21">
        <v>-0.15698914844328599</v>
      </c>
      <c r="AN17" s="21">
        <v>-0.18624234324071201</v>
      </c>
      <c r="AO17" s="21"/>
      <c r="AP17" s="21">
        <v>-0.14725170123906001</v>
      </c>
      <c r="AQ17" s="21">
        <v>-2.8661595580919502E-2</v>
      </c>
      <c r="AR17" s="21">
        <v>-8.1318800117503101E-2</v>
      </c>
      <c r="AS17" s="21"/>
      <c r="AT17" s="21">
        <v>-0.38146821565817302</v>
      </c>
      <c r="AU17" s="21">
        <v>-2.37855753399683E-2</v>
      </c>
      <c r="AV17" s="21">
        <v>-0.18120136955621099</v>
      </c>
      <c r="AW17" s="21">
        <v>-0.19608180191938801</v>
      </c>
      <c r="AX17" s="21">
        <v>-1.017233506969E-2</v>
      </c>
      <c r="AY17" s="21">
        <v>0.12743001092116199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Y22"/>
  <sheetViews>
    <sheetView showGridLines="0" workbookViewId="0">
      <pane xSplit="2" topLeftCell="C1" activePane="topRight" state="frozen"/>
      <selection activeCell="B19" sqref="B19"/>
      <selection pane="topRight" activeCell="E11" sqref="E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509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4.9941747729483302E-2</v>
      </c>
      <c r="D9" s="17">
        <v>5.0167298398222503E-2</v>
      </c>
      <c r="E9" s="17">
        <v>4.9853259155332202E-2</v>
      </c>
      <c r="F9" s="17"/>
      <c r="G9" s="17">
        <v>7.7883643684857395E-2</v>
      </c>
      <c r="H9" s="17">
        <v>9.0654171499348193E-2</v>
      </c>
      <c r="I9" s="17">
        <v>7.1415435055196305E-2</v>
      </c>
      <c r="J9" s="17">
        <v>5.5301463676854401E-2</v>
      </c>
      <c r="K9" s="17">
        <v>0</v>
      </c>
      <c r="L9" s="17">
        <v>5.99073316094304E-3</v>
      </c>
      <c r="M9" s="17"/>
      <c r="N9" s="17">
        <v>6.0128479642420997E-2</v>
      </c>
      <c r="O9" s="17">
        <v>4.6468552931406497E-2</v>
      </c>
      <c r="P9" s="17">
        <v>3.9416810194421698E-2</v>
      </c>
      <c r="Q9" s="17">
        <v>5.2891505609771801E-2</v>
      </c>
      <c r="R9" s="17"/>
      <c r="S9" s="17">
        <v>6.24091312157714E-2</v>
      </c>
      <c r="T9" s="17">
        <v>2.1052625085649701E-2</v>
      </c>
      <c r="U9" s="17">
        <v>2.5313767436198401E-2</v>
      </c>
      <c r="V9" s="17">
        <v>1.92113141514164E-2</v>
      </c>
      <c r="W9" s="17">
        <v>2.2512052518142599E-2</v>
      </c>
      <c r="X9" s="17">
        <v>0.106530343978222</v>
      </c>
      <c r="Y9" s="17">
        <v>5.6269486382483497E-2</v>
      </c>
      <c r="Z9" s="17">
        <v>2.9133132583471302E-2</v>
      </c>
      <c r="AA9" s="17">
        <v>6.3614041450998193E-2</v>
      </c>
      <c r="AB9" s="17">
        <v>4.5786910811642503E-2</v>
      </c>
      <c r="AC9" s="17">
        <v>2.9494595397953599E-2</v>
      </c>
      <c r="AD9" s="17">
        <v>0.21930029045015501</v>
      </c>
      <c r="AE9" s="17"/>
      <c r="AF9" s="17">
        <v>5.8951154239635803E-2</v>
      </c>
      <c r="AG9" s="17">
        <v>5.7776076195245503E-2</v>
      </c>
      <c r="AH9" s="17">
        <v>2.8702838400467098E-2</v>
      </c>
      <c r="AI9" s="17"/>
      <c r="AJ9" s="17">
        <v>4.1442772455037601E-2</v>
      </c>
      <c r="AK9" s="17">
        <v>7.4973204117359402E-2</v>
      </c>
      <c r="AL9" s="17">
        <v>7.8472148728946103E-2</v>
      </c>
      <c r="AM9" s="17">
        <v>0</v>
      </c>
      <c r="AN9" s="17">
        <v>3.5314033663985799E-2</v>
      </c>
      <c r="AO9" s="17"/>
      <c r="AP9" s="17">
        <v>4.0990627754960103E-2</v>
      </c>
      <c r="AQ9" s="17">
        <v>9.4767259509271104E-2</v>
      </c>
      <c r="AR9" s="17">
        <v>0</v>
      </c>
      <c r="AS9" s="17"/>
      <c r="AT9" s="17">
        <v>2.7845715804414299E-2</v>
      </c>
      <c r="AU9" s="17">
        <v>6.2571001470600504E-2</v>
      </c>
      <c r="AV9" s="17">
        <v>5.9580719039483102E-2</v>
      </c>
      <c r="AW9" s="17">
        <v>3.98057794377112E-2</v>
      </c>
      <c r="AX9" s="17">
        <v>7.4473508807476094E-2</v>
      </c>
      <c r="AY9" s="17">
        <v>8.4506453958166E-2</v>
      </c>
    </row>
    <row r="10" spans="2:51" x14ac:dyDescent="0.35">
      <c r="B10" s="18" t="s">
        <v>383</v>
      </c>
      <c r="C10" s="17">
        <v>0.225301410903926</v>
      </c>
      <c r="D10" s="17">
        <v>0.24642462670703799</v>
      </c>
      <c r="E10" s="17">
        <v>0.20522736645630499</v>
      </c>
      <c r="F10" s="17"/>
      <c r="G10" s="17">
        <v>0.35807127894784002</v>
      </c>
      <c r="H10" s="17">
        <v>0.284817162320262</v>
      </c>
      <c r="I10" s="17">
        <v>0.32522224533625599</v>
      </c>
      <c r="J10" s="17">
        <v>0.21505418115387401</v>
      </c>
      <c r="K10" s="17">
        <v>0.145906629375706</v>
      </c>
      <c r="L10" s="17">
        <v>6.6533867310866496E-2</v>
      </c>
      <c r="M10" s="17"/>
      <c r="N10" s="17">
        <v>0.28868172390811198</v>
      </c>
      <c r="O10" s="17">
        <v>0.208161004701237</v>
      </c>
      <c r="P10" s="17">
        <v>0.25053883159518697</v>
      </c>
      <c r="Q10" s="17">
        <v>0.162105466531234</v>
      </c>
      <c r="R10" s="17"/>
      <c r="S10" s="17">
        <v>0.32664765460460399</v>
      </c>
      <c r="T10" s="17">
        <v>0.136997470645178</v>
      </c>
      <c r="U10" s="17">
        <v>0.173981772065542</v>
      </c>
      <c r="V10" s="17">
        <v>0.147721376851947</v>
      </c>
      <c r="W10" s="17">
        <v>0.264681170443409</v>
      </c>
      <c r="X10" s="17">
        <v>0.24288841829753099</v>
      </c>
      <c r="Y10" s="17">
        <v>0.26350288218774098</v>
      </c>
      <c r="Z10" s="17">
        <v>0.28415799563844202</v>
      </c>
      <c r="AA10" s="17">
        <v>0.197936350425782</v>
      </c>
      <c r="AB10" s="17">
        <v>0.26765100347922099</v>
      </c>
      <c r="AC10" s="17">
        <v>0.131297182142422</v>
      </c>
      <c r="AD10" s="17">
        <v>0.22765756430787701</v>
      </c>
      <c r="AE10" s="17"/>
      <c r="AF10" s="17">
        <v>0.16975441975488201</v>
      </c>
      <c r="AG10" s="17">
        <v>0.23758307698624001</v>
      </c>
      <c r="AH10" s="17">
        <v>0.237526028761463</v>
      </c>
      <c r="AI10" s="17"/>
      <c r="AJ10" s="17">
        <v>0.19104181253435501</v>
      </c>
      <c r="AK10" s="17">
        <v>0.25206183663794002</v>
      </c>
      <c r="AL10" s="17">
        <v>0.19613423342111699</v>
      </c>
      <c r="AM10" s="17">
        <v>0.17372024664410399</v>
      </c>
      <c r="AN10" s="17">
        <v>0.26937321691506</v>
      </c>
      <c r="AO10" s="17"/>
      <c r="AP10" s="17">
        <v>0.21315515730597001</v>
      </c>
      <c r="AQ10" s="17">
        <v>0.225379808486559</v>
      </c>
      <c r="AR10" s="17">
        <v>0.229507898021236</v>
      </c>
      <c r="AS10" s="17"/>
      <c r="AT10" s="17">
        <v>0.13572547798426801</v>
      </c>
      <c r="AU10" s="17">
        <v>0.26384641375706303</v>
      </c>
      <c r="AV10" s="17">
        <v>0.17299587400968899</v>
      </c>
      <c r="AW10" s="17">
        <v>0.27189221683790599</v>
      </c>
      <c r="AX10" s="17">
        <v>0.35583487367913302</v>
      </c>
      <c r="AY10" s="17">
        <v>0.238111919265065</v>
      </c>
    </row>
    <row r="11" spans="2:51" x14ac:dyDescent="0.35">
      <c r="B11" s="18" t="s">
        <v>384</v>
      </c>
      <c r="C11" s="17">
        <v>0.264172454716186</v>
      </c>
      <c r="D11" s="17">
        <v>0.26996333502117498</v>
      </c>
      <c r="E11" s="17">
        <v>0.25920510613159098</v>
      </c>
      <c r="F11" s="17"/>
      <c r="G11" s="17">
        <v>0.27955834690022802</v>
      </c>
      <c r="H11" s="17">
        <v>0.34420085201647899</v>
      </c>
      <c r="I11" s="17">
        <v>0.30364321497951502</v>
      </c>
      <c r="J11" s="17">
        <v>0.27913465548979099</v>
      </c>
      <c r="K11" s="17">
        <v>0.21180140914589601</v>
      </c>
      <c r="L11" s="17">
        <v>0.17581111251655901</v>
      </c>
      <c r="M11" s="17"/>
      <c r="N11" s="17">
        <v>0.270491738372724</v>
      </c>
      <c r="O11" s="17">
        <v>0.26281241109335401</v>
      </c>
      <c r="P11" s="17">
        <v>0.213820546092892</v>
      </c>
      <c r="Q11" s="17">
        <v>0.29825179195363299</v>
      </c>
      <c r="R11" s="17"/>
      <c r="S11" s="17">
        <v>0.22705177023006101</v>
      </c>
      <c r="T11" s="17">
        <v>0.33672622292641602</v>
      </c>
      <c r="U11" s="17">
        <v>0.24811091851355099</v>
      </c>
      <c r="V11" s="17">
        <v>0.24688410907701999</v>
      </c>
      <c r="W11" s="17">
        <v>0.22769175959416199</v>
      </c>
      <c r="X11" s="17">
        <v>0.25356443389988798</v>
      </c>
      <c r="Y11" s="17">
        <v>0.167074615595042</v>
      </c>
      <c r="Z11" s="17">
        <v>0.22789511869821999</v>
      </c>
      <c r="AA11" s="17">
        <v>0.25285662774156398</v>
      </c>
      <c r="AB11" s="17">
        <v>0.26677725257764601</v>
      </c>
      <c r="AC11" s="17">
        <v>0.450464425447757</v>
      </c>
      <c r="AD11" s="17">
        <v>0.44836216198207102</v>
      </c>
      <c r="AE11" s="17"/>
      <c r="AF11" s="17">
        <v>0.208375955194778</v>
      </c>
      <c r="AG11" s="17">
        <v>0.26606318103207699</v>
      </c>
      <c r="AH11" s="17">
        <v>0.37103570626703503</v>
      </c>
      <c r="AI11" s="17"/>
      <c r="AJ11" s="17">
        <v>0.23894708039026899</v>
      </c>
      <c r="AK11" s="17">
        <v>0.29985481535538699</v>
      </c>
      <c r="AL11" s="17">
        <v>0.22096349016772199</v>
      </c>
      <c r="AM11" s="17">
        <v>0.205941637683003</v>
      </c>
      <c r="AN11" s="17">
        <v>0.25947132634041398</v>
      </c>
      <c r="AO11" s="17"/>
      <c r="AP11" s="17">
        <v>0.28268918360697098</v>
      </c>
      <c r="AQ11" s="17">
        <v>0.28022104962122502</v>
      </c>
      <c r="AR11" s="17">
        <v>0.23114952069884701</v>
      </c>
      <c r="AS11" s="17"/>
      <c r="AT11" s="17">
        <v>0.20573264196281199</v>
      </c>
      <c r="AU11" s="17">
        <v>0.30531755607627198</v>
      </c>
      <c r="AV11" s="17">
        <v>0.28224958177939502</v>
      </c>
      <c r="AW11" s="17">
        <v>0.25977665492292401</v>
      </c>
      <c r="AX11" s="17">
        <v>0.27431571149647699</v>
      </c>
      <c r="AY11" s="17">
        <v>0.40523062169910001</v>
      </c>
    </row>
    <row r="12" spans="2:51" x14ac:dyDescent="0.35">
      <c r="B12" s="18" t="s">
        <v>385</v>
      </c>
      <c r="C12" s="17">
        <v>0.172290937959412</v>
      </c>
      <c r="D12" s="17">
        <v>0.15811966662423901</v>
      </c>
      <c r="E12" s="17">
        <v>0.18661470063618699</v>
      </c>
      <c r="F12" s="17"/>
      <c r="G12" s="17">
        <v>0.15290869794409701</v>
      </c>
      <c r="H12" s="17">
        <v>0.13799861734341001</v>
      </c>
      <c r="I12" s="17">
        <v>0.15071829796582301</v>
      </c>
      <c r="J12" s="17">
        <v>0.15691832883899201</v>
      </c>
      <c r="K12" s="17">
        <v>0.217180533761407</v>
      </c>
      <c r="L12" s="17">
        <v>0.21558957266843601</v>
      </c>
      <c r="M12" s="17"/>
      <c r="N12" s="17">
        <v>0.147059564464121</v>
      </c>
      <c r="O12" s="17">
        <v>0.17657177259715801</v>
      </c>
      <c r="P12" s="17">
        <v>0.22003033975498101</v>
      </c>
      <c r="Q12" s="17">
        <v>0.152495007839522</v>
      </c>
      <c r="R12" s="17"/>
      <c r="S12" s="17">
        <v>0.14183835069162901</v>
      </c>
      <c r="T12" s="17">
        <v>0.19697548183042299</v>
      </c>
      <c r="U12" s="17">
        <v>0.206091301908743</v>
      </c>
      <c r="V12" s="17">
        <v>0.26485905344187</v>
      </c>
      <c r="W12" s="17">
        <v>0.166803312859368</v>
      </c>
      <c r="X12" s="17">
        <v>0.14384081797022899</v>
      </c>
      <c r="Y12" s="17">
        <v>0.130712885602287</v>
      </c>
      <c r="Z12" s="17">
        <v>0.145657982162396</v>
      </c>
      <c r="AA12" s="17">
        <v>0.16452773602183701</v>
      </c>
      <c r="AB12" s="17">
        <v>0.17969449894388001</v>
      </c>
      <c r="AC12" s="17">
        <v>0.18114319498662901</v>
      </c>
      <c r="AD12" s="17">
        <v>0.104679983259898</v>
      </c>
      <c r="AE12" s="17"/>
      <c r="AF12" s="17">
        <v>0.16605942262943801</v>
      </c>
      <c r="AG12" s="17">
        <v>0.19444104097931</v>
      </c>
      <c r="AH12" s="17">
        <v>0.13628548446727301</v>
      </c>
      <c r="AI12" s="17"/>
      <c r="AJ12" s="17">
        <v>0.161692153652186</v>
      </c>
      <c r="AK12" s="17">
        <v>0.159572587772883</v>
      </c>
      <c r="AL12" s="17">
        <v>0.201996512703219</v>
      </c>
      <c r="AM12" s="17">
        <v>0.14732552425009801</v>
      </c>
      <c r="AN12" s="17">
        <v>0.19902138732072699</v>
      </c>
      <c r="AO12" s="17"/>
      <c r="AP12" s="17">
        <v>0.153318309120449</v>
      </c>
      <c r="AQ12" s="17">
        <v>0.15565834937793899</v>
      </c>
      <c r="AR12" s="17">
        <v>0.15750145439875801</v>
      </c>
      <c r="AS12" s="17"/>
      <c r="AT12" s="17">
        <v>0.205741452493621</v>
      </c>
      <c r="AU12" s="17">
        <v>0.13771929117189799</v>
      </c>
      <c r="AV12" s="17">
        <v>0.208881379492006</v>
      </c>
      <c r="AW12" s="17">
        <v>0.16171244481116701</v>
      </c>
      <c r="AX12" s="17">
        <v>0.141587041099133</v>
      </c>
      <c r="AY12" s="17">
        <v>0.18114236533040301</v>
      </c>
    </row>
    <row r="13" spans="2:51" x14ac:dyDescent="0.35">
      <c r="B13" s="18" t="s">
        <v>386</v>
      </c>
      <c r="C13" s="17">
        <v>0.24987104576343</v>
      </c>
      <c r="D13" s="17">
        <v>0.24141799486198101</v>
      </c>
      <c r="E13" s="17">
        <v>0.258804529615835</v>
      </c>
      <c r="F13" s="17"/>
      <c r="G13" s="17">
        <v>8.9293222445934795E-2</v>
      </c>
      <c r="H13" s="17">
        <v>9.0784390135843801E-2</v>
      </c>
      <c r="I13" s="17">
        <v>0.10183815151547</v>
      </c>
      <c r="J13" s="17">
        <v>0.248788692432207</v>
      </c>
      <c r="K13" s="17">
        <v>0.39357380213388499</v>
      </c>
      <c r="L13" s="17">
        <v>0.51840096703071203</v>
      </c>
      <c r="M13" s="17"/>
      <c r="N13" s="17">
        <v>0.22752455476400599</v>
      </c>
      <c r="O13" s="17">
        <v>0.261283822671462</v>
      </c>
      <c r="P13" s="17">
        <v>0.22655084917360899</v>
      </c>
      <c r="Q13" s="17">
        <v>0.28074160057797798</v>
      </c>
      <c r="R13" s="17"/>
      <c r="S13" s="17">
        <v>0.193082674842705</v>
      </c>
      <c r="T13" s="17">
        <v>0.24248244233428401</v>
      </c>
      <c r="U13" s="17">
        <v>0.326051141045477</v>
      </c>
      <c r="V13" s="17">
        <v>0.28702375369868</v>
      </c>
      <c r="W13" s="17">
        <v>0.30014807596999199</v>
      </c>
      <c r="X13" s="17">
        <v>0.22221530591063501</v>
      </c>
      <c r="Y13" s="17">
        <v>0.280985642259306</v>
      </c>
      <c r="Z13" s="17">
        <v>0.28548841652757201</v>
      </c>
      <c r="AA13" s="17">
        <v>0.27826892692732702</v>
      </c>
      <c r="AB13" s="17">
        <v>0.240090334187611</v>
      </c>
      <c r="AC13" s="17">
        <v>0.207600602025238</v>
      </c>
      <c r="AD13" s="17">
        <v>0</v>
      </c>
      <c r="AE13" s="17"/>
      <c r="AF13" s="17">
        <v>0.36196622648137</v>
      </c>
      <c r="AG13" s="17">
        <v>0.22828272057624399</v>
      </c>
      <c r="AH13" s="17">
        <v>0.13773047474837299</v>
      </c>
      <c r="AI13" s="17"/>
      <c r="AJ13" s="17">
        <v>0.34458978949507901</v>
      </c>
      <c r="AK13" s="17">
        <v>0.17750523145356301</v>
      </c>
      <c r="AL13" s="17">
        <v>0.26928600395268198</v>
      </c>
      <c r="AM13" s="17">
        <v>0.39592991920908599</v>
      </c>
      <c r="AN13" s="17">
        <v>0.157743655501977</v>
      </c>
      <c r="AO13" s="17"/>
      <c r="AP13" s="17">
        <v>0.29782715732523501</v>
      </c>
      <c r="AQ13" s="17">
        <v>0.20781368031080399</v>
      </c>
      <c r="AR13" s="17">
        <v>0.34325340251818198</v>
      </c>
      <c r="AS13" s="17"/>
      <c r="AT13" s="17">
        <v>0.40326494798720902</v>
      </c>
      <c r="AU13" s="17">
        <v>0.18986352168103701</v>
      </c>
      <c r="AV13" s="17">
        <v>0.18317158445419501</v>
      </c>
      <c r="AW13" s="17">
        <v>0.20568955319538201</v>
      </c>
      <c r="AX13" s="17">
        <v>0.11950230893247001</v>
      </c>
      <c r="AY13" s="17">
        <v>4.7510171999322497E-2</v>
      </c>
    </row>
    <row r="14" spans="2:51" x14ac:dyDescent="0.35">
      <c r="B14" s="18" t="s">
        <v>72</v>
      </c>
      <c r="C14" s="17">
        <v>3.8422402927561897E-2</v>
      </c>
      <c r="D14" s="17">
        <v>3.3907078387345302E-2</v>
      </c>
      <c r="E14" s="17">
        <v>4.0295038004750101E-2</v>
      </c>
      <c r="F14" s="17"/>
      <c r="G14" s="17">
        <v>4.2284810077042802E-2</v>
      </c>
      <c r="H14" s="17">
        <v>5.1544806684656802E-2</v>
      </c>
      <c r="I14" s="17">
        <v>4.7162655147738597E-2</v>
      </c>
      <c r="J14" s="17">
        <v>4.4802678408281699E-2</v>
      </c>
      <c r="K14" s="17">
        <v>3.1537625583106799E-2</v>
      </c>
      <c r="L14" s="17">
        <v>1.7673747312484001E-2</v>
      </c>
      <c r="M14" s="17"/>
      <c r="N14" s="17">
        <v>6.1139388486151297E-3</v>
      </c>
      <c r="O14" s="17">
        <v>4.4702436005382401E-2</v>
      </c>
      <c r="P14" s="17">
        <v>4.9642623188909697E-2</v>
      </c>
      <c r="Q14" s="17">
        <v>5.3514627487862197E-2</v>
      </c>
      <c r="R14" s="17"/>
      <c r="S14" s="17">
        <v>4.8970418415229297E-2</v>
      </c>
      <c r="T14" s="17">
        <v>6.5765757178049E-2</v>
      </c>
      <c r="U14" s="17">
        <v>2.0451099030487901E-2</v>
      </c>
      <c r="V14" s="17">
        <v>3.4300392779066803E-2</v>
      </c>
      <c r="W14" s="17">
        <v>1.81636286149259E-2</v>
      </c>
      <c r="X14" s="17">
        <v>3.0960679943494902E-2</v>
      </c>
      <c r="Y14" s="17">
        <v>0.10145448797314099</v>
      </c>
      <c r="Z14" s="17">
        <v>2.7667354389899201E-2</v>
      </c>
      <c r="AA14" s="17">
        <v>4.2796317432492202E-2</v>
      </c>
      <c r="AB14" s="17">
        <v>0</v>
      </c>
      <c r="AC14" s="17">
        <v>0</v>
      </c>
      <c r="AD14" s="17">
        <v>0</v>
      </c>
      <c r="AE14" s="17"/>
      <c r="AF14" s="17">
        <v>3.4892821699896499E-2</v>
      </c>
      <c r="AG14" s="17">
        <v>1.5853904230883498E-2</v>
      </c>
      <c r="AH14" s="17">
        <v>8.8719467355388895E-2</v>
      </c>
      <c r="AI14" s="17"/>
      <c r="AJ14" s="17">
        <v>2.2286391473073201E-2</v>
      </c>
      <c r="AK14" s="17">
        <v>3.6032324662867002E-2</v>
      </c>
      <c r="AL14" s="17">
        <v>3.3147611026313903E-2</v>
      </c>
      <c r="AM14" s="17">
        <v>7.7082672213708694E-2</v>
      </c>
      <c r="AN14" s="17">
        <v>7.9076380257836296E-2</v>
      </c>
      <c r="AO14" s="17"/>
      <c r="AP14" s="17">
        <v>1.20195648864153E-2</v>
      </c>
      <c r="AQ14" s="17">
        <v>3.6159852694202702E-2</v>
      </c>
      <c r="AR14" s="17">
        <v>3.8587724362977298E-2</v>
      </c>
      <c r="AS14" s="17"/>
      <c r="AT14" s="17">
        <v>2.16897637676754E-2</v>
      </c>
      <c r="AU14" s="17">
        <v>4.0682215843129803E-2</v>
      </c>
      <c r="AV14" s="17">
        <v>9.3120861225232804E-2</v>
      </c>
      <c r="AW14" s="17">
        <v>6.11233507949107E-2</v>
      </c>
      <c r="AX14" s="17">
        <v>3.4286555985311398E-2</v>
      </c>
      <c r="AY14" s="17">
        <v>4.3498467747943297E-2</v>
      </c>
    </row>
    <row r="15" spans="2:51" x14ac:dyDescent="0.35">
      <c r="B15" s="18" t="s">
        <v>387</v>
      </c>
      <c r="C15" s="20">
        <v>0.27524315863340898</v>
      </c>
      <c r="D15" s="20">
        <v>0.29659192510526</v>
      </c>
      <c r="E15" s="20">
        <v>0.25508062561163702</v>
      </c>
      <c r="F15" s="20"/>
      <c r="G15" s="20">
        <v>0.43595492263269697</v>
      </c>
      <c r="H15" s="20">
        <v>0.37547133381961101</v>
      </c>
      <c r="I15" s="20">
        <v>0.39663768039145297</v>
      </c>
      <c r="J15" s="20">
        <v>0.27035564483072799</v>
      </c>
      <c r="K15" s="20">
        <v>0.145906629375706</v>
      </c>
      <c r="L15" s="20">
        <v>7.25246004718096E-2</v>
      </c>
      <c r="M15" s="20"/>
      <c r="N15" s="20">
        <v>0.34881020355053299</v>
      </c>
      <c r="O15" s="20">
        <v>0.254629557632644</v>
      </c>
      <c r="P15" s="20">
        <v>0.28995564178960898</v>
      </c>
      <c r="Q15" s="20">
        <v>0.21499697214100599</v>
      </c>
      <c r="R15" s="20"/>
      <c r="S15" s="20">
        <v>0.38905678582037601</v>
      </c>
      <c r="T15" s="20">
        <v>0.15805009573082801</v>
      </c>
      <c r="U15" s="20">
        <v>0.199295539501741</v>
      </c>
      <c r="V15" s="20">
        <v>0.166932691003363</v>
      </c>
      <c r="W15" s="20">
        <v>0.28719322296155197</v>
      </c>
      <c r="X15" s="20">
        <v>0.34941876227575203</v>
      </c>
      <c r="Y15" s="20">
        <v>0.31977236857022501</v>
      </c>
      <c r="Z15" s="20">
        <v>0.31329112822191302</v>
      </c>
      <c r="AA15" s="20">
        <v>0.26155039187677998</v>
      </c>
      <c r="AB15" s="20">
        <v>0.31343791429086398</v>
      </c>
      <c r="AC15" s="20">
        <v>0.16079177754037599</v>
      </c>
      <c r="AD15" s="20">
        <v>0.44695785475803201</v>
      </c>
      <c r="AE15" s="20"/>
      <c r="AF15" s="20">
        <v>0.22870557399451799</v>
      </c>
      <c r="AG15" s="20">
        <v>0.29535915318148598</v>
      </c>
      <c r="AH15" s="20">
        <v>0.26622886716193001</v>
      </c>
      <c r="AI15" s="20"/>
      <c r="AJ15" s="20">
        <v>0.23248458498939301</v>
      </c>
      <c r="AK15" s="20">
        <v>0.32703504075529899</v>
      </c>
      <c r="AL15" s="20">
        <v>0.274606382150063</v>
      </c>
      <c r="AM15" s="20">
        <v>0.17372024664410399</v>
      </c>
      <c r="AN15" s="20">
        <v>0.304687250579046</v>
      </c>
      <c r="AO15" s="20"/>
      <c r="AP15" s="20">
        <v>0.25414578506093</v>
      </c>
      <c r="AQ15" s="20">
        <v>0.32014706799582998</v>
      </c>
      <c r="AR15" s="20">
        <v>0.229507898021236</v>
      </c>
      <c r="AS15" s="20"/>
      <c r="AT15" s="20">
        <v>0.16357119378868201</v>
      </c>
      <c r="AU15" s="20">
        <v>0.32641741522766399</v>
      </c>
      <c r="AV15" s="20">
        <v>0.232576593049172</v>
      </c>
      <c r="AW15" s="20">
        <v>0.31169799627561701</v>
      </c>
      <c r="AX15" s="20">
        <v>0.43030838248660902</v>
      </c>
      <c r="AY15" s="20">
        <v>0.322618373223231</v>
      </c>
    </row>
    <row r="16" spans="2:51" x14ac:dyDescent="0.35">
      <c r="B16" s="18" t="s">
        <v>388</v>
      </c>
      <c r="C16" s="20">
        <v>0.42216198372284203</v>
      </c>
      <c r="D16" s="20">
        <v>0.39953766148622</v>
      </c>
      <c r="E16" s="20">
        <v>0.44541923025202201</v>
      </c>
      <c r="F16" s="20"/>
      <c r="G16" s="20">
        <v>0.24220192039003199</v>
      </c>
      <c r="H16" s="20">
        <v>0.22878300747925401</v>
      </c>
      <c r="I16" s="20">
        <v>0.25255644948129302</v>
      </c>
      <c r="J16" s="20">
        <v>0.40570702127119901</v>
      </c>
      <c r="K16" s="20">
        <v>0.61075433589529204</v>
      </c>
      <c r="L16" s="20">
        <v>0.73399053969914696</v>
      </c>
      <c r="M16" s="20"/>
      <c r="N16" s="20">
        <v>0.37458411922812801</v>
      </c>
      <c r="O16" s="20">
        <v>0.43785559526862</v>
      </c>
      <c r="P16" s="20">
        <v>0.44658118892859</v>
      </c>
      <c r="Q16" s="20">
        <v>0.433236608417499</v>
      </c>
      <c r="R16" s="20"/>
      <c r="S16" s="20">
        <v>0.33492102553433301</v>
      </c>
      <c r="T16" s="20">
        <v>0.43945792416470703</v>
      </c>
      <c r="U16" s="20">
        <v>0.53214244295421997</v>
      </c>
      <c r="V16" s="20">
        <v>0.55188280714055005</v>
      </c>
      <c r="W16" s="20">
        <v>0.46695138882935999</v>
      </c>
      <c r="X16" s="20">
        <v>0.366056123880865</v>
      </c>
      <c r="Y16" s="20">
        <v>0.411698527861593</v>
      </c>
      <c r="Z16" s="20">
        <v>0.43114639868996801</v>
      </c>
      <c r="AA16" s="20">
        <v>0.44279666294916398</v>
      </c>
      <c r="AB16" s="20">
        <v>0.41978483313149001</v>
      </c>
      <c r="AC16" s="20">
        <v>0.38874379701186701</v>
      </c>
      <c r="AD16" s="20">
        <v>0.104679983259898</v>
      </c>
      <c r="AE16" s="20"/>
      <c r="AF16" s="20">
        <v>0.52802564911080796</v>
      </c>
      <c r="AG16" s="20">
        <v>0.42272376155555402</v>
      </c>
      <c r="AH16" s="20">
        <v>0.27401595921564598</v>
      </c>
      <c r="AI16" s="20"/>
      <c r="AJ16" s="20">
        <v>0.50628194314726505</v>
      </c>
      <c r="AK16" s="20">
        <v>0.33707781922644697</v>
      </c>
      <c r="AL16" s="20">
        <v>0.47128251665590198</v>
      </c>
      <c r="AM16" s="20">
        <v>0.54325544345918497</v>
      </c>
      <c r="AN16" s="20">
        <v>0.35676504282270399</v>
      </c>
      <c r="AO16" s="20"/>
      <c r="AP16" s="20">
        <v>0.45114546644568398</v>
      </c>
      <c r="AQ16" s="20">
        <v>0.36347202968874298</v>
      </c>
      <c r="AR16" s="20">
        <v>0.50075485691693999</v>
      </c>
      <c r="AS16" s="20"/>
      <c r="AT16" s="20">
        <v>0.60900640048082999</v>
      </c>
      <c r="AU16" s="20">
        <v>0.327582812852935</v>
      </c>
      <c r="AV16" s="20">
        <v>0.39205296394620098</v>
      </c>
      <c r="AW16" s="20">
        <v>0.36740199800654899</v>
      </c>
      <c r="AX16" s="20">
        <v>0.261089350031603</v>
      </c>
      <c r="AY16" s="20">
        <v>0.22865253732972499</v>
      </c>
    </row>
    <row r="17" spans="2:51" x14ac:dyDescent="0.35">
      <c r="B17" s="18" t="s">
        <v>86</v>
      </c>
      <c r="C17" s="21">
        <v>-0.14691882508943299</v>
      </c>
      <c r="D17" s="21">
        <v>-0.10294573638096</v>
      </c>
      <c r="E17" s="21">
        <v>-0.19033860464038499</v>
      </c>
      <c r="F17" s="21"/>
      <c r="G17" s="21">
        <v>0.19375300224266501</v>
      </c>
      <c r="H17" s="21">
        <v>0.146688326340357</v>
      </c>
      <c r="I17" s="21">
        <v>0.14408123091015901</v>
      </c>
      <c r="J17" s="21">
        <v>-0.13535137644047099</v>
      </c>
      <c r="K17" s="21">
        <v>-0.46484770651958601</v>
      </c>
      <c r="L17" s="21">
        <v>-0.66146593922733798</v>
      </c>
      <c r="M17" s="21"/>
      <c r="N17" s="21">
        <v>-2.5773915677594201E-2</v>
      </c>
      <c r="O17" s="21">
        <v>-0.183226037635976</v>
      </c>
      <c r="P17" s="21">
        <v>-0.156625547138981</v>
      </c>
      <c r="Q17" s="21">
        <v>-0.21823963627649401</v>
      </c>
      <c r="R17" s="21"/>
      <c r="S17" s="21">
        <v>5.4135760286042403E-2</v>
      </c>
      <c r="T17" s="21">
        <v>-0.28140782843387901</v>
      </c>
      <c r="U17" s="21">
        <v>-0.33284690345247903</v>
      </c>
      <c r="V17" s="21">
        <v>-0.38495011613718699</v>
      </c>
      <c r="W17" s="21">
        <v>-0.17975816586780799</v>
      </c>
      <c r="X17" s="21">
        <v>-1.6637361605112099E-2</v>
      </c>
      <c r="Y17" s="21">
        <v>-9.1926159291368395E-2</v>
      </c>
      <c r="Z17" s="21">
        <v>-0.117855270468055</v>
      </c>
      <c r="AA17" s="21">
        <v>-0.181246271072384</v>
      </c>
      <c r="AB17" s="21">
        <v>-0.106346918840627</v>
      </c>
      <c r="AC17" s="21">
        <v>-0.22795201947149199</v>
      </c>
      <c r="AD17" s="21">
        <v>0.34227787149813399</v>
      </c>
      <c r="AE17" s="21"/>
      <c r="AF17" s="21">
        <v>-0.29932007511629</v>
      </c>
      <c r="AG17" s="21">
        <v>-0.12736460837406899</v>
      </c>
      <c r="AH17" s="21">
        <v>-7.7870920537163003E-3</v>
      </c>
      <c r="AI17" s="21"/>
      <c r="AJ17" s="21">
        <v>-0.27379735815787198</v>
      </c>
      <c r="AK17" s="21">
        <v>-1.0042778471147699E-2</v>
      </c>
      <c r="AL17" s="21">
        <v>-0.19667613450583901</v>
      </c>
      <c r="AM17" s="21">
        <v>-0.36953519681508101</v>
      </c>
      <c r="AN17" s="21">
        <v>-5.2077792243657897E-2</v>
      </c>
      <c r="AO17" s="21"/>
      <c r="AP17" s="21">
        <v>-0.19699968138475499</v>
      </c>
      <c r="AQ17" s="21">
        <v>-4.3324961692913097E-2</v>
      </c>
      <c r="AR17" s="21">
        <v>-0.27124695889570299</v>
      </c>
      <c r="AS17" s="21"/>
      <c r="AT17" s="21">
        <v>-0.44543520669214798</v>
      </c>
      <c r="AU17" s="21">
        <v>-1.1653976252714599E-3</v>
      </c>
      <c r="AV17" s="21">
        <v>-0.15947637089702901</v>
      </c>
      <c r="AW17" s="21">
        <v>-5.5704001730931901E-2</v>
      </c>
      <c r="AX17" s="21">
        <v>0.169219032455006</v>
      </c>
      <c r="AY17" s="21">
        <v>9.3965835893506197E-2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Y22"/>
  <sheetViews>
    <sheetView showGridLines="0" workbookViewId="0">
      <pane xSplit="2" topLeftCell="C1" activePane="topRight" state="frozen"/>
      <selection activeCell="B19" sqref="B19"/>
      <selection pane="topRight" activeCell="H19" sqref="H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0.108280931852216</v>
      </c>
      <c r="D9" s="17">
        <v>0.125490374136696</v>
      </c>
      <c r="E9" s="17">
        <v>9.1726962154054695E-2</v>
      </c>
      <c r="F9" s="17"/>
      <c r="G9" s="17">
        <v>0.146591704967141</v>
      </c>
      <c r="H9" s="17">
        <v>0.17144409503328001</v>
      </c>
      <c r="I9" s="17">
        <v>0.13044340408958299</v>
      </c>
      <c r="J9" s="17">
        <v>0.10161294514394099</v>
      </c>
      <c r="K9" s="17">
        <v>5.3296880839789097E-2</v>
      </c>
      <c r="L9" s="17">
        <v>5.0262453867514503E-2</v>
      </c>
      <c r="M9" s="17"/>
      <c r="N9" s="17">
        <v>0.14267643398237401</v>
      </c>
      <c r="O9" s="17">
        <v>0.118695878828844</v>
      </c>
      <c r="P9" s="17">
        <v>0.130667917711705</v>
      </c>
      <c r="Q9" s="17">
        <v>4.7037036417435701E-2</v>
      </c>
      <c r="R9" s="17"/>
      <c r="S9" s="17">
        <v>0.13160777849634001</v>
      </c>
      <c r="T9" s="17">
        <v>7.1080290246774397E-2</v>
      </c>
      <c r="U9" s="17">
        <v>6.3062521259001594E-2</v>
      </c>
      <c r="V9" s="17">
        <v>5.1551235050695698E-2</v>
      </c>
      <c r="W9" s="17">
        <v>0.14499618445637999</v>
      </c>
      <c r="X9" s="17">
        <v>0.199123027138282</v>
      </c>
      <c r="Y9" s="17">
        <v>0.14432089812704299</v>
      </c>
      <c r="Z9" s="17">
        <v>6.1958750770324901E-2</v>
      </c>
      <c r="AA9" s="17">
        <v>7.8958840163452101E-2</v>
      </c>
      <c r="AB9" s="17">
        <v>0.124219785965667</v>
      </c>
      <c r="AC9" s="17">
        <v>3.2561183790816503E-2</v>
      </c>
      <c r="AD9" s="17">
        <v>0.229524736230385</v>
      </c>
      <c r="AE9" s="17"/>
      <c r="AF9" s="17">
        <v>8.5742076572929399E-2</v>
      </c>
      <c r="AG9" s="17">
        <v>0.16035749663590401</v>
      </c>
      <c r="AH9" s="17">
        <v>2.7111508297591201E-2</v>
      </c>
      <c r="AI9" s="17"/>
      <c r="AJ9" s="17">
        <v>5.2952439697833698E-2</v>
      </c>
      <c r="AK9" s="17">
        <v>0.16736179937457801</v>
      </c>
      <c r="AL9" s="17">
        <v>0.183059525661977</v>
      </c>
      <c r="AM9" s="17">
        <v>0.24746148909945601</v>
      </c>
      <c r="AN9" s="17">
        <v>2.2326131591392701E-2</v>
      </c>
      <c r="AO9" s="17"/>
      <c r="AP9" s="17">
        <v>8.2843441231963397E-2</v>
      </c>
      <c r="AQ9" s="17">
        <v>0.1687127023378</v>
      </c>
      <c r="AR9" s="17">
        <v>0.13875920078654799</v>
      </c>
      <c r="AS9" s="17"/>
      <c r="AT9" s="17">
        <v>7.0056500419530404E-2</v>
      </c>
      <c r="AU9" s="17">
        <v>0.113512806547371</v>
      </c>
      <c r="AV9" s="17">
        <v>0.10891674672154</v>
      </c>
      <c r="AW9" s="17">
        <v>0.118380062944325</v>
      </c>
      <c r="AX9" s="17">
        <v>0.17419123615538601</v>
      </c>
      <c r="AY9" s="17">
        <v>8.6842965411418296E-2</v>
      </c>
    </row>
    <row r="10" spans="2:51" x14ac:dyDescent="0.35">
      <c r="B10" s="18" t="s">
        <v>383</v>
      </c>
      <c r="C10" s="17">
        <v>0.28580631217542701</v>
      </c>
      <c r="D10" s="17">
        <v>0.27983256328867601</v>
      </c>
      <c r="E10" s="17">
        <v>0.29240876739338301</v>
      </c>
      <c r="F10" s="17"/>
      <c r="G10" s="17">
        <v>0.432070157057515</v>
      </c>
      <c r="H10" s="17">
        <v>0.240143660029775</v>
      </c>
      <c r="I10" s="17">
        <v>0.33022030422874599</v>
      </c>
      <c r="J10" s="17">
        <v>0.23854110620238</v>
      </c>
      <c r="K10" s="17">
        <v>0.26960441806254298</v>
      </c>
      <c r="L10" s="17">
        <v>0.24093077784549999</v>
      </c>
      <c r="M10" s="17"/>
      <c r="N10" s="17">
        <v>0.32022564732263897</v>
      </c>
      <c r="O10" s="17">
        <v>0.281690509958827</v>
      </c>
      <c r="P10" s="17">
        <v>0.28651237477717001</v>
      </c>
      <c r="Q10" s="17">
        <v>0.25818356976680601</v>
      </c>
      <c r="R10" s="17"/>
      <c r="S10" s="17">
        <v>0.27985048134674101</v>
      </c>
      <c r="T10" s="17">
        <v>0.28186628723733598</v>
      </c>
      <c r="U10" s="17">
        <v>0.270194948871948</v>
      </c>
      <c r="V10" s="17">
        <v>0.32564247474853703</v>
      </c>
      <c r="W10" s="17">
        <v>0.28341160966579498</v>
      </c>
      <c r="X10" s="17">
        <v>0.210908301721176</v>
      </c>
      <c r="Y10" s="17">
        <v>0.24378768382878299</v>
      </c>
      <c r="Z10" s="17">
        <v>0.33045104855313701</v>
      </c>
      <c r="AA10" s="17">
        <v>0.340812249596257</v>
      </c>
      <c r="AB10" s="17">
        <v>0.24173290686995699</v>
      </c>
      <c r="AC10" s="17">
        <v>0.45028822929824802</v>
      </c>
      <c r="AD10" s="17">
        <v>0.229524736230385</v>
      </c>
      <c r="AE10" s="17"/>
      <c r="AF10" s="17">
        <v>0.214436375517362</v>
      </c>
      <c r="AG10" s="17">
        <v>0.31583059648935102</v>
      </c>
      <c r="AH10" s="17">
        <v>0.25966079593874303</v>
      </c>
      <c r="AI10" s="17"/>
      <c r="AJ10" s="17">
        <v>0.19002872211794</v>
      </c>
      <c r="AK10" s="17">
        <v>0.39849423965452202</v>
      </c>
      <c r="AL10" s="17">
        <v>0.27996406431577098</v>
      </c>
      <c r="AM10" s="17">
        <v>0.14731891022740101</v>
      </c>
      <c r="AN10" s="17">
        <v>0.28051732243662603</v>
      </c>
      <c r="AO10" s="17"/>
      <c r="AP10" s="17">
        <v>0.193786395215061</v>
      </c>
      <c r="AQ10" s="17">
        <v>0.36566179892416201</v>
      </c>
      <c r="AR10" s="17">
        <v>0.36934180803808297</v>
      </c>
      <c r="AS10" s="17"/>
      <c r="AT10" s="17">
        <v>0.25645665390135902</v>
      </c>
      <c r="AU10" s="17">
        <v>0.28024576314460797</v>
      </c>
      <c r="AV10" s="17">
        <v>0.23969931373467401</v>
      </c>
      <c r="AW10" s="17">
        <v>0.23709250811832899</v>
      </c>
      <c r="AX10" s="17">
        <v>0.37755018586379002</v>
      </c>
      <c r="AY10" s="17">
        <v>0.44178541308165398</v>
      </c>
    </row>
    <row r="11" spans="2:51" x14ac:dyDescent="0.35">
      <c r="B11" s="18" t="s">
        <v>384</v>
      </c>
      <c r="C11" s="17">
        <v>0.32152574219029101</v>
      </c>
      <c r="D11" s="17">
        <v>0.31998444075490701</v>
      </c>
      <c r="E11" s="17">
        <v>0.32123764593529802</v>
      </c>
      <c r="F11" s="17"/>
      <c r="G11" s="17">
        <v>0.24346479512209099</v>
      </c>
      <c r="H11" s="17">
        <v>0.36606406014227999</v>
      </c>
      <c r="I11" s="17">
        <v>0.298419785639848</v>
      </c>
      <c r="J11" s="17">
        <v>0.35691506053190297</v>
      </c>
      <c r="K11" s="17">
        <v>0.35341462535991602</v>
      </c>
      <c r="L11" s="17">
        <v>0.30896544704624201</v>
      </c>
      <c r="M11" s="17"/>
      <c r="N11" s="17">
        <v>0.300624490078085</v>
      </c>
      <c r="O11" s="17">
        <v>0.314025372138937</v>
      </c>
      <c r="P11" s="17">
        <v>0.301748883331034</v>
      </c>
      <c r="Q11" s="17">
        <v>0.36192239499210099</v>
      </c>
      <c r="R11" s="17"/>
      <c r="S11" s="17">
        <v>0.347917651974468</v>
      </c>
      <c r="T11" s="17">
        <v>0.34468505562924501</v>
      </c>
      <c r="U11" s="17">
        <v>0.29710605168412801</v>
      </c>
      <c r="V11" s="17">
        <v>0.33758493556083402</v>
      </c>
      <c r="W11" s="17">
        <v>0.334106019879502</v>
      </c>
      <c r="X11" s="17">
        <v>0.25799212431605401</v>
      </c>
      <c r="Y11" s="17">
        <v>0.26536555387642902</v>
      </c>
      <c r="Z11" s="17">
        <v>0.38296670989213499</v>
      </c>
      <c r="AA11" s="17">
        <v>0.28183953828504799</v>
      </c>
      <c r="AB11" s="17">
        <v>0.36458139897574598</v>
      </c>
      <c r="AC11" s="17">
        <v>0.334742117793772</v>
      </c>
      <c r="AD11" s="17">
        <v>0.32810391010608297</v>
      </c>
      <c r="AE11" s="17"/>
      <c r="AF11" s="17">
        <v>0.32643905130517797</v>
      </c>
      <c r="AG11" s="17">
        <v>0.31906875632856202</v>
      </c>
      <c r="AH11" s="17">
        <v>0.37256772196886001</v>
      </c>
      <c r="AI11" s="17"/>
      <c r="AJ11" s="17">
        <v>0.38045606501842499</v>
      </c>
      <c r="AK11" s="17">
        <v>0.27176716181723198</v>
      </c>
      <c r="AL11" s="17">
        <v>0.29883514701889702</v>
      </c>
      <c r="AM11" s="17">
        <v>0.36104939251094198</v>
      </c>
      <c r="AN11" s="17">
        <v>0.32568347878998599</v>
      </c>
      <c r="AO11" s="17"/>
      <c r="AP11" s="17">
        <v>0.40060572043496701</v>
      </c>
      <c r="AQ11" s="17">
        <v>0.28572549286740101</v>
      </c>
      <c r="AR11" s="17">
        <v>0.24226971073714201</v>
      </c>
      <c r="AS11" s="17"/>
      <c r="AT11" s="17">
        <v>0.32659179139202599</v>
      </c>
      <c r="AU11" s="17">
        <v>0.32047297893655002</v>
      </c>
      <c r="AV11" s="17">
        <v>0.32361444821771301</v>
      </c>
      <c r="AW11" s="17">
        <v>0.36086061784867801</v>
      </c>
      <c r="AX11" s="17">
        <v>0.27372007000245302</v>
      </c>
      <c r="AY11" s="17">
        <v>0.33826832413837699</v>
      </c>
    </row>
    <row r="12" spans="2:51" x14ac:dyDescent="0.35">
      <c r="B12" s="18" t="s">
        <v>385</v>
      </c>
      <c r="C12" s="17">
        <v>0.121444333334182</v>
      </c>
      <c r="D12" s="17">
        <v>0.12830023894647399</v>
      </c>
      <c r="E12" s="17">
        <v>0.11505688636343001</v>
      </c>
      <c r="F12" s="17"/>
      <c r="G12" s="17">
        <v>9.0011704143896601E-2</v>
      </c>
      <c r="H12" s="17">
        <v>0.100883436399426</v>
      </c>
      <c r="I12" s="17">
        <v>0.105772231349382</v>
      </c>
      <c r="J12" s="17">
        <v>9.7521211485247103E-2</v>
      </c>
      <c r="K12" s="17">
        <v>0.13035605549791801</v>
      </c>
      <c r="L12" s="17">
        <v>0.18133606871765201</v>
      </c>
      <c r="M12" s="17"/>
      <c r="N12" s="17">
        <v>0.123394394256616</v>
      </c>
      <c r="O12" s="17">
        <v>0.12949452284509</v>
      </c>
      <c r="P12" s="17">
        <v>0.115690237148557</v>
      </c>
      <c r="Q12" s="17">
        <v>0.117120724692485</v>
      </c>
      <c r="R12" s="17"/>
      <c r="S12" s="17">
        <v>0.14008985200681301</v>
      </c>
      <c r="T12" s="17">
        <v>0.166817983447892</v>
      </c>
      <c r="U12" s="17">
        <v>0.14563381925841901</v>
      </c>
      <c r="V12" s="17">
        <v>0.128150403060214</v>
      </c>
      <c r="W12" s="17">
        <v>0.101878733985048</v>
      </c>
      <c r="X12" s="17">
        <v>0.15707991679189501</v>
      </c>
      <c r="Y12" s="17">
        <v>0.129263982668885</v>
      </c>
      <c r="Z12" s="17">
        <v>0.13995200761905599</v>
      </c>
      <c r="AA12" s="17">
        <v>6.1524201427476999E-2</v>
      </c>
      <c r="AB12" s="17">
        <v>7.7112371164673801E-2</v>
      </c>
      <c r="AC12" s="17">
        <v>9.2326830459875095E-2</v>
      </c>
      <c r="AD12" s="17">
        <v>0</v>
      </c>
      <c r="AE12" s="17"/>
      <c r="AF12" s="17">
        <v>0.178975859449647</v>
      </c>
      <c r="AG12" s="17">
        <v>8.9294785540219496E-2</v>
      </c>
      <c r="AH12" s="17">
        <v>0.118327845581383</v>
      </c>
      <c r="AI12" s="17"/>
      <c r="AJ12" s="17">
        <v>0.17355649120121999</v>
      </c>
      <c r="AK12" s="17">
        <v>6.8251863657284695E-2</v>
      </c>
      <c r="AL12" s="17">
        <v>0.103347992389518</v>
      </c>
      <c r="AM12" s="17">
        <v>0.15108258733207999</v>
      </c>
      <c r="AN12" s="17">
        <v>0.122882164329181</v>
      </c>
      <c r="AO12" s="17"/>
      <c r="AP12" s="17">
        <v>0.174015277436148</v>
      </c>
      <c r="AQ12" s="17">
        <v>8.3570024941994003E-2</v>
      </c>
      <c r="AR12" s="17">
        <v>9.5754171264212096E-2</v>
      </c>
      <c r="AS12" s="17"/>
      <c r="AT12" s="17">
        <v>0.157779628674659</v>
      </c>
      <c r="AU12" s="17">
        <v>0.13253634168605</v>
      </c>
      <c r="AV12" s="17">
        <v>7.1561743046405502E-2</v>
      </c>
      <c r="AW12" s="17">
        <v>8.5404296479976202E-2</v>
      </c>
      <c r="AX12" s="17">
        <v>9.5977407790389394E-2</v>
      </c>
      <c r="AY12" s="17">
        <v>4.2094657621284497E-2</v>
      </c>
    </row>
    <row r="13" spans="2:51" x14ac:dyDescent="0.35">
      <c r="B13" s="18" t="s">
        <v>386</v>
      </c>
      <c r="C13" s="17">
        <v>0.1175284442642</v>
      </c>
      <c r="D13" s="17">
        <v>0.10941535830374401</v>
      </c>
      <c r="E13" s="17">
        <v>0.12577885008779</v>
      </c>
      <c r="F13" s="17"/>
      <c r="G13" s="17">
        <v>5.5880898369229201E-2</v>
      </c>
      <c r="H13" s="17">
        <v>6.1638947101133601E-2</v>
      </c>
      <c r="I13" s="17">
        <v>7.3804109834009299E-2</v>
      </c>
      <c r="J13" s="17">
        <v>0.16102257189345801</v>
      </c>
      <c r="K13" s="17">
        <v>0.160138747112406</v>
      </c>
      <c r="L13" s="17">
        <v>0.18236843665143601</v>
      </c>
      <c r="M13" s="17"/>
      <c r="N13" s="17">
        <v>0.10696509551167099</v>
      </c>
      <c r="O13" s="17">
        <v>0.10582943630132099</v>
      </c>
      <c r="P13" s="17">
        <v>0.10959055292422699</v>
      </c>
      <c r="Q13" s="17">
        <v>0.146442101138543</v>
      </c>
      <c r="R13" s="17"/>
      <c r="S13" s="17">
        <v>7.07241315731926E-2</v>
      </c>
      <c r="T13" s="17">
        <v>9.4536559225308806E-2</v>
      </c>
      <c r="U13" s="17">
        <v>0.18291974809492201</v>
      </c>
      <c r="V13" s="17">
        <v>0.123846900336691</v>
      </c>
      <c r="W13" s="17">
        <v>0.13560745201327501</v>
      </c>
      <c r="X13" s="17">
        <v>0.11540335544894501</v>
      </c>
      <c r="Y13" s="17">
        <v>8.38857722995765E-2</v>
      </c>
      <c r="Z13" s="17">
        <v>2.8305182938085101E-2</v>
      </c>
      <c r="AA13" s="17">
        <v>0.152486873839105</v>
      </c>
      <c r="AB13" s="17">
        <v>0.17806676327198601</v>
      </c>
      <c r="AC13" s="17">
        <v>9.0081638657288896E-2</v>
      </c>
      <c r="AD13" s="17">
        <v>0.21284661743314701</v>
      </c>
      <c r="AE13" s="17"/>
      <c r="AF13" s="17">
        <v>0.15704268507841199</v>
      </c>
      <c r="AG13" s="17">
        <v>8.8378287616808299E-2</v>
      </c>
      <c r="AH13" s="17">
        <v>0.133272149175891</v>
      </c>
      <c r="AI13" s="17"/>
      <c r="AJ13" s="17">
        <v>0.16729164077370601</v>
      </c>
      <c r="AK13" s="17">
        <v>5.84599258809025E-2</v>
      </c>
      <c r="AL13" s="17">
        <v>8.6654301676481693E-2</v>
      </c>
      <c r="AM13" s="17">
        <v>9.3087620830120704E-2</v>
      </c>
      <c r="AN13" s="17">
        <v>0.15908723857964599</v>
      </c>
      <c r="AO13" s="17"/>
      <c r="AP13" s="17">
        <v>0.11811227449625999</v>
      </c>
      <c r="AQ13" s="17">
        <v>7.1784132615999793E-2</v>
      </c>
      <c r="AR13" s="17">
        <v>9.7835678066956505E-2</v>
      </c>
      <c r="AS13" s="17"/>
      <c r="AT13" s="17">
        <v>0.15374428933821399</v>
      </c>
      <c r="AU13" s="17">
        <v>9.5725004102969899E-2</v>
      </c>
      <c r="AV13" s="17">
        <v>0.14672451948165599</v>
      </c>
      <c r="AW13" s="17">
        <v>0.152752468497863</v>
      </c>
      <c r="AX13" s="17">
        <v>5.5039362580728099E-2</v>
      </c>
      <c r="AY13" s="17">
        <v>4.7510171999322497E-2</v>
      </c>
    </row>
    <row r="14" spans="2:51" x14ac:dyDescent="0.35">
      <c r="B14" s="18" t="s">
        <v>72</v>
      </c>
      <c r="C14" s="17">
        <v>4.5414236183683898E-2</v>
      </c>
      <c r="D14" s="17">
        <v>3.6977024569504198E-2</v>
      </c>
      <c r="E14" s="17">
        <v>5.3790888066043603E-2</v>
      </c>
      <c r="F14" s="17"/>
      <c r="G14" s="17">
        <v>3.1980740340127899E-2</v>
      </c>
      <c r="H14" s="17">
        <v>5.9825801294105398E-2</v>
      </c>
      <c r="I14" s="17">
        <v>6.1340164858431398E-2</v>
      </c>
      <c r="J14" s="17">
        <v>4.43871047430704E-2</v>
      </c>
      <c r="K14" s="17">
        <v>3.3189273127428399E-2</v>
      </c>
      <c r="L14" s="17">
        <v>3.6136815871655598E-2</v>
      </c>
      <c r="M14" s="17"/>
      <c r="N14" s="17">
        <v>6.1139388486151297E-3</v>
      </c>
      <c r="O14" s="17">
        <v>5.0264279926981001E-2</v>
      </c>
      <c r="P14" s="17">
        <v>5.5790034107306402E-2</v>
      </c>
      <c r="Q14" s="17">
        <v>6.9294172992629494E-2</v>
      </c>
      <c r="R14" s="17"/>
      <c r="S14" s="17">
        <v>2.9810104602445101E-2</v>
      </c>
      <c r="T14" s="17">
        <v>4.1013824213443698E-2</v>
      </c>
      <c r="U14" s="17">
        <v>4.1082910831580902E-2</v>
      </c>
      <c r="V14" s="17">
        <v>3.32240512430284E-2</v>
      </c>
      <c r="W14" s="17">
        <v>0</v>
      </c>
      <c r="X14" s="17">
        <v>5.9493274583647601E-2</v>
      </c>
      <c r="Y14" s="17">
        <v>0.133376109199284</v>
      </c>
      <c r="Z14" s="17">
        <v>5.6366300227262099E-2</v>
      </c>
      <c r="AA14" s="17">
        <v>8.4378296688660898E-2</v>
      </c>
      <c r="AB14" s="17">
        <v>1.42867737519695E-2</v>
      </c>
      <c r="AC14" s="17">
        <v>0</v>
      </c>
      <c r="AD14" s="17">
        <v>0</v>
      </c>
      <c r="AE14" s="17"/>
      <c r="AF14" s="17">
        <v>3.7363952076471398E-2</v>
      </c>
      <c r="AG14" s="17">
        <v>2.7070077389155799E-2</v>
      </c>
      <c r="AH14" s="17">
        <v>8.9059979037530906E-2</v>
      </c>
      <c r="AI14" s="17"/>
      <c r="AJ14" s="17">
        <v>3.5714641190875099E-2</v>
      </c>
      <c r="AK14" s="17">
        <v>3.5665009615481899E-2</v>
      </c>
      <c r="AL14" s="17">
        <v>4.8138968937356801E-2</v>
      </c>
      <c r="AM14" s="17">
        <v>0</v>
      </c>
      <c r="AN14" s="17">
        <v>8.9503664273168304E-2</v>
      </c>
      <c r="AO14" s="17"/>
      <c r="AP14" s="17">
        <v>3.06368911855995E-2</v>
      </c>
      <c r="AQ14" s="17">
        <v>2.4545848312643399E-2</v>
      </c>
      <c r="AR14" s="17">
        <v>5.6039431107057301E-2</v>
      </c>
      <c r="AS14" s="17"/>
      <c r="AT14" s="17">
        <v>3.5371136274211297E-2</v>
      </c>
      <c r="AU14" s="17">
        <v>5.7507105582450403E-2</v>
      </c>
      <c r="AV14" s="17">
        <v>0.10948322879801201</v>
      </c>
      <c r="AW14" s="17">
        <v>4.5510046110829802E-2</v>
      </c>
      <c r="AX14" s="17">
        <v>2.3521737607253498E-2</v>
      </c>
      <c r="AY14" s="17">
        <v>4.3498467747943297E-2</v>
      </c>
    </row>
    <row r="15" spans="2:51" x14ac:dyDescent="0.35">
      <c r="B15" s="18" t="s">
        <v>387</v>
      </c>
      <c r="C15" s="20">
        <v>0.394087244027643</v>
      </c>
      <c r="D15" s="20">
        <v>0.40532293742537201</v>
      </c>
      <c r="E15" s="20">
        <v>0.38413572954743802</v>
      </c>
      <c r="F15" s="20"/>
      <c r="G15" s="20">
        <v>0.57866186202465497</v>
      </c>
      <c r="H15" s="20">
        <v>0.411587755063056</v>
      </c>
      <c r="I15" s="20">
        <v>0.46066370831832898</v>
      </c>
      <c r="J15" s="20">
        <v>0.34015405134632098</v>
      </c>
      <c r="K15" s="20">
        <v>0.32290129890233199</v>
      </c>
      <c r="L15" s="20">
        <v>0.29119323171301398</v>
      </c>
      <c r="M15" s="20"/>
      <c r="N15" s="20">
        <v>0.46290208130501298</v>
      </c>
      <c r="O15" s="20">
        <v>0.40038638878767002</v>
      </c>
      <c r="P15" s="20">
        <v>0.417180292488875</v>
      </c>
      <c r="Q15" s="20">
        <v>0.30522060618424202</v>
      </c>
      <c r="R15" s="20"/>
      <c r="S15" s="20">
        <v>0.41145825984308099</v>
      </c>
      <c r="T15" s="20">
        <v>0.35294657748411101</v>
      </c>
      <c r="U15" s="20">
        <v>0.33325747013094997</v>
      </c>
      <c r="V15" s="20">
        <v>0.377193709799233</v>
      </c>
      <c r="W15" s="20">
        <v>0.428407794122175</v>
      </c>
      <c r="X15" s="20">
        <v>0.41003132885945798</v>
      </c>
      <c r="Y15" s="20">
        <v>0.38810858195582598</v>
      </c>
      <c r="Z15" s="20">
        <v>0.39240979932346198</v>
      </c>
      <c r="AA15" s="20">
        <v>0.419771089759709</v>
      </c>
      <c r="AB15" s="20">
        <v>0.36595269283562398</v>
      </c>
      <c r="AC15" s="20">
        <v>0.48284941308906398</v>
      </c>
      <c r="AD15" s="20">
        <v>0.45904947246076999</v>
      </c>
      <c r="AE15" s="20"/>
      <c r="AF15" s="20">
        <v>0.30017845209029198</v>
      </c>
      <c r="AG15" s="20">
        <v>0.47618809312525401</v>
      </c>
      <c r="AH15" s="20">
        <v>0.28677230423633499</v>
      </c>
      <c r="AI15" s="20"/>
      <c r="AJ15" s="20">
        <v>0.242981161815774</v>
      </c>
      <c r="AK15" s="20">
        <v>0.56585603902909898</v>
      </c>
      <c r="AL15" s="20">
        <v>0.46302358997774701</v>
      </c>
      <c r="AM15" s="20">
        <v>0.39478039932685699</v>
      </c>
      <c r="AN15" s="20">
        <v>0.30284345402801899</v>
      </c>
      <c r="AO15" s="20"/>
      <c r="AP15" s="20">
        <v>0.27662983644702499</v>
      </c>
      <c r="AQ15" s="20">
        <v>0.53437450126196195</v>
      </c>
      <c r="AR15" s="20">
        <v>0.50810100882463205</v>
      </c>
      <c r="AS15" s="20"/>
      <c r="AT15" s="20">
        <v>0.32651315432088901</v>
      </c>
      <c r="AU15" s="20">
        <v>0.39375856969197898</v>
      </c>
      <c r="AV15" s="20">
        <v>0.34861606045621402</v>
      </c>
      <c r="AW15" s="20">
        <v>0.35547257106265401</v>
      </c>
      <c r="AX15" s="20">
        <v>0.55174142201917598</v>
      </c>
      <c r="AY15" s="20">
        <v>0.52862837849307198</v>
      </c>
    </row>
    <row r="16" spans="2:51" x14ac:dyDescent="0.35">
      <c r="B16" s="18" t="s">
        <v>388</v>
      </c>
      <c r="C16" s="20">
        <v>0.23897277759838301</v>
      </c>
      <c r="D16" s="20">
        <v>0.23771559725021801</v>
      </c>
      <c r="E16" s="20">
        <v>0.24083573645122</v>
      </c>
      <c r="F16" s="20"/>
      <c r="G16" s="20">
        <v>0.145892602513126</v>
      </c>
      <c r="H16" s="20">
        <v>0.162522383500559</v>
      </c>
      <c r="I16" s="20">
        <v>0.179576341183392</v>
      </c>
      <c r="J16" s="20">
        <v>0.25854378337870498</v>
      </c>
      <c r="K16" s="20">
        <v>0.29049480261032301</v>
      </c>
      <c r="L16" s="20">
        <v>0.36370450536908799</v>
      </c>
      <c r="M16" s="20"/>
      <c r="N16" s="20">
        <v>0.23035948976828699</v>
      </c>
      <c r="O16" s="20">
        <v>0.23532395914641199</v>
      </c>
      <c r="P16" s="20">
        <v>0.22528079007278401</v>
      </c>
      <c r="Q16" s="20">
        <v>0.26356282583102703</v>
      </c>
      <c r="R16" s="20"/>
      <c r="S16" s="20">
        <v>0.210813983580006</v>
      </c>
      <c r="T16" s="20">
        <v>0.26135454267320002</v>
      </c>
      <c r="U16" s="20">
        <v>0.32855356735334201</v>
      </c>
      <c r="V16" s="20">
        <v>0.25199730339690501</v>
      </c>
      <c r="W16" s="20">
        <v>0.237486185998323</v>
      </c>
      <c r="X16" s="20">
        <v>0.27248327224084001</v>
      </c>
      <c r="Y16" s="20">
        <v>0.213149754968462</v>
      </c>
      <c r="Z16" s="20">
        <v>0.168257190557141</v>
      </c>
      <c r="AA16" s="20">
        <v>0.214011075266582</v>
      </c>
      <c r="AB16" s="20">
        <v>0.25517913443666002</v>
      </c>
      <c r="AC16" s="20">
        <v>0.18240846911716399</v>
      </c>
      <c r="AD16" s="20">
        <v>0.21284661743314701</v>
      </c>
      <c r="AE16" s="20"/>
      <c r="AF16" s="20">
        <v>0.33601854452805902</v>
      </c>
      <c r="AG16" s="20">
        <v>0.17767307315702799</v>
      </c>
      <c r="AH16" s="20">
        <v>0.25159999475727501</v>
      </c>
      <c r="AI16" s="20"/>
      <c r="AJ16" s="20">
        <v>0.34084813197492603</v>
      </c>
      <c r="AK16" s="20">
        <v>0.12671178953818699</v>
      </c>
      <c r="AL16" s="20">
        <v>0.190002294065999</v>
      </c>
      <c r="AM16" s="20">
        <v>0.244170208162201</v>
      </c>
      <c r="AN16" s="20">
        <v>0.28196940290882599</v>
      </c>
      <c r="AO16" s="20"/>
      <c r="AP16" s="20">
        <v>0.29212755193240902</v>
      </c>
      <c r="AQ16" s="20">
        <v>0.155354157557994</v>
      </c>
      <c r="AR16" s="20">
        <v>0.19358984933116899</v>
      </c>
      <c r="AS16" s="20"/>
      <c r="AT16" s="20">
        <v>0.31152391801287399</v>
      </c>
      <c r="AU16" s="20">
        <v>0.22826134578901999</v>
      </c>
      <c r="AV16" s="20">
        <v>0.21828626252806099</v>
      </c>
      <c r="AW16" s="20">
        <v>0.238156764977839</v>
      </c>
      <c r="AX16" s="20">
        <v>0.15101677037111699</v>
      </c>
      <c r="AY16" s="20">
        <v>8.9604829620606993E-2</v>
      </c>
    </row>
    <row r="17" spans="2:51" x14ac:dyDescent="0.35">
      <c r="B17" s="18" t="s">
        <v>86</v>
      </c>
      <c r="C17" s="21">
        <v>0.15511446642926099</v>
      </c>
      <c r="D17" s="21">
        <v>0.167607340175154</v>
      </c>
      <c r="E17" s="21">
        <v>0.14329999309621699</v>
      </c>
      <c r="F17" s="21"/>
      <c r="G17" s="21">
        <v>0.43276925951153</v>
      </c>
      <c r="H17" s="21">
        <v>0.249065371562496</v>
      </c>
      <c r="I17" s="21">
        <v>0.28108736713493798</v>
      </c>
      <c r="J17" s="21">
        <v>8.1610267967615793E-2</v>
      </c>
      <c r="K17" s="21">
        <v>3.2406496292008501E-2</v>
      </c>
      <c r="L17" s="21">
        <v>-7.2511273656073794E-2</v>
      </c>
      <c r="M17" s="21"/>
      <c r="N17" s="21">
        <v>0.23254259153672599</v>
      </c>
      <c r="O17" s="21">
        <v>0.165062429641259</v>
      </c>
      <c r="P17" s="21">
        <v>0.19189950241609099</v>
      </c>
      <c r="Q17" s="21">
        <v>4.1657780353214699E-2</v>
      </c>
      <c r="R17" s="21"/>
      <c r="S17" s="21">
        <v>0.20064427626307499</v>
      </c>
      <c r="T17" s="21">
        <v>9.15920348109103E-2</v>
      </c>
      <c r="U17" s="21">
        <v>4.7039027776076799E-3</v>
      </c>
      <c r="V17" s="21">
        <v>0.12519640640232799</v>
      </c>
      <c r="W17" s="21">
        <v>0.190921608123852</v>
      </c>
      <c r="X17" s="21">
        <v>0.13754805661861799</v>
      </c>
      <c r="Y17" s="21">
        <v>0.17495882698736401</v>
      </c>
      <c r="Z17" s="21">
        <v>0.22415260876632101</v>
      </c>
      <c r="AA17" s="21">
        <v>0.205760014493127</v>
      </c>
      <c r="AB17" s="21">
        <v>0.11077355839896399</v>
      </c>
      <c r="AC17" s="21">
        <v>0.30044094397190002</v>
      </c>
      <c r="AD17" s="21">
        <v>0.24620285502762301</v>
      </c>
      <c r="AE17" s="21"/>
      <c r="AF17" s="21">
        <v>-3.5840092437767403E-2</v>
      </c>
      <c r="AG17" s="21">
        <v>0.29851501996822599</v>
      </c>
      <c r="AH17" s="21">
        <v>3.51723094790602E-2</v>
      </c>
      <c r="AI17" s="21"/>
      <c r="AJ17" s="21">
        <v>-9.78669701591528E-2</v>
      </c>
      <c r="AK17" s="21">
        <v>0.43914424949091202</v>
      </c>
      <c r="AL17" s="21">
        <v>0.27302129591174801</v>
      </c>
      <c r="AM17" s="21">
        <v>0.15061019116465599</v>
      </c>
      <c r="AN17" s="21">
        <v>2.0874051119192698E-2</v>
      </c>
      <c r="AO17" s="21"/>
      <c r="AP17" s="21">
        <v>-1.54977154853838E-2</v>
      </c>
      <c r="AQ17" s="21">
        <v>0.37902034370396798</v>
      </c>
      <c r="AR17" s="21">
        <v>0.31451115949346298</v>
      </c>
      <c r="AS17" s="21"/>
      <c r="AT17" s="21">
        <v>1.4989236308015699E-2</v>
      </c>
      <c r="AU17" s="21">
        <v>0.16549722390296001</v>
      </c>
      <c r="AV17" s="21">
        <v>0.130329797928152</v>
      </c>
      <c r="AW17" s="21">
        <v>0.117315806084815</v>
      </c>
      <c r="AX17" s="21">
        <v>0.40072465164805898</v>
      </c>
      <c r="AY17" s="21">
        <v>0.43902354887246497</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Y22"/>
  <sheetViews>
    <sheetView showGridLines="0" workbookViewId="0">
      <pane xSplit="2" topLeftCell="C1" activePane="topRight" state="frozen"/>
      <selection activeCell="B19" sqref="B19"/>
      <selection pane="topRight" activeCell="E14" sqref="E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0.14020593983480201</v>
      </c>
      <c r="D9" s="17">
        <v>0.13132974913244699</v>
      </c>
      <c r="E9" s="17">
        <v>0.14926314010915001</v>
      </c>
      <c r="F9" s="17"/>
      <c r="G9" s="17">
        <v>0.168530028789903</v>
      </c>
      <c r="H9" s="17">
        <v>0.22626955017839601</v>
      </c>
      <c r="I9" s="17">
        <v>0.139218582495577</v>
      </c>
      <c r="J9" s="17">
        <v>0.11071756221224401</v>
      </c>
      <c r="K9" s="17">
        <v>0.107195501484979</v>
      </c>
      <c r="L9" s="17">
        <v>9.2015920520990099E-2</v>
      </c>
      <c r="M9" s="17"/>
      <c r="N9" s="17">
        <v>0.160971685443031</v>
      </c>
      <c r="O9" s="17">
        <v>0.157338538189113</v>
      </c>
      <c r="P9" s="17">
        <v>0.137257370165209</v>
      </c>
      <c r="Q9" s="17">
        <v>0.10679470419166601</v>
      </c>
      <c r="R9" s="17"/>
      <c r="S9" s="17">
        <v>0.149004574610035</v>
      </c>
      <c r="T9" s="17">
        <v>9.2967203586931002E-2</v>
      </c>
      <c r="U9" s="17">
        <v>0.103013398062589</v>
      </c>
      <c r="V9" s="17">
        <v>0.18027296914354399</v>
      </c>
      <c r="W9" s="17">
        <v>0.121568826447899</v>
      </c>
      <c r="X9" s="17">
        <v>0.23539217707375101</v>
      </c>
      <c r="Y9" s="17">
        <v>0.154752006003049</v>
      </c>
      <c r="Z9" s="17">
        <v>0.11968956687891</v>
      </c>
      <c r="AA9" s="17">
        <v>0.13299563033767101</v>
      </c>
      <c r="AB9" s="17">
        <v>0.130241648285913</v>
      </c>
      <c r="AC9" s="17">
        <v>0.10447602130787501</v>
      </c>
      <c r="AD9" s="17">
        <v>0.111133656276906</v>
      </c>
      <c r="AE9" s="17"/>
      <c r="AF9" s="17">
        <v>0.153807127303938</v>
      </c>
      <c r="AG9" s="17">
        <v>0.132923802507498</v>
      </c>
      <c r="AH9" s="17">
        <v>0.132817423747213</v>
      </c>
      <c r="AI9" s="17"/>
      <c r="AJ9" s="17">
        <v>0.13753042959919701</v>
      </c>
      <c r="AK9" s="17">
        <v>0.147620834271493</v>
      </c>
      <c r="AL9" s="17">
        <v>0.115099060605193</v>
      </c>
      <c r="AM9" s="17">
        <v>0.28654913612629601</v>
      </c>
      <c r="AN9" s="17">
        <v>0.116284810670417</v>
      </c>
      <c r="AO9" s="17"/>
      <c r="AP9" s="17">
        <v>0.120234254699966</v>
      </c>
      <c r="AQ9" s="17">
        <v>0.179558333360642</v>
      </c>
      <c r="AR9" s="17">
        <v>0.18456594199328999</v>
      </c>
      <c r="AS9" s="17"/>
      <c r="AT9" s="17">
        <v>0.13117088153687101</v>
      </c>
      <c r="AU9" s="17">
        <v>9.0396615711480596E-2</v>
      </c>
      <c r="AV9" s="17">
        <v>0.16540356055421701</v>
      </c>
      <c r="AW9" s="17">
        <v>0.103741726063863</v>
      </c>
      <c r="AX9" s="17">
        <v>0.21464505645645299</v>
      </c>
      <c r="AY9" s="17">
        <v>0.23660220319091199</v>
      </c>
    </row>
    <row r="10" spans="2:51" x14ac:dyDescent="0.35">
      <c r="B10" s="18" t="s">
        <v>383</v>
      </c>
      <c r="C10" s="17">
        <v>0.43898568609198502</v>
      </c>
      <c r="D10" s="17">
        <v>0.45172242492530701</v>
      </c>
      <c r="E10" s="17">
        <v>0.42768416791665798</v>
      </c>
      <c r="F10" s="17"/>
      <c r="G10" s="17">
        <v>0.38789448280827898</v>
      </c>
      <c r="H10" s="17">
        <v>0.39013491810009399</v>
      </c>
      <c r="I10" s="17">
        <v>0.380837211428597</v>
      </c>
      <c r="J10" s="17">
        <v>0.457964202931959</v>
      </c>
      <c r="K10" s="17">
        <v>0.54397700487521505</v>
      </c>
      <c r="L10" s="17">
        <v>0.48654153897607599</v>
      </c>
      <c r="M10" s="17"/>
      <c r="N10" s="17">
        <v>0.488495173070363</v>
      </c>
      <c r="O10" s="17">
        <v>0.42401241431192599</v>
      </c>
      <c r="P10" s="17">
        <v>0.41615075883033198</v>
      </c>
      <c r="Q10" s="17">
        <v>0.42330475581962301</v>
      </c>
      <c r="R10" s="17"/>
      <c r="S10" s="17">
        <v>0.40952498599860199</v>
      </c>
      <c r="T10" s="17">
        <v>0.51747935916057197</v>
      </c>
      <c r="U10" s="17">
        <v>0.50697103792368103</v>
      </c>
      <c r="V10" s="17">
        <v>0.325235613310003</v>
      </c>
      <c r="W10" s="17">
        <v>0.44476597903320902</v>
      </c>
      <c r="X10" s="17">
        <v>0.33619807636451199</v>
      </c>
      <c r="Y10" s="17">
        <v>0.41191794488068301</v>
      </c>
      <c r="Z10" s="17">
        <v>0.50219095931075597</v>
      </c>
      <c r="AA10" s="17">
        <v>0.435833995615999</v>
      </c>
      <c r="AB10" s="17">
        <v>0.47365692101540602</v>
      </c>
      <c r="AC10" s="17">
        <v>0.51353083084138196</v>
      </c>
      <c r="AD10" s="17">
        <v>0.44744058205547699</v>
      </c>
      <c r="AE10" s="17"/>
      <c r="AF10" s="17">
        <v>0.40309525784533001</v>
      </c>
      <c r="AG10" s="17">
        <v>0.491311819297513</v>
      </c>
      <c r="AH10" s="17">
        <v>0.366964588609343</v>
      </c>
      <c r="AI10" s="17"/>
      <c r="AJ10" s="17">
        <v>0.43440702913934498</v>
      </c>
      <c r="AK10" s="17">
        <v>0.404887349538819</v>
      </c>
      <c r="AL10" s="17">
        <v>0.62990796410125105</v>
      </c>
      <c r="AM10" s="17">
        <v>0.30303635580898702</v>
      </c>
      <c r="AN10" s="17">
        <v>0.39899314075307402</v>
      </c>
      <c r="AO10" s="17"/>
      <c r="AP10" s="17">
        <v>0.40703733524829799</v>
      </c>
      <c r="AQ10" s="17">
        <v>0.44061625033229002</v>
      </c>
      <c r="AR10" s="17">
        <v>0.54493147861985902</v>
      </c>
      <c r="AS10" s="17"/>
      <c r="AT10" s="17">
        <v>0.49981136406483401</v>
      </c>
      <c r="AU10" s="17">
        <v>0.431774137523669</v>
      </c>
      <c r="AV10" s="17">
        <v>0.25351127979545202</v>
      </c>
      <c r="AW10" s="17">
        <v>0.33966928051297601</v>
      </c>
      <c r="AX10" s="17">
        <v>0.46360305981653899</v>
      </c>
      <c r="AY10" s="17">
        <v>0.43974159105514099</v>
      </c>
    </row>
    <row r="11" spans="2:51" x14ac:dyDescent="0.35">
      <c r="B11" s="18" t="s">
        <v>384</v>
      </c>
      <c r="C11" s="17">
        <v>0.26370899941279202</v>
      </c>
      <c r="D11" s="17">
        <v>0.24756962270069</v>
      </c>
      <c r="E11" s="17">
        <v>0.280200736833566</v>
      </c>
      <c r="F11" s="17"/>
      <c r="G11" s="17">
        <v>0.25380761574076699</v>
      </c>
      <c r="H11" s="17">
        <v>0.25468731309944298</v>
      </c>
      <c r="I11" s="17">
        <v>0.29434749761377799</v>
      </c>
      <c r="J11" s="17">
        <v>0.227615127638638</v>
      </c>
      <c r="K11" s="17">
        <v>0.223653517296203</v>
      </c>
      <c r="L11" s="17">
        <v>0.29873024613478899</v>
      </c>
      <c r="M11" s="17"/>
      <c r="N11" s="17">
        <v>0.24068485273321599</v>
      </c>
      <c r="O11" s="17">
        <v>0.24805167584362101</v>
      </c>
      <c r="P11" s="17">
        <v>0.29201053304006902</v>
      </c>
      <c r="Q11" s="17">
        <v>0.27847765989301598</v>
      </c>
      <c r="R11" s="17"/>
      <c r="S11" s="17">
        <v>0.247543383377612</v>
      </c>
      <c r="T11" s="17">
        <v>0.27605937650388201</v>
      </c>
      <c r="U11" s="17">
        <v>0.24906051896615899</v>
      </c>
      <c r="V11" s="17">
        <v>0.353629756688699</v>
      </c>
      <c r="W11" s="17">
        <v>0.27353666464222498</v>
      </c>
      <c r="X11" s="17">
        <v>0.27445714330812199</v>
      </c>
      <c r="Y11" s="17">
        <v>0.24782129822340501</v>
      </c>
      <c r="Z11" s="17">
        <v>0.233671316575571</v>
      </c>
      <c r="AA11" s="17">
        <v>0.24420136481756599</v>
      </c>
      <c r="AB11" s="17">
        <v>0.21453999803672499</v>
      </c>
      <c r="AC11" s="17">
        <v>0.297860134969402</v>
      </c>
      <c r="AD11" s="17">
        <v>0.33674577840772002</v>
      </c>
      <c r="AE11" s="17"/>
      <c r="AF11" s="17">
        <v>0.30863228830398598</v>
      </c>
      <c r="AG11" s="17">
        <v>0.22514568296885301</v>
      </c>
      <c r="AH11" s="17">
        <v>0.31567745094107902</v>
      </c>
      <c r="AI11" s="17"/>
      <c r="AJ11" s="17">
        <v>0.29654340546164998</v>
      </c>
      <c r="AK11" s="17">
        <v>0.28658437845044699</v>
      </c>
      <c r="AL11" s="17">
        <v>0.16811002000446501</v>
      </c>
      <c r="AM11" s="17">
        <v>0.41041450806471702</v>
      </c>
      <c r="AN11" s="17">
        <v>0.28543134523978198</v>
      </c>
      <c r="AO11" s="17"/>
      <c r="AP11" s="17">
        <v>0.34200605705054898</v>
      </c>
      <c r="AQ11" s="17">
        <v>0.236883388415802</v>
      </c>
      <c r="AR11" s="17">
        <v>0.19182830928761199</v>
      </c>
      <c r="AS11" s="17"/>
      <c r="AT11" s="17">
        <v>0.23455172838365701</v>
      </c>
      <c r="AU11" s="17">
        <v>0.29985470061008401</v>
      </c>
      <c r="AV11" s="17">
        <v>0.263493900988296</v>
      </c>
      <c r="AW11" s="17">
        <v>0.39167748570880101</v>
      </c>
      <c r="AX11" s="17">
        <v>0.229931557138772</v>
      </c>
      <c r="AY11" s="17">
        <v>0.192170318007093</v>
      </c>
    </row>
    <row r="12" spans="2:51" x14ac:dyDescent="0.35">
      <c r="B12" s="18" t="s">
        <v>385</v>
      </c>
      <c r="C12" s="17">
        <v>6.3130909445411804E-2</v>
      </c>
      <c r="D12" s="17">
        <v>7.72002279987552E-2</v>
      </c>
      <c r="E12" s="17">
        <v>4.9530231795392898E-2</v>
      </c>
      <c r="F12" s="17"/>
      <c r="G12" s="17">
        <v>0.103091332854148</v>
      </c>
      <c r="H12" s="17">
        <v>7.8686418901871696E-2</v>
      </c>
      <c r="I12" s="17">
        <v>8.7149326230189603E-2</v>
      </c>
      <c r="J12" s="17">
        <v>3.4212841141156101E-2</v>
      </c>
      <c r="K12" s="17">
        <v>2.3213065475649702E-2</v>
      </c>
      <c r="L12" s="17">
        <v>4.86170743807251E-2</v>
      </c>
      <c r="M12" s="17"/>
      <c r="N12" s="17">
        <v>4.3164437311681798E-2</v>
      </c>
      <c r="O12" s="17">
        <v>8.0777601288182996E-2</v>
      </c>
      <c r="P12" s="17">
        <v>6.02690226158668E-2</v>
      </c>
      <c r="Q12" s="17">
        <v>6.7307397397684002E-2</v>
      </c>
      <c r="R12" s="17"/>
      <c r="S12" s="17">
        <v>8.31566833896666E-2</v>
      </c>
      <c r="T12" s="17">
        <v>7.1768020648649899E-2</v>
      </c>
      <c r="U12" s="17">
        <v>4.1025789494421198E-2</v>
      </c>
      <c r="V12" s="17">
        <v>7.0274299699409098E-2</v>
      </c>
      <c r="W12" s="17">
        <v>0.10196710428009199</v>
      </c>
      <c r="X12" s="17">
        <v>7.9159852360515898E-2</v>
      </c>
      <c r="Y12" s="17">
        <v>3.3927448801877903E-2</v>
      </c>
      <c r="Z12" s="17">
        <v>6.0889528488039503E-2</v>
      </c>
      <c r="AA12" s="17">
        <v>4.8311994625802997E-2</v>
      </c>
      <c r="AB12" s="17">
        <v>4.6692643542135898E-2</v>
      </c>
      <c r="AC12" s="17">
        <v>5.5287971176984703E-2</v>
      </c>
      <c r="AD12" s="17">
        <v>0</v>
      </c>
      <c r="AE12" s="17"/>
      <c r="AF12" s="17">
        <v>5.8919177311142497E-2</v>
      </c>
      <c r="AG12" s="17">
        <v>6.0032997405666699E-2</v>
      </c>
      <c r="AH12" s="17">
        <v>4.22012248410253E-2</v>
      </c>
      <c r="AI12" s="17"/>
      <c r="AJ12" s="17">
        <v>4.7373080951369599E-2</v>
      </c>
      <c r="AK12" s="17">
        <v>8.2533806716695995E-2</v>
      </c>
      <c r="AL12" s="17">
        <v>1.71456420943716E-2</v>
      </c>
      <c r="AM12" s="17">
        <v>0</v>
      </c>
      <c r="AN12" s="17">
        <v>6.9321555984976996E-2</v>
      </c>
      <c r="AO12" s="17"/>
      <c r="AP12" s="17">
        <v>5.32731897982592E-2</v>
      </c>
      <c r="AQ12" s="17">
        <v>6.84229307551594E-2</v>
      </c>
      <c r="AR12" s="17">
        <v>1.99595473302332E-2</v>
      </c>
      <c r="AS12" s="17"/>
      <c r="AT12" s="17">
        <v>5.0162534197730903E-2</v>
      </c>
      <c r="AU12" s="17">
        <v>7.8293765740354002E-2</v>
      </c>
      <c r="AV12" s="17">
        <v>0.103620007056669</v>
      </c>
      <c r="AW12" s="17">
        <v>4.9097750751249697E-2</v>
      </c>
      <c r="AX12" s="17">
        <v>4.3123462586713901E-2</v>
      </c>
      <c r="AY12" s="17">
        <v>4.9207040266073601E-2</v>
      </c>
    </row>
    <row r="13" spans="2:51" x14ac:dyDescent="0.35">
      <c r="B13" s="18" t="s">
        <v>386</v>
      </c>
      <c r="C13" s="17">
        <v>5.3296684353620699E-2</v>
      </c>
      <c r="D13" s="17">
        <v>5.6682345555316802E-2</v>
      </c>
      <c r="E13" s="17">
        <v>5.01246860529906E-2</v>
      </c>
      <c r="F13" s="17"/>
      <c r="G13" s="17">
        <v>4.4067005238307498E-2</v>
      </c>
      <c r="H13" s="17">
        <v>1.6885238378039999E-2</v>
      </c>
      <c r="I13" s="17">
        <v>5.8762721911004803E-2</v>
      </c>
      <c r="J13" s="17">
        <v>0.116402074246561</v>
      </c>
      <c r="K13" s="17">
        <v>5.9943032188577702E-2</v>
      </c>
      <c r="L13" s="17">
        <v>3.7073915400357697E-2</v>
      </c>
      <c r="M13" s="17"/>
      <c r="N13" s="17">
        <v>5.47430555804495E-2</v>
      </c>
      <c r="O13" s="17">
        <v>4.2060547357888702E-2</v>
      </c>
      <c r="P13" s="17">
        <v>5.0666940508873201E-2</v>
      </c>
      <c r="Q13" s="17">
        <v>6.5557427283482197E-2</v>
      </c>
      <c r="R13" s="17"/>
      <c r="S13" s="17">
        <v>8.1047749963479104E-2</v>
      </c>
      <c r="T13" s="17">
        <v>1.07465694139167E-2</v>
      </c>
      <c r="U13" s="17">
        <v>0</v>
      </c>
      <c r="V13" s="17">
        <v>5.3716633895421403E-2</v>
      </c>
      <c r="W13" s="17">
        <v>5.8161425596574001E-2</v>
      </c>
      <c r="X13" s="17">
        <v>2.97294868473592E-2</v>
      </c>
      <c r="Y13" s="17">
        <v>3.2804600210786301E-2</v>
      </c>
      <c r="Z13" s="17">
        <v>5.6752756473988697E-2</v>
      </c>
      <c r="AA13" s="17">
        <v>6.0260264974168698E-2</v>
      </c>
      <c r="AB13" s="17">
        <v>0.13486878911982</v>
      </c>
      <c r="AC13" s="17">
        <v>2.8845041704356401E-2</v>
      </c>
      <c r="AD13" s="17">
        <v>0.104679983259898</v>
      </c>
      <c r="AE13" s="17"/>
      <c r="AF13" s="17">
        <v>3.7508006374189697E-2</v>
      </c>
      <c r="AG13" s="17">
        <v>6.54313207111063E-2</v>
      </c>
      <c r="AH13" s="17">
        <v>7.0393528834966496E-2</v>
      </c>
      <c r="AI13" s="17"/>
      <c r="AJ13" s="17">
        <v>4.03012985314199E-2</v>
      </c>
      <c r="AK13" s="17">
        <v>5.8470335123606901E-2</v>
      </c>
      <c r="AL13" s="17">
        <v>2.02225440602809E-2</v>
      </c>
      <c r="AM13" s="17">
        <v>0</v>
      </c>
      <c r="AN13" s="17">
        <v>6.08612468678877E-2</v>
      </c>
      <c r="AO13" s="17"/>
      <c r="AP13" s="17">
        <v>4.0686033912790798E-2</v>
      </c>
      <c r="AQ13" s="17">
        <v>5.0056653586037898E-2</v>
      </c>
      <c r="AR13" s="17">
        <v>2.0126998406028499E-2</v>
      </c>
      <c r="AS13" s="17"/>
      <c r="AT13" s="17">
        <v>5.0792950069579602E-2</v>
      </c>
      <c r="AU13" s="17">
        <v>5.3543410027017201E-2</v>
      </c>
      <c r="AV13" s="17">
        <v>0.104488022807355</v>
      </c>
      <c r="AW13" s="17">
        <v>6.9528528256739497E-2</v>
      </c>
      <c r="AX13" s="17">
        <v>3.2750318128349797E-2</v>
      </c>
      <c r="AY13" s="17">
        <v>3.8780379732837503E-2</v>
      </c>
    </row>
    <row r="14" spans="2:51" x14ac:dyDescent="0.35">
      <c r="B14" s="18" t="s">
        <v>72</v>
      </c>
      <c r="C14" s="17">
        <v>4.0671780861388902E-2</v>
      </c>
      <c r="D14" s="17">
        <v>3.5495629687484397E-2</v>
      </c>
      <c r="E14" s="17">
        <v>4.31970372922428E-2</v>
      </c>
      <c r="F14" s="17"/>
      <c r="G14" s="17">
        <v>4.2609534568595897E-2</v>
      </c>
      <c r="H14" s="17">
        <v>3.3336561342154701E-2</v>
      </c>
      <c r="I14" s="17">
        <v>3.9684660320853701E-2</v>
      </c>
      <c r="J14" s="17">
        <v>5.3088191829443097E-2</v>
      </c>
      <c r="K14" s="17">
        <v>4.2017878679374697E-2</v>
      </c>
      <c r="L14" s="17">
        <v>3.7021304587061897E-2</v>
      </c>
      <c r="M14" s="17"/>
      <c r="N14" s="17">
        <v>1.19407958612586E-2</v>
      </c>
      <c r="O14" s="17">
        <v>4.7759223009268E-2</v>
      </c>
      <c r="P14" s="17">
        <v>4.3645374839649503E-2</v>
      </c>
      <c r="Q14" s="17">
        <v>5.8558055414528701E-2</v>
      </c>
      <c r="R14" s="17"/>
      <c r="S14" s="17">
        <v>2.97226226606053E-2</v>
      </c>
      <c r="T14" s="17">
        <v>3.0979470686049001E-2</v>
      </c>
      <c r="U14" s="17">
        <v>9.9929255553150007E-2</v>
      </c>
      <c r="V14" s="17">
        <v>1.68707272629244E-2</v>
      </c>
      <c r="W14" s="17">
        <v>0</v>
      </c>
      <c r="X14" s="17">
        <v>4.5063264045739203E-2</v>
      </c>
      <c r="Y14" s="17">
        <v>0.118776701880199</v>
      </c>
      <c r="Z14" s="17">
        <v>2.6805872272734298E-2</v>
      </c>
      <c r="AA14" s="17">
        <v>7.8396749628792103E-2</v>
      </c>
      <c r="AB14" s="17">
        <v>0</v>
      </c>
      <c r="AC14" s="17">
        <v>0</v>
      </c>
      <c r="AD14" s="17">
        <v>0</v>
      </c>
      <c r="AE14" s="17"/>
      <c r="AF14" s="17">
        <v>3.8038142861414201E-2</v>
      </c>
      <c r="AG14" s="17">
        <v>2.5154377109362101E-2</v>
      </c>
      <c r="AH14" s="17">
        <v>7.1945783026373902E-2</v>
      </c>
      <c r="AI14" s="17"/>
      <c r="AJ14" s="17">
        <v>4.3844756317018403E-2</v>
      </c>
      <c r="AK14" s="17">
        <v>1.9903295898939299E-2</v>
      </c>
      <c r="AL14" s="17">
        <v>4.9514769134437697E-2</v>
      </c>
      <c r="AM14" s="17">
        <v>0</v>
      </c>
      <c r="AN14" s="17">
        <v>6.9107900483861701E-2</v>
      </c>
      <c r="AO14" s="17"/>
      <c r="AP14" s="17">
        <v>3.6763129290137801E-2</v>
      </c>
      <c r="AQ14" s="17">
        <v>2.44624435500682E-2</v>
      </c>
      <c r="AR14" s="17">
        <v>3.8587724362977298E-2</v>
      </c>
      <c r="AS14" s="17"/>
      <c r="AT14" s="17">
        <v>3.3510541747327302E-2</v>
      </c>
      <c r="AU14" s="17">
        <v>4.6137370387394801E-2</v>
      </c>
      <c r="AV14" s="17">
        <v>0.10948322879801201</v>
      </c>
      <c r="AW14" s="17">
        <v>4.6285228706371001E-2</v>
      </c>
      <c r="AX14" s="17">
        <v>1.5946545873172398E-2</v>
      </c>
      <c r="AY14" s="17">
        <v>4.3498467747943297E-2</v>
      </c>
    </row>
    <row r="15" spans="2:51" x14ac:dyDescent="0.35">
      <c r="B15" s="18" t="s">
        <v>387</v>
      </c>
      <c r="C15" s="20">
        <v>0.57919162592678697</v>
      </c>
      <c r="D15" s="20">
        <v>0.583052174057754</v>
      </c>
      <c r="E15" s="20">
        <v>0.57694730802580796</v>
      </c>
      <c r="F15" s="20"/>
      <c r="G15" s="20">
        <v>0.55642451159818196</v>
      </c>
      <c r="H15" s="20">
        <v>0.61640446827849105</v>
      </c>
      <c r="I15" s="20">
        <v>0.520055793924174</v>
      </c>
      <c r="J15" s="20">
        <v>0.56868176514420199</v>
      </c>
      <c r="K15" s="20">
        <v>0.65117250636019497</v>
      </c>
      <c r="L15" s="20">
        <v>0.57855745949706605</v>
      </c>
      <c r="M15" s="20"/>
      <c r="N15" s="20">
        <v>0.64946685851339403</v>
      </c>
      <c r="O15" s="20">
        <v>0.58135095250103896</v>
      </c>
      <c r="P15" s="20">
        <v>0.55340812899554204</v>
      </c>
      <c r="Q15" s="20">
        <v>0.53009946001128905</v>
      </c>
      <c r="R15" s="20"/>
      <c r="S15" s="20">
        <v>0.55852956060863701</v>
      </c>
      <c r="T15" s="20">
        <v>0.61044656274750297</v>
      </c>
      <c r="U15" s="20">
        <v>0.60998443598626995</v>
      </c>
      <c r="V15" s="20">
        <v>0.50550858245354702</v>
      </c>
      <c r="W15" s="20">
        <v>0.56633480548110904</v>
      </c>
      <c r="X15" s="20">
        <v>0.57159025343826297</v>
      </c>
      <c r="Y15" s="20">
        <v>0.56666995088373195</v>
      </c>
      <c r="Z15" s="20">
        <v>0.62188052618966605</v>
      </c>
      <c r="AA15" s="20">
        <v>0.56882962595367004</v>
      </c>
      <c r="AB15" s="20">
        <v>0.60389856930131902</v>
      </c>
      <c r="AC15" s="20">
        <v>0.61800685214925699</v>
      </c>
      <c r="AD15" s="20">
        <v>0.55857423833238196</v>
      </c>
      <c r="AE15" s="20"/>
      <c r="AF15" s="20">
        <v>0.55690238514926804</v>
      </c>
      <c r="AG15" s="20">
        <v>0.62423562180501202</v>
      </c>
      <c r="AH15" s="20">
        <v>0.499782012356556</v>
      </c>
      <c r="AI15" s="20"/>
      <c r="AJ15" s="20">
        <v>0.57193745873854196</v>
      </c>
      <c r="AK15" s="20">
        <v>0.55250818381031097</v>
      </c>
      <c r="AL15" s="20">
        <v>0.74500702470644498</v>
      </c>
      <c r="AM15" s="20">
        <v>0.58958549193528298</v>
      </c>
      <c r="AN15" s="20">
        <v>0.51527795142349098</v>
      </c>
      <c r="AO15" s="20"/>
      <c r="AP15" s="20">
        <v>0.52727158994826295</v>
      </c>
      <c r="AQ15" s="20">
        <v>0.62017458369293199</v>
      </c>
      <c r="AR15" s="20">
        <v>0.72949742061314904</v>
      </c>
      <c r="AS15" s="20"/>
      <c r="AT15" s="20">
        <v>0.63098224560170502</v>
      </c>
      <c r="AU15" s="20">
        <v>0.52217075323515005</v>
      </c>
      <c r="AV15" s="20">
        <v>0.41891484034966903</v>
      </c>
      <c r="AW15" s="20">
        <v>0.44341100657683902</v>
      </c>
      <c r="AX15" s="20">
        <v>0.67824811627299197</v>
      </c>
      <c r="AY15" s="20">
        <v>0.67634379424605295</v>
      </c>
    </row>
    <row r="16" spans="2:51" x14ac:dyDescent="0.35">
      <c r="B16" s="18" t="s">
        <v>388</v>
      </c>
      <c r="C16" s="20">
        <v>0.116427593799032</v>
      </c>
      <c r="D16" s="20">
        <v>0.13388257355407199</v>
      </c>
      <c r="E16" s="20">
        <v>9.9654917848383595E-2</v>
      </c>
      <c r="F16" s="20"/>
      <c r="G16" s="20">
        <v>0.14715833809245499</v>
      </c>
      <c r="H16" s="20">
        <v>9.5571657279911695E-2</v>
      </c>
      <c r="I16" s="20">
        <v>0.14591204814119399</v>
      </c>
      <c r="J16" s="20">
        <v>0.15061491538771701</v>
      </c>
      <c r="K16" s="20">
        <v>8.3156097664227394E-2</v>
      </c>
      <c r="L16" s="20">
        <v>8.5690989781082805E-2</v>
      </c>
      <c r="M16" s="20"/>
      <c r="N16" s="20">
        <v>9.7907492892131201E-2</v>
      </c>
      <c r="O16" s="20">
        <v>0.122838148646072</v>
      </c>
      <c r="P16" s="20">
        <v>0.11093596312473999</v>
      </c>
      <c r="Q16" s="20">
        <v>0.132864824681166</v>
      </c>
      <c r="R16" s="20"/>
      <c r="S16" s="20">
        <v>0.164204433353146</v>
      </c>
      <c r="T16" s="20">
        <v>8.2514590062566506E-2</v>
      </c>
      <c r="U16" s="20">
        <v>4.1025789494421198E-2</v>
      </c>
      <c r="V16" s="20">
        <v>0.12399093359483</v>
      </c>
      <c r="W16" s="20">
        <v>0.16012852987666601</v>
      </c>
      <c r="X16" s="20">
        <v>0.108889339207875</v>
      </c>
      <c r="Y16" s="20">
        <v>6.6732049012664205E-2</v>
      </c>
      <c r="Z16" s="20">
        <v>0.117642284962028</v>
      </c>
      <c r="AA16" s="20">
        <v>0.10857225959997201</v>
      </c>
      <c r="AB16" s="20">
        <v>0.18156143266195601</v>
      </c>
      <c r="AC16" s="20">
        <v>8.4133012881341104E-2</v>
      </c>
      <c r="AD16" s="20">
        <v>0.104679983259898</v>
      </c>
      <c r="AE16" s="20"/>
      <c r="AF16" s="20">
        <v>9.6427183685332193E-2</v>
      </c>
      <c r="AG16" s="20">
        <v>0.125464318116773</v>
      </c>
      <c r="AH16" s="20">
        <v>0.112594753675992</v>
      </c>
      <c r="AI16" s="20"/>
      <c r="AJ16" s="20">
        <v>8.7674379482789597E-2</v>
      </c>
      <c r="AK16" s="20">
        <v>0.14100414184030299</v>
      </c>
      <c r="AL16" s="20">
        <v>3.7368186154652497E-2</v>
      </c>
      <c r="AM16" s="20">
        <v>0</v>
      </c>
      <c r="AN16" s="20">
        <v>0.13018280285286499</v>
      </c>
      <c r="AO16" s="20"/>
      <c r="AP16" s="20">
        <v>9.3959223711050005E-2</v>
      </c>
      <c r="AQ16" s="20">
        <v>0.118479584341197</v>
      </c>
      <c r="AR16" s="20">
        <v>4.0086545736261699E-2</v>
      </c>
      <c r="AS16" s="20"/>
      <c r="AT16" s="20">
        <v>0.100955484267311</v>
      </c>
      <c r="AU16" s="20">
        <v>0.131837175767371</v>
      </c>
      <c r="AV16" s="20">
        <v>0.20810802986402299</v>
      </c>
      <c r="AW16" s="20">
        <v>0.118626279007989</v>
      </c>
      <c r="AX16" s="20">
        <v>7.5873780715063704E-2</v>
      </c>
      <c r="AY16" s="20">
        <v>8.7987419998911007E-2</v>
      </c>
    </row>
    <row r="17" spans="2:51" x14ac:dyDescent="0.35">
      <c r="B17" s="18" t="s">
        <v>86</v>
      </c>
      <c r="C17" s="21">
        <v>0.46276403212775402</v>
      </c>
      <c r="D17" s="21">
        <v>0.44916960050368199</v>
      </c>
      <c r="E17" s="21">
        <v>0.47729239017742398</v>
      </c>
      <c r="F17" s="21"/>
      <c r="G17" s="21">
        <v>0.40926617350572703</v>
      </c>
      <c r="H17" s="21">
        <v>0.52083281099857903</v>
      </c>
      <c r="I17" s="21">
        <v>0.37414374578297999</v>
      </c>
      <c r="J17" s="21">
        <v>0.418066849756485</v>
      </c>
      <c r="K17" s="21">
        <v>0.56801640869596703</v>
      </c>
      <c r="L17" s="21">
        <v>0.49286646971598302</v>
      </c>
      <c r="M17" s="21"/>
      <c r="N17" s="21">
        <v>0.55155936562126295</v>
      </c>
      <c r="O17" s="21">
        <v>0.45851280385496701</v>
      </c>
      <c r="P17" s="21">
        <v>0.44247216587080201</v>
      </c>
      <c r="Q17" s="21">
        <v>0.39723463533012299</v>
      </c>
      <c r="R17" s="21"/>
      <c r="S17" s="21">
        <v>0.39432512725549101</v>
      </c>
      <c r="T17" s="21">
        <v>0.52793197268493597</v>
      </c>
      <c r="U17" s="21">
        <v>0.56895864649184902</v>
      </c>
      <c r="V17" s="21">
        <v>0.38151764885871597</v>
      </c>
      <c r="W17" s="21">
        <v>0.406206275604442</v>
      </c>
      <c r="X17" s="21">
        <v>0.46270091423038801</v>
      </c>
      <c r="Y17" s="21">
        <v>0.49993790187106801</v>
      </c>
      <c r="Z17" s="21">
        <v>0.50423824122763805</v>
      </c>
      <c r="AA17" s="21">
        <v>0.46025736635369802</v>
      </c>
      <c r="AB17" s="21">
        <v>0.42233713663936301</v>
      </c>
      <c r="AC17" s="21">
        <v>0.53387383926791498</v>
      </c>
      <c r="AD17" s="21">
        <v>0.45389425507248499</v>
      </c>
      <c r="AE17" s="21"/>
      <c r="AF17" s="21">
        <v>0.460475201463936</v>
      </c>
      <c r="AG17" s="21">
        <v>0.49877130368823902</v>
      </c>
      <c r="AH17" s="21">
        <v>0.38718725868056397</v>
      </c>
      <c r="AI17" s="21"/>
      <c r="AJ17" s="21">
        <v>0.48426307925575202</v>
      </c>
      <c r="AK17" s="21">
        <v>0.41150404197000801</v>
      </c>
      <c r="AL17" s="21">
        <v>0.70763883855179199</v>
      </c>
      <c r="AM17" s="21">
        <v>0.58958549193528298</v>
      </c>
      <c r="AN17" s="21">
        <v>0.38509514857062599</v>
      </c>
      <c r="AO17" s="21"/>
      <c r="AP17" s="21">
        <v>0.43331236623721298</v>
      </c>
      <c r="AQ17" s="21">
        <v>0.501694999351735</v>
      </c>
      <c r="AR17" s="21">
        <v>0.68941087487688701</v>
      </c>
      <c r="AS17" s="21"/>
      <c r="AT17" s="21">
        <v>0.53002676133439497</v>
      </c>
      <c r="AU17" s="21">
        <v>0.39033357746777902</v>
      </c>
      <c r="AV17" s="21">
        <v>0.21080681048564601</v>
      </c>
      <c r="AW17" s="21">
        <v>0.32478472756884902</v>
      </c>
      <c r="AX17" s="21">
        <v>0.60237433555792796</v>
      </c>
      <c r="AY17" s="21">
        <v>0.58835637424714204</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Y22"/>
  <sheetViews>
    <sheetView showGridLines="0" workbookViewId="0">
      <pane xSplit="2" topLeftCell="C1" activePane="topRight" state="frozen"/>
      <selection activeCell="B19" sqref="B19"/>
      <selection pane="topRight" activeCell="H10" sqref="H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0.128429318179902</v>
      </c>
      <c r="D9" s="17">
        <v>0.129992583398263</v>
      </c>
      <c r="E9" s="17">
        <v>0.127239589365088</v>
      </c>
      <c r="F9" s="17"/>
      <c r="G9" s="17">
        <v>0.13654832836238601</v>
      </c>
      <c r="H9" s="17">
        <v>0.21011979255709101</v>
      </c>
      <c r="I9" s="17">
        <v>0.14918136961391701</v>
      </c>
      <c r="J9" s="17">
        <v>8.1625139536886895E-2</v>
      </c>
      <c r="K9" s="17">
        <v>7.8139493686737393E-2</v>
      </c>
      <c r="L9" s="17">
        <v>9.9579454421515098E-2</v>
      </c>
      <c r="M9" s="17"/>
      <c r="N9" s="17">
        <v>0.172457196349801</v>
      </c>
      <c r="O9" s="17">
        <v>0.12840130224035801</v>
      </c>
      <c r="P9" s="17">
        <v>0.100369494324934</v>
      </c>
      <c r="Q9" s="17">
        <v>0.111149453941635</v>
      </c>
      <c r="R9" s="17"/>
      <c r="S9" s="17">
        <v>0.14474568131870999</v>
      </c>
      <c r="T9" s="17">
        <v>0.10220203847288099</v>
      </c>
      <c r="U9" s="17">
        <v>0.16328400669638099</v>
      </c>
      <c r="V9" s="17">
        <v>5.2110857850551702E-2</v>
      </c>
      <c r="W9" s="17">
        <v>0.16352532298658701</v>
      </c>
      <c r="X9" s="17">
        <v>0.193455489809644</v>
      </c>
      <c r="Y9" s="17">
        <v>0.11096429882000899</v>
      </c>
      <c r="Z9" s="17">
        <v>9.5663092410297898E-2</v>
      </c>
      <c r="AA9" s="17">
        <v>0.16164100795382699</v>
      </c>
      <c r="AB9" s="17">
        <v>9.9847318594839002E-2</v>
      </c>
      <c r="AC9" s="17">
        <v>9.5841366304188796E-2</v>
      </c>
      <c r="AD9" s="17">
        <v>0.111133656276906</v>
      </c>
      <c r="AE9" s="17"/>
      <c r="AF9" s="17">
        <v>0.12497334979887</v>
      </c>
      <c r="AG9" s="17">
        <v>0.148441662071604</v>
      </c>
      <c r="AH9" s="17">
        <v>0.101910391759524</v>
      </c>
      <c r="AI9" s="17"/>
      <c r="AJ9" s="17">
        <v>0.113715329744719</v>
      </c>
      <c r="AK9" s="17">
        <v>0.15696487269984299</v>
      </c>
      <c r="AL9" s="17">
        <v>0.196065582385546</v>
      </c>
      <c r="AM9" s="17">
        <v>7.3741242455352199E-2</v>
      </c>
      <c r="AN9" s="17">
        <v>9.5211493277836901E-2</v>
      </c>
      <c r="AO9" s="17"/>
      <c r="AP9" s="17">
        <v>8.2341301885799204E-2</v>
      </c>
      <c r="AQ9" s="17">
        <v>0.150146779482493</v>
      </c>
      <c r="AR9" s="17">
        <v>0.27761809101201601</v>
      </c>
      <c r="AS9" s="17"/>
      <c r="AT9" s="17">
        <v>0.107738700715512</v>
      </c>
      <c r="AU9" s="17">
        <v>0.12553003957860501</v>
      </c>
      <c r="AV9" s="17">
        <v>0.152189358567343</v>
      </c>
      <c r="AW9" s="17">
        <v>0.113335886362251</v>
      </c>
      <c r="AX9" s="17">
        <v>0.18364748569690201</v>
      </c>
      <c r="AY9" s="17">
        <v>9.5572757677903297E-2</v>
      </c>
    </row>
    <row r="10" spans="2:51" x14ac:dyDescent="0.35">
      <c r="B10" s="18" t="s">
        <v>383</v>
      </c>
      <c r="C10" s="17">
        <v>0.37780898719703299</v>
      </c>
      <c r="D10" s="17">
        <v>0.37416341972018302</v>
      </c>
      <c r="E10" s="17">
        <v>0.38237674345015599</v>
      </c>
      <c r="F10" s="17"/>
      <c r="G10" s="17">
        <v>0.31233807889792697</v>
      </c>
      <c r="H10" s="17">
        <v>0.34583752182628202</v>
      </c>
      <c r="I10" s="17">
        <v>0.31370745557616198</v>
      </c>
      <c r="J10" s="17">
        <v>0.39970858581267998</v>
      </c>
      <c r="K10" s="17">
        <v>0.48002658829514699</v>
      </c>
      <c r="L10" s="17">
        <v>0.42450402133502402</v>
      </c>
      <c r="M10" s="17"/>
      <c r="N10" s="17">
        <v>0.31959904727129101</v>
      </c>
      <c r="O10" s="17">
        <v>0.44791082314923197</v>
      </c>
      <c r="P10" s="17">
        <v>0.39022594526545101</v>
      </c>
      <c r="Q10" s="17">
        <v>0.34975322931841102</v>
      </c>
      <c r="R10" s="17"/>
      <c r="S10" s="17">
        <v>0.33728267794574801</v>
      </c>
      <c r="T10" s="17">
        <v>0.41053603264573302</v>
      </c>
      <c r="U10" s="17">
        <v>0.28113939435008301</v>
      </c>
      <c r="V10" s="17">
        <v>0.37819848380018101</v>
      </c>
      <c r="W10" s="17">
        <v>0.39134439817939598</v>
      </c>
      <c r="X10" s="17">
        <v>0.41243682959918998</v>
      </c>
      <c r="Y10" s="17">
        <v>0.419627045056716</v>
      </c>
      <c r="Z10" s="17">
        <v>0.43689654236274</v>
      </c>
      <c r="AA10" s="17">
        <v>0.31980881243716303</v>
      </c>
      <c r="AB10" s="17">
        <v>0.37480733507814501</v>
      </c>
      <c r="AC10" s="17">
        <v>0.43784793268012101</v>
      </c>
      <c r="AD10" s="17">
        <v>0.446494990059562</v>
      </c>
      <c r="AE10" s="17"/>
      <c r="AF10" s="17">
        <v>0.419909121105914</v>
      </c>
      <c r="AG10" s="17">
        <v>0.37619138219477299</v>
      </c>
      <c r="AH10" s="17">
        <v>0.32633782257872102</v>
      </c>
      <c r="AI10" s="17"/>
      <c r="AJ10" s="17">
        <v>0.42528586183525702</v>
      </c>
      <c r="AK10" s="17">
        <v>0.31875728413175802</v>
      </c>
      <c r="AL10" s="17">
        <v>0.47646303279990598</v>
      </c>
      <c r="AM10" s="17">
        <v>0.46861621527570202</v>
      </c>
      <c r="AN10" s="17">
        <v>0.336064441297382</v>
      </c>
      <c r="AO10" s="17"/>
      <c r="AP10" s="17">
        <v>0.443839788636328</v>
      </c>
      <c r="AQ10" s="17">
        <v>0.37495514628545301</v>
      </c>
      <c r="AR10" s="17">
        <v>0.40908048060681601</v>
      </c>
      <c r="AS10" s="17"/>
      <c r="AT10" s="17">
        <v>0.43061539480128203</v>
      </c>
      <c r="AU10" s="17">
        <v>0.373448096817669</v>
      </c>
      <c r="AV10" s="17">
        <v>0.20830519453940499</v>
      </c>
      <c r="AW10" s="17">
        <v>0.37641334194007198</v>
      </c>
      <c r="AX10" s="17">
        <v>0.36464434802794499</v>
      </c>
      <c r="AY10" s="17">
        <v>0.32545564144881201</v>
      </c>
    </row>
    <row r="11" spans="2:51" x14ac:dyDescent="0.35">
      <c r="B11" s="18" t="s">
        <v>384</v>
      </c>
      <c r="C11" s="17">
        <v>0.28164555092114901</v>
      </c>
      <c r="D11" s="17">
        <v>0.27837444912276299</v>
      </c>
      <c r="E11" s="17">
        <v>0.28294459791610299</v>
      </c>
      <c r="F11" s="17"/>
      <c r="G11" s="17">
        <v>0.313331446371234</v>
      </c>
      <c r="H11" s="17">
        <v>0.298330113302331</v>
      </c>
      <c r="I11" s="17">
        <v>0.26263343102922299</v>
      </c>
      <c r="J11" s="17">
        <v>0.26757147899900502</v>
      </c>
      <c r="K11" s="17">
        <v>0.22644544722121901</v>
      </c>
      <c r="L11" s="17">
        <v>0.30402161991962701</v>
      </c>
      <c r="M11" s="17"/>
      <c r="N11" s="17">
        <v>0.32251339962119702</v>
      </c>
      <c r="O11" s="17">
        <v>0.23991564208230801</v>
      </c>
      <c r="P11" s="17">
        <v>0.291691424054218</v>
      </c>
      <c r="Q11" s="17">
        <v>0.27725850301961602</v>
      </c>
      <c r="R11" s="17"/>
      <c r="S11" s="17">
        <v>0.26081678402099301</v>
      </c>
      <c r="T11" s="17">
        <v>0.33129432013250598</v>
      </c>
      <c r="U11" s="17">
        <v>0.43203175326031301</v>
      </c>
      <c r="V11" s="17">
        <v>0.36218114047319799</v>
      </c>
      <c r="W11" s="17">
        <v>0.26769078679605501</v>
      </c>
      <c r="X11" s="17">
        <v>0.17953884962436401</v>
      </c>
      <c r="Y11" s="17">
        <v>0.269858009462008</v>
      </c>
      <c r="Z11" s="17">
        <v>0.20092195798079401</v>
      </c>
      <c r="AA11" s="17">
        <v>0.21850387737125199</v>
      </c>
      <c r="AB11" s="17">
        <v>0.31553314348841699</v>
      </c>
      <c r="AC11" s="17">
        <v>0.27528945003361699</v>
      </c>
      <c r="AD11" s="17">
        <v>0.229524736230385</v>
      </c>
      <c r="AE11" s="17"/>
      <c r="AF11" s="17">
        <v>0.27414059704282301</v>
      </c>
      <c r="AG11" s="17">
        <v>0.27784617727873601</v>
      </c>
      <c r="AH11" s="17">
        <v>0.30782054950666199</v>
      </c>
      <c r="AI11" s="17"/>
      <c r="AJ11" s="17">
        <v>0.28860121279801798</v>
      </c>
      <c r="AK11" s="17">
        <v>0.30900636719910002</v>
      </c>
      <c r="AL11" s="17">
        <v>0.19377909183325201</v>
      </c>
      <c r="AM11" s="17">
        <v>0.33850451040361001</v>
      </c>
      <c r="AN11" s="17">
        <v>0.30596282645331702</v>
      </c>
      <c r="AO11" s="17"/>
      <c r="AP11" s="17">
        <v>0.32244756198581798</v>
      </c>
      <c r="AQ11" s="17">
        <v>0.26137182289392602</v>
      </c>
      <c r="AR11" s="17">
        <v>0.13968545928165599</v>
      </c>
      <c r="AS11" s="17"/>
      <c r="AT11" s="17">
        <v>0.270649899853318</v>
      </c>
      <c r="AU11" s="17">
        <v>0.29469578184310902</v>
      </c>
      <c r="AV11" s="17">
        <v>0.272735929120341</v>
      </c>
      <c r="AW11" s="17">
        <v>0.33015583392551801</v>
      </c>
      <c r="AX11" s="17">
        <v>0.21716063422833001</v>
      </c>
      <c r="AY11" s="17">
        <v>0.49240854038315102</v>
      </c>
    </row>
    <row r="12" spans="2:51" x14ac:dyDescent="0.35">
      <c r="B12" s="18" t="s">
        <v>385</v>
      </c>
      <c r="C12" s="17">
        <v>9.7421473294403302E-2</v>
      </c>
      <c r="D12" s="17">
        <v>0.10445551351650301</v>
      </c>
      <c r="E12" s="17">
        <v>9.0796104600094296E-2</v>
      </c>
      <c r="F12" s="17"/>
      <c r="G12" s="17">
        <v>0.13522038722160501</v>
      </c>
      <c r="H12" s="17">
        <v>4.1702642579949899E-2</v>
      </c>
      <c r="I12" s="17">
        <v>0.12117065446653801</v>
      </c>
      <c r="J12" s="17">
        <v>6.9715432809510106E-2</v>
      </c>
      <c r="K12" s="17">
        <v>0.12680820147164401</v>
      </c>
      <c r="L12" s="17">
        <v>0.104213043151099</v>
      </c>
      <c r="M12" s="17"/>
      <c r="N12" s="17">
        <v>0.111019982715135</v>
      </c>
      <c r="O12" s="17">
        <v>8.3678271784161401E-2</v>
      </c>
      <c r="P12" s="17">
        <v>7.1866170704207102E-2</v>
      </c>
      <c r="Q12" s="17">
        <v>0.12026416701900999</v>
      </c>
      <c r="R12" s="17"/>
      <c r="S12" s="17">
        <v>0.110495532956949</v>
      </c>
      <c r="T12" s="17">
        <v>7.3989129733594894E-2</v>
      </c>
      <c r="U12" s="17">
        <v>5.9802842775559903E-2</v>
      </c>
      <c r="V12" s="17">
        <v>0.156612592078757</v>
      </c>
      <c r="W12" s="17">
        <v>3.96583665270481E-2</v>
      </c>
      <c r="X12" s="17">
        <v>7.3858134515881996E-2</v>
      </c>
      <c r="Y12" s="17">
        <v>9.8118510817798502E-2</v>
      </c>
      <c r="Z12" s="17">
        <v>0.15121280637684201</v>
      </c>
      <c r="AA12" s="17">
        <v>0.16582727662157101</v>
      </c>
      <c r="AB12" s="17">
        <v>7.4490206306335904E-2</v>
      </c>
      <c r="AC12" s="17">
        <v>8.9711466671887605E-2</v>
      </c>
      <c r="AD12" s="17">
        <v>0</v>
      </c>
      <c r="AE12" s="17"/>
      <c r="AF12" s="17">
        <v>8.50540505093174E-2</v>
      </c>
      <c r="AG12" s="17">
        <v>0.10181227192910899</v>
      </c>
      <c r="AH12" s="17">
        <v>8.7386802228101995E-2</v>
      </c>
      <c r="AI12" s="17"/>
      <c r="AJ12" s="17">
        <v>8.0905820022059899E-2</v>
      </c>
      <c r="AK12" s="17">
        <v>0.11695476460972901</v>
      </c>
      <c r="AL12" s="17">
        <v>5.3091779842523799E-2</v>
      </c>
      <c r="AM12" s="17">
        <v>0</v>
      </c>
      <c r="AN12" s="17">
        <v>0.121648559599351</v>
      </c>
      <c r="AO12" s="17"/>
      <c r="AP12" s="17">
        <v>8.9010674884476698E-2</v>
      </c>
      <c r="AQ12" s="17">
        <v>9.7547340731506907E-2</v>
      </c>
      <c r="AR12" s="17">
        <v>8.0446355454800694E-2</v>
      </c>
      <c r="AS12" s="17"/>
      <c r="AT12" s="17">
        <v>0.100403102134569</v>
      </c>
      <c r="AU12" s="17">
        <v>0.10712219386091699</v>
      </c>
      <c r="AV12" s="17">
        <v>8.6037081374458396E-2</v>
      </c>
      <c r="AW12" s="17">
        <v>0.113363765979185</v>
      </c>
      <c r="AX12" s="17">
        <v>8.3489429789795094E-2</v>
      </c>
      <c r="AY12" s="17">
        <v>8.6563060490133001E-2</v>
      </c>
    </row>
    <row r="13" spans="2:51" x14ac:dyDescent="0.35">
      <c r="B13" s="18" t="s">
        <v>386</v>
      </c>
      <c r="C13" s="17">
        <v>7.9237886465618607E-2</v>
      </c>
      <c r="D13" s="17">
        <v>7.5593770125013005E-2</v>
      </c>
      <c r="E13" s="17">
        <v>8.30137079377231E-2</v>
      </c>
      <c r="F13" s="17"/>
      <c r="G13" s="17">
        <v>8.0975961059613799E-2</v>
      </c>
      <c r="H13" s="17">
        <v>7.3958527406090699E-2</v>
      </c>
      <c r="I13" s="17">
        <v>0.111217758001152</v>
      </c>
      <c r="J13" s="17">
        <v>0.117512278851365</v>
      </c>
      <c r="K13" s="17">
        <v>6.7584980497828406E-2</v>
      </c>
      <c r="L13" s="17">
        <v>3.6606186141251801E-2</v>
      </c>
      <c r="M13" s="17"/>
      <c r="N13" s="17">
        <v>6.8296435193960503E-2</v>
      </c>
      <c r="O13" s="17">
        <v>6.6989397807094397E-2</v>
      </c>
      <c r="P13" s="17">
        <v>9.6266732386377299E-2</v>
      </c>
      <c r="Q13" s="17">
        <v>8.7752745458578599E-2</v>
      </c>
      <c r="R13" s="17"/>
      <c r="S13" s="17">
        <v>0.116849219155155</v>
      </c>
      <c r="T13" s="17">
        <v>5.0999008329235901E-2</v>
      </c>
      <c r="U13" s="17">
        <v>2.4913718552223799E-2</v>
      </c>
      <c r="V13" s="17">
        <v>5.0896925797312698E-2</v>
      </c>
      <c r="W13" s="17">
        <v>0.13778112551091301</v>
      </c>
      <c r="X13" s="17">
        <v>7.4430723641105201E-2</v>
      </c>
      <c r="Y13" s="17">
        <v>3.3359586176433899E-2</v>
      </c>
      <c r="Z13" s="17">
        <v>8.6606655031963506E-2</v>
      </c>
      <c r="AA13" s="17">
        <v>7.9924244648994003E-2</v>
      </c>
      <c r="AB13" s="17">
        <v>0.105912857725114</v>
      </c>
      <c r="AC13" s="17">
        <v>0.101309784310185</v>
      </c>
      <c r="AD13" s="17">
        <v>0.104679983259898</v>
      </c>
      <c r="AE13" s="17"/>
      <c r="AF13" s="17">
        <v>6.6654201322220302E-2</v>
      </c>
      <c r="AG13" s="17">
        <v>6.8416404473575596E-2</v>
      </c>
      <c r="AH13" s="17">
        <v>0.11634032635267</v>
      </c>
      <c r="AI13" s="17"/>
      <c r="AJ13" s="17">
        <v>6.4804151513536995E-2</v>
      </c>
      <c r="AK13" s="17">
        <v>6.7864809470187498E-2</v>
      </c>
      <c r="AL13" s="17">
        <v>3.1085744004335E-2</v>
      </c>
      <c r="AM13" s="17">
        <v>0.119138031865337</v>
      </c>
      <c r="AN13" s="17">
        <v>0.101583483876449</v>
      </c>
      <c r="AO13" s="17"/>
      <c r="AP13" s="17">
        <v>4.4185496210115E-2</v>
      </c>
      <c r="AQ13" s="17">
        <v>7.5372411830039204E-2</v>
      </c>
      <c r="AR13" s="17">
        <v>5.4581889281733902E-2</v>
      </c>
      <c r="AS13" s="17"/>
      <c r="AT13" s="17">
        <v>6.3995193500286596E-2</v>
      </c>
      <c r="AU13" s="17">
        <v>6.4228111081815406E-2</v>
      </c>
      <c r="AV13" s="17">
        <v>0.18331710578340699</v>
      </c>
      <c r="AW13" s="17">
        <v>3.5836837872842899E-2</v>
      </c>
      <c r="AX13" s="17">
        <v>0.114468589638944</v>
      </c>
      <c r="AY13" s="17">
        <v>0</v>
      </c>
    </row>
    <row r="14" spans="2:51" x14ac:dyDescent="0.35">
      <c r="B14" s="18" t="s">
        <v>72</v>
      </c>
      <c r="C14" s="17">
        <v>3.5456783941894797E-2</v>
      </c>
      <c r="D14" s="17">
        <v>3.7420264117275399E-2</v>
      </c>
      <c r="E14" s="17">
        <v>3.3629256730834903E-2</v>
      </c>
      <c r="F14" s="17"/>
      <c r="G14" s="17">
        <v>2.1585798087233699E-2</v>
      </c>
      <c r="H14" s="17">
        <v>3.0051402328255799E-2</v>
      </c>
      <c r="I14" s="17">
        <v>4.2089331313008703E-2</v>
      </c>
      <c r="J14" s="17">
        <v>6.3867083990552201E-2</v>
      </c>
      <c r="K14" s="17">
        <v>2.0995288827424401E-2</v>
      </c>
      <c r="L14" s="17">
        <v>3.10756750314829E-2</v>
      </c>
      <c r="M14" s="17"/>
      <c r="N14" s="17">
        <v>6.1139388486151297E-3</v>
      </c>
      <c r="O14" s="17">
        <v>3.3104562936846299E-2</v>
      </c>
      <c r="P14" s="17">
        <v>4.95802332648125E-2</v>
      </c>
      <c r="Q14" s="17">
        <v>5.3821901242749798E-2</v>
      </c>
      <c r="R14" s="17"/>
      <c r="S14" s="17">
        <v>2.9810104602445101E-2</v>
      </c>
      <c r="T14" s="17">
        <v>3.0979470686049001E-2</v>
      </c>
      <c r="U14" s="17">
        <v>3.8828284365438899E-2</v>
      </c>
      <c r="V14" s="17">
        <v>0</v>
      </c>
      <c r="W14" s="17">
        <v>0</v>
      </c>
      <c r="X14" s="17">
        <v>6.6279972809814194E-2</v>
      </c>
      <c r="Y14" s="17">
        <v>6.8072549667034493E-2</v>
      </c>
      <c r="Z14" s="17">
        <v>2.8698945837362901E-2</v>
      </c>
      <c r="AA14" s="17">
        <v>5.4294780967192202E-2</v>
      </c>
      <c r="AB14" s="17">
        <v>2.9409138807149501E-2</v>
      </c>
      <c r="AC14" s="17">
        <v>0</v>
      </c>
      <c r="AD14" s="17">
        <v>0.108166634173249</v>
      </c>
      <c r="AE14" s="17"/>
      <c r="AF14" s="17">
        <v>2.9268680220854899E-2</v>
      </c>
      <c r="AG14" s="17">
        <v>2.7292102052202099E-2</v>
      </c>
      <c r="AH14" s="17">
        <v>6.0204107574320299E-2</v>
      </c>
      <c r="AI14" s="17"/>
      <c r="AJ14" s="17">
        <v>2.6687624086410001E-2</v>
      </c>
      <c r="AK14" s="17">
        <v>3.04519018893817E-2</v>
      </c>
      <c r="AL14" s="17">
        <v>4.9514769134437697E-2</v>
      </c>
      <c r="AM14" s="17">
        <v>0</v>
      </c>
      <c r="AN14" s="17">
        <v>3.95291954956642E-2</v>
      </c>
      <c r="AO14" s="17"/>
      <c r="AP14" s="17">
        <v>1.8175176397463098E-2</v>
      </c>
      <c r="AQ14" s="17">
        <v>4.06064987765829E-2</v>
      </c>
      <c r="AR14" s="17">
        <v>3.8587724362977298E-2</v>
      </c>
      <c r="AS14" s="17"/>
      <c r="AT14" s="17">
        <v>2.6597708995031201E-2</v>
      </c>
      <c r="AU14" s="17">
        <v>3.4975776817885003E-2</v>
      </c>
      <c r="AV14" s="17">
        <v>9.7415330615045606E-2</v>
      </c>
      <c r="AW14" s="17">
        <v>3.0894333920130999E-2</v>
      </c>
      <c r="AX14" s="17">
        <v>3.6589512618083402E-2</v>
      </c>
      <c r="AY14" s="17">
        <v>0</v>
      </c>
    </row>
    <row r="15" spans="2:51" x14ac:dyDescent="0.35">
      <c r="B15" s="18" t="s">
        <v>387</v>
      </c>
      <c r="C15" s="20">
        <v>0.50623830537693504</v>
      </c>
      <c r="D15" s="20">
        <v>0.50415600311844599</v>
      </c>
      <c r="E15" s="20">
        <v>0.50961633281524399</v>
      </c>
      <c r="F15" s="20"/>
      <c r="G15" s="20">
        <v>0.44888640726031298</v>
      </c>
      <c r="H15" s="20">
        <v>0.55595731438337304</v>
      </c>
      <c r="I15" s="20">
        <v>0.46288882519007901</v>
      </c>
      <c r="J15" s="20">
        <v>0.48133372534956698</v>
      </c>
      <c r="K15" s="20">
        <v>0.558166081981885</v>
      </c>
      <c r="L15" s="20">
        <v>0.52408347575653902</v>
      </c>
      <c r="M15" s="20"/>
      <c r="N15" s="20">
        <v>0.49205624362109202</v>
      </c>
      <c r="O15" s="20">
        <v>0.57631212538958998</v>
      </c>
      <c r="P15" s="20">
        <v>0.49059543959038499</v>
      </c>
      <c r="Q15" s="20">
        <v>0.46090268326004602</v>
      </c>
      <c r="R15" s="20"/>
      <c r="S15" s="20">
        <v>0.48202835926445797</v>
      </c>
      <c r="T15" s="20">
        <v>0.51273807111861502</v>
      </c>
      <c r="U15" s="20">
        <v>0.444423401046464</v>
      </c>
      <c r="V15" s="20">
        <v>0.43030934165073298</v>
      </c>
      <c r="W15" s="20">
        <v>0.55486972116598299</v>
      </c>
      <c r="X15" s="20">
        <v>0.60589231940883503</v>
      </c>
      <c r="Y15" s="20">
        <v>0.53059134387672502</v>
      </c>
      <c r="Z15" s="20">
        <v>0.53255963477303803</v>
      </c>
      <c r="AA15" s="20">
        <v>0.48144982039098999</v>
      </c>
      <c r="AB15" s="20">
        <v>0.47465465367298398</v>
      </c>
      <c r="AC15" s="20">
        <v>0.53368929898430995</v>
      </c>
      <c r="AD15" s="20">
        <v>0.55762864633646803</v>
      </c>
      <c r="AE15" s="20"/>
      <c r="AF15" s="20">
        <v>0.54488247090478403</v>
      </c>
      <c r="AG15" s="20">
        <v>0.52463304426637702</v>
      </c>
      <c r="AH15" s="20">
        <v>0.428248214338245</v>
      </c>
      <c r="AI15" s="20"/>
      <c r="AJ15" s="20">
        <v>0.53900119157997495</v>
      </c>
      <c r="AK15" s="20">
        <v>0.47572215683160202</v>
      </c>
      <c r="AL15" s="20">
        <v>0.67252861518545204</v>
      </c>
      <c r="AM15" s="20">
        <v>0.54235745773105404</v>
      </c>
      <c r="AN15" s="20">
        <v>0.43127593457521901</v>
      </c>
      <c r="AO15" s="20"/>
      <c r="AP15" s="20">
        <v>0.52618109052212703</v>
      </c>
      <c r="AQ15" s="20">
        <v>0.52510192576794501</v>
      </c>
      <c r="AR15" s="20">
        <v>0.68669857161883197</v>
      </c>
      <c r="AS15" s="20"/>
      <c r="AT15" s="20">
        <v>0.53835409551679503</v>
      </c>
      <c r="AU15" s="20">
        <v>0.49897813639627397</v>
      </c>
      <c r="AV15" s="20">
        <v>0.36049455310674799</v>
      </c>
      <c r="AW15" s="20">
        <v>0.48974922830232298</v>
      </c>
      <c r="AX15" s="20">
        <v>0.54829183372484702</v>
      </c>
      <c r="AY15" s="20">
        <v>0.42102839912671602</v>
      </c>
    </row>
    <row r="16" spans="2:51" x14ac:dyDescent="0.35">
      <c r="B16" s="18" t="s">
        <v>388</v>
      </c>
      <c r="C16" s="20">
        <v>0.17665935976002201</v>
      </c>
      <c r="D16" s="20">
        <v>0.18004928364151601</v>
      </c>
      <c r="E16" s="20">
        <v>0.17380981253781699</v>
      </c>
      <c r="F16" s="20"/>
      <c r="G16" s="20">
        <v>0.216196348281219</v>
      </c>
      <c r="H16" s="20">
        <v>0.11566116998604099</v>
      </c>
      <c r="I16" s="20">
        <v>0.23238841246768899</v>
      </c>
      <c r="J16" s="20">
        <v>0.18722771166087601</v>
      </c>
      <c r="K16" s="20">
        <v>0.194393181969472</v>
      </c>
      <c r="L16" s="20">
        <v>0.14081922929235099</v>
      </c>
      <c r="M16" s="20"/>
      <c r="N16" s="20">
        <v>0.179316417909096</v>
      </c>
      <c r="O16" s="20">
        <v>0.15066766959125599</v>
      </c>
      <c r="P16" s="20">
        <v>0.16813290309058401</v>
      </c>
      <c r="Q16" s="20">
        <v>0.208016912477588</v>
      </c>
      <c r="R16" s="20"/>
      <c r="S16" s="20">
        <v>0.227344752112104</v>
      </c>
      <c r="T16" s="20">
        <v>0.124988138062831</v>
      </c>
      <c r="U16" s="20">
        <v>8.4716561327783699E-2</v>
      </c>
      <c r="V16" s="20">
        <v>0.20750951787607</v>
      </c>
      <c r="W16" s="20">
        <v>0.177439492037961</v>
      </c>
      <c r="X16" s="20">
        <v>0.148288858156987</v>
      </c>
      <c r="Y16" s="20">
        <v>0.13147809699423199</v>
      </c>
      <c r="Z16" s="20">
        <v>0.237819461408805</v>
      </c>
      <c r="AA16" s="20">
        <v>0.24575152127056499</v>
      </c>
      <c r="AB16" s="20">
        <v>0.18040306403144901</v>
      </c>
      <c r="AC16" s="20">
        <v>0.19102125098207301</v>
      </c>
      <c r="AD16" s="20">
        <v>0.104679983259898</v>
      </c>
      <c r="AE16" s="20"/>
      <c r="AF16" s="20">
        <v>0.15170825183153799</v>
      </c>
      <c r="AG16" s="20">
        <v>0.17022867640268499</v>
      </c>
      <c r="AH16" s="20">
        <v>0.20372712858077199</v>
      </c>
      <c r="AI16" s="20"/>
      <c r="AJ16" s="20">
        <v>0.145709971535597</v>
      </c>
      <c r="AK16" s="20">
        <v>0.184819574079916</v>
      </c>
      <c r="AL16" s="20">
        <v>8.4177523846858698E-2</v>
      </c>
      <c r="AM16" s="20">
        <v>0.119138031865337</v>
      </c>
      <c r="AN16" s="20">
        <v>0.223232043475799</v>
      </c>
      <c r="AO16" s="20"/>
      <c r="AP16" s="20">
        <v>0.133196171094592</v>
      </c>
      <c r="AQ16" s="20">
        <v>0.17291975256154599</v>
      </c>
      <c r="AR16" s="20">
        <v>0.13502824473653499</v>
      </c>
      <c r="AS16" s="20"/>
      <c r="AT16" s="20">
        <v>0.164398295634856</v>
      </c>
      <c r="AU16" s="20">
        <v>0.17135030494273301</v>
      </c>
      <c r="AV16" s="20">
        <v>0.26935418715786502</v>
      </c>
      <c r="AW16" s="20">
        <v>0.14920060385202799</v>
      </c>
      <c r="AX16" s="20">
        <v>0.19795801942874</v>
      </c>
      <c r="AY16" s="20">
        <v>8.6563060490133001E-2</v>
      </c>
    </row>
    <row r="17" spans="2:51" x14ac:dyDescent="0.35">
      <c r="B17" s="18" t="s">
        <v>86</v>
      </c>
      <c r="C17" s="21">
        <v>0.32957894561691298</v>
      </c>
      <c r="D17" s="21">
        <v>0.32410671947692998</v>
      </c>
      <c r="E17" s="21">
        <v>0.33580652027742702</v>
      </c>
      <c r="F17" s="21"/>
      <c r="G17" s="21">
        <v>0.23269005897909401</v>
      </c>
      <c r="H17" s="21">
        <v>0.440296144397332</v>
      </c>
      <c r="I17" s="21">
        <v>0.23050041272239</v>
      </c>
      <c r="J17" s="21">
        <v>0.29410601368869199</v>
      </c>
      <c r="K17" s="21">
        <v>0.36377290001241303</v>
      </c>
      <c r="L17" s="21">
        <v>0.383264246464188</v>
      </c>
      <c r="M17" s="21"/>
      <c r="N17" s="21">
        <v>0.31273982571199599</v>
      </c>
      <c r="O17" s="21">
        <v>0.42564445579833399</v>
      </c>
      <c r="P17" s="21">
        <v>0.322462536499801</v>
      </c>
      <c r="Q17" s="21">
        <v>0.252885770782458</v>
      </c>
      <c r="R17" s="21"/>
      <c r="S17" s="21">
        <v>0.254683607152354</v>
      </c>
      <c r="T17" s="21">
        <v>0.38774993305578398</v>
      </c>
      <c r="U17" s="21">
        <v>0.359706839718681</v>
      </c>
      <c r="V17" s="21">
        <v>0.22279982377466301</v>
      </c>
      <c r="W17" s="21">
        <v>0.37743022912802199</v>
      </c>
      <c r="X17" s="21">
        <v>0.45760346125184698</v>
      </c>
      <c r="Y17" s="21">
        <v>0.399113246882493</v>
      </c>
      <c r="Z17" s="21">
        <v>0.29474017336423203</v>
      </c>
      <c r="AA17" s="21">
        <v>0.235698299120425</v>
      </c>
      <c r="AB17" s="21">
        <v>0.29425158964153397</v>
      </c>
      <c r="AC17" s="21">
        <v>0.34266804800223699</v>
      </c>
      <c r="AD17" s="21">
        <v>0.45294866307657</v>
      </c>
      <c r="AE17" s="21"/>
      <c r="AF17" s="21">
        <v>0.39317421907324701</v>
      </c>
      <c r="AG17" s="21">
        <v>0.354404367863692</v>
      </c>
      <c r="AH17" s="21">
        <v>0.22452108575747301</v>
      </c>
      <c r="AI17" s="21"/>
      <c r="AJ17" s="21">
        <v>0.393291220044378</v>
      </c>
      <c r="AK17" s="21">
        <v>0.29090258275168501</v>
      </c>
      <c r="AL17" s="21">
        <v>0.58835109133859298</v>
      </c>
      <c r="AM17" s="21">
        <v>0.42321942586571698</v>
      </c>
      <c r="AN17" s="21">
        <v>0.20804389109942001</v>
      </c>
      <c r="AO17" s="21"/>
      <c r="AP17" s="21">
        <v>0.392984919427535</v>
      </c>
      <c r="AQ17" s="21">
        <v>0.352182173206399</v>
      </c>
      <c r="AR17" s="21">
        <v>0.551670326882297</v>
      </c>
      <c r="AS17" s="21"/>
      <c r="AT17" s="21">
        <v>0.373955799881939</v>
      </c>
      <c r="AU17" s="21">
        <v>0.32762783145354102</v>
      </c>
      <c r="AV17" s="21">
        <v>9.1140365948882598E-2</v>
      </c>
      <c r="AW17" s="21">
        <v>0.34054862445029599</v>
      </c>
      <c r="AX17" s="21">
        <v>0.35033381429610699</v>
      </c>
      <c r="AY17" s="21">
        <v>0.33446533863658301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Y22"/>
  <sheetViews>
    <sheetView showGridLines="0" workbookViewId="0">
      <pane xSplit="2" topLeftCell="C1" activePane="topRight" state="frozen"/>
      <selection activeCell="B19" sqref="B19"/>
      <selection pane="topRight" activeCell="D12" sqref="D12:D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9.6749874496633304E-2</v>
      </c>
      <c r="D9" s="17">
        <v>9.03586456611013E-2</v>
      </c>
      <c r="E9" s="17">
        <v>0.103260306321224</v>
      </c>
      <c r="F9" s="17"/>
      <c r="G9" s="17">
        <v>7.8061508805581395E-2</v>
      </c>
      <c r="H9" s="17">
        <v>0.21122654786148701</v>
      </c>
      <c r="I9" s="17">
        <v>9.0638690081927598E-2</v>
      </c>
      <c r="J9" s="17">
        <v>7.2168126013110998E-2</v>
      </c>
      <c r="K9" s="17">
        <v>5.5204978474906498E-2</v>
      </c>
      <c r="L9" s="17">
        <v>5.8892989654511597E-2</v>
      </c>
      <c r="M9" s="17"/>
      <c r="N9" s="17">
        <v>0.12709132763307099</v>
      </c>
      <c r="O9" s="17">
        <v>0.115807576244847</v>
      </c>
      <c r="P9" s="17">
        <v>5.9801530697888898E-2</v>
      </c>
      <c r="Q9" s="17">
        <v>8.0872859466621302E-2</v>
      </c>
      <c r="R9" s="17"/>
      <c r="S9" s="17">
        <v>0.12338688480629301</v>
      </c>
      <c r="T9" s="17">
        <v>7.2397551319993397E-2</v>
      </c>
      <c r="U9" s="17">
        <v>0.10844284816028001</v>
      </c>
      <c r="V9" s="17">
        <v>3.6473034487130303E-2</v>
      </c>
      <c r="W9" s="17">
        <v>0.15767127783253801</v>
      </c>
      <c r="X9" s="17">
        <v>0.130040027295485</v>
      </c>
      <c r="Y9" s="17">
        <v>0.10088933576728</v>
      </c>
      <c r="Z9" s="17">
        <v>6.3233717126752104E-2</v>
      </c>
      <c r="AA9" s="17">
        <v>4.5925234634729799E-2</v>
      </c>
      <c r="AB9" s="17">
        <v>0.111981679531154</v>
      </c>
      <c r="AC9" s="17">
        <v>0.113459247672687</v>
      </c>
      <c r="AD9" s="17">
        <v>0.111133656276906</v>
      </c>
      <c r="AE9" s="17"/>
      <c r="AF9" s="17">
        <v>9.9844062934953001E-2</v>
      </c>
      <c r="AG9" s="17">
        <v>0.11395038120310499</v>
      </c>
      <c r="AH9" s="17">
        <v>7.7361250214609698E-2</v>
      </c>
      <c r="AI9" s="17"/>
      <c r="AJ9" s="17">
        <v>8.1761692713956904E-2</v>
      </c>
      <c r="AK9" s="17">
        <v>0.127005159133596</v>
      </c>
      <c r="AL9" s="17">
        <v>0.13972903275030099</v>
      </c>
      <c r="AM9" s="17">
        <v>7.3741242455352199E-2</v>
      </c>
      <c r="AN9" s="17">
        <v>8.43991956805282E-2</v>
      </c>
      <c r="AO9" s="17"/>
      <c r="AP9" s="17">
        <v>0.100269905015894</v>
      </c>
      <c r="AQ9" s="17">
        <v>0.112831151977063</v>
      </c>
      <c r="AR9" s="17">
        <v>0.107667830750246</v>
      </c>
      <c r="AS9" s="17"/>
      <c r="AT9" s="17">
        <v>7.42788919485705E-2</v>
      </c>
      <c r="AU9" s="17">
        <v>9.6114931715135202E-2</v>
      </c>
      <c r="AV9" s="17">
        <v>0.13207759781902201</v>
      </c>
      <c r="AW9" s="17">
        <v>9.6068764319751504E-2</v>
      </c>
      <c r="AX9" s="17">
        <v>0.13391423308169301</v>
      </c>
      <c r="AY9" s="17">
        <v>4.3996898360158798E-2</v>
      </c>
    </row>
    <row r="10" spans="2:51" x14ac:dyDescent="0.35">
      <c r="B10" s="18" t="s">
        <v>383</v>
      </c>
      <c r="C10" s="17">
        <v>0.34837717465548301</v>
      </c>
      <c r="D10" s="17">
        <v>0.35344928529980402</v>
      </c>
      <c r="E10" s="17">
        <v>0.34433613866468699</v>
      </c>
      <c r="F10" s="17"/>
      <c r="G10" s="17">
        <v>0.29718708414418099</v>
      </c>
      <c r="H10" s="17">
        <v>0.239494824686216</v>
      </c>
      <c r="I10" s="17">
        <v>0.33253806115838602</v>
      </c>
      <c r="J10" s="17">
        <v>0.35398004258857702</v>
      </c>
      <c r="K10" s="17">
        <v>0.45438808596480701</v>
      </c>
      <c r="L10" s="17">
        <v>0.41939429231134501</v>
      </c>
      <c r="M10" s="17"/>
      <c r="N10" s="17">
        <v>0.34100942643548199</v>
      </c>
      <c r="O10" s="17">
        <v>0.35394826484717201</v>
      </c>
      <c r="P10" s="17">
        <v>0.40090623602909797</v>
      </c>
      <c r="Q10" s="17">
        <v>0.30725758067915798</v>
      </c>
      <c r="R10" s="17"/>
      <c r="S10" s="17">
        <v>0.33432642285508801</v>
      </c>
      <c r="T10" s="17">
        <v>0.34547572667002802</v>
      </c>
      <c r="U10" s="17">
        <v>0.18546603097718001</v>
      </c>
      <c r="V10" s="17">
        <v>0.34022678211531199</v>
      </c>
      <c r="W10" s="17">
        <v>0.416921966895336</v>
      </c>
      <c r="X10" s="17">
        <v>0.39853966690505499</v>
      </c>
      <c r="Y10" s="17">
        <v>0.39180512888715202</v>
      </c>
      <c r="Z10" s="17">
        <v>0.42032391885429998</v>
      </c>
      <c r="AA10" s="17">
        <v>0.30272470100855198</v>
      </c>
      <c r="AB10" s="17">
        <v>0.35696028429431198</v>
      </c>
      <c r="AC10" s="17">
        <v>0.42443156927485298</v>
      </c>
      <c r="AD10" s="17">
        <v>0.22765756430787701</v>
      </c>
      <c r="AE10" s="17"/>
      <c r="AF10" s="17">
        <v>0.33453711520433999</v>
      </c>
      <c r="AG10" s="17">
        <v>0.39188219573636301</v>
      </c>
      <c r="AH10" s="17">
        <v>0.284269900428612</v>
      </c>
      <c r="AI10" s="17"/>
      <c r="AJ10" s="17">
        <v>0.41618820601842998</v>
      </c>
      <c r="AK10" s="17">
        <v>0.34948577336339898</v>
      </c>
      <c r="AL10" s="17">
        <v>0.35011609618385697</v>
      </c>
      <c r="AM10" s="17">
        <v>0.170752534019316</v>
      </c>
      <c r="AN10" s="17">
        <v>0.27580576974931398</v>
      </c>
      <c r="AO10" s="17"/>
      <c r="AP10" s="17">
        <v>0.39905907464075102</v>
      </c>
      <c r="AQ10" s="17">
        <v>0.39057905791626202</v>
      </c>
      <c r="AR10" s="17">
        <v>0.33917204430104397</v>
      </c>
      <c r="AS10" s="17"/>
      <c r="AT10" s="17">
        <v>0.365588581639467</v>
      </c>
      <c r="AU10" s="17">
        <v>0.310251086590008</v>
      </c>
      <c r="AV10" s="17">
        <v>0.23399154955232601</v>
      </c>
      <c r="AW10" s="17">
        <v>0.29388643775800399</v>
      </c>
      <c r="AX10" s="17">
        <v>0.43337800796686499</v>
      </c>
      <c r="AY10" s="17">
        <v>0.42836915128363701</v>
      </c>
    </row>
    <row r="11" spans="2:51" x14ac:dyDescent="0.35">
      <c r="B11" s="18" t="s">
        <v>384</v>
      </c>
      <c r="C11" s="17">
        <v>0.26967540521246097</v>
      </c>
      <c r="D11" s="17">
        <v>0.30767065482864397</v>
      </c>
      <c r="E11" s="17">
        <v>0.23320836536673101</v>
      </c>
      <c r="F11" s="17"/>
      <c r="G11" s="17">
        <v>0.30239545749656199</v>
      </c>
      <c r="H11" s="17">
        <v>0.27544883196735298</v>
      </c>
      <c r="I11" s="17">
        <v>0.286505197720472</v>
      </c>
      <c r="J11" s="17">
        <v>0.25874302996272303</v>
      </c>
      <c r="K11" s="17">
        <v>0.26694778538497699</v>
      </c>
      <c r="L11" s="17">
        <v>0.240779439980667</v>
      </c>
      <c r="M11" s="17"/>
      <c r="N11" s="17">
        <v>0.28818191571072799</v>
      </c>
      <c r="O11" s="17">
        <v>0.25464913483252</v>
      </c>
      <c r="P11" s="17">
        <v>0.26745636275542001</v>
      </c>
      <c r="Q11" s="17">
        <v>0.27031688695620998</v>
      </c>
      <c r="R11" s="17"/>
      <c r="S11" s="17">
        <v>0.29251856895777301</v>
      </c>
      <c r="T11" s="17">
        <v>0.26435782225876903</v>
      </c>
      <c r="U11" s="17">
        <v>0.322313813922814</v>
      </c>
      <c r="V11" s="17">
        <v>0.31946572695736403</v>
      </c>
      <c r="W11" s="17">
        <v>0.22392550375779499</v>
      </c>
      <c r="X11" s="17">
        <v>0.282213281841804</v>
      </c>
      <c r="Y11" s="17">
        <v>0.19267689293816501</v>
      </c>
      <c r="Z11" s="17">
        <v>0.16918764912657799</v>
      </c>
      <c r="AA11" s="17">
        <v>0.367794334167731</v>
      </c>
      <c r="AB11" s="17">
        <v>0.26467432510579098</v>
      </c>
      <c r="AC11" s="17">
        <v>9.31760511454644E-2</v>
      </c>
      <c r="AD11" s="17">
        <v>0.34114111980473599</v>
      </c>
      <c r="AE11" s="17"/>
      <c r="AF11" s="17">
        <v>0.24367187519275699</v>
      </c>
      <c r="AG11" s="17">
        <v>0.26618580987445201</v>
      </c>
      <c r="AH11" s="17">
        <v>0.30161686151065398</v>
      </c>
      <c r="AI11" s="17"/>
      <c r="AJ11" s="17">
        <v>0.24264126568223399</v>
      </c>
      <c r="AK11" s="17">
        <v>0.25868456926372702</v>
      </c>
      <c r="AL11" s="17">
        <v>0.274789111911587</v>
      </c>
      <c r="AM11" s="17">
        <v>0.46786504424088399</v>
      </c>
      <c r="AN11" s="17">
        <v>0.29202750160047802</v>
      </c>
      <c r="AO11" s="17"/>
      <c r="AP11" s="17">
        <v>0.28563976610865699</v>
      </c>
      <c r="AQ11" s="17">
        <v>0.25491002050226602</v>
      </c>
      <c r="AR11" s="17">
        <v>0.30288986402568502</v>
      </c>
      <c r="AS11" s="17"/>
      <c r="AT11" s="17">
        <v>0.283290209385754</v>
      </c>
      <c r="AU11" s="17">
        <v>0.32061692307247602</v>
      </c>
      <c r="AV11" s="17">
        <v>0.21676174342504101</v>
      </c>
      <c r="AW11" s="17">
        <v>0.23220671952081101</v>
      </c>
      <c r="AX11" s="17">
        <v>0.21609907437312101</v>
      </c>
      <c r="AY11" s="17">
        <v>0.298013001534985</v>
      </c>
    </row>
    <row r="12" spans="2:51" x14ac:dyDescent="0.35">
      <c r="B12" s="18" t="s">
        <v>385</v>
      </c>
      <c r="C12" s="17">
        <v>0.12797525493057599</v>
      </c>
      <c r="D12" s="17">
        <v>0.127749082080576</v>
      </c>
      <c r="E12" s="17">
        <v>0.128535416072981</v>
      </c>
      <c r="F12" s="17"/>
      <c r="G12" s="17">
        <v>0.15487047583875299</v>
      </c>
      <c r="H12" s="17">
        <v>5.86059384213371E-2</v>
      </c>
      <c r="I12" s="17">
        <v>0.12711782905784899</v>
      </c>
      <c r="J12" s="17">
        <v>0.123323721349339</v>
      </c>
      <c r="K12" s="17">
        <v>0.11307528062424201</v>
      </c>
      <c r="L12" s="17">
        <v>0.18043301772050299</v>
      </c>
      <c r="M12" s="17"/>
      <c r="N12" s="17">
        <v>0.135833851829913</v>
      </c>
      <c r="O12" s="17">
        <v>0.11379322120904301</v>
      </c>
      <c r="P12" s="17">
        <v>0.111614048114009</v>
      </c>
      <c r="Q12" s="17">
        <v>0.14385853107951199</v>
      </c>
      <c r="R12" s="17"/>
      <c r="S12" s="17">
        <v>7.29060091869001E-2</v>
      </c>
      <c r="T12" s="17">
        <v>0.18948289940467899</v>
      </c>
      <c r="U12" s="17">
        <v>0.18405465475646701</v>
      </c>
      <c r="V12" s="17">
        <v>0.120616487434956</v>
      </c>
      <c r="W12" s="17">
        <v>0.14109969537929401</v>
      </c>
      <c r="X12" s="17">
        <v>4.2261268493767601E-2</v>
      </c>
      <c r="Y12" s="17">
        <v>0.16396449949254499</v>
      </c>
      <c r="Z12" s="17">
        <v>0.11405135839651299</v>
      </c>
      <c r="AA12" s="17">
        <v>0.110609915266137</v>
      </c>
      <c r="AB12" s="17">
        <v>0.114249752921392</v>
      </c>
      <c r="AC12" s="17">
        <v>0.200994838233022</v>
      </c>
      <c r="AD12" s="17">
        <v>0.21538767635058401</v>
      </c>
      <c r="AE12" s="17"/>
      <c r="AF12" s="17">
        <v>0.15767731831144499</v>
      </c>
      <c r="AG12" s="17">
        <v>0.10555229227099799</v>
      </c>
      <c r="AH12" s="17">
        <v>0.13926073029066399</v>
      </c>
      <c r="AI12" s="17"/>
      <c r="AJ12" s="17">
        <v>0.13361414275825101</v>
      </c>
      <c r="AK12" s="17">
        <v>0.114442935526588</v>
      </c>
      <c r="AL12" s="17">
        <v>0.11360842404469899</v>
      </c>
      <c r="AM12" s="17">
        <v>0.16850314741911199</v>
      </c>
      <c r="AN12" s="17">
        <v>0.135418964708718</v>
      </c>
      <c r="AO12" s="17"/>
      <c r="AP12" s="17">
        <v>0.116401827279262</v>
      </c>
      <c r="AQ12" s="17">
        <v>0.1060701007211</v>
      </c>
      <c r="AR12" s="17">
        <v>0.117180747526434</v>
      </c>
      <c r="AS12" s="17"/>
      <c r="AT12" s="17">
        <v>0.160640083446417</v>
      </c>
      <c r="AU12" s="17">
        <v>0.108720420099231</v>
      </c>
      <c r="AV12" s="17">
        <v>0.14289314106588399</v>
      </c>
      <c r="AW12" s="17">
        <v>0.132098485606649</v>
      </c>
      <c r="AX12" s="17">
        <v>7.8690289934109106E-2</v>
      </c>
      <c r="AY12" s="17">
        <v>9.6517651452668496E-2</v>
      </c>
    </row>
    <row r="13" spans="2:51" x14ac:dyDescent="0.35">
      <c r="B13" s="18" t="s">
        <v>386</v>
      </c>
      <c r="C13" s="17">
        <v>0.121047501999759</v>
      </c>
      <c r="D13" s="17">
        <v>8.9064238072278895E-2</v>
      </c>
      <c r="E13" s="17">
        <v>0.152665888511956</v>
      </c>
      <c r="F13" s="17"/>
      <c r="G13" s="17">
        <v>0.112496667468925</v>
      </c>
      <c r="H13" s="17">
        <v>0.17112115115361001</v>
      </c>
      <c r="I13" s="17">
        <v>0.116591082803468</v>
      </c>
      <c r="J13" s="17">
        <v>0.13840152085618601</v>
      </c>
      <c r="K13" s="17">
        <v>9.9740532436651597E-2</v>
      </c>
      <c r="L13" s="17">
        <v>8.8510331931817704E-2</v>
      </c>
      <c r="M13" s="17"/>
      <c r="N13" s="17">
        <v>9.5140099081195403E-2</v>
      </c>
      <c r="O13" s="17">
        <v>0.11154681354454</v>
      </c>
      <c r="P13" s="17">
        <v>0.12260692635999899</v>
      </c>
      <c r="Q13" s="17">
        <v>0.15430556349761501</v>
      </c>
      <c r="R13" s="17"/>
      <c r="S13" s="17">
        <v>0.137515593656028</v>
      </c>
      <c r="T13" s="17">
        <v>8.2588950223271895E-2</v>
      </c>
      <c r="U13" s="17">
        <v>0.15922608754069301</v>
      </c>
      <c r="V13" s="17">
        <v>0.14953121171098999</v>
      </c>
      <c r="W13" s="17">
        <v>6.03815561350372E-2</v>
      </c>
      <c r="X13" s="17">
        <v>0.115985075520394</v>
      </c>
      <c r="Y13" s="17">
        <v>6.64050420941074E-2</v>
      </c>
      <c r="Z13" s="17">
        <v>0.23320335649585699</v>
      </c>
      <c r="AA13" s="17">
        <v>0.10531210820622799</v>
      </c>
      <c r="AB13" s="17">
        <v>0.15213395814735001</v>
      </c>
      <c r="AC13" s="17">
        <v>0.133968846291977</v>
      </c>
      <c r="AD13" s="17">
        <v>0.104679983259898</v>
      </c>
      <c r="AE13" s="17"/>
      <c r="AF13" s="17">
        <v>0.141529471759818</v>
      </c>
      <c r="AG13" s="17">
        <v>0.103495175661282</v>
      </c>
      <c r="AH13" s="17">
        <v>0.116930738341229</v>
      </c>
      <c r="AI13" s="17"/>
      <c r="AJ13" s="17">
        <v>0.115384574030787</v>
      </c>
      <c r="AK13" s="17">
        <v>0.114463562454746</v>
      </c>
      <c r="AL13" s="17">
        <v>5.72512080640755E-2</v>
      </c>
      <c r="AM13" s="17">
        <v>0.119138031865337</v>
      </c>
      <c r="AN13" s="17">
        <v>0.130499837554614</v>
      </c>
      <c r="AO13" s="17"/>
      <c r="AP13" s="17">
        <v>9.2428364097579596E-2</v>
      </c>
      <c r="AQ13" s="17">
        <v>0.10724447278610801</v>
      </c>
      <c r="AR13" s="17">
        <v>7.70500822895335E-2</v>
      </c>
      <c r="AS13" s="17"/>
      <c r="AT13" s="17">
        <v>0.104977118940837</v>
      </c>
      <c r="AU13" s="17">
        <v>0.117336532051155</v>
      </c>
      <c r="AV13" s="17">
        <v>0.164986058216431</v>
      </c>
      <c r="AW13" s="17">
        <v>0.18406530982014599</v>
      </c>
      <c r="AX13" s="17">
        <v>0.111127794523699</v>
      </c>
      <c r="AY13" s="17">
        <v>8.9604829620606993E-2</v>
      </c>
    </row>
    <row r="14" spans="2:51" x14ac:dyDescent="0.35">
      <c r="B14" s="18" t="s">
        <v>72</v>
      </c>
      <c r="C14" s="17">
        <v>3.6174788705087398E-2</v>
      </c>
      <c r="D14" s="17">
        <v>3.1708094057595802E-2</v>
      </c>
      <c r="E14" s="17">
        <v>3.7993885062419998E-2</v>
      </c>
      <c r="F14" s="17"/>
      <c r="G14" s="17">
        <v>5.4988806245997002E-2</v>
      </c>
      <c r="H14" s="17">
        <v>4.4102705909996799E-2</v>
      </c>
      <c r="I14" s="17">
        <v>4.6609139177896601E-2</v>
      </c>
      <c r="J14" s="17">
        <v>5.3383559230064298E-2</v>
      </c>
      <c r="K14" s="17">
        <v>1.06433371144146E-2</v>
      </c>
      <c r="L14" s="17">
        <v>1.19899284011566E-2</v>
      </c>
      <c r="M14" s="17"/>
      <c r="N14" s="17">
        <v>1.27433793096105E-2</v>
      </c>
      <c r="O14" s="17">
        <v>5.0254989321878898E-2</v>
      </c>
      <c r="P14" s="17">
        <v>3.7614896043585998E-2</v>
      </c>
      <c r="Q14" s="17">
        <v>4.3388578320883102E-2</v>
      </c>
      <c r="R14" s="17"/>
      <c r="S14" s="17">
        <v>3.9346520537917297E-2</v>
      </c>
      <c r="T14" s="17">
        <v>4.5697050123259399E-2</v>
      </c>
      <c r="U14" s="17">
        <v>4.0496564642565798E-2</v>
      </c>
      <c r="V14" s="17">
        <v>3.3686757294247097E-2</v>
      </c>
      <c r="W14" s="17">
        <v>0</v>
      </c>
      <c r="X14" s="17">
        <v>3.0960679943494902E-2</v>
      </c>
      <c r="Y14" s="17">
        <v>8.4259100820749597E-2</v>
      </c>
      <c r="Z14" s="17">
        <v>0</v>
      </c>
      <c r="AA14" s="17">
        <v>6.7633706716622805E-2</v>
      </c>
      <c r="AB14" s="17">
        <v>0</v>
      </c>
      <c r="AC14" s="17">
        <v>3.39694473819959E-2</v>
      </c>
      <c r="AD14" s="17">
        <v>0</v>
      </c>
      <c r="AE14" s="17"/>
      <c r="AF14" s="17">
        <v>2.27401565966877E-2</v>
      </c>
      <c r="AG14" s="17">
        <v>1.8934145253800199E-2</v>
      </c>
      <c r="AH14" s="17">
        <v>8.0560519214231796E-2</v>
      </c>
      <c r="AI14" s="17"/>
      <c r="AJ14" s="17">
        <v>1.04101187963408E-2</v>
      </c>
      <c r="AK14" s="17">
        <v>3.5918000257943901E-2</v>
      </c>
      <c r="AL14" s="17">
        <v>6.4506127045480602E-2</v>
      </c>
      <c r="AM14" s="17">
        <v>0</v>
      </c>
      <c r="AN14" s="17">
        <v>8.1848730706347503E-2</v>
      </c>
      <c r="AO14" s="17"/>
      <c r="AP14" s="17">
        <v>6.20106285785549E-3</v>
      </c>
      <c r="AQ14" s="17">
        <v>2.8365196097201398E-2</v>
      </c>
      <c r="AR14" s="17">
        <v>5.6039431107057301E-2</v>
      </c>
      <c r="AS14" s="17"/>
      <c r="AT14" s="17">
        <v>1.12251146389548E-2</v>
      </c>
      <c r="AU14" s="17">
        <v>4.6960106471995597E-2</v>
      </c>
      <c r="AV14" s="17">
        <v>0.109289909921295</v>
      </c>
      <c r="AW14" s="17">
        <v>6.1674282974638603E-2</v>
      </c>
      <c r="AX14" s="17">
        <v>2.6790600120512799E-2</v>
      </c>
      <c r="AY14" s="17">
        <v>4.3498467747943297E-2</v>
      </c>
    </row>
    <row r="15" spans="2:51" x14ac:dyDescent="0.35">
      <c r="B15" s="18" t="s">
        <v>387</v>
      </c>
      <c r="C15" s="20">
        <v>0.44512704915211598</v>
      </c>
      <c r="D15" s="20">
        <v>0.44380793096090598</v>
      </c>
      <c r="E15" s="20">
        <v>0.447596444985912</v>
      </c>
      <c r="F15" s="20"/>
      <c r="G15" s="20">
        <v>0.37524859294976298</v>
      </c>
      <c r="H15" s="20">
        <v>0.450721372547703</v>
      </c>
      <c r="I15" s="20">
        <v>0.42317675124031401</v>
      </c>
      <c r="J15" s="20">
        <v>0.42614816860168803</v>
      </c>
      <c r="K15" s="20">
        <v>0.50959306443971397</v>
      </c>
      <c r="L15" s="20">
        <v>0.47828728196585601</v>
      </c>
      <c r="M15" s="20"/>
      <c r="N15" s="20">
        <v>0.468100754068553</v>
      </c>
      <c r="O15" s="20">
        <v>0.46975584109201801</v>
      </c>
      <c r="P15" s="20">
        <v>0.46070776672698699</v>
      </c>
      <c r="Q15" s="20">
        <v>0.38813044014578002</v>
      </c>
      <c r="R15" s="20"/>
      <c r="S15" s="20">
        <v>0.45771330766138102</v>
      </c>
      <c r="T15" s="20">
        <v>0.417873277990021</v>
      </c>
      <c r="U15" s="20">
        <v>0.29390887913746</v>
      </c>
      <c r="V15" s="20">
        <v>0.37669981660244201</v>
      </c>
      <c r="W15" s="20">
        <v>0.57459324472787399</v>
      </c>
      <c r="X15" s="20">
        <v>0.52857969420053896</v>
      </c>
      <c r="Y15" s="20">
        <v>0.49269446465443301</v>
      </c>
      <c r="Z15" s="20">
        <v>0.483557635981052</v>
      </c>
      <c r="AA15" s="20">
        <v>0.34864993564328101</v>
      </c>
      <c r="AB15" s="20">
        <v>0.46894196382546599</v>
      </c>
      <c r="AC15" s="20">
        <v>0.53789081694754004</v>
      </c>
      <c r="AD15" s="20">
        <v>0.338791220584783</v>
      </c>
      <c r="AE15" s="20"/>
      <c r="AF15" s="20">
        <v>0.434381178139293</v>
      </c>
      <c r="AG15" s="20">
        <v>0.50583257693946804</v>
      </c>
      <c r="AH15" s="20">
        <v>0.36163115064322099</v>
      </c>
      <c r="AI15" s="20"/>
      <c r="AJ15" s="20">
        <v>0.49794989873238699</v>
      </c>
      <c r="AK15" s="20">
        <v>0.47649093249699598</v>
      </c>
      <c r="AL15" s="20">
        <v>0.48984512893415799</v>
      </c>
      <c r="AM15" s="20">
        <v>0.244493776474668</v>
      </c>
      <c r="AN15" s="20">
        <v>0.36020496542984298</v>
      </c>
      <c r="AO15" s="20"/>
      <c r="AP15" s="20">
        <v>0.49932897965664502</v>
      </c>
      <c r="AQ15" s="20">
        <v>0.50341020989332497</v>
      </c>
      <c r="AR15" s="20">
        <v>0.44683987505129003</v>
      </c>
      <c r="AS15" s="20"/>
      <c r="AT15" s="20">
        <v>0.43986747358803702</v>
      </c>
      <c r="AU15" s="20">
        <v>0.40636601830514302</v>
      </c>
      <c r="AV15" s="20">
        <v>0.36606914737134799</v>
      </c>
      <c r="AW15" s="20">
        <v>0.38995520207775503</v>
      </c>
      <c r="AX15" s="20">
        <v>0.56729224104855802</v>
      </c>
      <c r="AY15" s="20">
        <v>0.47236604964379603</v>
      </c>
    </row>
    <row r="16" spans="2:51" x14ac:dyDescent="0.35">
      <c r="B16" s="18" t="s">
        <v>388</v>
      </c>
      <c r="C16" s="20">
        <v>0.24902275693033499</v>
      </c>
      <c r="D16" s="20">
        <v>0.21681332015285501</v>
      </c>
      <c r="E16" s="20">
        <v>0.28120130458493697</v>
      </c>
      <c r="F16" s="20"/>
      <c r="G16" s="20">
        <v>0.26736714330767802</v>
      </c>
      <c r="H16" s="20">
        <v>0.229727089574947</v>
      </c>
      <c r="I16" s="20">
        <v>0.24370891186131699</v>
      </c>
      <c r="J16" s="20">
        <v>0.26172524220552501</v>
      </c>
      <c r="K16" s="20">
        <v>0.212815813060894</v>
      </c>
      <c r="L16" s="20">
        <v>0.26894334965231997</v>
      </c>
      <c r="M16" s="20"/>
      <c r="N16" s="20">
        <v>0.23097395091110901</v>
      </c>
      <c r="O16" s="20">
        <v>0.225340034753583</v>
      </c>
      <c r="P16" s="20">
        <v>0.234220974474008</v>
      </c>
      <c r="Q16" s="20">
        <v>0.298164094577127</v>
      </c>
      <c r="R16" s="20"/>
      <c r="S16" s="20">
        <v>0.21042160284292899</v>
      </c>
      <c r="T16" s="20">
        <v>0.272071849627951</v>
      </c>
      <c r="U16" s="20">
        <v>0.34328074229715999</v>
      </c>
      <c r="V16" s="20">
        <v>0.270147699145946</v>
      </c>
      <c r="W16" s="20">
        <v>0.20148125151433199</v>
      </c>
      <c r="X16" s="20">
        <v>0.15824634401416199</v>
      </c>
      <c r="Y16" s="20">
        <v>0.23036954158665199</v>
      </c>
      <c r="Z16" s="20">
        <v>0.34725471489236998</v>
      </c>
      <c r="AA16" s="20">
        <v>0.215922023472365</v>
      </c>
      <c r="AB16" s="20">
        <v>0.26638371106874298</v>
      </c>
      <c r="AC16" s="20">
        <v>0.33496368452499897</v>
      </c>
      <c r="AD16" s="20">
        <v>0.320067659610482</v>
      </c>
      <c r="AE16" s="20"/>
      <c r="AF16" s="20">
        <v>0.299206790071263</v>
      </c>
      <c r="AG16" s="20">
        <v>0.20904746793227999</v>
      </c>
      <c r="AH16" s="20">
        <v>0.25619146863189302</v>
      </c>
      <c r="AI16" s="20"/>
      <c r="AJ16" s="20">
        <v>0.24899871678903801</v>
      </c>
      <c r="AK16" s="20">
        <v>0.228906497981334</v>
      </c>
      <c r="AL16" s="20">
        <v>0.170859632108774</v>
      </c>
      <c r="AM16" s="20">
        <v>0.28764117928444799</v>
      </c>
      <c r="AN16" s="20">
        <v>0.26591880226333198</v>
      </c>
      <c r="AO16" s="20"/>
      <c r="AP16" s="20">
        <v>0.208830191376842</v>
      </c>
      <c r="AQ16" s="20">
        <v>0.21331457350720701</v>
      </c>
      <c r="AR16" s="20">
        <v>0.19423082981596801</v>
      </c>
      <c r="AS16" s="20"/>
      <c r="AT16" s="20">
        <v>0.265617202387254</v>
      </c>
      <c r="AU16" s="20">
        <v>0.22605695215038599</v>
      </c>
      <c r="AV16" s="20">
        <v>0.307879199282316</v>
      </c>
      <c r="AW16" s="20">
        <v>0.31616379542679501</v>
      </c>
      <c r="AX16" s="20">
        <v>0.18981808445780801</v>
      </c>
      <c r="AY16" s="20">
        <v>0.186122481073275</v>
      </c>
    </row>
    <row r="17" spans="2:51" x14ac:dyDescent="0.35">
      <c r="B17" s="18" t="s">
        <v>86</v>
      </c>
      <c r="C17" s="21">
        <v>0.196104292221781</v>
      </c>
      <c r="D17" s="21">
        <v>0.226994610808051</v>
      </c>
      <c r="E17" s="21">
        <v>0.166395140400975</v>
      </c>
      <c r="F17" s="21"/>
      <c r="G17" s="21">
        <v>0.107881449642085</v>
      </c>
      <c r="H17" s="21">
        <v>0.220994282972757</v>
      </c>
      <c r="I17" s="21">
        <v>0.17946783937899699</v>
      </c>
      <c r="J17" s="21">
        <v>0.16442292639616199</v>
      </c>
      <c r="K17" s="21">
        <v>0.29677725137882</v>
      </c>
      <c r="L17" s="21">
        <v>0.20934393231353601</v>
      </c>
      <c r="M17" s="21"/>
      <c r="N17" s="21">
        <v>0.237126803157444</v>
      </c>
      <c r="O17" s="21">
        <v>0.24441580633843499</v>
      </c>
      <c r="P17" s="21">
        <v>0.22648679225297899</v>
      </c>
      <c r="Q17" s="21">
        <v>8.9966345568652697E-2</v>
      </c>
      <c r="R17" s="21"/>
      <c r="S17" s="21">
        <v>0.247291704818453</v>
      </c>
      <c r="T17" s="21">
        <v>0.14580142836207</v>
      </c>
      <c r="U17" s="21">
        <v>-4.9371863159700401E-2</v>
      </c>
      <c r="V17" s="21">
        <v>0.106552117456496</v>
      </c>
      <c r="W17" s="21">
        <v>0.37311199321354199</v>
      </c>
      <c r="X17" s="21">
        <v>0.37033335018637697</v>
      </c>
      <c r="Y17" s="21">
        <v>0.26232492306777999</v>
      </c>
      <c r="Z17" s="21">
        <v>0.136302921088683</v>
      </c>
      <c r="AA17" s="21">
        <v>0.13272791217091701</v>
      </c>
      <c r="AB17" s="21">
        <v>0.20255825275672301</v>
      </c>
      <c r="AC17" s="21">
        <v>0.20292713242254101</v>
      </c>
      <c r="AD17" s="21">
        <v>1.8723560974300699E-2</v>
      </c>
      <c r="AE17" s="21"/>
      <c r="AF17" s="21">
        <v>0.13517438806803</v>
      </c>
      <c r="AG17" s="21">
        <v>0.29678510900718802</v>
      </c>
      <c r="AH17" s="21">
        <v>0.105439682011328</v>
      </c>
      <c r="AI17" s="21"/>
      <c r="AJ17" s="21">
        <v>0.248951181943349</v>
      </c>
      <c r="AK17" s="21">
        <v>0.24758443451566201</v>
      </c>
      <c r="AL17" s="21">
        <v>0.31898549682538402</v>
      </c>
      <c r="AM17" s="21">
        <v>-4.3147402809780099E-2</v>
      </c>
      <c r="AN17" s="21">
        <v>9.4286163166510506E-2</v>
      </c>
      <c r="AO17" s="21"/>
      <c r="AP17" s="21">
        <v>0.29049878827980302</v>
      </c>
      <c r="AQ17" s="21">
        <v>0.29009563638611802</v>
      </c>
      <c r="AR17" s="21">
        <v>0.25260904523532202</v>
      </c>
      <c r="AS17" s="21"/>
      <c r="AT17" s="21">
        <v>0.17425027120078401</v>
      </c>
      <c r="AU17" s="21">
        <v>0.180309066154758</v>
      </c>
      <c r="AV17" s="21">
        <v>5.81899480890328E-2</v>
      </c>
      <c r="AW17" s="21">
        <v>7.3791406650959901E-2</v>
      </c>
      <c r="AX17" s="21">
        <v>0.37747415659075001</v>
      </c>
      <c r="AY17" s="21">
        <v>0.28624356857052002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Y22"/>
  <sheetViews>
    <sheetView showGridLines="0" workbookViewId="0">
      <pane xSplit="2" topLeftCell="C1" activePane="topRight" state="frozen"/>
      <selection activeCell="B19" sqref="B19"/>
      <selection pane="topRight" activeCell="F9" sqref="F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324</v>
      </c>
      <c r="E7" s="10">
        <v>357</v>
      </c>
      <c r="F7" s="10"/>
      <c r="G7" s="10">
        <v>89</v>
      </c>
      <c r="H7" s="10">
        <v>108</v>
      </c>
      <c r="I7" s="10">
        <v>123</v>
      </c>
      <c r="J7" s="10">
        <v>112</v>
      </c>
      <c r="K7" s="10">
        <v>90</v>
      </c>
      <c r="L7" s="10">
        <v>160</v>
      </c>
      <c r="M7" s="10"/>
      <c r="N7" s="10">
        <v>159</v>
      </c>
      <c r="O7" s="10">
        <v>184</v>
      </c>
      <c r="P7" s="10">
        <v>155</v>
      </c>
      <c r="Q7" s="10">
        <v>183</v>
      </c>
      <c r="R7" s="10"/>
      <c r="S7" s="10">
        <v>93</v>
      </c>
      <c r="T7" s="10">
        <v>95</v>
      </c>
      <c r="U7" s="10">
        <v>48</v>
      </c>
      <c r="V7" s="10">
        <v>56</v>
      </c>
      <c r="W7" s="10">
        <v>49</v>
      </c>
      <c r="X7" s="10">
        <v>66</v>
      </c>
      <c r="Y7" s="10">
        <v>59</v>
      </c>
      <c r="Z7" s="10">
        <v>34</v>
      </c>
      <c r="AA7" s="10">
        <v>77</v>
      </c>
      <c r="AB7" s="10">
        <v>64</v>
      </c>
      <c r="AC7" s="10">
        <v>32</v>
      </c>
      <c r="AD7" s="10">
        <v>9</v>
      </c>
      <c r="AE7" s="10"/>
      <c r="AF7" s="10">
        <v>226</v>
      </c>
      <c r="AG7" s="10">
        <v>289</v>
      </c>
      <c r="AH7" s="10">
        <v>111</v>
      </c>
      <c r="AI7" s="10"/>
      <c r="AJ7" s="10">
        <v>225</v>
      </c>
      <c r="AK7" s="10">
        <v>197</v>
      </c>
      <c r="AL7" s="10">
        <v>56</v>
      </c>
      <c r="AM7" s="10">
        <v>12</v>
      </c>
      <c r="AN7" s="10">
        <v>95</v>
      </c>
      <c r="AO7" s="10"/>
      <c r="AP7" s="10">
        <v>151</v>
      </c>
      <c r="AQ7" s="10">
        <v>234</v>
      </c>
      <c r="AR7" s="10">
        <v>50</v>
      </c>
      <c r="AS7" s="10"/>
      <c r="AT7" s="10">
        <v>254</v>
      </c>
      <c r="AU7" s="10">
        <v>164</v>
      </c>
      <c r="AV7" s="10">
        <v>55</v>
      </c>
      <c r="AW7" s="10">
        <v>61</v>
      </c>
      <c r="AX7" s="10">
        <v>120</v>
      </c>
      <c r="AY7" s="10">
        <v>21</v>
      </c>
    </row>
    <row r="8" spans="2:51" ht="30" customHeight="1" x14ac:dyDescent="0.35">
      <c r="B8" s="11" t="s">
        <v>19</v>
      </c>
      <c r="C8" s="11">
        <v>682</v>
      </c>
      <c r="D8" s="11">
        <v>337</v>
      </c>
      <c r="E8" s="11">
        <v>344</v>
      </c>
      <c r="F8" s="11"/>
      <c r="G8" s="11">
        <v>92</v>
      </c>
      <c r="H8" s="11">
        <v>125</v>
      </c>
      <c r="I8" s="11">
        <v>124</v>
      </c>
      <c r="J8" s="11">
        <v>105</v>
      </c>
      <c r="K8" s="11">
        <v>83</v>
      </c>
      <c r="L8" s="11">
        <v>153</v>
      </c>
      <c r="M8" s="11"/>
      <c r="N8" s="11">
        <v>171</v>
      </c>
      <c r="O8" s="11">
        <v>178</v>
      </c>
      <c r="P8" s="11">
        <v>152</v>
      </c>
      <c r="Q8" s="11">
        <v>180</v>
      </c>
      <c r="R8" s="11"/>
      <c r="S8" s="11">
        <v>96</v>
      </c>
      <c r="T8" s="11">
        <v>91</v>
      </c>
      <c r="U8" s="11">
        <v>47</v>
      </c>
      <c r="V8" s="11">
        <v>53</v>
      </c>
      <c r="W8" s="11">
        <v>47</v>
      </c>
      <c r="X8" s="11">
        <v>69</v>
      </c>
      <c r="Y8" s="11">
        <v>56</v>
      </c>
      <c r="Z8" s="11">
        <v>31</v>
      </c>
      <c r="AA8" s="11">
        <v>75</v>
      </c>
      <c r="AB8" s="11">
        <v>72</v>
      </c>
      <c r="AC8" s="11">
        <v>33</v>
      </c>
      <c r="AD8" s="11">
        <v>11</v>
      </c>
      <c r="AE8" s="11"/>
      <c r="AF8" s="11">
        <v>218</v>
      </c>
      <c r="AG8" s="11">
        <v>294</v>
      </c>
      <c r="AH8" s="11">
        <v>112</v>
      </c>
      <c r="AI8" s="11"/>
      <c r="AJ8" s="11">
        <v>219</v>
      </c>
      <c r="AK8" s="11">
        <v>198</v>
      </c>
      <c r="AL8" s="11">
        <v>58</v>
      </c>
      <c r="AM8" s="11">
        <v>12</v>
      </c>
      <c r="AN8" s="11">
        <v>94</v>
      </c>
      <c r="AO8" s="11"/>
      <c r="AP8" s="11">
        <v>150</v>
      </c>
      <c r="AQ8" s="11">
        <v>236</v>
      </c>
      <c r="AR8" s="11">
        <v>50</v>
      </c>
      <c r="AS8" s="11"/>
      <c r="AT8" s="11">
        <v>246</v>
      </c>
      <c r="AU8" s="11">
        <v>166</v>
      </c>
      <c r="AV8" s="11">
        <v>56</v>
      </c>
      <c r="AW8" s="11">
        <v>61</v>
      </c>
      <c r="AX8" s="11">
        <v>124</v>
      </c>
      <c r="AY8" s="11">
        <v>22</v>
      </c>
    </row>
    <row r="9" spans="2:51" x14ac:dyDescent="0.35">
      <c r="B9" s="18" t="s">
        <v>382</v>
      </c>
      <c r="C9" s="17">
        <v>0.111435180067453</v>
      </c>
      <c r="D9" s="17">
        <v>0.114139185542403</v>
      </c>
      <c r="E9" s="17">
        <v>0.10908416124443</v>
      </c>
      <c r="F9" s="17"/>
      <c r="G9" s="17">
        <v>0.122399176717177</v>
      </c>
      <c r="H9" s="17">
        <v>0.19003991478885901</v>
      </c>
      <c r="I9" s="17">
        <v>0.100046177400772</v>
      </c>
      <c r="J9" s="17">
        <v>8.0347352056525198E-2</v>
      </c>
      <c r="K9" s="17">
        <v>7.8628971153689595E-2</v>
      </c>
      <c r="L9" s="17">
        <v>8.9118124111850605E-2</v>
      </c>
      <c r="M9" s="17"/>
      <c r="N9" s="17">
        <v>0.12356101538309</v>
      </c>
      <c r="O9" s="17">
        <v>0.129463368989501</v>
      </c>
      <c r="P9" s="17">
        <v>0.105248435918253</v>
      </c>
      <c r="Q9" s="17">
        <v>8.7905314608700102E-2</v>
      </c>
      <c r="R9" s="17"/>
      <c r="S9" s="17">
        <v>0.143667538523193</v>
      </c>
      <c r="T9" s="17">
        <v>6.3292954651863201E-2</v>
      </c>
      <c r="U9" s="17">
        <v>0.108897284360213</v>
      </c>
      <c r="V9" s="17">
        <v>8.8157442303097897E-2</v>
      </c>
      <c r="W9" s="17">
        <v>0.10390799260035399</v>
      </c>
      <c r="X9" s="17">
        <v>0.138822025220187</v>
      </c>
      <c r="Y9" s="17">
        <v>0.13514724304129599</v>
      </c>
      <c r="Z9" s="17">
        <v>3.1287654267380102E-2</v>
      </c>
      <c r="AA9" s="17">
        <v>9.42898743761236E-2</v>
      </c>
      <c r="AB9" s="17">
        <v>0.15934999079918699</v>
      </c>
      <c r="AC9" s="17">
        <v>0.116315516073243</v>
      </c>
      <c r="AD9" s="17">
        <v>0.111133656276906</v>
      </c>
      <c r="AE9" s="17"/>
      <c r="AF9" s="17">
        <v>0.101383810525758</v>
      </c>
      <c r="AG9" s="17">
        <v>0.13817725020508301</v>
      </c>
      <c r="AH9" s="17">
        <v>8.3456932598114694E-2</v>
      </c>
      <c r="AI9" s="17"/>
      <c r="AJ9" s="17">
        <v>0.114444977564181</v>
      </c>
      <c r="AK9" s="17">
        <v>0.121465545724423</v>
      </c>
      <c r="AL9" s="17">
        <v>0.13408519686141901</v>
      </c>
      <c r="AM9" s="17">
        <v>0.16741110426095901</v>
      </c>
      <c r="AN9" s="17">
        <v>8.6030559656841601E-2</v>
      </c>
      <c r="AO9" s="17"/>
      <c r="AP9" s="17">
        <v>0.14635237413610899</v>
      </c>
      <c r="AQ9" s="17">
        <v>0.124702347254998</v>
      </c>
      <c r="AR9" s="17">
        <v>0.15390749180937499</v>
      </c>
      <c r="AS9" s="17"/>
      <c r="AT9" s="17">
        <v>0.116771645790477</v>
      </c>
      <c r="AU9" s="17">
        <v>9.3033445163884898E-2</v>
      </c>
      <c r="AV9" s="17">
        <v>8.3807763255254006E-2</v>
      </c>
      <c r="AW9" s="17">
        <v>0.121770265130644</v>
      </c>
      <c r="AX9" s="17">
        <v>0.144290018409541</v>
      </c>
      <c r="AY9" s="17">
        <v>3.8780379732837503E-2</v>
      </c>
    </row>
    <row r="10" spans="2:51" x14ac:dyDescent="0.35">
      <c r="B10" s="18" t="s">
        <v>383</v>
      </c>
      <c r="C10" s="17">
        <v>0.37479968748415798</v>
      </c>
      <c r="D10" s="17">
        <v>0.42298652594692998</v>
      </c>
      <c r="E10" s="17">
        <v>0.328637787914349</v>
      </c>
      <c r="F10" s="17"/>
      <c r="G10" s="17">
        <v>0.26460756096909599</v>
      </c>
      <c r="H10" s="17">
        <v>0.31316420111909199</v>
      </c>
      <c r="I10" s="17">
        <v>0.36558928384077599</v>
      </c>
      <c r="J10" s="17">
        <v>0.382908534036633</v>
      </c>
      <c r="K10" s="17">
        <v>0.44838871336087799</v>
      </c>
      <c r="L10" s="17">
        <v>0.45303472178621801</v>
      </c>
      <c r="M10" s="17"/>
      <c r="N10" s="17">
        <v>0.43728440525415602</v>
      </c>
      <c r="O10" s="17">
        <v>0.38626239603566298</v>
      </c>
      <c r="P10" s="17">
        <v>0.37395967514329198</v>
      </c>
      <c r="Q10" s="17">
        <v>0.30693988915058101</v>
      </c>
      <c r="R10" s="17"/>
      <c r="S10" s="17">
        <v>0.29893352855146599</v>
      </c>
      <c r="T10" s="17">
        <v>0.37835506589613899</v>
      </c>
      <c r="U10" s="17">
        <v>0.27361546662894898</v>
      </c>
      <c r="V10" s="17">
        <v>0.295817124304808</v>
      </c>
      <c r="W10" s="17">
        <v>0.40897876097214397</v>
      </c>
      <c r="X10" s="17">
        <v>0.42060406606213302</v>
      </c>
      <c r="Y10" s="17">
        <v>0.47777652436706802</v>
      </c>
      <c r="Z10" s="17">
        <v>0.48035592192073401</v>
      </c>
      <c r="AA10" s="17">
        <v>0.296561009630464</v>
      </c>
      <c r="AB10" s="17">
        <v>0.39884803822423498</v>
      </c>
      <c r="AC10" s="17">
        <v>0.53580986097736605</v>
      </c>
      <c r="AD10" s="17">
        <v>0.450407604159133</v>
      </c>
      <c r="AE10" s="17"/>
      <c r="AF10" s="17">
        <v>0.38705785770578399</v>
      </c>
      <c r="AG10" s="17">
        <v>0.39347686783955399</v>
      </c>
      <c r="AH10" s="17">
        <v>0.290572087525171</v>
      </c>
      <c r="AI10" s="17"/>
      <c r="AJ10" s="17">
        <v>0.42739002804749099</v>
      </c>
      <c r="AK10" s="17">
        <v>0.36392967725558401</v>
      </c>
      <c r="AL10" s="17">
        <v>0.44419116438380701</v>
      </c>
      <c r="AM10" s="17">
        <v>0.22736929506589701</v>
      </c>
      <c r="AN10" s="17">
        <v>0.28356150035723199</v>
      </c>
      <c r="AO10" s="17"/>
      <c r="AP10" s="17">
        <v>0.37188494958235802</v>
      </c>
      <c r="AQ10" s="17">
        <v>0.39596107073786002</v>
      </c>
      <c r="AR10" s="17">
        <v>0.41907478814000199</v>
      </c>
      <c r="AS10" s="17"/>
      <c r="AT10" s="17">
        <v>0.430244171847801</v>
      </c>
      <c r="AU10" s="17">
        <v>0.37026646032647897</v>
      </c>
      <c r="AV10" s="17">
        <v>0.190407169849234</v>
      </c>
      <c r="AW10" s="17">
        <v>0.29619598955506499</v>
      </c>
      <c r="AX10" s="17">
        <v>0.418372049053364</v>
      </c>
      <c r="AY10" s="17">
        <v>0.35381728828800602</v>
      </c>
    </row>
    <row r="11" spans="2:51" x14ac:dyDescent="0.35">
      <c r="B11" s="18" t="s">
        <v>384</v>
      </c>
      <c r="C11" s="17">
        <v>0.25342587014717999</v>
      </c>
      <c r="D11" s="17">
        <v>0.24905670106215</v>
      </c>
      <c r="E11" s="17">
        <v>0.25572473780358901</v>
      </c>
      <c r="F11" s="17"/>
      <c r="G11" s="17">
        <v>0.32306330445214398</v>
      </c>
      <c r="H11" s="17">
        <v>0.269930012330446</v>
      </c>
      <c r="I11" s="17">
        <v>0.23701607009328199</v>
      </c>
      <c r="J11" s="17">
        <v>0.21081944516807499</v>
      </c>
      <c r="K11" s="17">
        <v>0.28117933373455201</v>
      </c>
      <c r="L11" s="17">
        <v>0.22587580201570501</v>
      </c>
      <c r="M11" s="17"/>
      <c r="N11" s="17">
        <v>0.25014376377164199</v>
      </c>
      <c r="O11" s="17">
        <v>0.25707678451041499</v>
      </c>
      <c r="P11" s="17">
        <v>0.240639239098318</v>
      </c>
      <c r="Q11" s="17">
        <v>0.25982861661059697</v>
      </c>
      <c r="R11" s="17"/>
      <c r="S11" s="17">
        <v>0.33064574171813899</v>
      </c>
      <c r="T11" s="17">
        <v>0.30439551960482197</v>
      </c>
      <c r="U11" s="17">
        <v>0.29459749255245599</v>
      </c>
      <c r="V11" s="17">
        <v>0.29613153132865599</v>
      </c>
      <c r="W11" s="17">
        <v>0.21074172078843501</v>
      </c>
      <c r="X11" s="17">
        <v>0.20028447807948299</v>
      </c>
      <c r="Y11" s="17">
        <v>0.102900419230287</v>
      </c>
      <c r="Z11" s="17">
        <v>0.26049241927952299</v>
      </c>
      <c r="AA11" s="17">
        <v>0.33060176506672301</v>
      </c>
      <c r="AB11" s="17">
        <v>0.22948571420410399</v>
      </c>
      <c r="AC11" s="17">
        <v>0.104717684448475</v>
      </c>
      <c r="AD11" s="17">
        <v>0.118391079953479</v>
      </c>
      <c r="AE11" s="17"/>
      <c r="AF11" s="17">
        <v>0.25369293585826103</v>
      </c>
      <c r="AG11" s="17">
        <v>0.26461081442841999</v>
      </c>
      <c r="AH11" s="17">
        <v>0.27126426175972101</v>
      </c>
      <c r="AI11" s="17"/>
      <c r="AJ11" s="17">
        <v>0.25113540249298</v>
      </c>
      <c r="AK11" s="17">
        <v>0.246081440793635</v>
      </c>
      <c r="AL11" s="17">
        <v>0.20659965383072701</v>
      </c>
      <c r="AM11" s="17">
        <v>0.43646491909993301</v>
      </c>
      <c r="AN11" s="17">
        <v>0.30376803031967198</v>
      </c>
      <c r="AO11" s="17"/>
      <c r="AP11" s="17">
        <v>0.286576995532145</v>
      </c>
      <c r="AQ11" s="17">
        <v>0.227977151542303</v>
      </c>
      <c r="AR11" s="17">
        <v>0.198277216046822</v>
      </c>
      <c r="AS11" s="17"/>
      <c r="AT11" s="17">
        <v>0.213009936974588</v>
      </c>
      <c r="AU11" s="17">
        <v>0.289309431718768</v>
      </c>
      <c r="AV11" s="17">
        <v>0.32020226444798999</v>
      </c>
      <c r="AW11" s="17">
        <v>0.30402665841878901</v>
      </c>
      <c r="AX11" s="17">
        <v>0.217052477365688</v>
      </c>
      <c r="AY11" s="17">
        <v>0.32755758701771398</v>
      </c>
    </row>
    <row r="12" spans="2:51" x14ac:dyDescent="0.35">
      <c r="B12" s="18" t="s">
        <v>385</v>
      </c>
      <c r="C12" s="17">
        <v>0.12566626485507101</v>
      </c>
      <c r="D12" s="17">
        <v>0.111162890162675</v>
      </c>
      <c r="E12" s="17">
        <v>0.140191567960261</v>
      </c>
      <c r="F12" s="17"/>
      <c r="G12" s="17">
        <v>0.15842256758675499</v>
      </c>
      <c r="H12" s="17">
        <v>8.2012217266793502E-2</v>
      </c>
      <c r="I12" s="17">
        <v>0.15112999308380001</v>
      </c>
      <c r="J12" s="17">
        <v>0.12817515943914501</v>
      </c>
      <c r="K12" s="17">
        <v>0.103737464435639</v>
      </c>
      <c r="L12" s="17">
        <v>0.13122832902374201</v>
      </c>
      <c r="M12" s="17"/>
      <c r="N12" s="17">
        <v>0.105218915828802</v>
      </c>
      <c r="O12" s="17">
        <v>0.12487763120682401</v>
      </c>
      <c r="P12" s="17">
        <v>0.135237282689667</v>
      </c>
      <c r="Q12" s="17">
        <v>0.138377152015558</v>
      </c>
      <c r="R12" s="17"/>
      <c r="S12" s="17">
        <v>9.6938288017924701E-2</v>
      </c>
      <c r="T12" s="17">
        <v>0.12638132106411801</v>
      </c>
      <c r="U12" s="17">
        <v>0.14082369051882901</v>
      </c>
      <c r="V12" s="17">
        <v>0.108789182033475</v>
      </c>
      <c r="W12" s="17">
        <v>0.17705756243270501</v>
      </c>
      <c r="X12" s="17">
        <v>0.136576431729513</v>
      </c>
      <c r="Y12" s="17">
        <v>8.5203242995434594E-2</v>
      </c>
      <c r="Z12" s="17">
        <v>5.7399617952835498E-2</v>
      </c>
      <c r="AA12" s="17">
        <v>0.14416526950306599</v>
      </c>
      <c r="AB12" s="17">
        <v>0.10630573554613899</v>
      </c>
      <c r="AC12" s="17">
        <v>0.18480634794092199</v>
      </c>
      <c r="AD12" s="17">
        <v>0.320067659610482</v>
      </c>
      <c r="AE12" s="17"/>
      <c r="AF12" s="17">
        <v>0.111193578116987</v>
      </c>
      <c r="AG12" s="17">
        <v>0.118131795534439</v>
      </c>
      <c r="AH12" s="17">
        <v>0.14218308466215099</v>
      </c>
      <c r="AI12" s="17"/>
      <c r="AJ12" s="17">
        <v>0.102282483257245</v>
      </c>
      <c r="AK12" s="17">
        <v>0.12612119382850701</v>
      </c>
      <c r="AL12" s="17">
        <v>9.9949169356063697E-2</v>
      </c>
      <c r="AM12" s="17">
        <v>9.3087620830120704E-2</v>
      </c>
      <c r="AN12" s="17">
        <v>0.146176256734039</v>
      </c>
      <c r="AO12" s="17"/>
      <c r="AP12" s="17">
        <v>9.9437665602490996E-2</v>
      </c>
      <c r="AQ12" s="17">
        <v>0.144399015310437</v>
      </c>
      <c r="AR12" s="17">
        <v>9.5650990607209593E-2</v>
      </c>
      <c r="AS12" s="17"/>
      <c r="AT12" s="17">
        <v>0.13107148128500701</v>
      </c>
      <c r="AU12" s="17">
        <v>0.11719964791060999</v>
      </c>
      <c r="AV12" s="17">
        <v>0.106367407875988</v>
      </c>
      <c r="AW12" s="17">
        <v>0.149397833514432</v>
      </c>
      <c r="AX12" s="17">
        <v>9.9486648701034297E-2</v>
      </c>
      <c r="AY12" s="17">
        <v>0.14674144759289201</v>
      </c>
    </row>
    <row r="13" spans="2:51" x14ac:dyDescent="0.35">
      <c r="B13" s="18" t="s">
        <v>386</v>
      </c>
      <c r="C13" s="17">
        <v>9.22782351553431E-2</v>
      </c>
      <c r="D13" s="17">
        <v>7.1612593994886897E-2</v>
      </c>
      <c r="E13" s="17">
        <v>0.112745353242062</v>
      </c>
      <c r="F13" s="17"/>
      <c r="G13" s="17">
        <v>8.9222580197785104E-2</v>
      </c>
      <c r="H13" s="17">
        <v>0.100479345079236</v>
      </c>
      <c r="I13" s="17">
        <v>0.10029103465214199</v>
      </c>
      <c r="J13" s="17">
        <v>0.135640807211376</v>
      </c>
      <c r="K13" s="17">
        <v>7.7422180200827001E-2</v>
      </c>
      <c r="L13" s="17">
        <v>5.9135149274442501E-2</v>
      </c>
      <c r="M13" s="17"/>
      <c r="N13" s="17">
        <v>7.7677960913695498E-2</v>
      </c>
      <c r="O13" s="17">
        <v>6.82239217753315E-2</v>
      </c>
      <c r="P13" s="17">
        <v>8.2917769158459304E-2</v>
      </c>
      <c r="Q13" s="17">
        <v>0.13832358529882399</v>
      </c>
      <c r="R13" s="17"/>
      <c r="S13" s="17">
        <v>9.0380900709519804E-2</v>
      </c>
      <c r="T13" s="17">
        <v>8.1878088659798107E-2</v>
      </c>
      <c r="U13" s="17">
        <v>0.12106593444039999</v>
      </c>
      <c r="V13" s="17">
        <v>0.16100994152400999</v>
      </c>
      <c r="W13" s="17">
        <v>7.9068217365295901E-2</v>
      </c>
      <c r="X13" s="17">
        <v>7.2752318965188703E-2</v>
      </c>
      <c r="Y13" s="17">
        <v>9.9136551913499404E-2</v>
      </c>
      <c r="Z13" s="17">
        <v>0.114098086352265</v>
      </c>
      <c r="AA13" s="17">
        <v>6.7687701649433205E-2</v>
      </c>
      <c r="AB13" s="17">
        <v>0.106010521226335</v>
      </c>
      <c r="AC13" s="17">
        <v>5.83505905599934E-2</v>
      </c>
      <c r="AD13" s="17">
        <v>0</v>
      </c>
      <c r="AE13" s="17"/>
      <c r="AF13" s="17">
        <v>0.10758433326549</v>
      </c>
      <c r="AG13" s="17">
        <v>6.0233880695438599E-2</v>
      </c>
      <c r="AH13" s="17">
        <v>0.13271424697473</v>
      </c>
      <c r="AI13" s="17"/>
      <c r="AJ13" s="17">
        <v>8.2057499222546904E-2</v>
      </c>
      <c r="AK13" s="17">
        <v>9.7392686526936195E-2</v>
      </c>
      <c r="AL13" s="17">
        <v>3.3927489938417203E-2</v>
      </c>
      <c r="AM13" s="17">
        <v>7.5667060743089404E-2</v>
      </c>
      <c r="AN13" s="17">
        <v>0.121528209423668</v>
      </c>
      <c r="AO13" s="17"/>
      <c r="AP13" s="17">
        <v>7.7693002410318499E-2</v>
      </c>
      <c r="AQ13" s="17">
        <v>7.4692466510067904E-2</v>
      </c>
      <c r="AR13" s="17">
        <v>7.70500822895335E-2</v>
      </c>
      <c r="AS13" s="17"/>
      <c r="AT13" s="17">
        <v>7.5497356859573803E-2</v>
      </c>
      <c r="AU13" s="17">
        <v>9.6038224448703802E-2</v>
      </c>
      <c r="AV13" s="17">
        <v>0.15652628095660401</v>
      </c>
      <c r="AW13" s="17">
        <v>8.2333162146705802E-2</v>
      </c>
      <c r="AX13" s="17">
        <v>9.4008206349859902E-2</v>
      </c>
      <c r="AY13" s="17">
        <v>8.9604829620606993E-2</v>
      </c>
    </row>
    <row r="14" spans="2:51" x14ac:dyDescent="0.35">
      <c r="B14" s="18" t="s">
        <v>72</v>
      </c>
      <c r="C14" s="17">
        <v>4.2394762290795397E-2</v>
      </c>
      <c r="D14" s="17">
        <v>3.1042103290954699E-2</v>
      </c>
      <c r="E14" s="17">
        <v>5.36163918353098E-2</v>
      </c>
      <c r="F14" s="17"/>
      <c r="G14" s="17">
        <v>4.2284810077042802E-2</v>
      </c>
      <c r="H14" s="17">
        <v>4.4374309415573202E-2</v>
      </c>
      <c r="I14" s="17">
        <v>4.5927440929227299E-2</v>
      </c>
      <c r="J14" s="17">
        <v>6.21087020882461E-2</v>
      </c>
      <c r="K14" s="17">
        <v>1.06433371144146E-2</v>
      </c>
      <c r="L14" s="17">
        <v>4.1607873788042503E-2</v>
      </c>
      <c r="M14" s="17"/>
      <c r="N14" s="17">
        <v>6.1139388486151297E-3</v>
      </c>
      <c r="O14" s="17">
        <v>3.40958974822664E-2</v>
      </c>
      <c r="P14" s="17">
        <v>6.1997597992010101E-2</v>
      </c>
      <c r="Q14" s="17">
        <v>6.8625442315739499E-2</v>
      </c>
      <c r="R14" s="17"/>
      <c r="S14" s="17">
        <v>3.9434002479757098E-2</v>
      </c>
      <c r="T14" s="17">
        <v>4.5697050123259399E-2</v>
      </c>
      <c r="U14" s="17">
        <v>6.1000131499153003E-2</v>
      </c>
      <c r="V14" s="17">
        <v>5.00947785059528E-2</v>
      </c>
      <c r="W14" s="17">
        <v>2.0245745841066101E-2</v>
      </c>
      <c r="X14" s="17">
        <v>3.0960679943494902E-2</v>
      </c>
      <c r="Y14" s="17">
        <v>9.9836018452413994E-2</v>
      </c>
      <c r="Z14" s="17">
        <v>5.6366300227262099E-2</v>
      </c>
      <c r="AA14" s="17">
        <v>6.6694379774191001E-2</v>
      </c>
      <c r="AB14" s="17">
        <v>0</v>
      </c>
      <c r="AC14" s="17">
        <v>0</v>
      </c>
      <c r="AD14" s="17">
        <v>0</v>
      </c>
      <c r="AE14" s="17"/>
      <c r="AF14" s="17">
        <v>3.9087484527719298E-2</v>
      </c>
      <c r="AG14" s="17">
        <v>2.5369391297065402E-2</v>
      </c>
      <c r="AH14" s="17">
        <v>7.9809386480112099E-2</v>
      </c>
      <c r="AI14" s="17"/>
      <c r="AJ14" s="17">
        <v>2.2689609415555499E-2</v>
      </c>
      <c r="AK14" s="17">
        <v>4.5009455870914497E-2</v>
      </c>
      <c r="AL14" s="17">
        <v>8.1247325629566006E-2</v>
      </c>
      <c r="AM14" s="17">
        <v>0</v>
      </c>
      <c r="AN14" s="17">
        <v>5.8935443508547201E-2</v>
      </c>
      <c r="AO14" s="17"/>
      <c r="AP14" s="17">
        <v>1.8055012736578498E-2</v>
      </c>
      <c r="AQ14" s="17">
        <v>3.2267948644334701E-2</v>
      </c>
      <c r="AR14" s="17">
        <v>5.6039431107057301E-2</v>
      </c>
      <c r="AS14" s="17"/>
      <c r="AT14" s="17">
        <v>3.3405407242554197E-2</v>
      </c>
      <c r="AU14" s="17">
        <v>3.4152790431553302E-2</v>
      </c>
      <c r="AV14" s="17">
        <v>0.14268911361493</v>
      </c>
      <c r="AW14" s="17">
        <v>4.6276091234364901E-2</v>
      </c>
      <c r="AX14" s="17">
        <v>2.6790600120512799E-2</v>
      </c>
      <c r="AY14" s="17">
        <v>4.3498467747943297E-2</v>
      </c>
    </row>
    <row r="15" spans="2:51" x14ac:dyDescent="0.35">
      <c r="B15" s="18" t="s">
        <v>387</v>
      </c>
      <c r="C15" s="20">
        <v>0.48623486755161099</v>
      </c>
      <c r="D15" s="20">
        <v>0.53712571148933397</v>
      </c>
      <c r="E15" s="20">
        <v>0.43772194915877799</v>
      </c>
      <c r="F15" s="20"/>
      <c r="G15" s="20">
        <v>0.38700673768627297</v>
      </c>
      <c r="H15" s="20">
        <v>0.503204115907951</v>
      </c>
      <c r="I15" s="20">
        <v>0.46563546124154798</v>
      </c>
      <c r="J15" s="20">
        <v>0.46325588609315799</v>
      </c>
      <c r="K15" s="20">
        <v>0.52701768451456699</v>
      </c>
      <c r="L15" s="20">
        <v>0.542152845898068</v>
      </c>
      <c r="M15" s="20"/>
      <c r="N15" s="20">
        <v>0.56084542063724596</v>
      </c>
      <c r="O15" s="20">
        <v>0.51572576502516398</v>
      </c>
      <c r="P15" s="20">
        <v>0.47920811106154498</v>
      </c>
      <c r="Q15" s="20">
        <v>0.394845203759281</v>
      </c>
      <c r="R15" s="20"/>
      <c r="S15" s="20">
        <v>0.44260106707465902</v>
      </c>
      <c r="T15" s="20">
        <v>0.44164802054800201</v>
      </c>
      <c r="U15" s="20">
        <v>0.38251275098916199</v>
      </c>
      <c r="V15" s="20">
        <v>0.38397456660790602</v>
      </c>
      <c r="W15" s="20">
        <v>0.51288675357249802</v>
      </c>
      <c r="X15" s="20">
        <v>0.55942609128232101</v>
      </c>
      <c r="Y15" s="20">
        <v>0.61292376740836496</v>
      </c>
      <c r="Z15" s="20">
        <v>0.51164357618811396</v>
      </c>
      <c r="AA15" s="20">
        <v>0.39085088400658702</v>
      </c>
      <c r="AB15" s="20">
        <v>0.55819802902342197</v>
      </c>
      <c r="AC15" s="20">
        <v>0.65212537705060902</v>
      </c>
      <c r="AD15" s="20">
        <v>0.56154126043603902</v>
      </c>
      <c r="AE15" s="20"/>
      <c r="AF15" s="20">
        <v>0.488441668231543</v>
      </c>
      <c r="AG15" s="20">
        <v>0.53165411804463703</v>
      </c>
      <c r="AH15" s="20">
        <v>0.37402902012328598</v>
      </c>
      <c r="AI15" s="20"/>
      <c r="AJ15" s="20">
        <v>0.54183500561167197</v>
      </c>
      <c r="AK15" s="20">
        <v>0.48539522298000698</v>
      </c>
      <c r="AL15" s="20">
        <v>0.57827636124522597</v>
      </c>
      <c r="AM15" s="20">
        <v>0.39478039932685699</v>
      </c>
      <c r="AN15" s="20">
        <v>0.36959206001407302</v>
      </c>
      <c r="AO15" s="20"/>
      <c r="AP15" s="20">
        <v>0.51823732371846698</v>
      </c>
      <c r="AQ15" s="20">
        <v>0.52066341799285798</v>
      </c>
      <c r="AR15" s="20">
        <v>0.572982279949377</v>
      </c>
      <c r="AS15" s="20"/>
      <c r="AT15" s="20">
        <v>0.547015817638277</v>
      </c>
      <c r="AU15" s="20">
        <v>0.46329990549036398</v>
      </c>
      <c r="AV15" s="20">
        <v>0.27421493310448802</v>
      </c>
      <c r="AW15" s="20">
        <v>0.41796625468570903</v>
      </c>
      <c r="AX15" s="20">
        <v>0.56266206746290404</v>
      </c>
      <c r="AY15" s="20">
        <v>0.392597668020844</v>
      </c>
    </row>
    <row r="16" spans="2:51" x14ac:dyDescent="0.35">
      <c r="B16" s="18" t="s">
        <v>388</v>
      </c>
      <c r="C16" s="20">
        <v>0.21794450001041399</v>
      </c>
      <c r="D16" s="20">
        <v>0.18277548415756201</v>
      </c>
      <c r="E16" s="20">
        <v>0.25293692120232297</v>
      </c>
      <c r="F16" s="20"/>
      <c r="G16" s="20">
        <v>0.24764514778454</v>
      </c>
      <c r="H16" s="20">
        <v>0.18249156234602901</v>
      </c>
      <c r="I16" s="20">
        <v>0.25142102773594199</v>
      </c>
      <c r="J16" s="20">
        <v>0.26381596665051998</v>
      </c>
      <c r="K16" s="20">
        <v>0.181159644636466</v>
      </c>
      <c r="L16" s="20">
        <v>0.19036347829818501</v>
      </c>
      <c r="M16" s="20"/>
      <c r="N16" s="20">
        <v>0.18289687674249799</v>
      </c>
      <c r="O16" s="20">
        <v>0.19310155298215501</v>
      </c>
      <c r="P16" s="20">
        <v>0.218155051848126</v>
      </c>
      <c r="Q16" s="20">
        <v>0.27670073731438199</v>
      </c>
      <c r="R16" s="20"/>
      <c r="S16" s="20">
        <v>0.18731918872744399</v>
      </c>
      <c r="T16" s="20">
        <v>0.20825940972391599</v>
      </c>
      <c r="U16" s="20">
        <v>0.26188962495922902</v>
      </c>
      <c r="V16" s="20">
        <v>0.26979912355748498</v>
      </c>
      <c r="W16" s="20">
        <v>0.256125779798</v>
      </c>
      <c r="X16" s="20">
        <v>0.209328750694702</v>
      </c>
      <c r="Y16" s="20">
        <v>0.18433979490893401</v>
      </c>
      <c r="Z16" s="20">
        <v>0.171497704305101</v>
      </c>
      <c r="AA16" s="20">
        <v>0.21185297115249899</v>
      </c>
      <c r="AB16" s="20">
        <v>0.21231625677247301</v>
      </c>
      <c r="AC16" s="20">
        <v>0.24315693850091599</v>
      </c>
      <c r="AD16" s="20">
        <v>0.320067659610482</v>
      </c>
      <c r="AE16" s="20"/>
      <c r="AF16" s="20">
        <v>0.21877791138247701</v>
      </c>
      <c r="AG16" s="20">
        <v>0.17836567622987701</v>
      </c>
      <c r="AH16" s="20">
        <v>0.27489733163688101</v>
      </c>
      <c r="AI16" s="20"/>
      <c r="AJ16" s="20">
        <v>0.184339982479792</v>
      </c>
      <c r="AK16" s="20">
        <v>0.22351388035544301</v>
      </c>
      <c r="AL16" s="20">
        <v>0.133876659294481</v>
      </c>
      <c r="AM16" s="20">
        <v>0.16875468157321</v>
      </c>
      <c r="AN16" s="20">
        <v>0.26770446615770699</v>
      </c>
      <c r="AO16" s="20"/>
      <c r="AP16" s="20">
        <v>0.17713066801280999</v>
      </c>
      <c r="AQ16" s="20">
        <v>0.219091481820505</v>
      </c>
      <c r="AR16" s="20">
        <v>0.172701072896743</v>
      </c>
      <c r="AS16" s="20"/>
      <c r="AT16" s="20">
        <v>0.20656883814458099</v>
      </c>
      <c r="AU16" s="20">
        <v>0.21323787235931399</v>
      </c>
      <c r="AV16" s="20">
        <v>0.26289368883259101</v>
      </c>
      <c r="AW16" s="20">
        <v>0.231730995661137</v>
      </c>
      <c r="AX16" s="20">
        <v>0.193494855050894</v>
      </c>
      <c r="AY16" s="20">
        <v>0.23634627721349899</v>
      </c>
    </row>
    <row r="17" spans="2:51" x14ac:dyDescent="0.35">
      <c r="B17" s="18" t="s">
        <v>86</v>
      </c>
      <c r="C17" s="21">
        <v>0.26829036754119601</v>
      </c>
      <c r="D17" s="21">
        <v>0.35435022733177202</v>
      </c>
      <c r="E17" s="21">
        <v>0.18478502795645499</v>
      </c>
      <c r="F17" s="21"/>
      <c r="G17" s="21">
        <v>0.139361589901733</v>
      </c>
      <c r="H17" s="21">
        <v>0.32071255356192202</v>
      </c>
      <c r="I17" s="21">
        <v>0.21421443350560601</v>
      </c>
      <c r="J17" s="21">
        <v>0.199439919442638</v>
      </c>
      <c r="K17" s="21">
        <v>0.34585803987810099</v>
      </c>
      <c r="L17" s="21">
        <v>0.351789367599883</v>
      </c>
      <c r="M17" s="21"/>
      <c r="N17" s="21">
        <v>0.37794854389474802</v>
      </c>
      <c r="O17" s="21">
        <v>0.32262421204300901</v>
      </c>
      <c r="P17" s="21">
        <v>0.26105305921341898</v>
      </c>
      <c r="Q17" s="21">
        <v>0.118144466444899</v>
      </c>
      <c r="R17" s="21"/>
      <c r="S17" s="21">
        <v>0.255281878347215</v>
      </c>
      <c r="T17" s="21">
        <v>0.23338861082408599</v>
      </c>
      <c r="U17" s="21">
        <v>0.120623126029932</v>
      </c>
      <c r="V17" s="21">
        <v>0.114175443050421</v>
      </c>
      <c r="W17" s="21">
        <v>0.25676097377449703</v>
      </c>
      <c r="X17" s="21">
        <v>0.35009734058761899</v>
      </c>
      <c r="Y17" s="21">
        <v>0.42858397249943098</v>
      </c>
      <c r="Z17" s="21">
        <v>0.34014587188301298</v>
      </c>
      <c r="AA17" s="21">
        <v>0.178997912854089</v>
      </c>
      <c r="AB17" s="21">
        <v>0.34588177225094902</v>
      </c>
      <c r="AC17" s="21">
        <v>0.408968438549694</v>
      </c>
      <c r="AD17" s="21">
        <v>0.24147360082555699</v>
      </c>
      <c r="AE17" s="21"/>
      <c r="AF17" s="21">
        <v>0.26966375684906602</v>
      </c>
      <c r="AG17" s="21">
        <v>0.35328844181475899</v>
      </c>
      <c r="AH17" s="21">
        <v>9.9131688486404607E-2</v>
      </c>
      <c r="AI17" s="21"/>
      <c r="AJ17" s="21">
        <v>0.35749502313188097</v>
      </c>
      <c r="AK17" s="21">
        <v>0.26188134262456397</v>
      </c>
      <c r="AL17" s="21">
        <v>0.44439970195074502</v>
      </c>
      <c r="AM17" s="21">
        <v>0.22602571775364699</v>
      </c>
      <c r="AN17" s="21">
        <v>0.101887593856366</v>
      </c>
      <c r="AO17" s="21"/>
      <c r="AP17" s="21">
        <v>0.34110665570565701</v>
      </c>
      <c r="AQ17" s="21">
        <v>0.30157193617235301</v>
      </c>
      <c r="AR17" s="21">
        <v>0.40028120705263398</v>
      </c>
      <c r="AS17" s="21"/>
      <c r="AT17" s="21">
        <v>0.34044697949369701</v>
      </c>
      <c r="AU17" s="21">
        <v>0.25006203313105002</v>
      </c>
      <c r="AV17" s="21">
        <v>1.13212442718968E-2</v>
      </c>
      <c r="AW17" s="21">
        <v>0.186235259024572</v>
      </c>
      <c r="AX17" s="21">
        <v>0.36916721241201</v>
      </c>
      <c r="AY17" s="21">
        <v>0.15625139080734499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O22"/>
  <sheetViews>
    <sheetView showGridLines="0" workbookViewId="0">
      <pane xSplit="2" topLeftCell="C1" activePane="topRight" state="frozen"/>
      <selection activeCell="B19" sqref="B19"/>
      <selection pane="topRight" activeCell="D12" sqref="D12"/>
    </sheetView>
  </sheetViews>
  <sheetFormatPr defaultColWidth="10.90625" defaultRowHeight="14.5" x14ac:dyDescent="0.35"/>
  <cols>
    <col min="2" max="2" width="25.7265625" customWidth="1"/>
    <col min="3" max="15" width="20.7265625" customWidth="1"/>
  </cols>
  <sheetData>
    <row r="2" spans="2:15" ht="40" customHeight="1" x14ac:dyDescent="0.35">
      <c r="D2" s="42" t="s">
        <v>515</v>
      </c>
      <c r="E2" s="38"/>
      <c r="F2" s="38"/>
      <c r="G2" s="38"/>
      <c r="H2" s="38"/>
      <c r="I2" s="38"/>
      <c r="J2" s="38"/>
      <c r="K2" s="38"/>
      <c r="L2" s="38"/>
      <c r="M2" s="38"/>
      <c r="N2" s="38"/>
      <c r="O2" s="38"/>
    </row>
    <row r="6" spans="2:15" ht="50" customHeight="1" x14ac:dyDescent="0.35">
      <c r="B6" s="23" t="s">
        <v>14</v>
      </c>
      <c r="C6" s="23" t="s">
        <v>328</v>
      </c>
      <c r="D6" s="23" t="s">
        <v>330</v>
      </c>
      <c r="E6" s="23" t="s">
        <v>486</v>
      </c>
      <c r="F6" s="23" t="s">
        <v>485</v>
      </c>
      <c r="G6" s="23" t="s">
        <v>327</v>
      </c>
      <c r="H6" s="23" t="s">
        <v>487</v>
      </c>
      <c r="I6" s="23" t="s">
        <v>329</v>
      </c>
      <c r="J6" s="23" t="s">
        <v>488</v>
      </c>
      <c r="K6" s="23" t="s">
        <v>333</v>
      </c>
      <c r="L6" s="23" t="s">
        <v>332</v>
      </c>
      <c r="M6" s="23" t="s">
        <v>331</v>
      </c>
      <c r="N6" s="23" t="s">
        <v>335</v>
      </c>
    </row>
    <row r="7" spans="2:15" x14ac:dyDescent="0.35">
      <c r="B7" s="18" t="s">
        <v>382</v>
      </c>
      <c r="C7" s="17">
        <v>0.110611983457747</v>
      </c>
      <c r="D7" s="17">
        <v>0.18324365196105399</v>
      </c>
      <c r="E7" s="17">
        <v>0.15588560513390501</v>
      </c>
      <c r="F7" s="17">
        <v>0.16801083612460099</v>
      </c>
      <c r="G7" s="17">
        <v>0.116698007366848</v>
      </c>
      <c r="H7" s="17">
        <v>8.8258037919826796E-2</v>
      </c>
      <c r="I7" s="17">
        <v>9.6182878925848203E-2</v>
      </c>
      <c r="J7" s="17">
        <v>9.1169650399933397E-2</v>
      </c>
      <c r="K7" s="17">
        <v>5.9865698793794303E-2</v>
      </c>
      <c r="L7" s="17">
        <v>5.6220952845232798E-2</v>
      </c>
      <c r="M7" s="17">
        <v>4.0839621042140298E-2</v>
      </c>
      <c r="N7" s="17">
        <v>3.2650202450815999E-2</v>
      </c>
    </row>
    <row r="8" spans="2:15" x14ac:dyDescent="0.35">
      <c r="B8" s="18" t="s">
        <v>383</v>
      </c>
      <c r="C8" s="17">
        <v>0.41922820527502902</v>
      </c>
      <c r="D8" s="17">
        <v>0.37173729073696798</v>
      </c>
      <c r="E8" s="17">
        <v>0.41394668317024103</v>
      </c>
      <c r="F8" s="17">
        <v>0.38015775568141702</v>
      </c>
      <c r="G8" s="17">
        <v>0.35141664189222399</v>
      </c>
      <c r="H8" s="17">
        <v>0.407227451289225</v>
      </c>
      <c r="I8" s="17">
        <v>0.289673965520448</v>
      </c>
      <c r="J8" s="17">
        <v>0.307862409097864</v>
      </c>
      <c r="K8" s="17">
        <v>0.21832711331365701</v>
      </c>
      <c r="L8" s="17">
        <v>0.18984807450149099</v>
      </c>
      <c r="M8" s="17">
        <v>0.175595989645872</v>
      </c>
      <c r="N8" s="17">
        <v>0.156818473532846</v>
      </c>
    </row>
    <row r="9" spans="2:15" x14ac:dyDescent="0.35">
      <c r="B9" s="18" t="s">
        <v>384</v>
      </c>
      <c r="C9" s="17">
        <v>0.27346639692475699</v>
      </c>
      <c r="D9" s="17">
        <v>0.25343611247819497</v>
      </c>
      <c r="E9" s="17">
        <v>0.22851113439391199</v>
      </c>
      <c r="F9" s="17">
        <v>0.239860577228064</v>
      </c>
      <c r="G9" s="17">
        <v>0.27778443708738298</v>
      </c>
      <c r="H9" s="17">
        <v>0.23443456908625901</v>
      </c>
      <c r="I9" s="17">
        <v>0.28392786328964098</v>
      </c>
      <c r="J9" s="17">
        <v>0.27287238476062697</v>
      </c>
      <c r="K9" s="17">
        <v>0.30038882704451098</v>
      </c>
      <c r="L9" s="17">
        <v>0.24846575435502599</v>
      </c>
      <c r="M9" s="17">
        <v>0.26258584064915302</v>
      </c>
      <c r="N9" s="17">
        <v>0.27858829501725002</v>
      </c>
    </row>
    <row r="10" spans="2:15" x14ac:dyDescent="0.35">
      <c r="B10" s="18" t="s">
        <v>385</v>
      </c>
      <c r="C10" s="17">
        <v>7.2265048798895795E-2</v>
      </c>
      <c r="D10" s="17">
        <v>6.6693095916523407E-2</v>
      </c>
      <c r="E10" s="17">
        <v>7.8809339883845905E-2</v>
      </c>
      <c r="F10" s="17">
        <v>8.6311223032974005E-2</v>
      </c>
      <c r="G10" s="17">
        <v>0.110251856534494</v>
      </c>
      <c r="H10" s="17">
        <v>9.3036006320704995E-2</v>
      </c>
      <c r="I10" s="17">
        <v>0.119145807022462</v>
      </c>
      <c r="J10" s="17">
        <v>0.13870144784355101</v>
      </c>
      <c r="K10" s="17">
        <v>0.16039503061806501</v>
      </c>
      <c r="L10" s="17">
        <v>0.19271438466416299</v>
      </c>
      <c r="M10" s="17">
        <v>0.21283468164411901</v>
      </c>
      <c r="N10" s="17">
        <v>0.23930497103578899</v>
      </c>
    </row>
    <row r="11" spans="2:15" x14ac:dyDescent="0.35">
      <c r="B11" s="18" t="s">
        <v>386</v>
      </c>
      <c r="C11" s="17">
        <v>7.3482711898854594E-2</v>
      </c>
      <c r="D11" s="17">
        <v>7.9819811503222607E-2</v>
      </c>
      <c r="E11" s="17">
        <v>7.60202469832712E-2</v>
      </c>
      <c r="F11" s="17">
        <v>7.3391575810074605E-2</v>
      </c>
      <c r="G11" s="17">
        <v>9.62600370936086E-2</v>
      </c>
      <c r="H11" s="17">
        <v>0.12480257507522501</v>
      </c>
      <c r="I11" s="17">
        <v>0.145318759391979</v>
      </c>
      <c r="J11" s="17">
        <v>0.13233000142632001</v>
      </c>
      <c r="K11" s="17">
        <v>0.203184955745874</v>
      </c>
      <c r="L11" s="17">
        <v>0.25746351468745599</v>
      </c>
      <c r="M11" s="17">
        <v>0.25449602597774501</v>
      </c>
      <c r="N11" s="17">
        <v>0.24308706544932901</v>
      </c>
    </row>
    <row r="12" spans="2:15" x14ac:dyDescent="0.35">
      <c r="B12" s="18" t="s">
        <v>72</v>
      </c>
      <c r="C12" s="17">
        <v>5.09456536447154E-2</v>
      </c>
      <c r="D12" s="17">
        <v>4.5070037404037103E-2</v>
      </c>
      <c r="E12" s="17">
        <v>4.6826990434825203E-2</v>
      </c>
      <c r="F12" s="17">
        <v>5.2268032122868999E-2</v>
      </c>
      <c r="G12" s="17">
        <v>4.7589020025442699E-2</v>
      </c>
      <c r="H12" s="17">
        <v>5.2241360308758901E-2</v>
      </c>
      <c r="I12" s="17">
        <v>6.5750725849621203E-2</v>
      </c>
      <c r="J12" s="17">
        <v>5.7064106471705303E-2</v>
      </c>
      <c r="K12" s="17">
        <v>5.7838374484099002E-2</v>
      </c>
      <c r="L12" s="17">
        <v>5.5287318946630699E-2</v>
      </c>
      <c r="M12" s="17">
        <v>5.3647841040970597E-2</v>
      </c>
      <c r="N12" s="17">
        <v>4.9550992513970098E-2</v>
      </c>
    </row>
    <row r="13" spans="2:15" x14ac:dyDescent="0.35">
      <c r="B13" s="22" t="s">
        <v>387</v>
      </c>
      <c r="C13" s="20">
        <v>0.52984018873277705</v>
      </c>
      <c r="D13" s="20">
        <v>0.55498094269802201</v>
      </c>
      <c r="E13" s="20">
        <v>0.56983228830414601</v>
      </c>
      <c r="F13" s="20">
        <v>0.54816859180601796</v>
      </c>
      <c r="G13" s="20">
        <v>0.46811464925907198</v>
      </c>
      <c r="H13" s="20">
        <v>0.495485489209051</v>
      </c>
      <c r="I13" s="20">
        <v>0.38585684444629698</v>
      </c>
      <c r="J13" s="20">
        <v>0.39903205949779802</v>
      </c>
      <c r="K13" s="20">
        <v>0.278192812107451</v>
      </c>
      <c r="L13" s="20">
        <v>0.24606902734672401</v>
      </c>
      <c r="M13" s="20">
        <v>0.21643561068801301</v>
      </c>
      <c r="N13" s="20">
        <v>0.18946867598366199</v>
      </c>
    </row>
    <row r="14" spans="2:15" x14ac:dyDescent="0.35">
      <c r="B14" s="22" t="s">
        <v>388</v>
      </c>
      <c r="C14" s="20">
        <v>0.14574776069775</v>
      </c>
      <c r="D14" s="20">
        <v>0.14651290741974601</v>
      </c>
      <c r="E14" s="20">
        <v>0.15482958686711701</v>
      </c>
      <c r="F14" s="20">
        <v>0.159702798843049</v>
      </c>
      <c r="G14" s="20">
        <v>0.20651189362810199</v>
      </c>
      <c r="H14" s="20">
        <v>0.21783858139592999</v>
      </c>
      <c r="I14" s="20">
        <v>0.26446456641444099</v>
      </c>
      <c r="J14" s="20">
        <v>0.27103144926987</v>
      </c>
      <c r="K14" s="20">
        <v>0.36357998636393901</v>
      </c>
      <c r="L14" s="20">
        <v>0.450177899351619</v>
      </c>
      <c r="M14" s="20">
        <v>0.46733070762186402</v>
      </c>
      <c r="N14" s="20">
        <v>0.48239203648511803</v>
      </c>
    </row>
    <row r="15" spans="2:15" x14ac:dyDescent="0.35">
      <c r="B15" s="22" t="s">
        <v>86</v>
      </c>
      <c r="C15" s="21">
        <v>0.38409242803502602</v>
      </c>
      <c r="D15" s="21">
        <v>0.40846803527827602</v>
      </c>
      <c r="E15" s="21">
        <v>0.415002701437029</v>
      </c>
      <c r="F15" s="21">
        <v>0.38846579296296901</v>
      </c>
      <c r="G15" s="21">
        <v>0.26160275563097002</v>
      </c>
      <c r="H15" s="21">
        <v>0.27764690781312101</v>
      </c>
      <c r="I15" s="21">
        <v>0.121392278031856</v>
      </c>
      <c r="J15" s="21">
        <v>0.128000610227928</v>
      </c>
      <c r="K15" s="21">
        <v>-8.5387174256487799E-2</v>
      </c>
      <c r="L15" s="21">
        <v>-0.204108872004896</v>
      </c>
      <c r="M15" s="21">
        <v>-0.25089509693385098</v>
      </c>
      <c r="N15" s="21">
        <v>-0.29292336050145601</v>
      </c>
    </row>
    <row r="16" spans="2:15" x14ac:dyDescent="0.35">
      <c r="B16" s="16" t="s">
        <v>156</v>
      </c>
      <c r="C16" s="16"/>
      <c r="D16" s="16"/>
      <c r="E16" s="16"/>
      <c r="F16" s="16"/>
      <c r="G16" s="16"/>
      <c r="H16" s="16"/>
      <c r="I16" s="16"/>
      <c r="J16" s="16"/>
      <c r="K16" s="16"/>
      <c r="L16" s="16"/>
      <c r="M16" s="16"/>
      <c r="N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Y22"/>
  <sheetViews>
    <sheetView showGridLines="0" workbookViewId="0">
      <pane xSplit="2" topLeftCell="C1" activePane="topRight" state="frozen"/>
      <selection activeCell="B19" sqref="B19"/>
      <selection pane="topRight" activeCell="E17" sqref="E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9.6182878925848203E-2</v>
      </c>
      <c r="D9" s="17">
        <v>9.3332523237656298E-2</v>
      </c>
      <c r="E9" s="17">
        <v>9.9553484349500496E-2</v>
      </c>
      <c r="F9" s="17"/>
      <c r="G9" s="17">
        <v>0.16885280096233199</v>
      </c>
      <c r="H9" s="17">
        <v>0.10409962824591</v>
      </c>
      <c r="I9" s="17">
        <v>0.118450790765112</v>
      </c>
      <c r="J9" s="17">
        <v>9.6077205093746704E-2</v>
      </c>
      <c r="K9" s="17">
        <v>8.6107379063139505E-2</v>
      </c>
      <c r="L9" s="17">
        <v>1.9410491215530599E-2</v>
      </c>
      <c r="M9" s="17"/>
      <c r="N9" s="17">
        <v>0.11480405585251401</v>
      </c>
      <c r="O9" s="17">
        <v>9.0483454784385298E-2</v>
      </c>
      <c r="P9" s="17">
        <v>8.8361526332097304E-2</v>
      </c>
      <c r="Q9" s="17">
        <v>8.94105435777892E-2</v>
      </c>
      <c r="R9" s="17"/>
      <c r="S9" s="17">
        <v>0.10711706401476601</v>
      </c>
      <c r="T9" s="17">
        <v>4.9872067268758001E-2</v>
      </c>
      <c r="U9" s="17">
        <v>5.6396613032102201E-2</v>
      </c>
      <c r="V9" s="17">
        <v>3.02429953927114E-2</v>
      </c>
      <c r="W9" s="17">
        <v>4.81463926723672E-2</v>
      </c>
      <c r="X9" s="17">
        <v>0.15742996195797801</v>
      </c>
      <c r="Y9" s="17">
        <v>0.13138692270329899</v>
      </c>
      <c r="Z9" s="17">
        <v>0.113895442894081</v>
      </c>
      <c r="AA9" s="17">
        <v>0.14749680937211301</v>
      </c>
      <c r="AB9" s="17">
        <v>6.7528476637011198E-2</v>
      </c>
      <c r="AC9" s="17">
        <v>0.13210231845261799</v>
      </c>
      <c r="AD9" s="17">
        <v>0.18659962891202</v>
      </c>
      <c r="AE9" s="17"/>
      <c r="AF9" s="17">
        <v>8.4275298407435806E-2</v>
      </c>
      <c r="AG9" s="17">
        <v>0.112874724539334</v>
      </c>
      <c r="AH9" s="17">
        <v>8.30797899394351E-2</v>
      </c>
      <c r="AI9" s="17"/>
      <c r="AJ9" s="17">
        <v>6.9396968611835502E-2</v>
      </c>
      <c r="AK9" s="17">
        <v>0.12012262480533401</v>
      </c>
      <c r="AL9" s="17">
        <v>6.2265900470947502E-2</v>
      </c>
      <c r="AM9" s="17">
        <v>0.204284932099007</v>
      </c>
      <c r="AN9" s="17">
        <v>7.3305133760044203E-2</v>
      </c>
      <c r="AO9" s="17"/>
      <c r="AP9" s="17">
        <v>9.3910121528761395E-2</v>
      </c>
      <c r="AQ9" s="17">
        <v>0.12550757704156101</v>
      </c>
      <c r="AR9" s="17">
        <v>8.7839896908038798E-2</v>
      </c>
      <c r="AS9" s="17"/>
      <c r="AT9" s="17">
        <v>5.9816417738850401E-2</v>
      </c>
      <c r="AU9" s="17">
        <v>7.1893980367905994E-2</v>
      </c>
      <c r="AV9" s="17">
        <v>0.184926308998207</v>
      </c>
      <c r="AW9" s="17">
        <v>0.108133314071152</v>
      </c>
      <c r="AX9" s="17">
        <v>0.146043191792076</v>
      </c>
      <c r="AY9" s="17">
        <v>0.12930599422933201</v>
      </c>
    </row>
    <row r="10" spans="2:51" x14ac:dyDescent="0.35">
      <c r="B10" s="18" t="s">
        <v>383</v>
      </c>
      <c r="C10" s="17">
        <v>0.289673965520448</v>
      </c>
      <c r="D10" s="17">
        <v>0.28237271351562099</v>
      </c>
      <c r="E10" s="17">
        <v>0.29858988335995201</v>
      </c>
      <c r="F10" s="17"/>
      <c r="G10" s="17">
        <v>0.37808919801669599</v>
      </c>
      <c r="H10" s="17">
        <v>0.38225750358573202</v>
      </c>
      <c r="I10" s="17">
        <v>0.27650580623695598</v>
      </c>
      <c r="J10" s="17">
        <v>0.32381951022375599</v>
      </c>
      <c r="K10" s="17">
        <v>0.17313342984885299</v>
      </c>
      <c r="L10" s="17">
        <v>0.20831002212204899</v>
      </c>
      <c r="M10" s="17"/>
      <c r="N10" s="17">
        <v>0.310424252193234</v>
      </c>
      <c r="O10" s="17">
        <v>0.309656227085225</v>
      </c>
      <c r="P10" s="17">
        <v>0.23118183762225999</v>
      </c>
      <c r="Q10" s="17">
        <v>0.29985818151349702</v>
      </c>
      <c r="R10" s="17"/>
      <c r="S10" s="17">
        <v>0.29514575610320698</v>
      </c>
      <c r="T10" s="17">
        <v>0.30756889981889002</v>
      </c>
      <c r="U10" s="17">
        <v>0.24324036602247501</v>
      </c>
      <c r="V10" s="17">
        <v>0.217699318114358</v>
      </c>
      <c r="W10" s="17">
        <v>0.45328745460168901</v>
      </c>
      <c r="X10" s="17">
        <v>0.37200081578930699</v>
      </c>
      <c r="Y10" s="17">
        <v>0.24208700579074599</v>
      </c>
      <c r="Z10" s="17">
        <v>0.27659563673531301</v>
      </c>
      <c r="AA10" s="17">
        <v>0.240842498128083</v>
      </c>
      <c r="AB10" s="17">
        <v>0.28074728753796202</v>
      </c>
      <c r="AC10" s="17">
        <v>0.33916266586782301</v>
      </c>
      <c r="AD10" s="17">
        <v>0.171989137236887</v>
      </c>
      <c r="AE10" s="17"/>
      <c r="AF10" s="17">
        <v>0.24294877779224899</v>
      </c>
      <c r="AG10" s="17">
        <v>0.29903023340242302</v>
      </c>
      <c r="AH10" s="17">
        <v>0.28428755800168898</v>
      </c>
      <c r="AI10" s="17"/>
      <c r="AJ10" s="17">
        <v>0.208325004387649</v>
      </c>
      <c r="AK10" s="17">
        <v>0.33727338530800899</v>
      </c>
      <c r="AL10" s="17">
        <v>0.30370891804315597</v>
      </c>
      <c r="AM10" s="17">
        <v>0.14009248343921499</v>
      </c>
      <c r="AN10" s="17">
        <v>0.28140492669500899</v>
      </c>
      <c r="AO10" s="17"/>
      <c r="AP10" s="17">
        <v>0.188267271432041</v>
      </c>
      <c r="AQ10" s="17">
        <v>0.36189139564119699</v>
      </c>
      <c r="AR10" s="17">
        <v>0.37945340433861002</v>
      </c>
      <c r="AS10" s="17"/>
      <c r="AT10" s="17">
        <v>0.212446025284348</v>
      </c>
      <c r="AU10" s="17">
        <v>0.35979785053374902</v>
      </c>
      <c r="AV10" s="17">
        <v>0.26120431388472298</v>
      </c>
      <c r="AW10" s="17">
        <v>0.31441531462306199</v>
      </c>
      <c r="AX10" s="17">
        <v>0.32907766159231699</v>
      </c>
      <c r="AY10" s="17">
        <v>0.40875041629098702</v>
      </c>
    </row>
    <row r="11" spans="2:51" x14ac:dyDescent="0.35">
      <c r="B11" s="18" t="s">
        <v>384</v>
      </c>
      <c r="C11" s="17">
        <v>0.28392786328964098</v>
      </c>
      <c r="D11" s="17">
        <v>0.31027866637135199</v>
      </c>
      <c r="E11" s="17">
        <v>0.260408674185999</v>
      </c>
      <c r="F11" s="17"/>
      <c r="G11" s="17">
        <v>0.29916864910022201</v>
      </c>
      <c r="H11" s="17">
        <v>0.25238949994989002</v>
      </c>
      <c r="I11" s="17">
        <v>0.29500417595613398</v>
      </c>
      <c r="J11" s="17">
        <v>0.25311813098587099</v>
      </c>
      <c r="K11" s="17">
        <v>0.33559119589084802</v>
      </c>
      <c r="L11" s="17">
        <v>0.28023641445964098</v>
      </c>
      <c r="M11" s="17"/>
      <c r="N11" s="17">
        <v>0.33523470414700601</v>
      </c>
      <c r="O11" s="17">
        <v>0.30992312356470803</v>
      </c>
      <c r="P11" s="17">
        <v>0.24185541195070201</v>
      </c>
      <c r="Q11" s="17">
        <v>0.23757993582669101</v>
      </c>
      <c r="R11" s="17"/>
      <c r="S11" s="17">
        <v>0.335592990345915</v>
      </c>
      <c r="T11" s="17">
        <v>0.27832054009825202</v>
      </c>
      <c r="U11" s="17">
        <v>0.32948677307197599</v>
      </c>
      <c r="V11" s="17">
        <v>0.34788365342640398</v>
      </c>
      <c r="W11" s="17">
        <v>0.22993385975991101</v>
      </c>
      <c r="X11" s="17">
        <v>0.26890726103099999</v>
      </c>
      <c r="Y11" s="17">
        <v>0.249952101110269</v>
      </c>
      <c r="Z11" s="17">
        <v>0.25314305712909002</v>
      </c>
      <c r="AA11" s="17">
        <v>0.21366232543481101</v>
      </c>
      <c r="AB11" s="17">
        <v>0.26085336310074098</v>
      </c>
      <c r="AC11" s="17">
        <v>0.249736934638039</v>
      </c>
      <c r="AD11" s="17">
        <v>0.401246739705794</v>
      </c>
      <c r="AE11" s="17"/>
      <c r="AF11" s="17">
        <v>0.265783717750532</v>
      </c>
      <c r="AG11" s="17">
        <v>0.29416613923486901</v>
      </c>
      <c r="AH11" s="17">
        <v>0.315581869510416</v>
      </c>
      <c r="AI11" s="17"/>
      <c r="AJ11" s="17">
        <v>0.29051350449992802</v>
      </c>
      <c r="AK11" s="17">
        <v>0.29417441702963798</v>
      </c>
      <c r="AL11" s="17">
        <v>0.40093140990186399</v>
      </c>
      <c r="AM11" s="17">
        <v>0.200799008103693</v>
      </c>
      <c r="AN11" s="17">
        <v>0.25001365221577199</v>
      </c>
      <c r="AO11" s="17"/>
      <c r="AP11" s="17">
        <v>0.30105069004375501</v>
      </c>
      <c r="AQ11" s="17">
        <v>0.252756736307234</v>
      </c>
      <c r="AR11" s="17">
        <v>0.35555260347437501</v>
      </c>
      <c r="AS11" s="17"/>
      <c r="AT11" s="17">
        <v>0.283456382416992</v>
      </c>
      <c r="AU11" s="17">
        <v>0.29443358123546098</v>
      </c>
      <c r="AV11" s="17">
        <v>0.257150570273876</v>
      </c>
      <c r="AW11" s="17">
        <v>0.239444886990371</v>
      </c>
      <c r="AX11" s="17">
        <v>0.28975151114513897</v>
      </c>
      <c r="AY11" s="17">
        <v>0.28341318399344401</v>
      </c>
    </row>
    <row r="12" spans="2:51" x14ac:dyDescent="0.35">
      <c r="B12" s="18" t="s">
        <v>385</v>
      </c>
      <c r="C12" s="17">
        <v>0.119145807022462</v>
      </c>
      <c r="D12" s="17">
        <v>9.5443631995779404E-2</v>
      </c>
      <c r="E12" s="17">
        <v>0.14274055418565701</v>
      </c>
      <c r="F12" s="17"/>
      <c r="G12" s="17">
        <v>8.0880629232022799E-2</v>
      </c>
      <c r="H12" s="17">
        <v>7.2001819925691393E-2</v>
      </c>
      <c r="I12" s="17">
        <v>0.132816264627207</v>
      </c>
      <c r="J12" s="17">
        <v>0.12484120574195701</v>
      </c>
      <c r="K12" s="17">
        <v>0.14203693480135901</v>
      </c>
      <c r="L12" s="17">
        <v>0.150143956419935</v>
      </c>
      <c r="M12" s="17"/>
      <c r="N12" s="17">
        <v>0.111974936906913</v>
      </c>
      <c r="O12" s="17">
        <v>0.123831170185319</v>
      </c>
      <c r="P12" s="17">
        <v>0.12921898127461501</v>
      </c>
      <c r="Q12" s="17">
        <v>0.113308102899632</v>
      </c>
      <c r="R12" s="17"/>
      <c r="S12" s="17">
        <v>8.1151410342406693E-2</v>
      </c>
      <c r="T12" s="17">
        <v>0.14438724785345899</v>
      </c>
      <c r="U12" s="17">
        <v>0.101541374536374</v>
      </c>
      <c r="V12" s="17">
        <v>0.108320425991177</v>
      </c>
      <c r="W12" s="17">
        <v>0.114689527078015</v>
      </c>
      <c r="X12" s="17">
        <v>5.5811752859186298E-2</v>
      </c>
      <c r="Y12" s="17">
        <v>0.214785433257562</v>
      </c>
      <c r="Z12" s="17">
        <v>0.217994172844032</v>
      </c>
      <c r="AA12" s="17">
        <v>0.19198866177917601</v>
      </c>
      <c r="AB12" s="17">
        <v>9.0571455717096697E-2</v>
      </c>
      <c r="AC12" s="17">
        <v>5.4847884389476298E-2</v>
      </c>
      <c r="AD12" s="17">
        <v>6.3336813670956504E-2</v>
      </c>
      <c r="AE12" s="17"/>
      <c r="AF12" s="17">
        <v>0.14759951661147799</v>
      </c>
      <c r="AG12" s="17">
        <v>0.10966446704631699</v>
      </c>
      <c r="AH12" s="17">
        <v>8.4821869376100895E-2</v>
      </c>
      <c r="AI12" s="17"/>
      <c r="AJ12" s="17">
        <v>0.178917445005077</v>
      </c>
      <c r="AK12" s="17">
        <v>9.9076278790062797E-2</v>
      </c>
      <c r="AL12" s="17">
        <v>0.13458226531359699</v>
      </c>
      <c r="AM12" s="17">
        <v>0</v>
      </c>
      <c r="AN12" s="17">
        <v>8.9143825792986006E-2</v>
      </c>
      <c r="AO12" s="17"/>
      <c r="AP12" s="17">
        <v>0.15723113831157201</v>
      </c>
      <c r="AQ12" s="17">
        <v>9.9161474970279606E-2</v>
      </c>
      <c r="AR12" s="17">
        <v>0.100696909103778</v>
      </c>
      <c r="AS12" s="17"/>
      <c r="AT12" s="17">
        <v>0.17433499826128401</v>
      </c>
      <c r="AU12" s="17">
        <v>0.108302702388251</v>
      </c>
      <c r="AV12" s="17">
        <v>9.8071900204662804E-2</v>
      </c>
      <c r="AW12" s="17">
        <v>8.8505972565294605E-2</v>
      </c>
      <c r="AX12" s="17">
        <v>7.4235402399447994E-2</v>
      </c>
      <c r="AY12" s="17">
        <v>4.1984360348795102E-2</v>
      </c>
    </row>
    <row r="13" spans="2:51" x14ac:dyDescent="0.35">
      <c r="B13" s="18" t="s">
        <v>386</v>
      </c>
      <c r="C13" s="17">
        <v>0.145318759391979</v>
      </c>
      <c r="D13" s="17">
        <v>0.16480019019022901</v>
      </c>
      <c r="E13" s="17">
        <v>0.120996448468061</v>
      </c>
      <c r="F13" s="17"/>
      <c r="G13" s="17">
        <v>4.1682099212289603E-2</v>
      </c>
      <c r="H13" s="17">
        <v>9.3960270884968902E-2</v>
      </c>
      <c r="I13" s="17">
        <v>0.12193012866988499</v>
      </c>
      <c r="J13" s="17">
        <v>0.110607549640043</v>
      </c>
      <c r="K13" s="17">
        <v>0.21529482278623299</v>
      </c>
      <c r="L13" s="17">
        <v>0.27273932089838698</v>
      </c>
      <c r="M13" s="17"/>
      <c r="N13" s="17">
        <v>0.1144697097209</v>
      </c>
      <c r="O13" s="17">
        <v>0.12786566960039</v>
      </c>
      <c r="P13" s="17">
        <v>0.197500903089567</v>
      </c>
      <c r="Q13" s="17">
        <v>0.146236506891714</v>
      </c>
      <c r="R13" s="17"/>
      <c r="S13" s="17">
        <v>0.105844051872268</v>
      </c>
      <c r="T13" s="17">
        <v>0.135114294030345</v>
      </c>
      <c r="U13" s="17">
        <v>0.17642223140505001</v>
      </c>
      <c r="V13" s="17">
        <v>0.212530105713155</v>
      </c>
      <c r="W13" s="17">
        <v>0.132045481259812</v>
      </c>
      <c r="X13" s="17">
        <v>9.2673298783708502E-2</v>
      </c>
      <c r="Y13" s="17">
        <v>0.119520251668669</v>
      </c>
      <c r="Z13" s="17">
        <v>0.104219138898793</v>
      </c>
      <c r="AA13" s="17">
        <v>0.151258847978405</v>
      </c>
      <c r="AB13" s="17">
        <v>0.220729474241533</v>
      </c>
      <c r="AC13" s="17">
        <v>0.12987746001867201</v>
      </c>
      <c r="AD13" s="17">
        <v>0.176827680474342</v>
      </c>
      <c r="AE13" s="17"/>
      <c r="AF13" s="17">
        <v>0.213373440140462</v>
      </c>
      <c r="AG13" s="17">
        <v>0.11337107692975899</v>
      </c>
      <c r="AH13" s="17">
        <v>0.14191224021210799</v>
      </c>
      <c r="AI13" s="17"/>
      <c r="AJ13" s="17">
        <v>0.188685136408479</v>
      </c>
      <c r="AK13" s="17">
        <v>8.6925773161847505E-2</v>
      </c>
      <c r="AL13" s="17">
        <v>6.6477688375116001E-2</v>
      </c>
      <c r="AM13" s="17">
        <v>0.45482357635808501</v>
      </c>
      <c r="AN13" s="17">
        <v>0.196232133299508</v>
      </c>
      <c r="AO13" s="17"/>
      <c r="AP13" s="17">
        <v>0.18714004746721</v>
      </c>
      <c r="AQ13" s="17">
        <v>0.123439380480904</v>
      </c>
      <c r="AR13" s="17">
        <v>7.6457186175197797E-2</v>
      </c>
      <c r="AS13" s="17"/>
      <c r="AT13" s="17">
        <v>0.21977413997912901</v>
      </c>
      <c r="AU13" s="17">
        <v>0.11447755836267701</v>
      </c>
      <c r="AV13" s="17">
        <v>0.13504612818320799</v>
      </c>
      <c r="AW13" s="17">
        <v>0.12145510427511801</v>
      </c>
      <c r="AX13" s="17">
        <v>6.4410761575811507E-2</v>
      </c>
      <c r="AY13" s="17">
        <v>0.13654604513744201</v>
      </c>
    </row>
    <row r="14" spans="2:51" x14ac:dyDescent="0.35">
      <c r="B14" s="18" t="s">
        <v>72</v>
      </c>
      <c r="C14" s="17">
        <v>6.5750725849621203E-2</v>
      </c>
      <c r="D14" s="17">
        <v>5.3772274689362902E-2</v>
      </c>
      <c r="E14" s="17">
        <v>7.7710955450830899E-2</v>
      </c>
      <c r="F14" s="17"/>
      <c r="G14" s="17">
        <v>3.1326623476436902E-2</v>
      </c>
      <c r="H14" s="17">
        <v>9.5291277407808406E-2</v>
      </c>
      <c r="I14" s="17">
        <v>5.5292833744706102E-2</v>
      </c>
      <c r="J14" s="17">
        <v>9.1536398314626302E-2</v>
      </c>
      <c r="K14" s="17">
        <v>4.7836237609567303E-2</v>
      </c>
      <c r="L14" s="17">
        <v>6.9159794884458295E-2</v>
      </c>
      <c r="M14" s="17"/>
      <c r="N14" s="17">
        <v>1.3092341179432899E-2</v>
      </c>
      <c r="O14" s="17">
        <v>3.8240354779973097E-2</v>
      </c>
      <c r="P14" s="17">
        <v>0.11188133973075901</v>
      </c>
      <c r="Q14" s="17">
        <v>0.113606729290677</v>
      </c>
      <c r="R14" s="17"/>
      <c r="S14" s="17">
        <v>7.5148727321437805E-2</v>
      </c>
      <c r="T14" s="17">
        <v>8.4736950930296401E-2</v>
      </c>
      <c r="U14" s="17">
        <v>9.2912641932023796E-2</v>
      </c>
      <c r="V14" s="17">
        <v>8.3323501362195504E-2</v>
      </c>
      <c r="W14" s="17">
        <v>2.1897284628205602E-2</v>
      </c>
      <c r="X14" s="17">
        <v>5.3176909578819799E-2</v>
      </c>
      <c r="Y14" s="17">
        <v>4.2268285469455498E-2</v>
      </c>
      <c r="Z14" s="17">
        <v>3.4152551498690502E-2</v>
      </c>
      <c r="AA14" s="17">
        <v>5.4750857307411298E-2</v>
      </c>
      <c r="AB14" s="17">
        <v>7.9569942765656307E-2</v>
      </c>
      <c r="AC14" s="17">
        <v>9.4272736633371101E-2</v>
      </c>
      <c r="AD14" s="17">
        <v>0</v>
      </c>
      <c r="AE14" s="17"/>
      <c r="AF14" s="17">
        <v>4.60192492978432E-2</v>
      </c>
      <c r="AG14" s="17">
        <v>7.0893358847297902E-2</v>
      </c>
      <c r="AH14" s="17">
        <v>9.0316672960250297E-2</v>
      </c>
      <c r="AI14" s="17"/>
      <c r="AJ14" s="17">
        <v>6.4161941087031799E-2</v>
      </c>
      <c r="AK14" s="17">
        <v>6.2427520905108599E-2</v>
      </c>
      <c r="AL14" s="17">
        <v>3.2033817895319297E-2</v>
      </c>
      <c r="AM14" s="17">
        <v>0</v>
      </c>
      <c r="AN14" s="17">
        <v>0.109900328236681</v>
      </c>
      <c r="AO14" s="17"/>
      <c r="AP14" s="17">
        <v>7.24007312166602E-2</v>
      </c>
      <c r="AQ14" s="17">
        <v>3.72434355588252E-2</v>
      </c>
      <c r="AR14" s="17">
        <v>0</v>
      </c>
      <c r="AS14" s="17"/>
      <c r="AT14" s="17">
        <v>5.01720363193967E-2</v>
      </c>
      <c r="AU14" s="17">
        <v>5.1094327111956002E-2</v>
      </c>
      <c r="AV14" s="17">
        <v>6.3600778455322804E-2</v>
      </c>
      <c r="AW14" s="17">
        <v>0.12804540747500201</v>
      </c>
      <c r="AX14" s="17">
        <v>9.6481471495209095E-2</v>
      </c>
      <c r="AY14" s="17">
        <v>0</v>
      </c>
    </row>
    <row r="15" spans="2:51" x14ac:dyDescent="0.35">
      <c r="B15" s="18" t="s">
        <v>387</v>
      </c>
      <c r="C15" s="20">
        <v>0.38585684444629698</v>
      </c>
      <c r="D15" s="20">
        <v>0.37570523675327699</v>
      </c>
      <c r="E15" s="20">
        <v>0.39814336770945202</v>
      </c>
      <c r="F15" s="20"/>
      <c r="G15" s="20">
        <v>0.54694199897902895</v>
      </c>
      <c r="H15" s="20">
        <v>0.48635713183164098</v>
      </c>
      <c r="I15" s="20">
        <v>0.39495659700206698</v>
      </c>
      <c r="J15" s="20">
        <v>0.419896715317503</v>
      </c>
      <c r="K15" s="20">
        <v>0.25924080891199203</v>
      </c>
      <c r="L15" s="20">
        <v>0.22772051333757901</v>
      </c>
      <c r="M15" s="20"/>
      <c r="N15" s="20">
        <v>0.42522830804574901</v>
      </c>
      <c r="O15" s="20">
        <v>0.40013968186961002</v>
      </c>
      <c r="P15" s="20">
        <v>0.31954336395435701</v>
      </c>
      <c r="Q15" s="20">
        <v>0.38926872509128602</v>
      </c>
      <c r="R15" s="20"/>
      <c r="S15" s="20">
        <v>0.40226282011797299</v>
      </c>
      <c r="T15" s="20">
        <v>0.357440967087648</v>
      </c>
      <c r="U15" s="20">
        <v>0.29963697905457698</v>
      </c>
      <c r="V15" s="20">
        <v>0.247942313507069</v>
      </c>
      <c r="W15" s="20">
        <v>0.50143384727405604</v>
      </c>
      <c r="X15" s="20">
        <v>0.52943077774728597</v>
      </c>
      <c r="Y15" s="20">
        <v>0.37347392849404498</v>
      </c>
      <c r="Z15" s="20">
        <v>0.390491079629394</v>
      </c>
      <c r="AA15" s="20">
        <v>0.38833930750019702</v>
      </c>
      <c r="AB15" s="20">
        <v>0.34827576417497302</v>
      </c>
      <c r="AC15" s="20">
        <v>0.471264984320441</v>
      </c>
      <c r="AD15" s="20">
        <v>0.358588766148907</v>
      </c>
      <c r="AE15" s="20"/>
      <c r="AF15" s="20">
        <v>0.32722407619968502</v>
      </c>
      <c r="AG15" s="20">
        <v>0.41190495794175802</v>
      </c>
      <c r="AH15" s="20">
        <v>0.36736734794112502</v>
      </c>
      <c r="AI15" s="20"/>
      <c r="AJ15" s="20">
        <v>0.27772197299948498</v>
      </c>
      <c r="AK15" s="20">
        <v>0.45739601011334302</v>
      </c>
      <c r="AL15" s="20">
        <v>0.36597481851410402</v>
      </c>
      <c r="AM15" s="20">
        <v>0.34437741553822199</v>
      </c>
      <c r="AN15" s="20">
        <v>0.35471006045505299</v>
      </c>
      <c r="AO15" s="20"/>
      <c r="AP15" s="20">
        <v>0.28217739296080302</v>
      </c>
      <c r="AQ15" s="20">
        <v>0.487398972682758</v>
      </c>
      <c r="AR15" s="20">
        <v>0.46729330124664897</v>
      </c>
      <c r="AS15" s="20"/>
      <c r="AT15" s="20">
        <v>0.27226244302319802</v>
      </c>
      <c r="AU15" s="20">
        <v>0.43169183090165503</v>
      </c>
      <c r="AV15" s="20">
        <v>0.44613062288292998</v>
      </c>
      <c r="AW15" s="20">
        <v>0.422548628694214</v>
      </c>
      <c r="AX15" s="20">
        <v>0.47512085338439303</v>
      </c>
      <c r="AY15" s="20">
        <v>0.53805641052031805</v>
      </c>
    </row>
    <row r="16" spans="2:51" x14ac:dyDescent="0.35">
      <c r="B16" s="18" t="s">
        <v>388</v>
      </c>
      <c r="C16" s="20">
        <v>0.26446456641444099</v>
      </c>
      <c r="D16" s="20">
        <v>0.260243822186008</v>
      </c>
      <c r="E16" s="20">
        <v>0.26373700265371802</v>
      </c>
      <c r="F16" s="20"/>
      <c r="G16" s="20">
        <v>0.122562728444312</v>
      </c>
      <c r="H16" s="20">
        <v>0.16596209081065999</v>
      </c>
      <c r="I16" s="20">
        <v>0.25474639329709198</v>
      </c>
      <c r="J16" s="20">
        <v>0.235448755382</v>
      </c>
      <c r="K16" s="20">
        <v>0.357331757587592</v>
      </c>
      <c r="L16" s="20">
        <v>0.42288327731832198</v>
      </c>
      <c r="M16" s="20"/>
      <c r="N16" s="20">
        <v>0.226444646627813</v>
      </c>
      <c r="O16" s="20">
        <v>0.251696839785709</v>
      </c>
      <c r="P16" s="20">
        <v>0.32671988436418198</v>
      </c>
      <c r="Q16" s="20">
        <v>0.25954460979134603</v>
      </c>
      <c r="R16" s="20"/>
      <c r="S16" s="20">
        <v>0.186995462214675</v>
      </c>
      <c r="T16" s="20">
        <v>0.279501541883803</v>
      </c>
      <c r="U16" s="20">
        <v>0.277963605941423</v>
      </c>
      <c r="V16" s="20">
        <v>0.32085053170433098</v>
      </c>
      <c r="W16" s="20">
        <v>0.24673500833782799</v>
      </c>
      <c r="X16" s="20">
        <v>0.14848505164289499</v>
      </c>
      <c r="Y16" s="20">
        <v>0.33430568492623097</v>
      </c>
      <c r="Z16" s="20">
        <v>0.32221331174282503</v>
      </c>
      <c r="AA16" s="20">
        <v>0.343247509757581</v>
      </c>
      <c r="AB16" s="20">
        <v>0.31130092995862901</v>
      </c>
      <c r="AC16" s="20">
        <v>0.184725344408149</v>
      </c>
      <c r="AD16" s="20">
        <v>0.240164494145299</v>
      </c>
      <c r="AE16" s="20"/>
      <c r="AF16" s="20">
        <v>0.36097295675193902</v>
      </c>
      <c r="AG16" s="20">
        <v>0.223035543976076</v>
      </c>
      <c r="AH16" s="20">
        <v>0.226734109588209</v>
      </c>
      <c r="AI16" s="20"/>
      <c r="AJ16" s="20">
        <v>0.36760258141355601</v>
      </c>
      <c r="AK16" s="20">
        <v>0.18600205195191</v>
      </c>
      <c r="AL16" s="20">
        <v>0.20105995368871299</v>
      </c>
      <c r="AM16" s="20">
        <v>0.45482357635808501</v>
      </c>
      <c r="AN16" s="20">
        <v>0.28537595909249402</v>
      </c>
      <c r="AO16" s="20"/>
      <c r="AP16" s="20">
        <v>0.34437118577878201</v>
      </c>
      <c r="AQ16" s="20">
        <v>0.22260085545118299</v>
      </c>
      <c r="AR16" s="20">
        <v>0.17715409527897599</v>
      </c>
      <c r="AS16" s="20"/>
      <c r="AT16" s="20">
        <v>0.39410913824041299</v>
      </c>
      <c r="AU16" s="20">
        <v>0.22278026075092799</v>
      </c>
      <c r="AV16" s="20">
        <v>0.23311802838787099</v>
      </c>
      <c r="AW16" s="20">
        <v>0.20996107684041301</v>
      </c>
      <c r="AX16" s="20">
        <v>0.13864616397526</v>
      </c>
      <c r="AY16" s="20">
        <v>0.178530405486237</v>
      </c>
    </row>
    <row r="17" spans="2:51" x14ac:dyDescent="0.35">
      <c r="B17" s="18" t="s">
        <v>86</v>
      </c>
      <c r="C17" s="21">
        <v>0.121392278031856</v>
      </c>
      <c r="D17" s="21">
        <v>0.11546141456726899</v>
      </c>
      <c r="E17" s="21">
        <v>0.134406365055735</v>
      </c>
      <c r="F17" s="21"/>
      <c r="G17" s="21">
        <v>0.42437927053471602</v>
      </c>
      <c r="H17" s="21">
        <v>0.32039504102098099</v>
      </c>
      <c r="I17" s="21">
        <v>0.140210203704975</v>
      </c>
      <c r="J17" s="21">
        <v>0.184447959935502</v>
      </c>
      <c r="K17" s="21">
        <v>-9.8090948675600004E-2</v>
      </c>
      <c r="L17" s="21">
        <v>-0.195162763980743</v>
      </c>
      <c r="M17" s="21"/>
      <c r="N17" s="21">
        <v>0.19878366141793599</v>
      </c>
      <c r="O17" s="21">
        <v>0.14844284208390199</v>
      </c>
      <c r="P17" s="21">
        <v>-7.1765204098248603E-3</v>
      </c>
      <c r="Q17" s="21">
        <v>0.12972411529993999</v>
      </c>
      <c r="R17" s="21"/>
      <c r="S17" s="21">
        <v>0.21526735790329801</v>
      </c>
      <c r="T17" s="21">
        <v>7.7939425203844698E-2</v>
      </c>
      <c r="U17" s="21">
        <v>2.1673373113153999E-2</v>
      </c>
      <c r="V17" s="21">
        <v>-7.2908218197261995E-2</v>
      </c>
      <c r="W17" s="21">
        <v>0.25469883893622902</v>
      </c>
      <c r="X17" s="21">
        <v>0.38094572610439098</v>
      </c>
      <c r="Y17" s="21">
        <v>3.9168243567814003E-2</v>
      </c>
      <c r="Z17" s="21">
        <v>6.8277767886569293E-2</v>
      </c>
      <c r="AA17" s="21">
        <v>4.5091797742615403E-2</v>
      </c>
      <c r="AB17" s="21">
        <v>3.6974834216343802E-2</v>
      </c>
      <c r="AC17" s="21">
        <v>0.28653963991229198</v>
      </c>
      <c r="AD17" s="21">
        <v>0.118424272003609</v>
      </c>
      <c r="AE17" s="21"/>
      <c r="AF17" s="21">
        <v>-3.3748880552254099E-2</v>
      </c>
      <c r="AG17" s="21">
        <v>0.18886941396568199</v>
      </c>
      <c r="AH17" s="21">
        <v>0.140633238352915</v>
      </c>
      <c r="AI17" s="21"/>
      <c r="AJ17" s="21">
        <v>-8.9880608414071E-2</v>
      </c>
      <c r="AK17" s="21">
        <v>0.27139395816143302</v>
      </c>
      <c r="AL17" s="21">
        <v>0.16491486482539</v>
      </c>
      <c r="AM17" s="21">
        <v>-0.110446160819863</v>
      </c>
      <c r="AN17" s="21">
        <v>6.9334101362559297E-2</v>
      </c>
      <c r="AO17" s="21"/>
      <c r="AP17" s="21">
        <v>-6.2193792817979002E-2</v>
      </c>
      <c r="AQ17" s="21">
        <v>0.26479811723157498</v>
      </c>
      <c r="AR17" s="21">
        <v>0.29013920596767301</v>
      </c>
      <c r="AS17" s="21"/>
      <c r="AT17" s="21">
        <v>-0.121846695217215</v>
      </c>
      <c r="AU17" s="21">
        <v>0.20891157015072701</v>
      </c>
      <c r="AV17" s="21">
        <v>0.21301259449505899</v>
      </c>
      <c r="AW17" s="21">
        <v>0.21258755185380099</v>
      </c>
      <c r="AX17" s="21">
        <v>0.336474689409133</v>
      </c>
      <c r="AY17" s="21">
        <v>0.359526005034081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Y22"/>
  <sheetViews>
    <sheetView showGridLines="0" workbookViewId="0">
      <pane xSplit="2" topLeftCell="C1" activePane="topRight" state="frozen"/>
      <selection activeCell="B19" sqref="B19"/>
      <selection pane="topRight" activeCell="H13" sqref="H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0.16801083612460099</v>
      </c>
      <c r="D9" s="17">
        <v>0.157628435754644</v>
      </c>
      <c r="E9" s="17">
        <v>0.17910058851476099</v>
      </c>
      <c r="F9" s="17"/>
      <c r="G9" s="17">
        <v>0.14144847727634599</v>
      </c>
      <c r="H9" s="17">
        <v>0.107818946633886</v>
      </c>
      <c r="I9" s="17">
        <v>0.182469079706296</v>
      </c>
      <c r="J9" s="17">
        <v>0.21721880371368801</v>
      </c>
      <c r="K9" s="17">
        <v>0.17461864948254699</v>
      </c>
      <c r="L9" s="17">
        <v>0.169588414364711</v>
      </c>
      <c r="M9" s="17"/>
      <c r="N9" s="17">
        <v>0.174641487365336</v>
      </c>
      <c r="O9" s="17">
        <v>0.145223710649246</v>
      </c>
      <c r="P9" s="17">
        <v>0.17104148702063901</v>
      </c>
      <c r="Q9" s="17">
        <v>0.18431193226765799</v>
      </c>
      <c r="R9" s="17"/>
      <c r="S9" s="17">
        <v>0.14492886077053799</v>
      </c>
      <c r="T9" s="17">
        <v>0.11348673376797801</v>
      </c>
      <c r="U9" s="17">
        <v>0.24278176669100601</v>
      </c>
      <c r="V9" s="17">
        <v>0.18649690719633999</v>
      </c>
      <c r="W9" s="17">
        <v>0.109739424014321</v>
      </c>
      <c r="X9" s="17">
        <v>0.214476719534612</v>
      </c>
      <c r="Y9" s="17">
        <v>0.172639937863382</v>
      </c>
      <c r="Z9" s="17">
        <v>0.140251782524908</v>
      </c>
      <c r="AA9" s="17">
        <v>0.189115067913878</v>
      </c>
      <c r="AB9" s="17">
        <v>0.111800488831879</v>
      </c>
      <c r="AC9" s="17">
        <v>0.21150005175144099</v>
      </c>
      <c r="AD9" s="17">
        <v>0.23459449046353301</v>
      </c>
      <c r="AE9" s="17"/>
      <c r="AF9" s="17">
        <v>0.205336091015733</v>
      </c>
      <c r="AG9" s="17">
        <v>0.14535721630725201</v>
      </c>
      <c r="AH9" s="17">
        <v>0.14758906367174801</v>
      </c>
      <c r="AI9" s="17"/>
      <c r="AJ9" s="17">
        <v>0.18321940823108801</v>
      </c>
      <c r="AK9" s="17">
        <v>0.16328479812962901</v>
      </c>
      <c r="AL9" s="17">
        <v>0.29661832557944401</v>
      </c>
      <c r="AM9" s="17">
        <v>0</v>
      </c>
      <c r="AN9" s="17">
        <v>0.14278797022289999</v>
      </c>
      <c r="AO9" s="17"/>
      <c r="AP9" s="17">
        <v>0.191350614488593</v>
      </c>
      <c r="AQ9" s="17">
        <v>0.1899705894017</v>
      </c>
      <c r="AR9" s="17">
        <v>0.30388022217939198</v>
      </c>
      <c r="AS9" s="17"/>
      <c r="AT9" s="17">
        <v>0.17953280456288101</v>
      </c>
      <c r="AU9" s="17">
        <v>0.15326751504644301</v>
      </c>
      <c r="AV9" s="17">
        <v>0.17388319254746301</v>
      </c>
      <c r="AW9" s="17">
        <v>0.21320690772463299</v>
      </c>
      <c r="AX9" s="17">
        <v>0.155317741366467</v>
      </c>
      <c r="AY9" s="17">
        <v>0.133181453760159</v>
      </c>
    </row>
    <row r="10" spans="2:51" x14ac:dyDescent="0.35">
      <c r="B10" s="18" t="s">
        <v>383</v>
      </c>
      <c r="C10" s="17">
        <v>0.38015775568141702</v>
      </c>
      <c r="D10" s="17">
        <v>0.39506900443688298</v>
      </c>
      <c r="E10" s="17">
        <v>0.36529523292427502</v>
      </c>
      <c r="F10" s="17"/>
      <c r="G10" s="17">
        <v>0.32934504752571803</v>
      </c>
      <c r="H10" s="17">
        <v>0.443406058134931</v>
      </c>
      <c r="I10" s="17">
        <v>0.424210378938845</v>
      </c>
      <c r="J10" s="17">
        <v>0.36623573079486299</v>
      </c>
      <c r="K10" s="17">
        <v>0.40433968552961502</v>
      </c>
      <c r="L10" s="17">
        <v>0.33000145794222802</v>
      </c>
      <c r="M10" s="17"/>
      <c r="N10" s="17">
        <v>0.43889702261311198</v>
      </c>
      <c r="O10" s="17">
        <v>0.42835163906030299</v>
      </c>
      <c r="P10" s="17">
        <v>0.30338111664212702</v>
      </c>
      <c r="Q10" s="17">
        <v>0.33328799512518897</v>
      </c>
      <c r="R10" s="17"/>
      <c r="S10" s="17">
        <v>0.35428541988609502</v>
      </c>
      <c r="T10" s="17">
        <v>0.40966590716211099</v>
      </c>
      <c r="U10" s="17">
        <v>0.23849626494343501</v>
      </c>
      <c r="V10" s="17">
        <v>0.37241432767675697</v>
      </c>
      <c r="W10" s="17">
        <v>0.45912535997292497</v>
      </c>
      <c r="X10" s="17">
        <v>0.37847031381961199</v>
      </c>
      <c r="Y10" s="17">
        <v>0.34800266666504598</v>
      </c>
      <c r="Z10" s="17">
        <v>0.56560420780992504</v>
      </c>
      <c r="AA10" s="17">
        <v>0.344819612958911</v>
      </c>
      <c r="AB10" s="17">
        <v>0.45051906028398597</v>
      </c>
      <c r="AC10" s="17">
        <v>0.36478151041016399</v>
      </c>
      <c r="AD10" s="17">
        <v>0.39969878622517802</v>
      </c>
      <c r="AE10" s="17"/>
      <c r="AF10" s="17">
        <v>0.34615365812444499</v>
      </c>
      <c r="AG10" s="17">
        <v>0.46012967952738099</v>
      </c>
      <c r="AH10" s="17">
        <v>0.311106493008871</v>
      </c>
      <c r="AI10" s="17"/>
      <c r="AJ10" s="17">
        <v>0.34462803765115302</v>
      </c>
      <c r="AK10" s="17">
        <v>0.438827930631424</v>
      </c>
      <c r="AL10" s="17">
        <v>0.40851228641849002</v>
      </c>
      <c r="AM10" s="17">
        <v>0.54517642364191499</v>
      </c>
      <c r="AN10" s="17">
        <v>0.32405428436037498</v>
      </c>
      <c r="AO10" s="17"/>
      <c r="AP10" s="17">
        <v>0.33754260669525699</v>
      </c>
      <c r="AQ10" s="17">
        <v>0.44486637956590802</v>
      </c>
      <c r="AR10" s="17">
        <v>0.358152129225488</v>
      </c>
      <c r="AS10" s="17"/>
      <c r="AT10" s="17">
        <v>0.39580074555075501</v>
      </c>
      <c r="AU10" s="17">
        <v>0.39148986636039801</v>
      </c>
      <c r="AV10" s="17">
        <v>0.33738865673299201</v>
      </c>
      <c r="AW10" s="17">
        <v>0.36825322789315501</v>
      </c>
      <c r="AX10" s="17">
        <v>0.386913966945512</v>
      </c>
      <c r="AY10" s="17">
        <v>0.26928222616688702</v>
      </c>
    </row>
    <row r="11" spans="2:51" x14ac:dyDescent="0.35">
      <c r="B11" s="18" t="s">
        <v>384</v>
      </c>
      <c r="C11" s="17">
        <v>0.239860577228064</v>
      </c>
      <c r="D11" s="17">
        <v>0.23983717232557999</v>
      </c>
      <c r="E11" s="17">
        <v>0.24144546449647</v>
      </c>
      <c r="F11" s="17"/>
      <c r="G11" s="17">
        <v>0.27997763495987898</v>
      </c>
      <c r="H11" s="17">
        <v>0.27277636978613801</v>
      </c>
      <c r="I11" s="17">
        <v>0.21359415739500101</v>
      </c>
      <c r="J11" s="17">
        <v>0.224961811080997</v>
      </c>
      <c r="K11" s="17">
        <v>0.26000392743344602</v>
      </c>
      <c r="L11" s="17">
        <v>0.21183157351377399</v>
      </c>
      <c r="M11" s="17"/>
      <c r="N11" s="17">
        <v>0.25441616340121298</v>
      </c>
      <c r="O11" s="17">
        <v>0.219524659788044</v>
      </c>
      <c r="P11" s="17">
        <v>0.256328658970496</v>
      </c>
      <c r="Q11" s="17">
        <v>0.22653060625611399</v>
      </c>
      <c r="R11" s="17"/>
      <c r="S11" s="17">
        <v>0.29712920742288301</v>
      </c>
      <c r="T11" s="17">
        <v>0.269490705305927</v>
      </c>
      <c r="U11" s="17">
        <v>0.25811669232789197</v>
      </c>
      <c r="V11" s="17">
        <v>0.257293037372334</v>
      </c>
      <c r="W11" s="17">
        <v>0.268699835933285</v>
      </c>
      <c r="X11" s="17">
        <v>0.221864022467649</v>
      </c>
      <c r="Y11" s="17">
        <v>0.197262751396511</v>
      </c>
      <c r="Z11" s="17">
        <v>0.226625196766995</v>
      </c>
      <c r="AA11" s="17">
        <v>0.217000854579427</v>
      </c>
      <c r="AB11" s="17">
        <v>0.19840863971278</v>
      </c>
      <c r="AC11" s="17">
        <v>0.17290868463849901</v>
      </c>
      <c r="AD11" s="17">
        <v>0.191001576579579</v>
      </c>
      <c r="AE11" s="17"/>
      <c r="AF11" s="17">
        <v>0.23256831178735099</v>
      </c>
      <c r="AG11" s="17">
        <v>0.21631562069468899</v>
      </c>
      <c r="AH11" s="17">
        <v>0.30381876191649898</v>
      </c>
      <c r="AI11" s="17"/>
      <c r="AJ11" s="17">
        <v>0.25082015617326803</v>
      </c>
      <c r="AK11" s="17">
        <v>0.228293142156822</v>
      </c>
      <c r="AL11" s="17">
        <v>0.19635788173163099</v>
      </c>
      <c r="AM11" s="17">
        <v>0.14384640223298201</v>
      </c>
      <c r="AN11" s="17">
        <v>0.26828457797806199</v>
      </c>
      <c r="AO11" s="17"/>
      <c r="AP11" s="17">
        <v>0.23264316417179201</v>
      </c>
      <c r="AQ11" s="17">
        <v>0.20170897742239</v>
      </c>
      <c r="AR11" s="17">
        <v>0.21594553902345101</v>
      </c>
      <c r="AS11" s="17"/>
      <c r="AT11" s="17">
        <v>0.198487581804837</v>
      </c>
      <c r="AU11" s="17">
        <v>0.27683905526836</v>
      </c>
      <c r="AV11" s="17">
        <v>0.224578589828101</v>
      </c>
      <c r="AW11" s="17">
        <v>7.1680826192585603E-2</v>
      </c>
      <c r="AX11" s="17">
        <v>0.33432010561950898</v>
      </c>
      <c r="AY11" s="17">
        <v>0.23377824602746999</v>
      </c>
    </row>
    <row r="12" spans="2:51" x14ac:dyDescent="0.35">
      <c r="B12" s="18" t="s">
        <v>385</v>
      </c>
      <c r="C12" s="17">
        <v>8.6311223032974005E-2</v>
      </c>
      <c r="D12" s="17">
        <v>9.3986328479439205E-2</v>
      </c>
      <c r="E12" s="17">
        <v>7.9484402528413101E-2</v>
      </c>
      <c r="F12" s="17"/>
      <c r="G12" s="17">
        <v>0.16394256004398</v>
      </c>
      <c r="H12" s="17">
        <v>5.48037721232442E-2</v>
      </c>
      <c r="I12" s="17">
        <v>7.5432853023763694E-2</v>
      </c>
      <c r="J12" s="17">
        <v>7.2964635775273304E-2</v>
      </c>
      <c r="K12" s="17">
        <v>3.6267958900438997E-2</v>
      </c>
      <c r="L12" s="17">
        <v>0.10136963870549801</v>
      </c>
      <c r="M12" s="17"/>
      <c r="N12" s="17">
        <v>4.5728966061854497E-2</v>
      </c>
      <c r="O12" s="17">
        <v>0.125302154380275</v>
      </c>
      <c r="P12" s="17">
        <v>8.1261845063250904E-2</v>
      </c>
      <c r="Q12" s="17">
        <v>9.3474940554621494E-2</v>
      </c>
      <c r="R12" s="17"/>
      <c r="S12" s="17">
        <v>0.117184514660824</v>
      </c>
      <c r="T12" s="17">
        <v>6.12450648966721E-2</v>
      </c>
      <c r="U12" s="17">
        <v>0.12197149861097301</v>
      </c>
      <c r="V12" s="17">
        <v>9.1353150138436201E-2</v>
      </c>
      <c r="W12" s="17">
        <v>4.44345090508746E-2</v>
      </c>
      <c r="X12" s="17">
        <v>9.2373935227083204E-2</v>
      </c>
      <c r="Y12" s="17">
        <v>0.14703488391894001</v>
      </c>
      <c r="Z12" s="17">
        <v>0</v>
      </c>
      <c r="AA12" s="17">
        <v>9.8683054269271597E-2</v>
      </c>
      <c r="AB12" s="17">
        <v>9.16790662868497E-2</v>
      </c>
      <c r="AC12" s="17">
        <v>2.6296996370398E-2</v>
      </c>
      <c r="AD12" s="17">
        <v>6.3336813670956504E-2</v>
      </c>
      <c r="AE12" s="17"/>
      <c r="AF12" s="17">
        <v>7.0559220537991005E-2</v>
      </c>
      <c r="AG12" s="17">
        <v>6.7008048299499801E-2</v>
      </c>
      <c r="AH12" s="17">
        <v>0.105118590270359</v>
      </c>
      <c r="AI12" s="17"/>
      <c r="AJ12" s="17">
        <v>8.5660635211421698E-2</v>
      </c>
      <c r="AK12" s="17">
        <v>7.5644191363974295E-2</v>
      </c>
      <c r="AL12" s="17">
        <v>0</v>
      </c>
      <c r="AM12" s="17">
        <v>0</v>
      </c>
      <c r="AN12" s="17">
        <v>0.109950934562955</v>
      </c>
      <c r="AO12" s="17"/>
      <c r="AP12" s="17">
        <v>9.6465081127740507E-2</v>
      </c>
      <c r="AQ12" s="17">
        <v>7.3051747673856998E-2</v>
      </c>
      <c r="AR12" s="17">
        <v>7.1467540076819505E-2</v>
      </c>
      <c r="AS12" s="17"/>
      <c r="AT12" s="17">
        <v>9.0856045834101798E-2</v>
      </c>
      <c r="AU12" s="17">
        <v>7.3042720590007701E-2</v>
      </c>
      <c r="AV12" s="17">
        <v>8.3578842769752304E-2</v>
      </c>
      <c r="AW12" s="17">
        <v>0.16591503457304799</v>
      </c>
      <c r="AX12" s="17">
        <v>4.7477374673367198E-2</v>
      </c>
      <c r="AY12" s="17">
        <v>0.182962152539144</v>
      </c>
    </row>
    <row r="13" spans="2:51" x14ac:dyDescent="0.35">
      <c r="B13" s="18" t="s">
        <v>386</v>
      </c>
      <c r="C13" s="17">
        <v>7.3391575810074605E-2</v>
      </c>
      <c r="D13" s="17">
        <v>6.7726574515179397E-2</v>
      </c>
      <c r="E13" s="17">
        <v>7.5793145140371498E-2</v>
      </c>
      <c r="F13" s="17"/>
      <c r="G13" s="17">
        <v>4.1812375094638102E-2</v>
      </c>
      <c r="H13" s="17">
        <v>7.4981622235817405E-2</v>
      </c>
      <c r="I13" s="17">
        <v>5.1819708796550797E-2</v>
      </c>
      <c r="J13" s="17">
        <v>6.0261406217667297E-2</v>
      </c>
      <c r="K13" s="17">
        <v>6.6387682929621897E-2</v>
      </c>
      <c r="L13" s="17">
        <v>0.13317185120634001</v>
      </c>
      <c r="M13" s="17"/>
      <c r="N13" s="17">
        <v>7.91338926539365E-2</v>
      </c>
      <c r="O13" s="17">
        <v>6.0344508148359802E-2</v>
      </c>
      <c r="P13" s="17">
        <v>0.10055239697361799</v>
      </c>
      <c r="Q13" s="17">
        <v>5.6765956034846903E-2</v>
      </c>
      <c r="R13" s="17"/>
      <c r="S13" s="17">
        <v>4.42137368060109E-2</v>
      </c>
      <c r="T13" s="17">
        <v>6.3373482744569207E-2</v>
      </c>
      <c r="U13" s="17">
        <v>8.3538383056141002E-2</v>
      </c>
      <c r="V13" s="17">
        <v>4.7665718339337297E-2</v>
      </c>
      <c r="W13" s="17">
        <v>7.1777368922972304E-2</v>
      </c>
      <c r="X13" s="17">
        <v>5.7695819504908402E-2</v>
      </c>
      <c r="Y13" s="17">
        <v>9.2791474686665307E-2</v>
      </c>
      <c r="Z13" s="17">
        <v>6.7518812898172506E-2</v>
      </c>
      <c r="AA13" s="17">
        <v>8.2470307635469101E-2</v>
      </c>
      <c r="AB13" s="17">
        <v>9.0702154626646603E-2</v>
      </c>
      <c r="AC13" s="17">
        <v>0.13068702951526101</v>
      </c>
      <c r="AD13" s="17">
        <v>0.111368333060753</v>
      </c>
      <c r="AE13" s="17"/>
      <c r="AF13" s="17">
        <v>8.6461153438896099E-2</v>
      </c>
      <c r="AG13" s="17">
        <v>7.13696700250913E-2</v>
      </c>
      <c r="AH13" s="17">
        <v>5.1905409975378999E-2</v>
      </c>
      <c r="AI13" s="17"/>
      <c r="AJ13" s="17">
        <v>6.6312907344575095E-2</v>
      </c>
      <c r="AK13" s="17">
        <v>6.2932865913654504E-2</v>
      </c>
      <c r="AL13" s="17">
        <v>6.6477688375116001E-2</v>
      </c>
      <c r="AM13" s="17">
        <v>0.31097717412510301</v>
      </c>
      <c r="AN13" s="17">
        <v>5.9105064449302303E-2</v>
      </c>
      <c r="AO13" s="17"/>
      <c r="AP13" s="17">
        <v>6.8702463106291897E-2</v>
      </c>
      <c r="AQ13" s="17">
        <v>7.2110216278651801E-2</v>
      </c>
      <c r="AR13" s="17">
        <v>5.0554569494848899E-2</v>
      </c>
      <c r="AS13" s="17"/>
      <c r="AT13" s="17">
        <v>9.8028767630658195E-2</v>
      </c>
      <c r="AU13" s="17">
        <v>6.1668111379296002E-2</v>
      </c>
      <c r="AV13" s="17">
        <v>5.0760710505815203E-2</v>
      </c>
      <c r="AW13" s="17">
        <v>5.2881581492565499E-2</v>
      </c>
      <c r="AX13" s="17">
        <v>3.8066887864018503E-2</v>
      </c>
      <c r="AY13" s="17">
        <v>0.18079592150634</v>
      </c>
    </row>
    <row r="14" spans="2:51" x14ac:dyDescent="0.35">
      <c r="B14" s="18" t="s">
        <v>72</v>
      </c>
      <c r="C14" s="17">
        <v>5.2268032122868999E-2</v>
      </c>
      <c r="D14" s="17">
        <v>4.5752484488274001E-2</v>
      </c>
      <c r="E14" s="17">
        <v>5.8881166395709797E-2</v>
      </c>
      <c r="F14" s="17"/>
      <c r="G14" s="17">
        <v>4.3473905099438798E-2</v>
      </c>
      <c r="H14" s="17">
        <v>4.6213231085983603E-2</v>
      </c>
      <c r="I14" s="17">
        <v>5.2473822139543901E-2</v>
      </c>
      <c r="J14" s="17">
        <v>5.8357612417511397E-2</v>
      </c>
      <c r="K14" s="17">
        <v>5.8382095724331499E-2</v>
      </c>
      <c r="L14" s="17">
        <v>5.4037064267449399E-2</v>
      </c>
      <c r="M14" s="17"/>
      <c r="N14" s="17">
        <v>7.1824679045482398E-3</v>
      </c>
      <c r="O14" s="17">
        <v>2.12533279737721E-2</v>
      </c>
      <c r="P14" s="17">
        <v>8.74344953298683E-2</v>
      </c>
      <c r="Q14" s="17">
        <v>0.10562856976157101</v>
      </c>
      <c r="R14" s="17"/>
      <c r="S14" s="17">
        <v>4.2258260453648402E-2</v>
      </c>
      <c r="T14" s="17">
        <v>8.2738106122743293E-2</v>
      </c>
      <c r="U14" s="17">
        <v>5.5095394370553101E-2</v>
      </c>
      <c r="V14" s="17">
        <v>4.4776859276795103E-2</v>
      </c>
      <c r="W14" s="17">
        <v>4.62235021056219E-2</v>
      </c>
      <c r="X14" s="17">
        <v>3.5119189446135103E-2</v>
      </c>
      <c r="Y14" s="17">
        <v>4.2268285469455498E-2</v>
      </c>
      <c r="Z14" s="17">
        <v>0</v>
      </c>
      <c r="AA14" s="17">
        <v>6.7911102643043106E-2</v>
      </c>
      <c r="AB14" s="17">
        <v>5.68905902578586E-2</v>
      </c>
      <c r="AC14" s="17">
        <v>9.3825727314237106E-2</v>
      </c>
      <c r="AD14" s="17">
        <v>0</v>
      </c>
      <c r="AE14" s="17"/>
      <c r="AF14" s="17">
        <v>5.8921565095583897E-2</v>
      </c>
      <c r="AG14" s="17">
        <v>3.9819765146086303E-2</v>
      </c>
      <c r="AH14" s="17">
        <v>8.0461681157143694E-2</v>
      </c>
      <c r="AI14" s="17"/>
      <c r="AJ14" s="17">
        <v>6.93588553884944E-2</v>
      </c>
      <c r="AK14" s="17">
        <v>3.1017071804495901E-2</v>
      </c>
      <c r="AL14" s="17">
        <v>3.2033817895319297E-2</v>
      </c>
      <c r="AM14" s="17">
        <v>0</v>
      </c>
      <c r="AN14" s="17">
        <v>9.5817168426405697E-2</v>
      </c>
      <c r="AO14" s="17"/>
      <c r="AP14" s="17">
        <v>7.3296070410325501E-2</v>
      </c>
      <c r="AQ14" s="17">
        <v>1.82920896574938E-2</v>
      </c>
      <c r="AR14" s="17">
        <v>0</v>
      </c>
      <c r="AS14" s="17"/>
      <c r="AT14" s="17">
        <v>3.7294054616767498E-2</v>
      </c>
      <c r="AU14" s="17">
        <v>4.3692731355494799E-2</v>
      </c>
      <c r="AV14" s="17">
        <v>0.12981000761587699</v>
      </c>
      <c r="AW14" s="17">
        <v>0.128062422124013</v>
      </c>
      <c r="AX14" s="17">
        <v>3.7903923531126503E-2</v>
      </c>
      <c r="AY14" s="17">
        <v>0</v>
      </c>
    </row>
    <row r="15" spans="2:51" x14ac:dyDescent="0.35">
      <c r="B15" s="18" t="s">
        <v>387</v>
      </c>
      <c r="C15" s="20">
        <v>0.54816859180601796</v>
      </c>
      <c r="D15" s="20">
        <v>0.552697440191527</v>
      </c>
      <c r="E15" s="20">
        <v>0.54439582143903598</v>
      </c>
      <c r="F15" s="20"/>
      <c r="G15" s="20">
        <v>0.47079352480206399</v>
      </c>
      <c r="H15" s="20">
        <v>0.55122500476881597</v>
      </c>
      <c r="I15" s="20">
        <v>0.60667945864514095</v>
      </c>
      <c r="J15" s="20">
        <v>0.583454534508551</v>
      </c>
      <c r="K15" s="20">
        <v>0.57895833501216198</v>
      </c>
      <c r="L15" s="20">
        <v>0.49958987230693902</v>
      </c>
      <c r="M15" s="20"/>
      <c r="N15" s="20">
        <v>0.61353850997844805</v>
      </c>
      <c r="O15" s="20">
        <v>0.57357534970954904</v>
      </c>
      <c r="P15" s="20">
        <v>0.47442260366276701</v>
      </c>
      <c r="Q15" s="20">
        <v>0.51759992739284699</v>
      </c>
      <c r="R15" s="20"/>
      <c r="S15" s="20">
        <v>0.49921428065663398</v>
      </c>
      <c r="T15" s="20">
        <v>0.52315264093008895</v>
      </c>
      <c r="U15" s="20">
        <v>0.48127803163444099</v>
      </c>
      <c r="V15" s="20">
        <v>0.55891123487309702</v>
      </c>
      <c r="W15" s="20">
        <v>0.56886478398724605</v>
      </c>
      <c r="X15" s="20">
        <v>0.59294703335422405</v>
      </c>
      <c r="Y15" s="20">
        <v>0.52064260452842803</v>
      </c>
      <c r="Z15" s="20">
        <v>0.70585599033483204</v>
      </c>
      <c r="AA15" s="20">
        <v>0.53393468087278995</v>
      </c>
      <c r="AB15" s="20">
        <v>0.56231954911586501</v>
      </c>
      <c r="AC15" s="20">
        <v>0.57628156216160598</v>
      </c>
      <c r="AD15" s="20">
        <v>0.63429327668871105</v>
      </c>
      <c r="AE15" s="20"/>
      <c r="AF15" s="20">
        <v>0.55148974914017801</v>
      </c>
      <c r="AG15" s="20">
        <v>0.605486895834633</v>
      </c>
      <c r="AH15" s="20">
        <v>0.45869555668061901</v>
      </c>
      <c r="AI15" s="20"/>
      <c r="AJ15" s="20">
        <v>0.52784744588224097</v>
      </c>
      <c r="AK15" s="20">
        <v>0.60211272876105304</v>
      </c>
      <c r="AL15" s="20">
        <v>0.70513061199793303</v>
      </c>
      <c r="AM15" s="20">
        <v>0.54517642364191499</v>
      </c>
      <c r="AN15" s="20">
        <v>0.466842254583274</v>
      </c>
      <c r="AO15" s="20"/>
      <c r="AP15" s="20">
        <v>0.52889322118384996</v>
      </c>
      <c r="AQ15" s="20">
        <v>0.634836968967608</v>
      </c>
      <c r="AR15" s="20">
        <v>0.66203235140488004</v>
      </c>
      <c r="AS15" s="20"/>
      <c r="AT15" s="20">
        <v>0.57533355011363596</v>
      </c>
      <c r="AU15" s="20">
        <v>0.54475738140684105</v>
      </c>
      <c r="AV15" s="20">
        <v>0.51127184928045399</v>
      </c>
      <c r="AW15" s="20">
        <v>0.58146013561778798</v>
      </c>
      <c r="AX15" s="20">
        <v>0.54223170831197898</v>
      </c>
      <c r="AY15" s="20">
        <v>0.40246367992704601</v>
      </c>
    </row>
    <row r="16" spans="2:51" x14ac:dyDescent="0.35">
      <c r="B16" s="18" t="s">
        <v>388</v>
      </c>
      <c r="C16" s="20">
        <v>0.159702798843049</v>
      </c>
      <c r="D16" s="20">
        <v>0.16171290299461899</v>
      </c>
      <c r="E16" s="20">
        <v>0.15527754766878499</v>
      </c>
      <c r="F16" s="20"/>
      <c r="G16" s="20">
        <v>0.20575493513861801</v>
      </c>
      <c r="H16" s="20">
        <v>0.129785394359062</v>
      </c>
      <c r="I16" s="20">
        <v>0.127252561820315</v>
      </c>
      <c r="J16" s="20">
        <v>0.133226041992941</v>
      </c>
      <c r="K16" s="20">
        <v>0.102655641830061</v>
      </c>
      <c r="L16" s="20">
        <v>0.23454148991183801</v>
      </c>
      <c r="M16" s="20"/>
      <c r="N16" s="20">
        <v>0.124862858715791</v>
      </c>
      <c r="O16" s="20">
        <v>0.18564666252863499</v>
      </c>
      <c r="P16" s="20">
        <v>0.18181424203686899</v>
      </c>
      <c r="Q16" s="20">
        <v>0.15024089658946799</v>
      </c>
      <c r="R16" s="20"/>
      <c r="S16" s="20">
        <v>0.16139825146683501</v>
      </c>
      <c r="T16" s="20">
        <v>0.124618547641241</v>
      </c>
      <c r="U16" s="20">
        <v>0.20550988166711401</v>
      </c>
      <c r="V16" s="20">
        <v>0.13901886847777301</v>
      </c>
      <c r="W16" s="20">
        <v>0.11621187797384699</v>
      </c>
      <c r="X16" s="20">
        <v>0.15006975473199199</v>
      </c>
      <c r="Y16" s="20">
        <v>0.239826358605606</v>
      </c>
      <c r="Z16" s="20">
        <v>6.7518812898172506E-2</v>
      </c>
      <c r="AA16" s="20">
        <v>0.18115336190474099</v>
      </c>
      <c r="AB16" s="20">
        <v>0.18238122091349601</v>
      </c>
      <c r="AC16" s="20">
        <v>0.15698402588565899</v>
      </c>
      <c r="AD16" s="20">
        <v>0.17470514673171</v>
      </c>
      <c r="AE16" s="20"/>
      <c r="AF16" s="20">
        <v>0.15702037397688701</v>
      </c>
      <c r="AG16" s="20">
        <v>0.138377718324591</v>
      </c>
      <c r="AH16" s="20">
        <v>0.15702400024573801</v>
      </c>
      <c r="AI16" s="20"/>
      <c r="AJ16" s="20">
        <v>0.15197354255599699</v>
      </c>
      <c r="AK16" s="20">
        <v>0.13857705727762901</v>
      </c>
      <c r="AL16" s="20">
        <v>6.6477688375116001E-2</v>
      </c>
      <c r="AM16" s="20">
        <v>0.31097717412510301</v>
      </c>
      <c r="AN16" s="20">
        <v>0.16905599901225801</v>
      </c>
      <c r="AO16" s="20"/>
      <c r="AP16" s="20">
        <v>0.16516754423403199</v>
      </c>
      <c r="AQ16" s="20">
        <v>0.14516196395250899</v>
      </c>
      <c r="AR16" s="20">
        <v>0.12202210957166799</v>
      </c>
      <c r="AS16" s="20"/>
      <c r="AT16" s="20">
        <v>0.18888481346475999</v>
      </c>
      <c r="AU16" s="20">
        <v>0.134710831969304</v>
      </c>
      <c r="AV16" s="20">
        <v>0.13433955327556699</v>
      </c>
      <c r="AW16" s="20">
        <v>0.21879661606561299</v>
      </c>
      <c r="AX16" s="20">
        <v>8.5544262537385701E-2</v>
      </c>
      <c r="AY16" s="20">
        <v>0.36375807404548399</v>
      </c>
    </row>
    <row r="17" spans="2:51" x14ac:dyDescent="0.35">
      <c r="B17" s="18" t="s">
        <v>86</v>
      </c>
      <c r="C17" s="21">
        <v>0.38846579296296901</v>
      </c>
      <c r="D17" s="21">
        <v>0.39098453719690801</v>
      </c>
      <c r="E17" s="21">
        <v>0.38911827377025099</v>
      </c>
      <c r="F17" s="21"/>
      <c r="G17" s="21">
        <v>0.26503858966344601</v>
      </c>
      <c r="H17" s="21">
        <v>0.42143961040975503</v>
      </c>
      <c r="I17" s="21">
        <v>0.47942689682482598</v>
      </c>
      <c r="J17" s="21">
        <v>0.45022849251561098</v>
      </c>
      <c r="K17" s="21">
        <v>0.476302693182101</v>
      </c>
      <c r="L17" s="21">
        <v>0.26504838239509998</v>
      </c>
      <c r="M17" s="21"/>
      <c r="N17" s="21">
        <v>0.488675651262657</v>
      </c>
      <c r="O17" s="21">
        <v>0.387928687180913</v>
      </c>
      <c r="P17" s="21">
        <v>0.29260836162589698</v>
      </c>
      <c r="Q17" s="21">
        <v>0.36735903080337901</v>
      </c>
      <c r="R17" s="21"/>
      <c r="S17" s="21">
        <v>0.33781602918979903</v>
      </c>
      <c r="T17" s="21">
        <v>0.39853409328884698</v>
      </c>
      <c r="U17" s="21">
        <v>0.27576814996732701</v>
      </c>
      <c r="V17" s="21">
        <v>0.41989236639532401</v>
      </c>
      <c r="W17" s="21">
        <v>0.45265290601339903</v>
      </c>
      <c r="X17" s="21">
        <v>0.44287727862223297</v>
      </c>
      <c r="Y17" s="21">
        <v>0.280816245922823</v>
      </c>
      <c r="Z17" s="21">
        <v>0.63833717743665996</v>
      </c>
      <c r="AA17" s="21">
        <v>0.35278131896804898</v>
      </c>
      <c r="AB17" s="21">
        <v>0.379938328202369</v>
      </c>
      <c r="AC17" s="21">
        <v>0.41929753627594701</v>
      </c>
      <c r="AD17" s="21">
        <v>0.45958812995700099</v>
      </c>
      <c r="AE17" s="21"/>
      <c r="AF17" s="21">
        <v>0.394469375163291</v>
      </c>
      <c r="AG17" s="21">
        <v>0.467109177510042</v>
      </c>
      <c r="AH17" s="21">
        <v>0.30167155643487997</v>
      </c>
      <c r="AI17" s="21"/>
      <c r="AJ17" s="21">
        <v>0.37587390332624399</v>
      </c>
      <c r="AK17" s="21">
        <v>0.46353567148342401</v>
      </c>
      <c r="AL17" s="21">
        <v>0.638652923622817</v>
      </c>
      <c r="AM17" s="21">
        <v>0.23419924951681201</v>
      </c>
      <c r="AN17" s="21">
        <v>0.29778625557101701</v>
      </c>
      <c r="AO17" s="21"/>
      <c r="AP17" s="21">
        <v>0.363725676949818</v>
      </c>
      <c r="AQ17" s="21">
        <v>0.48967500501509897</v>
      </c>
      <c r="AR17" s="21">
        <v>0.540010241833212</v>
      </c>
      <c r="AS17" s="21"/>
      <c r="AT17" s="21">
        <v>0.38644873664887602</v>
      </c>
      <c r="AU17" s="21">
        <v>0.41004654943753799</v>
      </c>
      <c r="AV17" s="21">
        <v>0.37693229600488698</v>
      </c>
      <c r="AW17" s="21">
        <v>0.36266351955217402</v>
      </c>
      <c r="AX17" s="21">
        <v>0.45668744577459303</v>
      </c>
      <c r="AY17" s="21">
        <v>3.8705605881562397E-2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Y22"/>
  <sheetViews>
    <sheetView showGridLines="0" workbookViewId="0">
      <pane xSplit="2" topLeftCell="C1" activePane="topRight" state="frozen"/>
      <selection activeCell="B19" sqref="B19"/>
      <selection pane="topRight" activeCell="H14" sqref="H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8.8258037919826796E-2</v>
      </c>
      <c r="D9" s="17">
        <v>7.6004560206784103E-2</v>
      </c>
      <c r="E9" s="17">
        <v>0.100629646022228</v>
      </c>
      <c r="F9" s="17"/>
      <c r="G9" s="17">
        <v>0.103568492072489</v>
      </c>
      <c r="H9" s="17">
        <v>4.9819958408656898E-2</v>
      </c>
      <c r="I9" s="17">
        <v>0.102542720761113</v>
      </c>
      <c r="J9" s="17">
        <v>9.4889061451510201E-2</v>
      </c>
      <c r="K9" s="17">
        <v>0.100359982036391</v>
      </c>
      <c r="L9" s="17">
        <v>7.6877363442442795E-2</v>
      </c>
      <c r="M9" s="17"/>
      <c r="N9" s="17">
        <v>0.10239343254194699</v>
      </c>
      <c r="O9" s="17">
        <v>6.8590765029466302E-2</v>
      </c>
      <c r="P9" s="17">
        <v>7.8692522332264397E-2</v>
      </c>
      <c r="Q9" s="17">
        <v>0.103822492366813</v>
      </c>
      <c r="R9" s="17"/>
      <c r="S9" s="17">
        <v>9.9669537851517997E-2</v>
      </c>
      <c r="T9" s="17">
        <v>5.1179854833039599E-2</v>
      </c>
      <c r="U9" s="17">
        <v>0.14661169260675599</v>
      </c>
      <c r="V9" s="17">
        <v>6.3357421446714801E-2</v>
      </c>
      <c r="W9" s="17">
        <v>8.5624324916209998E-2</v>
      </c>
      <c r="X9" s="17">
        <v>0.115714671399423</v>
      </c>
      <c r="Y9" s="17">
        <v>0.151139736933256</v>
      </c>
      <c r="Z9" s="17">
        <v>4.2075789011952802E-2</v>
      </c>
      <c r="AA9" s="17">
        <v>0.125691500880451</v>
      </c>
      <c r="AB9" s="17">
        <v>4.9229715867257003E-2</v>
      </c>
      <c r="AC9" s="17">
        <v>2.51399676381878E-2</v>
      </c>
      <c r="AD9" s="17">
        <v>5.8209748509296097E-2</v>
      </c>
      <c r="AE9" s="17"/>
      <c r="AF9" s="17">
        <v>0.12125382733022901</v>
      </c>
      <c r="AG9" s="17">
        <v>5.5376392144265499E-2</v>
      </c>
      <c r="AH9" s="17">
        <v>8.5438524466369806E-2</v>
      </c>
      <c r="AI9" s="17"/>
      <c r="AJ9" s="17">
        <v>9.7845985499319305E-2</v>
      </c>
      <c r="AK9" s="17">
        <v>7.50254973353357E-2</v>
      </c>
      <c r="AL9" s="17">
        <v>3.4471354824018897E-2</v>
      </c>
      <c r="AM9" s="17">
        <v>0</v>
      </c>
      <c r="AN9" s="17">
        <v>9.2970720930677098E-2</v>
      </c>
      <c r="AO9" s="17"/>
      <c r="AP9" s="17">
        <v>0.127260407500637</v>
      </c>
      <c r="AQ9" s="17">
        <v>9.9652502724607697E-2</v>
      </c>
      <c r="AR9" s="17">
        <v>4.8613543968219403E-2</v>
      </c>
      <c r="AS9" s="17"/>
      <c r="AT9" s="17">
        <v>9.1957545932718293E-2</v>
      </c>
      <c r="AU9" s="17">
        <v>6.09738165189571E-2</v>
      </c>
      <c r="AV9" s="17">
        <v>8.2978188646251505E-2</v>
      </c>
      <c r="AW9" s="17">
        <v>0.106321566865167</v>
      </c>
      <c r="AX9" s="17">
        <v>0.109198929707205</v>
      </c>
      <c r="AY9" s="17">
        <v>8.9251070266879798E-2</v>
      </c>
    </row>
    <row r="10" spans="2:51" x14ac:dyDescent="0.35">
      <c r="B10" s="18" t="s">
        <v>383</v>
      </c>
      <c r="C10" s="17">
        <v>0.407227451289225</v>
      </c>
      <c r="D10" s="17">
        <v>0.437262263656785</v>
      </c>
      <c r="E10" s="17">
        <v>0.377981414813301</v>
      </c>
      <c r="F10" s="17"/>
      <c r="G10" s="17">
        <v>0.45120893781424898</v>
      </c>
      <c r="H10" s="17">
        <v>0.38998344274254898</v>
      </c>
      <c r="I10" s="17">
        <v>0.43760900172970102</v>
      </c>
      <c r="J10" s="17">
        <v>0.44440446204074102</v>
      </c>
      <c r="K10" s="17">
        <v>0.38734645454257599</v>
      </c>
      <c r="L10" s="17">
        <v>0.33538528027613002</v>
      </c>
      <c r="M10" s="17"/>
      <c r="N10" s="17">
        <v>0.45791658730201601</v>
      </c>
      <c r="O10" s="17">
        <v>0.42475241885189702</v>
      </c>
      <c r="P10" s="17">
        <v>0.36705103918047899</v>
      </c>
      <c r="Q10" s="17">
        <v>0.36419219898525801</v>
      </c>
      <c r="R10" s="17"/>
      <c r="S10" s="17">
        <v>0.43067835272022897</v>
      </c>
      <c r="T10" s="17">
        <v>0.45605125917399503</v>
      </c>
      <c r="U10" s="17">
        <v>0.36855896121015302</v>
      </c>
      <c r="V10" s="17">
        <v>0.349741297990319</v>
      </c>
      <c r="W10" s="17">
        <v>0.41942496535883</v>
      </c>
      <c r="X10" s="17">
        <v>0.43228331265133602</v>
      </c>
      <c r="Y10" s="17">
        <v>0.36703790404724101</v>
      </c>
      <c r="Z10" s="17">
        <v>0.55822975791976903</v>
      </c>
      <c r="AA10" s="17">
        <v>0.498203524320119</v>
      </c>
      <c r="AB10" s="17">
        <v>0.24987745206326201</v>
      </c>
      <c r="AC10" s="17">
        <v>0.387327901879087</v>
      </c>
      <c r="AD10" s="17">
        <v>0.31142554869741501</v>
      </c>
      <c r="AE10" s="17"/>
      <c r="AF10" s="17">
        <v>0.39334653968069699</v>
      </c>
      <c r="AG10" s="17">
        <v>0.43443769494532303</v>
      </c>
      <c r="AH10" s="17">
        <v>0.338854071123182</v>
      </c>
      <c r="AI10" s="17"/>
      <c r="AJ10" s="17">
        <v>0.40947282877462099</v>
      </c>
      <c r="AK10" s="17">
        <v>0.41617681918330901</v>
      </c>
      <c r="AL10" s="17">
        <v>0.45698936599295198</v>
      </c>
      <c r="AM10" s="17">
        <v>0.14009248343921499</v>
      </c>
      <c r="AN10" s="17">
        <v>0.39965790221818298</v>
      </c>
      <c r="AO10" s="17"/>
      <c r="AP10" s="17">
        <v>0.44620762252697599</v>
      </c>
      <c r="AQ10" s="17">
        <v>0.42157847279545502</v>
      </c>
      <c r="AR10" s="17">
        <v>0.53051126179716701</v>
      </c>
      <c r="AS10" s="17"/>
      <c r="AT10" s="17">
        <v>0.42314308173232101</v>
      </c>
      <c r="AU10" s="17">
        <v>0.398737292358745</v>
      </c>
      <c r="AV10" s="17">
        <v>0.40749721685125101</v>
      </c>
      <c r="AW10" s="17">
        <v>0.36520580986483098</v>
      </c>
      <c r="AX10" s="17">
        <v>0.39809768101688198</v>
      </c>
      <c r="AY10" s="17">
        <v>0.50690323089086498</v>
      </c>
    </row>
    <row r="11" spans="2:51" x14ac:dyDescent="0.35">
      <c r="B11" s="18" t="s">
        <v>384</v>
      </c>
      <c r="C11" s="17">
        <v>0.23443456908625901</v>
      </c>
      <c r="D11" s="17">
        <v>0.23350654097059101</v>
      </c>
      <c r="E11" s="17">
        <v>0.23685501703419901</v>
      </c>
      <c r="F11" s="17"/>
      <c r="G11" s="17">
        <v>0.213977096533782</v>
      </c>
      <c r="H11" s="17">
        <v>0.24276136735911699</v>
      </c>
      <c r="I11" s="17">
        <v>0.18875687632701799</v>
      </c>
      <c r="J11" s="17">
        <v>0.220406353305275</v>
      </c>
      <c r="K11" s="17">
        <v>0.27200168459074298</v>
      </c>
      <c r="L11" s="17">
        <v>0.27784957457392701</v>
      </c>
      <c r="M11" s="17"/>
      <c r="N11" s="17">
        <v>0.24915172015095599</v>
      </c>
      <c r="O11" s="17">
        <v>0.23659421190514601</v>
      </c>
      <c r="P11" s="17">
        <v>0.22399739569212501</v>
      </c>
      <c r="Q11" s="17">
        <v>0.22647559604515699</v>
      </c>
      <c r="R11" s="17"/>
      <c r="S11" s="17">
        <v>0.2614904069733</v>
      </c>
      <c r="T11" s="17">
        <v>0.27153529770958801</v>
      </c>
      <c r="U11" s="17">
        <v>0.20849658747994201</v>
      </c>
      <c r="V11" s="17">
        <v>0.25191448352113099</v>
      </c>
      <c r="W11" s="17">
        <v>0.240631187438482</v>
      </c>
      <c r="X11" s="17">
        <v>0.151791227035842</v>
      </c>
      <c r="Y11" s="17">
        <v>0.23620343192156101</v>
      </c>
      <c r="Z11" s="17">
        <v>0.24827522674904701</v>
      </c>
      <c r="AA11" s="17">
        <v>0.15111098015109101</v>
      </c>
      <c r="AB11" s="17">
        <v>0.264520619385746</v>
      </c>
      <c r="AC11" s="17">
        <v>0.252260733285746</v>
      </c>
      <c r="AD11" s="17">
        <v>0.34446756987403199</v>
      </c>
      <c r="AE11" s="17"/>
      <c r="AF11" s="17">
        <v>0.21057290425914399</v>
      </c>
      <c r="AG11" s="17">
        <v>0.26581444864041398</v>
      </c>
      <c r="AH11" s="17">
        <v>0.25243589454165699</v>
      </c>
      <c r="AI11" s="17"/>
      <c r="AJ11" s="17">
        <v>0.23998946647852301</v>
      </c>
      <c r="AK11" s="17">
        <v>0.25030936487028899</v>
      </c>
      <c r="AL11" s="17">
        <v>0.234609728000815</v>
      </c>
      <c r="AM11" s="17">
        <v>0.200799008103693</v>
      </c>
      <c r="AN11" s="17">
        <v>0.23291558759146599</v>
      </c>
      <c r="AO11" s="17"/>
      <c r="AP11" s="17">
        <v>0.227305514744127</v>
      </c>
      <c r="AQ11" s="17">
        <v>0.243404913956311</v>
      </c>
      <c r="AR11" s="17">
        <v>0.169846674917975</v>
      </c>
      <c r="AS11" s="17"/>
      <c r="AT11" s="17">
        <v>0.23133812995788799</v>
      </c>
      <c r="AU11" s="17">
        <v>0.25198573948237801</v>
      </c>
      <c r="AV11" s="17">
        <v>0.194790840695724</v>
      </c>
      <c r="AW11" s="17">
        <v>0.181216618760172</v>
      </c>
      <c r="AX11" s="17">
        <v>0.26721025216170802</v>
      </c>
      <c r="AY11" s="17">
        <v>0.135418301889596</v>
      </c>
    </row>
    <row r="12" spans="2:51" x14ac:dyDescent="0.35">
      <c r="B12" s="18" t="s">
        <v>385</v>
      </c>
      <c r="C12" s="17">
        <v>9.3036006320704995E-2</v>
      </c>
      <c r="D12" s="17">
        <v>8.7734770476873503E-2</v>
      </c>
      <c r="E12" s="17">
        <v>9.87456382091179E-2</v>
      </c>
      <c r="F12" s="17"/>
      <c r="G12" s="17">
        <v>0.135546422217831</v>
      </c>
      <c r="H12" s="17">
        <v>9.3639174335013994E-2</v>
      </c>
      <c r="I12" s="17">
        <v>9.4979226297205302E-2</v>
      </c>
      <c r="J12" s="17">
        <v>7.9630217483243601E-2</v>
      </c>
      <c r="K12" s="17">
        <v>6.1390593108674799E-2</v>
      </c>
      <c r="L12" s="17">
        <v>8.9020745414334093E-2</v>
      </c>
      <c r="M12" s="17"/>
      <c r="N12" s="17">
        <v>3.6265256763354098E-2</v>
      </c>
      <c r="O12" s="17">
        <v>0.127209630019955</v>
      </c>
      <c r="P12" s="17">
        <v>0.11828829363985199</v>
      </c>
      <c r="Q12" s="17">
        <v>9.5759803713747801E-2</v>
      </c>
      <c r="R12" s="17"/>
      <c r="S12" s="17">
        <v>7.6932891331360095E-2</v>
      </c>
      <c r="T12" s="17">
        <v>7.3366165863268107E-2</v>
      </c>
      <c r="U12" s="17">
        <v>9.9423898867515501E-2</v>
      </c>
      <c r="V12" s="17">
        <v>0.13824556461565801</v>
      </c>
      <c r="W12" s="17">
        <v>9.6081578138694806E-2</v>
      </c>
      <c r="X12" s="17">
        <v>0.13354847079374099</v>
      </c>
      <c r="Y12" s="17">
        <v>6.6885145296630505E-2</v>
      </c>
      <c r="Z12" s="17">
        <v>0.10398924184290299</v>
      </c>
      <c r="AA12" s="17">
        <v>4.0645544762181497E-2</v>
      </c>
      <c r="AB12" s="17">
        <v>0.109849223158537</v>
      </c>
      <c r="AC12" s="17">
        <v>7.71095035559764E-2</v>
      </c>
      <c r="AD12" s="17">
        <v>0.174528799858504</v>
      </c>
      <c r="AE12" s="17"/>
      <c r="AF12" s="17">
        <v>9.0050130420628496E-2</v>
      </c>
      <c r="AG12" s="17">
        <v>7.3821362632700893E-2</v>
      </c>
      <c r="AH12" s="17">
        <v>9.88179761365406E-2</v>
      </c>
      <c r="AI12" s="17"/>
      <c r="AJ12" s="17">
        <v>7.6257290174441703E-2</v>
      </c>
      <c r="AK12" s="17">
        <v>0.11425587706367001</v>
      </c>
      <c r="AL12" s="17">
        <v>6.6379976391938295E-2</v>
      </c>
      <c r="AM12" s="17">
        <v>0.34483586512257303</v>
      </c>
      <c r="AN12" s="17">
        <v>6.2755191246602907E-2</v>
      </c>
      <c r="AO12" s="17"/>
      <c r="AP12" s="17">
        <v>6.5408897308076294E-2</v>
      </c>
      <c r="AQ12" s="17">
        <v>9.9207450803567507E-2</v>
      </c>
      <c r="AR12" s="17">
        <v>0.103218324247644</v>
      </c>
      <c r="AS12" s="17"/>
      <c r="AT12" s="17">
        <v>8.1901495891962606E-2</v>
      </c>
      <c r="AU12" s="17">
        <v>0.10105167238071899</v>
      </c>
      <c r="AV12" s="17">
        <v>6.5163672263597594E-2</v>
      </c>
      <c r="AW12" s="17">
        <v>0.12800013982103001</v>
      </c>
      <c r="AX12" s="17">
        <v>8.1467932130342105E-2</v>
      </c>
      <c r="AY12" s="17">
        <v>0.17426072155605299</v>
      </c>
    </row>
    <row r="13" spans="2:51" x14ac:dyDescent="0.35">
      <c r="B13" s="18" t="s">
        <v>386</v>
      </c>
      <c r="C13" s="17">
        <v>0.12480257507522501</v>
      </c>
      <c r="D13" s="17">
        <v>0.126243602133081</v>
      </c>
      <c r="E13" s="17">
        <v>0.120697862779741</v>
      </c>
      <c r="F13" s="17"/>
      <c r="G13" s="17">
        <v>7.4522843180655496E-2</v>
      </c>
      <c r="H13" s="17">
        <v>0.16615708838902399</v>
      </c>
      <c r="I13" s="17">
        <v>0.11504321191771499</v>
      </c>
      <c r="J13" s="17">
        <v>8.6210191121521507E-2</v>
      </c>
      <c r="K13" s="17">
        <v>0.14351175287500501</v>
      </c>
      <c r="L13" s="17">
        <v>0.16658961582200199</v>
      </c>
      <c r="M13" s="17"/>
      <c r="N13" s="17">
        <v>0.147090535337179</v>
      </c>
      <c r="O13" s="17">
        <v>0.12109804942623301</v>
      </c>
      <c r="P13" s="17">
        <v>0.125607006974711</v>
      </c>
      <c r="Q13" s="17">
        <v>0.10380173695595001</v>
      </c>
      <c r="R13" s="17"/>
      <c r="S13" s="17">
        <v>6.7041892478069604E-2</v>
      </c>
      <c r="T13" s="17">
        <v>8.7732058031617502E-2</v>
      </c>
      <c r="U13" s="17">
        <v>0.121813465465081</v>
      </c>
      <c r="V13" s="17">
        <v>0.13454421906778399</v>
      </c>
      <c r="W13" s="17">
        <v>0.13634065951957799</v>
      </c>
      <c r="X13" s="17">
        <v>0.131543128673523</v>
      </c>
      <c r="Y13" s="17">
        <v>0.13646549633185601</v>
      </c>
      <c r="Z13" s="17">
        <v>4.7429984476327201E-2</v>
      </c>
      <c r="AA13" s="17">
        <v>0.117625277138697</v>
      </c>
      <c r="AB13" s="17">
        <v>0.26963239926733901</v>
      </c>
      <c r="AC13" s="17">
        <v>0.16628600364565199</v>
      </c>
      <c r="AD13" s="17">
        <v>0.111368333060753</v>
      </c>
      <c r="AE13" s="17"/>
      <c r="AF13" s="17">
        <v>0.13901271758005701</v>
      </c>
      <c r="AG13" s="17">
        <v>0.12526609791999599</v>
      </c>
      <c r="AH13" s="17">
        <v>0.13593963812748899</v>
      </c>
      <c r="AI13" s="17"/>
      <c r="AJ13" s="17">
        <v>0.117204276486104</v>
      </c>
      <c r="AK13" s="17">
        <v>0.112209086852607</v>
      </c>
      <c r="AL13" s="17">
        <v>0.14106711865273899</v>
      </c>
      <c r="AM13" s="17">
        <v>0.31427264333451899</v>
      </c>
      <c r="AN13" s="17">
        <v>0.11629480891963601</v>
      </c>
      <c r="AO13" s="17"/>
      <c r="AP13" s="17">
        <v>6.1859357714806197E-2</v>
      </c>
      <c r="AQ13" s="17">
        <v>0.113288455646595</v>
      </c>
      <c r="AR13" s="17">
        <v>0.14781019506899401</v>
      </c>
      <c r="AS13" s="17"/>
      <c r="AT13" s="17">
        <v>0.13344629009387901</v>
      </c>
      <c r="AU13" s="17">
        <v>0.13701871395985801</v>
      </c>
      <c r="AV13" s="17">
        <v>0.18596930308785301</v>
      </c>
      <c r="AW13" s="17">
        <v>0.107375256078391</v>
      </c>
      <c r="AX13" s="17">
        <v>8.4096797331267695E-2</v>
      </c>
      <c r="AY13" s="17">
        <v>9.4166675396606406E-2</v>
      </c>
    </row>
    <row r="14" spans="2:51" x14ac:dyDescent="0.35">
      <c r="B14" s="18" t="s">
        <v>72</v>
      </c>
      <c r="C14" s="17">
        <v>5.2241360308758901E-2</v>
      </c>
      <c r="D14" s="17">
        <v>3.92482625558849E-2</v>
      </c>
      <c r="E14" s="17">
        <v>6.5090421141412697E-2</v>
      </c>
      <c r="F14" s="17"/>
      <c r="G14" s="17">
        <v>2.1176208180993E-2</v>
      </c>
      <c r="H14" s="17">
        <v>5.7638968765638399E-2</v>
      </c>
      <c r="I14" s="17">
        <v>6.1068962967247599E-2</v>
      </c>
      <c r="J14" s="17">
        <v>7.4459714597708795E-2</v>
      </c>
      <c r="K14" s="17">
        <v>3.5389532846610901E-2</v>
      </c>
      <c r="L14" s="17">
        <v>5.4277420471164198E-2</v>
      </c>
      <c r="M14" s="17"/>
      <c r="N14" s="17">
        <v>7.1824679045482398E-3</v>
      </c>
      <c r="O14" s="17">
        <v>2.1754924767303299E-2</v>
      </c>
      <c r="P14" s="17">
        <v>8.6363742180568706E-2</v>
      </c>
      <c r="Q14" s="17">
        <v>0.105948171933075</v>
      </c>
      <c r="R14" s="17"/>
      <c r="S14" s="17">
        <v>6.4186918645523394E-2</v>
      </c>
      <c r="T14" s="17">
        <v>6.0135364388491097E-2</v>
      </c>
      <c r="U14" s="17">
        <v>5.5095394370553101E-2</v>
      </c>
      <c r="V14" s="17">
        <v>6.2197013358393699E-2</v>
      </c>
      <c r="W14" s="17">
        <v>2.1897284628205602E-2</v>
      </c>
      <c r="X14" s="17">
        <v>3.5119189446135103E-2</v>
      </c>
      <c r="Y14" s="17">
        <v>4.2268285469455498E-2</v>
      </c>
      <c r="Z14" s="17">
        <v>0</v>
      </c>
      <c r="AA14" s="17">
        <v>6.6723172747460605E-2</v>
      </c>
      <c r="AB14" s="17">
        <v>5.68905902578586E-2</v>
      </c>
      <c r="AC14" s="17">
        <v>9.18758899953495E-2</v>
      </c>
      <c r="AD14" s="17">
        <v>0</v>
      </c>
      <c r="AE14" s="17"/>
      <c r="AF14" s="17">
        <v>4.5763880729245698E-2</v>
      </c>
      <c r="AG14" s="17">
        <v>4.5284003717300098E-2</v>
      </c>
      <c r="AH14" s="17">
        <v>8.8513895604762E-2</v>
      </c>
      <c r="AI14" s="17"/>
      <c r="AJ14" s="17">
        <v>5.92301525869912E-2</v>
      </c>
      <c r="AK14" s="17">
        <v>3.2023354694788099E-2</v>
      </c>
      <c r="AL14" s="17">
        <v>6.6482456137536602E-2</v>
      </c>
      <c r="AM14" s="17">
        <v>0</v>
      </c>
      <c r="AN14" s="17">
        <v>9.5405789093435195E-2</v>
      </c>
      <c r="AO14" s="17"/>
      <c r="AP14" s="17">
        <v>7.1958200205377298E-2</v>
      </c>
      <c r="AQ14" s="17">
        <v>2.2868204073463499E-2</v>
      </c>
      <c r="AR14" s="17">
        <v>0</v>
      </c>
      <c r="AS14" s="17"/>
      <c r="AT14" s="17">
        <v>3.8213456391231401E-2</v>
      </c>
      <c r="AU14" s="17">
        <v>5.0232765299342598E-2</v>
      </c>
      <c r="AV14" s="17">
        <v>6.3600778455322804E-2</v>
      </c>
      <c r="AW14" s="17">
        <v>0.11188060861040899</v>
      </c>
      <c r="AX14" s="17">
        <v>5.9928407652595203E-2</v>
      </c>
      <c r="AY14" s="17">
        <v>0</v>
      </c>
    </row>
    <row r="15" spans="2:51" x14ac:dyDescent="0.35">
      <c r="B15" s="18" t="s">
        <v>387</v>
      </c>
      <c r="C15" s="20">
        <v>0.495485489209051</v>
      </c>
      <c r="D15" s="20">
        <v>0.51326682386356903</v>
      </c>
      <c r="E15" s="20">
        <v>0.47861106083552901</v>
      </c>
      <c r="F15" s="20"/>
      <c r="G15" s="20">
        <v>0.55477742988673895</v>
      </c>
      <c r="H15" s="20">
        <v>0.43980340115120597</v>
      </c>
      <c r="I15" s="20">
        <v>0.540151722490814</v>
      </c>
      <c r="J15" s="20">
        <v>0.53929352349225101</v>
      </c>
      <c r="K15" s="20">
        <v>0.48770643657896701</v>
      </c>
      <c r="L15" s="20">
        <v>0.41226264371857302</v>
      </c>
      <c r="M15" s="20"/>
      <c r="N15" s="20">
        <v>0.560310019843963</v>
      </c>
      <c r="O15" s="20">
        <v>0.493343183881363</v>
      </c>
      <c r="P15" s="20">
        <v>0.44574356151274402</v>
      </c>
      <c r="Q15" s="20">
        <v>0.46801469135207102</v>
      </c>
      <c r="R15" s="20"/>
      <c r="S15" s="20">
        <v>0.53034789057174703</v>
      </c>
      <c r="T15" s="20">
        <v>0.50723111400703502</v>
      </c>
      <c r="U15" s="20">
        <v>0.51517065381690896</v>
      </c>
      <c r="V15" s="20">
        <v>0.41309871943703402</v>
      </c>
      <c r="W15" s="20">
        <v>0.50504929027503997</v>
      </c>
      <c r="X15" s="20">
        <v>0.54799798405075895</v>
      </c>
      <c r="Y15" s="20">
        <v>0.51817764098049601</v>
      </c>
      <c r="Z15" s="20">
        <v>0.600305546931722</v>
      </c>
      <c r="AA15" s="20">
        <v>0.62389502520057005</v>
      </c>
      <c r="AB15" s="20">
        <v>0.299107167930519</v>
      </c>
      <c r="AC15" s="20">
        <v>0.41246786951727499</v>
      </c>
      <c r="AD15" s="20">
        <v>0.36963529720671101</v>
      </c>
      <c r="AE15" s="20"/>
      <c r="AF15" s="20">
        <v>0.51460036701092604</v>
      </c>
      <c r="AG15" s="20">
        <v>0.48981408708958901</v>
      </c>
      <c r="AH15" s="20">
        <v>0.42429259558955201</v>
      </c>
      <c r="AI15" s="20"/>
      <c r="AJ15" s="20">
        <v>0.50731881427393999</v>
      </c>
      <c r="AK15" s="20">
        <v>0.49120231651864499</v>
      </c>
      <c r="AL15" s="20">
        <v>0.49146072081697101</v>
      </c>
      <c r="AM15" s="20">
        <v>0.14009248343921499</v>
      </c>
      <c r="AN15" s="20">
        <v>0.49262862314886002</v>
      </c>
      <c r="AO15" s="20"/>
      <c r="AP15" s="20">
        <v>0.57346803002761304</v>
      </c>
      <c r="AQ15" s="20">
        <v>0.52123097552006303</v>
      </c>
      <c r="AR15" s="20">
        <v>0.57912480576538605</v>
      </c>
      <c r="AS15" s="20"/>
      <c r="AT15" s="20">
        <v>0.51510062766503895</v>
      </c>
      <c r="AU15" s="20">
        <v>0.459711108877702</v>
      </c>
      <c r="AV15" s="20">
        <v>0.49047540549750201</v>
      </c>
      <c r="AW15" s="20">
        <v>0.47152737672999701</v>
      </c>
      <c r="AX15" s="20">
        <v>0.50729661072408705</v>
      </c>
      <c r="AY15" s="20">
        <v>0.59615430115774504</v>
      </c>
    </row>
    <row r="16" spans="2:51" x14ac:dyDescent="0.35">
      <c r="B16" s="18" t="s">
        <v>388</v>
      </c>
      <c r="C16" s="20">
        <v>0.21783858139592999</v>
      </c>
      <c r="D16" s="20">
        <v>0.213978372609954</v>
      </c>
      <c r="E16" s="20">
        <v>0.21944350098885901</v>
      </c>
      <c r="F16" s="20"/>
      <c r="G16" s="20">
        <v>0.210069265398487</v>
      </c>
      <c r="H16" s="20">
        <v>0.259796262724038</v>
      </c>
      <c r="I16" s="20">
        <v>0.21002243821492</v>
      </c>
      <c r="J16" s="20">
        <v>0.16584040860476501</v>
      </c>
      <c r="K16" s="20">
        <v>0.20490234598367901</v>
      </c>
      <c r="L16" s="20">
        <v>0.25561036123633601</v>
      </c>
      <c r="M16" s="20"/>
      <c r="N16" s="20">
        <v>0.18335579210053299</v>
      </c>
      <c r="O16" s="20">
        <v>0.24830767944618701</v>
      </c>
      <c r="P16" s="20">
        <v>0.24389530061456299</v>
      </c>
      <c r="Q16" s="20">
        <v>0.199561540669697</v>
      </c>
      <c r="R16" s="20"/>
      <c r="S16" s="20">
        <v>0.14397478380942999</v>
      </c>
      <c r="T16" s="20">
        <v>0.16109822389488601</v>
      </c>
      <c r="U16" s="20">
        <v>0.221237364332596</v>
      </c>
      <c r="V16" s="20">
        <v>0.27278978368344198</v>
      </c>
      <c r="W16" s="20">
        <v>0.232422237658273</v>
      </c>
      <c r="X16" s="20">
        <v>0.26509159946726402</v>
      </c>
      <c r="Y16" s="20">
        <v>0.20335064162848701</v>
      </c>
      <c r="Z16" s="20">
        <v>0.15141922631923099</v>
      </c>
      <c r="AA16" s="20">
        <v>0.15827082190087799</v>
      </c>
      <c r="AB16" s="20">
        <v>0.37948162242587602</v>
      </c>
      <c r="AC16" s="20">
        <v>0.243395507201629</v>
      </c>
      <c r="AD16" s="20">
        <v>0.285897132919257</v>
      </c>
      <c r="AE16" s="20"/>
      <c r="AF16" s="20">
        <v>0.22906284800068499</v>
      </c>
      <c r="AG16" s="20">
        <v>0.19908746055269699</v>
      </c>
      <c r="AH16" s="20">
        <v>0.234757614264029</v>
      </c>
      <c r="AI16" s="20"/>
      <c r="AJ16" s="20">
        <v>0.19346156666054501</v>
      </c>
      <c r="AK16" s="20">
        <v>0.22646496391627799</v>
      </c>
      <c r="AL16" s="20">
        <v>0.20744709504467701</v>
      </c>
      <c r="AM16" s="20">
        <v>0.65910850845709201</v>
      </c>
      <c r="AN16" s="20">
        <v>0.17905000016623801</v>
      </c>
      <c r="AO16" s="20"/>
      <c r="AP16" s="20">
        <v>0.127268255022882</v>
      </c>
      <c r="AQ16" s="20">
        <v>0.212495906450162</v>
      </c>
      <c r="AR16" s="20">
        <v>0.251028519316638</v>
      </c>
      <c r="AS16" s="20"/>
      <c r="AT16" s="20">
        <v>0.21534778598584201</v>
      </c>
      <c r="AU16" s="20">
        <v>0.23807038634057701</v>
      </c>
      <c r="AV16" s="20">
        <v>0.25113297535145102</v>
      </c>
      <c r="AW16" s="20">
        <v>0.235375395899422</v>
      </c>
      <c r="AX16" s="20">
        <v>0.16556472946160999</v>
      </c>
      <c r="AY16" s="20">
        <v>0.26842739695265899</v>
      </c>
    </row>
    <row r="17" spans="2:51" x14ac:dyDescent="0.35">
      <c r="B17" s="18" t="s">
        <v>86</v>
      </c>
      <c r="C17" s="21">
        <v>0.27764690781312101</v>
      </c>
      <c r="D17" s="21">
        <v>0.29928845125361497</v>
      </c>
      <c r="E17" s="21">
        <v>0.259167559846671</v>
      </c>
      <c r="F17" s="21"/>
      <c r="G17" s="21">
        <v>0.34470816448825198</v>
      </c>
      <c r="H17" s="21">
        <v>0.18000713842716801</v>
      </c>
      <c r="I17" s="21">
        <v>0.330129284275894</v>
      </c>
      <c r="J17" s="21">
        <v>0.373453114887486</v>
      </c>
      <c r="K17" s="21">
        <v>0.28280409059528799</v>
      </c>
      <c r="L17" s="21">
        <v>0.156652282482236</v>
      </c>
      <c r="M17" s="21"/>
      <c r="N17" s="21">
        <v>0.37695422774343001</v>
      </c>
      <c r="O17" s="21">
        <v>0.24503550443517599</v>
      </c>
      <c r="P17" s="21">
        <v>0.201848260898181</v>
      </c>
      <c r="Q17" s="21">
        <v>0.26845315068237302</v>
      </c>
      <c r="R17" s="21"/>
      <c r="S17" s="21">
        <v>0.38637310676231701</v>
      </c>
      <c r="T17" s="21">
        <v>0.34613289011214898</v>
      </c>
      <c r="U17" s="21">
        <v>0.29393328948431202</v>
      </c>
      <c r="V17" s="21">
        <v>0.14030893575359199</v>
      </c>
      <c r="W17" s="21">
        <v>0.27262705261676701</v>
      </c>
      <c r="X17" s="21">
        <v>0.28290638458349499</v>
      </c>
      <c r="Y17" s="21">
        <v>0.31482699935200897</v>
      </c>
      <c r="Z17" s="21">
        <v>0.44888632061249201</v>
      </c>
      <c r="AA17" s="21">
        <v>0.46562420329969201</v>
      </c>
      <c r="AB17" s="21">
        <v>-8.0374454495356601E-2</v>
      </c>
      <c r="AC17" s="21">
        <v>0.16907236231564601</v>
      </c>
      <c r="AD17" s="21">
        <v>8.3738164287453495E-2</v>
      </c>
      <c r="AE17" s="21"/>
      <c r="AF17" s="21">
        <v>0.28553751901024099</v>
      </c>
      <c r="AG17" s="21">
        <v>0.29072662653689202</v>
      </c>
      <c r="AH17" s="21">
        <v>0.18953498132552299</v>
      </c>
      <c r="AI17" s="21"/>
      <c r="AJ17" s="21">
        <v>0.31385724761339501</v>
      </c>
      <c r="AK17" s="21">
        <v>0.26473735260236703</v>
      </c>
      <c r="AL17" s="21">
        <v>0.284013625772293</v>
      </c>
      <c r="AM17" s="21">
        <v>-0.51901602501787603</v>
      </c>
      <c r="AN17" s="21">
        <v>0.31357862298262101</v>
      </c>
      <c r="AO17" s="21"/>
      <c r="AP17" s="21">
        <v>0.44619977500473101</v>
      </c>
      <c r="AQ17" s="21">
        <v>0.308735069069901</v>
      </c>
      <c r="AR17" s="21">
        <v>0.328096286448748</v>
      </c>
      <c r="AS17" s="21"/>
      <c r="AT17" s="21">
        <v>0.29975284167919702</v>
      </c>
      <c r="AU17" s="21">
        <v>0.221640722537125</v>
      </c>
      <c r="AV17" s="21">
        <v>0.239342430146052</v>
      </c>
      <c r="AW17" s="21">
        <v>0.23615198083057601</v>
      </c>
      <c r="AX17" s="21">
        <v>0.341731881262477</v>
      </c>
      <c r="AY17" s="21">
        <v>0.32772690420508599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Y22"/>
  <sheetViews>
    <sheetView showGridLines="0" workbookViewId="0">
      <pane xSplit="2" topLeftCell="C1" activePane="topRight" state="frozen"/>
      <selection activeCell="B19" sqref="B19"/>
      <selection pane="topRight" activeCell="I9" sqref="I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519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5.6220952845232798E-2</v>
      </c>
      <c r="D9" s="17">
        <v>7.4704935634693298E-2</v>
      </c>
      <c r="E9" s="17">
        <v>3.8792158630590601E-2</v>
      </c>
      <c r="F9" s="17"/>
      <c r="G9" s="17">
        <v>7.4277001488598005E-2</v>
      </c>
      <c r="H9" s="17">
        <v>0.11789790522740499</v>
      </c>
      <c r="I9" s="17">
        <v>7.8248896970830706E-2</v>
      </c>
      <c r="J9" s="17">
        <v>5.9394007789440699E-2</v>
      </c>
      <c r="K9" s="17">
        <v>0</v>
      </c>
      <c r="L9" s="17">
        <v>8.5004594938808999E-3</v>
      </c>
      <c r="M9" s="17"/>
      <c r="N9" s="17">
        <v>4.98575909673123E-2</v>
      </c>
      <c r="O9" s="17">
        <v>6.3973594281554094E-2</v>
      </c>
      <c r="P9" s="17">
        <v>4.4586180999222499E-2</v>
      </c>
      <c r="Q9" s="17">
        <v>6.5829651857090304E-2</v>
      </c>
      <c r="R9" s="17"/>
      <c r="S9" s="17">
        <v>0.17598949302579001</v>
      </c>
      <c r="T9" s="17">
        <v>3.8421898128779497E-2</v>
      </c>
      <c r="U9" s="17">
        <v>5.9061345161498399E-2</v>
      </c>
      <c r="V9" s="17">
        <v>0</v>
      </c>
      <c r="W9" s="17">
        <v>0</v>
      </c>
      <c r="X9" s="17">
        <v>0.105501916942525</v>
      </c>
      <c r="Y9" s="17">
        <v>0</v>
      </c>
      <c r="Z9" s="17">
        <v>3.3110246636840097E-2</v>
      </c>
      <c r="AA9" s="17">
        <v>5.63505820220669E-2</v>
      </c>
      <c r="AB9" s="17">
        <v>4.4029348964760802E-2</v>
      </c>
      <c r="AC9" s="17">
        <v>2.51399676381878E-2</v>
      </c>
      <c r="AD9" s="17">
        <v>0</v>
      </c>
      <c r="AE9" s="17"/>
      <c r="AF9" s="17">
        <v>4.9458113959348002E-2</v>
      </c>
      <c r="AG9" s="17">
        <v>6.6608201040589801E-2</v>
      </c>
      <c r="AH9" s="17">
        <v>7.6829302791016504E-2</v>
      </c>
      <c r="AI9" s="17"/>
      <c r="AJ9" s="17">
        <v>4.50042858602945E-2</v>
      </c>
      <c r="AK9" s="17">
        <v>6.8582714229140695E-2</v>
      </c>
      <c r="AL9" s="17">
        <v>6.7363060967203195E-2</v>
      </c>
      <c r="AM9" s="17">
        <v>0</v>
      </c>
      <c r="AN9" s="17">
        <v>2.74053577180665E-2</v>
      </c>
      <c r="AO9" s="17"/>
      <c r="AP9" s="17">
        <v>4.93062041433633E-2</v>
      </c>
      <c r="AQ9" s="17">
        <v>6.6365079020206705E-2</v>
      </c>
      <c r="AR9" s="17">
        <v>0.100604615895907</v>
      </c>
      <c r="AS9" s="17"/>
      <c r="AT9" s="17">
        <v>2.4069893490399199E-2</v>
      </c>
      <c r="AU9" s="17">
        <v>6.71605542247731E-2</v>
      </c>
      <c r="AV9" s="17">
        <v>9.0224826183746498E-2</v>
      </c>
      <c r="AW9" s="17">
        <v>5.68305733818446E-2</v>
      </c>
      <c r="AX9" s="17">
        <v>9.0599622704972502E-2</v>
      </c>
      <c r="AY9" s="17">
        <v>4.6808730581922302E-2</v>
      </c>
    </row>
    <row r="10" spans="2:51" x14ac:dyDescent="0.35">
      <c r="B10" s="18" t="s">
        <v>383</v>
      </c>
      <c r="C10" s="17">
        <v>0.18984807450149099</v>
      </c>
      <c r="D10" s="17">
        <v>0.202107701739179</v>
      </c>
      <c r="E10" s="17">
        <v>0.179282016824339</v>
      </c>
      <c r="F10" s="17"/>
      <c r="G10" s="17">
        <v>0.29704965950850698</v>
      </c>
      <c r="H10" s="17">
        <v>0.27849410144693498</v>
      </c>
      <c r="I10" s="17">
        <v>0.27057299332097801</v>
      </c>
      <c r="J10" s="17">
        <v>0.16825365798168401</v>
      </c>
      <c r="K10" s="17">
        <v>0.103259735737304</v>
      </c>
      <c r="L10" s="17">
        <v>3.8441623903404498E-2</v>
      </c>
      <c r="M10" s="17"/>
      <c r="N10" s="17">
        <v>0.25199648626202198</v>
      </c>
      <c r="O10" s="17">
        <v>0.20475779611044201</v>
      </c>
      <c r="P10" s="17">
        <v>0.172563682243424</v>
      </c>
      <c r="Q10" s="17">
        <v>0.12013837794167199</v>
      </c>
      <c r="R10" s="17"/>
      <c r="S10" s="17">
        <v>0.14926271462661</v>
      </c>
      <c r="T10" s="17">
        <v>0.17689018972332299</v>
      </c>
      <c r="U10" s="17">
        <v>0.11458439836652499</v>
      </c>
      <c r="V10" s="17">
        <v>0.13120198409033901</v>
      </c>
      <c r="W10" s="17">
        <v>0.17955278488586501</v>
      </c>
      <c r="X10" s="17">
        <v>0.31080317181293099</v>
      </c>
      <c r="Y10" s="17">
        <v>0.13193190340793601</v>
      </c>
      <c r="Z10" s="17">
        <v>0.21852587804198001</v>
      </c>
      <c r="AA10" s="17">
        <v>0.236024731678704</v>
      </c>
      <c r="AB10" s="17">
        <v>0.18817403483878201</v>
      </c>
      <c r="AC10" s="17">
        <v>0.370624986113963</v>
      </c>
      <c r="AD10" s="17">
        <v>6.3266969153495403E-2</v>
      </c>
      <c r="AE10" s="17"/>
      <c r="AF10" s="17">
        <v>0.15103974879129101</v>
      </c>
      <c r="AG10" s="17">
        <v>0.15247191704851101</v>
      </c>
      <c r="AH10" s="17">
        <v>0.26632287736602001</v>
      </c>
      <c r="AI10" s="17"/>
      <c r="AJ10" s="17">
        <v>0.15824627789849</v>
      </c>
      <c r="AK10" s="17">
        <v>0.188803448005921</v>
      </c>
      <c r="AL10" s="17">
        <v>3.9614287150308403E-2</v>
      </c>
      <c r="AM10" s="17">
        <v>0.14009248343921499</v>
      </c>
      <c r="AN10" s="17">
        <v>0.29652850290996302</v>
      </c>
      <c r="AO10" s="17"/>
      <c r="AP10" s="17">
        <v>0.20471188634321399</v>
      </c>
      <c r="AQ10" s="17">
        <v>0.19071240688732199</v>
      </c>
      <c r="AR10" s="17">
        <v>0.180602340162268</v>
      </c>
      <c r="AS10" s="17"/>
      <c r="AT10" s="17">
        <v>0.10893101062835001</v>
      </c>
      <c r="AU10" s="17">
        <v>0.23395314040734599</v>
      </c>
      <c r="AV10" s="17">
        <v>0.22110320134192499</v>
      </c>
      <c r="AW10" s="17">
        <v>0.22415110378879499</v>
      </c>
      <c r="AX10" s="17">
        <v>0.22561097142144801</v>
      </c>
      <c r="AY10" s="17">
        <v>0.407520867322544</v>
      </c>
    </row>
    <row r="11" spans="2:51" x14ac:dyDescent="0.35">
      <c r="B11" s="18" t="s">
        <v>384</v>
      </c>
      <c r="C11" s="17">
        <v>0.24846575435502599</v>
      </c>
      <c r="D11" s="17">
        <v>0.25858662668188398</v>
      </c>
      <c r="E11" s="17">
        <v>0.240340541637307</v>
      </c>
      <c r="F11" s="17"/>
      <c r="G11" s="17">
        <v>0.305047313773262</v>
      </c>
      <c r="H11" s="17">
        <v>0.27828100264898198</v>
      </c>
      <c r="I11" s="17">
        <v>0.25745645149039897</v>
      </c>
      <c r="J11" s="17">
        <v>0.283584944707506</v>
      </c>
      <c r="K11" s="17">
        <v>0.221515874465748</v>
      </c>
      <c r="L11" s="17">
        <v>0.16006982123990601</v>
      </c>
      <c r="M11" s="17"/>
      <c r="N11" s="17">
        <v>0.29141331939322601</v>
      </c>
      <c r="O11" s="17">
        <v>0.24206182686344199</v>
      </c>
      <c r="P11" s="17">
        <v>0.16373097073179599</v>
      </c>
      <c r="Q11" s="17">
        <v>0.28740946808329598</v>
      </c>
      <c r="R11" s="17"/>
      <c r="S11" s="17">
        <v>0.26283662684918502</v>
      </c>
      <c r="T11" s="17">
        <v>0.267018222002877</v>
      </c>
      <c r="U11" s="17">
        <v>0.36588112663512401</v>
      </c>
      <c r="V11" s="17">
        <v>0.16437148562708001</v>
      </c>
      <c r="W11" s="17">
        <v>0.307751523783512</v>
      </c>
      <c r="X11" s="17">
        <v>0.27337610239836402</v>
      </c>
      <c r="Y11" s="17">
        <v>0.19101233894233599</v>
      </c>
      <c r="Z11" s="17">
        <v>0.321678693130103</v>
      </c>
      <c r="AA11" s="17">
        <v>0.17976135788667899</v>
      </c>
      <c r="AB11" s="17">
        <v>0.255335185299919</v>
      </c>
      <c r="AC11" s="17">
        <v>0.17912180948895101</v>
      </c>
      <c r="AD11" s="17">
        <v>0.24293133072654799</v>
      </c>
      <c r="AE11" s="17"/>
      <c r="AF11" s="17">
        <v>0.225805950056574</v>
      </c>
      <c r="AG11" s="17">
        <v>0.26082402479854999</v>
      </c>
      <c r="AH11" s="17">
        <v>0.243163818448805</v>
      </c>
      <c r="AI11" s="17"/>
      <c r="AJ11" s="17">
        <v>0.16415855924234399</v>
      </c>
      <c r="AK11" s="17">
        <v>0.33106347705016997</v>
      </c>
      <c r="AL11" s="17">
        <v>0.30692250297617801</v>
      </c>
      <c r="AM11" s="17">
        <v>0.4050839402027</v>
      </c>
      <c r="AN11" s="17">
        <v>0.23625956688601099</v>
      </c>
      <c r="AO11" s="17"/>
      <c r="AP11" s="17">
        <v>0.18794580186663601</v>
      </c>
      <c r="AQ11" s="17">
        <v>0.29479643384881099</v>
      </c>
      <c r="AR11" s="17">
        <v>0.29732618453732801</v>
      </c>
      <c r="AS11" s="17"/>
      <c r="AT11" s="17">
        <v>0.197818672693956</v>
      </c>
      <c r="AU11" s="17">
        <v>0.30391169960290598</v>
      </c>
      <c r="AV11" s="17">
        <v>0.257124474794304</v>
      </c>
      <c r="AW11" s="17">
        <v>0.23644593302620201</v>
      </c>
      <c r="AX11" s="17">
        <v>0.287203683351689</v>
      </c>
      <c r="AY11" s="17">
        <v>0.19419689699270201</v>
      </c>
    </row>
    <row r="12" spans="2:51" x14ac:dyDescent="0.35">
      <c r="B12" s="18" t="s">
        <v>385</v>
      </c>
      <c r="C12" s="17">
        <v>0.19271438466416299</v>
      </c>
      <c r="D12" s="17">
        <v>0.175520107574757</v>
      </c>
      <c r="E12" s="17">
        <v>0.210523010887636</v>
      </c>
      <c r="F12" s="17"/>
      <c r="G12" s="17">
        <v>0.235926417600508</v>
      </c>
      <c r="H12" s="17">
        <v>0.15032611060527101</v>
      </c>
      <c r="I12" s="17">
        <v>0.19983317007666099</v>
      </c>
      <c r="J12" s="17">
        <v>0.168369894943591</v>
      </c>
      <c r="K12" s="17">
        <v>0.26553814468378001</v>
      </c>
      <c r="L12" s="17">
        <v>0.16044110589817601</v>
      </c>
      <c r="M12" s="17"/>
      <c r="N12" s="17">
        <v>0.181395238060578</v>
      </c>
      <c r="O12" s="17">
        <v>0.222621362478226</v>
      </c>
      <c r="P12" s="17">
        <v>0.20915805579347199</v>
      </c>
      <c r="Q12" s="17">
        <v>0.15771819943990401</v>
      </c>
      <c r="R12" s="17"/>
      <c r="S12" s="17">
        <v>0.21450598513701599</v>
      </c>
      <c r="T12" s="17">
        <v>0.22486396612224899</v>
      </c>
      <c r="U12" s="17">
        <v>0.12732973080702201</v>
      </c>
      <c r="V12" s="17">
        <v>0.22303410036847601</v>
      </c>
      <c r="W12" s="17">
        <v>0.177961436594508</v>
      </c>
      <c r="X12" s="17">
        <v>9.0453014254903305E-2</v>
      </c>
      <c r="Y12" s="17">
        <v>0.31249087308770601</v>
      </c>
      <c r="Z12" s="17">
        <v>0.21065228808421399</v>
      </c>
      <c r="AA12" s="17">
        <v>0.20545977914699101</v>
      </c>
      <c r="AB12" s="17">
        <v>0.18818018992384999</v>
      </c>
      <c r="AC12" s="17">
        <v>0.12641793375593199</v>
      </c>
      <c r="AD12" s="17">
        <v>0.18170706904270301</v>
      </c>
      <c r="AE12" s="17"/>
      <c r="AF12" s="17">
        <v>0.159235269298906</v>
      </c>
      <c r="AG12" s="17">
        <v>0.215739728859246</v>
      </c>
      <c r="AH12" s="17">
        <v>0.185972546239977</v>
      </c>
      <c r="AI12" s="17"/>
      <c r="AJ12" s="17">
        <v>0.18750809743451899</v>
      </c>
      <c r="AK12" s="17">
        <v>0.18303800700839201</v>
      </c>
      <c r="AL12" s="17">
        <v>0.33241220922694398</v>
      </c>
      <c r="AM12" s="17">
        <v>0</v>
      </c>
      <c r="AN12" s="17">
        <v>0.13570315060153301</v>
      </c>
      <c r="AO12" s="17"/>
      <c r="AP12" s="17">
        <v>0.16762336294334301</v>
      </c>
      <c r="AQ12" s="17">
        <v>0.213629649474186</v>
      </c>
      <c r="AR12" s="17">
        <v>0.21176934134953701</v>
      </c>
      <c r="AS12" s="17"/>
      <c r="AT12" s="17">
        <v>0.16443498528181399</v>
      </c>
      <c r="AU12" s="17">
        <v>0.201229354441985</v>
      </c>
      <c r="AV12" s="17">
        <v>0.16144826792756001</v>
      </c>
      <c r="AW12" s="17">
        <v>0.180986945417175</v>
      </c>
      <c r="AX12" s="17">
        <v>0.22117925293662999</v>
      </c>
      <c r="AY12" s="17">
        <v>0.26480884194305998</v>
      </c>
    </row>
    <row r="13" spans="2:51" x14ac:dyDescent="0.35">
      <c r="B13" s="18" t="s">
        <v>386</v>
      </c>
      <c r="C13" s="17">
        <v>0.25746351468745599</v>
      </c>
      <c r="D13" s="17">
        <v>0.24123937429317299</v>
      </c>
      <c r="E13" s="17">
        <v>0.26824632005943999</v>
      </c>
      <c r="F13" s="17"/>
      <c r="G13" s="17">
        <v>3.5610768320740102E-2</v>
      </c>
      <c r="H13" s="17">
        <v>0.101189269389852</v>
      </c>
      <c r="I13" s="17">
        <v>0.14676267446727401</v>
      </c>
      <c r="J13" s="17">
        <v>0.26162264445545302</v>
      </c>
      <c r="K13" s="17">
        <v>0.38639182656217202</v>
      </c>
      <c r="L13" s="17">
        <v>0.56393746815697499</v>
      </c>
      <c r="M13" s="17"/>
      <c r="N13" s="17">
        <v>0.20728374041478501</v>
      </c>
      <c r="O13" s="17">
        <v>0.220596927538216</v>
      </c>
      <c r="P13" s="17">
        <v>0.31907381227941201</v>
      </c>
      <c r="Q13" s="17">
        <v>0.29391140985112502</v>
      </c>
      <c r="R13" s="17"/>
      <c r="S13" s="17">
        <v>0.121905415708885</v>
      </c>
      <c r="T13" s="17">
        <v>0.23309552622934501</v>
      </c>
      <c r="U13" s="17">
        <v>0.29565459499183</v>
      </c>
      <c r="V13" s="17">
        <v>0.42228721318770501</v>
      </c>
      <c r="W13" s="17">
        <v>0.28851075263049297</v>
      </c>
      <c r="X13" s="17">
        <v>0.18474660514514099</v>
      </c>
      <c r="Y13" s="17">
        <v>0.31166926547393298</v>
      </c>
      <c r="Z13" s="17">
        <v>0.21603289410686299</v>
      </c>
      <c r="AA13" s="17">
        <v>0.28132182403988598</v>
      </c>
      <c r="AB13" s="17">
        <v>0.22171331734119401</v>
      </c>
      <c r="AC13" s="17">
        <v>0.20720524207886901</v>
      </c>
      <c r="AD13" s="17">
        <v>0.51209463107725295</v>
      </c>
      <c r="AE13" s="17"/>
      <c r="AF13" s="17">
        <v>0.37204092661535199</v>
      </c>
      <c r="AG13" s="17">
        <v>0.25047704324019898</v>
      </c>
      <c r="AH13" s="17">
        <v>0.14162060890907899</v>
      </c>
      <c r="AI13" s="17"/>
      <c r="AJ13" s="17">
        <v>0.38954836953029898</v>
      </c>
      <c r="AK13" s="17">
        <v>0.179479840196234</v>
      </c>
      <c r="AL13" s="17">
        <v>0.221654121784046</v>
      </c>
      <c r="AM13" s="17">
        <v>0.45482357635808501</v>
      </c>
      <c r="AN13" s="17">
        <v>0.21054451063856899</v>
      </c>
      <c r="AO13" s="17"/>
      <c r="AP13" s="17">
        <v>0.32557971235104799</v>
      </c>
      <c r="AQ13" s="17">
        <v>0.20174966400407801</v>
      </c>
      <c r="AR13" s="17">
        <v>0.20969751805496101</v>
      </c>
      <c r="AS13" s="17"/>
      <c r="AT13" s="17">
        <v>0.45917637995428101</v>
      </c>
      <c r="AU13" s="17">
        <v>0.14767981361079899</v>
      </c>
      <c r="AV13" s="17">
        <v>0.154859009442533</v>
      </c>
      <c r="AW13" s="17">
        <v>0.24056531885173299</v>
      </c>
      <c r="AX13" s="17">
        <v>0.121290514945415</v>
      </c>
      <c r="AY13" s="17">
        <v>4.1412557454288602E-2</v>
      </c>
    </row>
    <row r="14" spans="2:51" x14ac:dyDescent="0.35">
      <c r="B14" s="18" t="s">
        <v>72</v>
      </c>
      <c r="C14" s="17">
        <v>5.5287318946630699E-2</v>
      </c>
      <c r="D14" s="17">
        <v>4.7841254076313802E-2</v>
      </c>
      <c r="E14" s="17">
        <v>6.2815951960687205E-2</v>
      </c>
      <c r="F14" s="17"/>
      <c r="G14" s="17">
        <v>5.20888393083851E-2</v>
      </c>
      <c r="H14" s="17">
        <v>7.3811610681555603E-2</v>
      </c>
      <c r="I14" s="17">
        <v>4.7125813673857098E-2</v>
      </c>
      <c r="J14" s="17">
        <v>5.87748501223255E-2</v>
      </c>
      <c r="K14" s="17">
        <v>2.3294418550995899E-2</v>
      </c>
      <c r="L14" s="17">
        <v>6.8609521307657795E-2</v>
      </c>
      <c r="M14" s="17"/>
      <c r="N14" s="17">
        <v>1.8053624902077101E-2</v>
      </c>
      <c r="O14" s="17">
        <v>4.5988492728119501E-2</v>
      </c>
      <c r="P14" s="17">
        <v>9.0887297952673404E-2</v>
      </c>
      <c r="Q14" s="17">
        <v>7.4992892826912502E-2</v>
      </c>
      <c r="R14" s="17"/>
      <c r="S14" s="17">
        <v>7.5499764652514498E-2</v>
      </c>
      <c r="T14" s="17">
        <v>5.9710197793427899E-2</v>
      </c>
      <c r="U14" s="17">
        <v>3.74888040380007E-2</v>
      </c>
      <c r="V14" s="17">
        <v>5.9105216726401302E-2</v>
      </c>
      <c r="W14" s="17">
        <v>4.62235021056219E-2</v>
      </c>
      <c r="X14" s="17">
        <v>3.5119189446135103E-2</v>
      </c>
      <c r="Y14" s="17">
        <v>5.2895619088088701E-2</v>
      </c>
      <c r="Z14" s="17">
        <v>0</v>
      </c>
      <c r="AA14" s="17">
        <v>4.1081725225674E-2</v>
      </c>
      <c r="AB14" s="17">
        <v>0.102567923631494</v>
      </c>
      <c r="AC14" s="17">
        <v>9.1490060924096894E-2</v>
      </c>
      <c r="AD14" s="17">
        <v>0</v>
      </c>
      <c r="AE14" s="17"/>
      <c r="AF14" s="17">
        <v>4.2419991278528801E-2</v>
      </c>
      <c r="AG14" s="17">
        <v>5.3879085012903401E-2</v>
      </c>
      <c r="AH14" s="17">
        <v>8.6090846245103006E-2</v>
      </c>
      <c r="AI14" s="17"/>
      <c r="AJ14" s="17">
        <v>5.55344100340531E-2</v>
      </c>
      <c r="AK14" s="17">
        <v>4.9032513510142602E-2</v>
      </c>
      <c r="AL14" s="17">
        <v>3.2033817895319297E-2</v>
      </c>
      <c r="AM14" s="17">
        <v>0</v>
      </c>
      <c r="AN14" s="17">
        <v>9.3558911245857301E-2</v>
      </c>
      <c r="AO14" s="17"/>
      <c r="AP14" s="17">
        <v>6.4833032352396097E-2</v>
      </c>
      <c r="AQ14" s="17">
        <v>3.2746766765396403E-2</v>
      </c>
      <c r="AR14" s="17">
        <v>0</v>
      </c>
      <c r="AS14" s="17"/>
      <c r="AT14" s="17">
        <v>4.5569057951200601E-2</v>
      </c>
      <c r="AU14" s="17">
        <v>4.6065437712191501E-2</v>
      </c>
      <c r="AV14" s="17">
        <v>0.115240220309932</v>
      </c>
      <c r="AW14" s="17">
        <v>6.1020125534250902E-2</v>
      </c>
      <c r="AX14" s="17">
        <v>5.4115954639846801E-2</v>
      </c>
      <c r="AY14" s="17">
        <v>4.52521057054837E-2</v>
      </c>
    </row>
    <row r="15" spans="2:51" x14ac:dyDescent="0.35">
      <c r="B15" s="18" t="s">
        <v>387</v>
      </c>
      <c r="C15" s="20">
        <v>0.24606902734672401</v>
      </c>
      <c r="D15" s="20">
        <v>0.27681263737387202</v>
      </c>
      <c r="E15" s="20">
        <v>0.21807417545492999</v>
      </c>
      <c r="F15" s="20"/>
      <c r="G15" s="20">
        <v>0.37132666099710498</v>
      </c>
      <c r="H15" s="20">
        <v>0.39639200667433999</v>
      </c>
      <c r="I15" s="20">
        <v>0.34882189029180899</v>
      </c>
      <c r="J15" s="20">
        <v>0.227647665771124</v>
      </c>
      <c r="K15" s="20">
        <v>0.103259735737304</v>
      </c>
      <c r="L15" s="20">
        <v>4.6942083397285402E-2</v>
      </c>
      <c r="M15" s="20"/>
      <c r="N15" s="20">
        <v>0.30185407722933399</v>
      </c>
      <c r="O15" s="20">
        <v>0.26873139039199601</v>
      </c>
      <c r="P15" s="20">
        <v>0.21714986324264701</v>
      </c>
      <c r="Q15" s="20">
        <v>0.18596802979876301</v>
      </c>
      <c r="R15" s="20"/>
      <c r="S15" s="20">
        <v>0.32525220765239898</v>
      </c>
      <c r="T15" s="20">
        <v>0.21531208785210201</v>
      </c>
      <c r="U15" s="20">
        <v>0.173645743528024</v>
      </c>
      <c r="V15" s="20">
        <v>0.13120198409033901</v>
      </c>
      <c r="W15" s="20">
        <v>0.17955278488586501</v>
      </c>
      <c r="X15" s="20">
        <v>0.41630508875545602</v>
      </c>
      <c r="Y15" s="20">
        <v>0.13193190340793601</v>
      </c>
      <c r="Z15" s="20">
        <v>0.25163612467882102</v>
      </c>
      <c r="AA15" s="20">
        <v>0.29237531370077102</v>
      </c>
      <c r="AB15" s="20">
        <v>0.232203383803543</v>
      </c>
      <c r="AC15" s="20">
        <v>0.39576495375215098</v>
      </c>
      <c r="AD15" s="20">
        <v>6.3266969153495403E-2</v>
      </c>
      <c r="AE15" s="20"/>
      <c r="AF15" s="20">
        <v>0.20049786275063899</v>
      </c>
      <c r="AG15" s="20">
        <v>0.21908011808910099</v>
      </c>
      <c r="AH15" s="20">
        <v>0.34315218015703602</v>
      </c>
      <c r="AI15" s="20"/>
      <c r="AJ15" s="20">
        <v>0.203250563758785</v>
      </c>
      <c r="AK15" s="20">
        <v>0.257386162235062</v>
      </c>
      <c r="AL15" s="20">
        <v>0.106977348117512</v>
      </c>
      <c r="AM15" s="20">
        <v>0.14009248343921499</v>
      </c>
      <c r="AN15" s="20">
        <v>0.32393386062802898</v>
      </c>
      <c r="AO15" s="20"/>
      <c r="AP15" s="20">
        <v>0.25401809048657797</v>
      </c>
      <c r="AQ15" s="20">
        <v>0.25707748590752899</v>
      </c>
      <c r="AR15" s="20">
        <v>0.28120695605817497</v>
      </c>
      <c r="AS15" s="20"/>
      <c r="AT15" s="20">
        <v>0.13300090411874901</v>
      </c>
      <c r="AU15" s="20">
        <v>0.30111369463211901</v>
      </c>
      <c r="AV15" s="20">
        <v>0.31132802752567101</v>
      </c>
      <c r="AW15" s="20">
        <v>0.28098167717063899</v>
      </c>
      <c r="AX15" s="20">
        <v>0.31621059412642</v>
      </c>
      <c r="AY15" s="20">
        <v>0.45432959790446598</v>
      </c>
    </row>
    <row r="16" spans="2:51" x14ac:dyDescent="0.35">
      <c r="B16" s="18" t="s">
        <v>388</v>
      </c>
      <c r="C16" s="20">
        <v>0.450177899351619</v>
      </c>
      <c r="D16" s="20">
        <v>0.41675948186792999</v>
      </c>
      <c r="E16" s="20">
        <v>0.47876933094707602</v>
      </c>
      <c r="F16" s="20"/>
      <c r="G16" s="20">
        <v>0.27153718592124798</v>
      </c>
      <c r="H16" s="20">
        <v>0.25151537999512202</v>
      </c>
      <c r="I16" s="20">
        <v>0.34659584454393499</v>
      </c>
      <c r="J16" s="20">
        <v>0.42999253939904403</v>
      </c>
      <c r="K16" s="20">
        <v>0.65192997124595198</v>
      </c>
      <c r="L16" s="20">
        <v>0.72437857405515105</v>
      </c>
      <c r="M16" s="20"/>
      <c r="N16" s="20">
        <v>0.38867897847536298</v>
      </c>
      <c r="O16" s="20">
        <v>0.44321829001644197</v>
      </c>
      <c r="P16" s="20">
        <v>0.52823186807288403</v>
      </c>
      <c r="Q16" s="20">
        <v>0.45162960929102902</v>
      </c>
      <c r="R16" s="20"/>
      <c r="S16" s="20">
        <v>0.33641140084590099</v>
      </c>
      <c r="T16" s="20">
        <v>0.457959492351594</v>
      </c>
      <c r="U16" s="20">
        <v>0.42298432579885198</v>
      </c>
      <c r="V16" s="20">
        <v>0.64532131355618005</v>
      </c>
      <c r="W16" s="20">
        <v>0.466472189225001</v>
      </c>
      <c r="X16" s="20">
        <v>0.275199619400044</v>
      </c>
      <c r="Y16" s="20">
        <v>0.62416013856163899</v>
      </c>
      <c r="Z16" s="20">
        <v>0.42668518219107598</v>
      </c>
      <c r="AA16" s="20">
        <v>0.48678160318687602</v>
      </c>
      <c r="AB16" s="20">
        <v>0.40989350726504398</v>
      </c>
      <c r="AC16" s="20">
        <v>0.333623175834801</v>
      </c>
      <c r="AD16" s="20">
        <v>0.69380170011995601</v>
      </c>
      <c r="AE16" s="20"/>
      <c r="AF16" s="20">
        <v>0.53127619591425801</v>
      </c>
      <c r="AG16" s="20">
        <v>0.46621677209944501</v>
      </c>
      <c r="AH16" s="20">
        <v>0.32759315514905601</v>
      </c>
      <c r="AI16" s="20"/>
      <c r="AJ16" s="20">
        <v>0.57705646696481805</v>
      </c>
      <c r="AK16" s="20">
        <v>0.36251784720462599</v>
      </c>
      <c r="AL16" s="20">
        <v>0.55406633101099101</v>
      </c>
      <c r="AM16" s="20">
        <v>0.45482357635808501</v>
      </c>
      <c r="AN16" s="20">
        <v>0.34624766124010198</v>
      </c>
      <c r="AO16" s="20"/>
      <c r="AP16" s="20">
        <v>0.49320307529439</v>
      </c>
      <c r="AQ16" s="20">
        <v>0.41537931347826401</v>
      </c>
      <c r="AR16" s="20">
        <v>0.42146685940449702</v>
      </c>
      <c r="AS16" s="20"/>
      <c r="AT16" s="20">
        <v>0.62361136523609495</v>
      </c>
      <c r="AU16" s="20">
        <v>0.34890916805278299</v>
      </c>
      <c r="AV16" s="20">
        <v>0.31630727737009301</v>
      </c>
      <c r="AW16" s="20">
        <v>0.42155226426890802</v>
      </c>
      <c r="AX16" s="20">
        <v>0.34246976788204397</v>
      </c>
      <c r="AY16" s="20">
        <v>0.30622139939734799</v>
      </c>
    </row>
    <row r="17" spans="2:51" x14ac:dyDescent="0.35">
      <c r="B17" s="18" t="s">
        <v>86</v>
      </c>
      <c r="C17" s="21">
        <v>-0.204108872004896</v>
      </c>
      <c r="D17" s="21">
        <v>-0.139946844494058</v>
      </c>
      <c r="E17" s="21">
        <v>-0.260695155492146</v>
      </c>
      <c r="F17" s="21"/>
      <c r="G17" s="21">
        <v>9.9789475075856796E-2</v>
      </c>
      <c r="H17" s="21">
        <v>0.144876626679217</v>
      </c>
      <c r="I17" s="21">
        <v>2.2260457478741101E-3</v>
      </c>
      <c r="J17" s="21">
        <v>-0.20234487362792</v>
      </c>
      <c r="K17" s="21">
        <v>-0.54867023550864702</v>
      </c>
      <c r="L17" s="21">
        <v>-0.67743649065786604</v>
      </c>
      <c r="M17" s="21"/>
      <c r="N17" s="21">
        <v>-8.6824901246028402E-2</v>
      </c>
      <c r="O17" s="21">
        <v>-0.174486899624446</v>
      </c>
      <c r="P17" s="21">
        <v>-0.31108200483023701</v>
      </c>
      <c r="Q17" s="21">
        <v>-0.26566157949226699</v>
      </c>
      <c r="R17" s="21"/>
      <c r="S17" s="21">
        <v>-1.11591931935013E-2</v>
      </c>
      <c r="T17" s="21">
        <v>-0.24264740449949199</v>
      </c>
      <c r="U17" s="21">
        <v>-0.249338582270829</v>
      </c>
      <c r="V17" s="21">
        <v>-0.51411932946584205</v>
      </c>
      <c r="W17" s="21">
        <v>-0.28691940433913699</v>
      </c>
      <c r="X17" s="21">
        <v>0.14110546935541199</v>
      </c>
      <c r="Y17" s="21">
        <v>-0.49222823515370201</v>
      </c>
      <c r="Z17" s="21">
        <v>-0.175049057512256</v>
      </c>
      <c r="AA17" s="21">
        <v>-0.194406289486105</v>
      </c>
      <c r="AB17" s="21">
        <v>-0.17769012346150101</v>
      </c>
      <c r="AC17" s="21">
        <v>6.2141777917350399E-2</v>
      </c>
      <c r="AD17" s="21">
        <v>-0.63053473096646095</v>
      </c>
      <c r="AE17" s="21"/>
      <c r="AF17" s="21">
        <v>-0.33077833316361899</v>
      </c>
      <c r="AG17" s="21">
        <v>-0.24713665401034299</v>
      </c>
      <c r="AH17" s="21">
        <v>1.5559025007980299E-2</v>
      </c>
      <c r="AI17" s="21"/>
      <c r="AJ17" s="21">
        <v>-0.37380590320603302</v>
      </c>
      <c r="AK17" s="21">
        <v>-0.105131684969564</v>
      </c>
      <c r="AL17" s="21">
        <v>-0.44708898289347898</v>
      </c>
      <c r="AM17" s="21">
        <v>-0.31473109291887003</v>
      </c>
      <c r="AN17" s="21">
        <v>-2.2313800612073002E-2</v>
      </c>
      <c r="AO17" s="21"/>
      <c r="AP17" s="21">
        <v>-0.239184984807813</v>
      </c>
      <c r="AQ17" s="21">
        <v>-0.15830182757073499</v>
      </c>
      <c r="AR17" s="21">
        <v>-0.14025990334632299</v>
      </c>
      <c r="AS17" s="21"/>
      <c r="AT17" s="21">
        <v>-0.49061046111734502</v>
      </c>
      <c r="AU17" s="21">
        <v>-4.7795473420663898E-2</v>
      </c>
      <c r="AV17" s="21">
        <v>-4.97924984442166E-3</v>
      </c>
      <c r="AW17" s="21">
        <v>-0.140570587098269</v>
      </c>
      <c r="AX17" s="21">
        <v>-2.6259173755624102E-2</v>
      </c>
      <c r="AY17" s="21">
        <v>0.14810819850711801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Y22"/>
  <sheetViews>
    <sheetView showGridLines="0" workbookViewId="0">
      <pane xSplit="2" topLeftCell="C1" activePane="topRight" state="frozen"/>
      <selection activeCell="B19" sqref="B19"/>
      <selection pane="topRight" activeCell="G15" sqref="G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0.15588560513390501</v>
      </c>
      <c r="D9" s="17">
        <v>0.16973161011353299</v>
      </c>
      <c r="E9" s="17">
        <v>0.14357108394835799</v>
      </c>
      <c r="F9" s="17"/>
      <c r="G9" s="17">
        <v>0.13302391221644</v>
      </c>
      <c r="H9" s="17">
        <v>0.245475828529889</v>
      </c>
      <c r="I9" s="17">
        <v>0.170447939361342</v>
      </c>
      <c r="J9" s="17">
        <v>0.19351049016607999</v>
      </c>
      <c r="K9" s="17">
        <v>0.10806234609738601</v>
      </c>
      <c r="L9" s="17">
        <v>9.1274990786875898E-2</v>
      </c>
      <c r="M9" s="17"/>
      <c r="N9" s="17">
        <v>0.15010159819669</v>
      </c>
      <c r="O9" s="17">
        <v>0.171020963420003</v>
      </c>
      <c r="P9" s="17">
        <v>0.14471840686534901</v>
      </c>
      <c r="Q9" s="17">
        <v>0.15082549436996701</v>
      </c>
      <c r="R9" s="17"/>
      <c r="S9" s="17">
        <v>0.25771180051326398</v>
      </c>
      <c r="T9" s="17">
        <v>7.3597392651389107E-2</v>
      </c>
      <c r="U9" s="17">
        <v>0.13251237582924</v>
      </c>
      <c r="V9" s="17">
        <v>0.185605002859865</v>
      </c>
      <c r="W9" s="17">
        <v>0.13724091329879401</v>
      </c>
      <c r="X9" s="17">
        <v>0.111183244178646</v>
      </c>
      <c r="Y9" s="17">
        <v>0.128543969554582</v>
      </c>
      <c r="Z9" s="17">
        <v>0.100657701278701</v>
      </c>
      <c r="AA9" s="17">
        <v>0.241213870200219</v>
      </c>
      <c r="AB9" s="17">
        <v>0.10096969374072</v>
      </c>
      <c r="AC9" s="17">
        <v>0.17320259340149599</v>
      </c>
      <c r="AD9" s="17">
        <v>0.11733331903587001</v>
      </c>
      <c r="AE9" s="17"/>
      <c r="AF9" s="17">
        <v>0.14856712883881801</v>
      </c>
      <c r="AG9" s="17">
        <v>0.16637465927776901</v>
      </c>
      <c r="AH9" s="17">
        <v>0.17690297078280301</v>
      </c>
      <c r="AI9" s="17"/>
      <c r="AJ9" s="17">
        <v>0.13410452191143299</v>
      </c>
      <c r="AK9" s="17">
        <v>0.194838079314785</v>
      </c>
      <c r="AL9" s="17">
        <v>0.110716244170216</v>
      </c>
      <c r="AM9" s="17">
        <v>0.204284932099007</v>
      </c>
      <c r="AN9" s="17">
        <v>0.155592289626963</v>
      </c>
      <c r="AO9" s="17"/>
      <c r="AP9" s="17">
        <v>0.15681615191234499</v>
      </c>
      <c r="AQ9" s="17">
        <v>0.14762595585343399</v>
      </c>
      <c r="AR9" s="17">
        <v>0.215192269913867</v>
      </c>
      <c r="AS9" s="17"/>
      <c r="AT9" s="17">
        <v>0.110765872895627</v>
      </c>
      <c r="AU9" s="17">
        <v>0.18433071399533801</v>
      </c>
      <c r="AV9" s="17">
        <v>0.20576701790249799</v>
      </c>
      <c r="AW9" s="17">
        <v>0.157403319600768</v>
      </c>
      <c r="AX9" s="17">
        <v>0.15589620890262801</v>
      </c>
      <c r="AY9" s="17">
        <v>0.35668228062254098</v>
      </c>
    </row>
    <row r="10" spans="2:51" x14ac:dyDescent="0.35">
      <c r="B10" s="18" t="s">
        <v>383</v>
      </c>
      <c r="C10" s="17">
        <v>0.41394668317024103</v>
      </c>
      <c r="D10" s="17">
        <v>0.41555652619653799</v>
      </c>
      <c r="E10" s="17">
        <v>0.41210984539906798</v>
      </c>
      <c r="F10" s="17"/>
      <c r="G10" s="17">
        <v>0.47438196160225499</v>
      </c>
      <c r="H10" s="17">
        <v>0.46928598243573799</v>
      </c>
      <c r="I10" s="17">
        <v>0.442423518949773</v>
      </c>
      <c r="J10" s="17">
        <v>0.37289780826466901</v>
      </c>
      <c r="K10" s="17">
        <v>0.44946767144177002</v>
      </c>
      <c r="L10" s="17">
        <v>0.31591104100086198</v>
      </c>
      <c r="M10" s="17"/>
      <c r="N10" s="17">
        <v>0.47254091495044798</v>
      </c>
      <c r="O10" s="17">
        <v>0.41632979756025401</v>
      </c>
      <c r="P10" s="17">
        <v>0.38720788414708801</v>
      </c>
      <c r="Q10" s="17">
        <v>0.37242933858027599</v>
      </c>
      <c r="R10" s="17"/>
      <c r="S10" s="17">
        <v>0.31418665988198402</v>
      </c>
      <c r="T10" s="17">
        <v>0.42370852550347499</v>
      </c>
      <c r="U10" s="17">
        <v>0.397881465516571</v>
      </c>
      <c r="V10" s="17">
        <v>0.330717288093821</v>
      </c>
      <c r="W10" s="17">
        <v>0.46375960009144102</v>
      </c>
      <c r="X10" s="17">
        <v>0.57234999986478596</v>
      </c>
      <c r="Y10" s="17">
        <v>0.38189951243321402</v>
      </c>
      <c r="Z10" s="17">
        <v>0.54416274855996305</v>
      </c>
      <c r="AA10" s="17">
        <v>0.40091957354047603</v>
      </c>
      <c r="AB10" s="17">
        <v>0.43362616752681798</v>
      </c>
      <c r="AC10" s="17">
        <v>0.42185399009003799</v>
      </c>
      <c r="AD10" s="17">
        <v>0.432290275105638</v>
      </c>
      <c r="AE10" s="17"/>
      <c r="AF10" s="17">
        <v>0.39907454215467802</v>
      </c>
      <c r="AG10" s="17">
        <v>0.39306829057856701</v>
      </c>
      <c r="AH10" s="17">
        <v>0.454657785126311</v>
      </c>
      <c r="AI10" s="17"/>
      <c r="AJ10" s="17">
        <v>0.35961568448692999</v>
      </c>
      <c r="AK10" s="17">
        <v>0.409876694311332</v>
      </c>
      <c r="AL10" s="17">
        <v>0.42665627121274002</v>
      </c>
      <c r="AM10" s="17">
        <v>0.34089149154290799</v>
      </c>
      <c r="AN10" s="17">
        <v>0.51341175631273905</v>
      </c>
      <c r="AO10" s="17"/>
      <c r="AP10" s="17">
        <v>0.39371657380195402</v>
      </c>
      <c r="AQ10" s="17">
        <v>0.466330506921034</v>
      </c>
      <c r="AR10" s="17">
        <v>0.35359974186297</v>
      </c>
      <c r="AS10" s="17"/>
      <c r="AT10" s="17">
        <v>0.41267491167575499</v>
      </c>
      <c r="AU10" s="17">
        <v>0.40729794451453699</v>
      </c>
      <c r="AV10" s="17">
        <v>0.42312747564277797</v>
      </c>
      <c r="AW10" s="17">
        <v>0.40148000855694599</v>
      </c>
      <c r="AX10" s="17">
        <v>0.44028258816133597</v>
      </c>
      <c r="AY10" s="17">
        <v>0.32810868448200697</v>
      </c>
    </row>
    <row r="11" spans="2:51" x14ac:dyDescent="0.35">
      <c r="B11" s="18" t="s">
        <v>384</v>
      </c>
      <c r="C11" s="17">
        <v>0.22851113439391199</v>
      </c>
      <c r="D11" s="17">
        <v>0.21927678256476299</v>
      </c>
      <c r="E11" s="17">
        <v>0.238889706073283</v>
      </c>
      <c r="F11" s="17"/>
      <c r="G11" s="17">
        <v>0.21813640901329201</v>
      </c>
      <c r="H11" s="17">
        <v>0.14657135938941401</v>
      </c>
      <c r="I11" s="17">
        <v>0.245959760718164</v>
      </c>
      <c r="J11" s="17">
        <v>0.27519761594091402</v>
      </c>
      <c r="K11" s="17">
        <v>0.258542262125387</v>
      </c>
      <c r="L11" s="17">
        <v>0.218310382932729</v>
      </c>
      <c r="M11" s="17"/>
      <c r="N11" s="17">
        <v>0.237280540808082</v>
      </c>
      <c r="O11" s="17">
        <v>0.228963672960909</v>
      </c>
      <c r="P11" s="17">
        <v>0.215861992130885</v>
      </c>
      <c r="Q11" s="17">
        <v>0.231203376820524</v>
      </c>
      <c r="R11" s="17"/>
      <c r="S11" s="17">
        <v>0.267126381836431</v>
      </c>
      <c r="T11" s="17">
        <v>0.28406271285615597</v>
      </c>
      <c r="U11" s="17">
        <v>0.25186350645376399</v>
      </c>
      <c r="V11" s="17">
        <v>0.17202322504358</v>
      </c>
      <c r="W11" s="17">
        <v>0.172216341014295</v>
      </c>
      <c r="X11" s="17">
        <v>0.16947808854152199</v>
      </c>
      <c r="Y11" s="17">
        <v>0.27798289729216002</v>
      </c>
      <c r="Z11" s="17">
        <v>0.175398950122157</v>
      </c>
      <c r="AA11" s="17">
        <v>0.23445417163509499</v>
      </c>
      <c r="AB11" s="17">
        <v>0.20589014192046101</v>
      </c>
      <c r="AC11" s="17">
        <v>0.177192347467265</v>
      </c>
      <c r="AD11" s="17">
        <v>0.33204624266338201</v>
      </c>
      <c r="AE11" s="17"/>
      <c r="AF11" s="17">
        <v>0.217736731153688</v>
      </c>
      <c r="AG11" s="17">
        <v>0.239027080100738</v>
      </c>
      <c r="AH11" s="17">
        <v>0.235946448370805</v>
      </c>
      <c r="AI11" s="17"/>
      <c r="AJ11" s="17">
        <v>0.25389541141146799</v>
      </c>
      <c r="AK11" s="17">
        <v>0.22567507988934299</v>
      </c>
      <c r="AL11" s="17">
        <v>0.30063273575828398</v>
      </c>
      <c r="AM11" s="17">
        <v>0.14384640223298201</v>
      </c>
      <c r="AN11" s="17">
        <v>0.168804299349365</v>
      </c>
      <c r="AO11" s="17"/>
      <c r="AP11" s="17">
        <v>0.18488333335118201</v>
      </c>
      <c r="AQ11" s="17">
        <v>0.22438246316906801</v>
      </c>
      <c r="AR11" s="17">
        <v>0.30775129376133498</v>
      </c>
      <c r="AS11" s="17"/>
      <c r="AT11" s="17">
        <v>0.234808713739318</v>
      </c>
      <c r="AU11" s="17">
        <v>0.237874117710139</v>
      </c>
      <c r="AV11" s="17">
        <v>0.14336400084322001</v>
      </c>
      <c r="AW11" s="17">
        <v>0.183085821959213</v>
      </c>
      <c r="AX11" s="17">
        <v>0.25775396783511301</v>
      </c>
      <c r="AY11" s="17">
        <v>0.23084530480582099</v>
      </c>
    </row>
    <row r="12" spans="2:51" x14ac:dyDescent="0.35">
      <c r="B12" s="18" t="s">
        <v>385</v>
      </c>
      <c r="C12" s="17">
        <v>7.8809339883845905E-2</v>
      </c>
      <c r="D12" s="17">
        <v>8.0137147003002604E-2</v>
      </c>
      <c r="E12" s="17">
        <v>7.8044358763469796E-2</v>
      </c>
      <c r="F12" s="17"/>
      <c r="G12" s="17">
        <v>0.11162820609561</v>
      </c>
      <c r="H12" s="17">
        <v>3.9170713452202001E-2</v>
      </c>
      <c r="I12" s="17">
        <v>6.9708418815494694E-2</v>
      </c>
      <c r="J12" s="17">
        <v>3.9552714356437799E-2</v>
      </c>
      <c r="K12" s="17">
        <v>8.5126283347483206E-2</v>
      </c>
      <c r="L12" s="17">
        <v>0.12153335261155</v>
      </c>
      <c r="M12" s="17"/>
      <c r="N12" s="17">
        <v>7.2922460679653703E-2</v>
      </c>
      <c r="O12" s="17">
        <v>7.9647124514327802E-2</v>
      </c>
      <c r="P12" s="17">
        <v>7.5914413752301901E-2</v>
      </c>
      <c r="Q12" s="17">
        <v>8.7663094890801499E-2</v>
      </c>
      <c r="R12" s="17"/>
      <c r="S12" s="17">
        <v>6.9595581647541399E-2</v>
      </c>
      <c r="T12" s="17">
        <v>5.0628091005743898E-2</v>
      </c>
      <c r="U12" s="17">
        <v>0.101674731411189</v>
      </c>
      <c r="V12" s="17">
        <v>0.112865932671339</v>
      </c>
      <c r="W12" s="17">
        <v>0.113492353662672</v>
      </c>
      <c r="X12" s="17">
        <v>5.4643443679677703E-2</v>
      </c>
      <c r="Y12" s="17">
        <v>0.10805430540821701</v>
      </c>
      <c r="Z12" s="17">
        <v>9.8967086445915606E-2</v>
      </c>
      <c r="AA12" s="17">
        <v>5.4047745989370198E-2</v>
      </c>
      <c r="AB12" s="17">
        <v>0.11181401099456</v>
      </c>
      <c r="AC12" s="17">
        <v>3.1485579945674497E-2</v>
      </c>
      <c r="AD12" s="17">
        <v>6.3336813670956504E-2</v>
      </c>
      <c r="AE12" s="17"/>
      <c r="AF12" s="17">
        <v>6.4955407771481496E-2</v>
      </c>
      <c r="AG12" s="17">
        <v>9.3122987095072302E-2</v>
      </c>
      <c r="AH12" s="17">
        <v>4.6247170881613502E-2</v>
      </c>
      <c r="AI12" s="17"/>
      <c r="AJ12" s="17">
        <v>8.0841454408110303E-2</v>
      </c>
      <c r="AK12" s="17">
        <v>8.5810145674508703E-2</v>
      </c>
      <c r="AL12" s="17">
        <v>6.4943048699545397E-2</v>
      </c>
      <c r="AM12" s="17">
        <v>0</v>
      </c>
      <c r="AN12" s="17">
        <v>5.52775910661343E-2</v>
      </c>
      <c r="AO12" s="17"/>
      <c r="AP12" s="17">
        <v>9.9258343706579794E-2</v>
      </c>
      <c r="AQ12" s="17">
        <v>9.1404287478318594E-2</v>
      </c>
      <c r="AR12" s="17">
        <v>7.6269012292937199E-2</v>
      </c>
      <c r="AS12" s="17"/>
      <c r="AT12" s="17">
        <v>8.1107783641247405E-2</v>
      </c>
      <c r="AU12" s="17">
        <v>7.3567605804003594E-2</v>
      </c>
      <c r="AV12" s="17">
        <v>0.120470820768907</v>
      </c>
      <c r="AW12" s="17">
        <v>7.6192823516043298E-2</v>
      </c>
      <c r="AX12" s="17">
        <v>6.1404068155588597E-2</v>
      </c>
      <c r="AY12" s="17">
        <v>8.4363730089630704E-2</v>
      </c>
    </row>
    <row r="13" spans="2:51" x14ac:dyDescent="0.35">
      <c r="B13" s="18" t="s">
        <v>386</v>
      </c>
      <c r="C13" s="17">
        <v>7.60202469832712E-2</v>
      </c>
      <c r="D13" s="17">
        <v>7.47933428729632E-2</v>
      </c>
      <c r="E13" s="17">
        <v>7.4166270718830904E-2</v>
      </c>
      <c r="F13" s="17"/>
      <c r="G13" s="17">
        <v>4.1653302891410698E-2</v>
      </c>
      <c r="H13" s="17">
        <v>3.7613033858160602E-2</v>
      </c>
      <c r="I13" s="17">
        <v>3.3894106489001402E-2</v>
      </c>
      <c r="J13" s="17">
        <v>6.0483758854388898E-2</v>
      </c>
      <c r="K13" s="17">
        <v>6.3659055229159697E-2</v>
      </c>
      <c r="L13" s="17">
        <v>0.19141934928242099</v>
      </c>
      <c r="M13" s="17"/>
      <c r="N13" s="17">
        <v>5.9972017460577197E-2</v>
      </c>
      <c r="O13" s="17">
        <v>8.2386208023187898E-2</v>
      </c>
      <c r="P13" s="17">
        <v>9.6213633312355801E-2</v>
      </c>
      <c r="Q13" s="17">
        <v>6.8652236158091004E-2</v>
      </c>
      <c r="R13" s="17"/>
      <c r="S13" s="17">
        <v>1.0994704407698201E-2</v>
      </c>
      <c r="T13" s="17">
        <v>8.5062228754250693E-2</v>
      </c>
      <c r="U13" s="17">
        <v>7.8579116751235606E-2</v>
      </c>
      <c r="V13" s="17">
        <v>0.168554027352595</v>
      </c>
      <c r="W13" s="17">
        <v>7.00967899160099E-2</v>
      </c>
      <c r="X13" s="17">
        <v>5.7226034289233202E-2</v>
      </c>
      <c r="Y13" s="17">
        <v>6.1251029842371303E-2</v>
      </c>
      <c r="Z13" s="17">
        <v>8.0813513593262803E-2</v>
      </c>
      <c r="AA13" s="17">
        <v>5.5909651436727298E-2</v>
      </c>
      <c r="AB13" s="17">
        <v>9.0809395559582506E-2</v>
      </c>
      <c r="AC13" s="17">
        <v>0.13027802058726301</v>
      </c>
      <c r="AD13" s="17">
        <v>5.4993349524153398E-2</v>
      </c>
      <c r="AE13" s="17"/>
      <c r="AF13" s="17">
        <v>0.12777640807868701</v>
      </c>
      <c r="AG13" s="17">
        <v>5.7999130358364799E-2</v>
      </c>
      <c r="AH13" s="17">
        <v>3.2221562425822303E-2</v>
      </c>
      <c r="AI13" s="17"/>
      <c r="AJ13" s="17">
        <v>0.112145262209727</v>
      </c>
      <c r="AK13" s="17">
        <v>4.70044872201121E-2</v>
      </c>
      <c r="AL13" s="17">
        <v>6.5017882263895002E-2</v>
      </c>
      <c r="AM13" s="17">
        <v>0.31097717412510301</v>
      </c>
      <c r="AN13" s="17">
        <v>5.3945572797370202E-2</v>
      </c>
      <c r="AO13" s="17"/>
      <c r="AP13" s="17">
        <v>0.101210886045698</v>
      </c>
      <c r="AQ13" s="17">
        <v>5.2451725253111703E-2</v>
      </c>
      <c r="AR13" s="17">
        <v>4.7187682168890403E-2</v>
      </c>
      <c r="AS13" s="17"/>
      <c r="AT13" s="17">
        <v>0.12724334685684599</v>
      </c>
      <c r="AU13" s="17">
        <v>4.9443096235761902E-2</v>
      </c>
      <c r="AV13" s="17">
        <v>4.3669906387274797E-2</v>
      </c>
      <c r="AW13" s="17">
        <v>8.67530857731421E-2</v>
      </c>
      <c r="AX13" s="17">
        <v>3.2364050381479902E-2</v>
      </c>
      <c r="AY13" s="17">
        <v>0</v>
      </c>
    </row>
    <row r="14" spans="2:51" x14ac:dyDescent="0.35">
      <c r="B14" s="18" t="s">
        <v>72</v>
      </c>
      <c r="C14" s="17">
        <v>4.6826990434825203E-2</v>
      </c>
      <c r="D14" s="17">
        <v>4.05045912492E-2</v>
      </c>
      <c r="E14" s="17">
        <v>5.3218735096990301E-2</v>
      </c>
      <c r="F14" s="17"/>
      <c r="G14" s="17">
        <v>2.1176208180993E-2</v>
      </c>
      <c r="H14" s="17">
        <v>6.1883082334597002E-2</v>
      </c>
      <c r="I14" s="17">
        <v>3.75662556662252E-2</v>
      </c>
      <c r="J14" s="17">
        <v>5.8357612417511397E-2</v>
      </c>
      <c r="K14" s="17">
        <v>3.5142381758814602E-2</v>
      </c>
      <c r="L14" s="17">
        <v>6.1550883385562499E-2</v>
      </c>
      <c r="M14" s="17"/>
      <c r="N14" s="17">
        <v>7.1824679045482398E-3</v>
      </c>
      <c r="O14" s="17">
        <v>2.1652233521318499E-2</v>
      </c>
      <c r="P14" s="17">
        <v>8.0083669792019294E-2</v>
      </c>
      <c r="Q14" s="17">
        <v>8.92264591803405E-2</v>
      </c>
      <c r="R14" s="17"/>
      <c r="S14" s="17">
        <v>8.0384871713081396E-2</v>
      </c>
      <c r="T14" s="17">
        <v>8.2941049228985195E-2</v>
      </c>
      <c r="U14" s="17">
        <v>3.74888040380007E-2</v>
      </c>
      <c r="V14" s="17">
        <v>3.02345239787997E-2</v>
      </c>
      <c r="W14" s="17">
        <v>4.3194002016787997E-2</v>
      </c>
      <c r="X14" s="17">
        <v>3.5119189446135103E-2</v>
      </c>
      <c r="Y14" s="17">
        <v>4.2268285469455498E-2</v>
      </c>
      <c r="Z14" s="17">
        <v>0</v>
      </c>
      <c r="AA14" s="17">
        <v>1.34549871981125E-2</v>
      </c>
      <c r="AB14" s="17">
        <v>5.68905902578586E-2</v>
      </c>
      <c r="AC14" s="17">
        <v>6.59874685082638E-2</v>
      </c>
      <c r="AD14" s="17">
        <v>0</v>
      </c>
      <c r="AE14" s="17"/>
      <c r="AF14" s="17">
        <v>4.1889782002647799E-2</v>
      </c>
      <c r="AG14" s="17">
        <v>5.0407852589488801E-2</v>
      </c>
      <c r="AH14" s="17">
        <v>5.4024062412644402E-2</v>
      </c>
      <c r="AI14" s="17"/>
      <c r="AJ14" s="17">
        <v>5.9397665572332697E-2</v>
      </c>
      <c r="AK14" s="17">
        <v>3.6795513589919601E-2</v>
      </c>
      <c r="AL14" s="17">
        <v>3.2033817895319297E-2</v>
      </c>
      <c r="AM14" s="17">
        <v>0</v>
      </c>
      <c r="AN14" s="17">
        <v>5.29684908474281E-2</v>
      </c>
      <c r="AO14" s="17"/>
      <c r="AP14" s="17">
        <v>6.4114711182242004E-2</v>
      </c>
      <c r="AQ14" s="17">
        <v>1.78050613250339E-2</v>
      </c>
      <c r="AR14" s="17">
        <v>0</v>
      </c>
      <c r="AS14" s="17"/>
      <c r="AT14" s="17">
        <v>3.3399371191206902E-2</v>
      </c>
      <c r="AU14" s="17">
        <v>4.7486521740220597E-2</v>
      </c>
      <c r="AV14" s="17">
        <v>6.3600778455322804E-2</v>
      </c>
      <c r="AW14" s="17">
        <v>9.5084940593887599E-2</v>
      </c>
      <c r="AX14" s="17">
        <v>5.2299116563855101E-2</v>
      </c>
      <c r="AY14" s="17">
        <v>0</v>
      </c>
    </row>
    <row r="15" spans="2:51" x14ac:dyDescent="0.35">
      <c r="B15" s="18" t="s">
        <v>387</v>
      </c>
      <c r="C15" s="20">
        <v>0.56983228830414601</v>
      </c>
      <c r="D15" s="20">
        <v>0.58528813631007104</v>
      </c>
      <c r="E15" s="20">
        <v>0.55568092934742597</v>
      </c>
      <c r="F15" s="20"/>
      <c r="G15" s="20">
        <v>0.60740587381869504</v>
      </c>
      <c r="H15" s="20">
        <v>0.71476181096562696</v>
      </c>
      <c r="I15" s="20">
        <v>0.612871458311115</v>
      </c>
      <c r="J15" s="20">
        <v>0.56640829843074803</v>
      </c>
      <c r="K15" s="20">
        <v>0.55753001753915599</v>
      </c>
      <c r="L15" s="20">
        <v>0.40718603178773799</v>
      </c>
      <c r="M15" s="20"/>
      <c r="N15" s="20">
        <v>0.62264251314713803</v>
      </c>
      <c r="O15" s="20">
        <v>0.58735076098025696</v>
      </c>
      <c r="P15" s="20">
        <v>0.53192629101243705</v>
      </c>
      <c r="Q15" s="20">
        <v>0.523254832950243</v>
      </c>
      <c r="R15" s="20"/>
      <c r="S15" s="20">
        <v>0.57189846039524805</v>
      </c>
      <c r="T15" s="20">
        <v>0.49730591815486402</v>
      </c>
      <c r="U15" s="20">
        <v>0.53039384134581102</v>
      </c>
      <c r="V15" s="20">
        <v>0.51632229095368598</v>
      </c>
      <c r="W15" s="20">
        <v>0.60100051339023497</v>
      </c>
      <c r="X15" s="20">
        <v>0.68353324404343196</v>
      </c>
      <c r="Y15" s="20">
        <v>0.51044348198779599</v>
      </c>
      <c r="Z15" s="20">
        <v>0.64482044983866404</v>
      </c>
      <c r="AA15" s="20">
        <v>0.64213344374069603</v>
      </c>
      <c r="AB15" s="20">
        <v>0.534595861267538</v>
      </c>
      <c r="AC15" s="20">
        <v>0.59505658349153401</v>
      </c>
      <c r="AD15" s="20">
        <v>0.54962359414150797</v>
      </c>
      <c r="AE15" s="20"/>
      <c r="AF15" s="20">
        <v>0.54764167099349503</v>
      </c>
      <c r="AG15" s="20">
        <v>0.55944294985633602</v>
      </c>
      <c r="AH15" s="20">
        <v>0.63156075590911498</v>
      </c>
      <c r="AI15" s="20"/>
      <c r="AJ15" s="20">
        <v>0.493720206398362</v>
      </c>
      <c r="AK15" s="20">
        <v>0.60471477362611703</v>
      </c>
      <c r="AL15" s="20">
        <v>0.53737251538295705</v>
      </c>
      <c r="AM15" s="20">
        <v>0.54517642364191499</v>
      </c>
      <c r="AN15" s="20">
        <v>0.66900404593970197</v>
      </c>
      <c r="AO15" s="20"/>
      <c r="AP15" s="20">
        <v>0.55053272571429801</v>
      </c>
      <c r="AQ15" s="20">
        <v>0.61395646277446703</v>
      </c>
      <c r="AR15" s="20">
        <v>0.56879201177683802</v>
      </c>
      <c r="AS15" s="20"/>
      <c r="AT15" s="20">
        <v>0.52344078457138199</v>
      </c>
      <c r="AU15" s="20">
        <v>0.59162865850987501</v>
      </c>
      <c r="AV15" s="20">
        <v>0.62889449354527505</v>
      </c>
      <c r="AW15" s="20">
        <v>0.55888332815771402</v>
      </c>
      <c r="AX15" s="20">
        <v>0.59617879706396404</v>
      </c>
      <c r="AY15" s="20">
        <v>0.68479096510454796</v>
      </c>
    </row>
    <row r="16" spans="2:51" x14ac:dyDescent="0.35">
      <c r="B16" s="18" t="s">
        <v>388</v>
      </c>
      <c r="C16" s="20">
        <v>0.15482958686711701</v>
      </c>
      <c r="D16" s="20">
        <v>0.154930489875966</v>
      </c>
      <c r="E16" s="20">
        <v>0.15221062948230099</v>
      </c>
      <c r="F16" s="20"/>
      <c r="G16" s="20">
        <v>0.153281508987021</v>
      </c>
      <c r="H16" s="20">
        <v>7.6783747310362596E-2</v>
      </c>
      <c r="I16" s="20">
        <v>0.103602525304496</v>
      </c>
      <c r="J16" s="20">
        <v>0.100036473210827</v>
      </c>
      <c r="K16" s="20">
        <v>0.148785338576643</v>
      </c>
      <c r="L16" s="20">
        <v>0.31295270189397001</v>
      </c>
      <c r="M16" s="20"/>
      <c r="N16" s="20">
        <v>0.132894478140231</v>
      </c>
      <c r="O16" s="20">
        <v>0.16203333253751601</v>
      </c>
      <c r="P16" s="20">
        <v>0.17212804706465801</v>
      </c>
      <c r="Q16" s="20">
        <v>0.156315331048892</v>
      </c>
      <c r="R16" s="20"/>
      <c r="S16" s="20">
        <v>8.0590286055239602E-2</v>
      </c>
      <c r="T16" s="20">
        <v>0.13569031975999499</v>
      </c>
      <c r="U16" s="20">
        <v>0.18025384816242501</v>
      </c>
      <c r="V16" s="20">
        <v>0.28141996002393499</v>
      </c>
      <c r="W16" s="20">
        <v>0.183589143578682</v>
      </c>
      <c r="X16" s="20">
        <v>0.111869477968911</v>
      </c>
      <c r="Y16" s="20">
        <v>0.169305335250588</v>
      </c>
      <c r="Z16" s="20">
        <v>0.17978060003917901</v>
      </c>
      <c r="AA16" s="20">
        <v>0.109957397426097</v>
      </c>
      <c r="AB16" s="20">
        <v>0.20262340655414299</v>
      </c>
      <c r="AC16" s="20">
        <v>0.16176360053293801</v>
      </c>
      <c r="AD16" s="20">
        <v>0.11833016319511</v>
      </c>
      <c r="AE16" s="20"/>
      <c r="AF16" s="20">
        <v>0.19273181585016899</v>
      </c>
      <c r="AG16" s="20">
        <v>0.15112211745343701</v>
      </c>
      <c r="AH16" s="20">
        <v>7.8468733307435798E-2</v>
      </c>
      <c r="AI16" s="20"/>
      <c r="AJ16" s="20">
        <v>0.19298671661783701</v>
      </c>
      <c r="AK16" s="20">
        <v>0.132814632894621</v>
      </c>
      <c r="AL16" s="20">
        <v>0.12996093096344</v>
      </c>
      <c r="AM16" s="20">
        <v>0.31097717412510301</v>
      </c>
      <c r="AN16" s="20">
        <v>0.109223163863504</v>
      </c>
      <c r="AO16" s="20"/>
      <c r="AP16" s="20">
        <v>0.20046922975227699</v>
      </c>
      <c r="AQ16" s="20">
        <v>0.14385601273143001</v>
      </c>
      <c r="AR16" s="20">
        <v>0.123456694461828</v>
      </c>
      <c r="AS16" s="20"/>
      <c r="AT16" s="20">
        <v>0.20835113049809301</v>
      </c>
      <c r="AU16" s="20">
        <v>0.123010702039766</v>
      </c>
      <c r="AV16" s="20">
        <v>0.164140727156182</v>
      </c>
      <c r="AW16" s="20">
        <v>0.16294590928918501</v>
      </c>
      <c r="AX16" s="20">
        <v>9.3768118537068498E-2</v>
      </c>
      <c r="AY16" s="20">
        <v>8.4363730089630704E-2</v>
      </c>
    </row>
    <row r="17" spans="2:51" x14ac:dyDescent="0.35">
      <c r="B17" s="18" t="s">
        <v>86</v>
      </c>
      <c r="C17" s="21">
        <v>0.415002701437029</v>
      </c>
      <c r="D17" s="21">
        <v>0.43035764643410501</v>
      </c>
      <c r="E17" s="21">
        <v>0.403470299865125</v>
      </c>
      <c r="F17" s="21"/>
      <c r="G17" s="21">
        <v>0.45412436483167401</v>
      </c>
      <c r="H17" s="21">
        <v>0.63797806365526399</v>
      </c>
      <c r="I17" s="21">
        <v>0.50926893300661902</v>
      </c>
      <c r="J17" s="21">
        <v>0.46637182521992099</v>
      </c>
      <c r="K17" s="21">
        <v>0.40874467896251299</v>
      </c>
      <c r="L17" s="21">
        <v>9.4233329893767301E-2</v>
      </c>
      <c r="M17" s="21"/>
      <c r="N17" s="21">
        <v>0.489748035006908</v>
      </c>
      <c r="O17" s="21">
        <v>0.42531742844274101</v>
      </c>
      <c r="P17" s="21">
        <v>0.35979824394777998</v>
      </c>
      <c r="Q17" s="21">
        <v>0.366939501901351</v>
      </c>
      <c r="R17" s="21"/>
      <c r="S17" s="21">
        <v>0.49130817434000901</v>
      </c>
      <c r="T17" s="21">
        <v>0.36161559839486901</v>
      </c>
      <c r="U17" s="21">
        <v>0.35013999318338601</v>
      </c>
      <c r="V17" s="21">
        <v>0.23490233092975099</v>
      </c>
      <c r="W17" s="21">
        <v>0.41741136981155402</v>
      </c>
      <c r="X17" s="21">
        <v>0.57166376607452196</v>
      </c>
      <c r="Y17" s="21">
        <v>0.34113814673720799</v>
      </c>
      <c r="Z17" s="21">
        <v>0.46503984979948598</v>
      </c>
      <c r="AA17" s="21">
        <v>0.53217604631459803</v>
      </c>
      <c r="AB17" s="21">
        <v>0.33197245471339498</v>
      </c>
      <c r="AC17" s="21">
        <v>0.43329298295859597</v>
      </c>
      <c r="AD17" s="21">
        <v>0.43129343094639799</v>
      </c>
      <c r="AE17" s="21"/>
      <c r="AF17" s="21">
        <v>0.35490985514332701</v>
      </c>
      <c r="AG17" s="21">
        <v>0.40832083240289802</v>
      </c>
      <c r="AH17" s="21">
        <v>0.553092022601679</v>
      </c>
      <c r="AI17" s="21"/>
      <c r="AJ17" s="21">
        <v>0.300733489780525</v>
      </c>
      <c r="AK17" s="21">
        <v>0.471900140731496</v>
      </c>
      <c r="AL17" s="21">
        <v>0.40741158441951603</v>
      </c>
      <c r="AM17" s="21">
        <v>0.23419924951681201</v>
      </c>
      <c r="AN17" s="21">
        <v>0.55978088207619803</v>
      </c>
      <c r="AO17" s="21"/>
      <c r="AP17" s="21">
        <v>0.35006349596202102</v>
      </c>
      <c r="AQ17" s="21">
        <v>0.47010045004303702</v>
      </c>
      <c r="AR17" s="21">
        <v>0.44533531731501003</v>
      </c>
      <c r="AS17" s="21"/>
      <c r="AT17" s="21">
        <v>0.31508965407328898</v>
      </c>
      <c r="AU17" s="21">
        <v>0.46861795647010901</v>
      </c>
      <c r="AV17" s="21">
        <v>0.46475376638909299</v>
      </c>
      <c r="AW17" s="21">
        <v>0.39593741886852901</v>
      </c>
      <c r="AX17" s="21">
        <v>0.50241067852689503</v>
      </c>
      <c r="AY17" s="21">
        <v>0.60042723501491702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Y22"/>
  <sheetViews>
    <sheetView showGridLines="0" workbookViewId="0">
      <pane xSplit="2" topLeftCell="C1" activePane="topRight" state="frozen"/>
      <selection activeCell="B19" sqref="B19"/>
      <selection pane="topRight" activeCell="G14" sqref="G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5.9865698793794303E-2</v>
      </c>
      <c r="D9" s="17">
        <v>7.9830243544234805E-2</v>
      </c>
      <c r="E9" s="17">
        <v>4.1035270771490502E-2</v>
      </c>
      <c r="F9" s="17"/>
      <c r="G9" s="17">
        <v>0.12512798254230001</v>
      </c>
      <c r="H9" s="17">
        <v>9.9076250201962701E-2</v>
      </c>
      <c r="I9" s="17">
        <v>6.2587072936482704E-2</v>
      </c>
      <c r="J9" s="17">
        <v>3.3544731023948698E-2</v>
      </c>
      <c r="K9" s="17">
        <v>3.98225334493751E-2</v>
      </c>
      <c r="L9" s="17">
        <v>1.4647574442451799E-2</v>
      </c>
      <c r="M9" s="17"/>
      <c r="N9" s="17">
        <v>7.0992355085151199E-2</v>
      </c>
      <c r="O9" s="17">
        <v>5.1586886229026303E-2</v>
      </c>
      <c r="P9" s="17">
        <v>6.4377035213884104E-2</v>
      </c>
      <c r="Q9" s="17">
        <v>5.2774882611342201E-2</v>
      </c>
      <c r="R9" s="17"/>
      <c r="S9" s="17">
        <v>0.17234637764018701</v>
      </c>
      <c r="T9" s="17">
        <v>3.86416821052031E-2</v>
      </c>
      <c r="U9" s="17">
        <v>3.9335891500011801E-2</v>
      </c>
      <c r="V9" s="17">
        <v>2.9424654031601601E-2</v>
      </c>
      <c r="W9" s="17">
        <v>5.8652153906516499E-2</v>
      </c>
      <c r="X9" s="17">
        <v>5.7851514147958603E-2</v>
      </c>
      <c r="Y9" s="17">
        <v>4.3438914937701703E-2</v>
      </c>
      <c r="Z9" s="17">
        <v>3.3110246636840097E-2</v>
      </c>
      <c r="AA9" s="17">
        <v>5.4411070955153899E-2</v>
      </c>
      <c r="AB9" s="17">
        <v>2.4577979411005299E-2</v>
      </c>
      <c r="AC9" s="17">
        <v>5.4094113180721902E-2</v>
      </c>
      <c r="AD9" s="17">
        <v>0</v>
      </c>
      <c r="AE9" s="17"/>
      <c r="AF9" s="17">
        <v>5.8843333117551799E-2</v>
      </c>
      <c r="AG9" s="17">
        <v>5.33423171146956E-2</v>
      </c>
      <c r="AH9" s="17">
        <v>6.73733856788966E-2</v>
      </c>
      <c r="AI9" s="17"/>
      <c r="AJ9" s="17">
        <v>5.07720608230392E-2</v>
      </c>
      <c r="AK9" s="17">
        <v>8.7135467962506694E-2</v>
      </c>
      <c r="AL9" s="17">
        <v>3.3499816953951801E-2</v>
      </c>
      <c r="AM9" s="17">
        <v>0</v>
      </c>
      <c r="AN9" s="17">
        <v>6.1883396816756503E-2</v>
      </c>
      <c r="AO9" s="17"/>
      <c r="AP9" s="17">
        <v>8.8106469497976E-2</v>
      </c>
      <c r="AQ9" s="17">
        <v>5.6475421505602398E-2</v>
      </c>
      <c r="AR9" s="17">
        <v>0.101312024743112</v>
      </c>
      <c r="AS9" s="17"/>
      <c r="AT9" s="17">
        <v>3.7734749148555097E-2</v>
      </c>
      <c r="AU9" s="17">
        <v>8.0777093291024199E-2</v>
      </c>
      <c r="AV9" s="17">
        <v>0.117553579774022</v>
      </c>
      <c r="AW9" s="17">
        <v>3.9916755846059998E-2</v>
      </c>
      <c r="AX9" s="17">
        <v>6.0015988978094799E-2</v>
      </c>
      <c r="AY9" s="17">
        <v>8.8392958202856295E-2</v>
      </c>
    </row>
    <row r="10" spans="2:51" x14ac:dyDescent="0.35">
      <c r="B10" s="18" t="s">
        <v>383</v>
      </c>
      <c r="C10" s="17">
        <v>0.21832711331365701</v>
      </c>
      <c r="D10" s="17">
        <v>0.22367480039851001</v>
      </c>
      <c r="E10" s="17">
        <v>0.211617572376503</v>
      </c>
      <c r="F10" s="17"/>
      <c r="G10" s="17">
        <v>0.27395009050117403</v>
      </c>
      <c r="H10" s="17">
        <v>0.12863299428612501</v>
      </c>
      <c r="I10" s="17">
        <v>0.35347723881778398</v>
      </c>
      <c r="J10" s="17">
        <v>0.204593947622003</v>
      </c>
      <c r="K10" s="17">
        <v>0.138999398347536</v>
      </c>
      <c r="L10" s="17">
        <v>0.16984399947249099</v>
      </c>
      <c r="M10" s="17"/>
      <c r="N10" s="17">
        <v>0.18893815519391299</v>
      </c>
      <c r="O10" s="17">
        <v>0.26152744525101101</v>
      </c>
      <c r="P10" s="17">
        <v>0.208748430583716</v>
      </c>
      <c r="Q10" s="17">
        <v>0.213112694620814</v>
      </c>
      <c r="R10" s="17"/>
      <c r="S10" s="17">
        <v>0.21842570407871001</v>
      </c>
      <c r="T10" s="17">
        <v>0.203475158067629</v>
      </c>
      <c r="U10" s="17">
        <v>0.164449415250222</v>
      </c>
      <c r="V10" s="17">
        <v>0.17483307261464801</v>
      </c>
      <c r="W10" s="17">
        <v>0.30977347680330403</v>
      </c>
      <c r="X10" s="17">
        <v>0.29532442227613598</v>
      </c>
      <c r="Y10" s="17">
        <v>0.15400078400040401</v>
      </c>
      <c r="Z10" s="17">
        <v>0.24521396731911299</v>
      </c>
      <c r="AA10" s="17">
        <v>0.187032976760514</v>
      </c>
      <c r="AB10" s="17">
        <v>0.22513297040307301</v>
      </c>
      <c r="AC10" s="17">
        <v>0.29048505581675899</v>
      </c>
      <c r="AD10" s="17">
        <v>0.18945362309896199</v>
      </c>
      <c r="AE10" s="17"/>
      <c r="AF10" s="17">
        <v>0.20845322759018001</v>
      </c>
      <c r="AG10" s="17">
        <v>0.21678926989733099</v>
      </c>
      <c r="AH10" s="17">
        <v>0.21085099026677301</v>
      </c>
      <c r="AI10" s="17"/>
      <c r="AJ10" s="17">
        <v>0.20989918517749601</v>
      </c>
      <c r="AK10" s="17">
        <v>0.24524351716860299</v>
      </c>
      <c r="AL10" s="17">
        <v>0.13126241967042801</v>
      </c>
      <c r="AM10" s="17">
        <v>0.14009248343921499</v>
      </c>
      <c r="AN10" s="17">
        <v>0.21811458016032001</v>
      </c>
      <c r="AO10" s="17"/>
      <c r="AP10" s="17">
        <v>0.22800937319047301</v>
      </c>
      <c r="AQ10" s="17">
        <v>0.22710109122958</v>
      </c>
      <c r="AR10" s="17">
        <v>0.280138962235436</v>
      </c>
      <c r="AS10" s="17"/>
      <c r="AT10" s="17">
        <v>0.164472615792669</v>
      </c>
      <c r="AU10" s="17">
        <v>0.30227866682829801</v>
      </c>
      <c r="AV10" s="17">
        <v>0.16561270799300901</v>
      </c>
      <c r="AW10" s="17">
        <v>0.222637532755877</v>
      </c>
      <c r="AX10" s="17">
        <v>0.24281563361048999</v>
      </c>
      <c r="AY10" s="17">
        <v>0.184450001596633</v>
      </c>
    </row>
    <row r="11" spans="2:51" x14ac:dyDescent="0.35">
      <c r="B11" s="18" t="s">
        <v>384</v>
      </c>
      <c r="C11" s="17">
        <v>0.30038882704451098</v>
      </c>
      <c r="D11" s="17">
        <v>0.31663098817245999</v>
      </c>
      <c r="E11" s="17">
        <v>0.28670870165450602</v>
      </c>
      <c r="F11" s="17"/>
      <c r="G11" s="17">
        <v>0.31593968433268599</v>
      </c>
      <c r="H11" s="17">
        <v>0.37923900374154801</v>
      </c>
      <c r="I11" s="17">
        <v>0.301805913732278</v>
      </c>
      <c r="J11" s="17">
        <v>0.26595081568154999</v>
      </c>
      <c r="K11" s="17">
        <v>0.348459649439122</v>
      </c>
      <c r="L11" s="17">
        <v>0.23269480365904499</v>
      </c>
      <c r="M11" s="17"/>
      <c r="N11" s="17">
        <v>0.36867294255884397</v>
      </c>
      <c r="O11" s="17">
        <v>0.30789892277373498</v>
      </c>
      <c r="P11" s="17">
        <v>0.26056985551532003</v>
      </c>
      <c r="Q11" s="17">
        <v>0.25366452527456201</v>
      </c>
      <c r="R11" s="17"/>
      <c r="S11" s="17">
        <v>0.28848763589528598</v>
      </c>
      <c r="T11" s="17">
        <v>0.36517505413705198</v>
      </c>
      <c r="U11" s="17">
        <v>0.32814301233477899</v>
      </c>
      <c r="V11" s="17">
        <v>0.218922959395113</v>
      </c>
      <c r="W11" s="17">
        <v>0.231500401641549</v>
      </c>
      <c r="X11" s="17">
        <v>0.27916744859938503</v>
      </c>
      <c r="Y11" s="17">
        <v>0.257730901210111</v>
      </c>
      <c r="Z11" s="17">
        <v>0.39858146131843297</v>
      </c>
      <c r="AA11" s="17">
        <v>0.29302722453188301</v>
      </c>
      <c r="AB11" s="17">
        <v>0.36211284739437199</v>
      </c>
      <c r="AC11" s="17">
        <v>0.25202050975794299</v>
      </c>
      <c r="AD11" s="17">
        <v>0.399432194578279</v>
      </c>
      <c r="AE11" s="17"/>
      <c r="AF11" s="17">
        <v>0.26666117861358801</v>
      </c>
      <c r="AG11" s="17">
        <v>0.32124421872593401</v>
      </c>
      <c r="AH11" s="17">
        <v>0.31131777456606102</v>
      </c>
      <c r="AI11" s="17"/>
      <c r="AJ11" s="17">
        <v>0.28420669659573999</v>
      </c>
      <c r="AK11" s="17">
        <v>0.28471866693447001</v>
      </c>
      <c r="AL11" s="17">
        <v>0.390456616978338</v>
      </c>
      <c r="AM11" s="17">
        <v>0.200799008103693</v>
      </c>
      <c r="AN11" s="17">
        <v>0.25785886343109699</v>
      </c>
      <c r="AO11" s="17"/>
      <c r="AP11" s="17">
        <v>0.27662724390251803</v>
      </c>
      <c r="AQ11" s="17">
        <v>0.31272727346664198</v>
      </c>
      <c r="AR11" s="17">
        <v>0.220321697414148</v>
      </c>
      <c r="AS11" s="17"/>
      <c r="AT11" s="17">
        <v>0.27852851083336899</v>
      </c>
      <c r="AU11" s="17">
        <v>0.27567464447782902</v>
      </c>
      <c r="AV11" s="17">
        <v>0.242969910785853</v>
      </c>
      <c r="AW11" s="17">
        <v>0.23998520762883599</v>
      </c>
      <c r="AX11" s="17">
        <v>0.37277320102440598</v>
      </c>
      <c r="AY11" s="17">
        <v>0.46018547211146499</v>
      </c>
    </row>
    <row r="12" spans="2:51" x14ac:dyDescent="0.35">
      <c r="B12" s="18" t="s">
        <v>385</v>
      </c>
      <c r="C12" s="17">
        <v>0.16039503061806501</v>
      </c>
      <c r="D12" s="17">
        <v>0.13937328468847199</v>
      </c>
      <c r="E12" s="17">
        <v>0.18167794208426899</v>
      </c>
      <c r="F12" s="17"/>
      <c r="G12" s="17">
        <v>0.16131651068832301</v>
      </c>
      <c r="H12" s="17">
        <v>0.17342392239770299</v>
      </c>
      <c r="I12" s="17">
        <v>0.102867900797699</v>
      </c>
      <c r="J12" s="17">
        <v>0.20427641044203601</v>
      </c>
      <c r="K12" s="17">
        <v>0.173163717904879</v>
      </c>
      <c r="L12" s="17">
        <v>0.15874676231534801</v>
      </c>
      <c r="M12" s="17"/>
      <c r="N12" s="17">
        <v>0.17631282159574499</v>
      </c>
      <c r="O12" s="17">
        <v>0.17527236161120399</v>
      </c>
      <c r="P12" s="17">
        <v>0.123554253429938</v>
      </c>
      <c r="Q12" s="17">
        <v>0.16089003121321699</v>
      </c>
      <c r="R12" s="17"/>
      <c r="S12" s="17">
        <v>0.17193398085414199</v>
      </c>
      <c r="T12" s="17">
        <v>0.13493777908657301</v>
      </c>
      <c r="U12" s="17">
        <v>8.6088258725025693E-2</v>
      </c>
      <c r="V12" s="17">
        <v>0.22655426462188899</v>
      </c>
      <c r="W12" s="17">
        <v>0.112434147449233</v>
      </c>
      <c r="X12" s="17">
        <v>0.22251799180912399</v>
      </c>
      <c r="Y12" s="17">
        <v>0.14931999799071799</v>
      </c>
      <c r="Z12" s="17">
        <v>0.142314805248791</v>
      </c>
      <c r="AA12" s="17">
        <v>0.15675673766574699</v>
      </c>
      <c r="AB12" s="17">
        <v>0.17272095211522001</v>
      </c>
      <c r="AC12" s="17">
        <v>0.15002598926303001</v>
      </c>
      <c r="AD12" s="17">
        <v>0.18746975087033399</v>
      </c>
      <c r="AE12" s="17"/>
      <c r="AF12" s="17">
        <v>0.12157716106722299</v>
      </c>
      <c r="AG12" s="17">
        <v>0.18530891819438</v>
      </c>
      <c r="AH12" s="17">
        <v>0.16517821174747399</v>
      </c>
      <c r="AI12" s="17"/>
      <c r="AJ12" s="17">
        <v>0.13231368468305901</v>
      </c>
      <c r="AK12" s="17">
        <v>0.18192948958110899</v>
      </c>
      <c r="AL12" s="17">
        <v>0.23851271161802901</v>
      </c>
      <c r="AM12" s="17">
        <v>0.204284932099007</v>
      </c>
      <c r="AN12" s="17">
        <v>0.186309420377545</v>
      </c>
      <c r="AO12" s="17"/>
      <c r="AP12" s="17">
        <v>0.13625256143532899</v>
      </c>
      <c r="AQ12" s="17">
        <v>0.18585887278482799</v>
      </c>
      <c r="AR12" s="17">
        <v>0.27665594922988901</v>
      </c>
      <c r="AS12" s="17"/>
      <c r="AT12" s="17">
        <v>0.18111902642953701</v>
      </c>
      <c r="AU12" s="17">
        <v>0.14588793255670601</v>
      </c>
      <c r="AV12" s="17">
        <v>0.120185520413538</v>
      </c>
      <c r="AW12" s="17">
        <v>0.14584034486523001</v>
      </c>
      <c r="AX12" s="17">
        <v>0.17306942493819499</v>
      </c>
      <c r="AY12" s="17">
        <v>8.3877282884725402E-2</v>
      </c>
    </row>
    <row r="13" spans="2:51" x14ac:dyDescent="0.35">
      <c r="B13" s="18" t="s">
        <v>386</v>
      </c>
      <c r="C13" s="17">
        <v>0.203184955745874</v>
      </c>
      <c r="D13" s="17">
        <v>0.19658012886290899</v>
      </c>
      <c r="E13" s="17">
        <v>0.20733674036671601</v>
      </c>
      <c r="F13" s="17"/>
      <c r="G13" s="17">
        <v>9.2783443201226695E-2</v>
      </c>
      <c r="H13" s="17">
        <v>0.14695970469232</v>
      </c>
      <c r="I13" s="17">
        <v>0.133341641242021</v>
      </c>
      <c r="J13" s="17">
        <v>0.206436120406889</v>
      </c>
      <c r="K13" s="17">
        <v>0.25238933329650598</v>
      </c>
      <c r="L13" s="17">
        <v>0.36249710425064202</v>
      </c>
      <c r="M13" s="17"/>
      <c r="N13" s="17">
        <v>0.17544471452058</v>
      </c>
      <c r="O13" s="17">
        <v>0.16480659091737901</v>
      </c>
      <c r="P13" s="17">
        <v>0.239052412254039</v>
      </c>
      <c r="Q13" s="17">
        <v>0.23961762159157299</v>
      </c>
      <c r="R13" s="17"/>
      <c r="S13" s="17">
        <v>8.4065030087809994E-2</v>
      </c>
      <c r="T13" s="17">
        <v>0.18629154615242499</v>
      </c>
      <c r="U13" s="17">
        <v>0.32552704425367301</v>
      </c>
      <c r="V13" s="17">
        <v>0.29005522266518202</v>
      </c>
      <c r="W13" s="17">
        <v>0.24206236187960201</v>
      </c>
      <c r="X13" s="17">
        <v>9.2831239108399299E-2</v>
      </c>
      <c r="Y13" s="17">
        <v>0.32133365339665398</v>
      </c>
      <c r="Z13" s="17">
        <v>0.180779519476823</v>
      </c>
      <c r="AA13" s="17">
        <v>0.254021132779291</v>
      </c>
      <c r="AB13" s="17">
        <v>0.158564660418471</v>
      </c>
      <c r="AC13" s="17">
        <v>0.15963306330353999</v>
      </c>
      <c r="AD13" s="17">
        <v>0.22364443145242499</v>
      </c>
      <c r="AE13" s="17"/>
      <c r="AF13" s="17">
        <v>0.28973344859455502</v>
      </c>
      <c r="AG13" s="17">
        <v>0.16553110749316799</v>
      </c>
      <c r="AH13" s="17">
        <v>0.169391886051423</v>
      </c>
      <c r="AI13" s="17"/>
      <c r="AJ13" s="17">
        <v>0.24886308135410501</v>
      </c>
      <c r="AK13" s="17">
        <v>0.157488179192464</v>
      </c>
      <c r="AL13" s="17">
        <v>0.17423461688393399</v>
      </c>
      <c r="AM13" s="17">
        <v>0.31427264333451899</v>
      </c>
      <c r="AN13" s="17">
        <v>0.20142875185720999</v>
      </c>
      <c r="AO13" s="17"/>
      <c r="AP13" s="17">
        <v>0.19852091963322699</v>
      </c>
      <c r="AQ13" s="17">
        <v>0.18582987537251699</v>
      </c>
      <c r="AR13" s="17">
        <v>0.121571366377416</v>
      </c>
      <c r="AS13" s="17"/>
      <c r="AT13" s="17">
        <v>0.29643668260990302</v>
      </c>
      <c r="AU13" s="17">
        <v>0.13041683268248599</v>
      </c>
      <c r="AV13" s="17">
        <v>0.26071237959167998</v>
      </c>
      <c r="AW13" s="17">
        <v>0.256535218310109</v>
      </c>
      <c r="AX13" s="17">
        <v>9.0191810971003095E-2</v>
      </c>
      <c r="AY13" s="17">
        <v>0.18309428520432</v>
      </c>
    </row>
    <row r="14" spans="2:51" x14ac:dyDescent="0.35">
      <c r="B14" s="18" t="s">
        <v>72</v>
      </c>
      <c r="C14" s="17">
        <v>5.7838374484099002E-2</v>
      </c>
      <c r="D14" s="17">
        <v>4.3910554333413197E-2</v>
      </c>
      <c r="E14" s="17">
        <v>7.1623772746516004E-2</v>
      </c>
      <c r="F14" s="17"/>
      <c r="G14" s="17">
        <v>3.0882288734290698E-2</v>
      </c>
      <c r="H14" s="17">
        <v>7.26681246803417E-2</v>
      </c>
      <c r="I14" s="17">
        <v>4.5920232473735299E-2</v>
      </c>
      <c r="J14" s="17">
        <v>8.5197974823573303E-2</v>
      </c>
      <c r="K14" s="17">
        <v>4.7165367562582501E-2</v>
      </c>
      <c r="L14" s="17">
        <v>6.1569755860022703E-2</v>
      </c>
      <c r="M14" s="17"/>
      <c r="N14" s="17">
        <v>1.9639011045766399E-2</v>
      </c>
      <c r="O14" s="17">
        <v>3.8907793217643698E-2</v>
      </c>
      <c r="P14" s="17">
        <v>0.103698013003103</v>
      </c>
      <c r="Q14" s="17">
        <v>7.9940244688490994E-2</v>
      </c>
      <c r="R14" s="17"/>
      <c r="S14" s="17">
        <v>6.4741271443865406E-2</v>
      </c>
      <c r="T14" s="17">
        <v>7.1478780451117704E-2</v>
      </c>
      <c r="U14" s="17">
        <v>5.6456377936288701E-2</v>
      </c>
      <c r="V14" s="17">
        <v>6.02098266715657E-2</v>
      </c>
      <c r="W14" s="17">
        <v>4.5577458319795497E-2</v>
      </c>
      <c r="X14" s="17">
        <v>5.2307384058996799E-2</v>
      </c>
      <c r="Y14" s="17">
        <v>7.4175748464411495E-2</v>
      </c>
      <c r="Z14" s="17">
        <v>0</v>
      </c>
      <c r="AA14" s="17">
        <v>5.4750857307411298E-2</v>
      </c>
      <c r="AB14" s="17">
        <v>5.68905902578586E-2</v>
      </c>
      <c r="AC14" s="17">
        <v>9.3741268678006404E-2</v>
      </c>
      <c r="AD14" s="17">
        <v>0</v>
      </c>
      <c r="AE14" s="17"/>
      <c r="AF14" s="17">
        <v>5.4731651016900598E-2</v>
      </c>
      <c r="AG14" s="17">
        <v>5.7784168574491E-2</v>
      </c>
      <c r="AH14" s="17">
        <v>7.5887751689372299E-2</v>
      </c>
      <c r="AI14" s="17"/>
      <c r="AJ14" s="17">
        <v>7.39452913665615E-2</v>
      </c>
      <c r="AK14" s="17">
        <v>4.3484679160847001E-2</v>
      </c>
      <c r="AL14" s="17">
        <v>3.2033817895319297E-2</v>
      </c>
      <c r="AM14" s="17">
        <v>0.140550933023566</v>
      </c>
      <c r="AN14" s="17">
        <v>7.4404987357070795E-2</v>
      </c>
      <c r="AO14" s="17"/>
      <c r="AP14" s="17">
        <v>7.2483432340477896E-2</v>
      </c>
      <c r="AQ14" s="17">
        <v>3.20074656408307E-2</v>
      </c>
      <c r="AR14" s="17">
        <v>0</v>
      </c>
      <c r="AS14" s="17"/>
      <c r="AT14" s="17">
        <v>4.1708415185967303E-2</v>
      </c>
      <c r="AU14" s="17">
        <v>6.4964830163656104E-2</v>
      </c>
      <c r="AV14" s="17">
        <v>9.2965901441897397E-2</v>
      </c>
      <c r="AW14" s="17">
        <v>9.5084940593887599E-2</v>
      </c>
      <c r="AX14" s="17">
        <v>6.1133940477811399E-2</v>
      </c>
      <c r="AY14" s="17">
        <v>0</v>
      </c>
    </row>
    <row r="15" spans="2:51" x14ac:dyDescent="0.35">
      <c r="B15" s="31" t="s">
        <v>387</v>
      </c>
      <c r="C15" s="20">
        <v>0.278192812107451</v>
      </c>
      <c r="D15" s="20">
        <v>0.30350504394274502</v>
      </c>
      <c r="E15" s="20">
        <v>0.25265284314799302</v>
      </c>
      <c r="F15" s="20"/>
      <c r="G15" s="20">
        <v>0.39907807304347398</v>
      </c>
      <c r="H15" s="20">
        <v>0.22770924448808799</v>
      </c>
      <c r="I15" s="20">
        <v>0.416064311754266</v>
      </c>
      <c r="J15" s="20">
        <v>0.23813867864595201</v>
      </c>
      <c r="K15" s="20">
        <v>0.178821931796911</v>
      </c>
      <c r="L15" s="20">
        <v>0.184491573914943</v>
      </c>
      <c r="M15" s="20"/>
      <c r="N15" s="20">
        <v>0.259930510279064</v>
      </c>
      <c r="O15" s="20">
        <v>0.31311433148003798</v>
      </c>
      <c r="P15" s="20">
        <v>0.2731254657976</v>
      </c>
      <c r="Q15" s="20">
        <v>0.265887577232156</v>
      </c>
      <c r="R15" s="20"/>
      <c r="S15" s="20">
        <v>0.39077208171889699</v>
      </c>
      <c r="T15" s="20">
        <v>0.242116840172832</v>
      </c>
      <c r="U15" s="20">
        <v>0.20378530675023299</v>
      </c>
      <c r="V15" s="20">
        <v>0.204257726646249</v>
      </c>
      <c r="W15" s="20">
        <v>0.36842563070981998</v>
      </c>
      <c r="X15" s="20">
        <v>0.353175936424095</v>
      </c>
      <c r="Y15" s="20">
        <v>0.19743969893810501</v>
      </c>
      <c r="Z15" s="20">
        <v>0.27832421395595303</v>
      </c>
      <c r="AA15" s="20">
        <v>0.24144404771566799</v>
      </c>
      <c r="AB15" s="20">
        <v>0.24971094981407899</v>
      </c>
      <c r="AC15" s="20">
        <v>0.34457916899748098</v>
      </c>
      <c r="AD15" s="20">
        <v>0.18945362309896199</v>
      </c>
      <c r="AE15" s="20"/>
      <c r="AF15" s="20">
        <v>0.267296560707732</v>
      </c>
      <c r="AG15" s="20">
        <v>0.270131587012027</v>
      </c>
      <c r="AH15" s="20">
        <v>0.27822437594567001</v>
      </c>
      <c r="AI15" s="20"/>
      <c r="AJ15" s="20">
        <v>0.26067124600053498</v>
      </c>
      <c r="AK15" s="20">
        <v>0.33237898513111003</v>
      </c>
      <c r="AL15" s="20">
        <v>0.16476223662438</v>
      </c>
      <c r="AM15" s="20">
        <v>0.14009248343921499</v>
      </c>
      <c r="AN15" s="20">
        <v>0.27999797697707601</v>
      </c>
      <c r="AO15" s="20"/>
      <c r="AP15" s="20">
        <v>0.316115842688449</v>
      </c>
      <c r="AQ15" s="20">
        <v>0.28357651273518297</v>
      </c>
      <c r="AR15" s="20">
        <v>0.38145098697854801</v>
      </c>
      <c r="AS15" s="20"/>
      <c r="AT15" s="20">
        <v>0.20220736494122499</v>
      </c>
      <c r="AU15" s="20">
        <v>0.38305576011932202</v>
      </c>
      <c r="AV15" s="20">
        <v>0.28316628776703101</v>
      </c>
      <c r="AW15" s="20">
        <v>0.26255428860193702</v>
      </c>
      <c r="AX15" s="20">
        <v>0.30283162258858498</v>
      </c>
      <c r="AY15" s="20">
        <v>0.27284295979948903</v>
      </c>
    </row>
    <row r="16" spans="2:51" x14ac:dyDescent="0.35">
      <c r="B16" s="18" t="s">
        <v>388</v>
      </c>
      <c r="C16" s="20">
        <v>0.36357998636393901</v>
      </c>
      <c r="D16" s="20">
        <v>0.33595341355138097</v>
      </c>
      <c r="E16" s="20">
        <v>0.38901468245098503</v>
      </c>
      <c r="F16" s="20"/>
      <c r="G16" s="20">
        <v>0.25409995388954998</v>
      </c>
      <c r="H16" s="20">
        <v>0.32038362709002299</v>
      </c>
      <c r="I16" s="20">
        <v>0.23620954203972</v>
      </c>
      <c r="J16" s="20">
        <v>0.41071253084892501</v>
      </c>
      <c r="K16" s="20">
        <v>0.42555305120138398</v>
      </c>
      <c r="L16" s="20">
        <v>0.52124386656598998</v>
      </c>
      <c r="M16" s="20"/>
      <c r="N16" s="20">
        <v>0.35175753611632499</v>
      </c>
      <c r="O16" s="20">
        <v>0.340078952528583</v>
      </c>
      <c r="P16" s="20">
        <v>0.36260666568397598</v>
      </c>
      <c r="Q16" s="20">
        <v>0.400507652804791</v>
      </c>
      <c r="R16" s="20"/>
      <c r="S16" s="20">
        <v>0.25599901094195199</v>
      </c>
      <c r="T16" s="20">
        <v>0.321229325238998</v>
      </c>
      <c r="U16" s="20">
        <v>0.41161530297869803</v>
      </c>
      <c r="V16" s="20">
        <v>0.51660948728707201</v>
      </c>
      <c r="W16" s="20">
        <v>0.35449650932883497</v>
      </c>
      <c r="X16" s="20">
        <v>0.31534923091752298</v>
      </c>
      <c r="Y16" s="20">
        <v>0.47065365138737197</v>
      </c>
      <c r="Z16" s="20">
        <v>0.323094324725614</v>
      </c>
      <c r="AA16" s="20">
        <v>0.410777870445038</v>
      </c>
      <c r="AB16" s="20">
        <v>0.33128561253369099</v>
      </c>
      <c r="AC16" s="20">
        <v>0.30965905256657</v>
      </c>
      <c r="AD16" s="20">
        <v>0.41111418232275898</v>
      </c>
      <c r="AE16" s="20"/>
      <c r="AF16" s="20">
        <v>0.41131060966177901</v>
      </c>
      <c r="AG16" s="20">
        <v>0.35084002568754802</v>
      </c>
      <c r="AH16" s="20">
        <v>0.33457009779889701</v>
      </c>
      <c r="AI16" s="20"/>
      <c r="AJ16" s="20">
        <v>0.38117676603716399</v>
      </c>
      <c r="AK16" s="20">
        <v>0.33941766877357299</v>
      </c>
      <c r="AL16" s="20">
        <v>0.412747328501963</v>
      </c>
      <c r="AM16" s="20">
        <v>0.51855757543352499</v>
      </c>
      <c r="AN16" s="20">
        <v>0.38773817223475598</v>
      </c>
      <c r="AO16" s="20"/>
      <c r="AP16" s="20">
        <v>0.33477348106855598</v>
      </c>
      <c r="AQ16" s="20">
        <v>0.37168874815734498</v>
      </c>
      <c r="AR16" s="20">
        <v>0.39822731560730501</v>
      </c>
      <c r="AS16" s="20"/>
      <c r="AT16" s="20">
        <v>0.47755570903944</v>
      </c>
      <c r="AU16" s="20">
        <v>0.27630476523919301</v>
      </c>
      <c r="AV16" s="20">
        <v>0.380897900005219</v>
      </c>
      <c r="AW16" s="20">
        <v>0.40237556317534001</v>
      </c>
      <c r="AX16" s="20">
        <v>0.26326123590919798</v>
      </c>
      <c r="AY16" s="20">
        <v>0.26697156808904599</v>
      </c>
    </row>
    <row r="17" spans="2:51" x14ac:dyDescent="0.35">
      <c r="B17" s="18" t="s">
        <v>86</v>
      </c>
      <c r="C17" s="21">
        <v>-8.5387174256487799E-2</v>
      </c>
      <c r="D17" s="21">
        <v>-3.2448369608635799E-2</v>
      </c>
      <c r="E17" s="21">
        <v>-0.13636183930299201</v>
      </c>
      <c r="F17" s="21"/>
      <c r="G17" s="21">
        <v>0.144978119153924</v>
      </c>
      <c r="H17" s="21">
        <v>-9.2674382601935598E-2</v>
      </c>
      <c r="I17" s="21">
        <v>0.179854769714546</v>
      </c>
      <c r="J17" s="21">
        <v>-0.172573852202973</v>
      </c>
      <c r="K17" s="21">
        <v>-0.24673111940447301</v>
      </c>
      <c r="L17" s="21">
        <v>-0.336752292651047</v>
      </c>
      <c r="M17" s="21"/>
      <c r="N17" s="21">
        <v>-9.1827025837260504E-2</v>
      </c>
      <c r="O17" s="21">
        <v>-2.6964621048545499E-2</v>
      </c>
      <c r="P17" s="21">
        <v>-8.9481199886376206E-2</v>
      </c>
      <c r="Q17" s="21">
        <v>-0.134620075572635</v>
      </c>
      <c r="R17" s="21"/>
      <c r="S17" s="21">
        <v>0.134773070776945</v>
      </c>
      <c r="T17" s="21">
        <v>-7.9112485066165902E-2</v>
      </c>
      <c r="U17" s="21">
        <v>-0.20782999622846501</v>
      </c>
      <c r="V17" s="21">
        <v>-0.31235176064082298</v>
      </c>
      <c r="W17" s="21">
        <v>1.39291213809856E-2</v>
      </c>
      <c r="X17" s="21">
        <v>3.7826705506571898E-2</v>
      </c>
      <c r="Y17" s="21">
        <v>-0.27321395244926699</v>
      </c>
      <c r="Z17" s="21">
        <v>-4.4770110769661101E-2</v>
      </c>
      <c r="AA17" s="21">
        <v>-0.169333822729369</v>
      </c>
      <c r="AB17" s="21">
        <v>-8.1574662719612098E-2</v>
      </c>
      <c r="AC17" s="21">
        <v>3.4920116430910898E-2</v>
      </c>
      <c r="AD17" s="21">
        <v>-0.22166055922379599</v>
      </c>
      <c r="AE17" s="21"/>
      <c r="AF17" s="21">
        <v>-0.14401404895404701</v>
      </c>
      <c r="AG17" s="21">
        <v>-8.0708438675521493E-2</v>
      </c>
      <c r="AH17" s="21">
        <v>-5.63457218532274E-2</v>
      </c>
      <c r="AI17" s="21"/>
      <c r="AJ17" s="21">
        <v>-0.12050552003663</v>
      </c>
      <c r="AK17" s="21">
        <v>-7.0386836424626799E-3</v>
      </c>
      <c r="AL17" s="21">
        <v>-0.247985091877584</v>
      </c>
      <c r="AM17" s="21">
        <v>-0.37846509199431</v>
      </c>
      <c r="AN17" s="21">
        <v>-0.10774019525768</v>
      </c>
      <c r="AO17" s="21"/>
      <c r="AP17" s="21">
        <v>-1.86576383801073E-2</v>
      </c>
      <c r="AQ17" s="21">
        <v>-8.8112235422162302E-2</v>
      </c>
      <c r="AR17" s="21">
        <v>-1.67763286287568E-2</v>
      </c>
      <c r="AS17" s="21"/>
      <c r="AT17" s="21">
        <v>-0.27534834409821501</v>
      </c>
      <c r="AU17" s="21">
        <v>0.106750994880129</v>
      </c>
      <c r="AV17" s="21">
        <v>-9.7731612238187701E-2</v>
      </c>
      <c r="AW17" s="21">
        <v>-0.13982127457340199</v>
      </c>
      <c r="AX17" s="21">
        <v>3.95703866793874E-2</v>
      </c>
      <c r="AY17" s="21">
        <v>5.8713917104435999E-3</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0.18324365196105399</v>
      </c>
      <c r="D9" s="17">
        <v>0.211437374014631</v>
      </c>
      <c r="E9" s="17">
        <v>0.15376410939506799</v>
      </c>
      <c r="F9" s="17"/>
      <c r="G9" s="17">
        <v>0.243503936881768</v>
      </c>
      <c r="H9" s="17">
        <v>0.24082266496875601</v>
      </c>
      <c r="I9" s="17">
        <v>0.257751804317711</v>
      </c>
      <c r="J9" s="17">
        <v>0.14504343117567101</v>
      </c>
      <c r="K9" s="17">
        <v>7.1224624465750397E-2</v>
      </c>
      <c r="L9" s="17">
        <v>0.126160867363213</v>
      </c>
      <c r="M9" s="17"/>
      <c r="N9" s="17">
        <v>0.19465568394416299</v>
      </c>
      <c r="O9" s="17">
        <v>0.145378095960494</v>
      </c>
      <c r="P9" s="17">
        <v>0.233669479234555</v>
      </c>
      <c r="Q9" s="17">
        <v>0.16714056992467</v>
      </c>
      <c r="R9" s="17"/>
      <c r="S9" s="17">
        <v>0.303939246024925</v>
      </c>
      <c r="T9" s="17">
        <v>7.6558190500102499E-2</v>
      </c>
      <c r="U9" s="17">
        <v>0.16235927727476801</v>
      </c>
      <c r="V9" s="17">
        <v>0.15512884950883299</v>
      </c>
      <c r="W9" s="17">
        <v>0.229414098160345</v>
      </c>
      <c r="X9" s="17">
        <v>0.236461670049429</v>
      </c>
      <c r="Y9" s="17">
        <v>0.19552547774947401</v>
      </c>
      <c r="Z9" s="17">
        <v>3.7799048829082499E-2</v>
      </c>
      <c r="AA9" s="17">
        <v>0.2075692216176</v>
      </c>
      <c r="AB9" s="17">
        <v>0.107431346537433</v>
      </c>
      <c r="AC9" s="17">
        <v>0.24313862600057601</v>
      </c>
      <c r="AD9" s="17">
        <v>0.126533938306991</v>
      </c>
      <c r="AE9" s="17"/>
      <c r="AF9" s="17">
        <v>0.15219517230003499</v>
      </c>
      <c r="AG9" s="17">
        <v>0.164330574979734</v>
      </c>
      <c r="AH9" s="17">
        <v>0.25257369736596602</v>
      </c>
      <c r="AI9" s="17"/>
      <c r="AJ9" s="17">
        <v>0.160143031547966</v>
      </c>
      <c r="AK9" s="17">
        <v>0.213416428383399</v>
      </c>
      <c r="AL9" s="17">
        <v>0.13184743421304901</v>
      </c>
      <c r="AM9" s="17">
        <v>0.37471117320054398</v>
      </c>
      <c r="AN9" s="17">
        <v>0.18697851889207401</v>
      </c>
      <c r="AO9" s="17"/>
      <c r="AP9" s="17">
        <v>0.21997735996882201</v>
      </c>
      <c r="AQ9" s="17">
        <v>0.218350022726573</v>
      </c>
      <c r="AR9" s="17">
        <v>0.25350253178024501</v>
      </c>
      <c r="AS9" s="17"/>
      <c r="AT9" s="17">
        <v>0.12163995291450901</v>
      </c>
      <c r="AU9" s="17">
        <v>0.22076995684206299</v>
      </c>
      <c r="AV9" s="17">
        <v>0.26272314016204001</v>
      </c>
      <c r="AW9" s="17">
        <v>0.12424002087212301</v>
      </c>
      <c r="AX9" s="17">
        <v>0.24466021085325701</v>
      </c>
      <c r="AY9" s="17">
        <v>0.221722031755723</v>
      </c>
    </row>
    <row r="10" spans="2:51" x14ac:dyDescent="0.35">
      <c r="B10" s="18" t="s">
        <v>383</v>
      </c>
      <c r="C10" s="17">
        <v>0.37173729073696798</v>
      </c>
      <c r="D10" s="17">
        <v>0.34942766311942902</v>
      </c>
      <c r="E10" s="17">
        <v>0.39265339357673101</v>
      </c>
      <c r="F10" s="17"/>
      <c r="G10" s="17">
        <v>0.443660224003743</v>
      </c>
      <c r="H10" s="17">
        <v>0.43796128296427</v>
      </c>
      <c r="I10" s="17">
        <v>0.35715459401445898</v>
      </c>
      <c r="J10" s="17">
        <v>0.37637600011953098</v>
      </c>
      <c r="K10" s="17">
        <v>0.35650114524216198</v>
      </c>
      <c r="L10" s="17">
        <v>0.28830364970877598</v>
      </c>
      <c r="M10" s="17"/>
      <c r="N10" s="17">
        <v>0.411269426948009</v>
      </c>
      <c r="O10" s="17">
        <v>0.42657048356211302</v>
      </c>
      <c r="P10" s="17">
        <v>0.28706903717728799</v>
      </c>
      <c r="Q10" s="17">
        <v>0.34049581469663598</v>
      </c>
      <c r="R10" s="17"/>
      <c r="S10" s="17">
        <v>0.33969136374340902</v>
      </c>
      <c r="T10" s="17">
        <v>0.37186441293551598</v>
      </c>
      <c r="U10" s="17">
        <v>0.38894458234442397</v>
      </c>
      <c r="V10" s="17">
        <v>0.41277223156552101</v>
      </c>
      <c r="W10" s="17">
        <v>0.30276912697055802</v>
      </c>
      <c r="X10" s="17">
        <v>0.32686215434146998</v>
      </c>
      <c r="Y10" s="17">
        <v>0.35136323776286699</v>
      </c>
      <c r="Z10" s="17">
        <v>0.55537510689075598</v>
      </c>
      <c r="AA10" s="17">
        <v>0.30657761611850898</v>
      </c>
      <c r="AB10" s="17">
        <v>0.43825656336797097</v>
      </c>
      <c r="AC10" s="17">
        <v>0.337974351115302</v>
      </c>
      <c r="AD10" s="17">
        <v>0.52531004202051501</v>
      </c>
      <c r="AE10" s="17"/>
      <c r="AF10" s="17">
        <v>0.32855470450227497</v>
      </c>
      <c r="AG10" s="17">
        <v>0.39065983449975999</v>
      </c>
      <c r="AH10" s="17">
        <v>0.36596302619405202</v>
      </c>
      <c r="AI10" s="17"/>
      <c r="AJ10" s="17">
        <v>0.33544703874052001</v>
      </c>
      <c r="AK10" s="17">
        <v>0.38363791080173298</v>
      </c>
      <c r="AL10" s="17">
        <v>0.40175405915460699</v>
      </c>
      <c r="AM10" s="17">
        <v>0.48473789377588999</v>
      </c>
      <c r="AN10" s="17">
        <v>0.39508288265286101</v>
      </c>
      <c r="AO10" s="17"/>
      <c r="AP10" s="17">
        <v>0.38436863888948097</v>
      </c>
      <c r="AQ10" s="17">
        <v>0.39494885409036701</v>
      </c>
      <c r="AR10" s="17">
        <v>0.33588335151927001</v>
      </c>
      <c r="AS10" s="17"/>
      <c r="AT10" s="17">
        <v>0.36770287879576202</v>
      </c>
      <c r="AU10" s="17">
        <v>0.37823921647946301</v>
      </c>
      <c r="AV10" s="17">
        <v>0.29742601372008598</v>
      </c>
      <c r="AW10" s="17">
        <v>0.39519884623172102</v>
      </c>
      <c r="AX10" s="17">
        <v>0.36285449664924202</v>
      </c>
      <c r="AY10" s="17">
        <v>0.47161849220248098</v>
      </c>
    </row>
    <row r="11" spans="2:51" x14ac:dyDescent="0.35">
      <c r="B11" s="18" t="s">
        <v>384</v>
      </c>
      <c r="C11" s="17">
        <v>0.25343611247819497</v>
      </c>
      <c r="D11" s="17">
        <v>0.226299312387611</v>
      </c>
      <c r="E11" s="17">
        <v>0.28121217223920297</v>
      </c>
      <c r="F11" s="17"/>
      <c r="G11" s="17">
        <v>0.184432158298827</v>
      </c>
      <c r="H11" s="17">
        <v>0.23435120040235299</v>
      </c>
      <c r="I11" s="17">
        <v>0.23613407289295499</v>
      </c>
      <c r="J11" s="17">
        <v>0.244315482197037</v>
      </c>
      <c r="K11" s="17">
        <v>0.33467051110438201</v>
      </c>
      <c r="L11" s="17">
        <v>0.295837345875472</v>
      </c>
      <c r="M11" s="17"/>
      <c r="N11" s="17">
        <v>0.27508408223696601</v>
      </c>
      <c r="O11" s="17">
        <v>0.25725667932726398</v>
      </c>
      <c r="P11" s="17">
        <v>0.236290680934057</v>
      </c>
      <c r="Q11" s="17">
        <v>0.24213538412299901</v>
      </c>
      <c r="R11" s="17"/>
      <c r="S11" s="17">
        <v>0.232603390778481</v>
      </c>
      <c r="T11" s="17">
        <v>0.317346016035218</v>
      </c>
      <c r="U11" s="17">
        <v>0.162684287320498</v>
      </c>
      <c r="V11" s="17">
        <v>0.216321006221951</v>
      </c>
      <c r="W11" s="17">
        <v>0.27069623143111798</v>
      </c>
      <c r="X11" s="17">
        <v>0.28413646160556899</v>
      </c>
      <c r="Y11" s="17">
        <v>0.304375423677892</v>
      </c>
      <c r="Z11" s="17">
        <v>0.236239019595401</v>
      </c>
      <c r="AA11" s="17">
        <v>0.32737984728955799</v>
      </c>
      <c r="AB11" s="17">
        <v>0.195938561899615</v>
      </c>
      <c r="AC11" s="17">
        <v>0.26305006538773701</v>
      </c>
      <c r="AD11" s="17">
        <v>0.11759842548013701</v>
      </c>
      <c r="AE11" s="17"/>
      <c r="AF11" s="17">
        <v>0.26736688161570799</v>
      </c>
      <c r="AG11" s="17">
        <v>0.28795009277894801</v>
      </c>
      <c r="AH11" s="17">
        <v>0.179759016721762</v>
      </c>
      <c r="AI11" s="17"/>
      <c r="AJ11" s="17">
        <v>0.25445686181622301</v>
      </c>
      <c r="AK11" s="17">
        <v>0.268531883904017</v>
      </c>
      <c r="AL11" s="17">
        <v>0.36934680647312901</v>
      </c>
      <c r="AM11" s="17">
        <v>0</v>
      </c>
      <c r="AN11" s="17">
        <v>0.199754420438228</v>
      </c>
      <c r="AO11" s="17"/>
      <c r="AP11" s="17">
        <v>0.245850966055775</v>
      </c>
      <c r="AQ11" s="17">
        <v>0.246698471703131</v>
      </c>
      <c r="AR11" s="17">
        <v>0.27521732826388501</v>
      </c>
      <c r="AS11" s="17"/>
      <c r="AT11" s="17">
        <v>0.246845923302044</v>
      </c>
      <c r="AU11" s="17">
        <v>0.25371250168653497</v>
      </c>
      <c r="AV11" s="17">
        <v>0.240951810223927</v>
      </c>
      <c r="AW11" s="17">
        <v>0.215873684986187</v>
      </c>
      <c r="AX11" s="17">
        <v>0.27785710756591803</v>
      </c>
      <c r="AY11" s="17">
        <v>0.26428010630095999</v>
      </c>
    </row>
    <row r="12" spans="2:51" x14ac:dyDescent="0.35">
      <c r="B12" s="18" t="s">
        <v>385</v>
      </c>
      <c r="C12" s="17">
        <v>6.6693095916523407E-2</v>
      </c>
      <c r="D12" s="17">
        <v>8.46429324857082E-2</v>
      </c>
      <c r="E12" s="17">
        <v>4.98467489961847E-2</v>
      </c>
      <c r="F12" s="17"/>
      <c r="G12" s="17">
        <v>8.5769947151299E-2</v>
      </c>
      <c r="H12" s="17">
        <v>3.1056620244065899E-2</v>
      </c>
      <c r="I12" s="17">
        <v>6.1444579087401002E-2</v>
      </c>
      <c r="J12" s="17">
        <v>6.8545122592079996E-2</v>
      </c>
      <c r="K12" s="17">
        <v>8.3094676786429206E-2</v>
      </c>
      <c r="L12" s="17">
        <v>7.0787046718536903E-2</v>
      </c>
      <c r="M12" s="17"/>
      <c r="N12" s="17">
        <v>4.0820516549184498E-2</v>
      </c>
      <c r="O12" s="17">
        <v>7.9687744834917001E-2</v>
      </c>
      <c r="P12" s="17">
        <v>9.3091816452243195E-2</v>
      </c>
      <c r="Q12" s="17">
        <v>5.7138052266787698E-2</v>
      </c>
      <c r="R12" s="17"/>
      <c r="S12" s="17">
        <v>3.2458859230458798E-2</v>
      </c>
      <c r="T12" s="17">
        <v>2.87526340785987E-2</v>
      </c>
      <c r="U12" s="17">
        <v>0.13536288684606701</v>
      </c>
      <c r="V12" s="17">
        <v>7.6387733577060496E-2</v>
      </c>
      <c r="W12" s="17">
        <v>8.94435226014961E-2</v>
      </c>
      <c r="X12" s="17">
        <v>7.9968250540333602E-2</v>
      </c>
      <c r="Y12" s="17">
        <v>4.28311119156259E-2</v>
      </c>
      <c r="Z12" s="17">
        <v>0.13747657804791999</v>
      </c>
      <c r="AA12" s="17">
        <v>4.7933398808117797E-2</v>
      </c>
      <c r="AB12" s="17">
        <v>6.7797978447268495E-2</v>
      </c>
      <c r="AC12" s="17">
        <v>4.8864896859634903E-2</v>
      </c>
      <c r="AD12" s="17">
        <v>0.119189261131604</v>
      </c>
      <c r="AE12" s="17"/>
      <c r="AF12" s="17">
        <v>7.2794124768912893E-2</v>
      </c>
      <c r="AG12" s="17">
        <v>4.5790118347813998E-2</v>
      </c>
      <c r="AH12" s="17">
        <v>0.101570230462497</v>
      </c>
      <c r="AI12" s="17"/>
      <c r="AJ12" s="17">
        <v>6.6578146757087203E-2</v>
      </c>
      <c r="AK12" s="17">
        <v>5.9931633381750303E-2</v>
      </c>
      <c r="AL12" s="17">
        <v>0</v>
      </c>
      <c r="AM12" s="17">
        <v>0</v>
      </c>
      <c r="AN12" s="17">
        <v>9.4277693458549E-2</v>
      </c>
      <c r="AO12" s="17"/>
      <c r="AP12" s="17">
        <v>3.7563231339830701E-2</v>
      </c>
      <c r="AQ12" s="17">
        <v>5.6200185348237598E-2</v>
      </c>
      <c r="AR12" s="17">
        <v>5.9134888539161198E-2</v>
      </c>
      <c r="AS12" s="17"/>
      <c r="AT12" s="17">
        <v>7.93279435913367E-2</v>
      </c>
      <c r="AU12" s="17">
        <v>5.9181617959357898E-2</v>
      </c>
      <c r="AV12" s="17">
        <v>9.1628351051349893E-2</v>
      </c>
      <c r="AW12" s="17">
        <v>9.6033574866329505E-2</v>
      </c>
      <c r="AX12" s="17">
        <v>3.8349555468086799E-2</v>
      </c>
      <c r="AY12" s="17">
        <v>4.2379369740835601E-2</v>
      </c>
    </row>
    <row r="13" spans="2:51" x14ac:dyDescent="0.35">
      <c r="B13" s="18" t="s">
        <v>386</v>
      </c>
      <c r="C13" s="17">
        <v>7.9819811503222607E-2</v>
      </c>
      <c r="D13" s="17">
        <v>9.4449469760345697E-2</v>
      </c>
      <c r="E13" s="17">
        <v>6.6255385800667393E-2</v>
      </c>
      <c r="F13" s="17"/>
      <c r="G13" s="17">
        <v>2.1457525483369499E-2</v>
      </c>
      <c r="H13" s="17">
        <v>2.6323627523105301E-2</v>
      </c>
      <c r="I13" s="17">
        <v>5.7813731185302301E-2</v>
      </c>
      <c r="J13" s="17">
        <v>7.5030230594146E-2</v>
      </c>
      <c r="K13" s="17">
        <v>0.13121462385027999</v>
      </c>
      <c r="L13" s="17">
        <v>0.15711863919121999</v>
      </c>
      <c r="M13" s="17"/>
      <c r="N13" s="17">
        <v>7.0987822417129795E-2</v>
      </c>
      <c r="O13" s="17">
        <v>5.9050320435153299E-2</v>
      </c>
      <c r="P13" s="17">
        <v>7.6599476647334505E-2</v>
      </c>
      <c r="Q13" s="17">
        <v>0.116592891551433</v>
      </c>
      <c r="R13" s="17"/>
      <c r="S13" s="17">
        <v>3.7527677454775303E-2</v>
      </c>
      <c r="T13" s="17">
        <v>0.13446917440592099</v>
      </c>
      <c r="U13" s="17">
        <v>9.4310488513059301E-2</v>
      </c>
      <c r="V13" s="17">
        <v>0.109155655147835</v>
      </c>
      <c r="W13" s="17">
        <v>4.4959816125911399E-2</v>
      </c>
      <c r="X13" s="17">
        <v>3.7452274017062498E-2</v>
      </c>
      <c r="Y13" s="17">
        <v>8.4916592801008495E-2</v>
      </c>
      <c r="Z13" s="17">
        <v>3.3110246636840097E-2</v>
      </c>
      <c r="AA13" s="17">
        <v>5.6742314873590903E-2</v>
      </c>
      <c r="AB13" s="17">
        <v>0.13368495948985401</v>
      </c>
      <c r="AC13" s="17">
        <v>7.8888293727399306E-2</v>
      </c>
      <c r="AD13" s="17">
        <v>0.111368333060753</v>
      </c>
      <c r="AE13" s="17"/>
      <c r="AF13" s="17">
        <v>0.13732807111202699</v>
      </c>
      <c r="AG13" s="17">
        <v>6.9828077687805204E-2</v>
      </c>
      <c r="AH13" s="17">
        <v>2.8600518529557199E-2</v>
      </c>
      <c r="AI13" s="17"/>
      <c r="AJ13" s="17">
        <v>0.12386194418212</v>
      </c>
      <c r="AK13" s="17">
        <v>4.7414695333131099E-2</v>
      </c>
      <c r="AL13" s="17">
        <v>6.5017882263895002E-2</v>
      </c>
      <c r="AM13" s="17">
        <v>0.140550933023566</v>
      </c>
      <c r="AN13" s="17">
        <v>6.2452667145570802E-2</v>
      </c>
      <c r="AO13" s="17"/>
      <c r="AP13" s="17">
        <v>7.0051385399992894E-2</v>
      </c>
      <c r="AQ13" s="17">
        <v>6.1497218321826301E-2</v>
      </c>
      <c r="AR13" s="17">
        <v>7.6261899897439103E-2</v>
      </c>
      <c r="AS13" s="17"/>
      <c r="AT13" s="17">
        <v>0.14311713949202501</v>
      </c>
      <c r="AU13" s="17">
        <v>4.3984481565770499E-2</v>
      </c>
      <c r="AV13" s="17">
        <v>4.3669906387274797E-2</v>
      </c>
      <c r="AW13" s="17">
        <v>0.100855218697116</v>
      </c>
      <c r="AX13" s="17">
        <v>3.0881227210071801E-2</v>
      </c>
      <c r="AY13" s="17">
        <v>0</v>
      </c>
    </row>
    <row r="14" spans="2:51" x14ac:dyDescent="0.35">
      <c r="B14" s="18" t="s">
        <v>72</v>
      </c>
      <c r="C14" s="17">
        <v>4.5070037404037103E-2</v>
      </c>
      <c r="D14" s="17">
        <v>3.3743248232275098E-2</v>
      </c>
      <c r="E14" s="17">
        <v>5.6268189992146202E-2</v>
      </c>
      <c r="F14" s="17"/>
      <c r="G14" s="17">
        <v>2.1176208180993E-2</v>
      </c>
      <c r="H14" s="17">
        <v>2.9484603897449502E-2</v>
      </c>
      <c r="I14" s="17">
        <v>2.9701218502171899E-2</v>
      </c>
      <c r="J14" s="17">
        <v>9.0689733321534294E-2</v>
      </c>
      <c r="K14" s="17">
        <v>2.3294418550995899E-2</v>
      </c>
      <c r="L14" s="17">
        <v>6.1792451142781098E-2</v>
      </c>
      <c r="M14" s="17"/>
      <c r="N14" s="17">
        <v>7.1824679045482398E-3</v>
      </c>
      <c r="O14" s="17">
        <v>3.2056675880058602E-2</v>
      </c>
      <c r="P14" s="17">
        <v>7.3279509554521893E-2</v>
      </c>
      <c r="Q14" s="17">
        <v>7.6497287437474595E-2</v>
      </c>
      <c r="R14" s="17"/>
      <c r="S14" s="17">
        <v>5.3779462767951002E-2</v>
      </c>
      <c r="T14" s="17">
        <v>7.1009572044643907E-2</v>
      </c>
      <c r="U14" s="17">
        <v>5.6338477701183498E-2</v>
      </c>
      <c r="V14" s="17">
        <v>3.02345239787997E-2</v>
      </c>
      <c r="W14" s="17">
        <v>6.2717204710571295E-2</v>
      </c>
      <c r="X14" s="17">
        <v>3.5119189446135103E-2</v>
      </c>
      <c r="Y14" s="17">
        <v>2.09881560931327E-2</v>
      </c>
      <c r="Z14" s="17">
        <v>0</v>
      </c>
      <c r="AA14" s="17">
        <v>5.3797601292624703E-2</v>
      </c>
      <c r="AB14" s="17">
        <v>5.68905902578586E-2</v>
      </c>
      <c r="AC14" s="17">
        <v>2.8083766909350799E-2</v>
      </c>
      <c r="AD14" s="17">
        <v>0</v>
      </c>
      <c r="AE14" s="17"/>
      <c r="AF14" s="17">
        <v>4.17610457010417E-2</v>
      </c>
      <c r="AG14" s="17">
        <v>4.1441301705939002E-2</v>
      </c>
      <c r="AH14" s="17">
        <v>7.1533510726165303E-2</v>
      </c>
      <c r="AI14" s="17"/>
      <c r="AJ14" s="17">
        <v>5.9512976956083402E-2</v>
      </c>
      <c r="AK14" s="17">
        <v>2.7067448195970199E-2</v>
      </c>
      <c r="AL14" s="17">
        <v>3.2033817895319297E-2</v>
      </c>
      <c r="AM14" s="17">
        <v>0</v>
      </c>
      <c r="AN14" s="17">
        <v>6.1453817412716799E-2</v>
      </c>
      <c r="AO14" s="17"/>
      <c r="AP14" s="17">
        <v>4.21884183460981E-2</v>
      </c>
      <c r="AQ14" s="17">
        <v>2.2305247809865598E-2</v>
      </c>
      <c r="AR14" s="17">
        <v>0</v>
      </c>
      <c r="AS14" s="17"/>
      <c r="AT14" s="17">
        <v>4.1366161904323302E-2</v>
      </c>
      <c r="AU14" s="17">
        <v>4.4112225466810803E-2</v>
      </c>
      <c r="AV14" s="17">
        <v>6.3600778455322804E-2</v>
      </c>
      <c r="AW14" s="17">
        <v>6.7798654346523907E-2</v>
      </c>
      <c r="AX14" s="17">
        <v>4.5397402253424798E-2</v>
      </c>
      <c r="AY14" s="17">
        <v>0</v>
      </c>
    </row>
    <row r="15" spans="2:51" x14ac:dyDescent="0.35">
      <c r="B15" s="31" t="s">
        <v>387</v>
      </c>
      <c r="C15" s="20">
        <v>0.55498094269802201</v>
      </c>
      <c r="D15" s="20">
        <v>0.56086503713406</v>
      </c>
      <c r="E15" s="20">
        <v>0.54641750297179803</v>
      </c>
      <c r="F15" s="20"/>
      <c r="G15" s="20">
        <v>0.68716416088551202</v>
      </c>
      <c r="H15" s="20">
        <v>0.67878394793302699</v>
      </c>
      <c r="I15" s="20">
        <v>0.61490639833216998</v>
      </c>
      <c r="J15" s="20">
        <v>0.52141943129520296</v>
      </c>
      <c r="K15" s="20">
        <v>0.42772576970791298</v>
      </c>
      <c r="L15" s="20">
        <v>0.41446451707199</v>
      </c>
      <c r="M15" s="20"/>
      <c r="N15" s="20">
        <v>0.60592511089217205</v>
      </c>
      <c r="O15" s="20">
        <v>0.57194857952260703</v>
      </c>
      <c r="P15" s="20">
        <v>0.52073851641184299</v>
      </c>
      <c r="Q15" s="20">
        <v>0.507636384621306</v>
      </c>
      <c r="R15" s="20"/>
      <c r="S15" s="20">
        <v>0.64363060976833397</v>
      </c>
      <c r="T15" s="20">
        <v>0.44842260343561802</v>
      </c>
      <c r="U15" s="20">
        <v>0.55130385961919204</v>
      </c>
      <c r="V15" s="20">
        <v>0.567901081074353</v>
      </c>
      <c r="W15" s="20">
        <v>0.53218322513090299</v>
      </c>
      <c r="X15" s="20">
        <v>0.56332382439090001</v>
      </c>
      <c r="Y15" s="20">
        <v>0.54688871551234097</v>
      </c>
      <c r="Z15" s="20">
        <v>0.593174155719839</v>
      </c>
      <c r="AA15" s="20">
        <v>0.51414683773610903</v>
      </c>
      <c r="AB15" s="20">
        <v>0.54568790990540395</v>
      </c>
      <c r="AC15" s="20">
        <v>0.58111297711587795</v>
      </c>
      <c r="AD15" s="20">
        <v>0.65184398032750601</v>
      </c>
      <c r="AE15" s="20"/>
      <c r="AF15" s="20">
        <v>0.48074987680231002</v>
      </c>
      <c r="AG15" s="20">
        <v>0.55499040947949396</v>
      </c>
      <c r="AH15" s="20">
        <v>0.61853672356001799</v>
      </c>
      <c r="AI15" s="20"/>
      <c r="AJ15" s="20">
        <v>0.49559007028848601</v>
      </c>
      <c r="AK15" s="20">
        <v>0.59705433918513195</v>
      </c>
      <c r="AL15" s="20">
        <v>0.53360149336765605</v>
      </c>
      <c r="AM15" s="20">
        <v>0.85944906697643397</v>
      </c>
      <c r="AN15" s="20">
        <v>0.58206140154493502</v>
      </c>
      <c r="AO15" s="20"/>
      <c r="AP15" s="20">
        <v>0.60434599885830298</v>
      </c>
      <c r="AQ15" s="20">
        <v>0.61329887681693995</v>
      </c>
      <c r="AR15" s="20">
        <v>0.58938588329951502</v>
      </c>
      <c r="AS15" s="20"/>
      <c r="AT15" s="20">
        <v>0.48934283171027099</v>
      </c>
      <c r="AU15" s="20">
        <v>0.59900917332152603</v>
      </c>
      <c r="AV15" s="20">
        <v>0.56014915388212605</v>
      </c>
      <c r="AW15" s="20">
        <v>0.51943886710384402</v>
      </c>
      <c r="AX15" s="20">
        <v>0.60751470750249903</v>
      </c>
      <c r="AY15" s="20">
        <v>0.693340523958204</v>
      </c>
    </row>
    <row r="16" spans="2:51" x14ac:dyDescent="0.35">
      <c r="B16" s="18" t="s">
        <v>388</v>
      </c>
      <c r="C16" s="20">
        <v>0.14651290741974601</v>
      </c>
      <c r="D16" s="20">
        <v>0.17909240224605399</v>
      </c>
      <c r="E16" s="20">
        <v>0.116102134796852</v>
      </c>
      <c r="F16" s="20"/>
      <c r="G16" s="20">
        <v>0.107227472634669</v>
      </c>
      <c r="H16" s="20">
        <v>5.7380247767171197E-2</v>
      </c>
      <c r="I16" s="20">
        <v>0.11925831027270301</v>
      </c>
      <c r="J16" s="20">
        <v>0.143575353186226</v>
      </c>
      <c r="K16" s="20">
        <v>0.214309300636709</v>
      </c>
      <c r="L16" s="20">
        <v>0.22790568590975699</v>
      </c>
      <c r="M16" s="20"/>
      <c r="N16" s="20">
        <v>0.11180833896631399</v>
      </c>
      <c r="O16" s="20">
        <v>0.13873806527006999</v>
      </c>
      <c r="P16" s="20">
        <v>0.16969129309957801</v>
      </c>
      <c r="Q16" s="20">
        <v>0.17373094381822099</v>
      </c>
      <c r="R16" s="20"/>
      <c r="S16" s="20">
        <v>6.9986536685234094E-2</v>
      </c>
      <c r="T16" s="20">
        <v>0.16322180848452</v>
      </c>
      <c r="U16" s="20">
        <v>0.22967337535912599</v>
      </c>
      <c r="V16" s="20">
        <v>0.18554338872489601</v>
      </c>
      <c r="W16" s="20">
        <v>0.13440333872740801</v>
      </c>
      <c r="X16" s="20">
        <v>0.117420524557396</v>
      </c>
      <c r="Y16" s="20">
        <v>0.12774770471663399</v>
      </c>
      <c r="Z16" s="20">
        <v>0.17058682468476</v>
      </c>
      <c r="AA16" s="20">
        <v>0.104675713681709</v>
      </c>
      <c r="AB16" s="20">
        <v>0.20148293793712199</v>
      </c>
      <c r="AC16" s="20">
        <v>0.12775319058703399</v>
      </c>
      <c r="AD16" s="20">
        <v>0.230557594192357</v>
      </c>
      <c r="AE16" s="20"/>
      <c r="AF16" s="20">
        <v>0.21012219588094</v>
      </c>
      <c r="AG16" s="20">
        <v>0.115618196035619</v>
      </c>
      <c r="AH16" s="20">
        <v>0.130170748992054</v>
      </c>
      <c r="AI16" s="20"/>
      <c r="AJ16" s="20">
        <v>0.190440090939207</v>
      </c>
      <c r="AK16" s="20">
        <v>0.10734632871488101</v>
      </c>
      <c r="AL16" s="20">
        <v>6.5017882263895002E-2</v>
      </c>
      <c r="AM16" s="20">
        <v>0.140550933023566</v>
      </c>
      <c r="AN16" s="20">
        <v>0.15673036060411999</v>
      </c>
      <c r="AO16" s="20"/>
      <c r="AP16" s="20">
        <v>0.107614616739824</v>
      </c>
      <c r="AQ16" s="20">
        <v>0.117697403670064</v>
      </c>
      <c r="AR16" s="20">
        <v>0.1353967884366</v>
      </c>
      <c r="AS16" s="20"/>
      <c r="AT16" s="20">
        <v>0.222445083083362</v>
      </c>
      <c r="AU16" s="20">
        <v>0.10316609952512799</v>
      </c>
      <c r="AV16" s="20">
        <v>0.135298257438625</v>
      </c>
      <c r="AW16" s="20">
        <v>0.19688879356344499</v>
      </c>
      <c r="AX16" s="20">
        <v>6.9230782678158603E-2</v>
      </c>
      <c r="AY16" s="20">
        <v>4.2379369740835601E-2</v>
      </c>
    </row>
    <row r="17" spans="2:51" x14ac:dyDescent="0.35">
      <c r="B17" s="18" t="s">
        <v>86</v>
      </c>
      <c r="C17" s="21">
        <v>0.40846803527827602</v>
      </c>
      <c r="D17" s="21">
        <v>0.381772634888006</v>
      </c>
      <c r="E17" s="21">
        <v>0.43031536817494598</v>
      </c>
      <c r="F17" s="21"/>
      <c r="G17" s="21">
        <v>0.57993668825084299</v>
      </c>
      <c r="H17" s="21">
        <v>0.621403700165855</v>
      </c>
      <c r="I17" s="21">
        <v>0.49564808805946697</v>
      </c>
      <c r="J17" s="21">
        <v>0.37784407810897702</v>
      </c>
      <c r="K17" s="21">
        <v>0.21341646907120401</v>
      </c>
      <c r="L17" s="21">
        <v>0.18655883116223199</v>
      </c>
      <c r="M17" s="21"/>
      <c r="N17" s="21">
        <v>0.49411677192585701</v>
      </c>
      <c r="O17" s="21">
        <v>0.43321051425253698</v>
      </c>
      <c r="P17" s="21">
        <v>0.35104722331226501</v>
      </c>
      <c r="Q17" s="21">
        <v>0.33390544080308499</v>
      </c>
      <c r="R17" s="21"/>
      <c r="S17" s="21">
        <v>0.57364407308309995</v>
      </c>
      <c r="T17" s="21">
        <v>0.28520079495109801</v>
      </c>
      <c r="U17" s="21">
        <v>0.32163048426006602</v>
      </c>
      <c r="V17" s="21">
        <v>0.38235769234945799</v>
      </c>
      <c r="W17" s="21">
        <v>0.39777988640349599</v>
      </c>
      <c r="X17" s="21">
        <v>0.44590329983350402</v>
      </c>
      <c r="Y17" s="21">
        <v>0.41914101079570698</v>
      </c>
      <c r="Z17" s="21">
        <v>0.42258733103507901</v>
      </c>
      <c r="AA17" s="21">
        <v>0.4094711240544</v>
      </c>
      <c r="AB17" s="21">
        <v>0.34420497196828198</v>
      </c>
      <c r="AC17" s="21">
        <v>0.45335978652884401</v>
      </c>
      <c r="AD17" s="21">
        <v>0.42128638613514902</v>
      </c>
      <c r="AE17" s="21"/>
      <c r="AF17" s="21">
        <v>0.27062768092137102</v>
      </c>
      <c r="AG17" s="21">
        <v>0.439372213443874</v>
      </c>
      <c r="AH17" s="21">
        <v>0.48836597456796399</v>
      </c>
      <c r="AI17" s="21"/>
      <c r="AJ17" s="21">
        <v>0.30514997934927801</v>
      </c>
      <c r="AK17" s="21">
        <v>0.48970801047024998</v>
      </c>
      <c r="AL17" s="21">
        <v>0.46858361110376101</v>
      </c>
      <c r="AM17" s="21">
        <v>0.71889813395286695</v>
      </c>
      <c r="AN17" s="21">
        <v>0.42533104094081498</v>
      </c>
      <c r="AO17" s="21"/>
      <c r="AP17" s="21">
        <v>0.49673138211848</v>
      </c>
      <c r="AQ17" s="21">
        <v>0.49560147314687603</v>
      </c>
      <c r="AR17" s="21">
        <v>0.453989094862914</v>
      </c>
      <c r="AS17" s="21"/>
      <c r="AT17" s="21">
        <v>0.26689774862690901</v>
      </c>
      <c r="AU17" s="21">
        <v>0.49584307379639803</v>
      </c>
      <c r="AV17" s="21">
        <v>0.42485089644350099</v>
      </c>
      <c r="AW17" s="21">
        <v>0.322550073540399</v>
      </c>
      <c r="AX17" s="21">
        <v>0.53828392482433995</v>
      </c>
      <c r="AY17" s="21">
        <v>0.650961154217369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9.1169650399933397E-2</v>
      </c>
      <c r="D9" s="17">
        <v>0.115509863072907</v>
      </c>
      <c r="E9" s="17">
        <v>6.8330558180493203E-2</v>
      </c>
      <c r="F9" s="17"/>
      <c r="G9" s="17">
        <v>0.148085744079299</v>
      </c>
      <c r="H9" s="17">
        <v>8.9050735378338006E-2</v>
      </c>
      <c r="I9" s="17">
        <v>0.121119098729473</v>
      </c>
      <c r="J9" s="17">
        <v>7.6593630034538604E-2</v>
      </c>
      <c r="K9" s="17">
        <v>8.5090435900219696E-2</v>
      </c>
      <c r="L9" s="17">
        <v>3.6781477928786901E-2</v>
      </c>
      <c r="M9" s="17"/>
      <c r="N9" s="17">
        <v>8.9861938823165802E-2</v>
      </c>
      <c r="O9" s="17">
        <v>0.12106638979332</v>
      </c>
      <c r="P9" s="17">
        <v>7.0831949097410807E-2</v>
      </c>
      <c r="Q9" s="17">
        <v>7.8475647131530005E-2</v>
      </c>
      <c r="R9" s="17"/>
      <c r="S9" s="17">
        <v>0.17133555456085101</v>
      </c>
      <c r="T9" s="17">
        <v>6.2325892348255502E-2</v>
      </c>
      <c r="U9" s="17">
        <v>9.1897827993460204E-2</v>
      </c>
      <c r="V9" s="17">
        <v>9.6472722993526203E-2</v>
      </c>
      <c r="W9" s="17">
        <v>8.3439995811730797E-2</v>
      </c>
      <c r="X9" s="17">
        <v>0.12752593804648299</v>
      </c>
      <c r="Y9" s="17">
        <v>8.29613282022722E-2</v>
      </c>
      <c r="Z9" s="17">
        <v>3.7119700351149101E-2</v>
      </c>
      <c r="AA9" s="17">
        <v>8.6219253151125996E-2</v>
      </c>
      <c r="AB9" s="17">
        <v>2.2673209202998101E-2</v>
      </c>
      <c r="AC9" s="17">
        <v>7.9665768485336894E-2</v>
      </c>
      <c r="AD9" s="17">
        <v>5.8209748509296097E-2</v>
      </c>
      <c r="AE9" s="17"/>
      <c r="AF9" s="17">
        <v>9.7637776014770902E-2</v>
      </c>
      <c r="AG9" s="17">
        <v>8.0988495028698301E-2</v>
      </c>
      <c r="AH9" s="17">
        <v>9.8141981651038601E-2</v>
      </c>
      <c r="AI9" s="17"/>
      <c r="AJ9" s="17">
        <v>8.3837345213567796E-2</v>
      </c>
      <c r="AK9" s="17">
        <v>9.5022182236678701E-2</v>
      </c>
      <c r="AL9" s="17">
        <v>9.8161947345635395E-2</v>
      </c>
      <c r="AM9" s="17">
        <v>0</v>
      </c>
      <c r="AN9" s="17">
        <v>0.100554020455474</v>
      </c>
      <c r="AO9" s="17"/>
      <c r="AP9" s="17">
        <v>0.135550545137685</v>
      </c>
      <c r="AQ9" s="17">
        <v>0.101582395534558</v>
      </c>
      <c r="AR9" s="17">
        <v>0.12571751801214101</v>
      </c>
      <c r="AS9" s="17"/>
      <c r="AT9" s="17">
        <v>6.8141931324690902E-2</v>
      </c>
      <c r="AU9" s="17">
        <v>7.8655390859249705E-2</v>
      </c>
      <c r="AV9" s="17">
        <v>0.101993896960344</v>
      </c>
      <c r="AW9" s="17">
        <v>0.12774842206739601</v>
      </c>
      <c r="AX9" s="17">
        <v>0.13617359736919901</v>
      </c>
      <c r="AY9" s="17">
        <v>0</v>
      </c>
    </row>
    <row r="10" spans="2:51" x14ac:dyDescent="0.35">
      <c r="B10" s="18" t="s">
        <v>383</v>
      </c>
      <c r="C10" s="17">
        <v>0.307862409097864</v>
      </c>
      <c r="D10" s="17">
        <v>0.29515781614368902</v>
      </c>
      <c r="E10" s="17">
        <v>0.31911544853586299</v>
      </c>
      <c r="F10" s="17"/>
      <c r="G10" s="17">
        <v>0.38126764347779901</v>
      </c>
      <c r="H10" s="17">
        <v>0.29549006409119799</v>
      </c>
      <c r="I10" s="17">
        <v>0.34222290842743802</v>
      </c>
      <c r="J10" s="17">
        <v>0.34921508353075598</v>
      </c>
      <c r="K10" s="17">
        <v>0.28165425968815899</v>
      </c>
      <c r="L10" s="17">
        <v>0.20617615649513699</v>
      </c>
      <c r="M10" s="17"/>
      <c r="N10" s="17">
        <v>0.292100215788059</v>
      </c>
      <c r="O10" s="17">
        <v>0.309509183376313</v>
      </c>
      <c r="P10" s="17">
        <v>0.30461613087626999</v>
      </c>
      <c r="Q10" s="17">
        <v>0.32862032022495202</v>
      </c>
      <c r="R10" s="17"/>
      <c r="S10" s="17">
        <v>0.28110156482326298</v>
      </c>
      <c r="T10" s="17">
        <v>0.27291546233189301</v>
      </c>
      <c r="U10" s="17">
        <v>0.22854949101459099</v>
      </c>
      <c r="V10" s="17">
        <v>0.23282295992820601</v>
      </c>
      <c r="W10" s="17">
        <v>0.377806957885297</v>
      </c>
      <c r="X10" s="17">
        <v>0.42545632720805698</v>
      </c>
      <c r="Y10" s="17">
        <v>0.13038669443298401</v>
      </c>
      <c r="Z10" s="17">
        <v>0.43744127954328799</v>
      </c>
      <c r="AA10" s="17">
        <v>0.40464671734461699</v>
      </c>
      <c r="AB10" s="17">
        <v>0.27445543147426699</v>
      </c>
      <c r="AC10" s="17">
        <v>0.36286952895577901</v>
      </c>
      <c r="AD10" s="17">
        <v>0.37270864562228201</v>
      </c>
      <c r="AE10" s="17"/>
      <c r="AF10" s="17">
        <v>0.28722605727309802</v>
      </c>
      <c r="AG10" s="17">
        <v>0.27946211143243499</v>
      </c>
      <c r="AH10" s="17">
        <v>0.38679308452347999</v>
      </c>
      <c r="AI10" s="17"/>
      <c r="AJ10" s="17">
        <v>0.30226504129327703</v>
      </c>
      <c r="AK10" s="17">
        <v>0.29548205304820602</v>
      </c>
      <c r="AL10" s="17">
        <v>0.222499888863189</v>
      </c>
      <c r="AM10" s="17">
        <v>0.34089149154290799</v>
      </c>
      <c r="AN10" s="17">
        <v>0.35062155223443497</v>
      </c>
      <c r="AO10" s="17"/>
      <c r="AP10" s="17">
        <v>0.35479941227970802</v>
      </c>
      <c r="AQ10" s="17">
        <v>0.328566524658985</v>
      </c>
      <c r="AR10" s="17">
        <v>0.32038924250864398</v>
      </c>
      <c r="AS10" s="17"/>
      <c r="AT10" s="17">
        <v>0.27781858219862399</v>
      </c>
      <c r="AU10" s="17">
        <v>0.29099083580052199</v>
      </c>
      <c r="AV10" s="17">
        <v>0.43642225202714802</v>
      </c>
      <c r="AW10" s="17">
        <v>0.334376816286308</v>
      </c>
      <c r="AX10" s="17">
        <v>0.331900089667719</v>
      </c>
      <c r="AY10" s="17">
        <v>0.306883233897773</v>
      </c>
    </row>
    <row r="11" spans="2:51" x14ac:dyDescent="0.35">
      <c r="B11" s="18" t="s">
        <v>384</v>
      </c>
      <c r="C11" s="17">
        <v>0.27287238476062697</v>
      </c>
      <c r="D11" s="17">
        <v>0.26791053735097597</v>
      </c>
      <c r="E11" s="17">
        <v>0.27942666030255903</v>
      </c>
      <c r="F11" s="17"/>
      <c r="G11" s="17">
        <v>0.22879194464040201</v>
      </c>
      <c r="H11" s="17">
        <v>0.252225832796942</v>
      </c>
      <c r="I11" s="17">
        <v>0.21250109649370699</v>
      </c>
      <c r="J11" s="17">
        <v>0.26152672121788301</v>
      </c>
      <c r="K11" s="17">
        <v>0.40484309093079501</v>
      </c>
      <c r="L11" s="17">
        <v>0.30978965679641901</v>
      </c>
      <c r="M11" s="17"/>
      <c r="N11" s="17">
        <v>0.33879998677649298</v>
      </c>
      <c r="O11" s="17">
        <v>0.25428773546078598</v>
      </c>
      <c r="P11" s="17">
        <v>0.25717603182772097</v>
      </c>
      <c r="Q11" s="17">
        <v>0.229692332701599</v>
      </c>
      <c r="R11" s="17"/>
      <c r="S11" s="17">
        <v>0.28849790238873102</v>
      </c>
      <c r="T11" s="17">
        <v>0.35916092115607001</v>
      </c>
      <c r="U11" s="17">
        <v>0.32659804476538801</v>
      </c>
      <c r="V11" s="17">
        <v>0.24651134864905699</v>
      </c>
      <c r="W11" s="17">
        <v>0.241402484323961</v>
      </c>
      <c r="X11" s="17">
        <v>0.165544087349729</v>
      </c>
      <c r="Y11" s="17">
        <v>0.39089516885211301</v>
      </c>
      <c r="Z11" s="17">
        <v>0.30347199784514001</v>
      </c>
      <c r="AA11" s="17">
        <v>0.236354669778121</v>
      </c>
      <c r="AB11" s="17">
        <v>0.28559128121824501</v>
      </c>
      <c r="AC11" s="17">
        <v>0.16834480809430399</v>
      </c>
      <c r="AD11" s="17">
        <v>0.17813047008520999</v>
      </c>
      <c r="AE11" s="17"/>
      <c r="AF11" s="17">
        <v>0.25926958459792199</v>
      </c>
      <c r="AG11" s="17">
        <v>0.330445904393532</v>
      </c>
      <c r="AH11" s="17">
        <v>0.178237919584808</v>
      </c>
      <c r="AI11" s="17"/>
      <c r="AJ11" s="17">
        <v>0.26602355880213402</v>
      </c>
      <c r="AK11" s="17">
        <v>0.31471334031610598</v>
      </c>
      <c r="AL11" s="17">
        <v>0.44202575948648298</v>
      </c>
      <c r="AM11" s="17">
        <v>0</v>
      </c>
      <c r="AN11" s="17">
        <v>0.17966054437798501</v>
      </c>
      <c r="AO11" s="17"/>
      <c r="AP11" s="17">
        <v>0.20652258430829501</v>
      </c>
      <c r="AQ11" s="17">
        <v>0.31007076930344402</v>
      </c>
      <c r="AR11" s="17">
        <v>0.32967586813400501</v>
      </c>
      <c r="AS11" s="17"/>
      <c r="AT11" s="17">
        <v>0.293987133020369</v>
      </c>
      <c r="AU11" s="17">
        <v>0.31830124826933098</v>
      </c>
      <c r="AV11" s="17">
        <v>0.10355208019541599</v>
      </c>
      <c r="AW11" s="17">
        <v>0.17220987572510499</v>
      </c>
      <c r="AX11" s="17">
        <v>0.28383984999079198</v>
      </c>
      <c r="AY11" s="17">
        <v>0.283584921962724</v>
      </c>
    </row>
    <row r="12" spans="2:51" x14ac:dyDescent="0.35">
      <c r="B12" s="18" t="s">
        <v>385</v>
      </c>
      <c r="C12" s="17">
        <v>0.13870144784355101</v>
      </c>
      <c r="D12" s="17">
        <v>0.152458458366864</v>
      </c>
      <c r="E12" s="17">
        <v>0.12636067320776601</v>
      </c>
      <c r="F12" s="17"/>
      <c r="G12" s="17">
        <v>0.17000393962848001</v>
      </c>
      <c r="H12" s="17">
        <v>0.13883581417843199</v>
      </c>
      <c r="I12" s="17">
        <v>0.160554009241822</v>
      </c>
      <c r="J12" s="17">
        <v>8.2096203262569903E-2</v>
      </c>
      <c r="K12" s="17">
        <v>7.5969593207474401E-2</v>
      </c>
      <c r="L12" s="17">
        <v>0.18181062012520599</v>
      </c>
      <c r="M12" s="17"/>
      <c r="N12" s="17">
        <v>0.14606770297785401</v>
      </c>
      <c r="O12" s="17">
        <v>0.16193267548029999</v>
      </c>
      <c r="P12" s="17">
        <v>0.12660902324085199</v>
      </c>
      <c r="Q12" s="17">
        <v>0.11632823982865501</v>
      </c>
      <c r="R12" s="17"/>
      <c r="S12" s="17">
        <v>0.13881711624974699</v>
      </c>
      <c r="T12" s="17">
        <v>9.83795012537481E-2</v>
      </c>
      <c r="U12" s="17">
        <v>0.13789483948643799</v>
      </c>
      <c r="V12" s="17">
        <v>0.23929998742623601</v>
      </c>
      <c r="W12" s="17">
        <v>0.163437208839883</v>
      </c>
      <c r="X12" s="17">
        <v>0.131798635269118</v>
      </c>
      <c r="Y12" s="17">
        <v>0.15440950026462399</v>
      </c>
      <c r="Z12" s="17">
        <v>0.107291507366019</v>
      </c>
      <c r="AA12" s="17">
        <v>5.5329801988273003E-2</v>
      </c>
      <c r="AB12" s="17">
        <v>0.13552785972319401</v>
      </c>
      <c r="AC12" s="17">
        <v>0.18886347021170299</v>
      </c>
      <c r="AD12" s="17">
        <v>0.16005710542649501</v>
      </c>
      <c r="AE12" s="17"/>
      <c r="AF12" s="17">
        <v>0.142044617502705</v>
      </c>
      <c r="AG12" s="17">
        <v>0.12709868781363101</v>
      </c>
      <c r="AH12" s="17">
        <v>0.123061445696308</v>
      </c>
      <c r="AI12" s="17"/>
      <c r="AJ12" s="17">
        <v>0.152465981207214</v>
      </c>
      <c r="AK12" s="17">
        <v>0.15764484680065499</v>
      </c>
      <c r="AL12" s="17">
        <v>7.3602992317877897E-2</v>
      </c>
      <c r="AM12" s="17">
        <v>0.34483586512257303</v>
      </c>
      <c r="AN12" s="17">
        <v>0.12724628091530199</v>
      </c>
      <c r="AO12" s="17"/>
      <c r="AP12" s="17">
        <v>0.136081503366906</v>
      </c>
      <c r="AQ12" s="17">
        <v>0.141382385814314</v>
      </c>
      <c r="AR12" s="17">
        <v>0.13557666985358599</v>
      </c>
      <c r="AS12" s="17"/>
      <c r="AT12" s="17">
        <v>0.162662215966066</v>
      </c>
      <c r="AU12" s="17">
        <v>0.14935286221468899</v>
      </c>
      <c r="AV12" s="17">
        <v>0.106014708901549</v>
      </c>
      <c r="AW12" s="17">
        <v>9.6242466329484702E-2</v>
      </c>
      <c r="AX12" s="17">
        <v>9.8802167519888198E-2</v>
      </c>
      <c r="AY12" s="17">
        <v>0.22812870268861701</v>
      </c>
    </row>
    <row r="13" spans="2:51" x14ac:dyDescent="0.35">
      <c r="B13" s="18" t="s">
        <v>386</v>
      </c>
      <c r="C13" s="17">
        <v>0.13233000142632001</v>
      </c>
      <c r="D13" s="17">
        <v>0.117499325267305</v>
      </c>
      <c r="E13" s="17">
        <v>0.143939497360069</v>
      </c>
      <c r="F13" s="17"/>
      <c r="G13" s="17">
        <v>4.0586085449647397E-2</v>
      </c>
      <c r="H13" s="17">
        <v>0.16547228631976199</v>
      </c>
      <c r="I13" s="17">
        <v>0.11000173400299799</v>
      </c>
      <c r="J13" s="17">
        <v>0.14726508374872899</v>
      </c>
      <c r="K13" s="17">
        <v>0.105241724912744</v>
      </c>
      <c r="L13" s="17">
        <v>0.20391421983233399</v>
      </c>
      <c r="M13" s="17"/>
      <c r="N13" s="17">
        <v>0.120077814454995</v>
      </c>
      <c r="O13" s="17">
        <v>0.131677417651996</v>
      </c>
      <c r="P13" s="17">
        <v>0.14697911472228101</v>
      </c>
      <c r="Q13" s="17">
        <v>0.134050785347399</v>
      </c>
      <c r="R13" s="17"/>
      <c r="S13" s="17">
        <v>4.4642645773750801E-2</v>
      </c>
      <c r="T13" s="17">
        <v>0.11246523678364</v>
      </c>
      <c r="U13" s="17">
        <v>0.15996440236956899</v>
      </c>
      <c r="V13" s="17">
        <v>0.137238302942577</v>
      </c>
      <c r="W13" s="17">
        <v>0.112016068510922</v>
      </c>
      <c r="X13" s="17">
        <v>0.114555822680477</v>
      </c>
      <c r="Y13" s="17">
        <v>0.22006717887168301</v>
      </c>
      <c r="Z13" s="17">
        <v>0.114675514894404</v>
      </c>
      <c r="AA13" s="17">
        <v>0.136103996893878</v>
      </c>
      <c r="AB13" s="17">
        <v>0.20218227561563901</v>
      </c>
      <c r="AC13" s="17">
        <v>0.13426895574461301</v>
      </c>
      <c r="AD13" s="17">
        <v>0.23089403035671699</v>
      </c>
      <c r="AE13" s="17"/>
      <c r="AF13" s="17">
        <v>0.16787934949031799</v>
      </c>
      <c r="AG13" s="17">
        <v>0.12773586845909601</v>
      </c>
      <c r="AH13" s="17">
        <v>0.12516428209422401</v>
      </c>
      <c r="AI13" s="17"/>
      <c r="AJ13" s="17">
        <v>0.13601040791147501</v>
      </c>
      <c r="AK13" s="17">
        <v>9.9428232791545904E-2</v>
      </c>
      <c r="AL13" s="17">
        <v>9.7226955849277402E-2</v>
      </c>
      <c r="AM13" s="17">
        <v>0.31427264333451899</v>
      </c>
      <c r="AN13" s="17">
        <v>0.13785292224871301</v>
      </c>
      <c r="AO13" s="17"/>
      <c r="AP13" s="17">
        <v>0.11109457435138</v>
      </c>
      <c r="AQ13" s="17">
        <v>9.5907737491046002E-2</v>
      </c>
      <c r="AR13" s="17">
        <v>8.8640701491624702E-2</v>
      </c>
      <c r="AS13" s="17"/>
      <c r="AT13" s="17">
        <v>0.15532622259985501</v>
      </c>
      <c r="AU13" s="17">
        <v>0.118587437389397</v>
      </c>
      <c r="AV13" s="17">
        <v>0.18841628346021999</v>
      </c>
      <c r="AW13" s="17">
        <v>0.15754181098129699</v>
      </c>
      <c r="AX13" s="17">
        <v>7.3691090752760702E-2</v>
      </c>
      <c r="AY13" s="17">
        <v>0.13615103574540199</v>
      </c>
    </row>
    <row r="14" spans="2:51" x14ac:dyDescent="0.35">
      <c r="B14" s="18" t="s">
        <v>72</v>
      </c>
      <c r="C14" s="17">
        <v>5.7064106471705303E-2</v>
      </c>
      <c r="D14" s="17">
        <v>5.14639997982589E-2</v>
      </c>
      <c r="E14" s="17">
        <v>6.2827162413250301E-2</v>
      </c>
      <c r="F14" s="17"/>
      <c r="G14" s="17">
        <v>3.12646427243728E-2</v>
      </c>
      <c r="H14" s="17">
        <v>5.8925267235327199E-2</v>
      </c>
      <c r="I14" s="17">
        <v>5.3601153104562801E-2</v>
      </c>
      <c r="J14" s="17">
        <v>8.3303278205524203E-2</v>
      </c>
      <c r="K14" s="17">
        <v>4.7200895360607502E-2</v>
      </c>
      <c r="L14" s="17">
        <v>6.1527868822116E-2</v>
      </c>
      <c r="M14" s="17"/>
      <c r="N14" s="17">
        <v>1.3092341179432899E-2</v>
      </c>
      <c r="O14" s="17">
        <v>2.1526598237285699E-2</v>
      </c>
      <c r="P14" s="17">
        <v>9.3787750235465997E-2</v>
      </c>
      <c r="Q14" s="17">
        <v>0.11283267476586401</v>
      </c>
      <c r="R14" s="17"/>
      <c r="S14" s="17">
        <v>7.5605216203657705E-2</v>
      </c>
      <c r="T14" s="17">
        <v>9.4752986126393796E-2</v>
      </c>
      <c r="U14" s="17">
        <v>5.5095394370553101E-2</v>
      </c>
      <c r="V14" s="17">
        <v>4.7654678060398199E-2</v>
      </c>
      <c r="W14" s="17">
        <v>2.1897284628205602E-2</v>
      </c>
      <c r="X14" s="17">
        <v>3.5119189446135103E-2</v>
      </c>
      <c r="Y14" s="17">
        <v>2.1280129376322801E-2</v>
      </c>
      <c r="Z14" s="17">
        <v>0</v>
      </c>
      <c r="AA14" s="17">
        <v>8.1345560843984602E-2</v>
      </c>
      <c r="AB14" s="17">
        <v>7.9569942765656307E-2</v>
      </c>
      <c r="AC14" s="17">
        <v>6.59874685082638E-2</v>
      </c>
      <c r="AD14" s="17">
        <v>0</v>
      </c>
      <c r="AE14" s="17"/>
      <c r="AF14" s="17">
        <v>4.5942615121185602E-2</v>
      </c>
      <c r="AG14" s="17">
        <v>5.4268932872608297E-2</v>
      </c>
      <c r="AH14" s="17">
        <v>8.8601286450142203E-2</v>
      </c>
      <c r="AI14" s="17"/>
      <c r="AJ14" s="17">
        <v>5.9397665572332697E-2</v>
      </c>
      <c r="AK14" s="17">
        <v>3.7709344806807703E-2</v>
      </c>
      <c r="AL14" s="17">
        <v>6.6482456137536602E-2</v>
      </c>
      <c r="AM14" s="17">
        <v>0</v>
      </c>
      <c r="AN14" s="17">
        <v>0.10406467976809</v>
      </c>
      <c r="AO14" s="17"/>
      <c r="AP14" s="17">
        <v>5.5951380556025603E-2</v>
      </c>
      <c r="AQ14" s="17">
        <v>2.2490187197653399E-2</v>
      </c>
      <c r="AR14" s="17">
        <v>0</v>
      </c>
      <c r="AS14" s="17"/>
      <c r="AT14" s="17">
        <v>4.20639148903941E-2</v>
      </c>
      <c r="AU14" s="17">
        <v>4.4112225466810803E-2</v>
      </c>
      <c r="AV14" s="17">
        <v>6.3600778455322804E-2</v>
      </c>
      <c r="AW14" s="17">
        <v>0.11188060861040899</v>
      </c>
      <c r="AX14" s="17">
        <v>7.55932046996413E-2</v>
      </c>
      <c r="AY14" s="17">
        <v>4.52521057054837E-2</v>
      </c>
    </row>
    <row r="15" spans="2:51" x14ac:dyDescent="0.35">
      <c r="B15" s="31" t="s">
        <v>387</v>
      </c>
      <c r="C15" s="20">
        <v>0.39903205949779802</v>
      </c>
      <c r="D15" s="20">
        <v>0.41066767921659703</v>
      </c>
      <c r="E15" s="20">
        <v>0.38744600671635598</v>
      </c>
      <c r="F15" s="20"/>
      <c r="G15" s="20">
        <v>0.52935338755709804</v>
      </c>
      <c r="H15" s="20">
        <v>0.38454079946953601</v>
      </c>
      <c r="I15" s="20">
        <v>0.46334200715691098</v>
      </c>
      <c r="J15" s="20">
        <v>0.42580871356529398</v>
      </c>
      <c r="K15" s="20">
        <v>0.36674469558837902</v>
      </c>
      <c r="L15" s="20">
        <v>0.24295763442392401</v>
      </c>
      <c r="M15" s="20"/>
      <c r="N15" s="20">
        <v>0.38196215461122501</v>
      </c>
      <c r="O15" s="20">
        <v>0.43057557316963302</v>
      </c>
      <c r="P15" s="20">
        <v>0.37544807997368101</v>
      </c>
      <c r="Q15" s="20">
        <v>0.40709596735648201</v>
      </c>
      <c r="R15" s="20"/>
      <c r="S15" s="20">
        <v>0.45243711938411302</v>
      </c>
      <c r="T15" s="20">
        <v>0.33524135468014798</v>
      </c>
      <c r="U15" s="20">
        <v>0.32044731900805101</v>
      </c>
      <c r="V15" s="20">
        <v>0.329295682921732</v>
      </c>
      <c r="W15" s="20">
        <v>0.46124695369702801</v>
      </c>
      <c r="X15" s="20">
        <v>0.55298226525453997</v>
      </c>
      <c r="Y15" s="20">
        <v>0.21334802263525601</v>
      </c>
      <c r="Z15" s="20">
        <v>0.47456097989443702</v>
      </c>
      <c r="AA15" s="20">
        <v>0.49086597049574299</v>
      </c>
      <c r="AB15" s="20">
        <v>0.29712864067726602</v>
      </c>
      <c r="AC15" s="20">
        <v>0.44253529744111603</v>
      </c>
      <c r="AD15" s="20">
        <v>0.43091839413157801</v>
      </c>
      <c r="AE15" s="20"/>
      <c r="AF15" s="20">
        <v>0.38486383328786899</v>
      </c>
      <c r="AG15" s="20">
        <v>0.36045060646113303</v>
      </c>
      <c r="AH15" s="20">
        <v>0.48493506617451798</v>
      </c>
      <c r="AI15" s="20"/>
      <c r="AJ15" s="20">
        <v>0.38610238650684398</v>
      </c>
      <c r="AK15" s="20">
        <v>0.39050423528488498</v>
      </c>
      <c r="AL15" s="20">
        <v>0.32066183620882499</v>
      </c>
      <c r="AM15" s="20">
        <v>0.34089149154290799</v>
      </c>
      <c r="AN15" s="20">
        <v>0.45117557268990899</v>
      </c>
      <c r="AO15" s="20"/>
      <c r="AP15" s="20">
        <v>0.49034995741739301</v>
      </c>
      <c r="AQ15" s="20">
        <v>0.43014892019354301</v>
      </c>
      <c r="AR15" s="20">
        <v>0.44610676052078402</v>
      </c>
      <c r="AS15" s="20"/>
      <c r="AT15" s="20">
        <v>0.34596051352331503</v>
      </c>
      <c r="AU15" s="20">
        <v>0.36964622665977198</v>
      </c>
      <c r="AV15" s="20">
        <v>0.53841614898749202</v>
      </c>
      <c r="AW15" s="20">
        <v>0.462125238353704</v>
      </c>
      <c r="AX15" s="20">
        <v>0.46807368703691699</v>
      </c>
      <c r="AY15" s="20">
        <v>0.306883233897773</v>
      </c>
    </row>
    <row r="16" spans="2:51" x14ac:dyDescent="0.35">
      <c r="B16" s="18" t="s">
        <v>388</v>
      </c>
      <c r="C16" s="20">
        <v>0.27103144926987</v>
      </c>
      <c r="D16" s="20">
        <v>0.269957783634169</v>
      </c>
      <c r="E16" s="20">
        <v>0.27030017056783501</v>
      </c>
      <c r="F16" s="20"/>
      <c r="G16" s="20">
        <v>0.21059002507812799</v>
      </c>
      <c r="H16" s="20">
        <v>0.30430810049819501</v>
      </c>
      <c r="I16" s="20">
        <v>0.27055574324482001</v>
      </c>
      <c r="J16" s="20">
        <v>0.22936128701129799</v>
      </c>
      <c r="K16" s="20">
        <v>0.18121131812021901</v>
      </c>
      <c r="L16" s="20">
        <v>0.38572483995753998</v>
      </c>
      <c r="M16" s="20"/>
      <c r="N16" s="20">
        <v>0.26614551743284898</v>
      </c>
      <c r="O16" s="20">
        <v>0.29361009313229602</v>
      </c>
      <c r="P16" s="20">
        <v>0.27358813796313303</v>
      </c>
      <c r="Q16" s="20">
        <v>0.25037902517605498</v>
      </c>
      <c r="R16" s="20"/>
      <c r="S16" s="20">
        <v>0.18345976202349801</v>
      </c>
      <c r="T16" s="20">
        <v>0.21084473803738801</v>
      </c>
      <c r="U16" s="20">
        <v>0.29785924185600698</v>
      </c>
      <c r="V16" s="20">
        <v>0.37653829036881298</v>
      </c>
      <c r="W16" s="20">
        <v>0.27545327735080499</v>
      </c>
      <c r="X16" s="20">
        <v>0.24635445794959601</v>
      </c>
      <c r="Y16" s="20">
        <v>0.374476679136308</v>
      </c>
      <c r="Z16" s="20">
        <v>0.221967022260423</v>
      </c>
      <c r="AA16" s="20">
        <v>0.19143379888215101</v>
      </c>
      <c r="AB16" s="20">
        <v>0.33771013533883298</v>
      </c>
      <c r="AC16" s="20">
        <v>0.32313242595631603</v>
      </c>
      <c r="AD16" s="20">
        <v>0.390951135783212</v>
      </c>
      <c r="AE16" s="20"/>
      <c r="AF16" s="20">
        <v>0.30992396699302399</v>
      </c>
      <c r="AG16" s="20">
        <v>0.254834556272727</v>
      </c>
      <c r="AH16" s="20">
        <v>0.24822572779053201</v>
      </c>
      <c r="AI16" s="20"/>
      <c r="AJ16" s="20">
        <v>0.288476389118689</v>
      </c>
      <c r="AK16" s="20">
        <v>0.25707307959220099</v>
      </c>
      <c r="AL16" s="20">
        <v>0.17082994816715499</v>
      </c>
      <c r="AM16" s="20">
        <v>0.65910850845709201</v>
      </c>
      <c r="AN16" s="20">
        <v>0.26509920316401497</v>
      </c>
      <c r="AO16" s="20"/>
      <c r="AP16" s="20">
        <v>0.24717607771828601</v>
      </c>
      <c r="AQ16" s="20">
        <v>0.23729012330536001</v>
      </c>
      <c r="AR16" s="20">
        <v>0.224217371345211</v>
      </c>
      <c r="AS16" s="20"/>
      <c r="AT16" s="20">
        <v>0.31798843856592102</v>
      </c>
      <c r="AU16" s="20">
        <v>0.267940299604086</v>
      </c>
      <c r="AV16" s="20">
        <v>0.29443099236176901</v>
      </c>
      <c r="AW16" s="20">
        <v>0.25378427731078201</v>
      </c>
      <c r="AX16" s="20">
        <v>0.172493258272649</v>
      </c>
      <c r="AY16" s="20">
        <v>0.36427973843401901</v>
      </c>
    </row>
    <row r="17" spans="2:51" x14ac:dyDescent="0.35">
      <c r="B17" s="18" t="s">
        <v>86</v>
      </c>
      <c r="C17" s="21">
        <v>0.128000610227928</v>
      </c>
      <c r="D17" s="21">
        <v>0.140709895582428</v>
      </c>
      <c r="E17" s="21">
        <v>0.117145836148521</v>
      </c>
      <c r="F17" s="21"/>
      <c r="G17" s="21">
        <v>0.31876336247897002</v>
      </c>
      <c r="H17" s="21">
        <v>8.0232698971341498E-2</v>
      </c>
      <c r="I17" s="21">
        <v>0.192786263912091</v>
      </c>
      <c r="J17" s="21">
        <v>0.196447426553996</v>
      </c>
      <c r="K17" s="21">
        <v>0.18553337746816001</v>
      </c>
      <c r="L17" s="21">
        <v>-0.14276720553361599</v>
      </c>
      <c r="M17" s="21"/>
      <c r="N17" s="21">
        <v>0.11581663717837599</v>
      </c>
      <c r="O17" s="21">
        <v>0.136965480037337</v>
      </c>
      <c r="P17" s="21">
        <v>0.101859942010548</v>
      </c>
      <c r="Q17" s="21">
        <v>0.156716942180428</v>
      </c>
      <c r="R17" s="21"/>
      <c r="S17" s="21">
        <v>0.26897735736061501</v>
      </c>
      <c r="T17" s="21">
        <v>0.12439661664276</v>
      </c>
      <c r="U17" s="21">
        <v>2.25880771520439E-2</v>
      </c>
      <c r="V17" s="21">
        <v>-4.72426074470816E-2</v>
      </c>
      <c r="W17" s="21">
        <v>0.18579367634622301</v>
      </c>
      <c r="X17" s="21">
        <v>0.30662780730494399</v>
      </c>
      <c r="Y17" s="21">
        <v>-0.16112865650105099</v>
      </c>
      <c r="Z17" s="21">
        <v>0.25259395763401399</v>
      </c>
      <c r="AA17" s="21">
        <v>0.29943217161359198</v>
      </c>
      <c r="AB17" s="21">
        <v>-4.05814946615679E-2</v>
      </c>
      <c r="AC17" s="21">
        <v>0.1194028714848</v>
      </c>
      <c r="AD17" s="21">
        <v>3.9967258348366001E-2</v>
      </c>
      <c r="AE17" s="21"/>
      <c r="AF17" s="21">
        <v>7.4939866294844906E-2</v>
      </c>
      <c r="AG17" s="21">
        <v>0.105616050188406</v>
      </c>
      <c r="AH17" s="21">
        <v>0.236709338383987</v>
      </c>
      <c r="AI17" s="21"/>
      <c r="AJ17" s="21">
        <v>9.76259973881555E-2</v>
      </c>
      <c r="AK17" s="21">
        <v>0.13343115569268399</v>
      </c>
      <c r="AL17" s="21">
        <v>0.14983188804167</v>
      </c>
      <c r="AM17" s="21">
        <v>-0.31821701691418303</v>
      </c>
      <c r="AN17" s="21">
        <v>0.18607636952589399</v>
      </c>
      <c r="AO17" s="21"/>
      <c r="AP17" s="21">
        <v>0.243173879699107</v>
      </c>
      <c r="AQ17" s="21">
        <v>0.192858796888182</v>
      </c>
      <c r="AR17" s="21">
        <v>0.22188938917557399</v>
      </c>
      <c r="AS17" s="21"/>
      <c r="AT17" s="21">
        <v>2.7972074957394202E-2</v>
      </c>
      <c r="AU17" s="21">
        <v>0.101705927055686</v>
      </c>
      <c r="AV17" s="21">
        <v>0.24398515662572301</v>
      </c>
      <c r="AW17" s="21">
        <v>0.20834096104292199</v>
      </c>
      <c r="AX17" s="21">
        <v>0.29558042876426899</v>
      </c>
      <c r="AY17" s="21">
        <v>-5.7396504536246E-2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0.110611983457747</v>
      </c>
      <c r="D9" s="17">
        <v>0.119955888650616</v>
      </c>
      <c r="E9" s="17">
        <v>9.8806539996797199E-2</v>
      </c>
      <c r="F9" s="17"/>
      <c r="G9" s="17">
        <v>0.13241990538843501</v>
      </c>
      <c r="H9" s="17">
        <v>0.17746876335903899</v>
      </c>
      <c r="I9" s="17">
        <v>5.9378854897719303E-2</v>
      </c>
      <c r="J9" s="17">
        <v>0.116447646941746</v>
      </c>
      <c r="K9" s="17">
        <v>0.105623461514621</v>
      </c>
      <c r="L9" s="17">
        <v>9.3195779786237096E-2</v>
      </c>
      <c r="M9" s="17"/>
      <c r="N9" s="17">
        <v>0.15887201364600601</v>
      </c>
      <c r="O9" s="17">
        <v>6.8489362025798403E-2</v>
      </c>
      <c r="P9" s="17">
        <v>9.4249833653283696E-2</v>
      </c>
      <c r="Q9" s="17">
        <v>0.119359271012226</v>
      </c>
      <c r="R9" s="17"/>
      <c r="S9" s="17">
        <v>0.102468723902976</v>
      </c>
      <c r="T9" s="17">
        <v>6.1573638361233099E-2</v>
      </c>
      <c r="U9" s="17">
        <v>0.17165764612006301</v>
      </c>
      <c r="V9" s="17">
        <v>5.9945519593919902E-2</v>
      </c>
      <c r="W9" s="17">
        <v>0.13926926296422901</v>
      </c>
      <c r="X9" s="17">
        <v>9.5995334548151998E-2</v>
      </c>
      <c r="Y9" s="17">
        <v>6.48304621340315E-2</v>
      </c>
      <c r="Z9" s="17">
        <v>0.13381133333974701</v>
      </c>
      <c r="AA9" s="17">
        <v>0.173325768301753</v>
      </c>
      <c r="AB9" s="17">
        <v>0.105246429503097</v>
      </c>
      <c r="AC9" s="17">
        <v>0.13637358521656501</v>
      </c>
      <c r="AD9" s="17">
        <v>0.123382284430805</v>
      </c>
      <c r="AE9" s="17"/>
      <c r="AF9" s="17">
        <v>0.114338149805513</v>
      </c>
      <c r="AG9" s="17">
        <v>0.11807773520621</v>
      </c>
      <c r="AH9" s="17">
        <v>9.8479351942642304E-2</v>
      </c>
      <c r="AI9" s="17"/>
      <c r="AJ9" s="17">
        <v>9.1188332433130195E-2</v>
      </c>
      <c r="AK9" s="17">
        <v>0.12540855630304601</v>
      </c>
      <c r="AL9" s="17">
        <v>7.0496025698722903E-2</v>
      </c>
      <c r="AM9" s="17">
        <v>0.17042624110153701</v>
      </c>
      <c r="AN9" s="17">
        <v>0.119344266311668</v>
      </c>
      <c r="AO9" s="17"/>
      <c r="AP9" s="17">
        <v>7.9857349454140303E-2</v>
      </c>
      <c r="AQ9" s="17">
        <v>0.13815579670667399</v>
      </c>
      <c r="AR9" s="17">
        <v>0.11242055829255899</v>
      </c>
      <c r="AS9" s="17"/>
      <c r="AT9" s="17">
        <v>8.3069774762857304E-2</v>
      </c>
      <c r="AU9" s="17">
        <v>0.146478824339213</v>
      </c>
      <c r="AV9" s="17">
        <v>9.3415279764377607E-2</v>
      </c>
      <c r="AW9" s="17">
        <v>7.2229488591804406E-2</v>
      </c>
      <c r="AX9" s="17">
        <v>0.15661503740942401</v>
      </c>
      <c r="AY9" s="17">
        <v>4.35214297995744E-2</v>
      </c>
    </row>
    <row r="10" spans="2:51" x14ac:dyDescent="0.35">
      <c r="B10" s="18" t="s">
        <v>383</v>
      </c>
      <c r="C10" s="17">
        <v>0.41922820527502902</v>
      </c>
      <c r="D10" s="17">
        <v>0.40120735859467799</v>
      </c>
      <c r="E10" s="17">
        <v>0.43632472753123602</v>
      </c>
      <c r="F10" s="17"/>
      <c r="G10" s="17">
        <v>0.44628335918001999</v>
      </c>
      <c r="H10" s="17">
        <v>0.32874525385770698</v>
      </c>
      <c r="I10" s="17">
        <v>0.48848523705916802</v>
      </c>
      <c r="J10" s="17">
        <v>0.45463115738655102</v>
      </c>
      <c r="K10" s="17">
        <v>0.34253579774446202</v>
      </c>
      <c r="L10" s="17">
        <v>0.41108342269693099</v>
      </c>
      <c r="M10" s="17"/>
      <c r="N10" s="17">
        <v>0.41698278122916699</v>
      </c>
      <c r="O10" s="17">
        <v>0.42654069416569501</v>
      </c>
      <c r="P10" s="17">
        <v>0.46636903516688499</v>
      </c>
      <c r="Q10" s="17">
        <v>0.372190874360874</v>
      </c>
      <c r="R10" s="17"/>
      <c r="S10" s="17">
        <v>0.41562978617644197</v>
      </c>
      <c r="T10" s="17">
        <v>0.42179703595273099</v>
      </c>
      <c r="U10" s="17">
        <v>0.35621347224322403</v>
      </c>
      <c r="V10" s="17">
        <v>0.45374376314371101</v>
      </c>
      <c r="W10" s="17">
        <v>0.36998257555255598</v>
      </c>
      <c r="X10" s="17">
        <v>0.47594404196384299</v>
      </c>
      <c r="Y10" s="17">
        <v>0.41697797525114499</v>
      </c>
      <c r="Z10" s="17">
        <v>0.43755936983683602</v>
      </c>
      <c r="AA10" s="17">
        <v>0.41830183854091202</v>
      </c>
      <c r="AB10" s="17">
        <v>0.340222793139483</v>
      </c>
      <c r="AC10" s="17">
        <v>0.46692900010245297</v>
      </c>
      <c r="AD10" s="17">
        <v>0.51938968358035997</v>
      </c>
      <c r="AE10" s="17"/>
      <c r="AF10" s="17">
        <v>0.40981851639808198</v>
      </c>
      <c r="AG10" s="17">
        <v>0.414705315964078</v>
      </c>
      <c r="AH10" s="17">
        <v>0.42525615797201599</v>
      </c>
      <c r="AI10" s="17"/>
      <c r="AJ10" s="17">
        <v>0.43481245892409898</v>
      </c>
      <c r="AK10" s="17">
        <v>0.418260765043309</v>
      </c>
      <c r="AL10" s="17">
        <v>0.41863165679487002</v>
      </c>
      <c r="AM10" s="17">
        <v>0.68572735666548101</v>
      </c>
      <c r="AN10" s="17">
        <v>0.42933500043646899</v>
      </c>
      <c r="AO10" s="17"/>
      <c r="AP10" s="17">
        <v>0.468615544842299</v>
      </c>
      <c r="AQ10" s="17">
        <v>0.47563997045127698</v>
      </c>
      <c r="AR10" s="17">
        <v>0.47476479408778199</v>
      </c>
      <c r="AS10" s="17"/>
      <c r="AT10" s="17">
        <v>0.42103511114627601</v>
      </c>
      <c r="AU10" s="17">
        <v>0.41887869772480102</v>
      </c>
      <c r="AV10" s="17">
        <v>0.42350585893545301</v>
      </c>
      <c r="AW10" s="17">
        <v>0.43592704446407299</v>
      </c>
      <c r="AX10" s="17">
        <v>0.389261211909114</v>
      </c>
      <c r="AY10" s="17">
        <v>0.48682511360529601</v>
      </c>
    </row>
    <row r="11" spans="2:51" x14ac:dyDescent="0.35">
      <c r="B11" s="18" t="s">
        <v>384</v>
      </c>
      <c r="C11" s="17">
        <v>0.27346639692475699</v>
      </c>
      <c r="D11" s="17">
        <v>0.29600792977040902</v>
      </c>
      <c r="E11" s="17">
        <v>0.253546346249511</v>
      </c>
      <c r="F11" s="17"/>
      <c r="G11" s="17">
        <v>0.22533210774228599</v>
      </c>
      <c r="H11" s="17">
        <v>0.33968096589833402</v>
      </c>
      <c r="I11" s="17">
        <v>0.286809491095248</v>
      </c>
      <c r="J11" s="17">
        <v>0.23496248325059599</v>
      </c>
      <c r="K11" s="17">
        <v>0.30698964153553199</v>
      </c>
      <c r="L11" s="17">
        <v>0.26479900273949503</v>
      </c>
      <c r="M11" s="17"/>
      <c r="N11" s="17">
        <v>0.29187468449962201</v>
      </c>
      <c r="O11" s="17">
        <v>0.30332524786906101</v>
      </c>
      <c r="P11" s="17">
        <v>0.20346679044354299</v>
      </c>
      <c r="Q11" s="17">
        <v>0.28579100357826898</v>
      </c>
      <c r="R11" s="17"/>
      <c r="S11" s="17">
        <v>0.29253765805776999</v>
      </c>
      <c r="T11" s="17">
        <v>0.272038495687705</v>
      </c>
      <c r="U11" s="17">
        <v>0.25396597686610201</v>
      </c>
      <c r="V11" s="17">
        <v>0.35747046838441898</v>
      </c>
      <c r="W11" s="17">
        <v>0.20029547052232299</v>
      </c>
      <c r="X11" s="17">
        <v>0.229864458641131</v>
      </c>
      <c r="Y11" s="17">
        <v>0.27727924787400698</v>
      </c>
      <c r="Z11" s="17">
        <v>0.32763825379546002</v>
      </c>
      <c r="AA11" s="17">
        <v>0.22947912386998401</v>
      </c>
      <c r="AB11" s="17">
        <v>0.36368431663689599</v>
      </c>
      <c r="AC11" s="17">
        <v>0.179416834066429</v>
      </c>
      <c r="AD11" s="17">
        <v>0.30003255116620098</v>
      </c>
      <c r="AE11" s="17"/>
      <c r="AF11" s="17">
        <v>0.27128329073698898</v>
      </c>
      <c r="AG11" s="17">
        <v>0.31107990500019</v>
      </c>
      <c r="AH11" s="17">
        <v>0.22988956176626901</v>
      </c>
      <c r="AI11" s="17"/>
      <c r="AJ11" s="17">
        <v>0.24556107722353099</v>
      </c>
      <c r="AK11" s="17">
        <v>0.30436705441321199</v>
      </c>
      <c r="AL11" s="17">
        <v>0.299569506366546</v>
      </c>
      <c r="AM11" s="17">
        <v>0.14384640223298201</v>
      </c>
      <c r="AN11" s="17">
        <v>0.21960310054225801</v>
      </c>
      <c r="AO11" s="17"/>
      <c r="AP11" s="17">
        <v>0.22256895938923599</v>
      </c>
      <c r="AQ11" s="17">
        <v>0.244160905001956</v>
      </c>
      <c r="AR11" s="17">
        <v>0.25510019506257298</v>
      </c>
      <c r="AS11" s="17"/>
      <c r="AT11" s="17">
        <v>0.28895775776212701</v>
      </c>
      <c r="AU11" s="17">
        <v>0.27723550480187698</v>
      </c>
      <c r="AV11" s="17">
        <v>0.30367088408911302</v>
      </c>
      <c r="AW11" s="17">
        <v>0.20959077235450599</v>
      </c>
      <c r="AX11" s="17">
        <v>0.25206060548361098</v>
      </c>
      <c r="AY11" s="17">
        <v>0.287464263943709</v>
      </c>
    </row>
    <row r="12" spans="2:51" x14ac:dyDescent="0.35">
      <c r="B12" s="18" t="s">
        <v>385</v>
      </c>
      <c r="C12" s="17">
        <v>7.2265048798895795E-2</v>
      </c>
      <c r="D12" s="17">
        <v>7.0858773735338096E-2</v>
      </c>
      <c r="E12" s="17">
        <v>7.4089610442248405E-2</v>
      </c>
      <c r="F12" s="17"/>
      <c r="G12" s="17">
        <v>9.2434624326248702E-2</v>
      </c>
      <c r="H12" s="17">
        <v>8.0757136410307198E-2</v>
      </c>
      <c r="I12" s="17">
        <v>4.2743265416570399E-2</v>
      </c>
      <c r="J12" s="17">
        <v>5.9493522927186897E-2</v>
      </c>
      <c r="K12" s="17">
        <v>9.6775666784247399E-2</v>
      </c>
      <c r="L12" s="17">
        <v>7.5544151560066095E-2</v>
      </c>
      <c r="M12" s="17"/>
      <c r="N12" s="17">
        <v>4.8441831951621099E-2</v>
      </c>
      <c r="O12" s="17">
        <v>9.3684921338085703E-2</v>
      </c>
      <c r="P12" s="17">
        <v>8.2616826571588295E-2</v>
      </c>
      <c r="Q12" s="17">
        <v>6.0006568981264302E-2</v>
      </c>
      <c r="R12" s="17"/>
      <c r="S12" s="17">
        <v>8.1340735549043502E-2</v>
      </c>
      <c r="T12" s="17">
        <v>8.5100152783255195E-2</v>
      </c>
      <c r="U12" s="17">
        <v>0.12397225899429699</v>
      </c>
      <c r="V12" s="17">
        <v>5.1956843717007498E-2</v>
      </c>
      <c r="W12" s="17">
        <v>0.131581890708763</v>
      </c>
      <c r="X12" s="17">
        <v>8.6054993256814899E-2</v>
      </c>
      <c r="Y12" s="17">
        <v>8.3433966167931403E-2</v>
      </c>
      <c r="Z12" s="17">
        <v>6.6838491529266603E-2</v>
      </c>
      <c r="AA12" s="17">
        <v>4.3169303951412601E-2</v>
      </c>
      <c r="AB12" s="17">
        <v>0</v>
      </c>
      <c r="AC12" s="17">
        <v>4.71251694561945E-2</v>
      </c>
      <c r="AD12" s="17">
        <v>5.7195480822633503E-2</v>
      </c>
      <c r="AE12" s="17"/>
      <c r="AF12" s="17">
        <v>5.9624748580886199E-2</v>
      </c>
      <c r="AG12" s="17">
        <v>5.9974109522176897E-2</v>
      </c>
      <c r="AH12" s="17">
        <v>9.91653355093043E-2</v>
      </c>
      <c r="AI12" s="17"/>
      <c r="AJ12" s="17">
        <v>8.8303531207889002E-2</v>
      </c>
      <c r="AK12" s="17">
        <v>6.6519996865416098E-2</v>
      </c>
      <c r="AL12" s="17">
        <v>7.7005728232692805E-2</v>
      </c>
      <c r="AM12" s="17">
        <v>0</v>
      </c>
      <c r="AN12" s="17">
        <v>7.8747889766372203E-2</v>
      </c>
      <c r="AO12" s="17"/>
      <c r="AP12" s="17">
        <v>0.112640407517279</v>
      </c>
      <c r="AQ12" s="17">
        <v>5.3190548680680502E-2</v>
      </c>
      <c r="AR12" s="17">
        <v>0.10746365565784401</v>
      </c>
      <c r="AS12" s="17"/>
      <c r="AT12" s="17">
        <v>7.6673976871042895E-2</v>
      </c>
      <c r="AU12" s="17">
        <v>6.1032363269126297E-2</v>
      </c>
      <c r="AV12" s="17">
        <v>2.3425491018337002E-2</v>
      </c>
      <c r="AW12" s="17">
        <v>6.8516252858130497E-2</v>
      </c>
      <c r="AX12" s="17">
        <v>0.103655570250104</v>
      </c>
      <c r="AY12" s="17">
        <v>4.4644885760938502E-2</v>
      </c>
    </row>
    <row r="13" spans="2:51" x14ac:dyDescent="0.35">
      <c r="B13" s="18" t="s">
        <v>386</v>
      </c>
      <c r="C13" s="17">
        <v>7.3482711898854594E-2</v>
      </c>
      <c r="D13" s="17">
        <v>6.6106914324040797E-2</v>
      </c>
      <c r="E13" s="17">
        <v>8.1062214251577003E-2</v>
      </c>
      <c r="F13" s="17"/>
      <c r="G13" s="17">
        <v>7.2265360638637394E-2</v>
      </c>
      <c r="H13" s="17">
        <v>1.17151451533711E-2</v>
      </c>
      <c r="I13" s="17">
        <v>7.6549719246396794E-2</v>
      </c>
      <c r="J13" s="17">
        <v>6.8101643020771305E-2</v>
      </c>
      <c r="K13" s="17">
        <v>8.9233017043796603E-2</v>
      </c>
      <c r="L13" s="17">
        <v>0.110646070759553</v>
      </c>
      <c r="M13" s="17"/>
      <c r="N13" s="17">
        <v>8.3828688673583798E-2</v>
      </c>
      <c r="O13" s="17">
        <v>8.1031353917118895E-2</v>
      </c>
      <c r="P13" s="17">
        <v>6.28323636184972E-2</v>
      </c>
      <c r="Q13" s="17">
        <v>6.3652465838216807E-2</v>
      </c>
      <c r="R13" s="17"/>
      <c r="S13" s="17">
        <v>3.2523331661253797E-2</v>
      </c>
      <c r="T13" s="17">
        <v>5.16624891043398E-2</v>
      </c>
      <c r="U13" s="17">
        <v>3.9095251405760999E-2</v>
      </c>
      <c r="V13" s="17">
        <v>4.6648881182142603E-2</v>
      </c>
      <c r="W13" s="17">
        <v>0.13697351562392299</v>
      </c>
      <c r="X13" s="17">
        <v>7.7021982143924694E-2</v>
      </c>
      <c r="Y13" s="17">
        <v>8.3302600108473901E-2</v>
      </c>
      <c r="Z13" s="17">
        <v>3.4152551498690502E-2</v>
      </c>
      <c r="AA13" s="17">
        <v>0.10926462820678801</v>
      </c>
      <c r="AB13" s="17">
        <v>0.15793149453481001</v>
      </c>
      <c r="AC13" s="17">
        <v>0.10416794265009501</v>
      </c>
      <c r="AD13" s="17">
        <v>0</v>
      </c>
      <c r="AE13" s="17"/>
      <c r="AF13" s="17">
        <v>0.104438161695511</v>
      </c>
      <c r="AG13" s="17">
        <v>5.2242245683032401E-2</v>
      </c>
      <c r="AH13" s="17">
        <v>5.2538678886310801E-2</v>
      </c>
      <c r="AI13" s="17"/>
      <c r="AJ13" s="17">
        <v>9.0935919206303201E-2</v>
      </c>
      <c r="AK13" s="17">
        <v>4.8250570271278E-2</v>
      </c>
      <c r="AL13" s="17">
        <v>0.102263265011848</v>
      </c>
      <c r="AM13" s="17">
        <v>0</v>
      </c>
      <c r="AN13" s="17">
        <v>5.1842333716349602E-2</v>
      </c>
      <c r="AO13" s="17"/>
      <c r="AP13" s="17">
        <v>6.0610719355129898E-2</v>
      </c>
      <c r="AQ13" s="17">
        <v>7.1047717834378396E-2</v>
      </c>
      <c r="AR13" s="17">
        <v>5.0250796899242597E-2</v>
      </c>
      <c r="AS13" s="17"/>
      <c r="AT13" s="17">
        <v>8.4741456380147406E-2</v>
      </c>
      <c r="AU13" s="17">
        <v>5.88024183420192E-2</v>
      </c>
      <c r="AV13" s="17">
        <v>6.3016584750821794E-2</v>
      </c>
      <c r="AW13" s="17">
        <v>0.102469687623995</v>
      </c>
      <c r="AX13" s="17">
        <v>6.1388522760851598E-2</v>
      </c>
      <c r="AY13" s="17">
        <v>9.2292201184997397E-2</v>
      </c>
    </row>
    <row r="14" spans="2:51" x14ac:dyDescent="0.35">
      <c r="B14" s="18" t="s">
        <v>72</v>
      </c>
      <c r="C14" s="17">
        <v>5.09456536447154E-2</v>
      </c>
      <c r="D14" s="17">
        <v>4.5863134924917497E-2</v>
      </c>
      <c r="E14" s="17">
        <v>5.6170561528631001E-2</v>
      </c>
      <c r="F14" s="17"/>
      <c r="G14" s="17">
        <v>3.12646427243728E-2</v>
      </c>
      <c r="H14" s="17">
        <v>6.1632735321242103E-2</v>
      </c>
      <c r="I14" s="17">
        <v>4.6033432284897702E-2</v>
      </c>
      <c r="J14" s="17">
        <v>6.6363546473148502E-2</v>
      </c>
      <c r="K14" s="17">
        <v>5.8842415377342097E-2</v>
      </c>
      <c r="L14" s="17">
        <v>4.4731572457718201E-2</v>
      </c>
      <c r="M14" s="17"/>
      <c r="N14" s="17">
        <v>0</v>
      </c>
      <c r="O14" s="17">
        <v>2.6928420684241401E-2</v>
      </c>
      <c r="P14" s="17">
        <v>9.0465150546202494E-2</v>
      </c>
      <c r="Q14" s="17">
        <v>9.8999816229149398E-2</v>
      </c>
      <c r="R14" s="17"/>
      <c r="S14" s="17">
        <v>7.5499764652514498E-2</v>
      </c>
      <c r="T14" s="17">
        <v>0.107828188110736</v>
      </c>
      <c r="U14" s="17">
        <v>5.5095394370553101E-2</v>
      </c>
      <c r="V14" s="17">
        <v>3.02345239787997E-2</v>
      </c>
      <c r="W14" s="17">
        <v>2.1897284628205602E-2</v>
      </c>
      <c r="X14" s="17">
        <v>3.5119189446135103E-2</v>
      </c>
      <c r="Y14" s="17">
        <v>7.4175748464411495E-2</v>
      </c>
      <c r="Z14" s="17">
        <v>0</v>
      </c>
      <c r="AA14" s="17">
        <v>2.64593371291501E-2</v>
      </c>
      <c r="AB14" s="17">
        <v>3.2914966185714101E-2</v>
      </c>
      <c r="AC14" s="17">
        <v>6.59874685082638E-2</v>
      </c>
      <c r="AD14" s="17">
        <v>0</v>
      </c>
      <c r="AE14" s="17"/>
      <c r="AF14" s="17">
        <v>4.0497132783018301E-2</v>
      </c>
      <c r="AG14" s="17">
        <v>4.3920688624312601E-2</v>
      </c>
      <c r="AH14" s="17">
        <v>9.4670913923457306E-2</v>
      </c>
      <c r="AI14" s="17"/>
      <c r="AJ14" s="17">
        <v>4.9198681005047998E-2</v>
      </c>
      <c r="AK14" s="17">
        <v>3.7193057103738901E-2</v>
      </c>
      <c r="AL14" s="17">
        <v>3.2033817895319297E-2</v>
      </c>
      <c r="AM14" s="17">
        <v>0</v>
      </c>
      <c r="AN14" s="17">
        <v>0.101127409226883</v>
      </c>
      <c r="AO14" s="17"/>
      <c r="AP14" s="17">
        <v>5.5707019441916E-2</v>
      </c>
      <c r="AQ14" s="17">
        <v>1.78050613250339E-2</v>
      </c>
      <c r="AR14" s="17">
        <v>0</v>
      </c>
      <c r="AS14" s="17"/>
      <c r="AT14" s="17">
        <v>4.5521923077549903E-2</v>
      </c>
      <c r="AU14" s="17">
        <v>3.7572191522962997E-2</v>
      </c>
      <c r="AV14" s="17">
        <v>9.2965901441897397E-2</v>
      </c>
      <c r="AW14" s="17">
        <v>0.111266754107492</v>
      </c>
      <c r="AX14" s="17">
        <v>3.7019052186896197E-2</v>
      </c>
      <c r="AY14" s="17">
        <v>4.52521057054837E-2</v>
      </c>
    </row>
    <row r="15" spans="2:51" x14ac:dyDescent="0.35">
      <c r="B15" s="31" t="s">
        <v>387</v>
      </c>
      <c r="C15" s="20">
        <v>0.52984018873277705</v>
      </c>
      <c r="D15" s="20">
        <v>0.52116324724529395</v>
      </c>
      <c r="E15" s="20">
        <v>0.53513126752803297</v>
      </c>
      <c r="F15" s="20"/>
      <c r="G15" s="20">
        <v>0.578703264568455</v>
      </c>
      <c r="H15" s="20">
        <v>0.50621401721674597</v>
      </c>
      <c r="I15" s="20">
        <v>0.54786409195688701</v>
      </c>
      <c r="J15" s="20">
        <v>0.57107880432829705</v>
      </c>
      <c r="K15" s="20">
        <v>0.44815925925908201</v>
      </c>
      <c r="L15" s="20">
        <v>0.50427920248316804</v>
      </c>
      <c r="M15" s="20"/>
      <c r="N15" s="20">
        <v>0.57585479487517299</v>
      </c>
      <c r="O15" s="20">
        <v>0.49503005619149298</v>
      </c>
      <c r="P15" s="20">
        <v>0.56061886882016898</v>
      </c>
      <c r="Q15" s="20">
        <v>0.49155014537309999</v>
      </c>
      <c r="R15" s="20"/>
      <c r="S15" s="20">
        <v>0.51809851007941798</v>
      </c>
      <c r="T15" s="20">
        <v>0.48337067431396402</v>
      </c>
      <c r="U15" s="20">
        <v>0.52787111836328704</v>
      </c>
      <c r="V15" s="20">
        <v>0.51368928273763104</v>
      </c>
      <c r="W15" s="20">
        <v>0.50925183851678502</v>
      </c>
      <c r="X15" s="20">
        <v>0.571939376511995</v>
      </c>
      <c r="Y15" s="20">
        <v>0.48180843738517598</v>
      </c>
      <c r="Z15" s="20">
        <v>0.57137070317658301</v>
      </c>
      <c r="AA15" s="20">
        <v>0.59162760684266502</v>
      </c>
      <c r="AB15" s="20">
        <v>0.44546922264257999</v>
      </c>
      <c r="AC15" s="20">
        <v>0.60330258531901704</v>
      </c>
      <c r="AD15" s="20">
        <v>0.64277196801116498</v>
      </c>
      <c r="AE15" s="20"/>
      <c r="AF15" s="20">
        <v>0.52415666620359502</v>
      </c>
      <c r="AG15" s="20">
        <v>0.53278305117028801</v>
      </c>
      <c r="AH15" s="20">
        <v>0.523735509914659</v>
      </c>
      <c r="AI15" s="20"/>
      <c r="AJ15" s="20">
        <v>0.52600079135722899</v>
      </c>
      <c r="AK15" s="20">
        <v>0.54366932134635504</v>
      </c>
      <c r="AL15" s="20">
        <v>0.48912768249359301</v>
      </c>
      <c r="AM15" s="20">
        <v>0.85615359776701805</v>
      </c>
      <c r="AN15" s="20">
        <v>0.54867926674813705</v>
      </c>
      <c r="AO15" s="20"/>
      <c r="AP15" s="20">
        <v>0.54847289429643897</v>
      </c>
      <c r="AQ15" s="20">
        <v>0.61379576715795103</v>
      </c>
      <c r="AR15" s="20">
        <v>0.58718535238034097</v>
      </c>
      <c r="AS15" s="20"/>
      <c r="AT15" s="20">
        <v>0.50410488590913305</v>
      </c>
      <c r="AU15" s="20">
        <v>0.56535752206401502</v>
      </c>
      <c r="AV15" s="20">
        <v>0.51692113869983003</v>
      </c>
      <c r="AW15" s="20">
        <v>0.50815653305587705</v>
      </c>
      <c r="AX15" s="20">
        <v>0.54587624931853795</v>
      </c>
      <c r="AY15" s="20">
        <v>0.53034654340487097</v>
      </c>
    </row>
    <row r="16" spans="2:51" x14ac:dyDescent="0.35">
      <c r="B16" s="18" t="s">
        <v>388</v>
      </c>
      <c r="C16" s="20">
        <v>0.14574776069775</v>
      </c>
      <c r="D16" s="20">
        <v>0.136965688059379</v>
      </c>
      <c r="E16" s="20">
        <v>0.15515182469382499</v>
      </c>
      <c r="F16" s="20"/>
      <c r="G16" s="20">
        <v>0.164699984964886</v>
      </c>
      <c r="H16" s="20">
        <v>9.2472281563678302E-2</v>
      </c>
      <c r="I16" s="20">
        <v>0.11929298466296701</v>
      </c>
      <c r="J16" s="20">
        <v>0.127595165947958</v>
      </c>
      <c r="K16" s="20">
        <v>0.186008683828044</v>
      </c>
      <c r="L16" s="20">
        <v>0.18619022231961899</v>
      </c>
      <c r="M16" s="20"/>
      <c r="N16" s="20">
        <v>0.132270520625205</v>
      </c>
      <c r="O16" s="20">
        <v>0.174716275255205</v>
      </c>
      <c r="P16" s="20">
        <v>0.14544919019008601</v>
      </c>
      <c r="Q16" s="20">
        <v>0.123659034819481</v>
      </c>
      <c r="R16" s="20"/>
      <c r="S16" s="20">
        <v>0.113864067210297</v>
      </c>
      <c r="T16" s="20">
        <v>0.13676264188759499</v>
      </c>
      <c r="U16" s="20">
        <v>0.16306751040005801</v>
      </c>
      <c r="V16" s="20">
        <v>9.8605724899150093E-2</v>
      </c>
      <c r="W16" s="20">
        <v>0.26855540633268599</v>
      </c>
      <c r="X16" s="20">
        <v>0.16307697540074001</v>
      </c>
      <c r="Y16" s="20">
        <v>0.16673656627640501</v>
      </c>
      <c r="Z16" s="20">
        <v>0.100991043027957</v>
      </c>
      <c r="AA16" s="20">
        <v>0.152433932158201</v>
      </c>
      <c r="AB16" s="20">
        <v>0.15793149453481001</v>
      </c>
      <c r="AC16" s="20">
        <v>0.15129311210629001</v>
      </c>
      <c r="AD16" s="20">
        <v>5.7195480822633503E-2</v>
      </c>
      <c r="AE16" s="20"/>
      <c r="AF16" s="20">
        <v>0.16406291027639699</v>
      </c>
      <c r="AG16" s="20">
        <v>0.11221635520520901</v>
      </c>
      <c r="AH16" s="20">
        <v>0.15170401439561501</v>
      </c>
      <c r="AI16" s="20"/>
      <c r="AJ16" s="20">
        <v>0.17923945041419201</v>
      </c>
      <c r="AK16" s="20">
        <v>0.11477056713669399</v>
      </c>
      <c r="AL16" s="20">
        <v>0.17926899324454099</v>
      </c>
      <c r="AM16" s="20">
        <v>0</v>
      </c>
      <c r="AN16" s="20">
        <v>0.13059022348272201</v>
      </c>
      <c r="AO16" s="20"/>
      <c r="AP16" s="20">
        <v>0.17325112687240901</v>
      </c>
      <c r="AQ16" s="20">
        <v>0.124238266515059</v>
      </c>
      <c r="AR16" s="20">
        <v>0.15771445255708699</v>
      </c>
      <c r="AS16" s="20"/>
      <c r="AT16" s="20">
        <v>0.16141543325119001</v>
      </c>
      <c r="AU16" s="20">
        <v>0.119834781611146</v>
      </c>
      <c r="AV16" s="20">
        <v>8.6442075769158702E-2</v>
      </c>
      <c r="AW16" s="20">
        <v>0.17098594048212501</v>
      </c>
      <c r="AX16" s="20">
        <v>0.16504409301095499</v>
      </c>
      <c r="AY16" s="20">
        <v>0.13693708694593601</v>
      </c>
    </row>
    <row r="17" spans="2:51" x14ac:dyDescent="0.35">
      <c r="B17" s="18" t="s">
        <v>86</v>
      </c>
      <c r="C17" s="21">
        <v>0.38409242803502602</v>
      </c>
      <c r="D17" s="21">
        <v>0.38419755918591503</v>
      </c>
      <c r="E17" s="21">
        <v>0.37997944283420698</v>
      </c>
      <c r="F17" s="21"/>
      <c r="G17" s="21">
        <v>0.41400327960356897</v>
      </c>
      <c r="H17" s="21">
        <v>0.41374173565306699</v>
      </c>
      <c r="I17" s="21">
        <v>0.42857110729392001</v>
      </c>
      <c r="J17" s="21">
        <v>0.443483638380339</v>
      </c>
      <c r="K17" s="21">
        <v>0.26215057543103798</v>
      </c>
      <c r="L17" s="21">
        <v>0.31808898016354897</v>
      </c>
      <c r="M17" s="21"/>
      <c r="N17" s="21">
        <v>0.44358427424996799</v>
      </c>
      <c r="O17" s="21">
        <v>0.32031378093628898</v>
      </c>
      <c r="P17" s="21">
        <v>0.41516967863008303</v>
      </c>
      <c r="Q17" s="21">
        <v>0.36789111055361901</v>
      </c>
      <c r="R17" s="21"/>
      <c r="S17" s="21">
        <v>0.40423444286912102</v>
      </c>
      <c r="T17" s="21">
        <v>0.34660803242636901</v>
      </c>
      <c r="U17" s="21">
        <v>0.36480360796322903</v>
      </c>
      <c r="V17" s="21">
        <v>0.415083557838481</v>
      </c>
      <c r="W17" s="21">
        <v>0.240696432184098</v>
      </c>
      <c r="X17" s="21">
        <v>0.40886240111125499</v>
      </c>
      <c r="Y17" s="21">
        <v>0.315071871108771</v>
      </c>
      <c r="Z17" s="21">
        <v>0.47037966014862598</v>
      </c>
      <c r="AA17" s="21">
        <v>0.43919367468446402</v>
      </c>
      <c r="AB17" s="21">
        <v>0.28753772810777001</v>
      </c>
      <c r="AC17" s="21">
        <v>0.452009473212728</v>
      </c>
      <c r="AD17" s="21">
        <v>0.58557648718853195</v>
      </c>
      <c r="AE17" s="21"/>
      <c r="AF17" s="21">
        <v>0.360093755927199</v>
      </c>
      <c r="AG17" s="21">
        <v>0.42056669596507901</v>
      </c>
      <c r="AH17" s="21">
        <v>0.37203149551904402</v>
      </c>
      <c r="AI17" s="21"/>
      <c r="AJ17" s="21">
        <v>0.34676134094303701</v>
      </c>
      <c r="AK17" s="21">
        <v>0.428898754209661</v>
      </c>
      <c r="AL17" s="21">
        <v>0.30985868924905302</v>
      </c>
      <c r="AM17" s="21">
        <v>0.85615359776701805</v>
      </c>
      <c r="AN17" s="21">
        <v>0.41808904326541502</v>
      </c>
      <c r="AO17" s="21"/>
      <c r="AP17" s="21">
        <v>0.37522176742403002</v>
      </c>
      <c r="AQ17" s="21">
        <v>0.489557500642892</v>
      </c>
      <c r="AR17" s="21">
        <v>0.42947089982325398</v>
      </c>
      <c r="AS17" s="21"/>
      <c r="AT17" s="21">
        <v>0.34268945265794298</v>
      </c>
      <c r="AU17" s="21">
        <v>0.44552274045286899</v>
      </c>
      <c r="AV17" s="21">
        <v>0.43047906293067201</v>
      </c>
      <c r="AW17" s="21">
        <v>0.33717059257375198</v>
      </c>
      <c r="AX17" s="21">
        <v>0.38083215630758199</v>
      </c>
      <c r="AY17" s="21">
        <v>0.39340945645893499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4.0839621042140298E-2</v>
      </c>
      <c r="D9" s="17">
        <v>6.7333590818217895E-2</v>
      </c>
      <c r="E9" s="17">
        <v>1.55992232788555E-2</v>
      </c>
      <c r="F9" s="17"/>
      <c r="G9" s="17">
        <v>0.108438745996566</v>
      </c>
      <c r="H9" s="17">
        <v>2.96157284183537E-2</v>
      </c>
      <c r="I9" s="17">
        <v>7.0405351170422306E-2</v>
      </c>
      <c r="J9" s="17">
        <v>1.6105968787640298E-2</v>
      </c>
      <c r="K9" s="17">
        <v>0</v>
      </c>
      <c r="L9" s="17">
        <v>1.50734746250992E-2</v>
      </c>
      <c r="M9" s="17"/>
      <c r="N9" s="17">
        <v>6.04306084999841E-2</v>
      </c>
      <c r="O9" s="17">
        <v>3.5801824289772702E-2</v>
      </c>
      <c r="P9" s="17">
        <v>4.5595261649552001E-2</v>
      </c>
      <c r="Q9" s="17">
        <v>2.02160031475913E-2</v>
      </c>
      <c r="R9" s="17"/>
      <c r="S9" s="17">
        <v>8.0033179712552596E-2</v>
      </c>
      <c r="T9" s="17">
        <v>2.6742383103155298E-2</v>
      </c>
      <c r="U9" s="17">
        <v>2.02062240472007E-2</v>
      </c>
      <c r="V9" s="17">
        <v>1.5569072119602199E-2</v>
      </c>
      <c r="W9" s="17">
        <v>0</v>
      </c>
      <c r="X9" s="17">
        <v>0.13614054341874199</v>
      </c>
      <c r="Y9" s="17">
        <v>2.2849219414919599E-2</v>
      </c>
      <c r="Z9" s="17">
        <v>4.2075789011952802E-2</v>
      </c>
      <c r="AA9" s="17">
        <v>4.0966763524956103E-2</v>
      </c>
      <c r="AB9" s="17">
        <v>0</v>
      </c>
      <c r="AC9" s="17">
        <v>5.29782264441611E-2</v>
      </c>
      <c r="AD9" s="17">
        <v>0</v>
      </c>
      <c r="AE9" s="17"/>
      <c r="AF9" s="17">
        <v>4.3704271251318101E-2</v>
      </c>
      <c r="AG9" s="17">
        <v>2.1868114695002199E-2</v>
      </c>
      <c r="AH9" s="17">
        <v>4.9780541800012901E-2</v>
      </c>
      <c r="AI9" s="17"/>
      <c r="AJ9" s="17">
        <v>3.8394145499676499E-2</v>
      </c>
      <c r="AK9" s="17">
        <v>5.6263270244433998E-2</v>
      </c>
      <c r="AL9" s="17">
        <v>6.7363060967203195E-2</v>
      </c>
      <c r="AM9" s="17">
        <v>0</v>
      </c>
      <c r="AN9" s="17">
        <v>3.0054993224869101E-2</v>
      </c>
      <c r="AO9" s="17"/>
      <c r="AP9" s="17">
        <v>5.3598601950111902E-2</v>
      </c>
      <c r="AQ9" s="17">
        <v>5.4411859991075701E-2</v>
      </c>
      <c r="AR9" s="17">
        <v>7.8067425852673303E-2</v>
      </c>
      <c r="AS9" s="17"/>
      <c r="AT9" s="17">
        <v>2.6921619867342102E-2</v>
      </c>
      <c r="AU9" s="17">
        <v>3.1859870287598402E-2</v>
      </c>
      <c r="AV9" s="17">
        <v>0.15610262922610299</v>
      </c>
      <c r="AW9" s="17">
        <v>2.0271802869038302E-2</v>
      </c>
      <c r="AX9" s="17">
        <v>4.9784243291199001E-2</v>
      </c>
      <c r="AY9" s="17">
        <v>0</v>
      </c>
    </row>
    <row r="10" spans="2:51" x14ac:dyDescent="0.35">
      <c r="B10" s="18" t="s">
        <v>383</v>
      </c>
      <c r="C10" s="17">
        <v>0.175595989645872</v>
      </c>
      <c r="D10" s="17">
        <v>0.179164458167378</v>
      </c>
      <c r="E10" s="17">
        <v>0.17032101387846299</v>
      </c>
      <c r="F10" s="17"/>
      <c r="G10" s="17">
        <v>0.300699079874164</v>
      </c>
      <c r="H10" s="17">
        <v>0.24050988945177401</v>
      </c>
      <c r="I10" s="17">
        <v>0.200967234647664</v>
      </c>
      <c r="J10" s="17">
        <v>0.15355636803982101</v>
      </c>
      <c r="K10" s="17">
        <v>5.9770762471179302E-2</v>
      </c>
      <c r="L10" s="17">
        <v>9.8301809634987594E-2</v>
      </c>
      <c r="M10" s="17"/>
      <c r="N10" s="17">
        <v>0.21653690964431699</v>
      </c>
      <c r="O10" s="17">
        <v>0.19638397347845199</v>
      </c>
      <c r="P10" s="17">
        <v>0.109590627382918</v>
      </c>
      <c r="Q10" s="17">
        <v>0.16840489636915801</v>
      </c>
      <c r="R10" s="17"/>
      <c r="S10" s="17">
        <v>0.24958034321314801</v>
      </c>
      <c r="T10" s="17">
        <v>0.16656233558556399</v>
      </c>
      <c r="U10" s="17">
        <v>0.13481603629612801</v>
      </c>
      <c r="V10" s="17">
        <v>0.114787405255008</v>
      </c>
      <c r="W10" s="17">
        <v>0.303088676211686</v>
      </c>
      <c r="X10" s="17">
        <v>0.22093891766380699</v>
      </c>
      <c r="Y10" s="17">
        <v>8.7938822151427204E-2</v>
      </c>
      <c r="Z10" s="17">
        <v>0.14034113680888599</v>
      </c>
      <c r="AA10" s="17">
        <v>0.18474632392373599</v>
      </c>
      <c r="AB10" s="17">
        <v>0.10118299951318099</v>
      </c>
      <c r="AC10" s="17">
        <v>0.236284928755263</v>
      </c>
      <c r="AD10" s="17">
        <v>5.8209748509296097E-2</v>
      </c>
      <c r="AE10" s="17"/>
      <c r="AF10" s="17">
        <v>0.13404508233860199</v>
      </c>
      <c r="AG10" s="17">
        <v>0.172955882085988</v>
      </c>
      <c r="AH10" s="17">
        <v>0.180909301180081</v>
      </c>
      <c r="AI10" s="17"/>
      <c r="AJ10" s="17">
        <v>0.15692342108718299</v>
      </c>
      <c r="AK10" s="17">
        <v>0.17416400065714299</v>
      </c>
      <c r="AL10" s="17">
        <v>0.206821199517677</v>
      </c>
      <c r="AM10" s="17">
        <v>0</v>
      </c>
      <c r="AN10" s="17">
        <v>0.18325094731031</v>
      </c>
      <c r="AO10" s="17"/>
      <c r="AP10" s="17">
        <v>0.20048752917071699</v>
      </c>
      <c r="AQ10" s="17">
        <v>0.20545637207864301</v>
      </c>
      <c r="AR10" s="17">
        <v>0.255592386826203</v>
      </c>
      <c r="AS10" s="17"/>
      <c r="AT10" s="17">
        <v>0.12903229497789501</v>
      </c>
      <c r="AU10" s="17">
        <v>0.18450479775542999</v>
      </c>
      <c r="AV10" s="17">
        <v>6.1275829782912697E-2</v>
      </c>
      <c r="AW10" s="17">
        <v>0.22192253513507201</v>
      </c>
      <c r="AX10" s="17">
        <v>0.23732360603410299</v>
      </c>
      <c r="AY10" s="17">
        <v>0.35218856291751699</v>
      </c>
    </row>
    <row r="11" spans="2:51" x14ac:dyDescent="0.35">
      <c r="B11" s="18" t="s">
        <v>384</v>
      </c>
      <c r="C11" s="17">
        <v>0.26258584064915302</v>
      </c>
      <c r="D11" s="17">
        <v>0.27367802959554399</v>
      </c>
      <c r="E11" s="17">
        <v>0.25361748954198299</v>
      </c>
      <c r="F11" s="17"/>
      <c r="G11" s="17">
        <v>0.225772760977142</v>
      </c>
      <c r="H11" s="17">
        <v>0.23407949862979199</v>
      </c>
      <c r="I11" s="17">
        <v>0.27890015114688299</v>
      </c>
      <c r="J11" s="17">
        <v>0.27350838651482701</v>
      </c>
      <c r="K11" s="17">
        <v>0.33795696021766702</v>
      </c>
      <c r="L11" s="17">
        <v>0.24037282499479401</v>
      </c>
      <c r="M11" s="17"/>
      <c r="N11" s="17">
        <v>0.30819592707236698</v>
      </c>
      <c r="O11" s="17">
        <v>0.27236962604769299</v>
      </c>
      <c r="P11" s="17">
        <v>0.225838647173526</v>
      </c>
      <c r="Q11" s="17">
        <v>0.23581434546852101</v>
      </c>
      <c r="R11" s="17"/>
      <c r="S11" s="17">
        <v>0.292492639877656</v>
      </c>
      <c r="T11" s="17">
        <v>0.33133679735064903</v>
      </c>
      <c r="U11" s="17">
        <v>0.32485379760282201</v>
      </c>
      <c r="V11" s="17">
        <v>0.158355916656129</v>
      </c>
      <c r="W11" s="17">
        <v>0.22887475541017099</v>
      </c>
      <c r="X11" s="17">
        <v>0.251020514824907</v>
      </c>
      <c r="Y11" s="17">
        <v>0.19789371855440899</v>
      </c>
      <c r="Z11" s="17">
        <v>0.27495852896660899</v>
      </c>
      <c r="AA11" s="17">
        <v>0.19999658070210299</v>
      </c>
      <c r="AB11" s="17">
        <v>0.361962299444125</v>
      </c>
      <c r="AC11" s="17">
        <v>0.14603845382074199</v>
      </c>
      <c r="AD11" s="17">
        <v>0.42656648947319198</v>
      </c>
      <c r="AE11" s="17"/>
      <c r="AF11" s="17">
        <v>0.26587770073473299</v>
      </c>
      <c r="AG11" s="17">
        <v>0.29758956894777</v>
      </c>
      <c r="AH11" s="17">
        <v>0.217666401322755</v>
      </c>
      <c r="AI11" s="17"/>
      <c r="AJ11" s="17">
        <v>0.25467884920309303</v>
      </c>
      <c r="AK11" s="17">
        <v>0.29149578475939097</v>
      </c>
      <c r="AL11" s="17">
        <v>0.334014177518692</v>
      </c>
      <c r="AM11" s="17">
        <v>0.204284932099007</v>
      </c>
      <c r="AN11" s="17">
        <v>0.22144696813223599</v>
      </c>
      <c r="AO11" s="17"/>
      <c r="AP11" s="17">
        <v>0.25375396321441601</v>
      </c>
      <c r="AQ11" s="17">
        <v>0.24918294901174901</v>
      </c>
      <c r="AR11" s="17">
        <v>0.226625459222764</v>
      </c>
      <c r="AS11" s="17"/>
      <c r="AT11" s="17">
        <v>0.27286394883774401</v>
      </c>
      <c r="AU11" s="17">
        <v>0.25103207367299002</v>
      </c>
      <c r="AV11" s="17">
        <v>0.28543486555941899</v>
      </c>
      <c r="AW11" s="17">
        <v>0.23219762022533999</v>
      </c>
      <c r="AX11" s="17">
        <v>0.26799618888376298</v>
      </c>
      <c r="AY11" s="17">
        <v>0.23851020411978899</v>
      </c>
    </row>
    <row r="12" spans="2:51" x14ac:dyDescent="0.35">
      <c r="B12" s="18" t="s">
        <v>385</v>
      </c>
      <c r="C12" s="17">
        <v>0.21283468164411901</v>
      </c>
      <c r="D12" s="17">
        <v>0.22147640124307999</v>
      </c>
      <c r="E12" s="17">
        <v>0.20590140003534499</v>
      </c>
      <c r="F12" s="17"/>
      <c r="G12" s="17">
        <v>0.22594270955274301</v>
      </c>
      <c r="H12" s="17">
        <v>0.192315392039103</v>
      </c>
      <c r="I12" s="17">
        <v>0.19466534221172899</v>
      </c>
      <c r="J12" s="17">
        <v>0.24397389125633201</v>
      </c>
      <c r="K12" s="17">
        <v>0.23904479858359401</v>
      </c>
      <c r="L12" s="17">
        <v>0.191168722161805</v>
      </c>
      <c r="M12" s="17"/>
      <c r="N12" s="17">
        <v>0.17665030492457601</v>
      </c>
      <c r="O12" s="17">
        <v>0.264021770724163</v>
      </c>
      <c r="P12" s="17">
        <v>0.19155715355835201</v>
      </c>
      <c r="Q12" s="17">
        <v>0.21715082781534001</v>
      </c>
      <c r="R12" s="17"/>
      <c r="S12" s="17">
        <v>0.18672205161508301</v>
      </c>
      <c r="T12" s="17">
        <v>0.218523538913794</v>
      </c>
      <c r="U12" s="17">
        <v>0.15538529589385799</v>
      </c>
      <c r="V12" s="17">
        <v>0.30563443547980401</v>
      </c>
      <c r="W12" s="17">
        <v>0.16149742240480799</v>
      </c>
      <c r="X12" s="17">
        <v>0.20552580872138099</v>
      </c>
      <c r="Y12" s="17">
        <v>0.235838623949641</v>
      </c>
      <c r="Z12" s="17">
        <v>0.31942905043539799</v>
      </c>
      <c r="AA12" s="17">
        <v>0.20572812565597201</v>
      </c>
      <c r="AB12" s="17">
        <v>0.16788699265188201</v>
      </c>
      <c r="AC12" s="17">
        <v>0.232324740553876</v>
      </c>
      <c r="AD12" s="17">
        <v>0.21419329982633101</v>
      </c>
      <c r="AE12" s="17"/>
      <c r="AF12" s="17">
        <v>0.19828965671932999</v>
      </c>
      <c r="AG12" s="17">
        <v>0.212597220390978</v>
      </c>
      <c r="AH12" s="17">
        <v>0.23275333209125501</v>
      </c>
      <c r="AI12" s="17"/>
      <c r="AJ12" s="17">
        <v>0.21902186643380001</v>
      </c>
      <c r="AK12" s="17">
        <v>0.19823123074433699</v>
      </c>
      <c r="AL12" s="17">
        <v>0.18553312721717499</v>
      </c>
      <c r="AM12" s="17">
        <v>0.34089149154290799</v>
      </c>
      <c r="AN12" s="17">
        <v>0.250020500623995</v>
      </c>
      <c r="AO12" s="17"/>
      <c r="AP12" s="17">
        <v>0.20698736912194399</v>
      </c>
      <c r="AQ12" s="17">
        <v>0.21536135120432701</v>
      </c>
      <c r="AR12" s="17">
        <v>0.220828813914203</v>
      </c>
      <c r="AS12" s="17"/>
      <c r="AT12" s="17">
        <v>0.216254882296818</v>
      </c>
      <c r="AU12" s="17">
        <v>0.22033772608336599</v>
      </c>
      <c r="AV12" s="17">
        <v>0.208853810091433</v>
      </c>
      <c r="AW12" s="17">
        <v>0.18868994820111801</v>
      </c>
      <c r="AX12" s="17">
        <v>0.201285588434754</v>
      </c>
      <c r="AY12" s="17">
        <v>0.22737221724704701</v>
      </c>
    </row>
    <row r="13" spans="2:51" x14ac:dyDescent="0.35">
      <c r="B13" s="18" t="s">
        <v>386</v>
      </c>
      <c r="C13" s="17">
        <v>0.25449602597774501</v>
      </c>
      <c r="D13" s="17">
        <v>0.21435260962738401</v>
      </c>
      <c r="E13" s="17">
        <v>0.29127047310993798</v>
      </c>
      <c r="F13" s="17"/>
      <c r="G13" s="17">
        <v>0.117970495418391</v>
      </c>
      <c r="H13" s="17">
        <v>0.218099330631292</v>
      </c>
      <c r="I13" s="17">
        <v>0.20965824400282801</v>
      </c>
      <c r="J13" s="17">
        <v>0.227657410577806</v>
      </c>
      <c r="K13" s="17">
        <v>0.327874546574771</v>
      </c>
      <c r="L13" s="17">
        <v>0.40811061871682602</v>
      </c>
      <c r="M13" s="17"/>
      <c r="N13" s="17">
        <v>0.21854723881298899</v>
      </c>
      <c r="O13" s="17">
        <v>0.198537871462101</v>
      </c>
      <c r="P13" s="17">
        <v>0.33689386363755602</v>
      </c>
      <c r="Q13" s="17">
        <v>0.277009233479244</v>
      </c>
      <c r="R13" s="17"/>
      <c r="S13" s="17">
        <v>0.126984866936036</v>
      </c>
      <c r="T13" s="17">
        <v>0.19754081591733699</v>
      </c>
      <c r="U13" s="17">
        <v>0.29067567789115001</v>
      </c>
      <c r="V13" s="17">
        <v>0.35872911834815302</v>
      </c>
      <c r="W13" s="17">
        <v>0.28464186134512898</v>
      </c>
      <c r="X13" s="17">
        <v>0.15125502592502801</v>
      </c>
      <c r="Y13" s="17">
        <v>0.40258399684151402</v>
      </c>
      <c r="Z13" s="17">
        <v>0.223195494777153</v>
      </c>
      <c r="AA13" s="17">
        <v>0.31381134888582202</v>
      </c>
      <c r="AB13" s="17">
        <v>0.28939776562515701</v>
      </c>
      <c r="AC13" s="17">
        <v>0.23863238174795101</v>
      </c>
      <c r="AD13" s="17">
        <v>0.30103046219118101</v>
      </c>
      <c r="AE13" s="17"/>
      <c r="AF13" s="17">
        <v>0.31937153705217097</v>
      </c>
      <c r="AG13" s="17">
        <v>0.236409195452602</v>
      </c>
      <c r="AH13" s="17">
        <v>0.225602455510126</v>
      </c>
      <c r="AI13" s="17"/>
      <c r="AJ13" s="17">
        <v>0.27949583934712302</v>
      </c>
      <c r="AK13" s="17">
        <v>0.23636103443384801</v>
      </c>
      <c r="AL13" s="17">
        <v>0.17423461688393399</v>
      </c>
      <c r="AM13" s="17">
        <v>0.45482357635808501</v>
      </c>
      <c r="AN13" s="17">
        <v>0.22376136829504101</v>
      </c>
      <c r="AO13" s="17"/>
      <c r="AP13" s="17">
        <v>0.22946551710089499</v>
      </c>
      <c r="AQ13" s="17">
        <v>0.24816401399560201</v>
      </c>
      <c r="AR13" s="17">
        <v>0.21888591418415701</v>
      </c>
      <c r="AS13" s="17"/>
      <c r="AT13" s="17">
        <v>0.31749697954582101</v>
      </c>
      <c r="AU13" s="17">
        <v>0.253421241869491</v>
      </c>
      <c r="AV13" s="17">
        <v>0.19536696389823499</v>
      </c>
      <c r="AW13" s="17">
        <v>0.25866037965791799</v>
      </c>
      <c r="AX13" s="17">
        <v>0.181448585380665</v>
      </c>
      <c r="AY13" s="17">
        <v>0.18192901571564701</v>
      </c>
    </row>
    <row r="14" spans="2:51" x14ac:dyDescent="0.35">
      <c r="B14" s="18" t="s">
        <v>72</v>
      </c>
      <c r="C14" s="17">
        <v>5.3647841040970597E-2</v>
      </c>
      <c r="D14" s="17">
        <v>4.3994910548395098E-2</v>
      </c>
      <c r="E14" s="17">
        <v>6.3290400155415094E-2</v>
      </c>
      <c r="F14" s="17"/>
      <c r="G14" s="17">
        <v>2.1176208180993E-2</v>
      </c>
      <c r="H14" s="17">
        <v>8.53801608296854E-2</v>
      </c>
      <c r="I14" s="17">
        <v>4.5403676820473998E-2</v>
      </c>
      <c r="J14" s="17">
        <v>8.5197974823573303E-2</v>
      </c>
      <c r="K14" s="17">
        <v>3.5352932152788799E-2</v>
      </c>
      <c r="L14" s="17">
        <v>4.6972549866487398E-2</v>
      </c>
      <c r="M14" s="17"/>
      <c r="N14" s="17">
        <v>1.9639011045766399E-2</v>
      </c>
      <c r="O14" s="17">
        <v>3.2884933997818201E-2</v>
      </c>
      <c r="P14" s="17">
        <v>9.0524446598095804E-2</v>
      </c>
      <c r="Q14" s="17">
        <v>8.1404693720145999E-2</v>
      </c>
      <c r="R14" s="17"/>
      <c r="S14" s="17">
        <v>6.4186918645523394E-2</v>
      </c>
      <c r="T14" s="17">
        <v>5.9294129129501202E-2</v>
      </c>
      <c r="U14" s="17">
        <v>7.4062968268841095E-2</v>
      </c>
      <c r="V14" s="17">
        <v>4.6924052141304101E-2</v>
      </c>
      <c r="W14" s="17">
        <v>2.1897284628205602E-2</v>
      </c>
      <c r="X14" s="17">
        <v>3.5119189446135103E-2</v>
      </c>
      <c r="Y14" s="17">
        <v>5.2895619088088701E-2</v>
      </c>
      <c r="Z14" s="17">
        <v>0</v>
      </c>
      <c r="AA14" s="17">
        <v>5.4750857307411298E-2</v>
      </c>
      <c r="AB14" s="17">
        <v>7.9569942765656307E-2</v>
      </c>
      <c r="AC14" s="17">
        <v>9.3741268678006404E-2</v>
      </c>
      <c r="AD14" s="17">
        <v>0</v>
      </c>
      <c r="AE14" s="17"/>
      <c r="AF14" s="17">
        <v>3.8711751903845397E-2</v>
      </c>
      <c r="AG14" s="17">
        <v>5.85800184276596E-2</v>
      </c>
      <c r="AH14" s="17">
        <v>9.3287968095769599E-2</v>
      </c>
      <c r="AI14" s="17"/>
      <c r="AJ14" s="17">
        <v>5.1485878429124103E-2</v>
      </c>
      <c r="AK14" s="17">
        <v>4.3484679160847001E-2</v>
      </c>
      <c r="AL14" s="17">
        <v>3.2033817895319297E-2</v>
      </c>
      <c r="AM14" s="17">
        <v>0</v>
      </c>
      <c r="AN14" s="17">
        <v>9.1465222413548306E-2</v>
      </c>
      <c r="AO14" s="17"/>
      <c r="AP14" s="17">
        <v>5.5707019441916E-2</v>
      </c>
      <c r="AQ14" s="17">
        <v>2.7423453718603601E-2</v>
      </c>
      <c r="AR14" s="17">
        <v>0</v>
      </c>
      <c r="AS14" s="17"/>
      <c r="AT14" s="17">
        <v>3.7430274474380597E-2</v>
      </c>
      <c r="AU14" s="17">
        <v>5.8844290331124198E-2</v>
      </c>
      <c r="AV14" s="17">
        <v>9.2965901441897397E-2</v>
      </c>
      <c r="AW14" s="17">
        <v>7.8257713911513094E-2</v>
      </c>
      <c r="AX14" s="17">
        <v>6.2161787975515997E-2</v>
      </c>
      <c r="AY14" s="17">
        <v>0</v>
      </c>
    </row>
    <row r="15" spans="2:51" x14ac:dyDescent="0.35">
      <c r="B15" s="31" t="s">
        <v>387</v>
      </c>
      <c r="C15" s="20">
        <v>0.21643561068801301</v>
      </c>
      <c r="D15" s="20">
        <v>0.24649804898559599</v>
      </c>
      <c r="E15" s="20">
        <v>0.18592023715731901</v>
      </c>
      <c r="F15" s="20"/>
      <c r="G15" s="20">
        <v>0.40913782587073</v>
      </c>
      <c r="H15" s="20">
        <v>0.27012561787012801</v>
      </c>
      <c r="I15" s="20">
        <v>0.27137258581808599</v>
      </c>
      <c r="J15" s="20">
        <v>0.16966233682746201</v>
      </c>
      <c r="K15" s="20">
        <v>5.9770762471179302E-2</v>
      </c>
      <c r="L15" s="20">
        <v>0.113375284260087</v>
      </c>
      <c r="M15" s="20"/>
      <c r="N15" s="20">
        <v>0.27696751814430198</v>
      </c>
      <c r="O15" s="20">
        <v>0.23218579776822501</v>
      </c>
      <c r="P15" s="20">
        <v>0.15518588903246999</v>
      </c>
      <c r="Q15" s="20">
        <v>0.18862089951674901</v>
      </c>
      <c r="R15" s="20"/>
      <c r="S15" s="20">
        <v>0.32961352292570101</v>
      </c>
      <c r="T15" s="20">
        <v>0.19330471868871901</v>
      </c>
      <c r="U15" s="20">
        <v>0.155022260343329</v>
      </c>
      <c r="V15" s="20">
        <v>0.13035647737461001</v>
      </c>
      <c r="W15" s="20">
        <v>0.303088676211686</v>
      </c>
      <c r="X15" s="20">
        <v>0.35707946108254901</v>
      </c>
      <c r="Y15" s="20">
        <v>0.110788041566347</v>
      </c>
      <c r="Z15" s="20">
        <v>0.18241692582083899</v>
      </c>
      <c r="AA15" s="20">
        <v>0.22571308744869201</v>
      </c>
      <c r="AB15" s="20">
        <v>0.10118299951318099</v>
      </c>
      <c r="AC15" s="20">
        <v>0.28926315519942503</v>
      </c>
      <c r="AD15" s="20">
        <v>5.8209748509296097E-2</v>
      </c>
      <c r="AE15" s="20"/>
      <c r="AF15" s="20">
        <v>0.17774935358992</v>
      </c>
      <c r="AG15" s="20">
        <v>0.19482399678098999</v>
      </c>
      <c r="AH15" s="20">
        <v>0.23068984298009401</v>
      </c>
      <c r="AI15" s="20"/>
      <c r="AJ15" s="20">
        <v>0.19531756658686</v>
      </c>
      <c r="AK15" s="20">
        <v>0.230427270901577</v>
      </c>
      <c r="AL15" s="20">
        <v>0.27418426048487998</v>
      </c>
      <c r="AM15" s="20">
        <v>0</v>
      </c>
      <c r="AN15" s="20">
        <v>0.21330594053517901</v>
      </c>
      <c r="AO15" s="20"/>
      <c r="AP15" s="20">
        <v>0.25408613112082901</v>
      </c>
      <c r="AQ15" s="20">
        <v>0.25986823206971799</v>
      </c>
      <c r="AR15" s="20">
        <v>0.33365981267887601</v>
      </c>
      <c r="AS15" s="20"/>
      <c r="AT15" s="20">
        <v>0.15595391484523699</v>
      </c>
      <c r="AU15" s="20">
        <v>0.21636466804302801</v>
      </c>
      <c r="AV15" s="20">
        <v>0.21737845900901601</v>
      </c>
      <c r="AW15" s="20">
        <v>0.24219433800411</v>
      </c>
      <c r="AX15" s="20">
        <v>0.28710784932530198</v>
      </c>
      <c r="AY15" s="20">
        <v>0.35218856291751699</v>
      </c>
    </row>
    <row r="16" spans="2:51" x14ac:dyDescent="0.35">
      <c r="B16" s="18" t="s">
        <v>388</v>
      </c>
      <c r="C16" s="20">
        <v>0.46733070762186402</v>
      </c>
      <c r="D16" s="20">
        <v>0.435829010870464</v>
      </c>
      <c r="E16" s="20">
        <v>0.49717187314528299</v>
      </c>
      <c r="F16" s="20"/>
      <c r="G16" s="20">
        <v>0.34391320497113498</v>
      </c>
      <c r="H16" s="20">
        <v>0.41041472267039503</v>
      </c>
      <c r="I16" s="20">
        <v>0.404323586214557</v>
      </c>
      <c r="J16" s="20">
        <v>0.47163130183413798</v>
      </c>
      <c r="K16" s="20">
        <v>0.56691934515836495</v>
      </c>
      <c r="L16" s="20">
        <v>0.59927934087863199</v>
      </c>
      <c r="M16" s="20"/>
      <c r="N16" s="20">
        <v>0.39519754373756499</v>
      </c>
      <c r="O16" s="20">
        <v>0.462559642186264</v>
      </c>
      <c r="P16" s="20">
        <v>0.52845101719590803</v>
      </c>
      <c r="Q16" s="20">
        <v>0.49416006129458401</v>
      </c>
      <c r="R16" s="20"/>
      <c r="S16" s="20">
        <v>0.31370691855111899</v>
      </c>
      <c r="T16" s="20">
        <v>0.41606435483113002</v>
      </c>
      <c r="U16" s="20">
        <v>0.44606097378500797</v>
      </c>
      <c r="V16" s="20">
        <v>0.66436355382795698</v>
      </c>
      <c r="W16" s="20">
        <v>0.446139283749937</v>
      </c>
      <c r="X16" s="20">
        <v>0.35678083464640897</v>
      </c>
      <c r="Y16" s="20">
        <v>0.63842262079115497</v>
      </c>
      <c r="Z16" s="20">
        <v>0.54262454521255099</v>
      </c>
      <c r="AA16" s="20">
        <v>0.51953947454179406</v>
      </c>
      <c r="AB16" s="20">
        <v>0.45728475827703902</v>
      </c>
      <c r="AC16" s="20">
        <v>0.47095712230182701</v>
      </c>
      <c r="AD16" s="20">
        <v>0.51522376201751197</v>
      </c>
      <c r="AE16" s="20"/>
      <c r="AF16" s="20">
        <v>0.51766119377150099</v>
      </c>
      <c r="AG16" s="20">
        <v>0.44900641584357998</v>
      </c>
      <c r="AH16" s="20">
        <v>0.45835578760138102</v>
      </c>
      <c r="AI16" s="20"/>
      <c r="AJ16" s="20">
        <v>0.49851770578092303</v>
      </c>
      <c r="AK16" s="20">
        <v>0.434592265178185</v>
      </c>
      <c r="AL16" s="20">
        <v>0.35976774410110901</v>
      </c>
      <c r="AM16" s="20">
        <v>0.795715067900993</v>
      </c>
      <c r="AN16" s="20">
        <v>0.47378186891903601</v>
      </c>
      <c r="AO16" s="20"/>
      <c r="AP16" s="20">
        <v>0.43645288622283901</v>
      </c>
      <c r="AQ16" s="20">
        <v>0.46352536519992898</v>
      </c>
      <c r="AR16" s="20">
        <v>0.43971472809835999</v>
      </c>
      <c r="AS16" s="20"/>
      <c r="AT16" s="20">
        <v>0.53375186184263801</v>
      </c>
      <c r="AU16" s="20">
        <v>0.47375896795285699</v>
      </c>
      <c r="AV16" s="20">
        <v>0.40422077398966799</v>
      </c>
      <c r="AW16" s="20">
        <v>0.447350327859036</v>
      </c>
      <c r="AX16" s="20">
        <v>0.38273417381541902</v>
      </c>
      <c r="AY16" s="20">
        <v>0.409301232962693</v>
      </c>
    </row>
    <row r="17" spans="2:51" x14ac:dyDescent="0.35">
      <c r="B17" s="18" t="s">
        <v>86</v>
      </c>
      <c r="C17" s="21">
        <v>-0.25089509693385098</v>
      </c>
      <c r="D17" s="21">
        <v>-0.189330961884868</v>
      </c>
      <c r="E17" s="21">
        <v>-0.31125163598796501</v>
      </c>
      <c r="F17" s="21"/>
      <c r="G17" s="21">
        <v>6.5224620899594896E-2</v>
      </c>
      <c r="H17" s="21">
        <v>-0.14028910480026699</v>
      </c>
      <c r="I17" s="21">
        <v>-0.13295100039647101</v>
      </c>
      <c r="J17" s="21">
        <v>-0.30196896500667603</v>
      </c>
      <c r="K17" s="21">
        <v>-0.50714858268718599</v>
      </c>
      <c r="L17" s="21">
        <v>-0.48590405661854502</v>
      </c>
      <c r="M17" s="21"/>
      <c r="N17" s="21">
        <v>-0.118230025593263</v>
      </c>
      <c r="O17" s="21">
        <v>-0.23037384441803899</v>
      </c>
      <c r="P17" s="21">
        <v>-0.37326512816343799</v>
      </c>
      <c r="Q17" s="21">
        <v>-0.30553916177783502</v>
      </c>
      <c r="R17" s="21"/>
      <c r="S17" s="21">
        <v>1.5906604374581499E-2</v>
      </c>
      <c r="T17" s="21">
        <v>-0.22275963614241101</v>
      </c>
      <c r="U17" s="21">
        <v>-0.29103871344167898</v>
      </c>
      <c r="V17" s="21">
        <v>-0.534007076453347</v>
      </c>
      <c r="W17" s="21">
        <v>-0.143050607538251</v>
      </c>
      <c r="X17" s="21">
        <v>2.9862643613964802E-4</v>
      </c>
      <c r="Y17" s="21">
        <v>-0.52763457922480905</v>
      </c>
      <c r="Z17" s="21">
        <v>-0.36020761939171198</v>
      </c>
      <c r="AA17" s="21">
        <v>-0.29382638709310199</v>
      </c>
      <c r="AB17" s="21">
        <v>-0.35610175876385802</v>
      </c>
      <c r="AC17" s="21">
        <v>-0.18169396710240199</v>
      </c>
      <c r="AD17" s="21">
        <v>-0.45701401350821602</v>
      </c>
      <c r="AE17" s="21"/>
      <c r="AF17" s="21">
        <v>-0.33991184018158099</v>
      </c>
      <c r="AG17" s="21">
        <v>-0.25418241906258998</v>
      </c>
      <c r="AH17" s="21">
        <v>-0.227665944621287</v>
      </c>
      <c r="AI17" s="21"/>
      <c r="AJ17" s="21">
        <v>-0.30320013919406302</v>
      </c>
      <c r="AK17" s="21">
        <v>-0.204164994276608</v>
      </c>
      <c r="AL17" s="21">
        <v>-8.5583483616228903E-2</v>
      </c>
      <c r="AM17" s="21">
        <v>-0.795715067900993</v>
      </c>
      <c r="AN17" s="21">
        <v>-0.26047592838385702</v>
      </c>
      <c r="AO17" s="21"/>
      <c r="AP17" s="21">
        <v>-0.18236675510201</v>
      </c>
      <c r="AQ17" s="21">
        <v>-0.20365713313021</v>
      </c>
      <c r="AR17" s="21">
        <v>-0.106054915419483</v>
      </c>
      <c r="AS17" s="21"/>
      <c r="AT17" s="21">
        <v>-0.37779794699740199</v>
      </c>
      <c r="AU17" s="21">
        <v>-0.25739429990982898</v>
      </c>
      <c r="AV17" s="21">
        <v>-0.18684231498065201</v>
      </c>
      <c r="AW17" s="21">
        <v>-0.205155989854926</v>
      </c>
      <c r="AX17" s="21">
        <v>-9.5626324490116502E-2</v>
      </c>
      <c r="AY17" s="21">
        <v>-5.71126700451762E-2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3.2650202450815999E-2</v>
      </c>
      <c r="D9" s="17">
        <v>5.66940256876362E-2</v>
      </c>
      <c r="E9" s="17">
        <v>9.7152797764326702E-3</v>
      </c>
      <c r="F9" s="17"/>
      <c r="G9" s="17">
        <v>4.1585962799714403E-2</v>
      </c>
      <c r="H9" s="17">
        <v>1.2018795156069699E-2</v>
      </c>
      <c r="I9" s="17">
        <v>7.9889900681575393E-2</v>
      </c>
      <c r="J9" s="17">
        <v>4.1449132388806299E-2</v>
      </c>
      <c r="K9" s="17">
        <v>1.1678472835108001E-2</v>
      </c>
      <c r="L9" s="17">
        <v>0</v>
      </c>
      <c r="M9" s="17"/>
      <c r="N9" s="17">
        <v>3.8554808749925999E-2</v>
      </c>
      <c r="O9" s="17">
        <v>3.5513006409625701E-2</v>
      </c>
      <c r="P9" s="17">
        <v>4.2655897311327802E-2</v>
      </c>
      <c r="Q9" s="17">
        <v>1.3662202027149101E-2</v>
      </c>
      <c r="R9" s="17"/>
      <c r="S9" s="17">
        <v>7.3036746511798506E-2</v>
      </c>
      <c r="T9" s="17">
        <v>2.6742383103155298E-2</v>
      </c>
      <c r="U9" s="17">
        <v>2.02062240472007E-2</v>
      </c>
      <c r="V9" s="17">
        <v>1.9221624880667702E-2</v>
      </c>
      <c r="W9" s="17">
        <v>4.1755977975770103E-2</v>
      </c>
      <c r="X9" s="17">
        <v>7.70642261267767E-2</v>
      </c>
      <c r="Y9" s="17">
        <v>0</v>
      </c>
      <c r="Z9" s="17">
        <v>3.7799048829082499E-2</v>
      </c>
      <c r="AA9" s="17">
        <v>2.58322705273322E-2</v>
      </c>
      <c r="AB9" s="17">
        <v>0</v>
      </c>
      <c r="AC9" s="17">
        <v>2.3929413743880901E-2</v>
      </c>
      <c r="AD9" s="17">
        <v>0</v>
      </c>
      <c r="AE9" s="17"/>
      <c r="AF9" s="17">
        <v>4.3581727910571501E-2</v>
      </c>
      <c r="AG9" s="17">
        <v>2.7567466812817101E-2</v>
      </c>
      <c r="AH9" s="17">
        <v>2.19615227330359E-2</v>
      </c>
      <c r="AI9" s="17"/>
      <c r="AJ9" s="17">
        <v>4.3695490900260099E-2</v>
      </c>
      <c r="AK9" s="17">
        <v>4.4638648659488397E-2</v>
      </c>
      <c r="AL9" s="17">
        <v>3.01907755676648E-2</v>
      </c>
      <c r="AM9" s="17">
        <v>0</v>
      </c>
      <c r="AN9" s="17">
        <v>1.1126729902938901E-2</v>
      </c>
      <c r="AO9" s="17"/>
      <c r="AP9" s="17">
        <v>7.3262647569644596E-2</v>
      </c>
      <c r="AQ9" s="17">
        <v>3.8853751374413499E-2</v>
      </c>
      <c r="AR9" s="17">
        <v>0</v>
      </c>
      <c r="AS9" s="17"/>
      <c r="AT9" s="17">
        <v>2.56742626130394E-2</v>
      </c>
      <c r="AU9" s="17">
        <v>2.8114347404964501E-2</v>
      </c>
      <c r="AV9" s="17">
        <v>6.4171835295673704E-2</v>
      </c>
      <c r="AW9" s="17">
        <v>2.0271802869038302E-2</v>
      </c>
      <c r="AX9" s="17">
        <v>4.2250261390923798E-2</v>
      </c>
      <c r="AY9" s="17">
        <v>4.6808730581922302E-2</v>
      </c>
    </row>
    <row r="10" spans="2:51" x14ac:dyDescent="0.35">
      <c r="B10" s="18" t="s">
        <v>383</v>
      </c>
      <c r="C10" s="17">
        <v>0.156818473532846</v>
      </c>
      <c r="D10" s="17">
        <v>0.16575959058616599</v>
      </c>
      <c r="E10" s="17">
        <v>0.146248804856528</v>
      </c>
      <c r="F10" s="17"/>
      <c r="G10" s="17">
        <v>0.26723090141026501</v>
      </c>
      <c r="H10" s="17">
        <v>0.23938503100334799</v>
      </c>
      <c r="I10" s="17">
        <v>0.17794239120970401</v>
      </c>
      <c r="J10" s="17">
        <v>0.130744223730903</v>
      </c>
      <c r="K10" s="17">
        <v>7.1497843703532404E-2</v>
      </c>
      <c r="L10" s="17">
        <v>6.7558144269241199E-2</v>
      </c>
      <c r="M10" s="17"/>
      <c r="N10" s="17">
        <v>0.16581360255713701</v>
      </c>
      <c r="O10" s="17">
        <v>0.15977855833708801</v>
      </c>
      <c r="P10" s="17">
        <v>0.118896141083388</v>
      </c>
      <c r="Q10" s="17">
        <v>0.179504731898464</v>
      </c>
      <c r="R10" s="17"/>
      <c r="S10" s="17">
        <v>0.22475757783209199</v>
      </c>
      <c r="T10" s="17">
        <v>0.17759386826218901</v>
      </c>
      <c r="U10" s="17">
        <v>7.0857193893429302E-2</v>
      </c>
      <c r="V10" s="17">
        <v>9.4663963907991297E-2</v>
      </c>
      <c r="W10" s="17">
        <v>0.235426951531403</v>
      </c>
      <c r="X10" s="17">
        <v>0.16125544486809401</v>
      </c>
      <c r="Y10" s="17">
        <v>0.13083211544257001</v>
      </c>
      <c r="Z10" s="17">
        <v>0.17303297053068101</v>
      </c>
      <c r="AA10" s="17">
        <v>0.15664297912818001</v>
      </c>
      <c r="AB10" s="17">
        <v>0.150806659134229</v>
      </c>
      <c r="AC10" s="17">
        <v>0.16061238987350801</v>
      </c>
      <c r="AD10" s="17">
        <v>5.8209748509296097E-2</v>
      </c>
      <c r="AE10" s="17"/>
      <c r="AF10" s="17">
        <v>0.114241090272778</v>
      </c>
      <c r="AG10" s="17">
        <v>0.14943628416597901</v>
      </c>
      <c r="AH10" s="17">
        <v>0.21910246697240501</v>
      </c>
      <c r="AI10" s="17"/>
      <c r="AJ10" s="17">
        <v>0.10284538285594801</v>
      </c>
      <c r="AK10" s="17">
        <v>0.174341468610408</v>
      </c>
      <c r="AL10" s="17">
        <v>0.13285553687412999</v>
      </c>
      <c r="AM10" s="17">
        <v>0</v>
      </c>
      <c r="AN10" s="17">
        <v>0.240660116050467</v>
      </c>
      <c r="AO10" s="17"/>
      <c r="AP10" s="17">
        <v>9.8861892145686206E-2</v>
      </c>
      <c r="AQ10" s="17">
        <v>0.19888468802383799</v>
      </c>
      <c r="AR10" s="17">
        <v>0.24366136991359799</v>
      </c>
      <c r="AS10" s="17"/>
      <c r="AT10" s="17">
        <v>9.8312537775609402E-2</v>
      </c>
      <c r="AU10" s="17">
        <v>0.13064172266457899</v>
      </c>
      <c r="AV10" s="17">
        <v>0.19680765106347101</v>
      </c>
      <c r="AW10" s="17">
        <v>0.22293178023534699</v>
      </c>
      <c r="AX10" s="17">
        <v>0.26080957537191801</v>
      </c>
      <c r="AY10" s="17">
        <v>8.87840000113502E-2</v>
      </c>
    </row>
    <row r="11" spans="2:51" x14ac:dyDescent="0.35">
      <c r="B11" s="18" t="s">
        <v>384</v>
      </c>
      <c r="C11" s="17">
        <v>0.27858829501725002</v>
      </c>
      <c r="D11" s="17">
        <v>0.302932701588571</v>
      </c>
      <c r="E11" s="17">
        <v>0.25696593446988902</v>
      </c>
      <c r="F11" s="17"/>
      <c r="G11" s="17">
        <v>0.26496675105049</v>
      </c>
      <c r="H11" s="17">
        <v>0.32620527050034898</v>
      </c>
      <c r="I11" s="17">
        <v>0.25918719034588</v>
      </c>
      <c r="J11" s="17">
        <v>0.26268886207002801</v>
      </c>
      <c r="K11" s="17">
        <v>0.40766301713428599</v>
      </c>
      <c r="L11" s="17">
        <v>0.21011125526671801</v>
      </c>
      <c r="M11" s="17"/>
      <c r="N11" s="17">
        <v>0.30512442240393101</v>
      </c>
      <c r="O11" s="17">
        <v>0.29989290338260399</v>
      </c>
      <c r="P11" s="17">
        <v>0.263031914611633</v>
      </c>
      <c r="Q11" s="17">
        <v>0.24078957221244801</v>
      </c>
      <c r="R11" s="17"/>
      <c r="S11" s="17">
        <v>0.29976570773079703</v>
      </c>
      <c r="T11" s="17">
        <v>0.319431511621799</v>
      </c>
      <c r="U11" s="17">
        <v>0.32785469040542797</v>
      </c>
      <c r="V11" s="17">
        <v>0.18578016654784801</v>
      </c>
      <c r="W11" s="17">
        <v>0.274993959610284</v>
      </c>
      <c r="X11" s="17">
        <v>0.29124654207968798</v>
      </c>
      <c r="Y11" s="17">
        <v>0.23675216938729399</v>
      </c>
      <c r="Z11" s="17">
        <v>0.211699188533854</v>
      </c>
      <c r="AA11" s="17">
        <v>0.25974890219853503</v>
      </c>
      <c r="AB11" s="17">
        <v>0.31594235053803099</v>
      </c>
      <c r="AC11" s="17">
        <v>0.22710292509315599</v>
      </c>
      <c r="AD11" s="17">
        <v>0.39496674534346798</v>
      </c>
      <c r="AE11" s="17"/>
      <c r="AF11" s="17">
        <v>0.25647660283544899</v>
      </c>
      <c r="AG11" s="17">
        <v>0.316566759961799</v>
      </c>
      <c r="AH11" s="17">
        <v>0.24642934948554701</v>
      </c>
      <c r="AI11" s="17"/>
      <c r="AJ11" s="17">
        <v>0.28448318878628498</v>
      </c>
      <c r="AK11" s="17">
        <v>0.27833363697469199</v>
      </c>
      <c r="AL11" s="17">
        <v>0.40185363036139599</v>
      </c>
      <c r="AM11" s="17">
        <v>0</v>
      </c>
      <c r="AN11" s="17">
        <v>0.22418234615162599</v>
      </c>
      <c r="AO11" s="17"/>
      <c r="AP11" s="17">
        <v>0.29886057685079398</v>
      </c>
      <c r="AQ11" s="17">
        <v>0.27151966182446802</v>
      </c>
      <c r="AR11" s="17">
        <v>0.28571179002819902</v>
      </c>
      <c r="AS11" s="17"/>
      <c r="AT11" s="17">
        <v>0.26472751375338499</v>
      </c>
      <c r="AU11" s="17">
        <v>0.34237263228512699</v>
      </c>
      <c r="AV11" s="17">
        <v>0.16966181264913499</v>
      </c>
      <c r="AW11" s="17">
        <v>0.23146091274825001</v>
      </c>
      <c r="AX11" s="17">
        <v>0.272124183018016</v>
      </c>
      <c r="AY11" s="17">
        <v>0.36770256265412099</v>
      </c>
    </row>
    <row r="12" spans="2:51" x14ac:dyDescent="0.35">
      <c r="B12" s="18" t="s">
        <v>385</v>
      </c>
      <c r="C12" s="17">
        <v>0.23930497103578899</v>
      </c>
      <c r="D12" s="17">
        <v>0.22863680690666199</v>
      </c>
      <c r="E12" s="17">
        <v>0.251134216536126</v>
      </c>
      <c r="F12" s="17"/>
      <c r="G12" s="17">
        <v>0.31241490050584197</v>
      </c>
      <c r="H12" s="17">
        <v>0.219762598970099</v>
      </c>
      <c r="I12" s="17">
        <v>0.24300639108001701</v>
      </c>
      <c r="J12" s="17">
        <v>0.24470723824105201</v>
      </c>
      <c r="K12" s="17">
        <v>0.20688349690143101</v>
      </c>
      <c r="L12" s="17">
        <v>0.208058989701358</v>
      </c>
      <c r="M12" s="17"/>
      <c r="N12" s="17">
        <v>0.257353619829567</v>
      </c>
      <c r="O12" s="17">
        <v>0.28985854958636997</v>
      </c>
      <c r="P12" s="17">
        <v>0.200122271457466</v>
      </c>
      <c r="Q12" s="17">
        <v>0.19993293586351699</v>
      </c>
      <c r="R12" s="17"/>
      <c r="S12" s="17">
        <v>0.240225649984111</v>
      </c>
      <c r="T12" s="17">
        <v>0.20921106665903999</v>
      </c>
      <c r="U12" s="17">
        <v>0.19776159786550801</v>
      </c>
      <c r="V12" s="17">
        <v>0.32888407492453903</v>
      </c>
      <c r="W12" s="17">
        <v>0.15792347959650099</v>
      </c>
      <c r="X12" s="17">
        <v>0.28585031936294802</v>
      </c>
      <c r="Y12" s="17">
        <v>0.35654883868026699</v>
      </c>
      <c r="Z12" s="17">
        <v>0.35902217024612099</v>
      </c>
      <c r="AA12" s="17">
        <v>0.17138600976278601</v>
      </c>
      <c r="AB12" s="17">
        <v>0.18403904635118301</v>
      </c>
      <c r="AC12" s="17">
        <v>0.211657779716067</v>
      </c>
      <c r="AD12" s="17">
        <v>0.25080656454129102</v>
      </c>
      <c r="AE12" s="17"/>
      <c r="AF12" s="17">
        <v>0.20815704307872199</v>
      </c>
      <c r="AG12" s="17">
        <v>0.23033794287796699</v>
      </c>
      <c r="AH12" s="17">
        <v>0.27876495617705299</v>
      </c>
      <c r="AI12" s="17"/>
      <c r="AJ12" s="17">
        <v>0.22686849601011</v>
      </c>
      <c r="AK12" s="17">
        <v>0.234881738023279</v>
      </c>
      <c r="AL12" s="17">
        <v>0.24324985278382399</v>
      </c>
      <c r="AM12" s="17">
        <v>0.54517642364191499</v>
      </c>
      <c r="AN12" s="17">
        <v>0.241173489501571</v>
      </c>
      <c r="AO12" s="17"/>
      <c r="AP12" s="17">
        <v>0.217240632351381</v>
      </c>
      <c r="AQ12" s="17">
        <v>0.22622893023482901</v>
      </c>
      <c r="AR12" s="17">
        <v>0.28732060852992802</v>
      </c>
      <c r="AS12" s="17"/>
      <c r="AT12" s="17">
        <v>0.23136682669466699</v>
      </c>
      <c r="AU12" s="17">
        <v>0.27470629243332301</v>
      </c>
      <c r="AV12" s="17">
        <v>0.30615387661746102</v>
      </c>
      <c r="AW12" s="17">
        <v>0.18548423565955199</v>
      </c>
      <c r="AX12" s="17">
        <v>0.19441412808008299</v>
      </c>
      <c r="AY12" s="17">
        <v>0.31477569103696001</v>
      </c>
    </row>
    <row r="13" spans="2:51" x14ac:dyDescent="0.35">
      <c r="B13" s="18" t="s">
        <v>386</v>
      </c>
      <c r="C13" s="17">
        <v>0.24308706544932901</v>
      </c>
      <c r="D13" s="17">
        <v>0.20650211221412501</v>
      </c>
      <c r="E13" s="17">
        <v>0.27636137735699801</v>
      </c>
      <c r="F13" s="17"/>
      <c r="G13" s="17">
        <v>9.2625276052696104E-2</v>
      </c>
      <c r="H13" s="17">
        <v>0.133953946245396</v>
      </c>
      <c r="I13" s="17">
        <v>0.19436014499353699</v>
      </c>
      <c r="J13" s="17">
        <v>0.245383217098952</v>
      </c>
      <c r="K13" s="17">
        <v>0.27898275087464702</v>
      </c>
      <c r="L13" s="17">
        <v>0.45950901818138201</v>
      </c>
      <c r="M13" s="17"/>
      <c r="N13" s="17">
        <v>0.220061205280006</v>
      </c>
      <c r="O13" s="17">
        <v>0.18191992476139901</v>
      </c>
      <c r="P13" s="17">
        <v>0.30142269573904201</v>
      </c>
      <c r="Q13" s="17">
        <v>0.27916892431590201</v>
      </c>
      <c r="R13" s="17"/>
      <c r="S13" s="17">
        <v>9.8027399295678705E-2</v>
      </c>
      <c r="T13" s="17">
        <v>0.20830502821771901</v>
      </c>
      <c r="U13" s="17">
        <v>0.30801424218896301</v>
      </c>
      <c r="V13" s="17">
        <v>0.34121564576015401</v>
      </c>
      <c r="W13" s="17">
        <v>0.244322172966246</v>
      </c>
      <c r="X13" s="17">
        <v>0.14946427811635801</v>
      </c>
      <c r="Y13" s="17">
        <v>0.25487872039673498</v>
      </c>
      <c r="Z13" s="17">
        <v>0.21844662186026101</v>
      </c>
      <c r="AA13" s="17">
        <v>0.33163898107575601</v>
      </c>
      <c r="AB13" s="17">
        <v>0.292321353718698</v>
      </c>
      <c r="AC13" s="17">
        <v>0.28482160157803899</v>
      </c>
      <c r="AD13" s="17">
        <v>0.29601694160594599</v>
      </c>
      <c r="AE13" s="17"/>
      <c r="AF13" s="17">
        <v>0.34777149884408698</v>
      </c>
      <c r="AG13" s="17">
        <v>0.20933872312719101</v>
      </c>
      <c r="AH13" s="17">
        <v>0.16243824851262401</v>
      </c>
      <c r="AI13" s="17"/>
      <c r="AJ13" s="17">
        <v>0.29080630153699599</v>
      </c>
      <c r="AK13" s="17">
        <v>0.21787199395346499</v>
      </c>
      <c r="AL13" s="17">
        <v>0.159816386517666</v>
      </c>
      <c r="AM13" s="17">
        <v>0.45482357635808501</v>
      </c>
      <c r="AN13" s="17">
        <v>0.212947054444735</v>
      </c>
      <c r="AO13" s="17"/>
      <c r="AP13" s="17">
        <v>0.25606723164057799</v>
      </c>
      <c r="AQ13" s="17">
        <v>0.23670153084818699</v>
      </c>
      <c r="AR13" s="17">
        <v>0.18330623152827499</v>
      </c>
      <c r="AS13" s="17"/>
      <c r="AT13" s="17">
        <v>0.34257250809386203</v>
      </c>
      <c r="AU13" s="17">
        <v>0.17307067810005</v>
      </c>
      <c r="AV13" s="17">
        <v>0.19960404591893599</v>
      </c>
      <c r="AW13" s="17">
        <v>0.27883114295356198</v>
      </c>
      <c r="AX13" s="17">
        <v>0.16134983326392199</v>
      </c>
      <c r="AY13" s="17">
        <v>0.18192901571564701</v>
      </c>
    </row>
    <row r="14" spans="2:51" x14ac:dyDescent="0.35">
      <c r="B14" s="18" t="s">
        <v>72</v>
      </c>
      <c r="C14" s="17">
        <v>4.9550992513970098E-2</v>
      </c>
      <c r="D14" s="17">
        <v>3.9474763016839699E-2</v>
      </c>
      <c r="E14" s="17">
        <v>5.9574387004025599E-2</v>
      </c>
      <c r="F14" s="17"/>
      <c r="G14" s="17">
        <v>2.1176208180993E-2</v>
      </c>
      <c r="H14" s="17">
        <v>6.8674358124738002E-2</v>
      </c>
      <c r="I14" s="17">
        <v>4.5613981689285897E-2</v>
      </c>
      <c r="J14" s="17">
        <v>7.5027326470259004E-2</v>
      </c>
      <c r="K14" s="17">
        <v>2.3294418550995899E-2</v>
      </c>
      <c r="L14" s="17">
        <v>5.4762592581300798E-2</v>
      </c>
      <c r="M14" s="17"/>
      <c r="N14" s="17">
        <v>1.3092341179432899E-2</v>
      </c>
      <c r="O14" s="17">
        <v>3.3037057522913402E-2</v>
      </c>
      <c r="P14" s="17">
        <v>7.3871079797142594E-2</v>
      </c>
      <c r="Q14" s="17">
        <v>8.6941633682519004E-2</v>
      </c>
      <c r="R14" s="17"/>
      <c r="S14" s="17">
        <v>6.4186918645523394E-2</v>
      </c>
      <c r="T14" s="17">
        <v>5.87161421360975E-2</v>
      </c>
      <c r="U14" s="17">
        <v>7.5306051599471499E-2</v>
      </c>
      <c r="V14" s="17">
        <v>3.02345239787997E-2</v>
      </c>
      <c r="W14" s="17">
        <v>4.5577458319795497E-2</v>
      </c>
      <c r="X14" s="17">
        <v>3.5119189446135103E-2</v>
      </c>
      <c r="Y14" s="17">
        <v>2.09881560931327E-2</v>
      </c>
      <c r="Z14" s="17">
        <v>0</v>
      </c>
      <c r="AA14" s="17">
        <v>5.4750857307411298E-2</v>
      </c>
      <c r="AB14" s="17">
        <v>5.68905902578586E-2</v>
      </c>
      <c r="AC14" s="17">
        <v>9.18758899953495E-2</v>
      </c>
      <c r="AD14" s="17">
        <v>0</v>
      </c>
      <c r="AE14" s="17"/>
      <c r="AF14" s="17">
        <v>2.97720370583924E-2</v>
      </c>
      <c r="AG14" s="17">
        <v>6.6752823054247304E-2</v>
      </c>
      <c r="AH14" s="17">
        <v>7.1303456119334904E-2</v>
      </c>
      <c r="AI14" s="17"/>
      <c r="AJ14" s="17">
        <v>5.1301139910400299E-2</v>
      </c>
      <c r="AK14" s="17">
        <v>4.9932513778667198E-2</v>
      </c>
      <c r="AL14" s="17">
        <v>3.2033817895319297E-2</v>
      </c>
      <c r="AM14" s="17">
        <v>0</v>
      </c>
      <c r="AN14" s="17">
        <v>6.9910263948662399E-2</v>
      </c>
      <c r="AO14" s="17"/>
      <c r="AP14" s="17">
        <v>5.5707019441916E-2</v>
      </c>
      <c r="AQ14" s="17">
        <v>2.7811437694265299E-2</v>
      </c>
      <c r="AR14" s="17">
        <v>0</v>
      </c>
      <c r="AS14" s="17"/>
      <c r="AT14" s="17">
        <v>3.7346351069437199E-2</v>
      </c>
      <c r="AU14" s="17">
        <v>5.1094327111956002E-2</v>
      </c>
      <c r="AV14" s="17">
        <v>6.3600778455322804E-2</v>
      </c>
      <c r="AW14" s="17">
        <v>6.1020125534250902E-2</v>
      </c>
      <c r="AX14" s="17">
        <v>6.90520188751369E-2</v>
      </c>
      <c r="AY14" s="17">
        <v>0</v>
      </c>
    </row>
    <row r="15" spans="2:51" x14ac:dyDescent="0.35">
      <c r="B15" s="31" t="s">
        <v>387</v>
      </c>
      <c r="C15" s="20">
        <v>0.18946867598366199</v>
      </c>
      <c r="D15" s="20">
        <v>0.222453616273802</v>
      </c>
      <c r="E15" s="20">
        <v>0.15596408463296099</v>
      </c>
      <c r="F15" s="20"/>
      <c r="G15" s="20">
        <v>0.308816864209979</v>
      </c>
      <c r="H15" s="20">
        <v>0.25140382615941798</v>
      </c>
      <c r="I15" s="20">
        <v>0.25783229189127999</v>
      </c>
      <c r="J15" s="20">
        <v>0.17219335611970901</v>
      </c>
      <c r="K15" s="20">
        <v>8.3176316538640493E-2</v>
      </c>
      <c r="L15" s="20">
        <v>6.7558144269241199E-2</v>
      </c>
      <c r="M15" s="20"/>
      <c r="N15" s="20">
        <v>0.20436841130706301</v>
      </c>
      <c r="O15" s="20">
        <v>0.195291564746714</v>
      </c>
      <c r="P15" s="20">
        <v>0.16155203839471599</v>
      </c>
      <c r="Q15" s="20">
        <v>0.19316693392561399</v>
      </c>
      <c r="R15" s="20"/>
      <c r="S15" s="20">
        <v>0.29779432434389003</v>
      </c>
      <c r="T15" s="20">
        <v>0.204336251365344</v>
      </c>
      <c r="U15" s="20">
        <v>9.1063417940629901E-2</v>
      </c>
      <c r="V15" s="20">
        <v>0.113885588788659</v>
      </c>
      <c r="W15" s="20">
        <v>0.27718292950717299</v>
      </c>
      <c r="X15" s="20">
        <v>0.238319670994871</v>
      </c>
      <c r="Y15" s="20">
        <v>0.13083211544257001</v>
      </c>
      <c r="Z15" s="20">
        <v>0.21083201935976401</v>
      </c>
      <c r="AA15" s="20">
        <v>0.18247524965551201</v>
      </c>
      <c r="AB15" s="20">
        <v>0.150806659134229</v>
      </c>
      <c r="AC15" s="20">
        <v>0.18454180361738901</v>
      </c>
      <c r="AD15" s="20">
        <v>5.8209748509296097E-2</v>
      </c>
      <c r="AE15" s="20"/>
      <c r="AF15" s="20">
        <v>0.15782281818335001</v>
      </c>
      <c r="AG15" s="20">
        <v>0.177003750978796</v>
      </c>
      <c r="AH15" s="20">
        <v>0.24106398970544099</v>
      </c>
      <c r="AI15" s="20"/>
      <c r="AJ15" s="20">
        <v>0.146540873756209</v>
      </c>
      <c r="AK15" s="20">
        <v>0.218980117269897</v>
      </c>
      <c r="AL15" s="20">
        <v>0.16304631244179499</v>
      </c>
      <c r="AM15" s="20">
        <v>0</v>
      </c>
      <c r="AN15" s="20">
        <v>0.251786845953406</v>
      </c>
      <c r="AO15" s="20"/>
      <c r="AP15" s="20">
        <v>0.17212453971533101</v>
      </c>
      <c r="AQ15" s="20">
        <v>0.23773843939825101</v>
      </c>
      <c r="AR15" s="20">
        <v>0.24366136991359799</v>
      </c>
      <c r="AS15" s="20"/>
      <c r="AT15" s="20">
        <v>0.123986800388649</v>
      </c>
      <c r="AU15" s="20">
        <v>0.15875607006954401</v>
      </c>
      <c r="AV15" s="20">
        <v>0.26097948635914497</v>
      </c>
      <c r="AW15" s="20">
        <v>0.243203583104385</v>
      </c>
      <c r="AX15" s="20">
        <v>0.30305983676284198</v>
      </c>
      <c r="AY15" s="20">
        <v>0.13559273059327301</v>
      </c>
    </row>
    <row r="16" spans="2:51" x14ac:dyDescent="0.35">
      <c r="B16" s="18" t="s">
        <v>388</v>
      </c>
      <c r="C16" s="20">
        <v>0.48239203648511803</v>
      </c>
      <c r="D16" s="20">
        <v>0.435138919120787</v>
      </c>
      <c r="E16" s="20">
        <v>0.52749559389312395</v>
      </c>
      <c r="F16" s="20"/>
      <c r="G16" s="20">
        <v>0.40504017655853802</v>
      </c>
      <c r="H16" s="20">
        <v>0.353716545215495</v>
      </c>
      <c r="I16" s="20">
        <v>0.43736653607355402</v>
      </c>
      <c r="J16" s="20">
        <v>0.49009045534000401</v>
      </c>
      <c r="K16" s="20">
        <v>0.48586624777607801</v>
      </c>
      <c r="L16" s="20">
        <v>0.66756800788273996</v>
      </c>
      <c r="M16" s="20"/>
      <c r="N16" s="20">
        <v>0.477414825109573</v>
      </c>
      <c r="O16" s="20">
        <v>0.47177847434776798</v>
      </c>
      <c r="P16" s="20">
        <v>0.50154496719650898</v>
      </c>
      <c r="Q16" s="20">
        <v>0.47910186017941903</v>
      </c>
      <c r="R16" s="20"/>
      <c r="S16" s="20">
        <v>0.33825304927979</v>
      </c>
      <c r="T16" s="20">
        <v>0.41751609487676</v>
      </c>
      <c r="U16" s="20">
        <v>0.50577584005447096</v>
      </c>
      <c r="V16" s="20">
        <v>0.67009972068469303</v>
      </c>
      <c r="W16" s="20">
        <v>0.40224565256274702</v>
      </c>
      <c r="X16" s="20">
        <v>0.43531459747930601</v>
      </c>
      <c r="Y16" s="20">
        <v>0.61142755907700297</v>
      </c>
      <c r="Z16" s="20">
        <v>0.57746879210638202</v>
      </c>
      <c r="AA16" s="20">
        <v>0.50302499083854202</v>
      </c>
      <c r="AB16" s="20">
        <v>0.47636040006988101</v>
      </c>
      <c r="AC16" s="20">
        <v>0.49647938129410601</v>
      </c>
      <c r="AD16" s="20">
        <v>0.54682350614723596</v>
      </c>
      <c r="AE16" s="20"/>
      <c r="AF16" s="20">
        <v>0.55592854192280905</v>
      </c>
      <c r="AG16" s="20">
        <v>0.43967666600515798</v>
      </c>
      <c r="AH16" s="20">
        <v>0.441203204689678</v>
      </c>
      <c r="AI16" s="20"/>
      <c r="AJ16" s="20">
        <v>0.51767479754710599</v>
      </c>
      <c r="AK16" s="20">
        <v>0.45275373197674401</v>
      </c>
      <c r="AL16" s="20">
        <v>0.40306623930148999</v>
      </c>
      <c r="AM16" s="20">
        <v>1</v>
      </c>
      <c r="AN16" s="20">
        <v>0.45412054394630602</v>
      </c>
      <c r="AO16" s="20"/>
      <c r="AP16" s="20">
        <v>0.47330786399195901</v>
      </c>
      <c r="AQ16" s="20">
        <v>0.462930461083015</v>
      </c>
      <c r="AR16" s="20">
        <v>0.47062684005820299</v>
      </c>
      <c r="AS16" s="20"/>
      <c r="AT16" s="20">
        <v>0.57393933478852899</v>
      </c>
      <c r="AU16" s="20">
        <v>0.44777697053337301</v>
      </c>
      <c r="AV16" s="20">
        <v>0.50575792253639695</v>
      </c>
      <c r="AW16" s="20">
        <v>0.464315378613114</v>
      </c>
      <c r="AX16" s="20">
        <v>0.35576396134400501</v>
      </c>
      <c r="AY16" s="20">
        <v>0.49670470675260697</v>
      </c>
    </row>
    <row r="17" spans="2:51" x14ac:dyDescent="0.35">
      <c r="B17" s="18" t="s">
        <v>86</v>
      </c>
      <c r="C17" s="21">
        <v>-0.29292336050145601</v>
      </c>
      <c r="D17" s="21">
        <v>-0.212685302846985</v>
      </c>
      <c r="E17" s="21">
        <v>-0.37153150926016398</v>
      </c>
      <c r="F17" s="21"/>
      <c r="G17" s="21">
        <v>-9.6223312348558299E-2</v>
      </c>
      <c r="H17" s="21">
        <v>-0.102312719056077</v>
      </c>
      <c r="I17" s="21">
        <v>-0.17953424418227401</v>
      </c>
      <c r="J17" s="21">
        <v>-0.31789709922029502</v>
      </c>
      <c r="K17" s="21">
        <v>-0.40268993123743702</v>
      </c>
      <c r="L17" s="21">
        <v>-0.60000986361349895</v>
      </c>
      <c r="M17" s="21"/>
      <c r="N17" s="21">
        <v>-0.27304641380250999</v>
      </c>
      <c r="O17" s="21">
        <v>-0.27648690960105399</v>
      </c>
      <c r="P17" s="21">
        <v>-0.33999292880179299</v>
      </c>
      <c r="Q17" s="21">
        <v>-0.28593492625380601</v>
      </c>
      <c r="R17" s="21"/>
      <c r="S17" s="21">
        <v>-4.0458724935899602E-2</v>
      </c>
      <c r="T17" s="21">
        <v>-0.213179843511416</v>
      </c>
      <c r="U17" s="21">
        <v>-0.41471242211384102</v>
      </c>
      <c r="V17" s="21">
        <v>-0.55621413189603497</v>
      </c>
      <c r="W17" s="21">
        <v>-0.125062723055575</v>
      </c>
      <c r="X17" s="21">
        <v>-0.19699492648443501</v>
      </c>
      <c r="Y17" s="21">
        <v>-0.48059544363443302</v>
      </c>
      <c r="Z17" s="21">
        <v>-0.36663677274661899</v>
      </c>
      <c r="AA17" s="21">
        <v>-0.32054974118302998</v>
      </c>
      <c r="AB17" s="21">
        <v>-0.32555374093565198</v>
      </c>
      <c r="AC17" s="21">
        <v>-0.31193757767671698</v>
      </c>
      <c r="AD17" s="21">
        <v>-0.48861375763794002</v>
      </c>
      <c r="AE17" s="21"/>
      <c r="AF17" s="21">
        <v>-0.39810572373945902</v>
      </c>
      <c r="AG17" s="21">
        <v>-0.26267291502636197</v>
      </c>
      <c r="AH17" s="21">
        <v>-0.20013921498423701</v>
      </c>
      <c r="AI17" s="21"/>
      <c r="AJ17" s="21">
        <v>-0.37113392379089699</v>
      </c>
      <c r="AK17" s="21">
        <v>-0.23377361470684699</v>
      </c>
      <c r="AL17" s="21">
        <v>-0.240019926859695</v>
      </c>
      <c r="AM17" s="21">
        <v>-1</v>
      </c>
      <c r="AN17" s="21">
        <v>-0.20233369799289999</v>
      </c>
      <c r="AO17" s="21"/>
      <c r="AP17" s="21">
        <v>-0.30118332427662797</v>
      </c>
      <c r="AQ17" s="21">
        <v>-0.22519202168476399</v>
      </c>
      <c r="AR17" s="21">
        <v>-0.226965470144605</v>
      </c>
      <c r="AS17" s="21"/>
      <c r="AT17" s="21">
        <v>-0.44995253439987998</v>
      </c>
      <c r="AU17" s="21">
        <v>-0.289020900463829</v>
      </c>
      <c r="AV17" s="21">
        <v>-0.24477843617725201</v>
      </c>
      <c r="AW17" s="21">
        <v>-0.221111795508729</v>
      </c>
      <c r="AX17" s="21">
        <v>-5.2704124581162401E-2</v>
      </c>
      <c r="AY17" s="21">
        <v>-0.36111197615933399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616</v>
      </c>
      <c r="D7" s="10">
        <v>291</v>
      </c>
      <c r="E7" s="10">
        <v>323</v>
      </c>
      <c r="F7" s="10"/>
      <c r="G7" s="10">
        <v>95</v>
      </c>
      <c r="H7" s="10">
        <v>76</v>
      </c>
      <c r="I7" s="10">
        <v>116</v>
      </c>
      <c r="J7" s="10">
        <v>118</v>
      </c>
      <c r="K7" s="10">
        <v>81</v>
      </c>
      <c r="L7" s="10">
        <v>130</v>
      </c>
      <c r="M7" s="10"/>
      <c r="N7" s="10">
        <v>151</v>
      </c>
      <c r="O7" s="10">
        <v>171</v>
      </c>
      <c r="P7" s="10">
        <v>141</v>
      </c>
      <c r="Q7" s="10">
        <v>152</v>
      </c>
      <c r="R7" s="10"/>
      <c r="S7" s="10">
        <v>84</v>
      </c>
      <c r="T7" s="10">
        <v>80</v>
      </c>
      <c r="U7" s="10">
        <v>52</v>
      </c>
      <c r="V7" s="10">
        <v>63</v>
      </c>
      <c r="W7" s="10">
        <v>44</v>
      </c>
      <c r="X7" s="10">
        <v>52</v>
      </c>
      <c r="Y7" s="10">
        <v>46</v>
      </c>
      <c r="Z7" s="10">
        <v>28</v>
      </c>
      <c r="AA7" s="10">
        <v>71</v>
      </c>
      <c r="AB7" s="10">
        <v>42</v>
      </c>
      <c r="AC7" s="10">
        <v>38</v>
      </c>
      <c r="AD7" s="10">
        <v>16</v>
      </c>
      <c r="AE7" s="10"/>
      <c r="AF7" s="10">
        <v>233</v>
      </c>
      <c r="AG7" s="10">
        <v>213</v>
      </c>
      <c r="AH7" s="10">
        <v>101</v>
      </c>
      <c r="AI7" s="10"/>
      <c r="AJ7" s="10">
        <v>214</v>
      </c>
      <c r="AK7" s="10">
        <v>158</v>
      </c>
      <c r="AL7" s="10">
        <v>30</v>
      </c>
      <c r="AM7" s="10">
        <v>6</v>
      </c>
      <c r="AN7" s="10">
        <v>105</v>
      </c>
      <c r="AO7" s="10"/>
      <c r="AP7" s="10">
        <v>112</v>
      </c>
      <c r="AQ7" s="10">
        <v>206</v>
      </c>
      <c r="AR7" s="10">
        <v>39</v>
      </c>
      <c r="AS7" s="10"/>
      <c r="AT7" s="10">
        <v>225</v>
      </c>
      <c r="AU7" s="10">
        <v>138</v>
      </c>
      <c r="AV7" s="10">
        <v>46</v>
      </c>
      <c r="AW7" s="10">
        <v>55</v>
      </c>
      <c r="AX7" s="10">
        <v>125</v>
      </c>
      <c r="AY7" s="10">
        <v>22</v>
      </c>
    </row>
    <row r="8" spans="2:51" ht="30" customHeight="1" x14ac:dyDescent="0.35">
      <c r="B8" s="11" t="s">
        <v>19</v>
      </c>
      <c r="C8" s="11">
        <v>614</v>
      </c>
      <c r="D8" s="11">
        <v>300</v>
      </c>
      <c r="E8" s="11">
        <v>312</v>
      </c>
      <c r="F8" s="11"/>
      <c r="G8" s="11">
        <v>96</v>
      </c>
      <c r="H8" s="11">
        <v>88</v>
      </c>
      <c r="I8" s="11">
        <v>119</v>
      </c>
      <c r="J8" s="11">
        <v>111</v>
      </c>
      <c r="K8" s="11">
        <v>75</v>
      </c>
      <c r="L8" s="11">
        <v>125</v>
      </c>
      <c r="M8" s="11"/>
      <c r="N8" s="11">
        <v>166</v>
      </c>
      <c r="O8" s="11">
        <v>165</v>
      </c>
      <c r="P8" s="11">
        <v>136</v>
      </c>
      <c r="Q8" s="11">
        <v>147</v>
      </c>
      <c r="R8" s="11"/>
      <c r="S8" s="11">
        <v>86</v>
      </c>
      <c r="T8" s="11">
        <v>76</v>
      </c>
      <c r="U8" s="11">
        <v>51</v>
      </c>
      <c r="V8" s="11">
        <v>59</v>
      </c>
      <c r="W8" s="11">
        <v>43</v>
      </c>
      <c r="X8" s="11">
        <v>54</v>
      </c>
      <c r="Y8" s="11">
        <v>43</v>
      </c>
      <c r="Z8" s="11">
        <v>26</v>
      </c>
      <c r="AA8" s="11">
        <v>67</v>
      </c>
      <c r="AB8" s="11">
        <v>50</v>
      </c>
      <c r="AC8" s="11">
        <v>39</v>
      </c>
      <c r="AD8" s="11">
        <v>21</v>
      </c>
      <c r="AE8" s="11"/>
      <c r="AF8" s="11">
        <v>226</v>
      </c>
      <c r="AG8" s="11">
        <v>217</v>
      </c>
      <c r="AH8" s="11">
        <v>103</v>
      </c>
      <c r="AI8" s="11"/>
      <c r="AJ8" s="11">
        <v>207</v>
      </c>
      <c r="AK8" s="11">
        <v>157</v>
      </c>
      <c r="AL8" s="11">
        <v>30</v>
      </c>
      <c r="AM8" s="11">
        <v>6</v>
      </c>
      <c r="AN8" s="11">
        <v>105</v>
      </c>
      <c r="AO8" s="11"/>
      <c r="AP8" s="11">
        <v>109</v>
      </c>
      <c r="AQ8" s="11">
        <v>203</v>
      </c>
      <c r="AR8" s="11">
        <v>40</v>
      </c>
      <c r="AS8" s="11"/>
      <c r="AT8" s="11">
        <v>220</v>
      </c>
      <c r="AU8" s="11">
        <v>140</v>
      </c>
      <c r="AV8" s="11">
        <v>46</v>
      </c>
      <c r="AW8" s="11">
        <v>54</v>
      </c>
      <c r="AX8" s="11">
        <v>128</v>
      </c>
      <c r="AY8" s="11">
        <v>21</v>
      </c>
    </row>
    <row r="9" spans="2:51" x14ac:dyDescent="0.35">
      <c r="B9" s="18" t="s">
        <v>382</v>
      </c>
      <c r="C9" s="17">
        <v>0.116698007366848</v>
      </c>
      <c r="D9" s="17">
        <v>0.13037738124591799</v>
      </c>
      <c r="E9" s="17">
        <v>0.10428865396834699</v>
      </c>
      <c r="F9" s="17"/>
      <c r="G9" s="17">
        <v>0.19030129938497101</v>
      </c>
      <c r="H9" s="17">
        <v>0.18003924034483901</v>
      </c>
      <c r="I9" s="17">
        <v>0.107262522508612</v>
      </c>
      <c r="J9" s="17">
        <v>0.119556723269756</v>
      </c>
      <c r="K9" s="17">
        <v>4.6969644261766898E-2</v>
      </c>
      <c r="L9" s="17">
        <v>6.3554282200057599E-2</v>
      </c>
      <c r="M9" s="17"/>
      <c r="N9" s="17">
        <v>0.181382785800207</v>
      </c>
      <c r="O9" s="17">
        <v>9.7650181440879294E-2</v>
      </c>
      <c r="P9" s="17">
        <v>0.10051282156798701</v>
      </c>
      <c r="Q9" s="17">
        <v>8.0845713556475199E-2</v>
      </c>
      <c r="R9" s="17"/>
      <c r="S9" s="17">
        <v>0.213432206179828</v>
      </c>
      <c r="T9" s="17">
        <v>3.7013702283348299E-2</v>
      </c>
      <c r="U9" s="17">
        <v>0.121054633696523</v>
      </c>
      <c r="V9" s="17">
        <v>9.39148557618424E-2</v>
      </c>
      <c r="W9" s="17">
        <v>0.120966048845167</v>
      </c>
      <c r="X9" s="17">
        <v>0.16770799495539099</v>
      </c>
      <c r="Y9" s="17">
        <v>6.5415226042894598E-2</v>
      </c>
      <c r="Z9" s="17">
        <v>0.189396129541509</v>
      </c>
      <c r="AA9" s="17">
        <v>0.11771359026412501</v>
      </c>
      <c r="AB9" s="17">
        <v>4.53525617107957E-2</v>
      </c>
      <c r="AC9" s="17">
        <v>0.10663164227316201</v>
      </c>
      <c r="AD9" s="17">
        <v>0.123332659758525</v>
      </c>
      <c r="AE9" s="17"/>
      <c r="AF9" s="17">
        <v>8.6906087179998495E-2</v>
      </c>
      <c r="AG9" s="17">
        <v>0.11792917213208599</v>
      </c>
      <c r="AH9" s="17">
        <v>0.17409978779854399</v>
      </c>
      <c r="AI9" s="17"/>
      <c r="AJ9" s="17">
        <v>0.104672570860355</v>
      </c>
      <c r="AK9" s="17">
        <v>0.12897018600703999</v>
      </c>
      <c r="AL9" s="17">
        <v>9.6051778579191893E-2</v>
      </c>
      <c r="AM9" s="17">
        <v>0</v>
      </c>
      <c r="AN9" s="17">
        <v>0.111667723568142</v>
      </c>
      <c r="AO9" s="17"/>
      <c r="AP9" s="17">
        <v>0.13926976716609399</v>
      </c>
      <c r="AQ9" s="17">
        <v>0.139185724754912</v>
      </c>
      <c r="AR9" s="17">
        <v>0.15131904443803099</v>
      </c>
      <c r="AS9" s="17"/>
      <c r="AT9" s="17">
        <v>8.5568032264775398E-2</v>
      </c>
      <c r="AU9" s="17">
        <v>0.10739856304803</v>
      </c>
      <c r="AV9" s="17">
        <v>0.20268491991931101</v>
      </c>
      <c r="AW9" s="17">
        <v>0.110895863654056</v>
      </c>
      <c r="AX9" s="17">
        <v>0.15318433277612001</v>
      </c>
      <c r="AY9" s="17">
        <v>0.133558749431296</v>
      </c>
    </row>
    <row r="10" spans="2:51" x14ac:dyDescent="0.35">
      <c r="B10" s="18" t="s">
        <v>383</v>
      </c>
      <c r="C10" s="17">
        <v>0.35141664189222399</v>
      </c>
      <c r="D10" s="17">
        <v>0.352855541235296</v>
      </c>
      <c r="E10" s="17">
        <v>0.34933708050439899</v>
      </c>
      <c r="F10" s="17"/>
      <c r="G10" s="17">
        <v>0.40947565778505401</v>
      </c>
      <c r="H10" s="17">
        <v>0.29531027704645901</v>
      </c>
      <c r="I10" s="17">
        <v>0.36299576161177899</v>
      </c>
      <c r="J10" s="17">
        <v>0.37389416822440003</v>
      </c>
      <c r="K10" s="17">
        <v>0.44650093839631799</v>
      </c>
      <c r="L10" s="17">
        <v>0.25805431271231499</v>
      </c>
      <c r="M10" s="17"/>
      <c r="N10" s="17">
        <v>0.34418863504455099</v>
      </c>
      <c r="O10" s="17">
        <v>0.33812318940721098</v>
      </c>
      <c r="P10" s="17">
        <v>0.35540057243943901</v>
      </c>
      <c r="Q10" s="17">
        <v>0.36700767899953901</v>
      </c>
      <c r="R10" s="17"/>
      <c r="S10" s="17">
        <v>0.29699123558541501</v>
      </c>
      <c r="T10" s="17">
        <v>0.387542953064549</v>
      </c>
      <c r="U10" s="17">
        <v>0.22318906797045601</v>
      </c>
      <c r="V10" s="17">
        <v>0.37130640033878098</v>
      </c>
      <c r="W10" s="17">
        <v>0.40297849101955702</v>
      </c>
      <c r="X10" s="17">
        <v>0.45880705192606303</v>
      </c>
      <c r="Y10" s="17">
        <v>0.30308903706029</v>
      </c>
      <c r="Z10" s="17">
        <v>0.48767098114868501</v>
      </c>
      <c r="AA10" s="17">
        <v>0.38129100292066498</v>
      </c>
      <c r="AB10" s="17">
        <v>0.271329658881586</v>
      </c>
      <c r="AC10" s="17">
        <v>0.29252039661082502</v>
      </c>
      <c r="AD10" s="17">
        <v>0.45167844231509102</v>
      </c>
      <c r="AE10" s="17"/>
      <c r="AF10" s="17">
        <v>0.34072888406213198</v>
      </c>
      <c r="AG10" s="17">
        <v>0.32277378125180001</v>
      </c>
      <c r="AH10" s="17">
        <v>0.31848514539520301</v>
      </c>
      <c r="AI10" s="17"/>
      <c r="AJ10" s="17">
        <v>0.35380054316514398</v>
      </c>
      <c r="AK10" s="17">
        <v>0.32621901144689802</v>
      </c>
      <c r="AL10" s="17">
        <v>0.32806255414157998</v>
      </c>
      <c r="AM10" s="17">
        <v>0.34089149154290799</v>
      </c>
      <c r="AN10" s="17">
        <v>0.39285534999782701</v>
      </c>
      <c r="AO10" s="17"/>
      <c r="AP10" s="17">
        <v>0.40013286033022899</v>
      </c>
      <c r="AQ10" s="17">
        <v>0.34836887905844199</v>
      </c>
      <c r="AR10" s="17">
        <v>0.40556091871504302</v>
      </c>
      <c r="AS10" s="17"/>
      <c r="AT10" s="17">
        <v>0.36184681433806998</v>
      </c>
      <c r="AU10" s="17">
        <v>0.34433551909655702</v>
      </c>
      <c r="AV10" s="17">
        <v>0.297294821287301</v>
      </c>
      <c r="AW10" s="17">
        <v>0.38799879558445299</v>
      </c>
      <c r="AX10" s="17">
        <v>0.33481118421447997</v>
      </c>
      <c r="AY10" s="17">
        <v>0.44943080536904201</v>
      </c>
    </row>
    <row r="11" spans="2:51" x14ac:dyDescent="0.35">
      <c r="B11" s="18" t="s">
        <v>384</v>
      </c>
      <c r="C11" s="17">
        <v>0.27778443708738298</v>
      </c>
      <c r="D11" s="17">
        <v>0.30094342661407403</v>
      </c>
      <c r="E11" s="17">
        <v>0.25729807131475202</v>
      </c>
      <c r="F11" s="17"/>
      <c r="G11" s="17">
        <v>0.19743898524648101</v>
      </c>
      <c r="H11" s="17">
        <v>0.26881604498572098</v>
      </c>
      <c r="I11" s="17">
        <v>0.29201770221190199</v>
      </c>
      <c r="J11" s="17">
        <v>0.268624110552527</v>
      </c>
      <c r="K11" s="17">
        <v>0.29026400025759602</v>
      </c>
      <c r="L11" s="17">
        <v>0.33306177730554098</v>
      </c>
      <c r="M11" s="17"/>
      <c r="N11" s="17">
        <v>0.27737687347076501</v>
      </c>
      <c r="O11" s="17">
        <v>0.314435293153352</v>
      </c>
      <c r="P11" s="17">
        <v>0.25773112056233899</v>
      </c>
      <c r="Q11" s="17">
        <v>0.25731323261912298</v>
      </c>
      <c r="R11" s="17"/>
      <c r="S11" s="17">
        <v>0.28347513336407398</v>
      </c>
      <c r="T11" s="17">
        <v>0.30419109815921103</v>
      </c>
      <c r="U11" s="17">
        <v>0.32236123898591101</v>
      </c>
      <c r="V11" s="17">
        <v>0.29609565647657499</v>
      </c>
      <c r="W11" s="17">
        <v>0.20485269742662701</v>
      </c>
      <c r="X11" s="17">
        <v>0.151791607796293</v>
      </c>
      <c r="Y11" s="17">
        <v>0.32372170060335398</v>
      </c>
      <c r="Z11" s="17">
        <v>0.28480048727597901</v>
      </c>
      <c r="AA11" s="17">
        <v>0.32142202792147101</v>
      </c>
      <c r="AB11" s="17">
        <v>0.33034975214129703</v>
      </c>
      <c r="AC11" s="17">
        <v>0.17192673432365599</v>
      </c>
      <c r="AD11" s="17">
        <v>0.30078611620954598</v>
      </c>
      <c r="AE11" s="17"/>
      <c r="AF11" s="17">
        <v>0.28838582521003597</v>
      </c>
      <c r="AG11" s="17">
        <v>0.31538396653751</v>
      </c>
      <c r="AH11" s="17">
        <v>0.23097863711101599</v>
      </c>
      <c r="AI11" s="17"/>
      <c r="AJ11" s="17">
        <v>0.29551958690400798</v>
      </c>
      <c r="AK11" s="17">
        <v>0.319256921448486</v>
      </c>
      <c r="AL11" s="17">
        <v>0.30516835597328201</v>
      </c>
      <c r="AM11" s="17">
        <v>0.204284932099007</v>
      </c>
      <c r="AN11" s="17">
        <v>0.21162783424616899</v>
      </c>
      <c r="AO11" s="17"/>
      <c r="AP11" s="17">
        <v>0.21675814000555599</v>
      </c>
      <c r="AQ11" s="17">
        <v>0.30480318038377102</v>
      </c>
      <c r="AR11" s="17">
        <v>0.36056084791454002</v>
      </c>
      <c r="AS11" s="17"/>
      <c r="AT11" s="17">
        <v>0.29325823866638001</v>
      </c>
      <c r="AU11" s="17">
        <v>0.31158833083302101</v>
      </c>
      <c r="AV11" s="17">
        <v>0.175199272126348</v>
      </c>
      <c r="AW11" s="17">
        <v>0.208938388014137</v>
      </c>
      <c r="AX11" s="17">
        <v>0.29718383083303601</v>
      </c>
      <c r="AY11" s="17">
        <v>0.19325476158122801</v>
      </c>
    </row>
    <row r="12" spans="2:51" x14ac:dyDescent="0.35">
      <c r="B12" s="18" t="s">
        <v>385</v>
      </c>
      <c r="C12" s="17">
        <v>0.110251856534494</v>
      </c>
      <c r="D12" s="17">
        <v>9.2488778497961499E-2</v>
      </c>
      <c r="E12" s="17">
        <v>0.128070954171007</v>
      </c>
      <c r="F12" s="17"/>
      <c r="G12" s="17">
        <v>0.11530901032645401</v>
      </c>
      <c r="H12" s="17">
        <v>0.134278055692334</v>
      </c>
      <c r="I12" s="17">
        <v>7.9476047083170201E-2</v>
      </c>
      <c r="J12" s="17">
        <v>9.1096763183810006E-2</v>
      </c>
      <c r="K12" s="17">
        <v>9.6440809166562697E-2</v>
      </c>
      <c r="L12" s="17">
        <v>0.144150428571759</v>
      </c>
      <c r="M12" s="17"/>
      <c r="N12" s="17">
        <v>0.101315551229767</v>
      </c>
      <c r="O12" s="17">
        <v>0.130591344292425</v>
      </c>
      <c r="P12" s="17">
        <v>0.112852188971665</v>
      </c>
      <c r="Q12" s="17">
        <v>9.57029630755451E-2</v>
      </c>
      <c r="R12" s="17"/>
      <c r="S12" s="17">
        <v>0.120132566394938</v>
      </c>
      <c r="T12" s="17">
        <v>0.15138617384849601</v>
      </c>
      <c r="U12" s="17">
        <v>0.15699656465583101</v>
      </c>
      <c r="V12" s="17">
        <v>0.100568165658953</v>
      </c>
      <c r="W12" s="17">
        <v>0.15926615435070701</v>
      </c>
      <c r="X12" s="17">
        <v>7.5723507116721295E-2</v>
      </c>
      <c r="Y12" s="17">
        <v>0.150565954120676</v>
      </c>
      <c r="Z12" s="17">
        <v>0</v>
      </c>
      <c r="AA12" s="17">
        <v>2.6647394933375899E-2</v>
      </c>
      <c r="AB12" s="17">
        <v>0.13853162548247</v>
      </c>
      <c r="AC12" s="17">
        <v>0.15175288308877999</v>
      </c>
      <c r="AD12" s="17">
        <v>0</v>
      </c>
      <c r="AE12" s="17"/>
      <c r="AF12" s="17">
        <v>0.12667281905847</v>
      </c>
      <c r="AG12" s="17">
        <v>9.6233220778362105E-2</v>
      </c>
      <c r="AH12" s="17">
        <v>0.120276392696632</v>
      </c>
      <c r="AI12" s="17"/>
      <c r="AJ12" s="17">
        <v>7.8884374841886401E-2</v>
      </c>
      <c r="AK12" s="17">
        <v>0.112229424735448</v>
      </c>
      <c r="AL12" s="17">
        <v>0.172205805035511</v>
      </c>
      <c r="AM12" s="17">
        <v>0.28439733525654798</v>
      </c>
      <c r="AN12" s="17">
        <v>0.13444227207947801</v>
      </c>
      <c r="AO12" s="17"/>
      <c r="AP12" s="17">
        <v>6.8321950554275895E-2</v>
      </c>
      <c r="AQ12" s="17">
        <v>0.111073946331852</v>
      </c>
      <c r="AR12" s="17">
        <v>5.7471876274557097E-2</v>
      </c>
      <c r="AS12" s="17"/>
      <c r="AT12" s="17">
        <v>0.117502293359242</v>
      </c>
      <c r="AU12" s="17">
        <v>0.101222929985196</v>
      </c>
      <c r="AV12" s="17">
        <v>8.4034205675726198E-2</v>
      </c>
      <c r="AW12" s="17">
        <v>0.127932026293887</v>
      </c>
      <c r="AX12" s="17">
        <v>9.5470205521647006E-2</v>
      </c>
      <c r="AY12" s="17">
        <v>8.7024255501774103E-2</v>
      </c>
    </row>
    <row r="13" spans="2:51" x14ac:dyDescent="0.35">
      <c r="B13" s="18" t="s">
        <v>386</v>
      </c>
      <c r="C13" s="17">
        <v>9.62600370936086E-2</v>
      </c>
      <c r="D13" s="17">
        <v>9.0514306389760699E-2</v>
      </c>
      <c r="E13" s="17">
        <v>9.8888282561654606E-2</v>
      </c>
      <c r="F13" s="17"/>
      <c r="G13" s="17">
        <v>5.6358139246707198E-2</v>
      </c>
      <c r="H13" s="17">
        <v>7.5343150844663198E-2</v>
      </c>
      <c r="I13" s="17">
        <v>9.7780047500074602E-2</v>
      </c>
      <c r="J13" s="17">
        <v>8.8470622351996403E-2</v>
      </c>
      <c r="K13" s="17">
        <v>8.4888669350026494E-2</v>
      </c>
      <c r="L13" s="17">
        <v>0.15420664934384001</v>
      </c>
      <c r="M13" s="17"/>
      <c r="N13" s="17">
        <v>8.8553686550161895E-2</v>
      </c>
      <c r="O13" s="17">
        <v>8.0981894591605694E-2</v>
      </c>
      <c r="P13" s="17">
        <v>0.100064314012292</v>
      </c>
      <c r="Q13" s="17">
        <v>0.119158431304382</v>
      </c>
      <c r="R13" s="17"/>
      <c r="S13" s="17">
        <v>2.1781939830221302E-2</v>
      </c>
      <c r="T13" s="17">
        <v>3.7127966521652803E-2</v>
      </c>
      <c r="U13" s="17">
        <v>0.13890969065327899</v>
      </c>
      <c r="V13" s="17">
        <v>0.107880397785049</v>
      </c>
      <c r="W13" s="17">
        <v>9.0039323729736206E-2</v>
      </c>
      <c r="X13" s="17">
        <v>9.3662454146534804E-2</v>
      </c>
      <c r="Y13" s="17">
        <v>0.136219926079652</v>
      </c>
      <c r="Z13" s="17">
        <v>3.8132402033827797E-2</v>
      </c>
      <c r="AA13" s="17">
        <v>0.112206327980671</v>
      </c>
      <c r="AB13" s="17">
        <v>0.15754581152599301</v>
      </c>
      <c r="AC13" s="17">
        <v>0.18725146145143301</v>
      </c>
      <c r="AD13" s="17">
        <v>0.124202781716839</v>
      </c>
      <c r="AE13" s="17"/>
      <c r="AF13" s="17">
        <v>0.119520513123976</v>
      </c>
      <c r="AG13" s="17">
        <v>9.92610425160875E-2</v>
      </c>
      <c r="AH13" s="17">
        <v>8.4473603174017406E-2</v>
      </c>
      <c r="AI13" s="17"/>
      <c r="AJ13" s="17">
        <v>0.111952298526011</v>
      </c>
      <c r="AK13" s="17">
        <v>7.6347465278702606E-2</v>
      </c>
      <c r="AL13" s="17">
        <v>6.6477688375116001E-2</v>
      </c>
      <c r="AM13" s="17">
        <v>0.17042624110153701</v>
      </c>
      <c r="AN13" s="17">
        <v>7.0814799176641394E-2</v>
      </c>
      <c r="AO13" s="17"/>
      <c r="AP13" s="17">
        <v>0.102904466426097</v>
      </c>
      <c r="AQ13" s="17">
        <v>7.8763208145989097E-2</v>
      </c>
      <c r="AR13" s="17">
        <v>2.5087312657828899E-2</v>
      </c>
      <c r="AS13" s="17"/>
      <c r="AT13" s="17">
        <v>0.108518135067503</v>
      </c>
      <c r="AU13" s="17">
        <v>9.7882465514232506E-2</v>
      </c>
      <c r="AV13" s="17">
        <v>0.156649276672638</v>
      </c>
      <c r="AW13" s="17">
        <v>6.9795399028349997E-2</v>
      </c>
      <c r="AX13" s="17">
        <v>6.6884347509586897E-2</v>
      </c>
      <c r="AY13" s="17">
        <v>9.3062461281630801E-2</v>
      </c>
    </row>
    <row r="14" spans="2:51" x14ac:dyDescent="0.35">
      <c r="B14" s="18" t="s">
        <v>72</v>
      </c>
      <c r="C14" s="17">
        <v>4.7589020025442699E-2</v>
      </c>
      <c r="D14" s="17">
        <v>3.2820566016989197E-2</v>
      </c>
      <c r="E14" s="17">
        <v>6.2116957479841001E-2</v>
      </c>
      <c r="F14" s="17"/>
      <c r="G14" s="17">
        <v>3.1116908010332799E-2</v>
      </c>
      <c r="H14" s="17">
        <v>4.6213231085983603E-2</v>
      </c>
      <c r="I14" s="17">
        <v>6.0467919084461898E-2</v>
      </c>
      <c r="J14" s="17">
        <v>5.8357612417511397E-2</v>
      </c>
      <c r="K14" s="17">
        <v>3.4935938567730598E-2</v>
      </c>
      <c r="L14" s="17">
        <v>4.6972549866487398E-2</v>
      </c>
      <c r="M14" s="17"/>
      <c r="N14" s="17">
        <v>7.1824679045482398E-3</v>
      </c>
      <c r="O14" s="17">
        <v>3.82180971145272E-2</v>
      </c>
      <c r="P14" s="17">
        <v>7.3438982446278805E-2</v>
      </c>
      <c r="Q14" s="17">
        <v>7.99719804449356E-2</v>
      </c>
      <c r="R14" s="17"/>
      <c r="S14" s="17">
        <v>6.4186918645523394E-2</v>
      </c>
      <c r="T14" s="17">
        <v>8.2738106122743293E-2</v>
      </c>
      <c r="U14" s="17">
        <v>3.74888040380007E-2</v>
      </c>
      <c r="V14" s="17">
        <v>3.02345239787997E-2</v>
      </c>
      <c r="W14" s="17">
        <v>2.1897284628205602E-2</v>
      </c>
      <c r="X14" s="17">
        <v>5.2307384058996799E-2</v>
      </c>
      <c r="Y14" s="17">
        <v>2.09881560931327E-2</v>
      </c>
      <c r="Z14" s="17">
        <v>0</v>
      </c>
      <c r="AA14" s="17">
        <v>4.0719655979691599E-2</v>
      </c>
      <c r="AB14" s="17">
        <v>5.68905902578586E-2</v>
      </c>
      <c r="AC14" s="17">
        <v>8.99168822521446E-2</v>
      </c>
      <c r="AD14" s="17">
        <v>0</v>
      </c>
      <c r="AE14" s="17"/>
      <c r="AF14" s="17">
        <v>3.7785871365386303E-2</v>
      </c>
      <c r="AG14" s="17">
        <v>4.8418816784153697E-2</v>
      </c>
      <c r="AH14" s="17">
        <v>7.1686433824587698E-2</v>
      </c>
      <c r="AI14" s="17"/>
      <c r="AJ14" s="17">
        <v>5.5170625702596197E-2</v>
      </c>
      <c r="AK14" s="17">
        <v>3.6976991083425503E-2</v>
      </c>
      <c r="AL14" s="17">
        <v>3.2033817895319297E-2</v>
      </c>
      <c r="AM14" s="17">
        <v>0</v>
      </c>
      <c r="AN14" s="17">
        <v>7.8592020931742404E-2</v>
      </c>
      <c r="AO14" s="17"/>
      <c r="AP14" s="17">
        <v>7.2612815517747703E-2</v>
      </c>
      <c r="AQ14" s="17">
        <v>1.78050613250339E-2</v>
      </c>
      <c r="AR14" s="17">
        <v>0</v>
      </c>
      <c r="AS14" s="17"/>
      <c r="AT14" s="17">
        <v>3.3306486304028902E-2</v>
      </c>
      <c r="AU14" s="17">
        <v>3.7572191522962997E-2</v>
      </c>
      <c r="AV14" s="17">
        <v>8.4137504318675893E-2</v>
      </c>
      <c r="AW14" s="17">
        <v>9.4439527425117104E-2</v>
      </c>
      <c r="AX14" s="17">
        <v>5.2466099145130597E-2</v>
      </c>
      <c r="AY14" s="17">
        <v>4.366896683503E-2</v>
      </c>
    </row>
    <row r="15" spans="2:51" x14ac:dyDescent="0.35">
      <c r="B15" s="31" t="s">
        <v>387</v>
      </c>
      <c r="C15" s="20">
        <v>0.46811464925907198</v>
      </c>
      <c r="D15" s="20">
        <v>0.48323292248121502</v>
      </c>
      <c r="E15" s="20">
        <v>0.45362573447274601</v>
      </c>
      <c r="F15" s="20"/>
      <c r="G15" s="20">
        <v>0.59977695717002499</v>
      </c>
      <c r="H15" s="20">
        <v>0.47534951739129799</v>
      </c>
      <c r="I15" s="20">
        <v>0.470258284120391</v>
      </c>
      <c r="J15" s="20">
        <v>0.493450891494155</v>
      </c>
      <c r="K15" s="20">
        <v>0.49347058265808402</v>
      </c>
      <c r="L15" s="20">
        <v>0.32160859491237198</v>
      </c>
      <c r="M15" s="20"/>
      <c r="N15" s="20">
        <v>0.52557142084475805</v>
      </c>
      <c r="O15" s="20">
        <v>0.43577337084808998</v>
      </c>
      <c r="P15" s="20">
        <v>0.45591339400742598</v>
      </c>
      <c r="Q15" s="20">
        <v>0.44785339255601397</v>
      </c>
      <c r="R15" s="20"/>
      <c r="S15" s="20">
        <v>0.51042344176524301</v>
      </c>
      <c r="T15" s="20">
        <v>0.42455665534789699</v>
      </c>
      <c r="U15" s="20">
        <v>0.34424370166697899</v>
      </c>
      <c r="V15" s="20">
        <v>0.46522125610062298</v>
      </c>
      <c r="W15" s="20">
        <v>0.523944539864724</v>
      </c>
      <c r="X15" s="20">
        <v>0.62651504688145399</v>
      </c>
      <c r="Y15" s="20">
        <v>0.36850426310318501</v>
      </c>
      <c r="Z15" s="20">
        <v>0.67706711069019299</v>
      </c>
      <c r="AA15" s="20">
        <v>0.49900459318479101</v>
      </c>
      <c r="AB15" s="20">
        <v>0.31668222059238099</v>
      </c>
      <c r="AC15" s="20">
        <v>0.39915203888398598</v>
      </c>
      <c r="AD15" s="20">
        <v>0.57501110207361505</v>
      </c>
      <c r="AE15" s="20"/>
      <c r="AF15" s="20">
        <v>0.42763497124213101</v>
      </c>
      <c r="AG15" s="20">
        <v>0.44070295338388699</v>
      </c>
      <c r="AH15" s="20">
        <v>0.49258493319374702</v>
      </c>
      <c r="AI15" s="20"/>
      <c r="AJ15" s="20">
        <v>0.45847311402549801</v>
      </c>
      <c r="AK15" s="20">
        <v>0.45518919745393799</v>
      </c>
      <c r="AL15" s="20">
        <v>0.42411433272077198</v>
      </c>
      <c r="AM15" s="20">
        <v>0.34089149154290799</v>
      </c>
      <c r="AN15" s="20">
        <v>0.50452307356596904</v>
      </c>
      <c r="AO15" s="20"/>
      <c r="AP15" s="20">
        <v>0.53940262749632295</v>
      </c>
      <c r="AQ15" s="20">
        <v>0.48755460381335403</v>
      </c>
      <c r="AR15" s="20">
        <v>0.55687996315307398</v>
      </c>
      <c r="AS15" s="20"/>
      <c r="AT15" s="20">
        <v>0.44741484660284597</v>
      </c>
      <c r="AU15" s="20">
        <v>0.45173408214458799</v>
      </c>
      <c r="AV15" s="20">
        <v>0.49997974120661198</v>
      </c>
      <c r="AW15" s="20">
        <v>0.49889465923850901</v>
      </c>
      <c r="AX15" s="20">
        <v>0.48799551699060001</v>
      </c>
      <c r="AY15" s="20">
        <v>0.58298955480033698</v>
      </c>
    </row>
    <row r="16" spans="2:51" x14ac:dyDescent="0.35">
      <c r="B16" s="18" t="s">
        <v>388</v>
      </c>
      <c r="C16" s="20">
        <v>0.20651189362810199</v>
      </c>
      <c r="D16" s="20">
        <v>0.18300308488772199</v>
      </c>
      <c r="E16" s="20">
        <v>0.226959236732661</v>
      </c>
      <c r="F16" s="20"/>
      <c r="G16" s="20">
        <v>0.17166714957316101</v>
      </c>
      <c r="H16" s="20">
        <v>0.20962120653699701</v>
      </c>
      <c r="I16" s="20">
        <v>0.17725609458324501</v>
      </c>
      <c r="J16" s="20">
        <v>0.17956738553580601</v>
      </c>
      <c r="K16" s="20">
        <v>0.18132947851658901</v>
      </c>
      <c r="L16" s="20">
        <v>0.29835707791559901</v>
      </c>
      <c r="M16" s="20"/>
      <c r="N16" s="20">
        <v>0.18986923777992901</v>
      </c>
      <c r="O16" s="20">
        <v>0.21157323888403101</v>
      </c>
      <c r="P16" s="20">
        <v>0.21291650298395701</v>
      </c>
      <c r="Q16" s="20">
        <v>0.21486139437992699</v>
      </c>
      <c r="R16" s="20"/>
      <c r="S16" s="20">
        <v>0.14191450622516</v>
      </c>
      <c r="T16" s="20">
        <v>0.18851414037014899</v>
      </c>
      <c r="U16" s="20">
        <v>0.29590625530911002</v>
      </c>
      <c r="V16" s="20">
        <v>0.20844856344400201</v>
      </c>
      <c r="W16" s="20">
        <v>0.24930547808044301</v>
      </c>
      <c r="X16" s="20">
        <v>0.169385961263256</v>
      </c>
      <c r="Y16" s="20">
        <v>0.28678588020032802</v>
      </c>
      <c r="Z16" s="20">
        <v>3.8132402033827797E-2</v>
      </c>
      <c r="AA16" s="20">
        <v>0.13885372291404699</v>
      </c>
      <c r="AB16" s="20">
        <v>0.29607743700846301</v>
      </c>
      <c r="AC16" s="20">
        <v>0.339004344540213</v>
      </c>
      <c r="AD16" s="20">
        <v>0.124202781716839</v>
      </c>
      <c r="AE16" s="20"/>
      <c r="AF16" s="20">
        <v>0.24619333218244699</v>
      </c>
      <c r="AG16" s="20">
        <v>0.19549426329444999</v>
      </c>
      <c r="AH16" s="20">
        <v>0.20474999587064999</v>
      </c>
      <c r="AI16" s="20"/>
      <c r="AJ16" s="20">
        <v>0.190836673367897</v>
      </c>
      <c r="AK16" s="20">
        <v>0.18857689001415001</v>
      </c>
      <c r="AL16" s="20">
        <v>0.238683493410627</v>
      </c>
      <c r="AM16" s="20">
        <v>0.45482357635808501</v>
      </c>
      <c r="AN16" s="20">
        <v>0.20525707125612</v>
      </c>
      <c r="AO16" s="20"/>
      <c r="AP16" s="20">
        <v>0.171226416980373</v>
      </c>
      <c r="AQ16" s="20">
        <v>0.189837154477841</v>
      </c>
      <c r="AR16" s="20">
        <v>8.2559188932385993E-2</v>
      </c>
      <c r="AS16" s="20"/>
      <c r="AT16" s="20">
        <v>0.226020428426746</v>
      </c>
      <c r="AU16" s="20">
        <v>0.19910539549942899</v>
      </c>
      <c r="AV16" s="20">
        <v>0.24068348234836401</v>
      </c>
      <c r="AW16" s="20">
        <v>0.197727425322237</v>
      </c>
      <c r="AX16" s="20">
        <v>0.162354553031234</v>
      </c>
      <c r="AY16" s="20">
        <v>0.18008671678340499</v>
      </c>
    </row>
    <row r="17" spans="2:51" x14ac:dyDescent="0.35">
      <c r="B17" s="18" t="s">
        <v>86</v>
      </c>
      <c r="C17" s="21">
        <v>0.26160275563097002</v>
      </c>
      <c r="D17" s="21">
        <v>0.30022983759349298</v>
      </c>
      <c r="E17" s="21">
        <v>0.22666649774008499</v>
      </c>
      <c r="F17" s="21"/>
      <c r="G17" s="21">
        <v>0.42810980759686401</v>
      </c>
      <c r="H17" s="21">
        <v>0.26572831085430099</v>
      </c>
      <c r="I17" s="21">
        <v>0.29300218953714602</v>
      </c>
      <c r="J17" s="21">
        <v>0.31388350595834902</v>
      </c>
      <c r="K17" s="21">
        <v>0.31214110414149498</v>
      </c>
      <c r="L17" s="21">
        <v>2.3251516996773001E-2</v>
      </c>
      <c r="M17" s="21"/>
      <c r="N17" s="21">
        <v>0.33570218306483002</v>
      </c>
      <c r="O17" s="21">
        <v>0.224200131964059</v>
      </c>
      <c r="P17" s="21">
        <v>0.242996891023469</v>
      </c>
      <c r="Q17" s="21">
        <v>0.23299199817608801</v>
      </c>
      <c r="R17" s="21"/>
      <c r="S17" s="21">
        <v>0.36850893554008401</v>
      </c>
      <c r="T17" s="21">
        <v>0.236042514977748</v>
      </c>
      <c r="U17" s="21">
        <v>4.8337446357868998E-2</v>
      </c>
      <c r="V17" s="21">
        <v>0.256772692656621</v>
      </c>
      <c r="W17" s="21">
        <v>0.27463906178428099</v>
      </c>
      <c r="X17" s="21">
        <v>0.45712908561819798</v>
      </c>
      <c r="Y17" s="21">
        <v>8.1718382902856504E-2</v>
      </c>
      <c r="Z17" s="21">
        <v>0.63893470865636504</v>
      </c>
      <c r="AA17" s="21">
        <v>0.360150870270743</v>
      </c>
      <c r="AB17" s="21">
        <v>2.06047835839188E-2</v>
      </c>
      <c r="AC17" s="21">
        <v>6.0147694343773303E-2</v>
      </c>
      <c r="AD17" s="21">
        <v>0.45080832035677698</v>
      </c>
      <c r="AE17" s="21"/>
      <c r="AF17" s="21">
        <v>0.181441639059684</v>
      </c>
      <c r="AG17" s="21">
        <v>0.24520869008943699</v>
      </c>
      <c r="AH17" s="21">
        <v>0.28783493732309701</v>
      </c>
      <c r="AI17" s="21"/>
      <c r="AJ17" s="21">
        <v>0.267636440657601</v>
      </c>
      <c r="AK17" s="21">
        <v>0.26661230743978798</v>
      </c>
      <c r="AL17" s="21">
        <v>0.18543083931014601</v>
      </c>
      <c r="AM17" s="21">
        <v>-0.113932084815177</v>
      </c>
      <c r="AN17" s="21">
        <v>0.29926600230984901</v>
      </c>
      <c r="AO17" s="21"/>
      <c r="AP17" s="21">
        <v>0.36817621051595101</v>
      </c>
      <c r="AQ17" s="21">
        <v>0.29771744933551297</v>
      </c>
      <c r="AR17" s="21">
        <v>0.47432077422068802</v>
      </c>
      <c r="AS17" s="21"/>
      <c r="AT17" s="21">
        <v>0.22139441817610001</v>
      </c>
      <c r="AU17" s="21">
        <v>0.25262868664515897</v>
      </c>
      <c r="AV17" s="21">
        <v>0.25929625885824797</v>
      </c>
      <c r="AW17" s="21">
        <v>0.30116723391627198</v>
      </c>
      <c r="AX17" s="21">
        <v>0.32564096395936598</v>
      </c>
      <c r="AY17" s="21">
        <v>0.402902838016933</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O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15" width="20.7265625" customWidth="1"/>
  </cols>
  <sheetData>
    <row r="2" spans="2:15" ht="40" customHeight="1" x14ac:dyDescent="0.35">
      <c r="D2" s="42" t="s">
        <v>528</v>
      </c>
      <c r="E2" s="38"/>
      <c r="F2" s="38"/>
      <c r="G2" s="38"/>
      <c r="H2" s="38"/>
      <c r="I2" s="38"/>
      <c r="J2" s="38"/>
      <c r="K2" s="38"/>
      <c r="L2" s="38"/>
      <c r="M2" s="38"/>
      <c r="N2" s="38"/>
      <c r="O2" s="38"/>
    </row>
    <row r="6" spans="2:15" ht="50" customHeight="1" x14ac:dyDescent="0.35">
      <c r="B6" s="23" t="s">
        <v>14</v>
      </c>
      <c r="C6" s="23" t="s">
        <v>328</v>
      </c>
      <c r="D6" s="23" t="s">
        <v>485</v>
      </c>
      <c r="E6" s="23" t="s">
        <v>330</v>
      </c>
      <c r="F6" s="23" t="s">
        <v>327</v>
      </c>
      <c r="G6" s="23" t="s">
        <v>486</v>
      </c>
      <c r="H6" s="23" t="s">
        <v>487</v>
      </c>
      <c r="I6" s="23" t="s">
        <v>488</v>
      </c>
      <c r="J6" s="23" t="s">
        <v>329</v>
      </c>
      <c r="K6" s="23" t="s">
        <v>333</v>
      </c>
      <c r="L6" s="23" t="s">
        <v>332</v>
      </c>
      <c r="M6" s="23" t="s">
        <v>335</v>
      </c>
      <c r="N6" s="23" t="s">
        <v>331</v>
      </c>
    </row>
    <row r="7" spans="2:15" x14ac:dyDescent="0.35">
      <c r="B7" s="18" t="s">
        <v>382</v>
      </c>
      <c r="C7" s="17">
        <v>0.141192276352756</v>
      </c>
      <c r="D7" s="17">
        <v>0.16763471128255</v>
      </c>
      <c r="E7" s="17">
        <v>0.166974059497355</v>
      </c>
      <c r="F7" s="17">
        <v>8.5346477172165799E-2</v>
      </c>
      <c r="G7" s="17">
        <v>0.15093904742356901</v>
      </c>
      <c r="H7" s="17">
        <v>0.10310878848225399</v>
      </c>
      <c r="I7" s="17">
        <v>7.4872344943943903E-2</v>
      </c>
      <c r="J7" s="17">
        <v>8.1141705205412307E-2</v>
      </c>
      <c r="K7" s="17">
        <v>4.0687593681169899E-2</v>
      </c>
      <c r="L7" s="17">
        <v>4.571516208398E-2</v>
      </c>
      <c r="M7" s="17">
        <v>2.2692712563829199E-2</v>
      </c>
      <c r="N7" s="17">
        <v>4.1126553842904999E-2</v>
      </c>
    </row>
    <row r="8" spans="2:15" x14ac:dyDescent="0.35">
      <c r="B8" s="18" t="s">
        <v>383</v>
      </c>
      <c r="C8" s="17">
        <v>0.49545274899895198</v>
      </c>
      <c r="D8" s="17">
        <v>0.41028130484495401</v>
      </c>
      <c r="E8" s="17">
        <v>0.38239027296282602</v>
      </c>
      <c r="F8" s="17">
        <v>0.38756239287600103</v>
      </c>
      <c r="G8" s="17">
        <v>0.39545472087712302</v>
      </c>
      <c r="H8" s="17">
        <v>0.35435047941503101</v>
      </c>
      <c r="I8" s="17">
        <v>0.31285171370931603</v>
      </c>
      <c r="J8" s="17">
        <v>0.28372520087724201</v>
      </c>
      <c r="K8" s="17">
        <v>0.17213667623137499</v>
      </c>
      <c r="L8" s="17">
        <v>0.20919840592016001</v>
      </c>
      <c r="M8" s="17">
        <v>0.16445603796923799</v>
      </c>
      <c r="N8" s="17">
        <v>0.14897940514011301</v>
      </c>
    </row>
    <row r="9" spans="2:15" x14ac:dyDescent="0.35">
      <c r="B9" s="18" t="s">
        <v>384</v>
      </c>
      <c r="C9" s="17">
        <v>0.22725905493421</v>
      </c>
      <c r="D9" s="17">
        <v>0.237703525638994</v>
      </c>
      <c r="E9" s="17">
        <v>0.24305273680716699</v>
      </c>
      <c r="F9" s="17">
        <v>0.29782346170547203</v>
      </c>
      <c r="G9" s="17">
        <v>0.22464475807933501</v>
      </c>
      <c r="H9" s="17">
        <v>0.254480444583014</v>
      </c>
      <c r="I9" s="17">
        <v>0.28968213543492</v>
      </c>
      <c r="J9" s="17">
        <v>0.28904572345310903</v>
      </c>
      <c r="K9" s="17">
        <v>0.26996269884886098</v>
      </c>
      <c r="L9" s="17">
        <v>0.224407876235066</v>
      </c>
      <c r="M9" s="17">
        <v>0.27679426662676299</v>
      </c>
      <c r="N9" s="17">
        <v>0.271573939292929</v>
      </c>
    </row>
    <row r="10" spans="2:15" x14ac:dyDescent="0.35">
      <c r="B10" s="18" t="s">
        <v>385</v>
      </c>
      <c r="C10" s="17">
        <v>4.8658807654698599E-2</v>
      </c>
      <c r="D10" s="17">
        <v>7.4102938233625806E-2</v>
      </c>
      <c r="E10" s="17">
        <v>8.3671188448756803E-2</v>
      </c>
      <c r="F10" s="17">
        <v>9.7622369258797498E-2</v>
      </c>
      <c r="G10" s="17">
        <v>0.10674234536977099</v>
      </c>
      <c r="H10" s="17">
        <v>0.121057118963837</v>
      </c>
      <c r="I10" s="17">
        <v>0.145110324294798</v>
      </c>
      <c r="J10" s="17">
        <v>0.131919697779913</v>
      </c>
      <c r="K10" s="17">
        <v>0.23446755843505099</v>
      </c>
      <c r="L10" s="17">
        <v>0.19552968318835601</v>
      </c>
      <c r="M10" s="17">
        <v>0.21550877390655199</v>
      </c>
      <c r="N10" s="17">
        <v>0.23295086021462399</v>
      </c>
    </row>
    <row r="11" spans="2:15" x14ac:dyDescent="0.35">
      <c r="B11" s="18" t="s">
        <v>386</v>
      </c>
      <c r="C11" s="17">
        <v>3.6441444531718603E-2</v>
      </c>
      <c r="D11" s="17">
        <v>6.4769144092635594E-2</v>
      </c>
      <c r="E11" s="17">
        <v>7.6051802952319406E-2</v>
      </c>
      <c r="F11" s="17">
        <v>8.0923488556552306E-2</v>
      </c>
      <c r="G11" s="17">
        <v>8.2776701900176095E-2</v>
      </c>
      <c r="H11" s="17">
        <v>0.117119073351015</v>
      </c>
      <c r="I11" s="17">
        <v>0.12648843001924301</v>
      </c>
      <c r="J11" s="17">
        <v>0.15787603640020201</v>
      </c>
      <c r="K11" s="17">
        <v>0.22167884743416599</v>
      </c>
      <c r="L11" s="17">
        <v>0.28334623334455999</v>
      </c>
      <c r="M11" s="17">
        <v>0.268954330866019</v>
      </c>
      <c r="N11" s="17">
        <v>0.25788902501568201</v>
      </c>
    </row>
    <row r="12" spans="2:15" x14ac:dyDescent="0.35">
      <c r="B12" s="18" t="s">
        <v>72</v>
      </c>
      <c r="C12" s="17">
        <v>5.09956675276656E-2</v>
      </c>
      <c r="D12" s="17">
        <v>4.5508375907240703E-2</v>
      </c>
      <c r="E12" s="17">
        <v>4.7859939331575001E-2</v>
      </c>
      <c r="F12" s="17">
        <v>5.07218104310121E-2</v>
      </c>
      <c r="G12" s="17">
        <v>3.94424263500254E-2</v>
      </c>
      <c r="H12" s="17">
        <v>4.9884095204849099E-2</v>
      </c>
      <c r="I12" s="17">
        <v>5.0995051597778403E-2</v>
      </c>
      <c r="J12" s="17">
        <v>5.6291636284120899E-2</v>
      </c>
      <c r="K12" s="17">
        <v>6.1066625369376702E-2</v>
      </c>
      <c r="L12" s="17">
        <v>4.18026392278786E-2</v>
      </c>
      <c r="M12" s="17">
        <v>5.1593878067597798E-2</v>
      </c>
      <c r="N12" s="17">
        <v>4.7480216493747E-2</v>
      </c>
    </row>
    <row r="13" spans="2:15" x14ac:dyDescent="0.35">
      <c r="B13" s="22" t="s">
        <v>387</v>
      </c>
      <c r="C13" s="20">
        <v>0.63664502535170797</v>
      </c>
      <c r="D13" s="20">
        <v>0.57791601612750398</v>
      </c>
      <c r="E13" s="20">
        <v>0.54936433246018102</v>
      </c>
      <c r="F13" s="20">
        <v>0.47290887004816701</v>
      </c>
      <c r="G13" s="20">
        <v>0.54639376830069297</v>
      </c>
      <c r="H13" s="20">
        <v>0.45745926789728503</v>
      </c>
      <c r="I13" s="20">
        <v>0.38772405865325998</v>
      </c>
      <c r="J13" s="20">
        <v>0.36486690608265498</v>
      </c>
      <c r="K13" s="20">
        <v>0.21282426991254499</v>
      </c>
      <c r="L13" s="20">
        <v>0.25491356800414</v>
      </c>
      <c r="M13" s="20">
        <v>0.18714875053306701</v>
      </c>
      <c r="N13" s="20">
        <v>0.19010595898301799</v>
      </c>
    </row>
    <row r="14" spans="2:15" x14ac:dyDescent="0.35">
      <c r="B14" s="22" t="s">
        <v>388</v>
      </c>
      <c r="C14" s="20">
        <v>8.5100252186417202E-2</v>
      </c>
      <c r="D14" s="20">
        <v>0.138872082326261</v>
      </c>
      <c r="E14" s="20">
        <v>0.15972299140107599</v>
      </c>
      <c r="F14" s="20">
        <v>0.17854585781535001</v>
      </c>
      <c r="G14" s="20">
        <v>0.18951904726994701</v>
      </c>
      <c r="H14" s="20">
        <v>0.23817619231485199</v>
      </c>
      <c r="I14" s="20">
        <v>0.27159875431404101</v>
      </c>
      <c r="J14" s="20">
        <v>0.28979573418011501</v>
      </c>
      <c r="K14" s="20">
        <v>0.45614640586921701</v>
      </c>
      <c r="L14" s="20">
        <v>0.478875916532915</v>
      </c>
      <c r="M14" s="20">
        <v>0.48446310477257198</v>
      </c>
      <c r="N14" s="20">
        <v>0.49083988523030597</v>
      </c>
    </row>
    <row r="15" spans="2:15" x14ac:dyDescent="0.35">
      <c r="B15" s="32" t="s">
        <v>86</v>
      </c>
      <c r="C15" s="21">
        <v>0.55154477316529005</v>
      </c>
      <c r="D15" s="21">
        <v>0.43904393380124301</v>
      </c>
      <c r="E15" s="21">
        <v>0.38964134105910497</v>
      </c>
      <c r="F15" s="21">
        <v>0.29436301223281702</v>
      </c>
      <c r="G15" s="21">
        <v>0.35687472103074602</v>
      </c>
      <c r="H15" s="21">
        <v>0.21928307558243301</v>
      </c>
      <c r="I15" s="21">
        <v>0.116125304339219</v>
      </c>
      <c r="J15" s="21">
        <v>7.5071171902539605E-2</v>
      </c>
      <c r="K15" s="21">
        <v>-0.24332213595667199</v>
      </c>
      <c r="L15" s="21">
        <v>-0.223962348528776</v>
      </c>
      <c r="M15" s="21">
        <v>-0.29731435423950398</v>
      </c>
      <c r="N15" s="21">
        <v>-0.30073392624728801</v>
      </c>
    </row>
    <row r="16" spans="2:15" x14ac:dyDescent="0.35">
      <c r="B16" s="16" t="s">
        <v>156</v>
      </c>
      <c r="C16" s="16"/>
      <c r="D16" s="16"/>
      <c r="E16" s="16"/>
      <c r="F16" s="16"/>
      <c r="G16" s="16"/>
      <c r="H16" s="16"/>
      <c r="I16" s="16"/>
      <c r="J16" s="16"/>
      <c r="K16" s="16"/>
      <c r="L16" s="16"/>
      <c r="M16" s="16"/>
      <c r="N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529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0.16763471128255</v>
      </c>
      <c r="D9" s="17">
        <v>0.158587196678663</v>
      </c>
      <c r="E9" s="17">
        <v>0.174342245344662</v>
      </c>
      <c r="F9" s="17"/>
      <c r="G9" s="17">
        <v>0.22485605344252599</v>
      </c>
      <c r="H9" s="17">
        <v>0.11630978051384901</v>
      </c>
      <c r="I9" s="17">
        <v>0.190676723539142</v>
      </c>
      <c r="J9" s="17">
        <v>0.12508734025650101</v>
      </c>
      <c r="K9" s="17">
        <v>0.23227248683304999</v>
      </c>
      <c r="L9" s="17">
        <v>0.14576905043308999</v>
      </c>
      <c r="M9" s="17"/>
      <c r="N9" s="17">
        <v>0.14770284772924799</v>
      </c>
      <c r="O9" s="17">
        <v>0.19065563030968899</v>
      </c>
      <c r="P9" s="17">
        <v>0.17568598550446199</v>
      </c>
      <c r="Q9" s="17">
        <v>0.15933529855645301</v>
      </c>
      <c r="R9" s="17"/>
      <c r="S9" s="17">
        <v>0.13393247901900701</v>
      </c>
      <c r="T9" s="17">
        <v>0.14755051266038799</v>
      </c>
      <c r="U9" s="17">
        <v>0.159605157077471</v>
      </c>
      <c r="V9" s="17">
        <v>0.208987272365729</v>
      </c>
      <c r="W9" s="17">
        <v>0.21357000006358101</v>
      </c>
      <c r="X9" s="17">
        <v>0.14323093649030999</v>
      </c>
      <c r="Y9" s="17">
        <v>0.134769343882163</v>
      </c>
      <c r="Z9" s="17">
        <v>0.26495374795958698</v>
      </c>
      <c r="AA9" s="17">
        <v>0.14306473253178201</v>
      </c>
      <c r="AB9" s="17">
        <v>0.17337687425223</v>
      </c>
      <c r="AC9" s="17">
        <v>0.221225857749177</v>
      </c>
      <c r="AD9" s="17">
        <v>0.19604901574290201</v>
      </c>
      <c r="AE9" s="17"/>
      <c r="AF9" s="17">
        <v>0.15734854729556499</v>
      </c>
      <c r="AG9" s="17">
        <v>0.166279114043941</v>
      </c>
      <c r="AH9" s="17">
        <v>0.18107031894237499</v>
      </c>
      <c r="AI9" s="17"/>
      <c r="AJ9" s="17">
        <v>0.12801646835975999</v>
      </c>
      <c r="AK9" s="17">
        <v>0.20995359820652901</v>
      </c>
      <c r="AL9" s="17">
        <v>7.7202239566850697E-2</v>
      </c>
      <c r="AM9" s="17">
        <v>0</v>
      </c>
      <c r="AN9" s="17">
        <v>0.224451556697674</v>
      </c>
      <c r="AO9" s="17"/>
      <c r="AP9" s="17">
        <v>0.122894523387789</v>
      </c>
      <c r="AQ9" s="17">
        <v>0.22613492990406001</v>
      </c>
      <c r="AR9" s="17">
        <v>0.118471406223389</v>
      </c>
      <c r="AS9" s="17"/>
      <c r="AT9" s="17">
        <v>0.159567660366432</v>
      </c>
      <c r="AU9" s="17">
        <v>9.8046970360457605E-2</v>
      </c>
      <c r="AV9" s="17">
        <v>0.21401760065768</v>
      </c>
      <c r="AW9" s="17">
        <v>0.20702609278992001</v>
      </c>
      <c r="AX9" s="17">
        <v>0.23984499436461601</v>
      </c>
      <c r="AY9" s="17">
        <v>4.9589066779087101E-2</v>
      </c>
    </row>
    <row r="10" spans="2:51" x14ac:dyDescent="0.35">
      <c r="B10" s="18" t="s">
        <v>383</v>
      </c>
      <c r="C10" s="17">
        <v>0.41028130484495401</v>
      </c>
      <c r="D10" s="17">
        <v>0.40562328803039299</v>
      </c>
      <c r="E10" s="17">
        <v>0.41671959025355798</v>
      </c>
      <c r="F10" s="17"/>
      <c r="G10" s="17">
        <v>0.33677040647856799</v>
      </c>
      <c r="H10" s="17">
        <v>0.45554449856021301</v>
      </c>
      <c r="I10" s="17">
        <v>0.44463557807350201</v>
      </c>
      <c r="J10" s="17">
        <v>0.40241326529621402</v>
      </c>
      <c r="K10" s="17">
        <v>0.31342367036538998</v>
      </c>
      <c r="L10" s="17">
        <v>0.465278268143622</v>
      </c>
      <c r="M10" s="17"/>
      <c r="N10" s="17">
        <v>0.45653806922338203</v>
      </c>
      <c r="O10" s="17">
        <v>0.36280075185800198</v>
      </c>
      <c r="P10" s="17">
        <v>0.39175968805379002</v>
      </c>
      <c r="Q10" s="17">
        <v>0.427211059884886</v>
      </c>
      <c r="R10" s="17"/>
      <c r="S10" s="17">
        <v>0.426606473328622</v>
      </c>
      <c r="T10" s="17">
        <v>0.32467122258516201</v>
      </c>
      <c r="U10" s="17">
        <v>0.45844229722128399</v>
      </c>
      <c r="V10" s="17">
        <v>0.38587626522338497</v>
      </c>
      <c r="W10" s="17">
        <v>0.39915919617330398</v>
      </c>
      <c r="X10" s="17">
        <v>0.34298725722906598</v>
      </c>
      <c r="Y10" s="17">
        <v>0.48309865463075202</v>
      </c>
      <c r="Z10" s="17">
        <v>0.350325989680285</v>
      </c>
      <c r="AA10" s="17">
        <v>0.46935275363165202</v>
      </c>
      <c r="AB10" s="17">
        <v>0.53063564122130102</v>
      </c>
      <c r="AC10" s="17">
        <v>0.33545857240148702</v>
      </c>
      <c r="AD10" s="17">
        <v>0.27536974946402998</v>
      </c>
      <c r="AE10" s="17"/>
      <c r="AF10" s="17">
        <v>0.38369633553933602</v>
      </c>
      <c r="AG10" s="17">
        <v>0.44349628204446701</v>
      </c>
      <c r="AH10" s="17">
        <v>0.37973215998402399</v>
      </c>
      <c r="AI10" s="17"/>
      <c r="AJ10" s="17">
        <v>0.39832504895639398</v>
      </c>
      <c r="AK10" s="17">
        <v>0.46711715669140902</v>
      </c>
      <c r="AL10" s="17">
        <v>0.44772865606614898</v>
      </c>
      <c r="AM10" s="17">
        <v>0.59887597519571301</v>
      </c>
      <c r="AN10" s="17">
        <v>0.26969015578641897</v>
      </c>
      <c r="AO10" s="17"/>
      <c r="AP10" s="17">
        <v>0.39326576203941799</v>
      </c>
      <c r="AQ10" s="17">
        <v>0.44076668549043302</v>
      </c>
      <c r="AR10" s="17">
        <v>0.44938810470351498</v>
      </c>
      <c r="AS10" s="17"/>
      <c r="AT10" s="17">
        <v>0.44525251194179999</v>
      </c>
      <c r="AU10" s="17">
        <v>0.397101464375816</v>
      </c>
      <c r="AV10" s="17">
        <v>0.39380625693044202</v>
      </c>
      <c r="AW10" s="17">
        <v>0.53336591775586695</v>
      </c>
      <c r="AX10" s="17">
        <v>0.29800240120009602</v>
      </c>
      <c r="AY10" s="17">
        <v>0.38636168355086298</v>
      </c>
    </row>
    <row r="11" spans="2:51" x14ac:dyDescent="0.35">
      <c r="B11" s="18" t="s">
        <v>384</v>
      </c>
      <c r="C11" s="17">
        <v>0.237703525638994</v>
      </c>
      <c r="D11" s="17">
        <v>0.24711049196691601</v>
      </c>
      <c r="E11" s="17">
        <v>0.23026645236532201</v>
      </c>
      <c r="F11" s="17"/>
      <c r="G11" s="17">
        <v>0.25029958340894598</v>
      </c>
      <c r="H11" s="17">
        <v>0.20573630758060599</v>
      </c>
      <c r="I11" s="17">
        <v>0.227339145684192</v>
      </c>
      <c r="J11" s="17">
        <v>0.25499946810007301</v>
      </c>
      <c r="K11" s="17">
        <v>0.26308412315737101</v>
      </c>
      <c r="L11" s="17">
        <v>0.23012524116199201</v>
      </c>
      <c r="M11" s="17"/>
      <c r="N11" s="17">
        <v>0.231108638687306</v>
      </c>
      <c r="O11" s="17">
        <v>0.26336542825046599</v>
      </c>
      <c r="P11" s="17">
        <v>0.24790553558106901</v>
      </c>
      <c r="Q11" s="17">
        <v>0.20433325666829999</v>
      </c>
      <c r="R11" s="17"/>
      <c r="S11" s="17">
        <v>0.321304279198249</v>
      </c>
      <c r="T11" s="17">
        <v>0.29204766762526602</v>
      </c>
      <c r="U11" s="17">
        <v>0.22786365399630301</v>
      </c>
      <c r="V11" s="17">
        <v>0.16972247267023</v>
      </c>
      <c r="W11" s="17">
        <v>0.27279856521703999</v>
      </c>
      <c r="X11" s="17">
        <v>0.342055086104884</v>
      </c>
      <c r="Y11" s="17">
        <v>0.19044905103117701</v>
      </c>
      <c r="Z11" s="17">
        <v>0.116004256775885</v>
      </c>
      <c r="AA11" s="17">
        <v>0.18368954001787999</v>
      </c>
      <c r="AB11" s="17">
        <v>7.0831075277454206E-2</v>
      </c>
      <c r="AC11" s="17">
        <v>0.271571338666031</v>
      </c>
      <c r="AD11" s="17">
        <v>0.466929086481294</v>
      </c>
      <c r="AE11" s="17"/>
      <c r="AF11" s="17">
        <v>0.25049865129392201</v>
      </c>
      <c r="AG11" s="17">
        <v>0.21212574620055899</v>
      </c>
      <c r="AH11" s="17">
        <v>0.29232753701636</v>
      </c>
      <c r="AI11" s="17"/>
      <c r="AJ11" s="17">
        <v>0.293865212116182</v>
      </c>
      <c r="AK11" s="17">
        <v>0.15024977883537399</v>
      </c>
      <c r="AL11" s="17">
        <v>0.28585604463181602</v>
      </c>
      <c r="AM11" s="17">
        <v>0</v>
      </c>
      <c r="AN11" s="17">
        <v>0.29274730651693698</v>
      </c>
      <c r="AO11" s="17"/>
      <c r="AP11" s="17">
        <v>0.281737048136732</v>
      </c>
      <c r="AQ11" s="17">
        <v>0.18670144750284201</v>
      </c>
      <c r="AR11" s="17">
        <v>0.25110810818701101</v>
      </c>
      <c r="AS11" s="17"/>
      <c r="AT11" s="17">
        <v>0.22782750155439799</v>
      </c>
      <c r="AU11" s="17">
        <v>0.26350712840261797</v>
      </c>
      <c r="AV11" s="17">
        <v>0.172223188753586</v>
      </c>
      <c r="AW11" s="17">
        <v>0.198870086856615</v>
      </c>
      <c r="AX11" s="17">
        <v>0.28281319853027298</v>
      </c>
      <c r="AY11" s="17">
        <v>0.241921973585009</v>
      </c>
    </row>
    <row r="12" spans="2:51" x14ac:dyDescent="0.35">
      <c r="B12" s="18" t="s">
        <v>385</v>
      </c>
      <c r="C12" s="17">
        <v>7.4102938233625806E-2</v>
      </c>
      <c r="D12" s="17">
        <v>7.9050914856671206E-2</v>
      </c>
      <c r="E12" s="17">
        <v>6.7219556035881797E-2</v>
      </c>
      <c r="F12" s="17"/>
      <c r="G12" s="17">
        <v>0.130683962646125</v>
      </c>
      <c r="H12" s="17">
        <v>9.0526588132392505E-2</v>
      </c>
      <c r="I12" s="17">
        <v>2.65591772126294E-2</v>
      </c>
      <c r="J12" s="17">
        <v>7.9427545984539993E-2</v>
      </c>
      <c r="K12" s="17">
        <v>8.2412625228031097E-2</v>
      </c>
      <c r="L12" s="17">
        <v>5.3593628411042302E-2</v>
      </c>
      <c r="M12" s="17"/>
      <c r="N12" s="17">
        <v>5.3374683590554001E-2</v>
      </c>
      <c r="O12" s="17">
        <v>9.8467633036288693E-2</v>
      </c>
      <c r="P12" s="17">
        <v>8.6082090511657897E-2</v>
      </c>
      <c r="Q12" s="17">
        <v>6.1612596378629501E-2</v>
      </c>
      <c r="R12" s="17"/>
      <c r="S12" s="17">
        <v>5.4949082780845697E-2</v>
      </c>
      <c r="T12" s="17">
        <v>0.13083971106626499</v>
      </c>
      <c r="U12" s="17">
        <v>8.5123876255746994E-2</v>
      </c>
      <c r="V12" s="17">
        <v>4.2061557288579902E-2</v>
      </c>
      <c r="W12" s="17">
        <v>5.7273993513132102E-2</v>
      </c>
      <c r="X12" s="17">
        <v>7.9724648562282299E-2</v>
      </c>
      <c r="Y12" s="17">
        <v>3.19728167794451E-2</v>
      </c>
      <c r="Z12" s="17">
        <v>7.6796626286301004E-2</v>
      </c>
      <c r="AA12" s="17">
        <v>7.62094787521196E-2</v>
      </c>
      <c r="AB12" s="17">
        <v>0.118528581551962</v>
      </c>
      <c r="AC12" s="17">
        <v>2.6977171866097799E-2</v>
      </c>
      <c r="AD12" s="17">
        <v>6.1652148311774499E-2</v>
      </c>
      <c r="AE12" s="17"/>
      <c r="AF12" s="17">
        <v>5.8029690650417499E-2</v>
      </c>
      <c r="AG12" s="17">
        <v>7.9111943516155095E-2</v>
      </c>
      <c r="AH12" s="17">
        <v>7.7545870142567003E-2</v>
      </c>
      <c r="AI12" s="17"/>
      <c r="AJ12" s="17">
        <v>4.8301955925359699E-2</v>
      </c>
      <c r="AK12" s="17">
        <v>7.2323265877643705E-2</v>
      </c>
      <c r="AL12" s="17">
        <v>0.13782840834882701</v>
      </c>
      <c r="AM12" s="17">
        <v>0.40112402480428699</v>
      </c>
      <c r="AN12" s="17">
        <v>8.4109346767339901E-2</v>
      </c>
      <c r="AO12" s="17"/>
      <c r="AP12" s="17">
        <v>4.0093331437875197E-2</v>
      </c>
      <c r="AQ12" s="17">
        <v>8.4925478024265103E-2</v>
      </c>
      <c r="AR12" s="17">
        <v>0.13572363230432899</v>
      </c>
      <c r="AS12" s="17"/>
      <c r="AT12" s="17">
        <v>6.4078584295205798E-2</v>
      </c>
      <c r="AU12" s="17">
        <v>8.5559964779282405E-2</v>
      </c>
      <c r="AV12" s="17">
        <v>0.11003480827269201</v>
      </c>
      <c r="AW12" s="17">
        <v>1.3184092753843401E-2</v>
      </c>
      <c r="AX12" s="17">
        <v>7.7082308622936996E-2</v>
      </c>
      <c r="AY12" s="17">
        <v>0.16909882289244699</v>
      </c>
    </row>
    <row r="13" spans="2:51" x14ac:dyDescent="0.35">
      <c r="B13" s="18" t="s">
        <v>386</v>
      </c>
      <c r="C13" s="17">
        <v>6.4769144092635594E-2</v>
      </c>
      <c r="D13" s="17">
        <v>7.4166598446682303E-2</v>
      </c>
      <c r="E13" s="17">
        <v>5.6438253482616003E-2</v>
      </c>
      <c r="F13" s="17"/>
      <c r="G13" s="17">
        <v>1.1665273594837801E-2</v>
      </c>
      <c r="H13" s="17">
        <v>6.0457531305383699E-2</v>
      </c>
      <c r="I13" s="17">
        <v>7.2597013361609106E-2</v>
      </c>
      <c r="J13" s="17">
        <v>8.4181331965390002E-2</v>
      </c>
      <c r="K13" s="17">
        <v>8.0195338024187199E-2</v>
      </c>
      <c r="L13" s="17">
        <v>6.8343539865119499E-2</v>
      </c>
      <c r="M13" s="17"/>
      <c r="N13" s="17">
        <v>7.4284100546489804E-2</v>
      </c>
      <c r="O13" s="17">
        <v>3.3392083814379803E-2</v>
      </c>
      <c r="P13" s="17">
        <v>5.5818508421323902E-2</v>
      </c>
      <c r="Q13" s="17">
        <v>9.6327245909133705E-2</v>
      </c>
      <c r="R13" s="17"/>
      <c r="S13" s="17">
        <v>4.2671757328341199E-2</v>
      </c>
      <c r="T13" s="17">
        <v>9.4298269344337105E-2</v>
      </c>
      <c r="U13" s="17">
        <v>3.4718397896469702E-2</v>
      </c>
      <c r="V13" s="17">
        <v>5.9911688461124303E-2</v>
      </c>
      <c r="W13" s="17">
        <v>1.9522073543049301E-2</v>
      </c>
      <c r="X13" s="17">
        <v>3.4000524821317699E-2</v>
      </c>
      <c r="Y13" s="17">
        <v>7.2466400448023993E-2</v>
      </c>
      <c r="Z13" s="17">
        <v>0.154313085263688</v>
      </c>
      <c r="AA13" s="17">
        <v>8.8648989609950393E-2</v>
      </c>
      <c r="AB13" s="17">
        <v>5.6296048405805398E-2</v>
      </c>
      <c r="AC13" s="17">
        <v>0.14476705931720699</v>
      </c>
      <c r="AD13" s="17">
        <v>0</v>
      </c>
      <c r="AE13" s="17"/>
      <c r="AF13" s="17">
        <v>0.10586011112284099</v>
      </c>
      <c r="AG13" s="17">
        <v>5.0232450657769198E-2</v>
      </c>
      <c r="AH13" s="17">
        <v>2.9103439349665E-2</v>
      </c>
      <c r="AI13" s="17"/>
      <c r="AJ13" s="17">
        <v>8.4184516535900394E-2</v>
      </c>
      <c r="AK13" s="17">
        <v>7.4723834590833094E-2</v>
      </c>
      <c r="AL13" s="17">
        <v>5.1384651386357297E-2</v>
      </c>
      <c r="AM13" s="17">
        <v>0</v>
      </c>
      <c r="AN13" s="17">
        <v>4.2123877449303099E-2</v>
      </c>
      <c r="AO13" s="17"/>
      <c r="AP13" s="17">
        <v>0.112031279016081</v>
      </c>
      <c r="AQ13" s="17">
        <v>3.6897055070932799E-2</v>
      </c>
      <c r="AR13" s="17">
        <v>4.5308748581756798E-2</v>
      </c>
      <c r="AS13" s="17"/>
      <c r="AT13" s="17">
        <v>6.0729635845834802E-2</v>
      </c>
      <c r="AU13" s="17">
        <v>8.1728138227383701E-2</v>
      </c>
      <c r="AV13" s="17">
        <v>5.2778924004587197E-2</v>
      </c>
      <c r="AW13" s="17">
        <v>3.0255160331592899E-2</v>
      </c>
      <c r="AX13" s="17">
        <v>8.0936637254725705E-2</v>
      </c>
      <c r="AY13" s="17">
        <v>4.9507404632731102E-2</v>
      </c>
    </row>
    <row r="14" spans="2:51" x14ac:dyDescent="0.35">
      <c r="B14" s="18" t="s">
        <v>72</v>
      </c>
      <c r="C14" s="17">
        <v>4.5508375907240703E-2</v>
      </c>
      <c r="D14" s="17">
        <v>3.54615100206747E-2</v>
      </c>
      <c r="E14" s="17">
        <v>5.5013902517960803E-2</v>
      </c>
      <c r="F14" s="17"/>
      <c r="G14" s="17">
        <v>4.5724720428996397E-2</v>
      </c>
      <c r="H14" s="17">
        <v>7.1425293907556003E-2</v>
      </c>
      <c r="I14" s="17">
        <v>3.8192362128925197E-2</v>
      </c>
      <c r="J14" s="17">
        <v>5.3891048397282003E-2</v>
      </c>
      <c r="K14" s="17">
        <v>2.8611756391970101E-2</v>
      </c>
      <c r="L14" s="17">
        <v>3.6890271985134102E-2</v>
      </c>
      <c r="M14" s="17"/>
      <c r="N14" s="17">
        <v>3.6991660223020598E-2</v>
      </c>
      <c r="O14" s="17">
        <v>5.1318472731174701E-2</v>
      </c>
      <c r="P14" s="17">
        <v>4.27481919276975E-2</v>
      </c>
      <c r="Q14" s="17">
        <v>5.11805426025983E-2</v>
      </c>
      <c r="R14" s="17"/>
      <c r="S14" s="17">
        <v>2.0535928344934201E-2</v>
      </c>
      <c r="T14" s="17">
        <v>1.05926167185819E-2</v>
      </c>
      <c r="U14" s="17">
        <v>3.4246617552724401E-2</v>
      </c>
      <c r="V14" s="17">
        <v>0.13344074399095199</v>
      </c>
      <c r="W14" s="17">
        <v>3.7676171489893197E-2</v>
      </c>
      <c r="X14" s="17">
        <v>5.8001546792139799E-2</v>
      </c>
      <c r="Y14" s="17">
        <v>8.7243733228439202E-2</v>
      </c>
      <c r="Z14" s="17">
        <v>3.7606294034254702E-2</v>
      </c>
      <c r="AA14" s="17">
        <v>3.9034505456616901E-2</v>
      </c>
      <c r="AB14" s="17">
        <v>5.0331779291248303E-2</v>
      </c>
      <c r="AC14" s="17">
        <v>0</v>
      </c>
      <c r="AD14" s="17">
        <v>0</v>
      </c>
      <c r="AE14" s="17"/>
      <c r="AF14" s="17">
        <v>4.4566664097919199E-2</v>
      </c>
      <c r="AG14" s="17">
        <v>4.87544635371083E-2</v>
      </c>
      <c r="AH14" s="17">
        <v>4.0220674565009697E-2</v>
      </c>
      <c r="AI14" s="17"/>
      <c r="AJ14" s="17">
        <v>4.7306798106404299E-2</v>
      </c>
      <c r="AK14" s="17">
        <v>2.5632365798211602E-2</v>
      </c>
      <c r="AL14" s="17">
        <v>0</v>
      </c>
      <c r="AM14" s="17">
        <v>0</v>
      </c>
      <c r="AN14" s="17">
        <v>8.6877756782326898E-2</v>
      </c>
      <c r="AO14" s="17"/>
      <c r="AP14" s="17">
        <v>4.9978055982104599E-2</v>
      </c>
      <c r="AQ14" s="17">
        <v>2.4574404007467101E-2</v>
      </c>
      <c r="AR14" s="17">
        <v>0</v>
      </c>
      <c r="AS14" s="17"/>
      <c r="AT14" s="17">
        <v>4.2544105996330198E-2</v>
      </c>
      <c r="AU14" s="17">
        <v>7.4056333854442297E-2</v>
      </c>
      <c r="AV14" s="17">
        <v>5.7139221381012503E-2</v>
      </c>
      <c r="AW14" s="17">
        <v>1.72986495121621E-2</v>
      </c>
      <c r="AX14" s="17">
        <v>2.13204600273522E-2</v>
      </c>
      <c r="AY14" s="17">
        <v>0.10352104855986299</v>
      </c>
    </row>
    <row r="15" spans="2:51" x14ac:dyDescent="0.35">
      <c r="B15" s="31" t="s">
        <v>387</v>
      </c>
      <c r="C15" s="20">
        <v>0.57791601612750398</v>
      </c>
      <c r="D15" s="20">
        <v>0.56421048470905599</v>
      </c>
      <c r="E15" s="20">
        <v>0.59106183559822001</v>
      </c>
      <c r="F15" s="20"/>
      <c r="G15" s="20">
        <v>0.56162645992109395</v>
      </c>
      <c r="H15" s="20">
        <v>0.57185427907406094</v>
      </c>
      <c r="I15" s="20">
        <v>0.63531230161264396</v>
      </c>
      <c r="J15" s="20">
        <v>0.52750060555271505</v>
      </c>
      <c r="K15" s="20">
        <v>0.54569615719844</v>
      </c>
      <c r="L15" s="20">
        <v>0.61104731857671302</v>
      </c>
      <c r="M15" s="20"/>
      <c r="N15" s="20">
        <v>0.60424091695263005</v>
      </c>
      <c r="O15" s="20">
        <v>0.553456382167691</v>
      </c>
      <c r="P15" s="20">
        <v>0.56744567355825204</v>
      </c>
      <c r="Q15" s="20">
        <v>0.58654635844133796</v>
      </c>
      <c r="R15" s="20"/>
      <c r="S15" s="20">
        <v>0.56053895234762996</v>
      </c>
      <c r="T15" s="20">
        <v>0.47222173524555</v>
      </c>
      <c r="U15" s="20">
        <v>0.61804745429875496</v>
      </c>
      <c r="V15" s="20">
        <v>0.59486353758911403</v>
      </c>
      <c r="W15" s="20">
        <v>0.61272919623688504</v>
      </c>
      <c r="X15" s="20">
        <v>0.48621819371937702</v>
      </c>
      <c r="Y15" s="20">
        <v>0.61786799851291396</v>
      </c>
      <c r="Z15" s="20">
        <v>0.61527973763987098</v>
      </c>
      <c r="AA15" s="20">
        <v>0.61241748616343294</v>
      </c>
      <c r="AB15" s="20">
        <v>0.70401251547353005</v>
      </c>
      <c r="AC15" s="20">
        <v>0.55668443015066404</v>
      </c>
      <c r="AD15" s="20">
        <v>0.47141876520693099</v>
      </c>
      <c r="AE15" s="20"/>
      <c r="AF15" s="20">
        <v>0.54104488283490104</v>
      </c>
      <c r="AG15" s="20">
        <v>0.60977539608840803</v>
      </c>
      <c r="AH15" s="20">
        <v>0.56080247892639901</v>
      </c>
      <c r="AI15" s="20"/>
      <c r="AJ15" s="20">
        <v>0.52634151731615397</v>
      </c>
      <c r="AK15" s="20">
        <v>0.677070754897938</v>
      </c>
      <c r="AL15" s="20">
        <v>0.52493089563299999</v>
      </c>
      <c r="AM15" s="20">
        <v>0.59887597519571301</v>
      </c>
      <c r="AN15" s="20">
        <v>0.494141712484093</v>
      </c>
      <c r="AO15" s="20"/>
      <c r="AP15" s="20">
        <v>0.51616028542720804</v>
      </c>
      <c r="AQ15" s="20">
        <v>0.666901615394493</v>
      </c>
      <c r="AR15" s="20">
        <v>0.56785951092690401</v>
      </c>
      <c r="AS15" s="20"/>
      <c r="AT15" s="20">
        <v>0.60482017230823104</v>
      </c>
      <c r="AU15" s="20">
        <v>0.49514843473627301</v>
      </c>
      <c r="AV15" s="20">
        <v>0.60782385758812196</v>
      </c>
      <c r="AW15" s="20">
        <v>0.74039201054578696</v>
      </c>
      <c r="AX15" s="20">
        <v>0.53784739556471195</v>
      </c>
      <c r="AY15" s="20">
        <v>0.43595075032995001</v>
      </c>
    </row>
    <row r="16" spans="2:51" x14ac:dyDescent="0.35">
      <c r="B16" s="18" t="s">
        <v>388</v>
      </c>
      <c r="C16" s="20">
        <v>0.138872082326261</v>
      </c>
      <c r="D16" s="20">
        <v>0.15321751330335401</v>
      </c>
      <c r="E16" s="20">
        <v>0.123657809518498</v>
      </c>
      <c r="F16" s="20"/>
      <c r="G16" s="20">
        <v>0.14234923624096299</v>
      </c>
      <c r="H16" s="20">
        <v>0.15098411943777601</v>
      </c>
      <c r="I16" s="20">
        <v>9.9156190574238495E-2</v>
      </c>
      <c r="J16" s="20">
        <v>0.16360887794993001</v>
      </c>
      <c r="K16" s="20">
        <v>0.16260796325221799</v>
      </c>
      <c r="L16" s="20">
        <v>0.12193716827616199</v>
      </c>
      <c r="M16" s="20"/>
      <c r="N16" s="20">
        <v>0.12765878413704401</v>
      </c>
      <c r="O16" s="20">
        <v>0.131859716850668</v>
      </c>
      <c r="P16" s="20">
        <v>0.14190059893298199</v>
      </c>
      <c r="Q16" s="20">
        <v>0.157939842287763</v>
      </c>
      <c r="R16" s="20"/>
      <c r="S16" s="20">
        <v>9.7620840109186896E-2</v>
      </c>
      <c r="T16" s="20">
        <v>0.22513798041060201</v>
      </c>
      <c r="U16" s="20">
        <v>0.119842274152217</v>
      </c>
      <c r="V16" s="20">
        <v>0.101973245749704</v>
      </c>
      <c r="W16" s="20">
        <v>7.67960670561815E-2</v>
      </c>
      <c r="X16" s="20">
        <v>0.1137251733836</v>
      </c>
      <c r="Y16" s="20">
        <v>0.104439217227469</v>
      </c>
      <c r="Z16" s="20">
        <v>0.23110971154998899</v>
      </c>
      <c r="AA16" s="20">
        <v>0.16485846836206999</v>
      </c>
      <c r="AB16" s="20">
        <v>0.17482462995776701</v>
      </c>
      <c r="AC16" s="20">
        <v>0.17174423118330501</v>
      </c>
      <c r="AD16" s="20">
        <v>6.1652148311774499E-2</v>
      </c>
      <c r="AE16" s="20"/>
      <c r="AF16" s="20">
        <v>0.16388980177325799</v>
      </c>
      <c r="AG16" s="20">
        <v>0.12934439417392399</v>
      </c>
      <c r="AH16" s="20">
        <v>0.106649309492232</v>
      </c>
      <c r="AI16" s="20"/>
      <c r="AJ16" s="20">
        <v>0.13248647246126</v>
      </c>
      <c r="AK16" s="20">
        <v>0.14704710046847699</v>
      </c>
      <c r="AL16" s="20">
        <v>0.18921305973518401</v>
      </c>
      <c r="AM16" s="20">
        <v>0.40112402480428699</v>
      </c>
      <c r="AN16" s="20">
        <v>0.12623322421664299</v>
      </c>
      <c r="AO16" s="20"/>
      <c r="AP16" s="20">
        <v>0.15212461045395601</v>
      </c>
      <c r="AQ16" s="20">
        <v>0.121822533095198</v>
      </c>
      <c r="AR16" s="20">
        <v>0.181032380886086</v>
      </c>
      <c r="AS16" s="20"/>
      <c r="AT16" s="20">
        <v>0.124808220141041</v>
      </c>
      <c r="AU16" s="20">
        <v>0.16728810300666599</v>
      </c>
      <c r="AV16" s="20">
        <v>0.16281373227727899</v>
      </c>
      <c r="AW16" s="20">
        <v>4.3439253085436301E-2</v>
      </c>
      <c r="AX16" s="20">
        <v>0.15801894587766299</v>
      </c>
      <c r="AY16" s="20">
        <v>0.218606227525178</v>
      </c>
    </row>
    <row r="17" spans="2:51" x14ac:dyDescent="0.35">
      <c r="B17" s="18" t="s">
        <v>86</v>
      </c>
      <c r="C17" s="21">
        <v>0.43904393380124301</v>
      </c>
      <c r="D17" s="21">
        <v>0.41099297140570201</v>
      </c>
      <c r="E17" s="21">
        <v>0.46740402607972198</v>
      </c>
      <c r="F17" s="21"/>
      <c r="G17" s="21">
        <v>0.41927722368013198</v>
      </c>
      <c r="H17" s="21">
        <v>0.42087015963628499</v>
      </c>
      <c r="I17" s="21">
        <v>0.53615611103840599</v>
      </c>
      <c r="J17" s="21">
        <v>0.36389172760278499</v>
      </c>
      <c r="K17" s="21">
        <v>0.38308819394622201</v>
      </c>
      <c r="L17" s="21">
        <v>0.48911015030055099</v>
      </c>
      <c r="M17" s="21"/>
      <c r="N17" s="21">
        <v>0.47658213281558598</v>
      </c>
      <c r="O17" s="21">
        <v>0.421596665317022</v>
      </c>
      <c r="P17" s="21">
        <v>0.42554507462527003</v>
      </c>
      <c r="Q17" s="21">
        <v>0.42860651615357498</v>
      </c>
      <c r="R17" s="21"/>
      <c r="S17" s="21">
        <v>0.46291811223844298</v>
      </c>
      <c r="T17" s="21">
        <v>0.24708375483494699</v>
      </c>
      <c r="U17" s="21">
        <v>0.49820518014653897</v>
      </c>
      <c r="V17" s="21">
        <v>0.49289029183941002</v>
      </c>
      <c r="W17" s="21">
        <v>0.53593312918070402</v>
      </c>
      <c r="X17" s="21">
        <v>0.37249302033577703</v>
      </c>
      <c r="Y17" s="21">
        <v>0.513428781285445</v>
      </c>
      <c r="Z17" s="21">
        <v>0.38417002608988199</v>
      </c>
      <c r="AA17" s="21">
        <v>0.44755901780136298</v>
      </c>
      <c r="AB17" s="21">
        <v>0.52918788551576301</v>
      </c>
      <c r="AC17" s="21">
        <v>0.38494019896735898</v>
      </c>
      <c r="AD17" s="21">
        <v>0.40976661689515698</v>
      </c>
      <c r="AE17" s="21"/>
      <c r="AF17" s="21">
        <v>0.37715508106164303</v>
      </c>
      <c r="AG17" s="21">
        <v>0.48043100191448401</v>
      </c>
      <c r="AH17" s="21">
        <v>0.454153169434167</v>
      </c>
      <c r="AI17" s="21"/>
      <c r="AJ17" s="21">
        <v>0.39385504485489398</v>
      </c>
      <c r="AK17" s="21">
        <v>0.53002365442946098</v>
      </c>
      <c r="AL17" s="21">
        <v>0.33571783589781601</v>
      </c>
      <c r="AM17" s="21">
        <v>0.19775195039142601</v>
      </c>
      <c r="AN17" s="21">
        <v>0.36790848826744998</v>
      </c>
      <c r="AO17" s="21"/>
      <c r="AP17" s="21">
        <v>0.36403567497325101</v>
      </c>
      <c r="AQ17" s="21">
        <v>0.54507908229929503</v>
      </c>
      <c r="AR17" s="21">
        <v>0.38682713004081798</v>
      </c>
      <c r="AS17" s="21"/>
      <c r="AT17" s="21">
        <v>0.480011952167191</v>
      </c>
      <c r="AU17" s="21">
        <v>0.32786033172960699</v>
      </c>
      <c r="AV17" s="21">
        <v>0.445010125310843</v>
      </c>
      <c r="AW17" s="21">
        <v>0.69695275746035001</v>
      </c>
      <c r="AX17" s="21">
        <v>0.37982844968704899</v>
      </c>
      <c r="AY17" s="21">
        <v>0.21734452280477201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4.571516208398E-2</v>
      </c>
      <c r="D9" s="17">
        <v>4.7566064829822799E-2</v>
      </c>
      <c r="E9" s="17">
        <v>4.4246346232922902E-2</v>
      </c>
      <c r="F9" s="17"/>
      <c r="G9" s="17">
        <v>9.7361159682585505E-2</v>
      </c>
      <c r="H9" s="17">
        <v>9.8584299871346204E-2</v>
      </c>
      <c r="I9" s="17">
        <v>4.6424451852356399E-2</v>
      </c>
      <c r="J9" s="17">
        <v>3.9327327490048497E-2</v>
      </c>
      <c r="K9" s="17">
        <v>2.04804323992069E-2</v>
      </c>
      <c r="L9" s="17">
        <v>0</v>
      </c>
      <c r="M9" s="17"/>
      <c r="N9" s="17">
        <v>6.6780955280495699E-2</v>
      </c>
      <c r="O9" s="17">
        <v>2.7745537471924001E-2</v>
      </c>
      <c r="P9" s="17">
        <v>4.8166424153507602E-2</v>
      </c>
      <c r="Q9" s="17">
        <v>4.0018955866427001E-2</v>
      </c>
      <c r="R9" s="17"/>
      <c r="S9" s="17">
        <v>0.104930555182144</v>
      </c>
      <c r="T9" s="17">
        <v>4.49108449286659E-2</v>
      </c>
      <c r="U9" s="17">
        <v>3.5132478178187397E-2</v>
      </c>
      <c r="V9" s="17">
        <v>2.68614672976475E-2</v>
      </c>
      <c r="W9" s="17">
        <v>4.1669087771217202E-2</v>
      </c>
      <c r="X9" s="17">
        <v>5.5758195946295101E-2</v>
      </c>
      <c r="Y9" s="17">
        <v>3.5968531192647403E-2</v>
      </c>
      <c r="Z9" s="17">
        <v>0</v>
      </c>
      <c r="AA9" s="17">
        <v>6.4849848101923693E-2</v>
      </c>
      <c r="AB9" s="17">
        <v>2.8977616721126E-2</v>
      </c>
      <c r="AC9" s="17">
        <v>0</v>
      </c>
      <c r="AD9" s="17">
        <v>0</v>
      </c>
      <c r="AE9" s="17"/>
      <c r="AF9" s="17">
        <v>4.1388519421437397E-2</v>
      </c>
      <c r="AG9" s="17">
        <v>4.0798722723812401E-2</v>
      </c>
      <c r="AH9" s="17">
        <v>4.1640529714607202E-2</v>
      </c>
      <c r="AI9" s="17"/>
      <c r="AJ9" s="17">
        <v>4.2562033447811398E-2</v>
      </c>
      <c r="AK9" s="17">
        <v>3.9507445358382201E-2</v>
      </c>
      <c r="AL9" s="17">
        <v>4.0861080454419503E-2</v>
      </c>
      <c r="AM9" s="17">
        <v>0</v>
      </c>
      <c r="AN9" s="17">
        <v>4.5075015202612499E-2</v>
      </c>
      <c r="AO9" s="17"/>
      <c r="AP9" s="17">
        <v>6.2008005734808198E-2</v>
      </c>
      <c r="AQ9" s="17">
        <v>3.81948994824255E-2</v>
      </c>
      <c r="AR9" s="17">
        <v>4.1071684357156697E-2</v>
      </c>
      <c r="AS9" s="17"/>
      <c r="AT9" s="17">
        <v>4.1237930529617099E-2</v>
      </c>
      <c r="AU9" s="17">
        <v>2.7150111776096102E-2</v>
      </c>
      <c r="AV9" s="17">
        <v>4.53042128562283E-2</v>
      </c>
      <c r="AW9" s="17">
        <v>5.4440359123345702E-2</v>
      </c>
      <c r="AX9" s="17">
        <v>6.4537198717602606E-2</v>
      </c>
      <c r="AY9" s="17">
        <v>9.8230463242927696E-2</v>
      </c>
    </row>
    <row r="10" spans="2:51" x14ac:dyDescent="0.35">
      <c r="B10" s="18" t="s">
        <v>383</v>
      </c>
      <c r="C10" s="17">
        <v>0.20919840592016001</v>
      </c>
      <c r="D10" s="17">
        <v>0.200912731979558</v>
      </c>
      <c r="E10" s="17">
        <v>0.21542009155769001</v>
      </c>
      <c r="F10" s="17"/>
      <c r="G10" s="17">
        <v>0.35327977769910301</v>
      </c>
      <c r="H10" s="17">
        <v>0.29319556469169999</v>
      </c>
      <c r="I10" s="17">
        <v>0.294101649226157</v>
      </c>
      <c r="J10" s="17">
        <v>0.20372589256179699</v>
      </c>
      <c r="K10" s="17">
        <v>0.14190620670537299</v>
      </c>
      <c r="L10" s="17">
        <v>5.6467225975834E-2</v>
      </c>
      <c r="M10" s="17"/>
      <c r="N10" s="17">
        <v>0.21962646596332699</v>
      </c>
      <c r="O10" s="17">
        <v>0.26008564016657998</v>
      </c>
      <c r="P10" s="17">
        <v>0.19665544534163401</v>
      </c>
      <c r="Q10" s="17">
        <v>0.15139015625473901</v>
      </c>
      <c r="R10" s="17"/>
      <c r="S10" s="17">
        <v>0.25895278039081898</v>
      </c>
      <c r="T10" s="17">
        <v>0.22566558264282399</v>
      </c>
      <c r="U10" s="17">
        <v>0.12834819188802099</v>
      </c>
      <c r="V10" s="17">
        <v>0.19983362388130599</v>
      </c>
      <c r="W10" s="17">
        <v>0.221261192500224</v>
      </c>
      <c r="X10" s="17">
        <v>0.28460043805778601</v>
      </c>
      <c r="Y10" s="17">
        <v>0.172385320282612</v>
      </c>
      <c r="Z10" s="17">
        <v>0.29962939458560101</v>
      </c>
      <c r="AA10" s="17">
        <v>0.12538875931683199</v>
      </c>
      <c r="AB10" s="17">
        <v>0.212068199260564</v>
      </c>
      <c r="AC10" s="17">
        <v>0.22361985870642201</v>
      </c>
      <c r="AD10" s="17">
        <v>0.19920728541431501</v>
      </c>
      <c r="AE10" s="17"/>
      <c r="AF10" s="17">
        <v>0.15256238074287201</v>
      </c>
      <c r="AG10" s="17">
        <v>0.212137359692366</v>
      </c>
      <c r="AH10" s="17">
        <v>0.262405789332253</v>
      </c>
      <c r="AI10" s="17"/>
      <c r="AJ10" s="17">
        <v>0.15686372274382501</v>
      </c>
      <c r="AK10" s="17">
        <v>0.30671840741557299</v>
      </c>
      <c r="AL10" s="17">
        <v>0.166273103004423</v>
      </c>
      <c r="AM10" s="17">
        <v>0.20432031216614199</v>
      </c>
      <c r="AN10" s="17">
        <v>0.20298492248918801</v>
      </c>
      <c r="AO10" s="17"/>
      <c r="AP10" s="17">
        <v>0.20861316070639499</v>
      </c>
      <c r="AQ10" s="17">
        <v>0.27894959418901999</v>
      </c>
      <c r="AR10" s="17">
        <v>0.23005891212752899</v>
      </c>
      <c r="AS10" s="17"/>
      <c r="AT10" s="17">
        <v>0.147316539969679</v>
      </c>
      <c r="AU10" s="17">
        <v>0.23367232219596101</v>
      </c>
      <c r="AV10" s="17">
        <v>0.21726522909595999</v>
      </c>
      <c r="AW10" s="17">
        <v>0.25432521872480002</v>
      </c>
      <c r="AX10" s="17">
        <v>0.28059077416211498</v>
      </c>
      <c r="AY10" s="17">
        <v>0.237634950280769</v>
      </c>
    </row>
    <row r="11" spans="2:51" x14ac:dyDescent="0.35">
      <c r="B11" s="18" t="s">
        <v>384</v>
      </c>
      <c r="C11" s="17">
        <v>0.224407876235066</v>
      </c>
      <c r="D11" s="17">
        <v>0.23314254247039801</v>
      </c>
      <c r="E11" s="17">
        <v>0.217521590912926</v>
      </c>
      <c r="F11" s="17"/>
      <c r="G11" s="17">
        <v>0.25336073990736702</v>
      </c>
      <c r="H11" s="17">
        <v>0.20538415378435099</v>
      </c>
      <c r="I11" s="17">
        <v>0.30906212093563001</v>
      </c>
      <c r="J11" s="17">
        <v>0.26413697390130603</v>
      </c>
      <c r="K11" s="17">
        <v>0.17613377900760499</v>
      </c>
      <c r="L11" s="17">
        <v>0.162163056149454</v>
      </c>
      <c r="M11" s="17"/>
      <c r="N11" s="17">
        <v>0.24385375972484399</v>
      </c>
      <c r="O11" s="17">
        <v>0.18311236408126</v>
      </c>
      <c r="P11" s="17">
        <v>0.227282899888155</v>
      </c>
      <c r="Q11" s="17">
        <v>0.24729613390074601</v>
      </c>
      <c r="R11" s="17"/>
      <c r="S11" s="17">
        <v>0.140795245945326</v>
      </c>
      <c r="T11" s="17">
        <v>0.183266317348836</v>
      </c>
      <c r="U11" s="17">
        <v>0.23295243235866001</v>
      </c>
      <c r="V11" s="17">
        <v>0.19434139269216499</v>
      </c>
      <c r="W11" s="17">
        <v>0.226708605305669</v>
      </c>
      <c r="X11" s="17">
        <v>0.24219041880752801</v>
      </c>
      <c r="Y11" s="17">
        <v>0.21018596684692301</v>
      </c>
      <c r="Z11" s="17">
        <v>0.15607023858187699</v>
      </c>
      <c r="AA11" s="17">
        <v>0.32480300196217399</v>
      </c>
      <c r="AB11" s="17">
        <v>0.27079104586538999</v>
      </c>
      <c r="AC11" s="17">
        <v>0.20124924018054099</v>
      </c>
      <c r="AD11" s="17">
        <v>0.48553342590827703</v>
      </c>
      <c r="AE11" s="17"/>
      <c r="AF11" s="17">
        <v>0.17014266457674301</v>
      </c>
      <c r="AG11" s="17">
        <v>0.23786217123310599</v>
      </c>
      <c r="AH11" s="17">
        <v>0.30999619044152799</v>
      </c>
      <c r="AI11" s="17"/>
      <c r="AJ11" s="17">
        <v>0.20297767862829699</v>
      </c>
      <c r="AK11" s="17">
        <v>0.23709854386579099</v>
      </c>
      <c r="AL11" s="17">
        <v>0.223638745686848</v>
      </c>
      <c r="AM11" s="17">
        <v>0</v>
      </c>
      <c r="AN11" s="17">
        <v>0.248533048799467</v>
      </c>
      <c r="AO11" s="17"/>
      <c r="AP11" s="17">
        <v>0.19514105587045499</v>
      </c>
      <c r="AQ11" s="17">
        <v>0.25072586379920597</v>
      </c>
      <c r="AR11" s="17">
        <v>0.20755278165598201</v>
      </c>
      <c r="AS11" s="17"/>
      <c r="AT11" s="17">
        <v>0.15120691158997401</v>
      </c>
      <c r="AU11" s="17">
        <v>0.27179239824038298</v>
      </c>
      <c r="AV11" s="17">
        <v>0.239480295610038</v>
      </c>
      <c r="AW11" s="17">
        <v>0.28606709313811701</v>
      </c>
      <c r="AX11" s="17">
        <v>0.28164516824948299</v>
      </c>
      <c r="AY11" s="17">
        <v>0.25535290343136102</v>
      </c>
    </row>
    <row r="12" spans="2:51" x14ac:dyDescent="0.35">
      <c r="B12" s="18" t="s">
        <v>385</v>
      </c>
      <c r="C12" s="17">
        <v>0.19552968318835601</v>
      </c>
      <c r="D12" s="17">
        <v>0.20833981988449901</v>
      </c>
      <c r="E12" s="17">
        <v>0.182027396077547</v>
      </c>
      <c r="F12" s="17"/>
      <c r="G12" s="17">
        <v>0.14816346834264699</v>
      </c>
      <c r="H12" s="17">
        <v>0.14002076917710801</v>
      </c>
      <c r="I12" s="17">
        <v>0.12437019661359</v>
      </c>
      <c r="J12" s="17">
        <v>0.22355247073005</v>
      </c>
      <c r="K12" s="17">
        <v>0.21428418014346001</v>
      </c>
      <c r="L12" s="17">
        <v>0.27661183541621098</v>
      </c>
      <c r="M12" s="17"/>
      <c r="N12" s="17">
        <v>0.19279426996815999</v>
      </c>
      <c r="O12" s="17">
        <v>0.213310000832963</v>
      </c>
      <c r="P12" s="17">
        <v>0.13886691772314899</v>
      </c>
      <c r="Q12" s="17">
        <v>0.21876249498353101</v>
      </c>
      <c r="R12" s="17"/>
      <c r="S12" s="17">
        <v>0.26990443855162299</v>
      </c>
      <c r="T12" s="17">
        <v>0.21447800020021299</v>
      </c>
      <c r="U12" s="17">
        <v>0.20110304472813401</v>
      </c>
      <c r="V12" s="17">
        <v>0.12805020055656099</v>
      </c>
      <c r="W12" s="17">
        <v>0.17218011937924901</v>
      </c>
      <c r="X12" s="17">
        <v>0.157027754321415</v>
      </c>
      <c r="Y12" s="17">
        <v>0.16163496856805201</v>
      </c>
      <c r="Z12" s="17">
        <v>0.20062173899112301</v>
      </c>
      <c r="AA12" s="17">
        <v>0.153441858237615</v>
      </c>
      <c r="AB12" s="17">
        <v>0.24111854787648199</v>
      </c>
      <c r="AC12" s="17">
        <v>0.231815318953767</v>
      </c>
      <c r="AD12" s="17">
        <v>0.188321994052571</v>
      </c>
      <c r="AE12" s="17"/>
      <c r="AF12" s="17">
        <v>0.23310712144545601</v>
      </c>
      <c r="AG12" s="17">
        <v>0.18652282900286599</v>
      </c>
      <c r="AH12" s="17">
        <v>0.14950094803178801</v>
      </c>
      <c r="AI12" s="17"/>
      <c r="AJ12" s="17">
        <v>0.23473618353425099</v>
      </c>
      <c r="AK12" s="17">
        <v>0.16185962015417801</v>
      </c>
      <c r="AL12" s="17">
        <v>0.30614692784554498</v>
      </c>
      <c r="AM12" s="17">
        <v>0.200562012402143</v>
      </c>
      <c r="AN12" s="17">
        <v>0.117982785382181</v>
      </c>
      <c r="AO12" s="17"/>
      <c r="AP12" s="17">
        <v>0.23076329877527799</v>
      </c>
      <c r="AQ12" s="17">
        <v>0.170469784970744</v>
      </c>
      <c r="AR12" s="17">
        <v>0.259311658702013</v>
      </c>
      <c r="AS12" s="17"/>
      <c r="AT12" s="17">
        <v>0.227630670789497</v>
      </c>
      <c r="AU12" s="17">
        <v>0.220784802288673</v>
      </c>
      <c r="AV12" s="17">
        <v>0.17540536461612399</v>
      </c>
      <c r="AW12" s="17">
        <v>0.15246248962766601</v>
      </c>
      <c r="AX12" s="17">
        <v>0.12653022062155</v>
      </c>
      <c r="AY12" s="17">
        <v>0.20910167985856201</v>
      </c>
    </row>
    <row r="13" spans="2:51" x14ac:dyDescent="0.35">
      <c r="B13" s="18" t="s">
        <v>386</v>
      </c>
      <c r="C13" s="17">
        <v>0.28334623334455999</v>
      </c>
      <c r="D13" s="17">
        <v>0.285070039487827</v>
      </c>
      <c r="E13" s="17">
        <v>0.28323492289222102</v>
      </c>
      <c r="F13" s="17"/>
      <c r="G13" s="17">
        <v>9.1260203114482796E-2</v>
      </c>
      <c r="H13" s="17">
        <v>0.17870787644078701</v>
      </c>
      <c r="I13" s="17">
        <v>0.20705317423930999</v>
      </c>
      <c r="J13" s="17">
        <v>0.23870032830077401</v>
      </c>
      <c r="K13" s="17">
        <v>0.40920758648086503</v>
      </c>
      <c r="L13" s="17">
        <v>0.47366184675438</v>
      </c>
      <c r="M13" s="17"/>
      <c r="N13" s="17">
        <v>0.245184380997547</v>
      </c>
      <c r="O13" s="17">
        <v>0.26362120016733598</v>
      </c>
      <c r="P13" s="17">
        <v>0.36685318172736803</v>
      </c>
      <c r="Q13" s="17">
        <v>0.28514501846287799</v>
      </c>
      <c r="R13" s="17"/>
      <c r="S13" s="17">
        <v>0.20477336042078501</v>
      </c>
      <c r="T13" s="17">
        <v>0.29905067954356701</v>
      </c>
      <c r="U13" s="17">
        <v>0.36821723529427303</v>
      </c>
      <c r="V13" s="17">
        <v>0.31920586420185498</v>
      </c>
      <c r="W13" s="17">
        <v>0.33818099504364102</v>
      </c>
      <c r="X13" s="17">
        <v>0.22157871433187601</v>
      </c>
      <c r="Y13" s="17">
        <v>0.341478883657785</v>
      </c>
      <c r="Z13" s="17">
        <v>0.30607233380714499</v>
      </c>
      <c r="AA13" s="17">
        <v>0.30628818429764498</v>
      </c>
      <c r="AB13" s="17">
        <v>0.19671281098519</v>
      </c>
      <c r="AC13" s="17">
        <v>0.34331558215927099</v>
      </c>
      <c r="AD13" s="17">
        <v>0.12693729462483699</v>
      </c>
      <c r="AE13" s="17"/>
      <c r="AF13" s="17">
        <v>0.372787473891806</v>
      </c>
      <c r="AG13" s="17">
        <v>0.273128567262099</v>
      </c>
      <c r="AH13" s="17">
        <v>0.19623586791481301</v>
      </c>
      <c r="AI13" s="17"/>
      <c r="AJ13" s="17">
        <v>0.326961377685975</v>
      </c>
      <c r="AK13" s="17">
        <v>0.235193165882187</v>
      </c>
      <c r="AL13" s="17">
        <v>0.26308014300876498</v>
      </c>
      <c r="AM13" s="17">
        <v>0.59511767543171401</v>
      </c>
      <c r="AN13" s="17">
        <v>0.29353688206463002</v>
      </c>
      <c r="AO13" s="17"/>
      <c r="AP13" s="17">
        <v>0.274313086444404</v>
      </c>
      <c r="AQ13" s="17">
        <v>0.24554606128124901</v>
      </c>
      <c r="AR13" s="17">
        <v>0.26200496315731803</v>
      </c>
      <c r="AS13" s="17"/>
      <c r="AT13" s="17">
        <v>0.39699544496579398</v>
      </c>
      <c r="AU13" s="17">
        <v>0.19253560073692999</v>
      </c>
      <c r="AV13" s="17">
        <v>0.230008844077491</v>
      </c>
      <c r="AW13" s="17">
        <v>0.23540618987390899</v>
      </c>
      <c r="AX13" s="17">
        <v>0.22206421480223501</v>
      </c>
      <c r="AY13" s="17">
        <v>0.101026245767099</v>
      </c>
    </row>
    <row r="14" spans="2:51" x14ac:dyDescent="0.35">
      <c r="B14" s="18" t="s">
        <v>72</v>
      </c>
      <c r="C14" s="17">
        <v>4.18026392278786E-2</v>
      </c>
      <c r="D14" s="17">
        <v>2.4968801347894899E-2</v>
      </c>
      <c r="E14" s="17">
        <v>5.7549652326694102E-2</v>
      </c>
      <c r="F14" s="17"/>
      <c r="G14" s="17">
        <v>5.6574651253814799E-2</v>
      </c>
      <c r="H14" s="17">
        <v>8.4107336034706895E-2</v>
      </c>
      <c r="I14" s="17">
        <v>1.8988407132957099E-2</v>
      </c>
      <c r="J14" s="17">
        <v>3.05570070160236E-2</v>
      </c>
      <c r="K14" s="17">
        <v>3.7987815263490397E-2</v>
      </c>
      <c r="L14" s="17">
        <v>3.1096035704120801E-2</v>
      </c>
      <c r="M14" s="17"/>
      <c r="N14" s="17">
        <v>3.1760168065626003E-2</v>
      </c>
      <c r="O14" s="17">
        <v>5.2125257279936603E-2</v>
      </c>
      <c r="P14" s="17">
        <v>2.21751311661866E-2</v>
      </c>
      <c r="Q14" s="17">
        <v>5.73872405316787E-2</v>
      </c>
      <c r="R14" s="17"/>
      <c r="S14" s="17">
        <v>2.0643619509303501E-2</v>
      </c>
      <c r="T14" s="17">
        <v>3.2628575335893299E-2</v>
      </c>
      <c r="U14" s="17">
        <v>3.4246617552724401E-2</v>
      </c>
      <c r="V14" s="17">
        <v>0.13170745137046599</v>
      </c>
      <c r="W14" s="17">
        <v>0</v>
      </c>
      <c r="X14" s="17">
        <v>3.8844478535100098E-2</v>
      </c>
      <c r="Y14" s="17">
        <v>7.8346329451980806E-2</v>
      </c>
      <c r="Z14" s="17">
        <v>3.7606294034254702E-2</v>
      </c>
      <c r="AA14" s="17">
        <v>2.5228348083810501E-2</v>
      </c>
      <c r="AB14" s="17">
        <v>5.0331779291248303E-2</v>
      </c>
      <c r="AC14" s="17">
        <v>0</v>
      </c>
      <c r="AD14" s="17">
        <v>0</v>
      </c>
      <c r="AE14" s="17"/>
      <c r="AF14" s="17">
        <v>3.0011839921685102E-2</v>
      </c>
      <c r="AG14" s="17">
        <v>4.9550350085749401E-2</v>
      </c>
      <c r="AH14" s="17">
        <v>4.0220674565009697E-2</v>
      </c>
      <c r="AI14" s="17"/>
      <c r="AJ14" s="17">
        <v>3.5899003959839998E-2</v>
      </c>
      <c r="AK14" s="17">
        <v>1.9622817323889701E-2</v>
      </c>
      <c r="AL14" s="17">
        <v>0</v>
      </c>
      <c r="AM14" s="17">
        <v>0</v>
      </c>
      <c r="AN14" s="17">
        <v>9.1887346061920602E-2</v>
      </c>
      <c r="AO14" s="17"/>
      <c r="AP14" s="17">
        <v>2.9161392468660799E-2</v>
      </c>
      <c r="AQ14" s="17">
        <v>1.6113796277354799E-2</v>
      </c>
      <c r="AR14" s="17">
        <v>0</v>
      </c>
      <c r="AS14" s="17"/>
      <c r="AT14" s="17">
        <v>3.5612502155438902E-2</v>
      </c>
      <c r="AU14" s="17">
        <v>5.4064764761957602E-2</v>
      </c>
      <c r="AV14" s="17">
        <v>9.2536053744159699E-2</v>
      </c>
      <c r="AW14" s="17">
        <v>1.72986495121621E-2</v>
      </c>
      <c r="AX14" s="17">
        <v>2.4632423447015599E-2</v>
      </c>
      <c r="AY14" s="17">
        <v>9.8653757419282506E-2</v>
      </c>
    </row>
    <row r="15" spans="2:51" x14ac:dyDescent="0.35">
      <c r="B15" s="31" t="s">
        <v>387</v>
      </c>
      <c r="C15" s="20">
        <v>0.25491356800414</v>
      </c>
      <c r="D15" s="20">
        <v>0.24847879680938101</v>
      </c>
      <c r="E15" s="20">
        <v>0.25966643779061299</v>
      </c>
      <c r="F15" s="20"/>
      <c r="G15" s="20">
        <v>0.45064093738168898</v>
      </c>
      <c r="H15" s="20">
        <v>0.39177986456304698</v>
      </c>
      <c r="I15" s="20">
        <v>0.340526101078513</v>
      </c>
      <c r="J15" s="20">
        <v>0.24305322005184499</v>
      </c>
      <c r="K15" s="20">
        <v>0.16238663910458001</v>
      </c>
      <c r="L15" s="20">
        <v>5.6467225975834E-2</v>
      </c>
      <c r="M15" s="20"/>
      <c r="N15" s="20">
        <v>0.28640742124382301</v>
      </c>
      <c r="O15" s="20">
        <v>0.28783117763850402</v>
      </c>
      <c r="P15" s="20">
        <v>0.24482186949514101</v>
      </c>
      <c r="Q15" s="20">
        <v>0.19140911212116599</v>
      </c>
      <c r="R15" s="20"/>
      <c r="S15" s="20">
        <v>0.36388333557296298</v>
      </c>
      <c r="T15" s="20">
        <v>0.27057642757148997</v>
      </c>
      <c r="U15" s="20">
        <v>0.16348067006620801</v>
      </c>
      <c r="V15" s="20">
        <v>0.22669509117895301</v>
      </c>
      <c r="W15" s="20">
        <v>0.262930280271441</v>
      </c>
      <c r="X15" s="20">
        <v>0.34035863400408101</v>
      </c>
      <c r="Y15" s="20">
        <v>0.20835385147526</v>
      </c>
      <c r="Z15" s="20">
        <v>0.29962939458560101</v>
      </c>
      <c r="AA15" s="20">
        <v>0.19023860741875601</v>
      </c>
      <c r="AB15" s="20">
        <v>0.24104581598169</v>
      </c>
      <c r="AC15" s="20">
        <v>0.22361985870642201</v>
      </c>
      <c r="AD15" s="20">
        <v>0.19920728541431501</v>
      </c>
      <c r="AE15" s="20"/>
      <c r="AF15" s="20">
        <v>0.19395090016430999</v>
      </c>
      <c r="AG15" s="20">
        <v>0.25293608241617899</v>
      </c>
      <c r="AH15" s="20">
        <v>0.30404631904686102</v>
      </c>
      <c r="AI15" s="20"/>
      <c r="AJ15" s="20">
        <v>0.19942575619163699</v>
      </c>
      <c r="AK15" s="20">
        <v>0.34622585277395501</v>
      </c>
      <c r="AL15" s="20">
        <v>0.20713418345884199</v>
      </c>
      <c r="AM15" s="20">
        <v>0.20432031216614199</v>
      </c>
      <c r="AN15" s="20">
        <v>0.24805993769179999</v>
      </c>
      <c r="AO15" s="20"/>
      <c r="AP15" s="20">
        <v>0.27062116644120299</v>
      </c>
      <c r="AQ15" s="20">
        <v>0.31714449367144598</v>
      </c>
      <c r="AR15" s="20">
        <v>0.27113059648468602</v>
      </c>
      <c r="AS15" s="20"/>
      <c r="AT15" s="20">
        <v>0.188554470499296</v>
      </c>
      <c r="AU15" s="20">
        <v>0.26082243397205701</v>
      </c>
      <c r="AV15" s="20">
        <v>0.26256944195218801</v>
      </c>
      <c r="AW15" s="20">
        <v>0.30876557784814601</v>
      </c>
      <c r="AX15" s="20">
        <v>0.34512797287971803</v>
      </c>
      <c r="AY15" s="20">
        <v>0.33586541352369598</v>
      </c>
    </row>
    <row r="16" spans="2:51" x14ac:dyDescent="0.35">
      <c r="B16" s="18" t="s">
        <v>388</v>
      </c>
      <c r="C16" s="20">
        <v>0.478875916532915</v>
      </c>
      <c r="D16" s="20">
        <v>0.49340985937232701</v>
      </c>
      <c r="E16" s="20">
        <v>0.465262318969767</v>
      </c>
      <c r="F16" s="20"/>
      <c r="G16" s="20">
        <v>0.23942367145713001</v>
      </c>
      <c r="H16" s="20">
        <v>0.31872864561789599</v>
      </c>
      <c r="I16" s="20">
        <v>0.33142337085290002</v>
      </c>
      <c r="J16" s="20">
        <v>0.462252799030825</v>
      </c>
      <c r="K16" s="20">
        <v>0.62349176662432504</v>
      </c>
      <c r="L16" s="20">
        <v>0.75027368217059098</v>
      </c>
      <c r="M16" s="20"/>
      <c r="N16" s="20">
        <v>0.43797865096570698</v>
      </c>
      <c r="O16" s="20">
        <v>0.47693120100029901</v>
      </c>
      <c r="P16" s="20">
        <v>0.50572009945051699</v>
      </c>
      <c r="Q16" s="20">
        <v>0.50390751344640905</v>
      </c>
      <c r="R16" s="20"/>
      <c r="S16" s="20">
        <v>0.47467779897240803</v>
      </c>
      <c r="T16" s="20">
        <v>0.51352867974378003</v>
      </c>
      <c r="U16" s="20">
        <v>0.56932028002240698</v>
      </c>
      <c r="V16" s="20">
        <v>0.44725606475841601</v>
      </c>
      <c r="W16" s="20">
        <v>0.51036111442289001</v>
      </c>
      <c r="X16" s="20">
        <v>0.37860646865329101</v>
      </c>
      <c r="Y16" s="20">
        <v>0.50311385222583704</v>
      </c>
      <c r="Z16" s="20">
        <v>0.50669407279826795</v>
      </c>
      <c r="AA16" s="20">
        <v>0.45973004253526001</v>
      </c>
      <c r="AB16" s="20">
        <v>0.43783135886167202</v>
      </c>
      <c r="AC16" s="20">
        <v>0.575130901113038</v>
      </c>
      <c r="AD16" s="20">
        <v>0.31525928867740799</v>
      </c>
      <c r="AE16" s="20"/>
      <c r="AF16" s="20">
        <v>0.60589459533726198</v>
      </c>
      <c r="AG16" s="20">
        <v>0.45965139626496498</v>
      </c>
      <c r="AH16" s="20">
        <v>0.34573681594660199</v>
      </c>
      <c r="AI16" s="20"/>
      <c r="AJ16" s="20">
        <v>0.56169756122022696</v>
      </c>
      <c r="AK16" s="20">
        <v>0.39705278603636501</v>
      </c>
      <c r="AL16" s="20">
        <v>0.56922707085431001</v>
      </c>
      <c r="AM16" s="20">
        <v>0.79567968783385801</v>
      </c>
      <c r="AN16" s="20">
        <v>0.41151966744681201</v>
      </c>
      <c r="AO16" s="20"/>
      <c r="AP16" s="20">
        <v>0.50507638521968201</v>
      </c>
      <c r="AQ16" s="20">
        <v>0.416015846251993</v>
      </c>
      <c r="AR16" s="20">
        <v>0.52131662185933203</v>
      </c>
      <c r="AS16" s="20"/>
      <c r="AT16" s="20">
        <v>0.62462611575529103</v>
      </c>
      <c r="AU16" s="20">
        <v>0.41332040302560302</v>
      </c>
      <c r="AV16" s="20">
        <v>0.405414208693615</v>
      </c>
      <c r="AW16" s="20">
        <v>0.387868679501575</v>
      </c>
      <c r="AX16" s="20">
        <v>0.34859443542378399</v>
      </c>
      <c r="AY16" s="20">
        <v>0.31012792562565999</v>
      </c>
    </row>
    <row r="17" spans="2:51" x14ac:dyDescent="0.35">
      <c r="B17" s="18" t="s">
        <v>86</v>
      </c>
      <c r="C17" s="21">
        <v>-0.223962348528776</v>
      </c>
      <c r="D17" s="21">
        <v>-0.244931062562946</v>
      </c>
      <c r="E17" s="21">
        <v>-0.205595881179155</v>
      </c>
      <c r="F17" s="21"/>
      <c r="G17" s="21">
        <v>0.211217265924559</v>
      </c>
      <c r="H17" s="21">
        <v>7.3051218945151097E-2</v>
      </c>
      <c r="I17" s="21">
        <v>9.1027302256136994E-3</v>
      </c>
      <c r="J17" s="21">
        <v>-0.21919957897897999</v>
      </c>
      <c r="K17" s="21">
        <v>-0.46110512751974603</v>
      </c>
      <c r="L17" s="21">
        <v>-0.693806456194757</v>
      </c>
      <c r="M17" s="21"/>
      <c r="N17" s="21">
        <v>-0.151571229721884</v>
      </c>
      <c r="O17" s="21">
        <v>-0.18910002336179499</v>
      </c>
      <c r="P17" s="21">
        <v>-0.26089822995537598</v>
      </c>
      <c r="Q17" s="21">
        <v>-0.31249840132524298</v>
      </c>
      <c r="R17" s="21"/>
      <c r="S17" s="21">
        <v>-0.110794463399445</v>
      </c>
      <c r="T17" s="21">
        <v>-0.24295225217229</v>
      </c>
      <c r="U17" s="21">
        <v>-0.405839609956198</v>
      </c>
      <c r="V17" s="21">
        <v>-0.220560973579462</v>
      </c>
      <c r="W17" s="21">
        <v>-0.24743083415144901</v>
      </c>
      <c r="X17" s="21">
        <v>-3.8247834649209798E-2</v>
      </c>
      <c r="Y17" s="21">
        <v>-0.29476000075057701</v>
      </c>
      <c r="Z17" s="21">
        <v>-0.207064678212667</v>
      </c>
      <c r="AA17" s="21">
        <v>-0.26949143511650397</v>
      </c>
      <c r="AB17" s="21">
        <v>-0.19678554287998201</v>
      </c>
      <c r="AC17" s="21">
        <v>-0.35151104240661601</v>
      </c>
      <c r="AD17" s="21">
        <v>-0.11605200326309301</v>
      </c>
      <c r="AE17" s="21"/>
      <c r="AF17" s="21">
        <v>-0.41194369517295298</v>
      </c>
      <c r="AG17" s="21">
        <v>-0.206715313848787</v>
      </c>
      <c r="AH17" s="21">
        <v>-4.16904968997414E-2</v>
      </c>
      <c r="AI17" s="21"/>
      <c r="AJ17" s="21">
        <v>-0.36227180502859002</v>
      </c>
      <c r="AK17" s="21">
        <v>-5.08269332624098E-2</v>
      </c>
      <c r="AL17" s="21">
        <v>-0.36209288739546702</v>
      </c>
      <c r="AM17" s="21">
        <v>-0.59135937566771501</v>
      </c>
      <c r="AN17" s="21">
        <v>-0.163459729755011</v>
      </c>
      <c r="AO17" s="21"/>
      <c r="AP17" s="21">
        <v>-0.234455218778479</v>
      </c>
      <c r="AQ17" s="21">
        <v>-9.88713525805478E-2</v>
      </c>
      <c r="AR17" s="21">
        <v>-0.25018602537464601</v>
      </c>
      <c r="AS17" s="21"/>
      <c r="AT17" s="21">
        <v>-0.43607164525599501</v>
      </c>
      <c r="AU17" s="21">
        <v>-0.15249796905354601</v>
      </c>
      <c r="AV17" s="21">
        <v>-0.14284476674142699</v>
      </c>
      <c r="AW17" s="21">
        <v>-7.9103101653429E-2</v>
      </c>
      <c r="AX17" s="21">
        <v>-3.4664625440664599E-3</v>
      </c>
      <c r="AY17" s="21">
        <v>2.5737487898035798E-2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0.141192276352756</v>
      </c>
      <c r="D9" s="17">
        <v>0.16985946994346099</v>
      </c>
      <c r="E9" s="17">
        <v>0.11548436157785701</v>
      </c>
      <c r="F9" s="17"/>
      <c r="G9" s="17">
        <v>0.20440453819708801</v>
      </c>
      <c r="H9" s="17">
        <v>0.243752839047289</v>
      </c>
      <c r="I9" s="17">
        <v>0.141289516154609</v>
      </c>
      <c r="J9" s="17">
        <v>8.7254459824101904E-2</v>
      </c>
      <c r="K9" s="17">
        <v>0.10835511782257</v>
      </c>
      <c r="L9" s="17">
        <v>9.6595596482667204E-2</v>
      </c>
      <c r="M9" s="17"/>
      <c r="N9" s="17">
        <v>0.152691248109429</v>
      </c>
      <c r="O9" s="17">
        <v>0.161149584303663</v>
      </c>
      <c r="P9" s="17">
        <v>0.143544440698015</v>
      </c>
      <c r="Q9" s="17">
        <v>0.104665646748293</v>
      </c>
      <c r="R9" s="17"/>
      <c r="S9" s="17">
        <v>0.19158216276494</v>
      </c>
      <c r="T9" s="17">
        <v>0.110351096636235</v>
      </c>
      <c r="U9" s="17">
        <v>0.116693142733481</v>
      </c>
      <c r="V9" s="17">
        <v>0.129489654974004</v>
      </c>
      <c r="W9" s="17">
        <v>0.21215100093545</v>
      </c>
      <c r="X9" s="17">
        <v>0.175641559328477</v>
      </c>
      <c r="Y9" s="17">
        <v>0.10183917103012299</v>
      </c>
      <c r="Z9" s="17">
        <v>0</v>
      </c>
      <c r="AA9" s="17">
        <v>0.16775469290699199</v>
      </c>
      <c r="AB9" s="17">
        <v>0.14056542576349901</v>
      </c>
      <c r="AC9" s="17">
        <v>0.11325721130189099</v>
      </c>
      <c r="AD9" s="17">
        <v>0.12454519436363599</v>
      </c>
      <c r="AE9" s="17"/>
      <c r="AF9" s="17">
        <v>0.12924247937668301</v>
      </c>
      <c r="AG9" s="17">
        <v>0.12617085056414101</v>
      </c>
      <c r="AH9" s="17">
        <v>0.19013182025488901</v>
      </c>
      <c r="AI9" s="17"/>
      <c r="AJ9" s="17">
        <v>0.15828097661163701</v>
      </c>
      <c r="AK9" s="17">
        <v>0.15043465869688999</v>
      </c>
      <c r="AL9" s="17">
        <v>6.2396220803411902E-2</v>
      </c>
      <c r="AM9" s="17">
        <v>0.199069301347854</v>
      </c>
      <c r="AN9" s="17">
        <v>9.3416970051442894E-2</v>
      </c>
      <c r="AO9" s="17"/>
      <c r="AP9" s="17">
        <v>0.15028368971060399</v>
      </c>
      <c r="AQ9" s="17">
        <v>0.154210807487657</v>
      </c>
      <c r="AR9" s="17">
        <v>6.2774810214280594E-2</v>
      </c>
      <c r="AS9" s="17"/>
      <c r="AT9" s="17">
        <v>0.132439741010666</v>
      </c>
      <c r="AU9" s="17">
        <v>0.136455544510803</v>
      </c>
      <c r="AV9" s="17">
        <v>0.14831408871924801</v>
      </c>
      <c r="AW9" s="17">
        <v>0.16774107523815501</v>
      </c>
      <c r="AX9" s="17">
        <v>0.12629891342704599</v>
      </c>
      <c r="AY9" s="17">
        <v>0.25988591137688899</v>
      </c>
    </row>
    <row r="10" spans="2:51" x14ac:dyDescent="0.35">
      <c r="B10" s="18" t="s">
        <v>383</v>
      </c>
      <c r="C10" s="17">
        <v>0.49545274899895198</v>
      </c>
      <c r="D10" s="17">
        <v>0.473509843173402</v>
      </c>
      <c r="E10" s="17">
        <v>0.51557473610587301</v>
      </c>
      <c r="F10" s="17"/>
      <c r="G10" s="17">
        <v>0.43254600531346399</v>
      </c>
      <c r="H10" s="17">
        <v>0.46705158684280701</v>
      </c>
      <c r="I10" s="17">
        <v>0.53942966756968003</v>
      </c>
      <c r="J10" s="17">
        <v>0.51931884217580104</v>
      </c>
      <c r="K10" s="17">
        <v>0.48883422021991302</v>
      </c>
      <c r="L10" s="17">
        <v>0.506736939274813</v>
      </c>
      <c r="M10" s="17"/>
      <c r="N10" s="17">
        <v>0.53091755204063695</v>
      </c>
      <c r="O10" s="17">
        <v>0.46341929876272298</v>
      </c>
      <c r="P10" s="17">
        <v>0.49835541002058698</v>
      </c>
      <c r="Q10" s="17">
        <v>0.48558258473816301</v>
      </c>
      <c r="R10" s="17"/>
      <c r="S10" s="17">
        <v>0.46359514029430698</v>
      </c>
      <c r="T10" s="17">
        <v>0.54357331663991504</v>
      </c>
      <c r="U10" s="17">
        <v>0.54660465514906098</v>
      </c>
      <c r="V10" s="17">
        <v>0.377562647922563</v>
      </c>
      <c r="W10" s="17">
        <v>0.49965953562561899</v>
      </c>
      <c r="X10" s="17">
        <v>0.36293086626082399</v>
      </c>
      <c r="Y10" s="17">
        <v>0.59814133674792302</v>
      </c>
      <c r="Z10" s="17">
        <v>0.53396125551027795</v>
      </c>
      <c r="AA10" s="17">
        <v>0.52434993837588395</v>
      </c>
      <c r="AB10" s="17">
        <v>0.51755022630256498</v>
      </c>
      <c r="AC10" s="17">
        <v>0.54348548833806598</v>
      </c>
      <c r="AD10" s="17">
        <v>0.47076047620632</v>
      </c>
      <c r="AE10" s="17"/>
      <c r="AF10" s="17">
        <v>0.50021691081844599</v>
      </c>
      <c r="AG10" s="17">
        <v>0.507659969878406</v>
      </c>
      <c r="AH10" s="17">
        <v>0.458631177976911</v>
      </c>
      <c r="AI10" s="17"/>
      <c r="AJ10" s="17">
        <v>0.50040652943328401</v>
      </c>
      <c r="AK10" s="17">
        <v>0.51005370971545505</v>
      </c>
      <c r="AL10" s="17">
        <v>0.68002959180833</v>
      </c>
      <c r="AM10" s="17">
        <v>0.60544433697042899</v>
      </c>
      <c r="AN10" s="17">
        <v>0.38214554793487299</v>
      </c>
      <c r="AO10" s="17"/>
      <c r="AP10" s="17">
        <v>0.49804117246405799</v>
      </c>
      <c r="AQ10" s="17">
        <v>0.54241641634511895</v>
      </c>
      <c r="AR10" s="17">
        <v>0.56847899514130495</v>
      </c>
      <c r="AS10" s="17"/>
      <c r="AT10" s="17">
        <v>0.49976975792666201</v>
      </c>
      <c r="AU10" s="17">
        <v>0.51587337999086602</v>
      </c>
      <c r="AV10" s="17">
        <v>0.46917178263044201</v>
      </c>
      <c r="AW10" s="17">
        <v>0.51089059430509598</v>
      </c>
      <c r="AX10" s="17">
        <v>0.498405768012054</v>
      </c>
      <c r="AY10" s="17">
        <v>0.29614976584994701</v>
      </c>
    </row>
    <row r="11" spans="2:51" x14ac:dyDescent="0.35">
      <c r="B11" s="18" t="s">
        <v>384</v>
      </c>
      <c r="C11" s="17">
        <v>0.22725905493421</v>
      </c>
      <c r="D11" s="17">
        <v>0.242364299503043</v>
      </c>
      <c r="E11" s="17">
        <v>0.21199741220163301</v>
      </c>
      <c r="F11" s="17"/>
      <c r="G11" s="17">
        <v>0.25719766322525001</v>
      </c>
      <c r="H11" s="17">
        <v>0.14696319377056399</v>
      </c>
      <c r="I11" s="17">
        <v>0.14455292789583499</v>
      </c>
      <c r="J11" s="17">
        <v>0.246414734805987</v>
      </c>
      <c r="K11" s="17">
        <v>0.24943534018187299</v>
      </c>
      <c r="L11" s="17">
        <v>0.29325021281397101</v>
      </c>
      <c r="M11" s="17"/>
      <c r="N11" s="17">
        <v>0.20552535290451801</v>
      </c>
      <c r="O11" s="17">
        <v>0.249053284297552</v>
      </c>
      <c r="P11" s="17">
        <v>0.237747570934185</v>
      </c>
      <c r="Q11" s="17">
        <v>0.220812578980146</v>
      </c>
      <c r="R11" s="17"/>
      <c r="S11" s="17">
        <v>0.22927888687253101</v>
      </c>
      <c r="T11" s="17">
        <v>0.27335289723940698</v>
      </c>
      <c r="U11" s="17">
        <v>0.21901924919403101</v>
      </c>
      <c r="V11" s="17">
        <v>0.25588998409283498</v>
      </c>
      <c r="W11" s="17">
        <v>0.193289394505999</v>
      </c>
      <c r="X11" s="17">
        <v>0.353063904197356</v>
      </c>
      <c r="Y11" s="17">
        <v>0.115345468937541</v>
      </c>
      <c r="Z11" s="17">
        <v>0.274606508804</v>
      </c>
      <c r="AA11" s="17">
        <v>0.177629852822523</v>
      </c>
      <c r="AB11" s="17">
        <v>0.17464271570580001</v>
      </c>
      <c r="AC11" s="17">
        <v>0.23183859173861299</v>
      </c>
      <c r="AD11" s="17">
        <v>0.25409046261001</v>
      </c>
      <c r="AE11" s="17"/>
      <c r="AF11" s="17">
        <v>0.249020221658243</v>
      </c>
      <c r="AG11" s="17">
        <v>0.222437896554502</v>
      </c>
      <c r="AH11" s="17">
        <v>0.166287670958743</v>
      </c>
      <c r="AI11" s="17"/>
      <c r="AJ11" s="17">
        <v>0.22664290282666399</v>
      </c>
      <c r="AK11" s="17">
        <v>0.22680567210343</v>
      </c>
      <c r="AL11" s="17">
        <v>0.19538439794175599</v>
      </c>
      <c r="AM11" s="17">
        <v>0</v>
      </c>
      <c r="AN11" s="17">
        <v>0.270262586823248</v>
      </c>
      <c r="AO11" s="17"/>
      <c r="AP11" s="17">
        <v>0.21612940553285201</v>
      </c>
      <c r="AQ11" s="17">
        <v>0.21375772499078</v>
      </c>
      <c r="AR11" s="17">
        <v>0.25301009154494197</v>
      </c>
      <c r="AS11" s="17"/>
      <c r="AT11" s="17">
        <v>0.24815118071391501</v>
      </c>
      <c r="AU11" s="17">
        <v>0.20741679629620699</v>
      </c>
      <c r="AV11" s="17">
        <v>0.198414095594729</v>
      </c>
      <c r="AW11" s="17">
        <v>0.18197650466078399</v>
      </c>
      <c r="AX11" s="17">
        <v>0.23050893280964399</v>
      </c>
      <c r="AY11" s="17">
        <v>0.28128325731922599</v>
      </c>
    </row>
    <row r="12" spans="2:51" x14ac:dyDescent="0.35">
      <c r="B12" s="18" t="s">
        <v>385</v>
      </c>
      <c r="C12" s="17">
        <v>4.8658807654698599E-2</v>
      </c>
      <c r="D12" s="17">
        <v>4.0743661633830197E-2</v>
      </c>
      <c r="E12" s="17">
        <v>5.6214314000724797E-2</v>
      </c>
      <c r="F12" s="17"/>
      <c r="G12" s="17">
        <v>4.9732203466433401E-2</v>
      </c>
      <c r="H12" s="17">
        <v>4.6163767040512303E-2</v>
      </c>
      <c r="I12" s="17">
        <v>4.6592766166606001E-2</v>
      </c>
      <c r="J12" s="17">
        <v>4.7381161695884598E-2</v>
      </c>
      <c r="K12" s="17">
        <v>5.54542754537143E-2</v>
      </c>
      <c r="L12" s="17">
        <v>4.78672573105733E-2</v>
      </c>
      <c r="M12" s="17"/>
      <c r="N12" s="17">
        <v>4.8029934189853497E-2</v>
      </c>
      <c r="O12" s="17">
        <v>6.6103515341042404E-2</v>
      </c>
      <c r="P12" s="17">
        <v>4.4802529945147003E-2</v>
      </c>
      <c r="Q12" s="17">
        <v>3.3176862475596702E-2</v>
      </c>
      <c r="R12" s="17"/>
      <c r="S12" s="17">
        <v>6.3807149436877805E-2</v>
      </c>
      <c r="T12" s="17">
        <v>2.0731258164647999E-2</v>
      </c>
      <c r="U12" s="17">
        <v>5.0199712579705603E-2</v>
      </c>
      <c r="V12" s="17">
        <v>6.3015775688726502E-2</v>
      </c>
      <c r="W12" s="17">
        <v>3.7775137520284101E-2</v>
      </c>
      <c r="X12" s="17">
        <v>6.9519191678243802E-2</v>
      </c>
      <c r="Y12" s="17">
        <v>4.07234425541802E-2</v>
      </c>
      <c r="Z12" s="17">
        <v>3.6548724036382797E-2</v>
      </c>
      <c r="AA12" s="17">
        <v>5.0738281458949402E-2</v>
      </c>
      <c r="AB12" s="17">
        <v>7.3515888969718404E-2</v>
      </c>
      <c r="AC12" s="17">
        <v>2.67887259472325E-2</v>
      </c>
      <c r="AD12" s="17">
        <v>0</v>
      </c>
      <c r="AE12" s="17"/>
      <c r="AF12" s="17">
        <v>3.9830083968359298E-2</v>
      </c>
      <c r="AG12" s="17">
        <v>4.9468394836562797E-2</v>
      </c>
      <c r="AH12" s="17">
        <v>9.0824951081021704E-2</v>
      </c>
      <c r="AI12" s="17"/>
      <c r="AJ12" s="17">
        <v>4.3977739634479297E-2</v>
      </c>
      <c r="AK12" s="17">
        <v>4.8217940537350103E-2</v>
      </c>
      <c r="AL12" s="17">
        <v>4.0111724526046402E-2</v>
      </c>
      <c r="AM12" s="17">
        <v>0</v>
      </c>
      <c r="AN12" s="17">
        <v>7.1497012145719199E-2</v>
      </c>
      <c r="AO12" s="17"/>
      <c r="AP12" s="17">
        <v>4.3815797741996197E-2</v>
      </c>
      <c r="AQ12" s="17">
        <v>3.8995885946989203E-2</v>
      </c>
      <c r="AR12" s="17">
        <v>7.0598925597105205E-2</v>
      </c>
      <c r="AS12" s="17"/>
      <c r="AT12" s="17">
        <v>4.6193977840599601E-2</v>
      </c>
      <c r="AU12" s="17">
        <v>2.77450896990253E-2</v>
      </c>
      <c r="AV12" s="17">
        <v>9.2998401213884099E-2</v>
      </c>
      <c r="AW12" s="17">
        <v>6.0179330784193699E-2</v>
      </c>
      <c r="AX12" s="17">
        <v>5.2689765946271699E-2</v>
      </c>
      <c r="AY12" s="17">
        <v>6.1171453395711901E-2</v>
      </c>
    </row>
    <row r="13" spans="2:51" x14ac:dyDescent="0.35">
      <c r="B13" s="18" t="s">
        <v>386</v>
      </c>
      <c r="C13" s="17">
        <v>3.6441444531718603E-2</v>
      </c>
      <c r="D13" s="17">
        <v>2.7090803734290899E-2</v>
      </c>
      <c r="E13" s="17">
        <v>4.5257396488367498E-2</v>
      </c>
      <c r="F13" s="17"/>
      <c r="G13" s="17">
        <v>1.0394869368768199E-2</v>
      </c>
      <c r="H13" s="17">
        <v>1.8043452827315301E-2</v>
      </c>
      <c r="I13" s="17">
        <v>6.4386434755243693E-2</v>
      </c>
      <c r="J13" s="17">
        <v>6.1757645311448298E-2</v>
      </c>
      <c r="K13" s="17">
        <v>5.84031523379357E-2</v>
      </c>
      <c r="L13" s="17">
        <v>1.1466599608524501E-2</v>
      </c>
      <c r="M13" s="17"/>
      <c r="N13" s="17">
        <v>2.5787345658401899E-2</v>
      </c>
      <c r="O13" s="17">
        <v>1.46475617782804E-2</v>
      </c>
      <c r="P13" s="17">
        <v>2.7439144546627301E-2</v>
      </c>
      <c r="Q13" s="17">
        <v>8.0256837928399397E-2</v>
      </c>
      <c r="R13" s="17"/>
      <c r="S13" s="17">
        <v>3.1200732286409901E-2</v>
      </c>
      <c r="T13" s="17">
        <v>4.1398814601212697E-2</v>
      </c>
      <c r="U13" s="17">
        <v>3.3236622790996401E-2</v>
      </c>
      <c r="V13" s="17">
        <v>6.4952188330219401E-2</v>
      </c>
      <c r="W13" s="17">
        <v>1.9448759922755E-2</v>
      </c>
      <c r="X13" s="17">
        <v>0</v>
      </c>
      <c r="Y13" s="17">
        <v>3.78863860488141E-2</v>
      </c>
      <c r="Z13" s="17">
        <v>0.117277217615085</v>
      </c>
      <c r="AA13" s="17">
        <v>4.0669253597086903E-2</v>
      </c>
      <c r="AB13" s="17">
        <v>0</v>
      </c>
      <c r="AC13" s="17">
        <v>8.4629982674197607E-2</v>
      </c>
      <c r="AD13" s="17">
        <v>0</v>
      </c>
      <c r="AE13" s="17"/>
      <c r="AF13" s="17">
        <v>3.6486347375178002E-2</v>
      </c>
      <c r="AG13" s="17">
        <v>4.3941593371620097E-2</v>
      </c>
      <c r="AH13" s="17">
        <v>2.0672274824569299E-2</v>
      </c>
      <c r="AI13" s="17"/>
      <c r="AJ13" s="17">
        <v>3.08852497461105E-2</v>
      </c>
      <c r="AK13" s="17">
        <v>4.4304627964179902E-2</v>
      </c>
      <c r="AL13" s="17">
        <v>2.2078064920456501E-2</v>
      </c>
      <c r="AM13" s="17">
        <v>0.19548636168171701</v>
      </c>
      <c r="AN13" s="17">
        <v>3.17529802876277E-2</v>
      </c>
      <c r="AO13" s="17"/>
      <c r="AP13" s="17">
        <v>5.5876681528515403E-2</v>
      </c>
      <c r="AQ13" s="17">
        <v>2.9809753471357101E-2</v>
      </c>
      <c r="AR13" s="17">
        <v>2.2191858451744099E-2</v>
      </c>
      <c r="AS13" s="17"/>
      <c r="AT13" s="17">
        <v>2.4740409967884701E-2</v>
      </c>
      <c r="AU13" s="17">
        <v>3.3409259952516202E-2</v>
      </c>
      <c r="AV13" s="17">
        <v>3.3962410460684697E-2</v>
      </c>
      <c r="AW13" s="17">
        <v>6.1913845499609099E-2</v>
      </c>
      <c r="AX13" s="17">
        <v>5.1865971045088201E-2</v>
      </c>
      <c r="AY13" s="17">
        <v>4.9507404632731102E-2</v>
      </c>
    </row>
    <row r="14" spans="2:51" x14ac:dyDescent="0.35">
      <c r="B14" s="18" t="s">
        <v>72</v>
      </c>
      <c r="C14" s="17">
        <v>5.09956675276656E-2</v>
      </c>
      <c r="D14" s="17">
        <v>4.6431922011971598E-2</v>
      </c>
      <c r="E14" s="17">
        <v>5.5471779625545899E-2</v>
      </c>
      <c r="F14" s="17"/>
      <c r="G14" s="17">
        <v>4.5724720428996397E-2</v>
      </c>
      <c r="H14" s="17">
        <v>7.8025160471512103E-2</v>
      </c>
      <c r="I14" s="17">
        <v>6.3748687458025699E-2</v>
      </c>
      <c r="J14" s="17">
        <v>3.7873156186777099E-2</v>
      </c>
      <c r="K14" s="17">
        <v>3.9517893983994301E-2</v>
      </c>
      <c r="L14" s="17">
        <v>4.4083394509450903E-2</v>
      </c>
      <c r="M14" s="17"/>
      <c r="N14" s="17">
        <v>3.7048567097160499E-2</v>
      </c>
      <c r="O14" s="17">
        <v>4.5626755516739302E-2</v>
      </c>
      <c r="P14" s="17">
        <v>4.8110903855438897E-2</v>
      </c>
      <c r="Q14" s="17">
        <v>7.5505489129401498E-2</v>
      </c>
      <c r="R14" s="17"/>
      <c r="S14" s="17">
        <v>2.0535928344934201E-2</v>
      </c>
      <c r="T14" s="17">
        <v>1.05926167185819E-2</v>
      </c>
      <c r="U14" s="17">
        <v>3.4246617552724401E-2</v>
      </c>
      <c r="V14" s="17">
        <v>0.109089748991651</v>
      </c>
      <c r="W14" s="17">
        <v>3.7676171489893197E-2</v>
      </c>
      <c r="X14" s="17">
        <v>3.8844478535100098E-2</v>
      </c>
      <c r="Y14" s="17">
        <v>0.10606419468141801</v>
      </c>
      <c r="Z14" s="17">
        <v>3.7606294034254702E-2</v>
      </c>
      <c r="AA14" s="17">
        <v>3.8857980838564399E-2</v>
      </c>
      <c r="AB14" s="17">
        <v>9.3725743258418107E-2</v>
      </c>
      <c r="AC14" s="17">
        <v>0</v>
      </c>
      <c r="AD14" s="17">
        <v>0.15060386682003399</v>
      </c>
      <c r="AE14" s="17"/>
      <c r="AF14" s="17">
        <v>4.5203956803090299E-2</v>
      </c>
      <c r="AG14" s="17">
        <v>5.0321294794768198E-2</v>
      </c>
      <c r="AH14" s="17">
        <v>7.3452104903865695E-2</v>
      </c>
      <c r="AI14" s="17"/>
      <c r="AJ14" s="17">
        <v>3.9806601747824903E-2</v>
      </c>
      <c r="AK14" s="17">
        <v>2.0183390982694401E-2</v>
      </c>
      <c r="AL14" s="17">
        <v>0</v>
      </c>
      <c r="AM14" s="17">
        <v>0</v>
      </c>
      <c r="AN14" s="17">
        <v>0.15092490275709</v>
      </c>
      <c r="AO14" s="17"/>
      <c r="AP14" s="17">
        <v>3.5853253021974799E-2</v>
      </c>
      <c r="AQ14" s="17">
        <v>2.08094117580973E-2</v>
      </c>
      <c r="AR14" s="17">
        <v>2.2945319050623102E-2</v>
      </c>
      <c r="AS14" s="17"/>
      <c r="AT14" s="17">
        <v>4.8704932540272299E-2</v>
      </c>
      <c r="AU14" s="17">
        <v>7.9099929550582607E-2</v>
      </c>
      <c r="AV14" s="17">
        <v>5.7139221381012503E-2</v>
      </c>
      <c r="AW14" s="17">
        <v>1.72986495121621E-2</v>
      </c>
      <c r="AX14" s="17">
        <v>4.0230648759896799E-2</v>
      </c>
      <c r="AY14" s="17">
        <v>5.2002207425495203E-2</v>
      </c>
    </row>
    <row r="15" spans="2:51" x14ac:dyDescent="0.35">
      <c r="B15" s="31" t="s">
        <v>387</v>
      </c>
      <c r="C15" s="20">
        <v>0.63664502535170797</v>
      </c>
      <c r="D15" s="20">
        <v>0.64336931311686396</v>
      </c>
      <c r="E15" s="20">
        <v>0.63105909768372903</v>
      </c>
      <c r="F15" s="20"/>
      <c r="G15" s="20">
        <v>0.63695054351055203</v>
      </c>
      <c r="H15" s="20">
        <v>0.71080442589009696</v>
      </c>
      <c r="I15" s="20">
        <v>0.68071918372428997</v>
      </c>
      <c r="J15" s="20">
        <v>0.606573301999903</v>
      </c>
      <c r="K15" s="20">
        <v>0.59718933804248298</v>
      </c>
      <c r="L15" s="20">
        <v>0.60333253575748003</v>
      </c>
      <c r="M15" s="20"/>
      <c r="N15" s="20">
        <v>0.68360880015006598</v>
      </c>
      <c r="O15" s="20">
        <v>0.62456888306638603</v>
      </c>
      <c r="P15" s="20">
        <v>0.64189985071860201</v>
      </c>
      <c r="Q15" s="20">
        <v>0.590248231486456</v>
      </c>
      <c r="R15" s="20"/>
      <c r="S15" s="20">
        <v>0.65517730305924704</v>
      </c>
      <c r="T15" s="20">
        <v>0.65392441327615003</v>
      </c>
      <c r="U15" s="20">
        <v>0.66329779788254295</v>
      </c>
      <c r="V15" s="20">
        <v>0.507052302896568</v>
      </c>
      <c r="W15" s="20">
        <v>0.71181053656106896</v>
      </c>
      <c r="X15" s="20">
        <v>0.53857242558930096</v>
      </c>
      <c r="Y15" s="20">
        <v>0.69998050777804599</v>
      </c>
      <c r="Z15" s="20">
        <v>0.53396125551027795</v>
      </c>
      <c r="AA15" s="20">
        <v>0.69210463128287603</v>
      </c>
      <c r="AB15" s="20">
        <v>0.65811565206606404</v>
      </c>
      <c r="AC15" s="20">
        <v>0.65674269963995702</v>
      </c>
      <c r="AD15" s="20">
        <v>0.59530567056995598</v>
      </c>
      <c r="AE15" s="20"/>
      <c r="AF15" s="20">
        <v>0.62945939019512898</v>
      </c>
      <c r="AG15" s="20">
        <v>0.63383082044254702</v>
      </c>
      <c r="AH15" s="20">
        <v>0.64876299823179995</v>
      </c>
      <c r="AI15" s="20"/>
      <c r="AJ15" s="20">
        <v>0.65868750604492099</v>
      </c>
      <c r="AK15" s="20">
        <v>0.66048836841234504</v>
      </c>
      <c r="AL15" s="20">
        <v>0.74242581261174101</v>
      </c>
      <c r="AM15" s="20">
        <v>0.80451363831828304</v>
      </c>
      <c r="AN15" s="20">
        <v>0.47556251798631499</v>
      </c>
      <c r="AO15" s="20"/>
      <c r="AP15" s="20">
        <v>0.64832486217466101</v>
      </c>
      <c r="AQ15" s="20">
        <v>0.69662722383277598</v>
      </c>
      <c r="AR15" s="20">
        <v>0.63125380535558495</v>
      </c>
      <c r="AS15" s="20"/>
      <c r="AT15" s="20">
        <v>0.63220949893732903</v>
      </c>
      <c r="AU15" s="20">
        <v>0.65232892450166902</v>
      </c>
      <c r="AV15" s="20">
        <v>0.61748587134969002</v>
      </c>
      <c r="AW15" s="20">
        <v>0.67863166954325105</v>
      </c>
      <c r="AX15" s="20">
        <v>0.62470468143909996</v>
      </c>
      <c r="AY15" s="20">
        <v>0.556035677226836</v>
      </c>
    </row>
    <row r="16" spans="2:51" x14ac:dyDescent="0.35">
      <c r="B16" s="18" t="s">
        <v>388</v>
      </c>
      <c r="C16" s="20">
        <v>8.5100252186417202E-2</v>
      </c>
      <c r="D16" s="20">
        <v>6.7834465368121197E-2</v>
      </c>
      <c r="E16" s="20">
        <v>0.101471710489092</v>
      </c>
      <c r="F16" s="20"/>
      <c r="G16" s="20">
        <v>6.0127072835201703E-2</v>
      </c>
      <c r="H16" s="20">
        <v>6.4207219867827695E-2</v>
      </c>
      <c r="I16" s="20">
        <v>0.11097920092185</v>
      </c>
      <c r="J16" s="20">
        <v>0.109138807007333</v>
      </c>
      <c r="K16" s="20">
        <v>0.11385742779165001</v>
      </c>
      <c r="L16" s="20">
        <v>5.9333856919097802E-2</v>
      </c>
      <c r="M16" s="20"/>
      <c r="N16" s="20">
        <v>7.3817279848255396E-2</v>
      </c>
      <c r="O16" s="20">
        <v>8.0751077119322806E-2</v>
      </c>
      <c r="P16" s="20">
        <v>7.2241674491774405E-2</v>
      </c>
      <c r="Q16" s="20">
        <v>0.113433700403996</v>
      </c>
      <c r="R16" s="20"/>
      <c r="S16" s="20">
        <v>9.5007881723287696E-2</v>
      </c>
      <c r="T16" s="20">
        <v>6.2130072765860703E-2</v>
      </c>
      <c r="U16" s="20">
        <v>8.3436335370701997E-2</v>
      </c>
      <c r="V16" s="20">
        <v>0.127967964018946</v>
      </c>
      <c r="W16" s="20">
        <v>5.7223897443039101E-2</v>
      </c>
      <c r="X16" s="20">
        <v>6.9519191678243802E-2</v>
      </c>
      <c r="Y16" s="20">
        <v>7.86098286029943E-2</v>
      </c>
      <c r="Z16" s="20">
        <v>0.15382594165146701</v>
      </c>
      <c r="AA16" s="20">
        <v>9.1407535056036299E-2</v>
      </c>
      <c r="AB16" s="20">
        <v>7.3515888969718404E-2</v>
      </c>
      <c r="AC16" s="20">
        <v>0.11141870862143</v>
      </c>
      <c r="AD16" s="20">
        <v>0</v>
      </c>
      <c r="AE16" s="20"/>
      <c r="AF16" s="20">
        <v>7.63164313435373E-2</v>
      </c>
      <c r="AG16" s="20">
        <v>9.3409988208182901E-2</v>
      </c>
      <c r="AH16" s="20">
        <v>0.111497225905591</v>
      </c>
      <c r="AI16" s="20"/>
      <c r="AJ16" s="20">
        <v>7.4862989380589898E-2</v>
      </c>
      <c r="AK16" s="20">
        <v>9.2522568501529998E-2</v>
      </c>
      <c r="AL16" s="20">
        <v>6.2189789446502997E-2</v>
      </c>
      <c r="AM16" s="20">
        <v>0.19548636168171701</v>
      </c>
      <c r="AN16" s="20">
        <v>0.103249992433347</v>
      </c>
      <c r="AO16" s="20"/>
      <c r="AP16" s="20">
        <v>9.96924792705116E-2</v>
      </c>
      <c r="AQ16" s="20">
        <v>6.8805639418346304E-2</v>
      </c>
      <c r="AR16" s="20">
        <v>9.2790784048849301E-2</v>
      </c>
      <c r="AS16" s="20"/>
      <c r="AT16" s="20">
        <v>7.0934387808484295E-2</v>
      </c>
      <c r="AU16" s="20">
        <v>6.1154349651541602E-2</v>
      </c>
      <c r="AV16" s="20">
        <v>0.12696081167456899</v>
      </c>
      <c r="AW16" s="20">
        <v>0.12209317628380301</v>
      </c>
      <c r="AX16" s="20">
        <v>0.10455573699136</v>
      </c>
      <c r="AY16" s="20">
        <v>0.110678858028443</v>
      </c>
    </row>
    <row r="17" spans="2:51" x14ac:dyDescent="0.35">
      <c r="B17" s="18" t="s">
        <v>86</v>
      </c>
      <c r="C17" s="21">
        <v>0.55154477316529005</v>
      </c>
      <c r="D17" s="21">
        <v>0.57553484774874297</v>
      </c>
      <c r="E17" s="21">
        <v>0.52958738719463705</v>
      </c>
      <c r="F17" s="21"/>
      <c r="G17" s="21">
        <v>0.57682347067535</v>
      </c>
      <c r="H17" s="21">
        <v>0.646597206022269</v>
      </c>
      <c r="I17" s="21">
        <v>0.56973998280243998</v>
      </c>
      <c r="J17" s="21">
        <v>0.49743449499256998</v>
      </c>
      <c r="K17" s="21">
        <v>0.483331910250833</v>
      </c>
      <c r="L17" s="21">
        <v>0.54399867883838204</v>
      </c>
      <c r="M17" s="21"/>
      <c r="N17" s="21">
        <v>0.60979152030181105</v>
      </c>
      <c r="O17" s="21">
        <v>0.54381780594706297</v>
      </c>
      <c r="P17" s="21">
        <v>0.56965817622682802</v>
      </c>
      <c r="Q17" s="21">
        <v>0.47681453108246002</v>
      </c>
      <c r="R17" s="21"/>
      <c r="S17" s="21">
        <v>0.56016942133595904</v>
      </c>
      <c r="T17" s="21">
        <v>0.59179434051029001</v>
      </c>
      <c r="U17" s="21">
        <v>0.57986146251184101</v>
      </c>
      <c r="V17" s="21">
        <v>0.379084338877622</v>
      </c>
      <c r="W17" s="21">
        <v>0.65458663911802994</v>
      </c>
      <c r="X17" s="21">
        <v>0.46905323391105702</v>
      </c>
      <c r="Y17" s="21">
        <v>0.62137067917505195</v>
      </c>
      <c r="Z17" s="21">
        <v>0.380135313858811</v>
      </c>
      <c r="AA17" s="21">
        <v>0.60069709622683998</v>
      </c>
      <c r="AB17" s="21">
        <v>0.58459976309634498</v>
      </c>
      <c r="AC17" s="21">
        <v>0.54532399101852702</v>
      </c>
      <c r="AD17" s="21">
        <v>0.59530567056995598</v>
      </c>
      <c r="AE17" s="21"/>
      <c r="AF17" s="21">
        <v>0.55314295885159204</v>
      </c>
      <c r="AG17" s="21">
        <v>0.54042083223436399</v>
      </c>
      <c r="AH17" s="21">
        <v>0.53726577232620898</v>
      </c>
      <c r="AI17" s="21"/>
      <c r="AJ17" s="21">
        <v>0.58382451666433099</v>
      </c>
      <c r="AK17" s="21">
        <v>0.56796579991081497</v>
      </c>
      <c r="AL17" s="21">
        <v>0.68023602316523801</v>
      </c>
      <c r="AM17" s="21">
        <v>0.60902727663656597</v>
      </c>
      <c r="AN17" s="21">
        <v>0.37231252555296901</v>
      </c>
      <c r="AO17" s="21"/>
      <c r="AP17" s="21">
        <v>0.54863238290414995</v>
      </c>
      <c r="AQ17" s="21">
        <v>0.62782158441443003</v>
      </c>
      <c r="AR17" s="21">
        <v>0.53846302130673596</v>
      </c>
      <c r="AS17" s="21"/>
      <c r="AT17" s="21">
        <v>0.56127511112884398</v>
      </c>
      <c r="AU17" s="21">
        <v>0.59117457485012803</v>
      </c>
      <c r="AV17" s="21">
        <v>0.490525059675121</v>
      </c>
      <c r="AW17" s="21">
        <v>0.55653849325944804</v>
      </c>
      <c r="AX17" s="21">
        <v>0.52014894444773996</v>
      </c>
      <c r="AY17" s="21">
        <v>0.44535681919839298</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Y22"/>
  <sheetViews>
    <sheetView showGridLines="0" workbookViewId="0">
      <pane xSplit="2" topLeftCell="A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2.2692712563829199E-2</v>
      </c>
      <c r="D9" s="17">
        <v>2.41119279526603E-2</v>
      </c>
      <c r="E9" s="17">
        <v>2.1501958037875302E-2</v>
      </c>
      <c r="F9" s="17"/>
      <c r="G9" s="17">
        <v>7.7779294844990299E-2</v>
      </c>
      <c r="H9" s="17">
        <v>1.5386477637114499E-2</v>
      </c>
      <c r="I9" s="17">
        <v>2.7363349749805099E-2</v>
      </c>
      <c r="J9" s="17">
        <v>7.0617678256623398E-3</v>
      </c>
      <c r="K9" s="17">
        <v>3.0072205415254599E-2</v>
      </c>
      <c r="L9" s="17">
        <v>0</v>
      </c>
      <c r="M9" s="17"/>
      <c r="N9" s="17">
        <v>3.8466608661784002E-2</v>
      </c>
      <c r="O9" s="17">
        <v>5.6017675407934002E-3</v>
      </c>
      <c r="P9" s="17">
        <v>3.7067815994656098E-2</v>
      </c>
      <c r="Q9" s="17">
        <v>1.2590834128225301E-2</v>
      </c>
      <c r="R9" s="17"/>
      <c r="S9" s="17">
        <v>7.5305611994560095E-2</v>
      </c>
      <c r="T9" s="17">
        <v>0</v>
      </c>
      <c r="U9" s="17">
        <v>1.6554334281266202E-2</v>
      </c>
      <c r="V9" s="17">
        <v>1.2644344916553101E-2</v>
      </c>
      <c r="W9" s="17">
        <v>2.21470142281678E-2</v>
      </c>
      <c r="X9" s="17">
        <v>1.88543174398897E-2</v>
      </c>
      <c r="Y9" s="17">
        <v>0</v>
      </c>
      <c r="Z9" s="17">
        <v>4.1226258367070001E-2</v>
      </c>
      <c r="AA9" s="17">
        <v>1.1706419079632E-2</v>
      </c>
      <c r="AB9" s="17">
        <v>0</v>
      </c>
      <c r="AC9" s="17">
        <v>7.7985533787913897E-2</v>
      </c>
      <c r="AD9" s="17">
        <v>0</v>
      </c>
      <c r="AE9" s="17"/>
      <c r="AF9" s="17">
        <v>7.68820224798469E-3</v>
      </c>
      <c r="AG9" s="17">
        <v>3.6456187227065499E-2</v>
      </c>
      <c r="AH9" s="17">
        <v>2.95698349645723E-2</v>
      </c>
      <c r="AI9" s="17"/>
      <c r="AJ9" s="17">
        <v>1.32874243685406E-2</v>
      </c>
      <c r="AK9" s="17">
        <v>2.9318651488350899E-2</v>
      </c>
      <c r="AL9" s="17">
        <v>3.5981906590204102E-2</v>
      </c>
      <c r="AM9" s="17">
        <v>0</v>
      </c>
      <c r="AN9" s="17">
        <v>3.2627156863892802E-2</v>
      </c>
      <c r="AO9" s="17"/>
      <c r="AP9" s="17">
        <v>2.3991742656266999E-2</v>
      </c>
      <c r="AQ9" s="17">
        <v>2.9460206007233002E-2</v>
      </c>
      <c r="AR9" s="17">
        <v>3.6167362527040503E-2</v>
      </c>
      <c r="AS9" s="17"/>
      <c r="AT9" s="17">
        <v>3.1341454963373899E-2</v>
      </c>
      <c r="AU9" s="17">
        <v>2.11935550819712E-2</v>
      </c>
      <c r="AV9" s="17">
        <v>3.7983256904052902E-2</v>
      </c>
      <c r="AW9" s="17">
        <v>1.7325046745936701E-2</v>
      </c>
      <c r="AX9" s="17">
        <v>6.9898265506675604E-3</v>
      </c>
      <c r="AY9" s="17">
        <v>0</v>
      </c>
    </row>
    <row r="10" spans="2:51" x14ac:dyDescent="0.35">
      <c r="B10" s="18" t="s">
        <v>383</v>
      </c>
      <c r="C10" s="17">
        <v>0.16445603796923799</v>
      </c>
      <c r="D10" s="17">
        <v>0.15979451698644101</v>
      </c>
      <c r="E10" s="17">
        <v>0.169614526476422</v>
      </c>
      <c r="F10" s="17"/>
      <c r="G10" s="17">
        <v>0.19278877370620501</v>
      </c>
      <c r="H10" s="17">
        <v>0.335418670213665</v>
      </c>
      <c r="I10" s="17">
        <v>0.20635902733369499</v>
      </c>
      <c r="J10" s="17">
        <v>0.13508656977132</v>
      </c>
      <c r="K10" s="17">
        <v>9.6507079930802805E-2</v>
      </c>
      <c r="L10" s="17">
        <v>6.7581560933417897E-2</v>
      </c>
      <c r="M10" s="17"/>
      <c r="N10" s="17">
        <v>0.221712189395669</v>
      </c>
      <c r="O10" s="17">
        <v>0.16815703011689201</v>
      </c>
      <c r="P10" s="17">
        <v>0.109352898570826</v>
      </c>
      <c r="Q10" s="17">
        <v>0.13892118768204101</v>
      </c>
      <c r="R10" s="17"/>
      <c r="S10" s="17">
        <v>0.24526772739916</v>
      </c>
      <c r="T10" s="17">
        <v>0.158751285380131</v>
      </c>
      <c r="U10" s="17">
        <v>0.12555259954666301</v>
      </c>
      <c r="V10" s="17">
        <v>0.113110630046483</v>
      </c>
      <c r="W10" s="17">
        <v>0.14062340087091799</v>
      </c>
      <c r="X10" s="17">
        <v>0.174840858873264</v>
      </c>
      <c r="Y10" s="17">
        <v>0.135691935331236</v>
      </c>
      <c r="Z10" s="17">
        <v>0.14707052579778401</v>
      </c>
      <c r="AA10" s="17">
        <v>0.21035597942992901</v>
      </c>
      <c r="AB10" s="17">
        <v>0.13594263605880799</v>
      </c>
      <c r="AC10" s="17">
        <v>0.145054748234722</v>
      </c>
      <c r="AD10" s="17">
        <v>0.20390615966216599</v>
      </c>
      <c r="AE10" s="17"/>
      <c r="AF10" s="17">
        <v>0.11554412735171</v>
      </c>
      <c r="AG10" s="17">
        <v>0.17098824364080301</v>
      </c>
      <c r="AH10" s="17">
        <v>0.20582111884259299</v>
      </c>
      <c r="AI10" s="17"/>
      <c r="AJ10" s="17">
        <v>0.118172520352293</v>
      </c>
      <c r="AK10" s="17">
        <v>0.23837112027195301</v>
      </c>
      <c r="AL10" s="17">
        <v>0.105617583133977</v>
      </c>
      <c r="AM10" s="17">
        <v>0.20432031216614199</v>
      </c>
      <c r="AN10" s="17">
        <v>0.17765063527656699</v>
      </c>
      <c r="AO10" s="17"/>
      <c r="AP10" s="17">
        <v>0.17425543048713099</v>
      </c>
      <c r="AQ10" s="17">
        <v>0.21868327337141399</v>
      </c>
      <c r="AR10" s="17">
        <v>0.139839099422157</v>
      </c>
      <c r="AS10" s="17"/>
      <c r="AT10" s="17">
        <v>0.119776289725901</v>
      </c>
      <c r="AU10" s="17">
        <v>0.137216079140908</v>
      </c>
      <c r="AV10" s="17">
        <v>0.175358420495068</v>
      </c>
      <c r="AW10" s="17">
        <v>0.24082450740413799</v>
      </c>
      <c r="AX10" s="17">
        <v>0.26277699255838399</v>
      </c>
      <c r="AY10" s="17">
        <v>9.4891806911497595E-2</v>
      </c>
    </row>
    <row r="11" spans="2:51" x14ac:dyDescent="0.35">
      <c r="B11" s="18" t="s">
        <v>384</v>
      </c>
      <c r="C11" s="17">
        <v>0.27679426662676299</v>
      </c>
      <c r="D11" s="17">
        <v>0.25722865383875299</v>
      </c>
      <c r="E11" s="17">
        <v>0.29628776580927402</v>
      </c>
      <c r="F11" s="17"/>
      <c r="G11" s="17">
        <v>0.35579849073814002</v>
      </c>
      <c r="H11" s="17">
        <v>0.174939460878409</v>
      </c>
      <c r="I11" s="17">
        <v>0.26795072976645701</v>
      </c>
      <c r="J11" s="17">
        <v>0.31184247527638698</v>
      </c>
      <c r="K11" s="17">
        <v>0.288835643603715</v>
      </c>
      <c r="L11" s="17">
        <v>0.27237705802561801</v>
      </c>
      <c r="M11" s="17"/>
      <c r="N11" s="17">
        <v>0.250350264123477</v>
      </c>
      <c r="O11" s="17">
        <v>0.28203345043942801</v>
      </c>
      <c r="P11" s="17">
        <v>0.31469013973428001</v>
      </c>
      <c r="Q11" s="17">
        <v>0.27301951118442602</v>
      </c>
      <c r="R11" s="17"/>
      <c r="S11" s="17">
        <v>0.29648712059913701</v>
      </c>
      <c r="T11" s="17">
        <v>0.21720598516048301</v>
      </c>
      <c r="U11" s="17">
        <v>0.31730265447115302</v>
      </c>
      <c r="V11" s="17">
        <v>0.28345970286831301</v>
      </c>
      <c r="W11" s="17">
        <v>0.25603127574529699</v>
      </c>
      <c r="X11" s="17">
        <v>0.31402233446283501</v>
      </c>
      <c r="Y11" s="17">
        <v>0.13660058589301699</v>
      </c>
      <c r="Z11" s="17">
        <v>0.29999917522570801</v>
      </c>
      <c r="AA11" s="17">
        <v>0.26065709278702298</v>
      </c>
      <c r="AB11" s="17">
        <v>0.36835452234181298</v>
      </c>
      <c r="AC11" s="17">
        <v>0.23027211551906701</v>
      </c>
      <c r="AD11" s="17">
        <v>0.472104127120268</v>
      </c>
      <c r="AE11" s="17"/>
      <c r="AF11" s="17">
        <v>0.256607049448831</v>
      </c>
      <c r="AG11" s="17">
        <v>0.27544814352082098</v>
      </c>
      <c r="AH11" s="17">
        <v>0.32359151253810298</v>
      </c>
      <c r="AI11" s="17"/>
      <c r="AJ11" s="17">
        <v>0.27865942018876499</v>
      </c>
      <c r="AK11" s="17">
        <v>0.25384185216065402</v>
      </c>
      <c r="AL11" s="17">
        <v>0.31035579689225501</v>
      </c>
      <c r="AM11" s="17">
        <v>0.200562012402143</v>
      </c>
      <c r="AN11" s="17">
        <v>0.25292085489849198</v>
      </c>
      <c r="AO11" s="17"/>
      <c r="AP11" s="17">
        <v>0.28272028512034503</v>
      </c>
      <c r="AQ11" s="17">
        <v>0.25529972284730801</v>
      </c>
      <c r="AR11" s="17">
        <v>0.30780985933787702</v>
      </c>
      <c r="AS11" s="17"/>
      <c r="AT11" s="17">
        <v>0.24933785295934799</v>
      </c>
      <c r="AU11" s="17">
        <v>0.28872903611350997</v>
      </c>
      <c r="AV11" s="17">
        <v>0.244559317057367</v>
      </c>
      <c r="AW11" s="17">
        <v>0.27776151292134899</v>
      </c>
      <c r="AX11" s="17">
        <v>0.28969652769270898</v>
      </c>
      <c r="AY11" s="17">
        <v>0.50211359493987495</v>
      </c>
    </row>
    <row r="12" spans="2:51" x14ac:dyDescent="0.35">
      <c r="B12" s="18" t="s">
        <v>385</v>
      </c>
      <c r="C12" s="17">
        <v>0.21550877390655199</v>
      </c>
      <c r="D12" s="17">
        <v>0.23556961204260601</v>
      </c>
      <c r="E12" s="17">
        <v>0.19561438055952601</v>
      </c>
      <c r="F12" s="17"/>
      <c r="G12" s="17">
        <v>0.148997170695161</v>
      </c>
      <c r="H12" s="17">
        <v>0.15983056316145799</v>
      </c>
      <c r="I12" s="17">
        <v>0.173656889990466</v>
      </c>
      <c r="J12" s="17">
        <v>0.249681312007897</v>
      </c>
      <c r="K12" s="17">
        <v>0.23585343589840699</v>
      </c>
      <c r="L12" s="17">
        <v>0.28181845494358398</v>
      </c>
      <c r="M12" s="17"/>
      <c r="N12" s="17">
        <v>0.21137349104595601</v>
      </c>
      <c r="O12" s="17">
        <v>0.22403296352917601</v>
      </c>
      <c r="P12" s="17">
        <v>0.202450929610278</v>
      </c>
      <c r="Q12" s="17">
        <v>0.216597835179898</v>
      </c>
      <c r="R12" s="17"/>
      <c r="S12" s="17">
        <v>0.20731394009999299</v>
      </c>
      <c r="T12" s="17">
        <v>0.22256566213141399</v>
      </c>
      <c r="U12" s="17">
        <v>0.25383837836234802</v>
      </c>
      <c r="V12" s="17">
        <v>0.20062798059117201</v>
      </c>
      <c r="W12" s="17">
        <v>0.20080227420986099</v>
      </c>
      <c r="X12" s="17">
        <v>0.18817417085708699</v>
      </c>
      <c r="Y12" s="17">
        <v>0.246277052298221</v>
      </c>
      <c r="Z12" s="17">
        <v>0.15794117451671699</v>
      </c>
      <c r="AA12" s="17">
        <v>0.21014332534932501</v>
      </c>
      <c r="AB12" s="17">
        <v>0.274429352129959</v>
      </c>
      <c r="AC12" s="17">
        <v>0.19479478248712701</v>
      </c>
      <c r="AD12" s="17">
        <v>0.12240877418332299</v>
      </c>
      <c r="AE12" s="17"/>
      <c r="AF12" s="17">
        <v>0.22538563574144599</v>
      </c>
      <c r="AG12" s="17">
        <v>0.22793833631604199</v>
      </c>
      <c r="AH12" s="17">
        <v>0.210154383530721</v>
      </c>
      <c r="AI12" s="17"/>
      <c r="AJ12" s="17">
        <v>0.245199480004829</v>
      </c>
      <c r="AK12" s="17">
        <v>0.22198001754489199</v>
      </c>
      <c r="AL12" s="17">
        <v>0.21173781290758201</v>
      </c>
      <c r="AM12" s="17">
        <v>0.199069301347854</v>
      </c>
      <c r="AN12" s="17">
        <v>0.18061379716964501</v>
      </c>
      <c r="AO12" s="17"/>
      <c r="AP12" s="17">
        <v>0.25763059528502003</v>
      </c>
      <c r="AQ12" s="17">
        <v>0.22979125715086199</v>
      </c>
      <c r="AR12" s="17">
        <v>0.20483739758688299</v>
      </c>
      <c r="AS12" s="17"/>
      <c r="AT12" s="17">
        <v>0.25066428300971699</v>
      </c>
      <c r="AU12" s="17">
        <v>0.26066552343183702</v>
      </c>
      <c r="AV12" s="17">
        <v>0.215257485566099</v>
      </c>
      <c r="AW12" s="17">
        <v>0.21836037802901101</v>
      </c>
      <c r="AX12" s="17">
        <v>0.116810092705547</v>
      </c>
      <c r="AY12" s="17">
        <v>4.77388431017556E-2</v>
      </c>
    </row>
    <row r="13" spans="2:51" x14ac:dyDescent="0.35">
      <c r="B13" s="18" t="s">
        <v>386</v>
      </c>
      <c r="C13" s="17">
        <v>0.268954330866019</v>
      </c>
      <c r="D13" s="17">
        <v>0.28118287786447799</v>
      </c>
      <c r="E13" s="17">
        <v>0.25637177041408199</v>
      </c>
      <c r="F13" s="17"/>
      <c r="G13" s="17">
        <v>0.15593220401396601</v>
      </c>
      <c r="H13" s="17">
        <v>0.214004165520816</v>
      </c>
      <c r="I13" s="17">
        <v>0.29754450288266499</v>
      </c>
      <c r="J13" s="17">
        <v>0.24976613208626</v>
      </c>
      <c r="K13" s="17">
        <v>0.30993500565974402</v>
      </c>
      <c r="L13" s="17">
        <v>0.34112887475202502</v>
      </c>
      <c r="M13" s="17"/>
      <c r="N13" s="17">
        <v>0.23029431798990599</v>
      </c>
      <c r="O13" s="17">
        <v>0.26337144393044398</v>
      </c>
      <c r="P13" s="17">
        <v>0.27896862188754901</v>
      </c>
      <c r="Q13" s="17">
        <v>0.31308229151015099</v>
      </c>
      <c r="R13" s="17"/>
      <c r="S13" s="17">
        <v>0.164989802088336</v>
      </c>
      <c r="T13" s="17">
        <v>0.36907691950619598</v>
      </c>
      <c r="U13" s="17">
        <v>0.21817296586197099</v>
      </c>
      <c r="V13" s="17">
        <v>0.24234529406882499</v>
      </c>
      <c r="W13" s="17">
        <v>0.34016112207160598</v>
      </c>
      <c r="X13" s="17">
        <v>0.265263839831825</v>
      </c>
      <c r="Y13" s="17">
        <v>0.40308409702554399</v>
      </c>
      <c r="Z13" s="17">
        <v>0.31615657205846598</v>
      </c>
      <c r="AA13" s="17">
        <v>0.26982404215470102</v>
      </c>
      <c r="AB13" s="17">
        <v>0.144909486538083</v>
      </c>
      <c r="AC13" s="17">
        <v>0.351892819971171</v>
      </c>
      <c r="AD13" s="17">
        <v>0.20158093903424301</v>
      </c>
      <c r="AE13" s="17"/>
      <c r="AF13" s="17">
        <v>0.357404770144992</v>
      </c>
      <c r="AG13" s="17">
        <v>0.235422705573546</v>
      </c>
      <c r="AH13" s="17">
        <v>0.15222660447459299</v>
      </c>
      <c r="AI13" s="17"/>
      <c r="AJ13" s="17">
        <v>0.30857871644352097</v>
      </c>
      <c r="AK13" s="17">
        <v>0.23173147792002899</v>
      </c>
      <c r="AL13" s="17">
        <v>0.29248977145577598</v>
      </c>
      <c r="AM13" s="17">
        <v>0.39604837408386001</v>
      </c>
      <c r="AN13" s="17">
        <v>0.23279610431216999</v>
      </c>
      <c r="AO13" s="17"/>
      <c r="AP13" s="17">
        <v>0.23224055398257601</v>
      </c>
      <c r="AQ13" s="17">
        <v>0.24605895659091101</v>
      </c>
      <c r="AR13" s="17">
        <v>0.26730331230239002</v>
      </c>
      <c r="AS13" s="17"/>
      <c r="AT13" s="17">
        <v>0.30601777029975802</v>
      </c>
      <c r="AU13" s="17">
        <v>0.21238137623478401</v>
      </c>
      <c r="AV13" s="17">
        <v>0.26970229859639999</v>
      </c>
      <c r="AW13" s="17">
        <v>0.22842990538740299</v>
      </c>
      <c r="AX13" s="17">
        <v>0.27672162431171099</v>
      </c>
      <c r="AY13" s="17">
        <v>0.25461215115753599</v>
      </c>
    </row>
    <row r="14" spans="2:51" x14ac:dyDescent="0.35">
      <c r="B14" s="18" t="s">
        <v>72</v>
      </c>
      <c r="C14" s="17">
        <v>5.1593878067597798E-2</v>
      </c>
      <c r="D14" s="17">
        <v>4.2112411315062701E-2</v>
      </c>
      <c r="E14" s="17">
        <v>6.06095987028204E-2</v>
      </c>
      <c r="F14" s="17"/>
      <c r="G14" s="17">
        <v>6.8704066001537306E-2</v>
      </c>
      <c r="H14" s="17">
        <v>0.100420662588538</v>
      </c>
      <c r="I14" s="17">
        <v>2.7125500276911199E-2</v>
      </c>
      <c r="J14" s="17">
        <v>4.6561743032473901E-2</v>
      </c>
      <c r="K14" s="17">
        <v>3.8796629492076497E-2</v>
      </c>
      <c r="L14" s="17">
        <v>3.7094051345355497E-2</v>
      </c>
      <c r="M14" s="17"/>
      <c r="N14" s="17">
        <v>4.7803128783207E-2</v>
      </c>
      <c r="O14" s="17">
        <v>5.6803344443265798E-2</v>
      </c>
      <c r="P14" s="17">
        <v>5.74695942024116E-2</v>
      </c>
      <c r="Q14" s="17">
        <v>4.5788340315258698E-2</v>
      </c>
      <c r="R14" s="17"/>
      <c r="S14" s="17">
        <v>1.0635797818813899E-2</v>
      </c>
      <c r="T14" s="17">
        <v>3.2400147821774798E-2</v>
      </c>
      <c r="U14" s="17">
        <v>6.8579067476599601E-2</v>
      </c>
      <c r="V14" s="17">
        <v>0.14781204750865301</v>
      </c>
      <c r="W14" s="17">
        <v>4.0234912874149403E-2</v>
      </c>
      <c r="X14" s="17">
        <v>3.8844478535100098E-2</v>
      </c>
      <c r="Y14" s="17">
        <v>7.8346329451980806E-2</v>
      </c>
      <c r="Z14" s="17">
        <v>3.7606294034254702E-2</v>
      </c>
      <c r="AA14" s="17">
        <v>3.7313141199390401E-2</v>
      </c>
      <c r="AB14" s="17">
        <v>7.6364002931335495E-2</v>
      </c>
      <c r="AC14" s="17">
        <v>0</v>
      </c>
      <c r="AD14" s="17">
        <v>0</v>
      </c>
      <c r="AE14" s="17"/>
      <c r="AF14" s="17">
        <v>3.7370215065036197E-2</v>
      </c>
      <c r="AG14" s="17">
        <v>5.37463837217226E-2</v>
      </c>
      <c r="AH14" s="17">
        <v>7.8636545649418493E-2</v>
      </c>
      <c r="AI14" s="17"/>
      <c r="AJ14" s="17">
        <v>3.6102438642051399E-2</v>
      </c>
      <c r="AK14" s="17">
        <v>2.4756880614119601E-2</v>
      </c>
      <c r="AL14" s="17">
        <v>4.3817129020206402E-2</v>
      </c>
      <c r="AM14" s="17">
        <v>0</v>
      </c>
      <c r="AN14" s="17">
        <v>0.123391451479234</v>
      </c>
      <c r="AO14" s="17"/>
      <c r="AP14" s="17">
        <v>2.9161392468660799E-2</v>
      </c>
      <c r="AQ14" s="17">
        <v>2.07065840322713E-2</v>
      </c>
      <c r="AR14" s="17">
        <v>4.4042968823651898E-2</v>
      </c>
      <c r="AS14" s="17"/>
      <c r="AT14" s="17">
        <v>4.28623490419031E-2</v>
      </c>
      <c r="AU14" s="17">
        <v>7.9814429996989594E-2</v>
      </c>
      <c r="AV14" s="17">
        <v>5.7139221381012503E-2</v>
      </c>
      <c r="AW14" s="17">
        <v>1.72986495121621E-2</v>
      </c>
      <c r="AX14" s="17">
        <v>4.7004936180981401E-2</v>
      </c>
      <c r="AY14" s="17">
        <v>0.10064360388933601</v>
      </c>
    </row>
    <row r="15" spans="2:51" x14ac:dyDescent="0.35">
      <c r="B15" s="31" t="s">
        <v>387</v>
      </c>
      <c r="C15" s="20">
        <v>0.18714875053306701</v>
      </c>
      <c r="D15" s="20">
        <v>0.18390644493910099</v>
      </c>
      <c r="E15" s="20">
        <v>0.191116484514297</v>
      </c>
      <c r="F15" s="20"/>
      <c r="G15" s="20">
        <v>0.27056806855119497</v>
      </c>
      <c r="H15" s="20">
        <v>0.35080514785077899</v>
      </c>
      <c r="I15" s="20">
        <v>0.23372237708349999</v>
      </c>
      <c r="J15" s="20">
        <v>0.14214833759698201</v>
      </c>
      <c r="K15" s="20">
        <v>0.126579285346057</v>
      </c>
      <c r="L15" s="20">
        <v>6.7581560933417897E-2</v>
      </c>
      <c r="M15" s="20"/>
      <c r="N15" s="20">
        <v>0.26017879805745298</v>
      </c>
      <c r="O15" s="20">
        <v>0.17375879765768601</v>
      </c>
      <c r="P15" s="20">
        <v>0.146420714565482</v>
      </c>
      <c r="Q15" s="20">
        <v>0.15151202181026599</v>
      </c>
      <c r="R15" s="20"/>
      <c r="S15" s="20">
        <v>0.32057333939372001</v>
      </c>
      <c r="T15" s="20">
        <v>0.158751285380131</v>
      </c>
      <c r="U15" s="20">
        <v>0.14210693382792899</v>
      </c>
      <c r="V15" s="20">
        <v>0.125754974963037</v>
      </c>
      <c r="W15" s="20">
        <v>0.16277041509908599</v>
      </c>
      <c r="X15" s="20">
        <v>0.193695176313153</v>
      </c>
      <c r="Y15" s="20">
        <v>0.135691935331236</v>
      </c>
      <c r="Z15" s="20">
        <v>0.18829678416485399</v>
      </c>
      <c r="AA15" s="20">
        <v>0.222062398509561</v>
      </c>
      <c r="AB15" s="20">
        <v>0.13594263605880799</v>
      </c>
      <c r="AC15" s="20">
        <v>0.22304028202263601</v>
      </c>
      <c r="AD15" s="20">
        <v>0.20390615966216599</v>
      </c>
      <c r="AE15" s="20"/>
      <c r="AF15" s="20">
        <v>0.123232329599695</v>
      </c>
      <c r="AG15" s="20">
        <v>0.20744443086786801</v>
      </c>
      <c r="AH15" s="20">
        <v>0.23539095380716499</v>
      </c>
      <c r="AI15" s="20"/>
      <c r="AJ15" s="20">
        <v>0.131459944720833</v>
      </c>
      <c r="AK15" s="20">
        <v>0.26768977176030401</v>
      </c>
      <c r="AL15" s="20">
        <v>0.14159948972418099</v>
      </c>
      <c r="AM15" s="20">
        <v>0.20432031216614199</v>
      </c>
      <c r="AN15" s="20">
        <v>0.210277792140459</v>
      </c>
      <c r="AO15" s="20"/>
      <c r="AP15" s="20">
        <v>0.19824717314339799</v>
      </c>
      <c r="AQ15" s="20">
        <v>0.248143479378647</v>
      </c>
      <c r="AR15" s="20">
        <v>0.176006461949198</v>
      </c>
      <c r="AS15" s="20"/>
      <c r="AT15" s="20">
        <v>0.151117744689275</v>
      </c>
      <c r="AU15" s="20">
        <v>0.15840963422287899</v>
      </c>
      <c r="AV15" s="20">
        <v>0.21334167739912099</v>
      </c>
      <c r="AW15" s="20">
        <v>0.25814955415007501</v>
      </c>
      <c r="AX15" s="20">
        <v>0.26976681910905198</v>
      </c>
      <c r="AY15" s="20">
        <v>9.4891806911497595E-2</v>
      </c>
    </row>
    <row r="16" spans="2:51" x14ac:dyDescent="0.35">
      <c r="B16" s="18" t="s">
        <v>388</v>
      </c>
      <c r="C16" s="20">
        <v>0.48446310477257198</v>
      </c>
      <c r="D16" s="20">
        <v>0.516752489907084</v>
      </c>
      <c r="E16" s="20">
        <v>0.451986150973608</v>
      </c>
      <c r="F16" s="20"/>
      <c r="G16" s="20">
        <v>0.30492937470912701</v>
      </c>
      <c r="H16" s="20">
        <v>0.37383472868227402</v>
      </c>
      <c r="I16" s="20">
        <v>0.47120139287313201</v>
      </c>
      <c r="J16" s="20">
        <v>0.49944744409415698</v>
      </c>
      <c r="K16" s="20">
        <v>0.54578844155815098</v>
      </c>
      <c r="L16" s="20">
        <v>0.62294732969560895</v>
      </c>
      <c r="M16" s="20"/>
      <c r="N16" s="20">
        <v>0.441667809035863</v>
      </c>
      <c r="O16" s="20">
        <v>0.48740440745962099</v>
      </c>
      <c r="P16" s="20">
        <v>0.481419551497827</v>
      </c>
      <c r="Q16" s="20">
        <v>0.52968012669004905</v>
      </c>
      <c r="R16" s="20"/>
      <c r="S16" s="20">
        <v>0.37230374218832901</v>
      </c>
      <c r="T16" s="20">
        <v>0.59164258163760997</v>
      </c>
      <c r="U16" s="20">
        <v>0.47201134422431901</v>
      </c>
      <c r="V16" s="20">
        <v>0.44297327465999697</v>
      </c>
      <c r="W16" s="20">
        <v>0.54096339628146695</v>
      </c>
      <c r="X16" s="20">
        <v>0.45343801068891199</v>
      </c>
      <c r="Y16" s="20">
        <v>0.64936114932376598</v>
      </c>
      <c r="Z16" s="20">
        <v>0.474097746575183</v>
      </c>
      <c r="AA16" s="20">
        <v>0.47996736750402602</v>
      </c>
      <c r="AB16" s="20">
        <v>0.419338838668043</v>
      </c>
      <c r="AC16" s="20">
        <v>0.54668760245829795</v>
      </c>
      <c r="AD16" s="20">
        <v>0.32398971321756598</v>
      </c>
      <c r="AE16" s="20"/>
      <c r="AF16" s="20">
        <v>0.58279040588643805</v>
      </c>
      <c r="AG16" s="20">
        <v>0.46336104188958799</v>
      </c>
      <c r="AH16" s="20">
        <v>0.36238098800531399</v>
      </c>
      <c r="AI16" s="20"/>
      <c r="AJ16" s="20">
        <v>0.55377819644835002</v>
      </c>
      <c r="AK16" s="20">
        <v>0.45371149546492201</v>
      </c>
      <c r="AL16" s="20">
        <v>0.50422758436335802</v>
      </c>
      <c r="AM16" s="20">
        <v>0.59511767543171401</v>
      </c>
      <c r="AN16" s="20">
        <v>0.413409901481815</v>
      </c>
      <c r="AO16" s="20"/>
      <c r="AP16" s="20">
        <v>0.48987114926759601</v>
      </c>
      <c r="AQ16" s="20">
        <v>0.475850213741773</v>
      </c>
      <c r="AR16" s="20">
        <v>0.47214070988927398</v>
      </c>
      <c r="AS16" s="20"/>
      <c r="AT16" s="20">
        <v>0.55668205330947396</v>
      </c>
      <c r="AU16" s="20">
        <v>0.473046899666621</v>
      </c>
      <c r="AV16" s="20">
        <v>0.48495978416249902</v>
      </c>
      <c r="AW16" s="20">
        <v>0.44679028341641402</v>
      </c>
      <c r="AX16" s="20">
        <v>0.39353171701725798</v>
      </c>
      <c r="AY16" s="20">
        <v>0.30235099425929102</v>
      </c>
    </row>
    <row r="17" spans="2:51" x14ac:dyDescent="0.35">
      <c r="B17" s="18" t="s">
        <v>86</v>
      </c>
      <c r="C17" s="21">
        <v>-0.29731435423950398</v>
      </c>
      <c r="D17" s="21">
        <v>-0.33284604496798298</v>
      </c>
      <c r="E17" s="21">
        <v>-0.26086966645931098</v>
      </c>
      <c r="F17" s="21"/>
      <c r="G17" s="21">
        <v>-3.4361306157932099E-2</v>
      </c>
      <c r="H17" s="21">
        <v>-2.30295808314947E-2</v>
      </c>
      <c r="I17" s="21">
        <v>-0.23747901578963199</v>
      </c>
      <c r="J17" s="21">
        <v>-0.357299106497175</v>
      </c>
      <c r="K17" s="21">
        <v>-0.41920915621209298</v>
      </c>
      <c r="L17" s="21">
        <v>-0.55536576876219101</v>
      </c>
      <c r="M17" s="21"/>
      <c r="N17" s="21">
        <v>-0.181489010978409</v>
      </c>
      <c r="O17" s="21">
        <v>-0.31364560980193501</v>
      </c>
      <c r="P17" s="21">
        <v>-0.334998836932345</v>
      </c>
      <c r="Q17" s="21">
        <v>-0.37816810487978297</v>
      </c>
      <c r="R17" s="21"/>
      <c r="S17" s="21">
        <v>-5.1730402794609102E-2</v>
      </c>
      <c r="T17" s="21">
        <v>-0.43289129625747902</v>
      </c>
      <c r="U17" s="21">
        <v>-0.32990441039639001</v>
      </c>
      <c r="V17" s="21">
        <v>-0.31721829969696103</v>
      </c>
      <c r="W17" s="21">
        <v>-0.37819298118238098</v>
      </c>
      <c r="X17" s="21">
        <v>-0.25974283437575901</v>
      </c>
      <c r="Y17" s="21">
        <v>-0.51366921399252996</v>
      </c>
      <c r="Z17" s="21">
        <v>-0.28580096241032898</v>
      </c>
      <c r="AA17" s="21">
        <v>-0.25790496899446502</v>
      </c>
      <c r="AB17" s="21">
        <v>-0.28339620260923398</v>
      </c>
      <c r="AC17" s="21">
        <v>-0.32364732043566202</v>
      </c>
      <c r="AD17" s="21">
        <v>-0.1200835535554</v>
      </c>
      <c r="AE17" s="21"/>
      <c r="AF17" s="21">
        <v>-0.459558076286743</v>
      </c>
      <c r="AG17" s="21">
        <v>-0.25591661102171998</v>
      </c>
      <c r="AH17" s="21">
        <v>-0.126990034198149</v>
      </c>
      <c r="AI17" s="21"/>
      <c r="AJ17" s="21">
        <v>-0.42231825172751702</v>
      </c>
      <c r="AK17" s="21">
        <v>-0.186021723704618</v>
      </c>
      <c r="AL17" s="21">
        <v>-0.362628094639177</v>
      </c>
      <c r="AM17" s="21">
        <v>-0.39079736326557202</v>
      </c>
      <c r="AN17" s="21">
        <v>-0.203132109341356</v>
      </c>
      <c r="AO17" s="21"/>
      <c r="AP17" s="21">
        <v>-0.29162397612419699</v>
      </c>
      <c r="AQ17" s="21">
        <v>-0.22770673436312699</v>
      </c>
      <c r="AR17" s="21">
        <v>-0.29613424794007598</v>
      </c>
      <c r="AS17" s="21"/>
      <c r="AT17" s="21">
        <v>-0.40556430862019899</v>
      </c>
      <c r="AU17" s="21">
        <v>-0.31463726544374199</v>
      </c>
      <c r="AV17" s="21">
        <v>-0.271618106763378</v>
      </c>
      <c r="AW17" s="21">
        <v>-0.18864072926633901</v>
      </c>
      <c r="AX17" s="21">
        <v>-0.123764897908206</v>
      </c>
      <c r="AY17" s="21">
        <v>-0.20745918734779401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0.15093904742356901</v>
      </c>
      <c r="D9" s="17">
        <v>0.14888799276508899</v>
      </c>
      <c r="E9" s="17">
        <v>0.15361889107205001</v>
      </c>
      <c r="F9" s="17"/>
      <c r="G9" s="17">
        <v>0.18344995416486201</v>
      </c>
      <c r="H9" s="17">
        <v>0.195537284148177</v>
      </c>
      <c r="I9" s="17">
        <v>0.158195127450003</v>
      </c>
      <c r="J9" s="17">
        <v>0.14134880749890899</v>
      </c>
      <c r="K9" s="17">
        <v>0.177967091218524</v>
      </c>
      <c r="L9" s="17">
        <v>8.6917411214989707E-2</v>
      </c>
      <c r="M9" s="17"/>
      <c r="N9" s="17">
        <v>0.15443925896357</v>
      </c>
      <c r="O9" s="17">
        <v>0.148136541642999</v>
      </c>
      <c r="P9" s="17">
        <v>0.13510460000698599</v>
      </c>
      <c r="Q9" s="17">
        <v>0.16332365625415901</v>
      </c>
      <c r="R9" s="17"/>
      <c r="S9" s="17">
        <v>0.157956441353517</v>
      </c>
      <c r="T9" s="17">
        <v>0.16959488554309299</v>
      </c>
      <c r="U9" s="17">
        <v>0.149387524435344</v>
      </c>
      <c r="V9" s="17">
        <v>8.2812364478572695E-2</v>
      </c>
      <c r="W9" s="17">
        <v>0.166449900788432</v>
      </c>
      <c r="X9" s="17">
        <v>0.193892980261582</v>
      </c>
      <c r="Y9" s="17">
        <v>0.14570223733040599</v>
      </c>
      <c r="Z9" s="17">
        <v>0.16311559289203301</v>
      </c>
      <c r="AA9" s="17">
        <v>0.119081047773199</v>
      </c>
      <c r="AB9" s="17">
        <v>0.16861380638677401</v>
      </c>
      <c r="AC9" s="17">
        <v>0.119157437123494</v>
      </c>
      <c r="AD9" s="17">
        <v>0.24845054636793301</v>
      </c>
      <c r="AE9" s="17"/>
      <c r="AF9" s="17">
        <v>0.13759175013282701</v>
      </c>
      <c r="AG9" s="17">
        <v>0.15781215937887</v>
      </c>
      <c r="AH9" s="17">
        <v>0.20025302669324299</v>
      </c>
      <c r="AI9" s="17"/>
      <c r="AJ9" s="17">
        <v>0.142291613229619</v>
      </c>
      <c r="AK9" s="17">
        <v>0.14450513071718599</v>
      </c>
      <c r="AL9" s="17">
        <v>0.13419645686648099</v>
      </c>
      <c r="AM9" s="17">
        <v>0</v>
      </c>
      <c r="AN9" s="17">
        <v>0.182265029470847</v>
      </c>
      <c r="AO9" s="17"/>
      <c r="AP9" s="17">
        <v>0.173613829815565</v>
      </c>
      <c r="AQ9" s="17">
        <v>0.17311807635026299</v>
      </c>
      <c r="AR9" s="17">
        <v>0.12972919622439</v>
      </c>
      <c r="AS9" s="17"/>
      <c r="AT9" s="17">
        <v>0.14053443523992301</v>
      </c>
      <c r="AU9" s="17">
        <v>0.13694724699045499</v>
      </c>
      <c r="AV9" s="17">
        <v>0.177855832647657</v>
      </c>
      <c r="AW9" s="17">
        <v>0.14180202744522699</v>
      </c>
      <c r="AX9" s="17">
        <v>0.17884591122274299</v>
      </c>
      <c r="AY9" s="17">
        <v>9.1852597564544294E-2</v>
      </c>
    </row>
    <row r="10" spans="2:51" x14ac:dyDescent="0.35">
      <c r="B10" s="18" t="s">
        <v>383</v>
      </c>
      <c r="C10" s="17">
        <v>0.39545472087712302</v>
      </c>
      <c r="D10" s="17">
        <v>0.35432646144825802</v>
      </c>
      <c r="E10" s="17">
        <v>0.43294506953179401</v>
      </c>
      <c r="F10" s="17"/>
      <c r="G10" s="17">
        <v>0.36841822870580299</v>
      </c>
      <c r="H10" s="17">
        <v>0.45012814932220402</v>
      </c>
      <c r="I10" s="17">
        <v>0.50115970505908303</v>
      </c>
      <c r="J10" s="17">
        <v>0.34720482086372501</v>
      </c>
      <c r="K10" s="17">
        <v>0.40781145293405802</v>
      </c>
      <c r="L10" s="17">
        <v>0.33007549634694899</v>
      </c>
      <c r="M10" s="17"/>
      <c r="N10" s="17">
        <v>0.43420945016350099</v>
      </c>
      <c r="O10" s="17">
        <v>0.403115851063993</v>
      </c>
      <c r="P10" s="17">
        <v>0.37197326604970499</v>
      </c>
      <c r="Q10" s="17">
        <v>0.36315062646558999</v>
      </c>
      <c r="R10" s="17"/>
      <c r="S10" s="17">
        <v>0.42596680610704102</v>
      </c>
      <c r="T10" s="17">
        <v>0.33686206427792498</v>
      </c>
      <c r="U10" s="17">
        <v>0.355725712486125</v>
      </c>
      <c r="V10" s="17">
        <v>0.41051182347831899</v>
      </c>
      <c r="W10" s="17">
        <v>0.38278672009175002</v>
      </c>
      <c r="X10" s="17">
        <v>0.42419319411276601</v>
      </c>
      <c r="Y10" s="17">
        <v>0.43535290889421502</v>
      </c>
      <c r="Z10" s="17">
        <v>0.37879882957196798</v>
      </c>
      <c r="AA10" s="17">
        <v>0.389089445858676</v>
      </c>
      <c r="AB10" s="17">
        <v>0.361654982262758</v>
      </c>
      <c r="AC10" s="17">
        <v>0.47890037519666501</v>
      </c>
      <c r="AD10" s="17">
        <v>0.425315327283453</v>
      </c>
      <c r="AE10" s="17"/>
      <c r="AF10" s="17">
        <v>0.326097652935257</v>
      </c>
      <c r="AG10" s="17">
        <v>0.45322053906954901</v>
      </c>
      <c r="AH10" s="17">
        <v>0.36117832195932098</v>
      </c>
      <c r="AI10" s="17"/>
      <c r="AJ10" s="17">
        <v>0.34035595665426699</v>
      </c>
      <c r="AK10" s="17">
        <v>0.50724074759390403</v>
      </c>
      <c r="AL10" s="17">
        <v>0.42709667706579202</v>
      </c>
      <c r="AM10" s="17">
        <v>0.39980667384785901</v>
      </c>
      <c r="AN10" s="17">
        <v>0.30276206090202901</v>
      </c>
      <c r="AO10" s="17"/>
      <c r="AP10" s="17">
        <v>0.31891265986283701</v>
      </c>
      <c r="AQ10" s="17">
        <v>0.46268963833122201</v>
      </c>
      <c r="AR10" s="17">
        <v>0.449815605693062</v>
      </c>
      <c r="AS10" s="17"/>
      <c r="AT10" s="17">
        <v>0.35628721059679103</v>
      </c>
      <c r="AU10" s="17">
        <v>0.41643410624702898</v>
      </c>
      <c r="AV10" s="17">
        <v>0.34500282353967399</v>
      </c>
      <c r="AW10" s="17">
        <v>0.522394420309929</v>
      </c>
      <c r="AX10" s="17">
        <v>0.422401593986589</v>
      </c>
      <c r="AY10" s="17">
        <v>0.367802840096696</v>
      </c>
    </row>
    <row r="11" spans="2:51" x14ac:dyDescent="0.35">
      <c r="B11" s="18" t="s">
        <v>384</v>
      </c>
      <c r="C11" s="17">
        <v>0.22464475807933501</v>
      </c>
      <c r="D11" s="17">
        <v>0.237186970052844</v>
      </c>
      <c r="E11" s="17">
        <v>0.214247334515794</v>
      </c>
      <c r="F11" s="17"/>
      <c r="G11" s="17">
        <v>0.24224748148578601</v>
      </c>
      <c r="H11" s="17">
        <v>0.173761193783809</v>
      </c>
      <c r="I11" s="17">
        <v>0.17469979930537199</v>
      </c>
      <c r="J11" s="17">
        <v>0.22073056258264301</v>
      </c>
      <c r="K11" s="17">
        <v>0.16458445001717301</v>
      </c>
      <c r="L11" s="17">
        <v>0.32469194527261602</v>
      </c>
      <c r="M11" s="17"/>
      <c r="N11" s="17">
        <v>0.19853060882940499</v>
      </c>
      <c r="O11" s="17">
        <v>0.224473617269041</v>
      </c>
      <c r="P11" s="17">
        <v>0.26469814581540602</v>
      </c>
      <c r="Q11" s="17">
        <v>0.22455719014041101</v>
      </c>
      <c r="R11" s="17"/>
      <c r="S11" s="17">
        <v>0.19631393840718001</v>
      </c>
      <c r="T11" s="17">
        <v>0.30459949138460302</v>
      </c>
      <c r="U11" s="17">
        <v>0.24079422614634599</v>
      </c>
      <c r="V11" s="17">
        <v>0.23198600820305301</v>
      </c>
      <c r="W11" s="17">
        <v>0.22886429163317801</v>
      </c>
      <c r="X11" s="17">
        <v>0.20264272793249599</v>
      </c>
      <c r="Y11" s="17">
        <v>0.15575861602104599</v>
      </c>
      <c r="Z11" s="17">
        <v>0.230197380957087</v>
      </c>
      <c r="AA11" s="17">
        <v>0.203983295865029</v>
      </c>
      <c r="AB11" s="17">
        <v>0.24774905767052099</v>
      </c>
      <c r="AC11" s="17">
        <v>0.16730856461676999</v>
      </c>
      <c r="AD11" s="17">
        <v>0.26458197803683903</v>
      </c>
      <c r="AE11" s="17"/>
      <c r="AF11" s="17">
        <v>0.27125287638393403</v>
      </c>
      <c r="AG11" s="17">
        <v>0.184141084573749</v>
      </c>
      <c r="AH11" s="17">
        <v>0.21464673586258801</v>
      </c>
      <c r="AI11" s="17"/>
      <c r="AJ11" s="17">
        <v>0.26344197424047899</v>
      </c>
      <c r="AK11" s="17">
        <v>0.16658414302607899</v>
      </c>
      <c r="AL11" s="17">
        <v>0.22176756814512499</v>
      </c>
      <c r="AM11" s="17">
        <v>0.399631313749997</v>
      </c>
      <c r="AN11" s="17">
        <v>0.24647408628578699</v>
      </c>
      <c r="AO11" s="17"/>
      <c r="AP11" s="17">
        <v>0.29377483972096502</v>
      </c>
      <c r="AQ11" s="17">
        <v>0.17439076425404801</v>
      </c>
      <c r="AR11" s="17">
        <v>0.20407748693240599</v>
      </c>
      <c r="AS11" s="17"/>
      <c r="AT11" s="17">
        <v>0.23271698178877301</v>
      </c>
      <c r="AU11" s="17">
        <v>0.22454636345202</v>
      </c>
      <c r="AV11" s="17">
        <v>0.248744187202628</v>
      </c>
      <c r="AW11" s="17">
        <v>0.17058212318615201</v>
      </c>
      <c r="AX11" s="17">
        <v>0.22010304533378799</v>
      </c>
      <c r="AY11" s="17">
        <v>0.24974842045865001</v>
      </c>
    </row>
    <row r="12" spans="2:51" x14ac:dyDescent="0.35">
      <c r="B12" s="18" t="s">
        <v>385</v>
      </c>
      <c r="C12" s="17">
        <v>0.10674234536977099</v>
      </c>
      <c r="D12" s="17">
        <v>0.13469279627931</v>
      </c>
      <c r="E12" s="17">
        <v>8.1515805835207095E-2</v>
      </c>
      <c r="F12" s="17"/>
      <c r="G12" s="17">
        <v>9.2104769510833295E-2</v>
      </c>
      <c r="H12" s="17">
        <v>7.2215077746255601E-2</v>
      </c>
      <c r="I12" s="17">
        <v>7.1545046985278096E-2</v>
      </c>
      <c r="J12" s="17">
        <v>0.159673917818064</v>
      </c>
      <c r="K12" s="17">
        <v>9.6906766805504904E-2</v>
      </c>
      <c r="L12" s="17">
        <v>0.12858160953692099</v>
      </c>
      <c r="M12" s="17"/>
      <c r="N12" s="17">
        <v>9.6217280729140903E-2</v>
      </c>
      <c r="O12" s="17">
        <v>0.12515609310786999</v>
      </c>
      <c r="P12" s="17">
        <v>6.1049882433238903E-2</v>
      </c>
      <c r="Q12" s="17">
        <v>0.12908489758987801</v>
      </c>
      <c r="R12" s="17"/>
      <c r="S12" s="17">
        <v>0.14500517841261601</v>
      </c>
      <c r="T12" s="17">
        <v>0.10451733655185</v>
      </c>
      <c r="U12" s="17">
        <v>0.118428508690554</v>
      </c>
      <c r="V12" s="17">
        <v>6.2335451711015399E-2</v>
      </c>
      <c r="W12" s="17">
        <v>0.143030931271487</v>
      </c>
      <c r="X12" s="17">
        <v>0.10705920128532199</v>
      </c>
      <c r="Y12" s="17">
        <v>0.104057449412745</v>
      </c>
      <c r="Z12" s="17">
        <v>3.6455960893190503E-2</v>
      </c>
      <c r="AA12" s="17">
        <v>0.12936404409156299</v>
      </c>
      <c r="AB12" s="17">
        <v>7.6609609183575803E-2</v>
      </c>
      <c r="AC12" s="17">
        <v>0.116608894148164</v>
      </c>
      <c r="AD12" s="17">
        <v>6.1652148311774499E-2</v>
      </c>
      <c r="AE12" s="17"/>
      <c r="AF12" s="17">
        <v>0.11459515980639901</v>
      </c>
      <c r="AG12" s="17">
        <v>0.10158416484975499</v>
      </c>
      <c r="AH12" s="17">
        <v>0.11194732301970201</v>
      </c>
      <c r="AI12" s="17"/>
      <c r="AJ12" s="17">
        <v>0.12612732831033599</v>
      </c>
      <c r="AK12" s="17">
        <v>0.100018061151727</v>
      </c>
      <c r="AL12" s="17">
        <v>0.103146348760351</v>
      </c>
      <c r="AM12" s="17">
        <v>0.200562012402143</v>
      </c>
      <c r="AN12" s="17">
        <v>5.9824004656376203E-2</v>
      </c>
      <c r="AO12" s="17"/>
      <c r="AP12" s="17">
        <v>0.107033882986631</v>
      </c>
      <c r="AQ12" s="17">
        <v>0.112542202257172</v>
      </c>
      <c r="AR12" s="17">
        <v>0.104970666715377</v>
      </c>
      <c r="AS12" s="17"/>
      <c r="AT12" s="17">
        <v>0.13410060433645701</v>
      </c>
      <c r="AU12" s="17">
        <v>9.7311369036153797E-2</v>
      </c>
      <c r="AV12" s="17">
        <v>5.1909701809891601E-2</v>
      </c>
      <c r="AW12" s="17">
        <v>5.7829803599772599E-2</v>
      </c>
      <c r="AX12" s="17">
        <v>0.104420454925461</v>
      </c>
      <c r="AY12" s="17">
        <v>0.14044513335804301</v>
      </c>
    </row>
    <row r="13" spans="2:51" x14ac:dyDescent="0.35">
      <c r="B13" s="18" t="s">
        <v>386</v>
      </c>
      <c r="C13" s="17">
        <v>8.2776701900176095E-2</v>
      </c>
      <c r="D13" s="17">
        <v>9.0217594859278702E-2</v>
      </c>
      <c r="E13" s="17">
        <v>7.36389316678836E-2</v>
      </c>
      <c r="F13" s="17"/>
      <c r="G13" s="17">
        <v>5.64915498529968E-2</v>
      </c>
      <c r="H13" s="17">
        <v>3.0333134528042E-2</v>
      </c>
      <c r="I13" s="17">
        <v>7.5411914067307698E-2</v>
      </c>
      <c r="J13" s="17">
        <v>9.2455552985329301E-2</v>
      </c>
      <c r="K13" s="17">
        <v>0.144056977451304</v>
      </c>
      <c r="L13" s="17">
        <v>9.2843265643390793E-2</v>
      </c>
      <c r="M13" s="17"/>
      <c r="N13" s="17">
        <v>8.4843233248757297E-2</v>
      </c>
      <c r="O13" s="17">
        <v>6.36509480911297E-2</v>
      </c>
      <c r="P13" s="17">
        <v>0.11775135426396199</v>
      </c>
      <c r="Q13" s="17">
        <v>7.4814277431135695E-2</v>
      </c>
      <c r="R13" s="17"/>
      <c r="S13" s="17">
        <v>5.2684984076591203E-2</v>
      </c>
      <c r="T13" s="17">
        <v>7.3833605523946605E-2</v>
      </c>
      <c r="U13" s="17">
        <v>0.101417410688907</v>
      </c>
      <c r="V13" s="17">
        <v>9.3087597118642104E-2</v>
      </c>
      <c r="W13" s="17">
        <v>4.11919847252597E-2</v>
      </c>
      <c r="X13" s="17">
        <v>3.33674178727335E-2</v>
      </c>
      <c r="Y13" s="17">
        <v>0.105317528337719</v>
      </c>
      <c r="Z13" s="17">
        <v>0.15382594165146701</v>
      </c>
      <c r="AA13" s="17">
        <v>0.14595638586499499</v>
      </c>
      <c r="AB13" s="17">
        <v>8.63183362342895E-2</v>
      </c>
      <c r="AC13" s="17">
        <v>8.9866563745863395E-2</v>
      </c>
      <c r="AD13" s="17">
        <v>0</v>
      </c>
      <c r="AE13" s="17"/>
      <c r="AF13" s="17">
        <v>0.11733737550058999</v>
      </c>
      <c r="AG13" s="17">
        <v>6.5774828039456695E-2</v>
      </c>
      <c r="AH13" s="17">
        <v>6.4137850185738796E-2</v>
      </c>
      <c r="AI13" s="17"/>
      <c r="AJ13" s="17">
        <v>9.21400271283528E-2</v>
      </c>
      <c r="AK13" s="17">
        <v>6.6143302836607701E-2</v>
      </c>
      <c r="AL13" s="17">
        <v>0.11379294916225099</v>
      </c>
      <c r="AM13" s="17">
        <v>0</v>
      </c>
      <c r="AN13" s="17">
        <v>0.10126064918498801</v>
      </c>
      <c r="AO13" s="17"/>
      <c r="AP13" s="17">
        <v>7.0730673868160204E-2</v>
      </c>
      <c r="AQ13" s="17">
        <v>5.6718369664009199E-2</v>
      </c>
      <c r="AR13" s="17">
        <v>0.111407044434765</v>
      </c>
      <c r="AS13" s="17"/>
      <c r="AT13" s="17">
        <v>9.6898700158318002E-2</v>
      </c>
      <c r="AU13" s="17">
        <v>5.2808072130830899E-2</v>
      </c>
      <c r="AV13" s="17">
        <v>0.119348233419138</v>
      </c>
      <c r="AW13" s="17">
        <v>9.1737936555706098E-2</v>
      </c>
      <c r="AX13" s="17">
        <v>6.7143029386964898E-2</v>
      </c>
      <c r="AY13" s="17">
        <v>9.8148801096571606E-2</v>
      </c>
    </row>
    <row r="14" spans="2:51" x14ac:dyDescent="0.35">
      <c r="B14" s="18" t="s">
        <v>72</v>
      </c>
      <c r="C14" s="17">
        <v>3.94424263500254E-2</v>
      </c>
      <c r="D14" s="17">
        <v>3.4688184595220502E-2</v>
      </c>
      <c r="E14" s="17">
        <v>4.4033967377271999E-2</v>
      </c>
      <c r="F14" s="17"/>
      <c r="G14" s="17">
        <v>5.7288016279719897E-2</v>
      </c>
      <c r="H14" s="17">
        <v>7.8025160471512103E-2</v>
      </c>
      <c r="I14" s="17">
        <v>1.8988407132957099E-2</v>
      </c>
      <c r="J14" s="17">
        <v>3.8586338251330503E-2</v>
      </c>
      <c r="K14" s="17">
        <v>8.6732615734372402E-3</v>
      </c>
      <c r="L14" s="17">
        <v>3.6890271985134102E-2</v>
      </c>
      <c r="M14" s="17"/>
      <c r="N14" s="17">
        <v>3.1760168065626003E-2</v>
      </c>
      <c r="O14" s="17">
        <v>3.5466948824967703E-2</v>
      </c>
      <c r="P14" s="17">
        <v>4.9422751430702197E-2</v>
      </c>
      <c r="Q14" s="17">
        <v>4.5069352118826303E-2</v>
      </c>
      <c r="R14" s="17"/>
      <c r="S14" s="17">
        <v>2.2072651643055101E-2</v>
      </c>
      <c r="T14" s="17">
        <v>1.05926167185819E-2</v>
      </c>
      <c r="U14" s="17">
        <v>3.4246617552724401E-2</v>
      </c>
      <c r="V14" s="17">
        <v>0.119266755010398</v>
      </c>
      <c r="W14" s="17">
        <v>3.7676171489893197E-2</v>
      </c>
      <c r="X14" s="17">
        <v>3.8844478535100098E-2</v>
      </c>
      <c r="Y14" s="17">
        <v>5.3811260003869897E-2</v>
      </c>
      <c r="Z14" s="17">
        <v>3.7606294034254702E-2</v>
      </c>
      <c r="AA14" s="17">
        <v>1.25257805465378E-2</v>
      </c>
      <c r="AB14" s="17">
        <v>5.9054208262082401E-2</v>
      </c>
      <c r="AC14" s="17">
        <v>2.8158165169042699E-2</v>
      </c>
      <c r="AD14" s="17">
        <v>0</v>
      </c>
      <c r="AE14" s="17"/>
      <c r="AF14" s="17">
        <v>3.31251852409939E-2</v>
      </c>
      <c r="AG14" s="17">
        <v>3.74672240886205E-2</v>
      </c>
      <c r="AH14" s="17">
        <v>4.7836742279407297E-2</v>
      </c>
      <c r="AI14" s="17"/>
      <c r="AJ14" s="17">
        <v>3.5643100436945699E-2</v>
      </c>
      <c r="AK14" s="17">
        <v>1.55086146744969E-2</v>
      </c>
      <c r="AL14" s="17">
        <v>0</v>
      </c>
      <c r="AM14" s="17">
        <v>0</v>
      </c>
      <c r="AN14" s="17">
        <v>0.107414169499973</v>
      </c>
      <c r="AO14" s="17"/>
      <c r="AP14" s="17">
        <v>3.59341137458421E-2</v>
      </c>
      <c r="AQ14" s="17">
        <v>2.05409491432859E-2</v>
      </c>
      <c r="AR14" s="17">
        <v>0</v>
      </c>
      <c r="AS14" s="17"/>
      <c r="AT14" s="17">
        <v>3.9462067879738001E-2</v>
      </c>
      <c r="AU14" s="17">
        <v>7.1952842143511594E-2</v>
      </c>
      <c r="AV14" s="17">
        <v>5.7139221381012503E-2</v>
      </c>
      <c r="AW14" s="17">
        <v>1.5653688903213302E-2</v>
      </c>
      <c r="AX14" s="17">
        <v>7.0859651444535997E-3</v>
      </c>
      <c r="AY14" s="17">
        <v>5.2002207425495203E-2</v>
      </c>
    </row>
    <row r="15" spans="2:51" x14ac:dyDescent="0.35">
      <c r="B15" s="31" t="s">
        <v>387</v>
      </c>
      <c r="C15" s="20">
        <v>0.54639376830069297</v>
      </c>
      <c r="D15" s="20">
        <v>0.50321445421334698</v>
      </c>
      <c r="E15" s="20">
        <v>0.58656396060384397</v>
      </c>
      <c r="F15" s="20"/>
      <c r="G15" s="20">
        <v>0.55186818287066397</v>
      </c>
      <c r="H15" s="20">
        <v>0.64566543347038097</v>
      </c>
      <c r="I15" s="20">
        <v>0.659354832509085</v>
      </c>
      <c r="J15" s="20">
        <v>0.488553628362633</v>
      </c>
      <c r="K15" s="20">
        <v>0.58577854415258102</v>
      </c>
      <c r="L15" s="20">
        <v>0.41699290756193802</v>
      </c>
      <c r="M15" s="20"/>
      <c r="N15" s="20">
        <v>0.58864870912707101</v>
      </c>
      <c r="O15" s="20">
        <v>0.551252392706991</v>
      </c>
      <c r="P15" s="20">
        <v>0.50707786605669103</v>
      </c>
      <c r="Q15" s="20">
        <v>0.52647428271974905</v>
      </c>
      <c r="R15" s="20"/>
      <c r="S15" s="20">
        <v>0.58392324746055801</v>
      </c>
      <c r="T15" s="20">
        <v>0.50645694982101896</v>
      </c>
      <c r="U15" s="20">
        <v>0.50511323692146903</v>
      </c>
      <c r="V15" s="20">
        <v>0.49332418795689098</v>
      </c>
      <c r="W15" s="20">
        <v>0.54923662088018199</v>
      </c>
      <c r="X15" s="20">
        <v>0.61808617437434799</v>
      </c>
      <c r="Y15" s="20">
        <v>0.58105514622462096</v>
      </c>
      <c r="Z15" s="20">
        <v>0.54191442246400001</v>
      </c>
      <c r="AA15" s="20">
        <v>0.50817049363187505</v>
      </c>
      <c r="AB15" s="20">
        <v>0.53026878864953197</v>
      </c>
      <c r="AC15" s="20">
        <v>0.59805781232015998</v>
      </c>
      <c r="AD15" s="20">
        <v>0.67376587365138596</v>
      </c>
      <c r="AE15" s="20"/>
      <c r="AF15" s="20">
        <v>0.46368940306808398</v>
      </c>
      <c r="AG15" s="20">
        <v>0.61103269844841901</v>
      </c>
      <c r="AH15" s="20">
        <v>0.56143134865256294</v>
      </c>
      <c r="AI15" s="20"/>
      <c r="AJ15" s="20">
        <v>0.48264756988388602</v>
      </c>
      <c r="AK15" s="20">
        <v>0.65174587831108999</v>
      </c>
      <c r="AL15" s="20">
        <v>0.56129313393227398</v>
      </c>
      <c r="AM15" s="20">
        <v>0.39980667384785901</v>
      </c>
      <c r="AN15" s="20">
        <v>0.485027090372876</v>
      </c>
      <c r="AO15" s="20"/>
      <c r="AP15" s="20">
        <v>0.49252648967840201</v>
      </c>
      <c r="AQ15" s="20">
        <v>0.635807714681485</v>
      </c>
      <c r="AR15" s="20">
        <v>0.57954480191745195</v>
      </c>
      <c r="AS15" s="20"/>
      <c r="AT15" s="20">
        <v>0.49682164583671401</v>
      </c>
      <c r="AU15" s="20">
        <v>0.55338135323748305</v>
      </c>
      <c r="AV15" s="20">
        <v>0.52285865618732996</v>
      </c>
      <c r="AW15" s="20">
        <v>0.66419644775515596</v>
      </c>
      <c r="AX15" s="20">
        <v>0.60124750520933201</v>
      </c>
      <c r="AY15" s="20">
        <v>0.45965543766124001</v>
      </c>
    </row>
    <row r="16" spans="2:51" x14ac:dyDescent="0.35">
      <c r="B16" s="18" t="s">
        <v>388</v>
      </c>
      <c r="C16" s="20">
        <v>0.18951904726994701</v>
      </c>
      <c r="D16" s="20">
        <v>0.22491039113858899</v>
      </c>
      <c r="E16" s="20">
        <v>0.155154737503091</v>
      </c>
      <c r="F16" s="20"/>
      <c r="G16" s="20">
        <v>0.14859631936383</v>
      </c>
      <c r="H16" s="20">
        <v>0.102548212274298</v>
      </c>
      <c r="I16" s="20">
        <v>0.14695696105258599</v>
      </c>
      <c r="J16" s="20">
        <v>0.25212947080339299</v>
      </c>
      <c r="K16" s="20">
        <v>0.240963744256809</v>
      </c>
      <c r="L16" s="20">
        <v>0.22142487518031101</v>
      </c>
      <c r="M16" s="20"/>
      <c r="N16" s="20">
        <v>0.18106051397789799</v>
      </c>
      <c r="O16" s="20">
        <v>0.18880704119899999</v>
      </c>
      <c r="P16" s="20">
        <v>0.17880123669720099</v>
      </c>
      <c r="Q16" s="20">
        <v>0.20389917502101401</v>
      </c>
      <c r="R16" s="20"/>
      <c r="S16" s="20">
        <v>0.19769016248920701</v>
      </c>
      <c r="T16" s="20">
        <v>0.17835094207579599</v>
      </c>
      <c r="U16" s="20">
        <v>0.21984591937946099</v>
      </c>
      <c r="V16" s="20">
        <v>0.15542304882965699</v>
      </c>
      <c r="W16" s="20">
        <v>0.18422291599674701</v>
      </c>
      <c r="X16" s="20">
        <v>0.14042661915805499</v>
      </c>
      <c r="Y16" s="20">
        <v>0.20937497775046399</v>
      </c>
      <c r="Z16" s="20">
        <v>0.19028190254465799</v>
      </c>
      <c r="AA16" s="20">
        <v>0.27532042995655798</v>
      </c>
      <c r="AB16" s="20">
        <v>0.16292794541786501</v>
      </c>
      <c r="AC16" s="20">
        <v>0.20647545789402799</v>
      </c>
      <c r="AD16" s="20">
        <v>6.1652148311774499E-2</v>
      </c>
      <c r="AE16" s="20"/>
      <c r="AF16" s="20">
        <v>0.23193253530698901</v>
      </c>
      <c r="AG16" s="20">
        <v>0.16735899288921199</v>
      </c>
      <c r="AH16" s="20">
        <v>0.17608517320544101</v>
      </c>
      <c r="AI16" s="20"/>
      <c r="AJ16" s="20">
        <v>0.218267355438688</v>
      </c>
      <c r="AK16" s="20">
        <v>0.166161363988334</v>
      </c>
      <c r="AL16" s="20">
        <v>0.216939297922602</v>
      </c>
      <c r="AM16" s="20">
        <v>0.200562012402143</v>
      </c>
      <c r="AN16" s="20">
        <v>0.161084653841364</v>
      </c>
      <c r="AO16" s="20"/>
      <c r="AP16" s="20">
        <v>0.17776455685479101</v>
      </c>
      <c r="AQ16" s="20">
        <v>0.16926057192118099</v>
      </c>
      <c r="AR16" s="20">
        <v>0.21637771115014201</v>
      </c>
      <c r="AS16" s="20"/>
      <c r="AT16" s="20">
        <v>0.23099930449477499</v>
      </c>
      <c r="AU16" s="20">
        <v>0.150119441166985</v>
      </c>
      <c r="AV16" s="20">
        <v>0.17125793522902899</v>
      </c>
      <c r="AW16" s="20">
        <v>0.149567740155479</v>
      </c>
      <c r="AX16" s="20">
        <v>0.17156348431242599</v>
      </c>
      <c r="AY16" s="20">
        <v>0.23859393445461399</v>
      </c>
    </row>
    <row r="17" spans="2:51" x14ac:dyDescent="0.35">
      <c r="B17" s="18" t="s">
        <v>86</v>
      </c>
      <c r="C17" s="21">
        <v>0.35687472103074602</v>
      </c>
      <c r="D17" s="21">
        <v>0.27830406307475802</v>
      </c>
      <c r="E17" s="21">
        <v>0.43140922310075303</v>
      </c>
      <c r="F17" s="21"/>
      <c r="G17" s="21">
        <v>0.40327186350683403</v>
      </c>
      <c r="H17" s="21">
        <v>0.54311722119608297</v>
      </c>
      <c r="I17" s="21">
        <v>0.51239787145649995</v>
      </c>
      <c r="J17" s="21">
        <v>0.23642415755924001</v>
      </c>
      <c r="K17" s="21">
        <v>0.34481479989577202</v>
      </c>
      <c r="L17" s="21">
        <v>0.19556803238162701</v>
      </c>
      <c r="M17" s="21"/>
      <c r="N17" s="21">
        <v>0.40758819514917299</v>
      </c>
      <c r="O17" s="21">
        <v>0.36244535150799201</v>
      </c>
      <c r="P17" s="21">
        <v>0.32827662935949098</v>
      </c>
      <c r="Q17" s="21">
        <v>0.32257510769873499</v>
      </c>
      <c r="R17" s="21"/>
      <c r="S17" s="21">
        <v>0.386233084971351</v>
      </c>
      <c r="T17" s="21">
        <v>0.32810600774522197</v>
      </c>
      <c r="U17" s="21">
        <v>0.28526731754200702</v>
      </c>
      <c r="V17" s="21">
        <v>0.33790113912723402</v>
      </c>
      <c r="W17" s="21">
        <v>0.36501370488343499</v>
      </c>
      <c r="X17" s="21">
        <v>0.477659555216293</v>
      </c>
      <c r="Y17" s="21">
        <v>0.37168016847415702</v>
      </c>
      <c r="Z17" s="21">
        <v>0.35163251991934302</v>
      </c>
      <c r="AA17" s="21">
        <v>0.23285006367531599</v>
      </c>
      <c r="AB17" s="21">
        <v>0.36734084323166599</v>
      </c>
      <c r="AC17" s="21">
        <v>0.39158235442613198</v>
      </c>
      <c r="AD17" s="21">
        <v>0.61211372533961195</v>
      </c>
      <c r="AE17" s="21"/>
      <c r="AF17" s="21">
        <v>0.231756867761095</v>
      </c>
      <c r="AG17" s="21">
        <v>0.44367370555920699</v>
      </c>
      <c r="AH17" s="21">
        <v>0.38534617544712202</v>
      </c>
      <c r="AI17" s="21"/>
      <c r="AJ17" s="21">
        <v>0.26438021444519799</v>
      </c>
      <c r="AK17" s="21">
        <v>0.48558451432275601</v>
      </c>
      <c r="AL17" s="21">
        <v>0.34435383600967201</v>
      </c>
      <c r="AM17" s="21">
        <v>0.19924466144571601</v>
      </c>
      <c r="AN17" s="21">
        <v>0.323942436531513</v>
      </c>
      <c r="AO17" s="21"/>
      <c r="AP17" s="21">
        <v>0.31476193282361098</v>
      </c>
      <c r="AQ17" s="21">
        <v>0.46654714276030401</v>
      </c>
      <c r="AR17" s="21">
        <v>0.36316709076731002</v>
      </c>
      <c r="AS17" s="21"/>
      <c r="AT17" s="21">
        <v>0.26582234134193899</v>
      </c>
      <c r="AU17" s="21">
        <v>0.403261912070499</v>
      </c>
      <c r="AV17" s="21">
        <v>0.35160072095830103</v>
      </c>
      <c r="AW17" s="21">
        <v>0.51462870759967705</v>
      </c>
      <c r="AX17" s="21">
        <v>0.42968402089690599</v>
      </c>
      <c r="AY17" s="21">
        <v>0.22106150320662599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0.10310878848225399</v>
      </c>
      <c r="D9" s="17">
        <v>8.9721418630386296E-2</v>
      </c>
      <c r="E9" s="17">
        <v>0.115996486576268</v>
      </c>
      <c r="F9" s="17"/>
      <c r="G9" s="17">
        <v>0.123714523731648</v>
      </c>
      <c r="H9" s="17">
        <v>0.10621322916308</v>
      </c>
      <c r="I9" s="17">
        <v>0.14407262377566801</v>
      </c>
      <c r="J9" s="17">
        <v>6.1324649116992098E-2</v>
      </c>
      <c r="K9" s="17">
        <v>0.113323740813185</v>
      </c>
      <c r="L9" s="17">
        <v>8.6536068583290507E-2</v>
      </c>
      <c r="M9" s="17"/>
      <c r="N9" s="17">
        <v>9.0723669564685194E-2</v>
      </c>
      <c r="O9" s="17">
        <v>0.114128233304899</v>
      </c>
      <c r="P9" s="17">
        <v>0.128685101780488</v>
      </c>
      <c r="Q9" s="17">
        <v>8.5480457462491E-2</v>
      </c>
      <c r="R9" s="17"/>
      <c r="S9" s="17">
        <v>0.153602778476289</v>
      </c>
      <c r="T9" s="17">
        <v>9.9197949708629898E-2</v>
      </c>
      <c r="U9" s="17">
        <v>0.135074389594386</v>
      </c>
      <c r="V9" s="17">
        <v>9.5822930978115797E-2</v>
      </c>
      <c r="W9" s="17">
        <v>0.136836809044244</v>
      </c>
      <c r="X9" s="17">
        <v>0.12583692949799</v>
      </c>
      <c r="Y9" s="17">
        <v>1.8943193024407098E-2</v>
      </c>
      <c r="Z9" s="17">
        <v>0.119289400642419</v>
      </c>
      <c r="AA9" s="17">
        <v>9.2304987580841005E-2</v>
      </c>
      <c r="AB9" s="17">
        <v>8.3830035982076098E-2</v>
      </c>
      <c r="AC9" s="17">
        <v>5.7953362656815499E-2</v>
      </c>
      <c r="AD9" s="17">
        <v>6.3148726132749605E-2</v>
      </c>
      <c r="AE9" s="17"/>
      <c r="AF9" s="17">
        <v>9.1343108797605294E-2</v>
      </c>
      <c r="AG9" s="17">
        <v>9.8408504703838107E-2</v>
      </c>
      <c r="AH9" s="17">
        <v>0.18876480352802499</v>
      </c>
      <c r="AI9" s="17"/>
      <c r="AJ9" s="17">
        <v>0.11143865884708599</v>
      </c>
      <c r="AK9" s="17">
        <v>9.4780788225288404E-2</v>
      </c>
      <c r="AL9" s="17">
        <v>4.1220332976646602E-2</v>
      </c>
      <c r="AM9" s="17">
        <v>0</v>
      </c>
      <c r="AN9" s="17">
        <v>0.15938941789445599</v>
      </c>
      <c r="AO9" s="17"/>
      <c r="AP9" s="17">
        <v>0.142080597132795</v>
      </c>
      <c r="AQ9" s="17">
        <v>0.105045096008041</v>
      </c>
      <c r="AR9" s="17">
        <v>6.1438321035436103E-2</v>
      </c>
      <c r="AS9" s="17"/>
      <c r="AT9" s="17">
        <v>0.101759123730137</v>
      </c>
      <c r="AU9" s="17">
        <v>8.3924957697230296E-2</v>
      </c>
      <c r="AV9" s="17">
        <v>0.13375464039485399</v>
      </c>
      <c r="AW9" s="17">
        <v>0.119263998639437</v>
      </c>
      <c r="AX9" s="17">
        <v>0.119100132082638</v>
      </c>
      <c r="AY9" s="17">
        <v>4.67559161010229E-2</v>
      </c>
    </row>
    <row r="10" spans="2:51" x14ac:dyDescent="0.35">
      <c r="B10" s="18" t="s">
        <v>383</v>
      </c>
      <c r="C10" s="17">
        <v>0.35435047941503101</v>
      </c>
      <c r="D10" s="17">
        <v>0.36549717424259298</v>
      </c>
      <c r="E10" s="17">
        <v>0.34340383400725499</v>
      </c>
      <c r="F10" s="17"/>
      <c r="G10" s="17">
        <v>0.24723935424326801</v>
      </c>
      <c r="H10" s="17">
        <v>0.45322510039035002</v>
      </c>
      <c r="I10" s="17">
        <v>0.361827289763892</v>
      </c>
      <c r="J10" s="17">
        <v>0.31018102878534798</v>
      </c>
      <c r="K10" s="17">
        <v>0.36996522051451097</v>
      </c>
      <c r="L10" s="17">
        <v>0.36757361302688402</v>
      </c>
      <c r="M10" s="17"/>
      <c r="N10" s="17">
        <v>0.34814556592271201</v>
      </c>
      <c r="O10" s="17">
        <v>0.40002989623790502</v>
      </c>
      <c r="P10" s="17">
        <v>0.280017155113162</v>
      </c>
      <c r="Q10" s="17">
        <v>0.37067256128823101</v>
      </c>
      <c r="R10" s="17"/>
      <c r="S10" s="17">
        <v>0.351673252001381</v>
      </c>
      <c r="T10" s="17">
        <v>0.35998534363889101</v>
      </c>
      <c r="U10" s="17">
        <v>0.299631271736848</v>
      </c>
      <c r="V10" s="17">
        <v>0.29208736799422902</v>
      </c>
      <c r="W10" s="17">
        <v>0.325548216401366</v>
      </c>
      <c r="X10" s="17">
        <v>0.29823222069622002</v>
      </c>
      <c r="Y10" s="17">
        <v>0.35284898530631797</v>
      </c>
      <c r="Z10" s="17">
        <v>0.41970348480104902</v>
      </c>
      <c r="AA10" s="17">
        <v>0.42519070830261702</v>
      </c>
      <c r="AB10" s="17">
        <v>0.407327273042428</v>
      </c>
      <c r="AC10" s="17">
        <v>0.45141992130776498</v>
      </c>
      <c r="AD10" s="17">
        <v>0.27135094915291902</v>
      </c>
      <c r="AE10" s="17"/>
      <c r="AF10" s="17">
        <v>0.31342896063133002</v>
      </c>
      <c r="AG10" s="17">
        <v>0.40576391030502801</v>
      </c>
      <c r="AH10" s="17">
        <v>0.35155816051359001</v>
      </c>
      <c r="AI10" s="17"/>
      <c r="AJ10" s="17">
        <v>0.33564116164079</v>
      </c>
      <c r="AK10" s="17">
        <v>0.44175640532587301</v>
      </c>
      <c r="AL10" s="17">
        <v>0.40439503017947198</v>
      </c>
      <c r="AM10" s="17">
        <v>0.40488232456828599</v>
      </c>
      <c r="AN10" s="17">
        <v>0.289724708635128</v>
      </c>
      <c r="AO10" s="17"/>
      <c r="AP10" s="17">
        <v>0.37927355567811399</v>
      </c>
      <c r="AQ10" s="17">
        <v>0.41384487130664099</v>
      </c>
      <c r="AR10" s="17">
        <v>0.50394876747668205</v>
      </c>
      <c r="AS10" s="17"/>
      <c r="AT10" s="17">
        <v>0.335801310567649</v>
      </c>
      <c r="AU10" s="17">
        <v>0.347558693732613</v>
      </c>
      <c r="AV10" s="17">
        <v>0.374924068182097</v>
      </c>
      <c r="AW10" s="17">
        <v>0.45882165881613401</v>
      </c>
      <c r="AX10" s="17">
        <v>0.35200138239366402</v>
      </c>
      <c r="AY10" s="17">
        <v>0.29766028148551099</v>
      </c>
    </row>
    <row r="11" spans="2:51" x14ac:dyDescent="0.35">
      <c r="B11" s="18" t="s">
        <v>384</v>
      </c>
      <c r="C11" s="17">
        <v>0.254480444583014</v>
      </c>
      <c r="D11" s="17">
        <v>0.25321151366491501</v>
      </c>
      <c r="E11" s="17">
        <v>0.25697920773792698</v>
      </c>
      <c r="F11" s="17"/>
      <c r="G11" s="17">
        <v>0.33466824375153398</v>
      </c>
      <c r="H11" s="17">
        <v>0.19116789994589101</v>
      </c>
      <c r="I11" s="17">
        <v>0.26100141417904998</v>
      </c>
      <c r="J11" s="17">
        <v>0.27293560273015899</v>
      </c>
      <c r="K11" s="17">
        <v>0.26128227144386501</v>
      </c>
      <c r="L11" s="17">
        <v>0.22846785905455699</v>
      </c>
      <c r="M11" s="17"/>
      <c r="N11" s="17">
        <v>0.31932834171170099</v>
      </c>
      <c r="O11" s="17">
        <v>0.21794879771398001</v>
      </c>
      <c r="P11" s="17">
        <v>0.21638668456968699</v>
      </c>
      <c r="Q11" s="17">
        <v>0.25238055625182199</v>
      </c>
      <c r="R11" s="17"/>
      <c r="S11" s="17">
        <v>0.26871292743646402</v>
      </c>
      <c r="T11" s="17">
        <v>0.21582105982372901</v>
      </c>
      <c r="U11" s="17">
        <v>0.29318525391039402</v>
      </c>
      <c r="V11" s="17">
        <v>0.306960224995385</v>
      </c>
      <c r="W11" s="17">
        <v>0.27961360789735301</v>
      </c>
      <c r="X11" s="17">
        <v>0.339213438337023</v>
      </c>
      <c r="Y11" s="17">
        <v>0.19562391411032301</v>
      </c>
      <c r="Z11" s="17">
        <v>0.15260095433005899</v>
      </c>
      <c r="AA11" s="17">
        <v>0.20221564719874599</v>
      </c>
      <c r="AB11" s="17">
        <v>0.23431596195290599</v>
      </c>
      <c r="AC11" s="17">
        <v>0.20178553820377701</v>
      </c>
      <c r="AD11" s="17">
        <v>0.404659337629516</v>
      </c>
      <c r="AE11" s="17"/>
      <c r="AF11" s="17">
        <v>0.25237882778417697</v>
      </c>
      <c r="AG11" s="17">
        <v>0.255514929726048</v>
      </c>
      <c r="AH11" s="17">
        <v>0.20607162843354199</v>
      </c>
      <c r="AI11" s="17"/>
      <c r="AJ11" s="17">
        <v>0.24391477530120401</v>
      </c>
      <c r="AK11" s="17">
        <v>0.20874857849567899</v>
      </c>
      <c r="AL11" s="17">
        <v>0.293588642212739</v>
      </c>
      <c r="AM11" s="17">
        <v>0.199069301347854</v>
      </c>
      <c r="AN11" s="17">
        <v>0.30011564231542398</v>
      </c>
      <c r="AO11" s="17"/>
      <c r="AP11" s="17">
        <v>0.24714637168966</v>
      </c>
      <c r="AQ11" s="17">
        <v>0.23576838829822999</v>
      </c>
      <c r="AR11" s="17">
        <v>0.19711783375963501</v>
      </c>
      <c r="AS11" s="17"/>
      <c r="AT11" s="17">
        <v>0.26449919631663599</v>
      </c>
      <c r="AU11" s="17">
        <v>0.27485191204509202</v>
      </c>
      <c r="AV11" s="17">
        <v>0.13969590797227799</v>
      </c>
      <c r="AW11" s="17">
        <v>0.16047299287313099</v>
      </c>
      <c r="AX11" s="17">
        <v>0.30505944556501702</v>
      </c>
      <c r="AY11" s="17">
        <v>0.25315105869502003</v>
      </c>
    </row>
    <row r="12" spans="2:51" x14ac:dyDescent="0.35">
      <c r="B12" s="18" t="s">
        <v>385</v>
      </c>
      <c r="C12" s="17">
        <v>0.121057118963837</v>
      </c>
      <c r="D12" s="17">
        <v>0.114807483378579</v>
      </c>
      <c r="E12" s="17">
        <v>0.124748346812475</v>
      </c>
      <c r="F12" s="17"/>
      <c r="G12" s="17">
        <v>0.15837572722399501</v>
      </c>
      <c r="H12" s="17">
        <v>8.8070735778964196E-2</v>
      </c>
      <c r="I12" s="17">
        <v>4.65743491258091E-2</v>
      </c>
      <c r="J12" s="17">
        <v>0.14256266409575999</v>
      </c>
      <c r="K12" s="17">
        <v>0.137129575190789</v>
      </c>
      <c r="L12" s="17">
        <v>0.146750298579154</v>
      </c>
      <c r="M12" s="17"/>
      <c r="N12" s="17">
        <v>0.106641959922864</v>
      </c>
      <c r="O12" s="17">
        <v>0.14795263318829299</v>
      </c>
      <c r="P12" s="17">
        <v>0.12225084192956601</v>
      </c>
      <c r="Q12" s="17">
        <v>0.10167646580574299</v>
      </c>
      <c r="R12" s="17"/>
      <c r="S12" s="17">
        <v>0.13093262374866099</v>
      </c>
      <c r="T12" s="17">
        <v>0.21831085982964801</v>
      </c>
      <c r="U12" s="17">
        <v>0.136552057332336</v>
      </c>
      <c r="V12" s="17">
        <v>5.57187529760408E-2</v>
      </c>
      <c r="W12" s="17">
        <v>7.5220258814318194E-2</v>
      </c>
      <c r="X12" s="17">
        <v>9.0543329085730095E-2</v>
      </c>
      <c r="Y12" s="17">
        <v>0.136729738489865</v>
      </c>
      <c r="Z12" s="17">
        <v>7.6724697820910306E-2</v>
      </c>
      <c r="AA12" s="17">
        <v>9.8699298822385303E-2</v>
      </c>
      <c r="AB12" s="17">
        <v>9.1634255378082799E-2</v>
      </c>
      <c r="AC12" s="17">
        <v>0.172356458691929</v>
      </c>
      <c r="AD12" s="17">
        <v>0.12240877418332299</v>
      </c>
      <c r="AE12" s="17"/>
      <c r="AF12" s="17">
        <v>0.13993401646338499</v>
      </c>
      <c r="AG12" s="17">
        <v>0.10170912134472899</v>
      </c>
      <c r="AH12" s="17">
        <v>7.1978324337683003E-2</v>
      </c>
      <c r="AI12" s="17"/>
      <c r="AJ12" s="17">
        <v>0.14387423280369599</v>
      </c>
      <c r="AK12" s="17">
        <v>0.115459687762533</v>
      </c>
      <c r="AL12" s="17">
        <v>0.172180664221114</v>
      </c>
      <c r="AM12" s="17">
        <v>0.200562012402143</v>
      </c>
      <c r="AN12" s="17">
        <v>4.4323987842117697E-2</v>
      </c>
      <c r="AO12" s="17"/>
      <c r="AP12" s="17">
        <v>0.117242249166417</v>
      </c>
      <c r="AQ12" s="17">
        <v>0.101503975369404</v>
      </c>
      <c r="AR12" s="17">
        <v>0.145863888123972</v>
      </c>
      <c r="AS12" s="17"/>
      <c r="AT12" s="17">
        <v>0.13427590566824299</v>
      </c>
      <c r="AU12" s="17">
        <v>9.8583843510672703E-2</v>
      </c>
      <c r="AV12" s="17">
        <v>0.113584682067702</v>
      </c>
      <c r="AW12" s="17">
        <v>0.132925224811169</v>
      </c>
      <c r="AX12" s="17">
        <v>9.8403956320958497E-2</v>
      </c>
      <c r="AY12" s="17">
        <v>0.20563018520259199</v>
      </c>
    </row>
    <row r="13" spans="2:51" x14ac:dyDescent="0.35">
      <c r="B13" s="18" t="s">
        <v>386</v>
      </c>
      <c r="C13" s="17">
        <v>0.117119073351015</v>
      </c>
      <c r="D13" s="17">
        <v>0.13848908831957399</v>
      </c>
      <c r="E13" s="17">
        <v>9.8016995721446704E-2</v>
      </c>
      <c r="F13" s="17"/>
      <c r="G13" s="17">
        <v>7.8239930352447196E-2</v>
      </c>
      <c r="H13" s="17">
        <v>8.9638415088905798E-2</v>
      </c>
      <c r="I13" s="17">
        <v>0.158239771071844</v>
      </c>
      <c r="J13" s="17">
        <v>0.16024743511728001</v>
      </c>
      <c r="K13" s="17">
        <v>8.82243411638233E-2</v>
      </c>
      <c r="L13" s="17">
        <v>0.115075351755222</v>
      </c>
      <c r="M13" s="17"/>
      <c r="N13" s="17">
        <v>9.8111895780876701E-2</v>
      </c>
      <c r="O13" s="17">
        <v>6.39858661275131E-2</v>
      </c>
      <c r="P13" s="17">
        <v>0.20857387355252199</v>
      </c>
      <c r="Q13" s="17">
        <v>0.12717471103393799</v>
      </c>
      <c r="R13" s="17"/>
      <c r="S13" s="17">
        <v>7.4542489992271296E-2</v>
      </c>
      <c r="T13" s="17">
        <v>7.4368153889872196E-2</v>
      </c>
      <c r="U13" s="17">
        <v>0.101310409873311</v>
      </c>
      <c r="V13" s="17">
        <v>0.115815797928671</v>
      </c>
      <c r="W13" s="17">
        <v>0.12697245363922399</v>
      </c>
      <c r="X13" s="17">
        <v>8.7821931328498595E-2</v>
      </c>
      <c r="Y13" s="17">
        <v>0.225431478197755</v>
      </c>
      <c r="Z13" s="17">
        <v>0.19407516837130701</v>
      </c>
      <c r="AA13" s="17">
        <v>0.142554852638794</v>
      </c>
      <c r="AB13" s="17">
        <v>0.11563216111097301</v>
      </c>
      <c r="AC13" s="17">
        <v>0.116484719139714</v>
      </c>
      <c r="AD13" s="17">
        <v>0.13843221290149399</v>
      </c>
      <c r="AE13" s="17"/>
      <c r="AF13" s="17">
        <v>0.15033692015382299</v>
      </c>
      <c r="AG13" s="17">
        <v>9.0430957790149702E-2</v>
      </c>
      <c r="AH13" s="17">
        <v>0.12995948522543699</v>
      </c>
      <c r="AI13" s="17"/>
      <c r="AJ13" s="17">
        <v>0.11373608280936499</v>
      </c>
      <c r="AK13" s="17">
        <v>0.11352244964484901</v>
      </c>
      <c r="AL13" s="17">
        <v>8.8615330410028698E-2</v>
      </c>
      <c r="AM13" s="17">
        <v>0.19548636168171701</v>
      </c>
      <c r="AN13" s="17">
        <v>0.119568486530547</v>
      </c>
      <c r="AO13" s="17"/>
      <c r="AP13" s="17">
        <v>7.8323112587170896E-2</v>
      </c>
      <c r="AQ13" s="17">
        <v>0.114475778344095</v>
      </c>
      <c r="AR13" s="17">
        <v>9.1631189604275201E-2</v>
      </c>
      <c r="AS13" s="17"/>
      <c r="AT13" s="17">
        <v>0.113749285394824</v>
      </c>
      <c r="AU13" s="17">
        <v>0.12755378223031499</v>
      </c>
      <c r="AV13" s="17">
        <v>0.180901480002056</v>
      </c>
      <c r="AW13" s="17">
        <v>9.6155913544203706E-2</v>
      </c>
      <c r="AX13" s="17">
        <v>9.5774160328448599E-2</v>
      </c>
      <c r="AY13" s="17">
        <v>9.8148801096571606E-2</v>
      </c>
    </row>
    <row r="14" spans="2:51" x14ac:dyDescent="0.35">
      <c r="B14" s="18" t="s">
        <v>72</v>
      </c>
      <c r="C14" s="17">
        <v>4.9884095204849099E-2</v>
      </c>
      <c r="D14" s="17">
        <v>3.8273321763953101E-2</v>
      </c>
      <c r="E14" s="17">
        <v>6.0855129144627901E-2</v>
      </c>
      <c r="F14" s="17"/>
      <c r="G14" s="17">
        <v>5.7762220697108499E-2</v>
      </c>
      <c r="H14" s="17">
        <v>7.1684619632808297E-2</v>
      </c>
      <c r="I14" s="17">
        <v>2.8284552083736699E-2</v>
      </c>
      <c r="J14" s="17">
        <v>5.2748620154460198E-2</v>
      </c>
      <c r="K14" s="17">
        <v>3.0074850873827101E-2</v>
      </c>
      <c r="L14" s="17">
        <v>5.5596809000892797E-2</v>
      </c>
      <c r="M14" s="17"/>
      <c r="N14" s="17">
        <v>3.7048567097160499E-2</v>
      </c>
      <c r="O14" s="17">
        <v>5.5954573427410399E-2</v>
      </c>
      <c r="P14" s="17">
        <v>4.4086343054574699E-2</v>
      </c>
      <c r="Q14" s="17">
        <v>6.2615248157773903E-2</v>
      </c>
      <c r="R14" s="17"/>
      <c r="S14" s="17">
        <v>2.0535928344934201E-2</v>
      </c>
      <c r="T14" s="17">
        <v>3.2316633109229401E-2</v>
      </c>
      <c r="U14" s="17">
        <v>3.4246617552724401E-2</v>
      </c>
      <c r="V14" s="17">
        <v>0.13359492512755899</v>
      </c>
      <c r="W14" s="17">
        <v>5.5808654203495699E-2</v>
      </c>
      <c r="X14" s="17">
        <v>5.8352151054538802E-2</v>
      </c>
      <c r="Y14" s="17">
        <v>7.04226908713321E-2</v>
      </c>
      <c r="Z14" s="17">
        <v>3.7606294034254702E-2</v>
      </c>
      <c r="AA14" s="17">
        <v>3.9034505456616901E-2</v>
      </c>
      <c r="AB14" s="17">
        <v>6.7260312533533706E-2</v>
      </c>
      <c r="AC14" s="17">
        <v>0</v>
      </c>
      <c r="AD14" s="17">
        <v>0</v>
      </c>
      <c r="AE14" s="17"/>
      <c r="AF14" s="17">
        <v>5.2578166169679898E-2</v>
      </c>
      <c r="AG14" s="17">
        <v>4.8172576130207603E-2</v>
      </c>
      <c r="AH14" s="17">
        <v>5.1667597961722898E-2</v>
      </c>
      <c r="AI14" s="17"/>
      <c r="AJ14" s="17">
        <v>5.13950885978589E-2</v>
      </c>
      <c r="AK14" s="17">
        <v>2.5732090545776999E-2</v>
      </c>
      <c r="AL14" s="17">
        <v>0</v>
      </c>
      <c r="AM14" s="17">
        <v>0</v>
      </c>
      <c r="AN14" s="17">
        <v>8.6877756782326898E-2</v>
      </c>
      <c r="AO14" s="17"/>
      <c r="AP14" s="17">
        <v>3.59341137458421E-2</v>
      </c>
      <c r="AQ14" s="17">
        <v>2.9361890673588398E-2</v>
      </c>
      <c r="AR14" s="17">
        <v>0</v>
      </c>
      <c r="AS14" s="17"/>
      <c r="AT14" s="17">
        <v>4.9915178322511203E-2</v>
      </c>
      <c r="AU14" s="17">
        <v>6.7526810784076893E-2</v>
      </c>
      <c r="AV14" s="17">
        <v>5.7139221381012503E-2</v>
      </c>
      <c r="AW14" s="17">
        <v>3.23602113159243E-2</v>
      </c>
      <c r="AX14" s="17">
        <v>2.9660923309273699E-2</v>
      </c>
      <c r="AY14" s="17">
        <v>9.8653757419282506E-2</v>
      </c>
    </row>
    <row r="15" spans="2:51" x14ac:dyDescent="0.35">
      <c r="B15" s="31" t="s">
        <v>387</v>
      </c>
      <c r="C15" s="20">
        <v>0.45745926789728503</v>
      </c>
      <c r="D15" s="20">
        <v>0.455218592872979</v>
      </c>
      <c r="E15" s="20">
        <v>0.45940032058352398</v>
      </c>
      <c r="F15" s="20"/>
      <c r="G15" s="20">
        <v>0.37095387797491602</v>
      </c>
      <c r="H15" s="20">
        <v>0.55943832955342998</v>
      </c>
      <c r="I15" s="20">
        <v>0.50589991353955999</v>
      </c>
      <c r="J15" s="20">
        <v>0.37150567790234001</v>
      </c>
      <c r="K15" s="20">
        <v>0.483288961327696</v>
      </c>
      <c r="L15" s="20">
        <v>0.45410968161017401</v>
      </c>
      <c r="M15" s="20"/>
      <c r="N15" s="20">
        <v>0.43886923548739798</v>
      </c>
      <c r="O15" s="20">
        <v>0.51415812954280404</v>
      </c>
      <c r="P15" s="20">
        <v>0.40870225689364997</v>
      </c>
      <c r="Q15" s="20">
        <v>0.45615301875072201</v>
      </c>
      <c r="R15" s="20"/>
      <c r="S15" s="20">
        <v>0.505276030477669</v>
      </c>
      <c r="T15" s="20">
        <v>0.459183293347521</v>
      </c>
      <c r="U15" s="20">
        <v>0.43470566133123401</v>
      </c>
      <c r="V15" s="20">
        <v>0.38791029897234502</v>
      </c>
      <c r="W15" s="20">
        <v>0.46238502544561</v>
      </c>
      <c r="X15" s="20">
        <v>0.42406915019420999</v>
      </c>
      <c r="Y15" s="20">
        <v>0.37179217833072498</v>
      </c>
      <c r="Z15" s="20">
        <v>0.53899288544346802</v>
      </c>
      <c r="AA15" s="20">
        <v>0.51749569588345801</v>
      </c>
      <c r="AB15" s="20">
        <v>0.491157309024504</v>
      </c>
      <c r="AC15" s="20">
        <v>0.50937328396458104</v>
      </c>
      <c r="AD15" s="20">
        <v>0.33449967528566799</v>
      </c>
      <c r="AE15" s="20"/>
      <c r="AF15" s="20">
        <v>0.40477206942893501</v>
      </c>
      <c r="AG15" s="20">
        <v>0.504172415008866</v>
      </c>
      <c r="AH15" s="20">
        <v>0.54032296404161595</v>
      </c>
      <c r="AI15" s="20"/>
      <c r="AJ15" s="20">
        <v>0.44707982048787598</v>
      </c>
      <c r="AK15" s="20">
        <v>0.53653719355116203</v>
      </c>
      <c r="AL15" s="20">
        <v>0.44561536315611799</v>
      </c>
      <c r="AM15" s="20">
        <v>0.40488232456828599</v>
      </c>
      <c r="AN15" s="20">
        <v>0.44911412652958399</v>
      </c>
      <c r="AO15" s="20"/>
      <c r="AP15" s="20">
        <v>0.52135415281090902</v>
      </c>
      <c r="AQ15" s="20">
        <v>0.51888996731468295</v>
      </c>
      <c r="AR15" s="20">
        <v>0.56538708851211805</v>
      </c>
      <c r="AS15" s="20"/>
      <c r="AT15" s="20">
        <v>0.43756043429778602</v>
      </c>
      <c r="AU15" s="20">
        <v>0.43148365142984302</v>
      </c>
      <c r="AV15" s="20">
        <v>0.50867870857695097</v>
      </c>
      <c r="AW15" s="20">
        <v>0.57808565745557206</v>
      </c>
      <c r="AX15" s="20">
        <v>0.471101514476302</v>
      </c>
      <c r="AY15" s="20">
        <v>0.34441619758653402</v>
      </c>
    </row>
    <row r="16" spans="2:51" x14ac:dyDescent="0.35">
      <c r="B16" s="18" t="s">
        <v>388</v>
      </c>
      <c r="C16" s="20">
        <v>0.23817619231485199</v>
      </c>
      <c r="D16" s="20">
        <v>0.25329657169815301</v>
      </c>
      <c r="E16" s="20">
        <v>0.222765342533922</v>
      </c>
      <c r="F16" s="20"/>
      <c r="G16" s="20">
        <v>0.23661565757644201</v>
      </c>
      <c r="H16" s="20">
        <v>0.17770915086787001</v>
      </c>
      <c r="I16" s="20">
        <v>0.20481412019765299</v>
      </c>
      <c r="J16" s="20">
        <v>0.30281009921303997</v>
      </c>
      <c r="K16" s="20">
        <v>0.22535391635461199</v>
      </c>
      <c r="L16" s="20">
        <v>0.26182565033437499</v>
      </c>
      <c r="M16" s="20"/>
      <c r="N16" s="20">
        <v>0.20475385570374</v>
      </c>
      <c r="O16" s="20">
        <v>0.21193849931580599</v>
      </c>
      <c r="P16" s="20">
        <v>0.33082471548208903</v>
      </c>
      <c r="Q16" s="20">
        <v>0.22885117683968101</v>
      </c>
      <c r="R16" s="20"/>
      <c r="S16" s="20">
        <v>0.205475113740932</v>
      </c>
      <c r="T16" s="20">
        <v>0.29267901371951999</v>
      </c>
      <c r="U16" s="20">
        <v>0.23786246720564799</v>
      </c>
      <c r="V16" s="20">
        <v>0.17153455090471101</v>
      </c>
      <c r="W16" s="20">
        <v>0.20219271245354201</v>
      </c>
      <c r="X16" s="20">
        <v>0.17836526041422901</v>
      </c>
      <c r="Y16" s="20">
        <v>0.36216121668762002</v>
      </c>
      <c r="Z16" s="20">
        <v>0.27079986619221802</v>
      </c>
      <c r="AA16" s="20">
        <v>0.24125415146118001</v>
      </c>
      <c r="AB16" s="20">
        <v>0.207266416489056</v>
      </c>
      <c r="AC16" s="20">
        <v>0.28884117783164198</v>
      </c>
      <c r="AD16" s="20">
        <v>0.26084098708481601</v>
      </c>
      <c r="AE16" s="20"/>
      <c r="AF16" s="20">
        <v>0.29027093661720799</v>
      </c>
      <c r="AG16" s="20">
        <v>0.19214007913487799</v>
      </c>
      <c r="AH16" s="20">
        <v>0.20193780956311999</v>
      </c>
      <c r="AI16" s="20"/>
      <c r="AJ16" s="20">
        <v>0.25761031561306102</v>
      </c>
      <c r="AK16" s="20">
        <v>0.22898213740738199</v>
      </c>
      <c r="AL16" s="20">
        <v>0.260795994631143</v>
      </c>
      <c r="AM16" s="20">
        <v>0.39604837408386001</v>
      </c>
      <c r="AN16" s="20">
        <v>0.16389247437266499</v>
      </c>
      <c r="AO16" s="20"/>
      <c r="AP16" s="20">
        <v>0.19556536175358799</v>
      </c>
      <c r="AQ16" s="20">
        <v>0.21597975371349901</v>
      </c>
      <c r="AR16" s="20">
        <v>0.23749507772824699</v>
      </c>
      <c r="AS16" s="20"/>
      <c r="AT16" s="20">
        <v>0.248025191063067</v>
      </c>
      <c r="AU16" s="20">
        <v>0.226137625740987</v>
      </c>
      <c r="AV16" s="20">
        <v>0.29448616206975903</v>
      </c>
      <c r="AW16" s="20">
        <v>0.229081138355373</v>
      </c>
      <c r="AX16" s="20">
        <v>0.19417811664940701</v>
      </c>
      <c r="AY16" s="20">
        <v>0.303778986299164</v>
      </c>
    </row>
    <row r="17" spans="2:51" x14ac:dyDescent="0.35">
      <c r="B17" s="18" t="s">
        <v>86</v>
      </c>
      <c r="C17" s="21">
        <v>0.21928307558243301</v>
      </c>
      <c r="D17" s="21">
        <v>0.20192202117482599</v>
      </c>
      <c r="E17" s="21">
        <v>0.23663497804960201</v>
      </c>
      <c r="F17" s="21"/>
      <c r="G17" s="21">
        <v>0.13433822039847401</v>
      </c>
      <c r="H17" s="21">
        <v>0.38172917868556</v>
      </c>
      <c r="I17" s="21">
        <v>0.30108579334190699</v>
      </c>
      <c r="J17" s="21">
        <v>6.8695578689300305E-2</v>
      </c>
      <c r="K17" s="21">
        <v>0.257935044973084</v>
      </c>
      <c r="L17" s="21">
        <v>0.19228403127579899</v>
      </c>
      <c r="M17" s="21"/>
      <c r="N17" s="21">
        <v>0.23411537978365701</v>
      </c>
      <c r="O17" s="21">
        <v>0.30221963022699899</v>
      </c>
      <c r="P17" s="21">
        <v>7.7877541411561196E-2</v>
      </c>
      <c r="Q17" s="21">
        <v>0.227301841911041</v>
      </c>
      <c r="R17" s="21"/>
      <c r="S17" s="21">
        <v>0.29980091673673698</v>
      </c>
      <c r="T17" s="21">
        <v>0.16650427962800099</v>
      </c>
      <c r="U17" s="21">
        <v>0.19684319412558601</v>
      </c>
      <c r="V17" s="21">
        <v>0.21637574806763299</v>
      </c>
      <c r="W17" s="21">
        <v>0.26019231299206802</v>
      </c>
      <c r="X17" s="21">
        <v>0.24570388977998101</v>
      </c>
      <c r="Y17" s="21">
        <v>9.6309616431046706E-3</v>
      </c>
      <c r="Z17" s="21">
        <v>0.268193019251251</v>
      </c>
      <c r="AA17" s="21">
        <v>0.276241544422278</v>
      </c>
      <c r="AB17" s="21">
        <v>0.28389089253544803</v>
      </c>
      <c r="AC17" s="21">
        <v>0.220532106132938</v>
      </c>
      <c r="AD17" s="21">
        <v>7.3658688200852099E-2</v>
      </c>
      <c r="AE17" s="21"/>
      <c r="AF17" s="21">
        <v>0.114501132811727</v>
      </c>
      <c r="AG17" s="21">
        <v>0.31203233587398699</v>
      </c>
      <c r="AH17" s="21">
        <v>0.33838515447849499</v>
      </c>
      <c r="AI17" s="21"/>
      <c r="AJ17" s="21">
        <v>0.18946950487481601</v>
      </c>
      <c r="AK17" s="21">
        <v>0.30755505614377998</v>
      </c>
      <c r="AL17" s="21">
        <v>0.18481936852497499</v>
      </c>
      <c r="AM17" s="21">
        <v>8.8339504844255293E-3</v>
      </c>
      <c r="AN17" s="21">
        <v>0.28522165215691903</v>
      </c>
      <c r="AO17" s="21"/>
      <c r="AP17" s="21">
        <v>0.325788791057321</v>
      </c>
      <c r="AQ17" s="21">
        <v>0.30291021360118298</v>
      </c>
      <c r="AR17" s="21">
        <v>0.32789201078387098</v>
      </c>
      <c r="AS17" s="21"/>
      <c r="AT17" s="21">
        <v>0.18953524323471899</v>
      </c>
      <c r="AU17" s="21">
        <v>0.20534602568885599</v>
      </c>
      <c r="AV17" s="21">
        <v>0.21419254650719199</v>
      </c>
      <c r="AW17" s="21">
        <v>0.34900451910019897</v>
      </c>
      <c r="AX17" s="21">
        <v>0.27692339782689501</v>
      </c>
      <c r="AY17" s="21">
        <v>4.0637211287369697E-2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8.1141705205412307E-2</v>
      </c>
      <c r="D9" s="17">
        <v>9.2056247615722606E-2</v>
      </c>
      <c r="E9" s="17">
        <v>7.1496788151403895E-2</v>
      </c>
      <c r="F9" s="17"/>
      <c r="G9" s="17">
        <v>0.14149726361242501</v>
      </c>
      <c r="H9" s="17">
        <v>0.12757832674295899</v>
      </c>
      <c r="I9" s="17">
        <v>9.0484058101208006E-2</v>
      </c>
      <c r="J9" s="17">
        <v>4.7238871882890797E-2</v>
      </c>
      <c r="K9" s="17">
        <v>9.6769518273593397E-2</v>
      </c>
      <c r="L9" s="17">
        <v>2.42383890557069E-2</v>
      </c>
      <c r="M9" s="17"/>
      <c r="N9" s="17">
        <v>9.20091311972078E-2</v>
      </c>
      <c r="O9" s="17">
        <v>9.4042772613615003E-2</v>
      </c>
      <c r="P9" s="17">
        <v>8.9905634002836701E-2</v>
      </c>
      <c r="Q9" s="17">
        <v>4.7861405840491297E-2</v>
      </c>
      <c r="R9" s="17"/>
      <c r="S9" s="17">
        <v>7.7636805206467499E-2</v>
      </c>
      <c r="T9" s="17">
        <v>4.4373258324892403E-2</v>
      </c>
      <c r="U9" s="17">
        <v>5.0783295917419098E-2</v>
      </c>
      <c r="V9" s="17">
        <v>5.1145466181803899E-2</v>
      </c>
      <c r="W9" s="17">
        <v>9.6591967847039606E-2</v>
      </c>
      <c r="X9" s="17">
        <v>0.11685017758126399</v>
      </c>
      <c r="Y9" s="17">
        <v>6.1027416454591102E-2</v>
      </c>
      <c r="Z9" s="17">
        <v>0.115278569874501</v>
      </c>
      <c r="AA9" s="17">
        <v>9.4197227485936105E-2</v>
      </c>
      <c r="AB9" s="17">
        <v>0.116616766209304</v>
      </c>
      <c r="AC9" s="17">
        <v>0.102753554217709</v>
      </c>
      <c r="AD9" s="17">
        <v>0.138450659542767</v>
      </c>
      <c r="AE9" s="17"/>
      <c r="AF9" s="17">
        <v>8.2462157100349306E-2</v>
      </c>
      <c r="AG9" s="17">
        <v>7.5562250894278496E-2</v>
      </c>
      <c r="AH9" s="17">
        <v>4.9034019776909799E-2</v>
      </c>
      <c r="AI9" s="17"/>
      <c r="AJ9" s="17">
        <v>6.0791496232807898E-2</v>
      </c>
      <c r="AK9" s="17">
        <v>0.10994662292702199</v>
      </c>
      <c r="AL9" s="17">
        <v>5.7536028501390203E-2</v>
      </c>
      <c r="AM9" s="17">
        <v>0</v>
      </c>
      <c r="AN9" s="17">
        <v>4.8586052861060797E-2</v>
      </c>
      <c r="AO9" s="17"/>
      <c r="AP9" s="17">
        <v>5.1699211146006098E-2</v>
      </c>
      <c r="AQ9" s="17">
        <v>0.11235875690918901</v>
      </c>
      <c r="AR9" s="17">
        <v>5.7832577491667397E-2</v>
      </c>
      <c r="AS9" s="17"/>
      <c r="AT9" s="17">
        <v>8.9582039838054697E-2</v>
      </c>
      <c r="AU9" s="17">
        <v>4.2070099487753497E-2</v>
      </c>
      <c r="AV9" s="17">
        <v>0.138044762806182</v>
      </c>
      <c r="AW9" s="17">
        <v>0.113504357783273</v>
      </c>
      <c r="AX9" s="17">
        <v>7.6119172853177E-2</v>
      </c>
      <c r="AY9" s="17">
        <v>4.3687164558733699E-2</v>
      </c>
    </row>
    <row r="10" spans="2:51" x14ac:dyDescent="0.35">
      <c r="B10" s="18" t="s">
        <v>383</v>
      </c>
      <c r="C10" s="17">
        <v>0.28372520087724201</v>
      </c>
      <c r="D10" s="17">
        <v>0.244676305212949</v>
      </c>
      <c r="E10" s="17">
        <v>0.31871423664103199</v>
      </c>
      <c r="F10" s="17"/>
      <c r="G10" s="17">
        <v>0.30795270968264099</v>
      </c>
      <c r="H10" s="17">
        <v>0.29282547595818798</v>
      </c>
      <c r="I10" s="17">
        <v>0.331010603022872</v>
      </c>
      <c r="J10" s="17">
        <v>0.25689253453409899</v>
      </c>
      <c r="K10" s="17">
        <v>0.25536631181337899</v>
      </c>
      <c r="L10" s="17">
        <v>0.26942215840675199</v>
      </c>
      <c r="M10" s="17"/>
      <c r="N10" s="17">
        <v>0.30833889190330199</v>
      </c>
      <c r="O10" s="17">
        <v>0.30677870300294702</v>
      </c>
      <c r="P10" s="17">
        <v>0.251794792216334</v>
      </c>
      <c r="Q10" s="17">
        <v>0.25640948524798102</v>
      </c>
      <c r="R10" s="17"/>
      <c r="S10" s="17">
        <v>0.34994560867760099</v>
      </c>
      <c r="T10" s="17">
        <v>0.256198800489013</v>
      </c>
      <c r="U10" s="17">
        <v>0.38012971286459901</v>
      </c>
      <c r="V10" s="17">
        <v>0.31152136914718098</v>
      </c>
      <c r="W10" s="17">
        <v>0.26172176878495101</v>
      </c>
      <c r="X10" s="17">
        <v>0.25483512061392299</v>
      </c>
      <c r="Y10" s="17">
        <v>0.227542084958018</v>
      </c>
      <c r="Z10" s="17">
        <v>0.197734515317086</v>
      </c>
      <c r="AA10" s="17">
        <v>0.287161070487154</v>
      </c>
      <c r="AB10" s="17">
        <v>0.19255897138531899</v>
      </c>
      <c r="AC10" s="17">
        <v>0.31522631152573299</v>
      </c>
      <c r="AD10" s="17">
        <v>0.33612637533557799</v>
      </c>
      <c r="AE10" s="17"/>
      <c r="AF10" s="17">
        <v>0.21576532782244301</v>
      </c>
      <c r="AG10" s="17">
        <v>0.339589120747877</v>
      </c>
      <c r="AH10" s="17">
        <v>0.28621291060544002</v>
      </c>
      <c r="AI10" s="17"/>
      <c r="AJ10" s="17">
        <v>0.22683159769611499</v>
      </c>
      <c r="AK10" s="17">
        <v>0.35218612593054599</v>
      </c>
      <c r="AL10" s="17">
        <v>0.24153882125480999</v>
      </c>
      <c r="AM10" s="17">
        <v>0.20432031216614199</v>
      </c>
      <c r="AN10" s="17">
        <v>0.30071087723106998</v>
      </c>
      <c r="AO10" s="17"/>
      <c r="AP10" s="17">
        <v>0.27817725129097798</v>
      </c>
      <c r="AQ10" s="17">
        <v>0.38532864441012399</v>
      </c>
      <c r="AR10" s="17">
        <v>0.25666209373689403</v>
      </c>
      <c r="AS10" s="17"/>
      <c r="AT10" s="17">
        <v>0.25657025911652198</v>
      </c>
      <c r="AU10" s="17">
        <v>0.24235631360756599</v>
      </c>
      <c r="AV10" s="17">
        <v>0.32803944671874602</v>
      </c>
      <c r="AW10" s="17">
        <v>0.41909140316653898</v>
      </c>
      <c r="AX10" s="17">
        <v>0.29828859885855702</v>
      </c>
      <c r="AY10" s="17">
        <v>0.313408540922053</v>
      </c>
    </row>
    <row r="11" spans="2:51" x14ac:dyDescent="0.35">
      <c r="B11" s="18" t="s">
        <v>384</v>
      </c>
      <c r="C11" s="17">
        <v>0.28904572345310903</v>
      </c>
      <c r="D11" s="17">
        <v>0.27794405872094102</v>
      </c>
      <c r="E11" s="17">
        <v>0.30079536621659397</v>
      </c>
      <c r="F11" s="17"/>
      <c r="G11" s="17">
        <v>0.28591775212546</v>
      </c>
      <c r="H11" s="17">
        <v>0.25446681767727403</v>
      </c>
      <c r="I11" s="17">
        <v>0.30782541507248001</v>
      </c>
      <c r="J11" s="17">
        <v>0.284644038819236</v>
      </c>
      <c r="K11" s="17">
        <v>0.28790020430329599</v>
      </c>
      <c r="L11" s="17">
        <v>0.30569204178999099</v>
      </c>
      <c r="M11" s="17"/>
      <c r="N11" s="17">
        <v>0.30891697945503799</v>
      </c>
      <c r="O11" s="17">
        <v>0.26993719027551799</v>
      </c>
      <c r="P11" s="17">
        <v>0.27091897723338398</v>
      </c>
      <c r="Q11" s="17">
        <v>0.30348229548561501</v>
      </c>
      <c r="R11" s="17"/>
      <c r="S11" s="17">
        <v>0.26865300181197699</v>
      </c>
      <c r="T11" s="17">
        <v>0.32518078002460798</v>
      </c>
      <c r="U11" s="17">
        <v>0.248559106172758</v>
      </c>
      <c r="V11" s="17">
        <v>0.30974642435091898</v>
      </c>
      <c r="W11" s="17">
        <v>0.31847869366341602</v>
      </c>
      <c r="X11" s="17">
        <v>0.31075775183710502</v>
      </c>
      <c r="Y11" s="17">
        <v>0.29729753717410001</v>
      </c>
      <c r="Z11" s="17">
        <v>0.37655221325888899</v>
      </c>
      <c r="AA11" s="17">
        <v>0.29573201083035</v>
      </c>
      <c r="AB11" s="17">
        <v>0.18145609585146699</v>
      </c>
      <c r="AC11" s="17">
        <v>0.317340306389232</v>
      </c>
      <c r="AD11" s="17">
        <v>0.273473697489236</v>
      </c>
      <c r="AE11" s="17"/>
      <c r="AF11" s="17">
        <v>0.27993757622647503</v>
      </c>
      <c r="AG11" s="17">
        <v>0.28946673144326102</v>
      </c>
      <c r="AH11" s="17">
        <v>0.33952468863646901</v>
      </c>
      <c r="AI11" s="17"/>
      <c r="AJ11" s="17">
        <v>0.28951852913366599</v>
      </c>
      <c r="AK11" s="17">
        <v>0.31153589182858399</v>
      </c>
      <c r="AL11" s="17">
        <v>0.36426283628681899</v>
      </c>
      <c r="AM11" s="17">
        <v>0.199069301347854</v>
      </c>
      <c r="AN11" s="17">
        <v>0.29425086846003301</v>
      </c>
      <c r="AO11" s="17"/>
      <c r="AP11" s="17">
        <v>0.29745647339064601</v>
      </c>
      <c r="AQ11" s="17">
        <v>0.26294241635110899</v>
      </c>
      <c r="AR11" s="17">
        <v>0.37769175118776099</v>
      </c>
      <c r="AS11" s="17"/>
      <c r="AT11" s="17">
        <v>0.27826916286001002</v>
      </c>
      <c r="AU11" s="17">
        <v>0.35449385908759701</v>
      </c>
      <c r="AV11" s="17">
        <v>0.17145592377869801</v>
      </c>
      <c r="AW11" s="17">
        <v>0.23646610594169901</v>
      </c>
      <c r="AX11" s="17">
        <v>0.32595341772483399</v>
      </c>
      <c r="AY11" s="17">
        <v>0.20987333080109699</v>
      </c>
    </row>
    <row r="12" spans="2:51" x14ac:dyDescent="0.35">
      <c r="B12" s="18" t="s">
        <v>385</v>
      </c>
      <c r="C12" s="17">
        <v>0.131919697779913</v>
      </c>
      <c r="D12" s="17">
        <v>0.142659174512173</v>
      </c>
      <c r="E12" s="17">
        <v>0.12270129909862799</v>
      </c>
      <c r="F12" s="17"/>
      <c r="G12" s="17">
        <v>0.129761697170479</v>
      </c>
      <c r="H12" s="17">
        <v>7.1262634295789204E-2</v>
      </c>
      <c r="I12" s="17">
        <v>9.80349765747935E-2</v>
      </c>
      <c r="J12" s="17">
        <v>0.15281274221552699</v>
      </c>
      <c r="K12" s="17">
        <v>0.19224907042827399</v>
      </c>
      <c r="L12" s="17">
        <v>0.14392063047363199</v>
      </c>
      <c r="M12" s="17"/>
      <c r="N12" s="17">
        <v>0.14882782381239501</v>
      </c>
      <c r="O12" s="17">
        <v>9.8534049285071604E-2</v>
      </c>
      <c r="P12" s="17">
        <v>0.15867074297412501</v>
      </c>
      <c r="Q12" s="17">
        <v>0.12963089633393399</v>
      </c>
      <c r="R12" s="17"/>
      <c r="S12" s="17">
        <v>0.12034971856286</v>
      </c>
      <c r="T12" s="17">
        <v>0.17475310983154199</v>
      </c>
      <c r="U12" s="17">
        <v>0.11996524418250901</v>
      </c>
      <c r="V12" s="17">
        <v>9.3791804762601905E-2</v>
      </c>
      <c r="W12" s="17">
        <v>0.13745126896146601</v>
      </c>
      <c r="X12" s="17">
        <v>0.16488727157935901</v>
      </c>
      <c r="Y12" s="17">
        <v>0.133556255702727</v>
      </c>
      <c r="Z12" s="17">
        <v>7.8754563613883694E-2</v>
      </c>
      <c r="AA12" s="17">
        <v>8.9303975142449907E-2</v>
      </c>
      <c r="AB12" s="17">
        <v>0.223259464948313</v>
      </c>
      <c r="AC12" s="17">
        <v>0.11815176907189701</v>
      </c>
      <c r="AD12" s="17">
        <v>0</v>
      </c>
      <c r="AE12" s="17"/>
      <c r="AF12" s="17">
        <v>0.14945313083879999</v>
      </c>
      <c r="AG12" s="17">
        <v>0.115071761624559</v>
      </c>
      <c r="AH12" s="17">
        <v>0.146733123827716</v>
      </c>
      <c r="AI12" s="17"/>
      <c r="AJ12" s="17">
        <v>0.165735539051414</v>
      </c>
      <c r="AK12" s="17">
        <v>9.1467287864571201E-2</v>
      </c>
      <c r="AL12" s="17">
        <v>0.18142328059718399</v>
      </c>
      <c r="AM12" s="17">
        <v>0.39604837408386001</v>
      </c>
      <c r="AN12" s="17">
        <v>0.103840767667792</v>
      </c>
      <c r="AO12" s="17"/>
      <c r="AP12" s="17">
        <v>0.13739486664342401</v>
      </c>
      <c r="AQ12" s="17">
        <v>0.122180013537729</v>
      </c>
      <c r="AR12" s="17">
        <v>0.13293629162350801</v>
      </c>
      <c r="AS12" s="17"/>
      <c r="AT12" s="17">
        <v>0.158556960200123</v>
      </c>
      <c r="AU12" s="17">
        <v>0.13073394150562301</v>
      </c>
      <c r="AV12" s="17">
        <v>9.7792061695324894E-2</v>
      </c>
      <c r="AW12" s="17">
        <v>8.7992011273639703E-2</v>
      </c>
      <c r="AX12" s="17">
        <v>0.115629397168709</v>
      </c>
      <c r="AY12" s="17">
        <v>0.14214314156653399</v>
      </c>
    </row>
    <row r="13" spans="2:51" x14ac:dyDescent="0.35">
      <c r="B13" s="18" t="s">
        <v>386</v>
      </c>
      <c r="C13" s="17">
        <v>0.15787603640020201</v>
      </c>
      <c r="D13" s="17">
        <v>0.19055254486071799</v>
      </c>
      <c r="E13" s="17">
        <v>0.12585094718491299</v>
      </c>
      <c r="F13" s="17"/>
      <c r="G13" s="17">
        <v>7.7327427661453896E-2</v>
      </c>
      <c r="H13" s="17">
        <v>0.17584158485427701</v>
      </c>
      <c r="I13" s="17">
        <v>0.14413555806016401</v>
      </c>
      <c r="J13" s="17">
        <v>0.19034640830792901</v>
      </c>
      <c r="K13" s="17">
        <v>0.13871728827788599</v>
      </c>
      <c r="L13" s="17">
        <v>0.18871609572036499</v>
      </c>
      <c r="M13" s="17"/>
      <c r="N13" s="17">
        <v>0.11014700556643101</v>
      </c>
      <c r="O13" s="17">
        <v>0.17611983865960701</v>
      </c>
      <c r="P13" s="17">
        <v>0.15813952738938999</v>
      </c>
      <c r="Q13" s="17">
        <v>0.18722875522124099</v>
      </c>
      <c r="R13" s="17"/>
      <c r="S13" s="17">
        <v>0.152635739528139</v>
      </c>
      <c r="T13" s="17">
        <v>0.15797361563852999</v>
      </c>
      <c r="U13" s="17">
        <v>0.14803148113596701</v>
      </c>
      <c r="V13" s="17">
        <v>0.102392379872158</v>
      </c>
      <c r="W13" s="17">
        <v>0.147644064845495</v>
      </c>
      <c r="X13" s="17">
        <v>0.113825199853248</v>
      </c>
      <c r="Y13" s="17">
        <v>0.17473537456399801</v>
      </c>
      <c r="Z13" s="17">
        <v>0.19407384390138599</v>
      </c>
      <c r="AA13" s="17">
        <v>0.20897961800694301</v>
      </c>
      <c r="AB13" s="17">
        <v>0.17519795313262701</v>
      </c>
      <c r="AC13" s="17">
        <v>0.14652805879542899</v>
      </c>
      <c r="AD13" s="17">
        <v>0.25194926763241898</v>
      </c>
      <c r="AE13" s="17"/>
      <c r="AF13" s="17">
        <v>0.22472639428522101</v>
      </c>
      <c r="AG13" s="17">
        <v>0.11691278143985701</v>
      </c>
      <c r="AH13" s="17">
        <v>0.11985620973450201</v>
      </c>
      <c r="AI13" s="17"/>
      <c r="AJ13" s="17">
        <v>0.20215140457786501</v>
      </c>
      <c r="AK13" s="17">
        <v>0.110587001365855</v>
      </c>
      <c r="AL13" s="17">
        <v>0.131903205439242</v>
      </c>
      <c r="AM13" s="17">
        <v>0.200562012402143</v>
      </c>
      <c r="AN13" s="17">
        <v>0.157330159145779</v>
      </c>
      <c r="AO13" s="17"/>
      <c r="AP13" s="17">
        <v>0.18386680133920799</v>
      </c>
      <c r="AQ13" s="17">
        <v>9.2949852289722398E-2</v>
      </c>
      <c r="AR13" s="17">
        <v>0.131430597097737</v>
      </c>
      <c r="AS13" s="17"/>
      <c r="AT13" s="17">
        <v>0.15558952593473099</v>
      </c>
      <c r="AU13" s="17">
        <v>0.151992949753782</v>
      </c>
      <c r="AV13" s="17">
        <v>0.20752858362003701</v>
      </c>
      <c r="AW13" s="17">
        <v>0.11176264706977999</v>
      </c>
      <c r="AX13" s="17">
        <v>0.15569903620511</v>
      </c>
      <c r="AY13" s="17">
        <v>0.23888561472608699</v>
      </c>
    </row>
    <row r="14" spans="2:51" x14ac:dyDescent="0.35">
      <c r="B14" s="18" t="s">
        <v>72</v>
      </c>
      <c r="C14" s="17">
        <v>5.6291636284120899E-2</v>
      </c>
      <c r="D14" s="17">
        <v>5.21116690774973E-2</v>
      </c>
      <c r="E14" s="17">
        <v>6.0441362707429801E-2</v>
      </c>
      <c r="F14" s="17"/>
      <c r="G14" s="17">
        <v>5.7543149747541301E-2</v>
      </c>
      <c r="H14" s="17">
        <v>7.8025160471512103E-2</v>
      </c>
      <c r="I14" s="17">
        <v>2.85093891684822E-2</v>
      </c>
      <c r="J14" s="17">
        <v>6.8065404240317595E-2</v>
      </c>
      <c r="K14" s="17">
        <v>2.8997606903572299E-2</v>
      </c>
      <c r="L14" s="17">
        <v>6.8010684553554496E-2</v>
      </c>
      <c r="M14" s="17"/>
      <c r="N14" s="17">
        <v>3.1760168065626003E-2</v>
      </c>
      <c r="O14" s="17">
        <v>5.4587446163241703E-2</v>
      </c>
      <c r="P14" s="17">
        <v>7.0570326183930096E-2</v>
      </c>
      <c r="Q14" s="17">
        <v>7.5387161870737601E-2</v>
      </c>
      <c r="R14" s="17"/>
      <c r="S14" s="17">
        <v>3.0779126212954401E-2</v>
      </c>
      <c r="T14" s="17">
        <v>4.1520435691414302E-2</v>
      </c>
      <c r="U14" s="17">
        <v>5.2531159726748503E-2</v>
      </c>
      <c r="V14" s="17">
        <v>0.13140255568533599</v>
      </c>
      <c r="W14" s="17">
        <v>3.8112235897632199E-2</v>
      </c>
      <c r="X14" s="17">
        <v>3.8844478535100098E-2</v>
      </c>
      <c r="Y14" s="17">
        <v>0.10584133114656499</v>
      </c>
      <c r="Z14" s="17">
        <v>3.7606294034254702E-2</v>
      </c>
      <c r="AA14" s="17">
        <v>2.4626098047166999E-2</v>
      </c>
      <c r="AB14" s="17">
        <v>0.110910748472969</v>
      </c>
      <c r="AC14" s="17">
        <v>0</v>
      </c>
      <c r="AD14" s="17">
        <v>0</v>
      </c>
      <c r="AE14" s="17"/>
      <c r="AF14" s="17">
        <v>4.76554137267119E-2</v>
      </c>
      <c r="AG14" s="17">
        <v>6.3397353850167995E-2</v>
      </c>
      <c r="AH14" s="17">
        <v>5.8639047418961802E-2</v>
      </c>
      <c r="AI14" s="17"/>
      <c r="AJ14" s="17">
        <v>5.4971433308132402E-2</v>
      </c>
      <c r="AK14" s="17">
        <v>2.4277070083421601E-2</v>
      </c>
      <c r="AL14" s="17">
        <v>2.33358279205549E-2</v>
      </c>
      <c r="AM14" s="17">
        <v>0</v>
      </c>
      <c r="AN14" s="17">
        <v>9.5281274634266194E-2</v>
      </c>
      <c r="AO14" s="17"/>
      <c r="AP14" s="17">
        <v>5.1405396189737801E-2</v>
      </c>
      <c r="AQ14" s="17">
        <v>2.4240316502127601E-2</v>
      </c>
      <c r="AR14" s="17">
        <v>4.3446688862432498E-2</v>
      </c>
      <c r="AS14" s="17"/>
      <c r="AT14" s="17">
        <v>6.1432052050560203E-2</v>
      </c>
      <c r="AU14" s="17">
        <v>7.8352836557678607E-2</v>
      </c>
      <c r="AV14" s="17">
        <v>5.7139221381012503E-2</v>
      </c>
      <c r="AW14" s="17">
        <v>3.1183474765069899E-2</v>
      </c>
      <c r="AX14" s="17">
        <v>2.8310377189613298E-2</v>
      </c>
      <c r="AY14" s="17">
        <v>5.2002207425495203E-2</v>
      </c>
    </row>
    <row r="15" spans="2:51" x14ac:dyDescent="0.35">
      <c r="B15" s="31" t="s">
        <v>387</v>
      </c>
      <c r="C15" s="20">
        <v>0.36486690608265498</v>
      </c>
      <c r="D15" s="20">
        <v>0.33673255282867198</v>
      </c>
      <c r="E15" s="20">
        <v>0.39021102479243602</v>
      </c>
      <c r="F15" s="20"/>
      <c r="G15" s="20">
        <v>0.44944997329506597</v>
      </c>
      <c r="H15" s="20">
        <v>0.42040380270114702</v>
      </c>
      <c r="I15" s="20">
        <v>0.42149466112408002</v>
      </c>
      <c r="J15" s="20">
        <v>0.30413140641698999</v>
      </c>
      <c r="K15" s="20">
        <v>0.35213583008697202</v>
      </c>
      <c r="L15" s="20">
        <v>0.29366054746245901</v>
      </c>
      <c r="M15" s="20"/>
      <c r="N15" s="20">
        <v>0.40034802310050899</v>
      </c>
      <c r="O15" s="20">
        <v>0.40082147561656201</v>
      </c>
      <c r="P15" s="20">
        <v>0.34170042621917102</v>
      </c>
      <c r="Q15" s="20">
        <v>0.304270891088472</v>
      </c>
      <c r="R15" s="20"/>
      <c r="S15" s="20">
        <v>0.42758241388406898</v>
      </c>
      <c r="T15" s="20">
        <v>0.30057205881390597</v>
      </c>
      <c r="U15" s="20">
        <v>0.43091300878201799</v>
      </c>
      <c r="V15" s="20">
        <v>0.36266683532898503</v>
      </c>
      <c r="W15" s="20">
        <v>0.35831373663199101</v>
      </c>
      <c r="X15" s="20">
        <v>0.37168529819518697</v>
      </c>
      <c r="Y15" s="20">
        <v>0.28856950141260901</v>
      </c>
      <c r="Z15" s="20">
        <v>0.31301308519158699</v>
      </c>
      <c r="AA15" s="20">
        <v>0.38135829797309001</v>
      </c>
      <c r="AB15" s="20">
        <v>0.30917573759462402</v>
      </c>
      <c r="AC15" s="20">
        <v>0.41797986574344198</v>
      </c>
      <c r="AD15" s="20">
        <v>0.47457703487834402</v>
      </c>
      <c r="AE15" s="20"/>
      <c r="AF15" s="20">
        <v>0.298227484922792</v>
      </c>
      <c r="AG15" s="20">
        <v>0.41515137164215599</v>
      </c>
      <c r="AH15" s="20">
        <v>0.33524693038234998</v>
      </c>
      <c r="AI15" s="20"/>
      <c r="AJ15" s="20">
        <v>0.28762309392892299</v>
      </c>
      <c r="AK15" s="20">
        <v>0.462132748857568</v>
      </c>
      <c r="AL15" s="20">
        <v>0.29907484975620002</v>
      </c>
      <c r="AM15" s="20">
        <v>0.20432031216614199</v>
      </c>
      <c r="AN15" s="20">
        <v>0.34929693009212998</v>
      </c>
      <c r="AO15" s="20"/>
      <c r="AP15" s="20">
        <v>0.32987646243698399</v>
      </c>
      <c r="AQ15" s="20">
        <v>0.49768740131931199</v>
      </c>
      <c r="AR15" s="20">
        <v>0.31449467122856101</v>
      </c>
      <c r="AS15" s="20"/>
      <c r="AT15" s="20">
        <v>0.346152298954576</v>
      </c>
      <c r="AU15" s="20">
        <v>0.28442641309532002</v>
      </c>
      <c r="AV15" s="20">
        <v>0.46608420952492802</v>
      </c>
      <c r="AW15" s="20">
        <v>0.53259576094981198</v>
      </c>
      <c r="AX15" s="20">
        <v>0.37440777171173401</v>
      </c>
      <c r="AY15" s="20">
        <v>0.35709570548078701</v>
      </c>
    </row>
    <row r="16" spans="2:51" x14ac:dyDescent="0.35">
      <c r="B16" s="18" t="s">
        <v>388</v>
      </c>
      <c r="C16" s="20">
        <v>0.28979573418011501</v>
      </c>
      <c r="D16" s="20">
        <v>0.33321171937289001</v>
      </c>
      <c r="E16" s="20">
        <v>0.24855224628354</v>
      </c>
      <c r="F16" s="20"/>
      <c r="G16" s="20">
        <v>0.20708912483193301</v>
      </c>
      <c r="H16" s="20">
        <v>0.247104219150067</v>
      </c>
      <c r="I16" s="20">
        <v>0.242170534634958</v>
      </c>
      <c r="J16" s="20">
        <v>0.34315915052345602</v>
      </c>
      <c r="K16" s="20">
        <v>0.33096635870615898</v>
      </c>
      <c r="L16" s="20">
        <v>0.33263672619399598</v>
      </c>
      <c r="M16" s="20"/>
      <c r="N16" s="20">
        <v>0.25897482937882699</v>
      </c>
      <c r="O16" s="20">
        <v>0.27465388794467899</v>
      </c>
      <c r="P16" s="20">
        <v>0.316810270363515</v>
      </c>
      <c r="Q16" s="20">
        <v>0.31685965155517498</v>
      </c>
      <c r="R16" s="20"/>
      <c r="S16" s="20">
        <v>0.272985458091</v>
      </c>
      <c r="T16" s="20">
        <v>0.33272672547007098</v>
      </c>
      <c r="U16" s="20">
        <v>0.26799672531847601</v>
      </c>
      <c r="V16" s="20">
        <v>0.19618418463476001</v>
      </c>
      <c r="W16" s="20">
        <v>0.285095333806961</v>
      </c>
      <c r="X16" s="20">
        <v>0.27871247143260802</v>
      </c>
      <c r="Y16" s="20">
        <v>0.30829163026672501</v>
      </c>
      <c r="Z16" s="20">
        <v>0.27282840751526899</v>
      </c>
      <c r="AA16" s="20">
        <v>0.29828359314939301</v>
      </c>
      <c r="AB16" s="20">
        <v>0.39845741808093998</v>
      </c>
      <c r="AC16" s="20">
        <v>0.26467982786732602</v>
      </c>
      <c r="AD16" s="20">
        <v>0.25194926763241898</v>
      </c>
      <c r="AE16" s="20"/>
      <c r="AF16" s="20">
        <v>0.37417952512402097</v>
      </c>
      <c r="AG16" s="20">
        <v>0.23198454306441499</v>
      </c>
      <c r="AH16" s="20">
        <v>0.26658933356221898</v>
      </c>
      <c r="AI16" s="20"/>
      <c r="AJ16" s="20">
        <v>0.36788694362927798</v>
      </c>
      <c r="AK16" s="20">
        <v>0.20205428923042601</v>
      </c>
      <c r="AL16" s="20">
        <v>0.31332648603642599</v>
      </c>
      <c r="AM16" s="20">
        <v>0.59661038648600395</v>
      </c>
      <c r="AN16" s="20">
        <v>0.26117092681357001</v>
      </c>
      <c r="AO16" s="20"/>
      <c r="AP16" s="20">
        <v>0.321261667982632</v>
      </c>
      <c r="AQ16" s="20">
        <v>0.215129865827452</v>
      </c>
      <c r="AR16" s="20">
        <v>0.26436688872124497</v>
      </c>
      <c r="AS16" s="20"/>
      <c r="AT16" s="20">
        <v>0.31414648613485402</v>
      </c>
      <c r="AU16" s="20">
        <v>0.28272689125940498</v>
      </c>
      <c r="AV16" s="20">
        <v>0.30532064531536202</v>
      </c>
      <c r="AW16" s="20">
        <v>0.19975465834341899</v>
      </c>
      <c r="AX16" s="20">
        <v>0.27132843337381901</v>
      </c>
      <c r="AY16" s="20">
        <v>0.38102875629262101</v>
      </c>
    </row>
    <row r="17" spans="2:51" x14ac:dyDescent="0.35">
      <c r="B17" s="18" t="s">
        <v>86</v>
      </c>
      <c r="C17" s="21">
        <v>7.5071171902539605E-2</v>
      </c>
      <c r="D17" s="21">
        <v>3.5208334557813E-3</v>
      </c>
      <c r="E17" s="21">
        <v>0.14165877850889599</v>
      </c>
      <c r="F17" s="21"/>
      <c r="G17" s="21">
        <v>0.24236084846313299</v>
      </c>
      <c r="H17" s="21">
        <v>0.17329958355108099</v>
      </c>
      <c r="I17" s="21">
        <v>0.17932412648912199</v>
      </c>
      <c r="J17" s="21">
        <v>-3.9027744106466103E-2</v>
      </c>
      <c r="K17" s="21">
        <v>2.11694713808128E-2</v>
      </c>
      <c r="L17" s="21">
        <v>-3.8976178731537997E-2</v>
      </c>
      <c r="M17" s="21"/>
      <c r="N17" s="21">
        <v>0.141373193721683</v>
      </c>
      <c r="O17" s="21">
        <v>0.12616758767188299</v>
      </c>
      <c r="P17" s="21">
        <v>2.48901558556563E-2</v>
      </c>
      <c r="Q17" s="21">
        <v>-1.2588760466703E-2</v>
      </c>
      <c r="R17" s="21"/>
      <c r="S17" s="21">
        <v>0.15459695579306901</v>
      </c>
      <c r="T17" s="21">
        <v>-3.2154666656165697E-2</v>
      </c>
      <c r="U17" s="21">
        <v>0.16291628346354201</v>
      </c>
      <c r="V17" s="21">
        <v>0.16648265069422499</v>
      </c>
      <c r="W17" s="21">
        <v>7.3218402825029394E-2</v>
      </c>
      <c r="X17" s="21">
        <v>9.2972826762579203E-2</v>
      </c>
      <c r="Y17" s="21">
        <v>-1.9722128854115398E-2</v>
      </c>
      <c r="Z17" s="21">
        <v>4.0184677676317698E-2</v>
      </c>
      <c r="AA17" s="21">
        <v>8.3074704823697096E-2</v>
      </c>
      <c r="AB17" s="21">
        <v>-8.9281680486315906E-2</v>
      </c>
      <c r="AC17" s="21">
        <v>0.15330003787611601</v>
      </c>
      <c r="AD17" s="21">
        <v>0.22262776724592501</v>
      </c>
      <c r="AE17" s="21"/>
      <c r="AF17" s="21">
        <v>-7.5952040201228893E-2</v>
      </c>
      <c r="AG17" s="21">
        <v>0.18316682857774</v>
      </c>
      <c r="AH17" s="21">
        <v>6.8657596820131395E-2</v>
      </c>
      <c r="AI17" s="21"/>
      <c r="AJ17" s="21">
        <v>-8.0263849700354703E-2</v>
      </c>
      <c r="AK17" s="21">
        <v>0.26007845962714199</v>
      </c>
      <c r="AL17" s="21">
        <v>-1.4251636280226699E-2</v>
      </c>
      <c r="AM17" s="21">
        <v>-0.39229007431986201</v>
      </c>
      <c r="AN17" s="21">
        <v>8.81260032785601E-2</v>
      </c>
      <c r="AO17" s="21"/>
      <c r="AP17" s="21">
        <v>8.6147944543518203E-3</v>
      </c>
      <c r="AQ17" s="21">
        <v>0.28255753549186102</v>
      </c>
      <c r="AR17" s="21">
        <v>5.0127782507316497E-2</v>
      </c>
      <c r="AS17" s="21"/>
      <c r="AT17" s="21">
        <v>3.2005812819722097E-2</v>
      </c>
      <c r="AU17" s="21">
        <v>1.6995218359146501E-3</v>
      </c>
      <c r="AV17" s="21">
        <v>0.160763564209566</v>
      </c>
      <c r="AW17" s="21">
        <v>0.33284110260639299</v>
      </c>
      <c r="AX17" s="21">
        <v>0.10307933833791499</v>
      </c>
      <c r="AY17" s="21">
        <v>-2.39330508118345E-2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0.166974059497355</v>
      </c>
      <c r="D9" s="17">
        <v>0.14610636305767999</v>
      </c>
      <c r="E9" s="17">
        <v>0.184581995111985</v>
      </c>
      <c r="F9" s="17"/>
      <c r="G9" s="17">
        <v>0.24608293985062299</v>
      </c>
      <c r="H9" s="17">
        <v>0.20190780082446999</v>
      </c>
      <c r="I9" s="17">
        <v>0.156903990109759</v>
      </c>
      <c r="J9" s="17">
        <v>0.21642521252796099</v>
      </c>
      <c r="K9" s="17">
        <v>0.127249167499393</v>
      </c>
      <c r="L9" s="17">
        <v>9.1243188152479393E-2</v>
      </c>
      <c r="M9" s="17"/>
      <c r="N9" s="17">
        <v>0.17534713229152499</v>
      </c>
      <c r="O9" s="17">
        <v>0.161347150713712</v>
      </c>
      <c r="P9" s="17">
        <v>0.14318370282284601</v>
      </c>
      <c r="Q9" s="17">
        <v>0.183267445076151</v>
      </c>
      <c r="R9" s="17"/>
      <c r="S9" s="17">
        <v>0.18559178012215899</v>
      </c>
      <c r="T9" s="17">
        <v>0.109177540639603</v>
      </c>
      <c r="U9" s="17">
        <v>0.211367013958012</v>
      </c>
      <c r="V9" s="17">
        <v>0.132554180071593</v>
      </c>
      <c r="W9" s="17">
        <v>0.19796296208244299</v>
      </c>
      <c r="X9" s="17">
        <v>0.182396373172067</v>
      </c>
      <c r="Y9" s="17">
        <v>0.17277489027130699</v>
      </c>
      <c r="Z9" s="17">
        <v>0.27567188006550503</v>
      </c>
      <c r="AA9" s="17">
        <v>0.17496601128320299</v>
      </c>
      <c r="AB9" s="17">
        <v>0.13632139461328499</v>
      </c>
      <c r="AC9" s="17">
        <v>0.169948843503549</v>
      </c>
      <c r="AD9" s="17">
        <v>0.12544071680386201</v>
      </c>
      <c r="AE9" s="17"/>
      <c r="AF9" s="17">
        <v>0.132059567452984</v>
      </c>
      <c r="AG9" s="17">
        <v>0.17293069624729801</v>
      </c>
      <c r="AH9" s="17">
        <v>0.23650049541163901</v>
      </c>
      <c r="AI9" s="17"/>
      <c r="AJ9" s="17">
        <v>0.14946034624253801</v>
      </c>
      <c r="AK9" s="17">
        <v>0.20164516791773601</v>
      </c>
      <c r="AL9" s="17">
        <v>0.108553157722987</v>
      </c>
      <c r="AM9" s="17">
        <v>0</v>
      </c>
      <c r="AN9" s="17">
        <v>0.14988975943711899</v>
      </c>
      <c r="AO9" s="17"/>
      <c r="AP9" s="17">
        <v>0.14882824481055301</v>
      </c>
      <c r="AQ9" s="17">
        <v>0.20067744503715501</v>
      </c>
      <c r="AR9" s="17">
        <v>0.18089128152157</v>
      </c>
      <c r="AS9" s="17"/>
      <c r="AT9" s="17">
        <v>0.146540386656907</v>
      </c>
      <c r="AU9" s="17">
        <v>0.142325404542335</v>
      </c>
      <c r="AV9" s="17">
        <v>0.29529898412184002</v>
      </c>
      <c r="AW9" s="17">
        <v>0.19023879046403999</v>
      </c>
      <c r="AX9" s="17">
        <v>0.175644736527235</v>
      </c>
      <c r="AY9" s="17">
        <v>0.13553976212327801</v>
      </c>
    </row>
    <row r="10" spans="2:51" x14ac:dyDescent="0.35">
      <c r="B10" s="18" t="s">
        <v>383</v>
      </c>
      <c r="C10" s="17">
        <v>0.38239027296282602</v>
      </c>
      <c r="D10" s="17">
        <v>0.37421351773908901</v>
      </c>
      <c r="E10" s="17">
        <v>0.38922319430184799</v>
      </c>
      <c r="F10" s="17"/>
      <c r="G10" s="17">
        <v>0.41438901860513599</v>
      </c>
      <c r="H10" s="17">
        <v>0.40079156055507498</v>
      </c>
      <c r="I10" s="17">
        <v>0.42408267484277301</v>
      </c>
      <c r="J10" s="17">
        <v>0.38194617340895598</v>
      </c>
      <c r="K10" s="17">
        <v>0.34494026819549201</v>
      </c>
      <c r="L10" s="17">
        <v>0.34649884673737502</v>
      </c>
      <c r="M10" s="17"/>
      <c r="N10" s="17">
        <v>0.36995599502339399</v>
      </c>
      <c r="O10" s="17">
        <v>0.43631301079341001</v>
      </c>
      <c r="P10" s="17">
        <v>0.366066522729805</v>
      </c>
      <c r="Q10" s="17">
        <v>0.35128459629566899</v>
      </c>
      <c r="R10" s="17"/>
      <c r="S10" s="17">
        <v>0.350906395331538</v>
      </c>
      <c r="T10" s="17">
        <v>0.419766054488523</v>
      </c>
      <c r="U10" s="17">
        <v>0.30506408999463402</v>
      </c>
      <c r="V10" s="17">
        <v>0.38976219796627098</v>
      </c>
      <c r="W10" s="17">
        <v>0.39552677859499002</v>
      </c>
      <c r="X10" s="17">
        <v>0.39709585294838301</v>
      </c>
      <c r="Y10" s="17">
        <v>0.43312297914043002</v>
      </c>
      <c r="Z10" s="17">
        <v>0.33724187948930401</v>
      </c>
      <c r="AA10" s="17">
        <v>0.34172790755837901</v>
      </c>
      <c r="AB10" s="17">
        <v>0.40700322191399402</v>
      </c>
      <c r="AC10" s="17">
        <v>0.42552653666885598</v>
      </c>
      <c r="AD10" s="17">
        <v>0.40052077556451698</v>
      </c>
      <c r="AE10" s="17"/>
      <c r="AF10" s="17">
        <v>0.34613384608307202</v>
      </c>
      <c r="AG10" s="17">
        <v>0.37231239390651</v>
      </c>
      <c r="AH10" s="17">
        <v>0.41931198686299598</v>
      </c>
      <c r="AI10" s="17"/>
      <c r="AJ10" s="17">
        <v>0.36570486590981399</v>
      </c>
      <c r="AK10" s="17">
        <v>0.41864873880750902</v>
      </c>
      <c r="AL10" s="17">
        <v>0.49335431582396799</v>
      </c>
      <c r="AM10" s="17">
        <v>0.40338961351399599</v>
      </c>
      <c r="AN10" s="17">
        <v>0.385124675010797</v>
      </c>
      <c r="AO10" s="17"/>
      <c r="AP10" s="17">
        <v>0.38308500146632202</v>
      </c>
      <c r="AQ10" s="17">
        <v>0.40263008622226099</v>
      </c>
      <c r="AR10" s="17">
        <v>0.41573077592761698</v>
      </c>
      <c r="AS10" s="17"/>
      <c r="AT10" s="17">
        <v>0.34999319849751198</v>
      </c>
      <c r="AU10" s="17">
        <v>0.42621904749474798</v>
      </c>
      <c r="AV10" s="17">
        <v>0.34558195816581899</v>
      </c>
      <c r="AW10" s="17">
        <v>0.46548161851571201</v>
      </c>
      <c r="AX10" s="17">
        <v>0.357283211379676</v>
      </c>
      <c r="AY10" s="17">
        <v>0.51558698210598797</v>
      </c>
    </row>
    <row r="11" spans="2:51" x14ac:dyDescent="0.35">
      <c r="B11" s="18" t="s">
        <v>384</v>
      </c>
      <c r="C11" s="17">
        <v>0.24305273680716699</v>
      </c>
      <c r="D11" s="17">
        <v>0.27982707270796903</v>
      </c>
      <c r="E11" s="17">
        <v>0.21039780476206499</v>
      </c>
      <c r="F11" s="17"/>
      <c r="G11" s="17">
        <v>0.17092102178370999</v>
      </c>
      <c r="H11" s="17">
        <v>0.17485340565180901</v>
      </c>
      <c r="I11" s="17">
        <v>0.23239774101418501</v>
      </c>
      <c r="J11" s="17">
        <v>0.17446331758638101</v>
      </c>
      <c r="K11" s="17">
        <v>0.288880549946127</v>
      </c>
      <c r="L11" s="17">
        <v>0.36271577053882398</v>
      </c>
      <c r="M11" s="17"/>
      <c r="N11" s="17">
        <v>0.26430834635064698</v>
      </c>
      <c r="O11" s="17">
        <v>0.177124961072466</v>
      </c>
      <c r="P11" s="17">
        <v>0.27311971978068</v>
      </c>
      <c r="Q11" s="17">
        <v>0.26461820637580402</v>
      </c>
      <c r="R11" s="17"/>
      <c r="S11" s="17">
        <v>0.31087625940321201</v>
      </c>
      <c r="T11" s="17">
        <v>0.24720446606201901</v>
      </c>
      <c r="U11" s="17">
        <v>0.266622353936801</v>
      </c>
      <c r="V11" s="17">
        <v>0.233694597251666</v>
      </c>
      <c r="W11" s="17">
        <v>0.23271095753559901</v>
      </c>
      <c r="X11" s="17">
        <v>0.18255869151684201</v>
      </c>
      <c r="Y11" s="17">
        <v>0.151224029516495</v>
      </c>
      <c r="Z11" s="17">
        <v>0.156459780547057</v>
      </c>
      <c r="AA11" s="17">
        <v>0.27915866062863498</v>
      </c>
      <c r="AB11" s="17">
        <v>0.27575378815127499</v>
      </c>
      <c r="AC11" s="17">
        <v>0.20233271855687801</v>
      </c>
      <c r="AD11" s="17">
        <v>0.26458197803683903</v>
      </c>
      <c r="AE11" s="17"/>
      <c r="AF11" s="17">
        <v>0.27615112065334502</v>
      </c>
      <c r="AG11" s="17">
        <v>0.26052004481391999</v>
      </c>
      <c r="AH11" s="17">
        <v>0.170347239876806</v>
      </c>
      <c r="AI11" s="17"/>
      <c r="AJ11" s="17">
        <v>0.28488809066530602</v>
      </c>
      <c r="AK11" s="17">
        <v>0.19192227546138599</v>
      </c>
      <c r="AL11" s="17">
        <v>0.242208443132511</v>
      </c>
      <c r="AM11" s="17">
        <v>0.59661038648600395</v>
      </c>
      <c r="AN11" s="17">
        <v>0.19936884586862</v>
      </c>
      <c r="AO11" s="17"/>
      <c r="AP11" s="17">
        <v>0.282938244596801</v>
      </c>
      <c r="AQ11" s="17">
        <v>0.21948316516469299</v>
      </c>
      <c r="AR11" s="17">
        <v>0.24837013338580999</v>
      </c>
      <c r="AS11" s="17"/>
      <c r="AT11" s="17">
        <v>0.27473474100772999</v>
      </c>
      <c r="AU11" s="17">
        <v>0.20280182542170699</v>
      </c>
      <c r="AV11" s="17">
        <v>0.155649417026166</v>
      </c>
      <c r="AW11" s="17">
        <v>0.23729899030267301</v>
      </c>
      <c r="AX11" s="17">
        <v>0.27532925464559399</v>
      </c>
      <c r="AY11" s="17">
        <v>0.150983404146911</v>
      </c>
    </row>
    <row r="12" spans="2:51" x14ac:dyDescent="0.35">
      <c r="B12" s="18" t="s">
        <v>385</v>
      </c>
      <c r="C12" s="17">
        <v>8.3671188448756803E-2</v>
      </c>
      <c r="D12" s="17">
        <v>7.9885098492850901E-2</v>
      </c>
      <c r="E12" s="17">
        <v>8.7600473424955305E-2</v>
      </c>
      <c r="F12" s="17"/>
      <c r="G12" s="17">
        <v>6.6668492740522306E-2</v>
      </c>
      <c r="H12" s="17">
        <v>8.6431969552940399E-2</v>
      </c>
      <c r="I12" s="17">
        <v>0.10080139545871</v>
      </c>
      <c r="J12" s="17">
        <v>9.8610683515295297E-2</v>
      </c>
      <c r="K12" s="17">
        <v>0.124643473969087</v>
      </c>
      <c r="L12" s="17">
        <v>4.2430077778559699E-2</v>
      </c>
      <c r="M12" s="17"/>
      <c r="N12" s="17">
        <v>9.5990930948713596E-2</v>
      </c>
      <c r="O12" s="17">
        <v>9.2560702006246803E-2</v>
      </c>
      <c r="P12" s="17">
        <v>7.6011084765723103E-2</v>
      </c>
      <c r="Q12" s="17">
        <v>6.6108497634139701E-2</v>
      </c>
      <c r="R12" s="17"/>
      <c r="S12" s="17">
        <v>6.4806423150655504E-2</v>
      </c>
      <c r="T12" s="17">
        <v>0.11844412228984701</v>
      </c>
      <c r="U12" s="17">
        <v>0.115834252367291</v>
      </c>
      <c r="V12" s="17">
        <v>4.6223093114522502E-2</v>
      </c>
      <c r="W12" s="17">
        <v>7.4927511772035896E-2</v>
      </c>
      <c r="X12" s="17">
        <v>0.13036373601739301</v>
      </c>
      <c r="Y12" s="17">
        <v>1.60550773237466E-2</v>
      </c>
      <c r="Z12" s="17">
        <v>0.118427371213289</v>
      </c>
      <c r="AA12" s="17">
        <v>5.1633360059987303E-2</v>
      </c>
      <c r="AB12" s="17">
        <v>7.16774666759845E-2</v>
      </c>
      <c r="AC12" s="17">
        <v>0.14048350269389701</v>
      </c>
      <c r="AD12" s="17">
        <v>0.14630780346203201</v>
      </c>
      <c r="AE12" s="17"/>
      <c r="AF12" s="17">
        <v>0.10587603183616</v>
      </c>
      <c r="AG12" s="17">
        <v>8.2643107590447698E-2</v>
      </c>
      <c r="AH12" s="17">
        <v>4.4440187798970597E-2</v>
      </c>
      <c r="AI12" s="17"/>
      <c r="AJ12" s="17">
        <v>8.2658124445508296E-2</v>
      </c>
      <c r="AK12" s="17">
        <v>0.10856592222820299</v>
      </c>
      <c r="AL12" s="17">
        <v>8.4514668850261807E-2</v>
      </c>
      <c r="AM12" s="17">
        <v>0</v>
      </c>
      <c r="AN12" s="17">
        <v>2.9509092657786101E-2</v>
      </c>
      <c r="AO12" s="17"/>
      <c r="AP12" s="17">
        <v>7.2258201746353695E-2</v>
      </c>
      <c r="AQ12" s="17">
        <v>9.2694845680013793E-2</v>
      </c>
      <c r="AR12" s="17">
        <v>8.6242956439473495E-2</v>
      </c>
      <c r="AS12" s="17"/>
      <c r="AT12" s="17">
        <v>7.6771422652968505E-2</v>
      </c>
      <c r="AU12" s="17">
        <v>0.11513656254935301</v>
      </c>
      <c r="AV12" s="17">
        <v>7.4944739242670602E-2</v>
      </c>
      <c r="AW12" s="17">
        <v>5.9549481846910703E-2</v>
      </c>
      <c r="AX12" s="17">
        <v>8.7248988577311296E-2</v>
      </c>
      <c r="AY12" s="17">
        <v>4.77388431017556E-2</v>
      </c>
    </row>
    <row r="13" spans="2:51" x14ac:dyDescent="0.35">
      <c r="B13" s="18" t="s">
        <v>386</v>
      </c>
      <c r="C13" s="17">
        <v>7.6051802952319406E-2</v>
      </c>
      <c r="D13" s="17">
        <v>7.3434968245899998E-2</v>
      </c>
      <c r="E13" s="17">
        <v>7.8862708817843893E-2</v>
      </c>
      <c r="F13" s="17"/>
      <c r="G13" s="17">
        <v>4.5458725789239401E-2</v>
      </c>
      <c r="H13" s="17">
        <v>4.5254141081009398E-2</v>
      </c>
      <c r="I13" s="17">
        <v>6.68257914416161E-2</v>
      </c>
      <c r="J13" s="17">
        <v>9.0741453780307804E-2</v>
      </c>
      <c r="K13" s="17">
        <v>7.6955168088012602E-2</v>
      </c>
      <c r="L13" s="17">
        <v>0.10931671653167301</v>
      </c>
      <c r="M13" s="17"/>
      <c r="N13" s="17">
        <v>6.3521265333076601E-2</v>
      </c>
      <c r="O13" s="17">
        <v>8.0357956068535102E-2</v>
      </c>
      <c r="P13" s="17">
        <v>9.2774528791027197E-2</v>
      </c>
      <c r="Q13" s="17">
        <v>7.2886980905234405E-2</v>
      </c>
      <c r="R13" s="17"/>
      <c r="S13" s="17">
        <v>6.2264396409431398E-2</v>
      </c>
      <c r="T13" s="17">
        <v>6.3189358668826301E-2</v>
      </c>
      <c r="U13" s="17">
        <v>5.2319670877967399E-2</v>
      </c>
      <c r="V13" s="17">
        <v>9.3162940180069806E-2</v>
      </c>
      <c r="W13" s="17">
        <v>6.1195618525039103E-2</v>
      </c>
      <c r="X13" s="17">
        <v>6.8740867810215101E-2</v>
      </c>
      <c r="Y13" s="17">
        <v>0.15640033287669</v>
      </c>
      <c r="Z13" s="17">
        <v>7.4592794650590405E-2</v>
      </c>
      <c r="AA13" s="17">
        <v>0.11518539488535599</v>
      </c>
      <c r="AB13" s="17">
        <v>3.2880125714125602E-2</v>
      </c>
      <c r="AC13" s="17">
        <v>6.17083985768207E-2</v>
      </c>
      <c r="AD13" s="17">
        <v>6.3148726132749605E-2</v>
      </c>
      <c r="AE13" s="17"/>
      <c r="AF13" s="17">
        <v>9.6119775162120294E-2</v>
      </c>
      <c r="AG13" s="17">
        <v>7.0781792637960805E-2</v>
      </c>
      <c r="AH13" s="17">
        <v>5.8080309318669601E-2</v>
      </c>
      <c r="AI13" s="17"/>
      <c r="AJ13" s="17">
        <v>7.8316604734882903E-2</v>
      </c>
      <c r="AK13" s="17">
        <v>5.2825374671016202E-2</v>
      </c>
      <c r="AL13" s="17">
        <v>7.1369414470272396E-2</v>
      </c>
      <c r="AM13" s="17">
        <v>0</v>
      </c>
      <c r="AN13" s="17">
        <v>0.130742233081413</v>
      </c>
      <c r="AO13" s="17"/>
      <c r="AP13" s="17">
        <v>8.4581560131122904E-2</v>
      </c>
      <c r="AQ13" s="17">
        <v>5.8448904231455101E-2</v>
      </c>
      <c r="AR13" s="17">
        <v>6.8764852725529901E-2</v>
      </c>
      <c r="AS13" s="17"/>
      <c r="AT13" s="17">
        <v>0.11004858639783401</v>
      </c>
      <c r="AU13" s="17">
        <v>3.14976645770692E-2</v>
      </c>
      <c r="AV13" s="17">
        <v>5.4617472029511102E-2</v>
      </c>
      <c r="AW13" s="17">
        <v>1.6247644105594702E-2</v>
      </c>
      <c r="AX13" s="17">
        <v>8.3601209459973194E-2</v>
      </c>
      <c r="AY13" s="17">
        <v>9.8148801096571606E-2</v>
      </c>
    </row>
    <row r="14" spans="2:51" x14ac:dyDescent="0.35">
      <c r="B14" s="18" t="s">
        <v>72</v>
      </c>
      <c r="C14" s="17">
        <v>4.7859939331575001E-2</v>
      </c>
      <c r="D14" s="17">
        <v>4.6532979756511203E-2</v>
      </c>
      <c r="E14" s="17">
        <v>4.9333823581302803E-2</v>
      </c>
      <c r="F14" s="17"/>
      <c r="G14" s="17">
        <v>5.6479801230768602E-2</v>
      </c>
      <c r="H14" s="17">
        <v>9.0761122334696007E-2</v>
      </c>
      <c r="I14" s="17">
        <v>1.8988407132957099E-2</v>
      </c>
      <c r="J14" s="17">
        <v>3.7813159181098802E-2</v>
      </c>
      <c r="K14" s="17">
        <v>3.7331372301887697E-2</v>
      </c>
      <c r="L14" s="17">
        <v>4.77954002610897E-2</v>
      </c>
      <c r="M14" s="17"/>
      <c r="N14" s="17">
        <v>3.0876330052644198E-2</v>
      </c>
      <c r="O14" s="17">
        <v>5.2296219345630397E-2</v>
      </c>
      <c r="P14" s="17">
        <v>4.8844441109919402E-2</v>
      </c>
      <c r="Q14" s="17">
        <v>6.1834273713002701E-2</v>
      </c>
      <c r="R14" s="17"/>
      <c r="S14" s="17">
        <v>2.55547455830047E-2</v>
      </c>
      <c r="T14" s="17">
        <v>4.2218457851181397E-2</v>
      </c>
      <c r="U14" s="17">
        <v>4.8792618865295199E-2</v>
      </c>
      <c r="V14" s="17">
        <v>0.104602991415878</v>
      </c>
      <c r="W14" s="17">
        <v>3.7676171489893197E-2</v>
      </c>
      <c r="X14" s="17">
        <v>3.8844478535100098E-2</v>
      </c>
      <c r="Y14" s="17">
        <v>7.04226908713321E-2</v>
      </c>
      <c r="Z14" s="17">
        <v>3.7606294034254702E-2</v>
      </c>
      <c r="AA14" s="17">
        <v>3.7328665584439702E-2</v>
      </c>
      <c r="AB14" s="17">
        <v>7.6364002931335495E-2</v>
      </c>
      <c r="AC14" s="17">
        <v>0</v>
      </c>
      <c r="AD14" s="17">
        <v>0</v>
      </c>
      <c r="AE14" s="17"/>
      <c r="AF14" s="17">
        <v>4.3659658812318099E-2</v>
      </c>
      <c r="AG14" s="17">
        <v>4.0811964803862497E-2</v>
      </c>
      <c r="AH14" s="17">
        <v>7.13197807309182E-2</v>
      </c>
      <c r="AI14" s="17"/>
      <c r="AJ14" s="17">
        <v>3.89719680019509E-2</v>
      </c>
      <c r="AK14" s="17">
        <v>2.6392520914150099E-2</v>
      </c>
      <c r="AL14" s="17">
        <v>0</v>
      </c>
      <c r="AM14" s="17">
        <v>0</v>
      </c>
      <c r="AN14" s="17">
        <v>0.105365393944266</v>
      </c>
      <c r="AO14" s="17"/>
      <c r="AP14" s="17">
        <v>2.8308747248847799E-2</v>
      </c>
      <c r="AQ14" s="17">
        <v>2.6065553664422501E-2</v>
      </c>
      <c r="AR14" s="17">
        <v>0</v>
      </c>
      <c r="AS14" s="17"/>
      <c r="AT14" s="17">
        <v>4.1911664787048601E-2</v>
      </c>
      <c r="AU14" s="17">
        <v>8.2019495414787993E-2</v>
      </c>
      <c r="AV14" s="17">
        <v>7.39074294139931E-2</v>
      </c>
      <c r="AW14" s="17">
        <v>3.1183474765069899E-2</v>
      </c>
      <c r="AX14" s="17">
        <v>2.08925994102112E-2</v>
      </c>
      <c r="AY14" s="17">
        <v>5.2002207425495203E-2</v>
      </c>
    </row>
    <row r="15" spans="2:51" x14ac:dyDescent="0.35">
      <c r="B15" s="31" t="s">
        <v>387</v>
      </c>
      <c r="C15" s="20">
        <v>0.54936433246018102</v>
      </c>
      <c r="D15" s="20">
        <v>0.52031988079676905</v>
      </c>
      <c r="E15" s="20">
        <v>0.57380518941383296</v>
      </c>
      <c r="F15" s="20"/>
      <c r="G15" s="20">
        <v>0.66047195845575901</v>
      </c>
      <c r="H15" s="20">
        <v>0.60269936137954505</v>
      </c>
      <c r="I15" s="20">
        <v>0.58098666495253204</v>
      </c>
      <c r="J15" s="20">
        <v>0.59837138593691697</v>
      </c>
      <c r="K15" s="20">
        <v>0.47218943569488497</v>
      </c>
      <c r="L15" s="20">
        <v>0.43774203488985403</v>
      </c>
      <c r="M15" s="20"/>
      <c r="N15" s="20">
        <v>0.54530312731491803</v>
      </c>
      <c r="O15" s="20">
        <v>0.59766016150712198</v>
      </c>
      <c r="P15" s="20">
        <v>0.50925022555265098</v>
      </c>
      <c r="Q15" s="20">
        <v>0.53455204137182</v>
      </c>
      <c r="R15" s="20"/>
      <c r="S15" s="20">
        <v>0.53649817545369605</v>
      </c>
      <c r="T15" s="20">
        <v>0.52894359512812605</v>
      </c>
      <c r="U15" s="20">
        <v>0.51643110395264502</v>
      </c>
      <c r="V15" s="20">
        <v>0.52231637803786402</v>
      </c>
      <c r="W15" s="20">
        <v>0.59348974067743299</v>
      </c>
      <c r="X15" s="20">
        <v>0.57949222612045004</v>
      </c>
      <c r="Y15" s="20">
        <v>0.60589786941173696</v>
      </c>
      <c r="Z15" s="20">
        <v>0.61291375955480898</v>
      </c>
      <c r="AA15" s="20">
        <v>0.516693918841582</v>
      </c>
      <c r="AB15" s="20">
        <v>0.54332461652727904</v>
      </c>
      <c r="AC15" s="20">
        <v>0.59547538017240498</v>
      </c>
      <c r="AD15" s="20">
        <v>0.52596149236837997</v>
      </c>
      <c r="AE15" s="20"/>
      <c r="AF15" s="20">
        <v>0.47819341353605599</v>
      </c>
      <c r="AG15" s="20">
        <v>0.54524309015380801</v>
      </c>
      <c r="AH15" s="20">
        <v>0.65581248227463496</v>
      </c>
      <c r="AI15" s="20"/>
      <c r="AJ15" s="20">
        <v>0.515165212152352</v>
      </c>
      <c r="AK15" s="20">
        <v>0.62029390672524498</v>
      </c>
      <c r="AL15" s="20">
        <v>0.60190747354695495</v>
      </c>
      <c r="AM15" s="20">
        <v>0.40338961351399599</v>
      </c>
      <c r="AN15" s="20">
        <v>0.53501443444791597</v>
      </c>
      <c r="AO15" s="20"/>
      <c r="AP15" s="20">
        <v>0.53191324627687497</v>
      </c>
      <c r="AQ15" s="20">
        <v>0.60330753125941605</v>
      </c>
      <c r="AR15" s="20">
        <v>0.59662205744918695</v>
      </c>
      <c r="AS15" s="20"/>
      <c r="AT15" s="20">
        <v>0.49653358515441898</v>
      </c>
      <c r="AU15" s="20">
        <v>0.56854445203708304</v>
      </c>
      <c r="AV15" s="20">
        <v>0.64088094228765902</v>
      </c>
      <c r="AW15" s="20">
        <v>0.65572040897975203</v>
      </c>
      <c r="AX15" s="20">
        <v>0.532927947906911</v>
      </c>
      <c r="AY15" s="20">
        <v>0.65112674422926597</v>
      </c>
    </row>
    <row r="16" spans="2:51" x14ac:dyDescent="0.35">
      <c r="B16" s="18" t="s">
        <v>388</v>
      </c>
      <c r="C16" s="20">
        <v>0.15972299140107599</v>
      </c>
      <c r="D16" s="20">
        <v>0.15332006673875101</v>
      </c>
      <c r="E16" s="20">
        <v>0.16646318224279899</v>
      </c>
      <c r="F16" s="20"/>
      <c r="G16" s="20">
        <v>0.112127218529762</v>
      </c>
      <c r="H16" s="20">
        <v>0.13168611063395</v>
      </c>
      <c r="I16" s="20">
        <v>0.16762718690032599</v>
      </c>
      <c r="J16" s="20">
        <v>0.18935213729560299</v>
      </c>
      <c r="K16" s="20">
        <v>0.20159864205710001</v>
      </c>
      <c r="L16" s="20">
        <v>0.151746794310232</v>
      </c>
      <c r="M16" s="20"/>
      <c r="N16" s="20">
        <v>0.15951219628179</v>
      </c>
      <c r="O16" s="20">
        <v>0.17291865807478199</v>
      </c>
      <c r="P16" s="20">
        <v>0.16878561355675001</v>
      </c>
      <c r="Q16" s="20">
        <v>0.138995478539374</v>
      </c>
      <c r="R16" s="20"/>
      <c r="S16" s="20">
        <v>0.12707081956008701</v>
      </c>
      <c r="T16" s="20">
        <v>0.18163348095867299</v>
      </c>
      <c r="U16" s="20">
        <v>0.16815392324525799</v>
      </c>
      <c r="V16" s="20">
        <v>0.13938603329459201</v>
      </c>
      <c r="W16" s="20">
        <v>0.13612313029707501</v>
      </c>
      <c r="X16" s="20">
        <v>0.199104603827608</v>
      </c>
      <c r="Y16" s="20">
        <v>0.172455410200436</v>
      </c>
      <c r="Z16" s="20">
        <v>0.19302016586387899</v>
      </c>
      <c r="AA16" s="20">
        <v>0.16681875494534301</v>
      </c>
      <c r="AB16" s="20">
        <v>0.10455759239011</v>
      </c>
      <c r="AC16" s="20">
        <v>0.20219190127071801</v>
      </c>
      <c r="AD16" s="20">
        <v>0.209456529594781</v>
      </c>
      <c r="AE16" s="20"/>
      <c r="AF16" s="20">
        <v>0.20199580699828101</v>
      </c>
      <c r="AG16" s="20">
        <v>0.15342490022840899</v>
      </c>
      <c r="AH16" s="20">
        <v>0.10252049711764</v>
      </c>
      <c r="AI16" s="20"/>
      <c r="AJ16" s="20">
        <v>0.16097472918039099</v>
      </c>
      <c r="AK16" s="20">
        <v>0.16139129689921899</v>
      </c>
      <c r="AL16" s="20">
        <v>0.15588408332053399</v>
      </c>
      <c r="AM16" s="20">
        <v>0</v>
      </c>
      <c r="AN16" s="20">
        <v>0.16025132573919901</v>
      </c>
      <c r="AO16" s="20"/>
      <c r="AP16" s="20">
        <v>0.156839761877477</v>
      </c>
      <c r="AQ16" s="20">
        <v>0.15114374991146901</v>
      </c>
      <c r="AR16" s="20">
        <v>0.15500780916500301</v>
      </c>
      <c r="AS16" s="20"/>
      <c r="AT16" s="20">
        <v>0.18682000905080301</v>
      </c>
      <c r="AU16" s="20">
        <v>0.14663422712642199</v>
      </c>
      <c r="AV16" s="20">
        <v>0.12956221127218201</v>
      </c>
      <c r="AW16" s="20">
        <v>7.5797125952505401E-2</v>
      </c>
      <c r="AX16" s="20">
        <v>0.17085019803728399</v>
      </c>
      <c r="AY16" s="20">
        <v>0.145887644198327</v>
      </c>
    </row>
    <row r="17" spans="2:51" x14ac:dyDescent="0.35">
      <c r="B17" s="18" t="s">
        <v>86</v>
      </c>
      <c r="C17" s="21">
        <v>0.38964134105910497</v>
      </c>
      <c r="D17" s="21">
        <v>0.36699981405801801</v>
      </c>
      <c r="E17" s="21">
        <v>0.40734200717103303</v>
      </c>
      <c r="F17" s="21"/>
      <c r="G17" s="21">
        <v>0.54834473992599797</v>
      </c>
      <c r="H17" s="21">
        <v>0.47101325074559502</v>
      </c>
      <c r="I17" s="21">
        <v>0.41335947805220602</v>
      </c>
      <c r="J17" s="21">
        <v>0.409019248641314</v>
      </c>
      <c r="K17" s="21">
        <v>0.27059079363778499</v>
      </c>
      <c r="L17" s="21">
        <v>0.285995240579622</v>
      </c>
      <c r="M17" s="21"/>
      <c r="N17" s="21">
        <v>0.385790931033128</v>
      </c>
      <c r="O17" s="21">
        <v>0.42474150343234002</v>
      </c>
      <c r="P17" s="21">
        <v>0.3404646119959</v>
      </c>
      <c r="Q17" s="21">
        <v>0.395556562832445</v>
      </c>
      <c r="R17" s="21"/>
      <c r="S17" s="21">
        <v>0.40942735589360901</v>
      </c>
      <c r="T17" s="21">
        <v>0.34731011416945301</v>
      </c>
      <c r="U17" s="21">
        <v>0.348277180707388</v>
      </c>
      <c r="V17" s="21">
        <v>0.38293034474327098</v>
      </c>
      <c r="W17" s="21">
        <v>0.45736661038035797</v>
      </c>
      <c r="X17" s="21">
        <v>0.38038762229284301</v>
      </c>
      <c r="Y17" s="21">
        <v>0.43344245921130098</v>
      </c>
      <c r="Z17" s="21">
        <v>0.41989359369092999</v>
      </c>
      <c r="AA17" s="21">
        <v>0.34987516389623902</v>
      </c>
      <c r="AB17" s="21">
        <v>0.438767024137169</v>
      </c>
      <c r="AC17" s="21">
        <v>0.39328347890168702</v>
      </c>
      <c r="AD17" s="21">
        <v>0.31650496277359802</v>
      </c>
      <c r="AE17" s="21"/>
      <c r="AF17" s="21">
        <v>0.27619760653777597</v>
      </c>
      <c r="AG17" s="21">
        <v>0.39181818992540002</v>
      </c>
      <c r="AH17" s="21">
        <v>0.55329198515699496</v>
      </c>
      <c r="AI17" s="21"/>
      <c r="AJ17" s="21">
        <v>0.35419048297196098</v>
      </c>
      <c r="AK17" s="21">
        <v>0.45890260982602599</v>
      </c>
      <c r="AL17" s="21">
        <v>0.44602339022642001</v>
      </c>
      <c r="AM17" s="21">
        <v>0.40338961351399599</v>
      </c>
      <c r="AN17" s="21">
        <v>0.37476310870871699</v>
      </c>
      <c r="AO17" s="21"/>
      <c r="AP17" s="21">
        <v>0.37507348439939803</v>
      </c>
      <c r="AQ17" s="21">
        <v>0.45216378134794699</v>
      </c>
      <c r="AR17" s="21">
        <v>0.441614248284184</v>
      </c>
      <c r="AS17" s="21"/>
      <c r="AT17" s="21">
        <v>0.309713576103616</v>
      </c>
      <c r="AU17" s="21">
        <v>0.42191022491066099</v>
      </c>
      <c r="AV17" s="21">
        <v>0.51131873101547798</v>
      </c>
      <c r="AW17" s="21">
        <v>0.57992328302724605</v>
      </c>
      <c r="AX17" s="21">
        <v>0.36207774986962599</v>
      </c>
      <c r="AY17" s="21">
        <v>0.50523910003093897</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Y22"/>
  <sheetViews>
    <sheetView showGridLines="0" workbookViewId="0">
      <pane xSplit="2" topLeftCell="AC1" activePane="topRight" state="frozen"/>
      <selection activeCell="B19" sqref="B19"/>
      <selection pane="topRight" activeCell="AL13" sqref="AL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4.1126553842904999E-2</v>
      </c>
      <c r="D9" s="17">
        <v>5.11252116895686E-2</v>
      </c>
      <c r="E9" s="17">
        <v>3.2117669489631302E-2</v>
      </c>
      <c r="F9" s="17"/>
      <c r="G9" s="17">
        <v>0.133711455381432</v>
      </c>
      <c r="H9" s="17">
        <v>7.6694619057432897E-2</v>
      </c>
      <c r="I9" s="17">
        <v>2.7057394538472099E-2</v>
      </c>
      <c r="J9" s="17">
        <v>1.57419652635295E-2</v>
      </c>
      <c r="K9" s="17">
        <v>2.0268798766051501E-2</v>
      </c>
      <c r="L9" s="17">
        <v>5.6496595185093904E-3</v>
      </c>
      <c r="M9" s="17"/>
      <c r="N9" s="17">
        <v>6.07515397193839E-2</v>
      </c>
      <c r="O9" s="17">
        <v>4.4089497505839001E-2</v>
      </c>
      <c r="P9" s="17">
        <v>3.8587825775666398E-2</v>
      </c>
      <c r="Q9" s="17">
        <v>1.7572915277729501E-2</v>
      </c>
      <c r="R9" s="17"/>
      <c r="S9" s="17">
        <v>8.3910753510139394E-2</v>
      </c>
      <c r="T9" s="17">
        <v>2.0707092764713799E-2</v>
      </c>
      <c r="U9" s="17">
        <v>0</v>
      </c>
      <c r="V9" s="17">
        <v>2.6060424905183299E-2</v>
      </c>
      <c r="W9" s="17">
        <v>4.0590389114381099E-2</v>
      </c>
      <c r="X9" s="17">
        <v>9.1190647086472204E-2</v>
      </c>
      <c r="Y9" s="17">
        <v>0</v>
      </c>
      <c r="Z9" s="17">
        <v>4.1226258367070001E-2</v>
      </c>
      <c r="AA9" s="17">
        <v>3.9460823412754802E-2</v>
      </c>
      <c r="AB9" s="17">
        <v>4.7619524725677799E-2</v>
      </c>
      <c r="AC9" s="17">
        <v>7.7985533787913897E-2</v>
      </c>
      <c r="AD9" s="17">
        <v>0</v>
      </c>
      <c r="AE9" s="17"/>
      <c r="AF9" s="17">
        <v>1.6600451743290098E-2</v>
      </c>
      <c r="AG9" s="17">
        <v>4.8615654884604599E-2</v>
      </c>
      <c r="AH9" s="17">
        <v>7.1623627482378799E-2</v>
      </c>
      <c r="AI9" s="17"/>
      <c r="AJ9" s="17">
        <v>3.2701752977599599E-2</v>
      </c>
      <c r="AK9" s="17">
        <v>5.8253191671749402E-2</v>
      </c>
      <c r="AL9" s="17">
        <v>5.68019344155202E-2</v>
      </c>
      <c r="AM9" s="17">
        <v>0</v>
      </c>
      <c r="AN9" s="17">
        <v>2.23213689892727E-2</v>
      </c>
      <c r="AO9" s="17"/>
      <c r="AP9" s="17">
        <v>5.8484734448753302E-2</v>
      </c>
      <c r="AQ9" s="17">
        <v>5.0622661445729099E-2</v>
      </c>
      <c r="AR9" s="17">
        <v>5.7094699778988199E-2</v>
      </c>
      <c r="AS9" s="17"/>
      <c r="AT9" s="17">
        <v>4.5523710415166202E-2</v>
      </c>
      <c r="AU9" s="17">
        <v>1.3577486589437301E-2</v>
      </c>
      <c r="AV9" s="17">
        <v>6.3278972132250005E-2</v>
      </c>
      <c r="AW9" s="17">
        <v>7.1642037225931696E-2</v>
      </c>
      <c r="AX9" s="17">
        <v>4.6278485821512901E-2</v>
      </c>
      <c r="AY9" s="17">
        <v>0</v>
      </c>
    </row>
    <row r="10" spans="2:51" x14ac:dyDescent="0.35">
      <c r="B10" s="18" t="s">
        <v>383</v>
      </c>
      <c r="C10" s="17">
        <v>0.14897940514011301</v>
      </c>
      <c r="D10" s="17">
        <v>0.15542041997209599</v>
      </c>
      <c r="E10" s="17">
        <v>0.143815279364187</v>
      </c>
      <c r="F10" s="17"/>
      <c r="G10" s="17">
        <v>0.17624402751978699</v>
      </c>
      <c r="H10" s="17">
        <v>0.237549305669911</v>
      </c>
      <c r="I10" s="17">
        <v>0.183274287345005</v>
      </c>
      <c r="J10" s="17">
        <v>0.106631180164693</v>
      </c>
      <c r="K10" s="17">
        <v>0.11071533752906899</v>
      </c>
      <c r="L10" s="17">
        <v>0.105657566533916</v>
      </c>
      <c r="M10" s="17"/>
      <c r="N10" s="17">
        <v>0.16698852642609999</v>
      </c>
      <c r="O10" s="17">
        <v>0.16615493904616299</v>
      </c>
      <c r="P10" s="17">
        <v>0.15182535296760599</v>
      </c>
      <c r="Q10" s="17">
        <v>0.10776650068739101</v>
      </c>
      <c r="R10" s="17"/>
      <c r="S10" s="17">
        <v>0.26411709648979198</v>
      </c>
      <c r="T10" s="17">
        <v>0.10866127717733599</v>
      </c>
      <c r="U10" s="17">
        <v>0.13898176286004099</v>
      </c>
      <c r="V10" s="17">
        <v>9.55842094927144E-2</v>
      </c>
      <c r="W10" s="17">
        <v>0.100528106752901</v>
      </c>
      <c r="X10" s="17">
        <v>0.12857153671694399</v>
      </c>
      <c r="Y10" s="17">
        <v>0.13800552732645699</v>
      </c>
      <c r="Z10" s="17">
        <v>0.14405107818534399</v>
      </c>
      <c r="AA10" s="17">
        <v>0.18826603061028399</v>
      </c>
      <c r="AB10" s="17">
        <v>0.15651660509756901</v>
      </c>
      <c r="AC10" s="17">
        <v>0.14448389561014699</v>
      </c>
      <c r="AD10" s="17">
        <v>6.3148726132749605E-2</v>
      </c>
      <c r="AE10" s="17"/>
      <c r="AF10" s="17">
        <v>0.117936079940178</v>
      </c>
      <c r="AG10" s="17">
        <v>0.1745212274446</v>
      </c>
      <c r="AH10" s="17">
        <v>0.16429253173977501</v>
      </c>
      <c r="AI10" s="17"/>
      <c r="AJ10" s="17">
        <v>0.118315029017666</v>
      </c>
      <c r="AK10" s="17">
        <v>0.23837838574428399</v>
      </c>
      <c r="AL10" s="17">
        <v>0.16906261516844301</v>
      </c>
      <c r="AM10" s="17">
        <v>0</v>
      </c>
      <c r="AN10" s="17">
        <v>5.84963243039568E-2</v>
      </c>
      <c r="AO10" s="17"/>
      <c r="AP10" s="17">
        <v>0.159099813096197</v>
      </c>
      <c r="AQ10" s="17">
        <v>0.20593871405132599</v>
      </c>
      <c r="AR10" s="17">
        <v>0.15269050687883301</v>
      </c>
      <c r="AS10" s="17"/>
      <c r="AT10" s="17">
        <v>0.14022056934393401</v>
      </c>
      <c r="AU10" s="17">
        <v>0.148334547726578</v>
      </c>
      <c r="AV10" s="17">
        <v>0.123018700034636</v>
      </c>
      <c r="AW10" s="17">
        <v>0.248144755922212</v>
      </c>
      <c r="AX10" s="17">
        <v>0.150553450395704</v>
      </c>
      <c r="AY10" s="17">
        <v>5.0439904047319302E-2</v>
      </c>
    </row>
    <row r="11" spans="2:51" x14ac:dyDescent="0.35">
      <c r="B11" s="18" t="s">
        <v>384</v>
      </c>
      <c r="C11" s="17">
        <v>0.271573939292929</v>
      </c>
      <c r="D11" s="17">
        <v>0.26812559009726999</v>
      </c>
      <c r="E11" s="17">
        <v>0.27617238201418898</v>
      </c>
      <c r="F11" s="17"/>
      <c r="G11" s="17">
        <v>0.260109493438404</v>
      </c>
      <c r="H11" s="17">
        <v>0.22960959505801001</v>
      </c>
      <c r="I11" s="17">
        <v>0.30859989441978403</v>
      </c>
      <c r="J11" s="17">
        <v>0.26640428072334299</v>
      </c>
      <c r="K11" s="17">
        <v>0.31139847301374901</v>
      </c>
      <c r="L11" s="17">
        <v>0.26024400937554698</v>
      </c>
      <c r="M11" s="17"/>
      <c r="N11" s="17">
        <v>0.278099473203683</v>
      </c>
      <c r="O11" s="17">
        <v>0.27996357881103601</v>
      </c>
      <c r="P11" s="17">
        <v>0.24852696528785501</v>
      </c>
      <c r="Q11" s="17">
        <v>0.27431469837594002</v>
      </c>
      <c r="R11" s="17"/>
      <c r="S11" s="17">
        <v>0.33582054925410199</v>
      </c>
      <c r="T11" s="17">
        <v>0.28446066346974103</v>
      </c>
      <c r="U11" s="17">
        <v>0.36033018536313299</v>
      </c>
      <c r="V11" s="17">
        <v>0.245458211823425</v>
      </c>
      <c r="W11" s="17">
        <v>0.38289416925446002</v>
      </c>
      <c r="X11" s="17">
        <v>0.211529223342663</v>
      </c>
      <c r="Y11" s="17">
        <v>0.122672663406994</v>
      </c>
      <c r="Z11" s="17">
        <v>0.225713786761604</v>
      </c>
      <c r="AA11" s="17">
        <v>0.24079274289725</v>
      </c>
      <c r="AB11" s="17">
        <v>0.29123088155576399</v>
      </c>
      <c r="AC11" s="17">
        <v>0.142780414312215</v>
      </c>
      <c r="AD11" s="17">
        <v>0.40022561930130901</v>
      </c>
      <c r="AE11" s="17"/>
      <c r="AF11" s="17">
        <v>0.26938997814700799</v>
      </c>
      <c r="AG11" s="17">
        <v>0.25715922055858498</v>
      </c>
      <c r="AH11" s="17">
        <v>0.30364459341612499</v>
      </c>
      <c r="AI11" s="17"/>
      <c r="AJ11" s="17">
        <v>0.27727246162543301</v>
      </c>
      <c r="AK11" s="17">
        <v>0.235017109926211</v>
      </c>
      <c r="AL11" s="17">
        <v>0.28254011727252298</v>
      </c>
      <c r="AM11" s="17">
        <v>0.20432031216614199</v>
      </c>
      <c r="AN11" s="17">
        <v>0.35473699977563899</v>
      </c>
      <c r="AO11" s="17"/>
      <c r="AP11" s="17">
        <v>0.26762582474494701</v>
      </c>
      <c r="AQ11" s="17">
        <v>0.25910793164416002</v>
      </c>
      <c r="AR11" s="17">
        <v>0.35863138804244898</v>
      </c>
      <c r="AS11" s="17"/>
      <c r="AT11" s="17">
        <v>0.22155191655602</v>
      </c>
      <c r="AU11" s="17">
        <v>0.35724049423806498</v>
      </c>
      <c r="AV11" s="17">
        <v>0.23655790291419401</v>
      </c>
      <c r="AW11" s="17">
        <v>0.23455026947163701</v>
      </c>
      <c r="AX11" s="17">
        <v>0.311752475005795</v>
      </c>
      <c r="AY11" s="17">
        <v>0.34072827168775099</v>
      </c>
    </row>
    <row r="12" spans="2:51" x14ac:dyDescent="0.35">
      <c r="B12" s="18" t="s">
        <v>385</v>
      </c>
      <c r="C12" s="17">
        <v>0.23295086021462399</v>
      </c>
      <c r="D12" s="17">
        <v>0.22151221325099199</v>
      </c>
      <c r="E12" s="17">
        <v>0.24220506252652199</v>
      </c>
      <c r="F12" s="17"/>
      <c r="G12" s="17">
        <v>0.182688169728741</v>
      </c>
      <c r="H12" s="17">
        <v>0.17531399428022601</v>
      </c>
      <c r="I12" s="17">
        <v>0.16759561106174301</v>
      </c>
      <c r="J12" s="17">
        <v>0.28045963571350102</v>
      </c>
      <c r="K12" s="17">
        <v>0.27612404396795398</v>
      </c>
      <c r="L12" s="17">
        <v>0.28274345080206298</v>
      </c>
      <c r="M12" s="17"/>
      <c r="N12" s="17">
        <v>0.23903579025777599</v>
      </c>
      <c r="O12" s="17">
        <v>0.21310678563899099</v>
      </c>
      <c r="P12" s="17">
        <v>0.25087249455149302</v>
      </c>
      <c r="Q12" s="17">
        <v>0.23540213872802501</v>
      </c>
      <c r="R12" s="17"/>
      <c r="S12" s="17">
        <v>0.15421172005759301</v>
      </c>
      <c r="T12" s="17">
        <v>0.285216592839664</v>
      </c>
      <c r="U12" s="17">
        <v>0.318714542080691</v>
      </c>
      <c r="V12" s="17">
        <v>0.26681936375819498</v>
      </c>
      <c r="W12" s="17">
        <v>0.22431626628947801</v>
      </c>
      <c r="X12" s="17">
        <v>0.188272318711077</v>
      </c>
      <c r="Y12" s="17">
        <v>0.30498992236508199</v>
      </c>
      <c r="Z12" s="17">
        <v>0.19251536058361801</v>
      </c>
      <c r="AA12" s="17">
        <v>0.18984753345581001</v>
      </c>
      <c r="AB12" s="17">
        <v>0.27406883698256801</v>
      </c>
      <c r="AC12" s="17">
        <v>0.194701328724464</v>
      </c>
      <c r="AD12" s="17">
        <v>7.1005870052014294E-2</v>
      </c>
      <c r="AE12" s="17"/>
      <c r="AF12" s="17">
        <v>0.23923255726658599</v>
      </c>
      <c r="AG12" s="17">
        <v>0.231714214797166</v>
      </c>
      <c r="AH12" s="17">
        <v>0.232456130410337</v>
      </c>
      <c r="AI12" s="17"/>
      <c r="AJ12" s="17">
        <v>0.26531535957663899</v>
      </c>
      <c r="AK12" s="17">
        <v>0.226092422878516</v>
      </c>
      <c r="AL12" s="17">
        <v>0.19525335262846999</v>
      </c>
      <c r="AM12" s="17">
        <v>0.59511767543171401</v>
      </c>
      <c r="AN12" s="17">
        <v>0.18697170498572499</v>
      </c>
      <c r="AO12" s="17"/>
      <c r="AP12" s="17">
        <v>0.22951026763549101</v>
      </c>
      <c r="AQ12" s="17">
        <v>0.251926537746541</v>
      </c>
      <c r="AR12" s="17">
        <v>0.15456572456787099</v>
      </c>
      <c r="AS12" s="17"/>
      <c r="AT12" s="17">
        <v>0.260369710512869</v>
      </c>
      <c r="AU12" s="17">
        <v>0.235425565320488</v>
      </c>
      <c r="AV12" s="17">
        <v>0.16183174279597501</v>
      </c>
      <c r="AW12" s="17">
        <v>0.16555372734026499</v>
      </c>
      <c r="AX12" s="17">
        <v>0.229404120500067</v>
      </c>
      <c r="AY12" s="17">
        <v>0.31474752261376998</v>
      </c>
    </row>
    <row r="13" spans="2:51" x14ac:dyDescent="0.35">
      <c r="B13" s="18" t="s">
        <v>386</v>
      </c>
      <c r="C13" s="17">
        <v>0.25788902501568201</v>
      </c>
      <c r="D13" s="17">
        <v>0.264036032476269</v>
      </c>
      <c r="E13" s="17">
        <v>0.25085879400218603</v>
      </c>
      <c r="F13" s="17"/>
      <c r="G13" s="17">
        <v>0.16865802038817801</v>
      </c>
      <c r="H13" s="17">
        <v>0.218185992103089</v>
      </c>
      <c r="I13" s="17">
        <v>0.28159724830325999</v>
      </c>
      <c r="J13" s="17">
        <v>0.28491325919598198</v>
      </c>
      <c r="K13" s="17">
        <v>0.26172398243171402</v>
      </c>
      <c r="L13" s="17">
        <v>0.29708929398791001</v>
      </c>
      <c r="M13" s="17"/>
      <c r="N13" s="17">
        <v>0.22336450232743099</v>
      </c>
      <c r="O13" s="17">
        <v>0.24121817815771701</v>
      </c>
      <c r="P13" s="17">
        <v>0.26607861479101402</v>
      </c>
      <c r="Q13" s="17">
        <v>0.30548906494029299</v>
      </c>
      <c r="R13" s="17"/>
      <c r="S13" s="17">
        <v>0.13116075447542</v>
      </c>
      <c r="T13" s="17">
        <v>0.26963049886531498</v>
      </c>
      <c r="U13" s="17">
        <v>0.147726892143411</v>
      </c>
      <c r="V13" s="17">
        <v>0.21885295310715</v>
      </c>
      <c r="W13" s="17">
        <v>0.23275572129043101</v>
      </c>
      <c r="X13" s="17">
        <v>0.341591795607743</v>
      </c>
      <c r="Y13" s="17">
        <v>0.38052062689759802</v>
      </c>
      <c r="Z13" s="17">
        <v>0.35888722206810902</v>
      </c>
      <c r="AA13" s="17">
        <v>0.30281655128079399</v>
      </c>
      <c r="AB13" s="17">
        <v>0.18023237234717401</v>
      </c>
      <c r="AC13" s="17">
        <v>0.44004882756526098</v>
      </c>
      <c r="AD13" s="17">
        <v>0.39031785110390999</v>
      </c>
      <c r="AE13" s="17"/>
      <c r="AF13" s="17">
        <v>0.319644168214131</v>
      </c>
      <c r="AG13" s="17">
        <v>0.241828564456599</v>
      </c>
      <c r="AH13" s="17">
        <v>0.17750456096200001</v>
      </c>
      <c r="AI13" s="17"/>
      <c r="AJ13" s="17">
        <v>0.263165633765577</v>
      </c>
      <c r="AK13" s="17">
        <v>0.222215745725477</v>
      </c>
      <c r="AL13" s="17">
        <v>0.29634198051504401</v>
      </c>
      <c r="AM13" s="17">
        <v>0.200562012402143</v>
      </c>
      <c r="AN13" s="17">
        <v>0.27343683184515299</v>
      </c>
      <c r="AO13" s="17"/>
      <c r="AP13" s="17">
        <v>0.24270424407381899</v>
      </c>
      <c r="AQ13" s="17">
        <v>0.21190343701209999</v>
      </c>
      <c r="AR13" s="17">
        <v>0.27701768073185901</v>
      </c>
      <c r="AS13" s="17"/>
      <c r="AT13" s="17">
        <v>0.28478331009304197</v>
      </c>
      <c r="AU13" s="17">
        <v>0.19135714136347401</v>
      </c>
      <c r="AV13" s="17">
        <v>0.33965269139219101</v>
      </c>
      <c r="AW13" s="17">
        <v>0.262810560527792</v>
      </c>
      <c r="AX13" s="17">
        <v>0.24069100824956999</v>
      </c>
      <c r="AY13" s="17">
        <v>0.19344069776182399</v>
      </c>
    </row>
    <row r="14" spans="2:51" x14ac:dyDescent="0.35">
      <c r="B14" s="18" t="s">
        <v>72</v>
      </c>
      <c r="C14" s="17">
        <v>4.7480216493747E-2</v>
      </c>
      <c r="D14" s="17">
        <v>3.9780532513804097E-2</v>
      </c>
      <c r="E14" s="17">
        <v>5.4830812603283798E-2</v>
      </c>
      <c r="F14" s="17"/>
      <c r="G14" s="17">
        <v>7.8588833543457998E-2</v>
      </c>
      <c r="H14" s="17">
        <v>6.2646493831331196E-2</v>
      </c>
      <c r="I14" s="17">
        <v>3.1875564331735502E-2</v>
      </c>
      <c r="J14" s="17">
        <v>4.58496789389519E-2</v>
      </c>
      <c r="K14" s="17">
        <v>1.97693642914618E-2</v>
      </c>
      <c r="L14" s="17">
        <v>4.8616019782054903E-2</v>
      </c>
      <c r="M14" s="17"/>
      <c r="N14" s="17">
        <v>3.1760168065626003E-2</v>
      </c>
      <c r="O14" s="17">
        <v>5.5467020840253803E-2</v>
      </c>
      <c r="P14" s="17">
        <v>4.4108746626365498E-2</v>
      </c>
      <c r="Q14" s="17">
        <v>5.9454681990621698E-2</v>
      </c>
      <c r="R14" s="17"/>
      <c r="S14" s="17">
        <v>3.0779126212954401E-2</v>
      </c>
      <c r="T14" s="17">
        <v>3.1323874883229803E-2</v>
      </c>
      <c r="U14" s="17">
        <v>3.4246617552724401E-2</v>
      </c>
      <c r="V14" s="17">
        <v>0.14722483691333299</v>
      </c>
      <c r="W14" s="17">
        <v>1.8915347298348699E-2</v>
      </c>
      <c r="X14" s="17">
        <v>3.8844478535100098E-2</v>
      </c>
      <c r="Y14" s="17">
        <v>5.3811260003869897E-2</v>
      </c>
      <c r="Z14" s="17">
        <v>3.7606294034254702E-2</v>
      </c>
      <c r="AA14" s="17">
        <v>3.8816318343106802E-2</v>
      </c>
      <c r="AB14" s="17">
        <v>5.0331779291248303E-2</v>
      </c>
      <c r="AC14" s="17">
        <v>0</v>
      </c>
      <c r="AD14" s="17">
        <v>7.5301933410017202E-2</v>
      </c>
      <c r="AE14" s="17"/>
      <c r="AF14" s="17">
        <v>3.7196764688806797E-2</v>
      </c>
      <c r="AG14" s="17">
        <v>4.6161117858445802E-2</v>
      </c>
      <c r="AH14" s="17">
        <v>5.0478555989383403E-2</v>
      </c>
      <c r="AI14" s="17"/>
      <c r="AJ14" s="17">
        <v>4.3229763037085499E-2</v>
      </c>
      <c r="AK14" s="17">
        <v>2.0043144053762198E-2</v>
      </c>
      <c r="AL14" s="17">
        <v>0</v>
      </c>
      <c r="AM14" s="17">
        <v>0</v>
      </c>
      <c r="AN14" s="17">
        <v>0.104036770100252</v>
      </c>
      <c r="AO14" s="17"/>
      <c r="AP14" s="17">
        <v>4.2575116000792203E-2</v>
      </c>
      <c r="AQ14" s="17">
        <v>2.0500718100144501E-2</v>
      </c>
      <c r="AR14" s="17">
        <v>0</v>
      </c>
      <c r="AS14" s="17"/>
      <c r="AT14" s="17">
        <v>4.75507830789689E-2</v>
      </c>
      <c r="AU14" s="17">
        <v>5.4064764761957602E-2</v>
      </c>
      <c r="AV14" s="17">
        <v>7.5659990730753607E-2</v>
      </c>
      <c r="AW14" s="17">
        <v>1.72986495121621E-2</v>
      </c>
      <c r="AX14" s="17">
        <v>2.13204600273522E-2</v>
      </c>
      <c r="AY14" s="17">
        <v>0.10064360388933601</v>
      </c>
    </row>
    <row r="15" spans="2:51" x14ac:dyDescent="0.35">
      <c r="B15" s="31" t="s">
        <v>387</v>
      </c>
      <c r="C15" s="20">
        <v>0.19010595898301799</v>
      </c>
      <c r="D15" s="20">
        <v>0.20654563166166501</v>
      </c>
      <c r="E15" s="20">
        <v>0.17593294885381799</v>
      </c>
      <c r="F15" s="20"/>
      <c r="G15" s="20">
        <v>0.30995548290121899</v>
      </c>
      <c r="H15" s="20">
        <v>0.31424392472734403</v>
      </c>
      <c r="I15" s="20">
        <v>0.21033168188347701</v>
      </c>
      <c r="J15" s="20">
        <v>0.122373145428222</v>
      </c>
      <c r="K15" s="20">
        <v>0.13098413629512101</v>
      </c>
      <c r="L15" s="20">
        <v>0.111307226052425</v>
      </c>
      <c r="M15" s="20"/>
      <c r="N15" s="20">
        <v>0.227740066145484</v>
      </c>
      <c r="O15" s="20">
        <v>0.21024443655200201</v>
      </c>
      <c r="P15" s="20">
        <v>0.19041317874327299</v>
      </c>
      <c r="Q15" s="20">
        <v>0.12533941596511999</v>
      </c>
      <c r="R15" s="20"/>
      <c r="S15" s="20">
        <v>0.34802784999993203</v>
      </c>
      <c r="T15" s="20">
        <v>0.12936836994205</v>
      </c>
      <c r="U15" s="20">
        <v>0.13898176286004099</v>
      </c>
      <c r="V15" s="20">
        <v>0.12164463439789799</v>
      </c>
      <c r="W15" s="20">
        <v>0.14111849586728301</v>
      </c>
      <c r="X15" s="20">
        <v>0.219762183803416</v>
      </c>
      <c r="Y15" s="20">
        <v>0.13800552732645699</v>
      </c>
      <c r="Z15" s="20">
        <v>0.18527733655241399</v>
      </c>
      <c r="AA15" s="20">
        <v>0.22772685402303899</v>
      </c>
      <c r="AB15" s="20">
        <v>0.204136129823247</v>
      </c>
      <c r="AC15" s="20">
        <v>0.22246942939806</v>
      </c>
      <c r="AD15" s="20">
        <v>6.3148726132749605E-2</v>
      </c>
      <c r="AE15" s="20"/>
      <c r="AF15" s="20">
        <v>0.13453653168346799</v>
      </c>
      <c r="AG15" s="20">
        <v>0.22313688232920401</v>
      </c>
      <c r="AH15" s="20">
        <v>0.235916159222154</v>
      </c>
      <c r="AI15" s="20"/>
      <c r="AJ15" s="20">
        <v>0.151016781995266</v>
      </c>
      <c r="AK15" s="20">
        <v>0.29663157741603302</v>
      </c>
      <c r="AL15" s="20">
        <v>0.22586454958396299</v>
      </c>
      <c r="AM15" s="20">
        <v>0</v>
      </c>
      <c r="AN15" s="20">
        <v>8.0817693293229506E-2</v>
      </c>
      <c r="AO15" s="20"/>
      <c r="AP15" s="20">
        <v>0.21758454754495099</v>
      </c>
      <c r="AQ15" s="20">
        <v>0.25656137549705499</v>
      </c>
      <c r="AR15" s="20">
        <v>0.20978520665782099</v>
      </c>
      <c r="AS15" s="20"/>
      <c r="AT15" s="20">
        <v>0.18574427975910099</v>
      </c>
      <c r="AU15" s="20">
        <v>0.161912034316015</v>
      </c>
      <c r="AV15" s="20">
        <v>0.186297672166886</v>
      </c>
      <c r="AW15" s="20">
        <v>0.31978679314814401</v>
      </c>
      <c r="AX15" s="20">
        <v>0.19683193621721701</v>
      </c>
      <c r="AY15" s="20">
        <v>5.0439904047319302E-2</v>
      </c>
    </row>
    <row r="16" spans="2:51" x14ac:dyDescent="0.35">
      <c r="B16" s="18" t="s">
        <v>388</v>
      </c>
      <c r="C16" s="20">
        <v>0.49083988523030597</v>
      </c>
      <c r="D16" s="20">
        <v>0.48554824572726102</v>
      </c>
      <c r="E16" s="20">
        <v>0.49306385652870799</v>
      </c>
      <c r="F16" s="20"/>
      <c r="G16" s="20">
        <v>0.35134619011691898</v>
      </c>
      <c r="H16" s="20">
        <v>0.39349998638331501</v>
      </c>
      <c r="I16" s="20">
        <v>0.44919285936500303</v>
      </c>
      <c r="J16" s="20">
        <v>0.56537289490948295</v>
      </c>
      <c r="K16" s="20">
        <v>0.537848026399668</v>
      </c>
      <c r="L16" s="20">
        <v>0.57983274478997304</v>
      </c>
      <c r="M16" s="20"/>
      <c r="N16" s="20">
        <v>0.46240029258520698</v>
      </c>
      <c r="O16" s="20">
        <v>0.454324963796708</v>
      </c>
      <c r="P16" s="20">
        <v>0.51695110934250599</v>
      </c>
      <c r="Q16" s="20">
        <v>0.540891203668318</v>
      </c>
      <c r="R16" s="20"/>
      <c r="S16" s="20">
        <v>0.28537247453301201</v>
      </c>
      <c r="T16" s="20">
        <v>0.55484709170497903</v>
      </c>
      <c r="U16" s="20">
        <v>0.466441434224102</v>
      </c>
      <c r="V16" s="20">
        <v>0.48567231686534501</v>
      </c>
      <c r="W16" s="20">
        <v>0.45707198757990902</v>
      </c>
      <c r="X16" s="20">
        <v>0.52986411431881997</v>
      </c>
      <c r="Y16" s="20">
        <v>0.68551054926267996</v>
      </c>
      <c r="Z16" s="20">
        <v>0.55140258265172704</v>
      </c>
      <c r="AA16" s="20">
        <v>0.492664084736604</v>
      </c>
      <c r="AB16" s="20">
        <v>0.454301209329741</v>
      </c>
      <c r="AC16" s="20">
        <v>0.63475015628972398</v>
      </c>
      <c r="AD16" s="20">
        <v>0.46132372115592402</v>
      </c>
      <c r="AE16" s="20"/>
      <c r="AF16" s="20">
        <v>0.55887672548071698</v>
      </c>
      <c r="AG16" s="20">
        <v>0.47354277925376498</v>
      </c>
      <c r="AH16" s="20">
        <v>0.40996069137233698</v>
      </c>
      <c r="AI16" s="20"/>
      <c r="AJ16" s="20">
        <v>0.52848099334221599</v>
      </c>
      <c r="AK16" s="20">
        <v>0.44830816860399397</v>
      </c>
      <c r="AL16" s="20">
        <v>0.491595333143514</v>
      </c>
      <c r="AM16" s="20">
        <v>0.79567968783385801</v>
      </c>
      <c r="AN16" s="20">
        <v>0.46040853683087901</v>
      </c>
      <c r="AO16" s="20"/>
      <c r="AP16" s="20">
        <v>0.47221451170931</v>
      </c>
      <c r="AQ16" s="20">
        <v>0.46382997475864102</v>
      </c>
      <c r="AR16" s="20">
        <v>0.43158340529972999</v>
      </c>
      <c r="AS16" s="20"/>
      <c r="AT16" s="20">
        <v>0.54515302060590998</v>
      </c>
      <c r="AU16" s="20">
        <v>0.42678270668396301</v>
      </c>
      <c r="AV16" s="20">
        <v>0.50148443418816602</v>
      </c>
      <c r="AW16" s="20">
        <v>0.42836428786805703</v>
      </c>
      <c r="AX16" s="20">
        <v>0.47009512874963599</v>
      </c>
      <c r="AY16" s="20">
        <v>0.50818822037559397</v>
      </c>
    </row>
    <row r="17" spans="2:51" x14ac:dyDescent="0.35">
      <c r="B17" s="18" t="s">
        <v>86</v>
      </c>
      <c r="C17" s="21">
        <v>-0.30073392624728801</v>
      </c>
      <c r="D17" s="21">
        <v>-0.27900261406559601</v>
      </c>
      <c r="E17" s="21">
        <v>-0.31713090767488999</v>
      </c>
      <c r="F17" s="21"/>
      <c r="G17" s="21">
        <v>-4.1390707215700602E-2</v>
      </c>
      <c r="H17" s="21">
        <v>-7.9256061655971599E-2</v>
      </c>
      <c r="I17" s="21">
        <v>-0.23886117748152599</v>
      </c>
      <c r="J17" s="21">
        <v>-0.44299974948126097</v>
      </c>
      <c r="K17" s="21">
        <v>-0.40686389010454799</v>
      </c>
      <c r="L17" s="21">
        <v>-0.468525518737548</v>
      </c>
      <c r="M17" s="21"/>
      <c r="N17" s="21">
        <v>-0.23466022643972301</v>
      </c>
      <c r="O17" s="21">
        <v>-0.244080527244707</v>
      </c>
      <c r="P17" s="21">
        <v>-0.32653793059923403</v>
      </c>
      <c r="Q17" s="21">
        <v>-0.41555178770319801</v>
      </c>
      <c r="R17" s="21"/>
      <c r="S17" s="21">
        <v>6.2655375466919197E-2</v>
      </c>
      <c r="T17" s="21">
        <v>-0.425478721762929</v>
      </c>
      <c r="U17" s="21">
        <v>-0.32745967136406101</v>
      </c>
      <c r="V17" s="21">
        <v>-0.36402768246744699</v>
      </c>
      <c r="W17" s="21">
        <v>-0.31595349171262699</v>
      </c>
      <c r="X17" s="21">
        <v>-0.31010193051540402</v>
      </c>
      <c r="Y17" s="21">
        <v>-0.54750502193622297</v>
      </c>
      <c r="Z17" s="21">
        <v>-0.36612524609931302</v>
      </c>
      <c r="AA17" s="21">
        <v>-0.26493723071356501</v>
      </c>
      <c r="AB17" s="21">
        <v>-0.25016507950649503</v>
      </c>
      <c r="AC17" s="21">
        <v>-0.41228072689166401</v>
      </c>
      <c r="AD17" s="21">
        <v>-0.39817499502317499</v>
      </c>
      <c r="AE17" s="21"/>
      <c r="AF17" s="21">
        <v>-0.42434019379724802</v>
      </c>
      <c r="AG17" s="21">
        <v>-0.25040589692456</v>
      </c>
      <c r="AH17" s="21">
        <v>-0.17404453215018301</v>
      </c>
      <c r="AI17" s="21"/>
      <c r="AJ17" s="21">
        <v>-0.37746421134695102</v>
      </c>
      <c r="AK17" s="21">
        <v>-0.15167659118796101</v>
      </c>
      <c r="AL17" s="21">
        <v>-0.26573078355955099</v>
      </c>
      <c r="AM17" s="21">
        <v>-0.79567968783385801</v>
      </c>
      <c r="AN17" s="21">
        <v>-0.37959084353764899</v>
      </c>
      <c r="AO17" s="21"/>
      <c r="AP17" s="21">
        <v>-0.25462996416435901</v>
      </c>
      <c r="AQ17" s="21">
        <v>-0.207268599261586</v>
      </c>
      <c r="AR17" s="21">
        <v>-0.221798198641909</v>
      </c>
      <c r="AS17" s="21"/>
      <c r="AT17" s="21">
        <v>-0.35940874084681002</v>
      </c>
      <c r="AU17" s="21">
        <v>-0.26487067236794798</v>
      </c>
      <c r="AV17" s="21">
        <v>-0.31518676202127999</v>
      </c>
      <c r="AW17" s="21">
        <v>-0.108577494719913</v>
      </c>
      <c r="AX17" s="21">
        <v>-0.27326319253241999</v>
      </c>
      <c r="AY17" s="21">
        <v>-0.45774831632827501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7.4872344943943903E-2</v>
      </c>
      <c r="D9" s="17">
        <v>6.3953006322950701E-2</v>
      </c>
      <c r="E9" s="17">
        <v>8.5335966464798102E-2</v>
      </c>
      <c r="F9" s="17"/>
      <c r="G9" s="17">
        <v>0.110698918465873</v>
      </c>
      <c r="H9" s="17">
        <v>0.116454856685928</v>
      </c>
      <c r="I9" s="17">
        <v>7.0359321991901702E-2</v>
      </c>
      <c r="J9" s="17">
        <v>3.8999323152985599E-2</v>
      </c>
      <c r="K9" s="17">
        <v>8.6330764163211504E-2</v>
      </c>
      <c r="L9" s="17">
        <v>4.9184877889802102E-2</v>
      </c>
      <c r="M9" s="17"/>
      <c r="N9" s="17">
        <v>8.9290035877509805E-2</v>
      </c>
      <c r="O9" s="17">
        <v>6.9173523100956105E-2</v>
      </c>
      <c r="P9" s="17">
        <v>7.9196599752869204E-2</v>
      </c>
      <c r="Q9" s="17">
        <v>6.1763916912447397E-2</v>
      </c>
      <c r="R9" s="17"/>
      <c r="S9" s="17">
        <v>0.14529728832695801</v>
      </c>
      <c r="T9" s="17">
        <v>3.2675496806088597E-2</v>
      </c>
      <c r="U9" s="17">
        <v>8.5890763026065894E-2</v>
      </c>
      <c r="V9" s="17">
        <v>7.7205891086987194E-2</v>
      </c>
      <c r="W9" s="17">
        <v>5.7772665758195001E-2</v>
      </c>
      <c r="X9" s="17">
        <v>7.1983305952965801E-2</v>
      </c>
      <c r="Y9" s="17">
        <v>0</v>
      </c>
      <c r="Z9" s="17">
        <v>0.11664779242675501</v>
      </c>
      <c r="AA9" s="17">
        <v>6.8305038850101502E-2</v>
      </c>
      <c r="AB9" s="17">
        <v>8.2164507894227495E-2</v>
      </c>
      <c r="AC9" s="17">
        <v>0.12929950839885401</v>
      </c>
      <c r="AD9" s="17">
        <v>0</v>
      </c>
      <c r="AE9" s="17"/>
      <c r="AF9" s="17">
        <v>5.0123751028727702E-2</v>
      </c>
      <c r="AG9" s="17">
        <v>7.5543061835067093E-2</v>
      </c>
      <c r="AH9" s="17">
        <v>0.14910728339374299</v>
      </c>
      <c r="AI9" s="17"/>
      <c r="AJ9" s="17">
        <v>5.8122373030935502E-2</v>
      </c>
      <c r="AK9" s="17">
        <v>8.7905158859037796E-2</v>
      </c>
      <c r="AL9" s="17">
        <v>3.5981906590204102E-2</v>
      </c>
      <c r="AM9" s="17">
        <v>0</v>
      </c>
      <c r="AN9" s="17">
        <v>0.126184825626389</v>
      </c>
      <c r="AO9" s="17"/>
      <c r="AP9" s="17">
        <v>8.0194857568806899E-2</v>
      </c>
      <c r="AQ9" s="17">
        <v>8.1873667505077505E-2</v>
      </c>
      <c r="AR9" s="17">
        <v>5.6172895043772299E-2</v>
      </c>
      <c r="AS9" s="17"/>
      <c r="AT9" s="17">
        <v>6.3764360684494301E-2</v>
      </c>
      <c r="AU9" s="17">
        <v>4.5791265072853103E-2</v>
      </c>
      <c r="AV9" s="17">
        <v>0.117599048016233</v>
      </c>
      <c r="AW9" s="17">
        <v>7.2738247556447796E-2</v>
      </c>
      <c r="AX9" s="17">
        <v>0.12138164023645601</v>
      </c>
      <c r="AY9" s="17">
        <v>4.3687164558733699E-2</v>
      </c>
    </row>
    <row r="10" spans="2:51" x14ac:dyDescent="0.35">
      <c r="B10" s="18" t="s">
        <v>383</v>
      </c>
      <c r="C10" s="17">
        <v>0.31285171370931603</v>
      </c>
      <c r="D10" s="17">
        <v>0.32661797640565499</v>
      </c>
      <c r="E10" s="17">
        <v>0.299271982923692</v>
      </c>
      <c r="F10" s="17"/>
      <c r="G10" s="17">
        <v>0.25868202064749501</v>
      </c>
      <c r="H10" s="17">
        <v>0.38613490688019098</v>
      </c>
      <c r="I10" s="17">
        <v>0.31177259319846001</v>
      </c>
      <c r="J10" s="17">
        <v>0.28938351453941003</v>
      </c>
      <c r="K10" s="17">
        <v>0.369303138800612</v>
      </c>
      <c r="L10" s="17">
        <v>0.27717555570233499</v>
      </c>
      <c r="M10" s="17"/>
      <c r="N10" s="17">
        <v>0.32671653780349103</v>
      </c>
      <c r="O10" s="17">
        <v>0.334602689947542</v>
      </c>
      <c r="P10" s="17">
        <v>0.27757887144559401</v>
      </c>
      <c r="Q10" s="17">
        <v>0.30207797610912701</v>
      </c>
      <c r="R10" s="17"/>
      <c r="S10" s="17">
        <v>0.24634905121402201</v>
      </c>
      <c r="T10" s="17">
        <v>0.29698704191097303</v>
      </c>
      <c r="U10" s="17">
        <v>0.26175491767393999</v>
      </c>
      <c r="V10" s="17">
        <v>0.28264426041816298</v>
      </c>
      <c r="W10" s="17">
        <v>0.37688860786259398</v>
      </c>
      <c r="X10" s="17">
        <v>0.27045739599489099</v>
      </c>
      <c r="Y10" s="17">
        <v>0.345654011033667</v>
      </c>
      <c r="Z10" s="17">
        <v>0.194947613426593</v>
      </c>
      <c r="AA10" s="17">
        <v>0.38301074298245102</v>
      </c>
      <c r="AB10" s="17">
        <v>0.395080167561558</v>
      </c>
      <c r="AC10" s="17">
        <v>0.37978855942002998</v>
      </c>
      <c r="AD10" s="17">
        <v>0.33020361192766501</v>
      </c>
      <c r="AE10" s="17"/>
      <c r="AF10" s="17">
        <v>0.26998119342952098</v>
      </c>
      <c r="AG10" s="17">
        <v>0.36331143467455801</v>
      </c>
      <c r="AH10" s="17">
        <v>0.30171817030410403</v>
      </c>
      <c r="AI10" s="17"/>
      <c r="AJ10" s="17">
        <v>0.285775961243454</v>
      </c>
      <c r="AK10" s="17">
        <v>0.397929569489198</v>
      </c>
      <c r="AL10" s="17">
        <v>0.28271473122384</v>
      </c>
      <c r="AM10" s="17">
        <v>0.40338961351399599</v>
      </c>
      <c r="AN10" s="17">
        <v>0.232350937156514</v>
      </c>
      <c r="AO10" s="17"/>
      <c r="AP10" s="17">
        <v>0.32893735398282797</v>
      </c>
      <c r="AQ10" s="17">
        <v>0.38741939494872801</v>
      </c>
      <c r="AR10" s="17">
        <v>0.37588030840734898</v>
      </c>
      <c r="AS10" s="17"/>
      <c r="AT10" s="17">
        <v>0.31724733800009602</v>
      </c>
      <c r="AU10" s="17">
        <v>0.26271421188206301</v>
      </c>
      <c r="AV10" s="17">
        <v>0.26259301448448003</v>
      </c>
      <c r="AW10" s="17">
        <v>0.41185014760537397</v>
      </c>
      <c r="AX10" s="17">
        <v>0.34223250913311698</v>
      </c>
      <c r="AY10" s="17">
        <v>0.305866196942709</v>
      </c>
    </row>
    <row r="11" spans="2:51" x14ac:dyDescent="0.35">
      <c r="B11" s="18" t="s">
        <v>384</v>
      </c>
      <c r="C11" s="17">
        <v>0.28968213543492</v>
      </c>
      <c r="D11" s="17">
        <v>0.27614582390847597</v>
      </c>
      <c r="E11" s="17">
        <v>0.30368100625958599</v>
      </c>
      <c r="F11" s="17"/>
      <c r="G11" s="17">
        <v>0.245301136517834</v>
      </c>
      <c r="H11" s="17">
        <v>0.20433952289849</v>
      </c>
      <c r="I11" s="17">
        <v>0.34407023846402701</v>
      </c>
      <c r="J11" s="17">
        <v>0.27560859310803998</v>
      </c>
      <c r="K11" s="17">
        <v>0.27601537063037801</v>
      </c>
      <c r="L11" s="17">
        <v>0.35573234299879503</v>
      </c>
      <c r="M11" s="17"/>
      <c r="N11" s="17">
        <v>0.27757861669058498</v>
      </c>
      <c r="O11" s="17">
        <v>0.30527335938225397</v>
      </c>
      <c r="P11" s="17">
        <v>0.27509369032755898</v>
      </c>
      <c r="Q11" s="17">
        <v>0.29360564304263398</v>
      </c>
      <c r="R11" s="17"/>
      <c r="S11" s="17">
        <v>0.344565748132109</v>
      </c>
      <c r="T11" s="17">
        <v>0.29368280815237802</v>
      </c>
      <c r="U11" s="17">
        <v>0.31525302274686101</v>
      </c>
      <c r="V11" s="17">
        <v>0.35383987265733302</v>
      </c>
      <c r="W11" s="17">
        <v>0.25964487724963797</v>
      </c>
      <c r="X11" s="17">
        <v>0.26556885737821201</v>
      </c>
      <c r="Y11" s="17">
        <v>0.29923708349578498</v>
      </c>
      <c r="Z11" s="17">
        <v>0.26720290704619398</v>
      </c>
      <c r="AA11" s="17">
        <v>0.199167561362428</v>
      </c>
      <c r="AB11" s="17">
        <v>0.29129560432531598</v>
      </c>
      <c r="AC11" s="17">
        <v>0.16872942172049199</v>
      </c>
      <c r="AD11" s="17">
        <v>0.40437501991915298</v>
      </c>
      <c r="AE11" s="17"/>
      <c r="AF11" s="17">
        <v>0.28718157323494398</v>
      </c>
      <c r="AG11" s="17">
        <v>0.29667164921376099</v>
      </c>
      <c r="AH11" s="17">
        <v>0.294909120392783</v>
      </c>
      <c r="AI11" s="17"/>
      <c r="AJ11" s="17">
        <v>0.323673258749965</v>
      </c>
      <c r="AK11" s="17">
        <v>0.247650822516507</v>
      </c>
      <c r="AL11" s="17">
        <v>0.27735735088248697</v>
      </c>
      <c r="AM11" s="17">
        <v>0</v>
      </c>
      <c r="AN11" s="17">
        <v>0.33674858895346699</v>
      </c>
      <c r="AO11" s="17"/>
      <c r="AP11" s="17">
        <v>0.31506402657265697</v>
      </c>
      <c r="AQ11" s="17">
        <v>0.267952616852484</v>
      </c>
      <c r="AR11" s="17">
        <v>0.30332315667794801</v>
      </c>
      <c r="AS11" s="17"/>
      <c r="AT11" s="17">
        <v>0.30295959054388399</v>
      </c>
      <c r="AU11" s="17">
        <v>0.32432673738907902</v>
      </c>
      <c r="AV11" s="17">
        <v>0.23054293636953399</v>
      </c>
      <c r="AW11" s="17">
        <v>0.25303973340265701</v>
      </c>
      <c r="AX11" s="17">
        <v>0.28840026226307203</v>
      </c>
      <c r="AY11" s="17">
        <v>0.114743055264818</v>
      </c>
    </row>
    <row r="12" spans="2:51" x14ac:dyDescent="0.35">
      <c r="B12" s="18" t="s">
        <v>385</v>
      </c>
      <c r="C12" s="17">
        <v>0.145110324294798</v>
      </c>
      <c r="D12" s="17">
        <v>0.136436249223505</v>
      </c>
      <c r="E12" s="17">
        <v>0.153869332368582</v>
      </c>
      <c r="F12" s="17"/>
      <c r="G12" s="17">
        <v>0.223086154499988</v>
      </c>
      <c r="H12" s="17">
        <v>0.119339404352892</v>
      </c>
      <c r="I12" s="17">
        <v>9.4287855445522303E-2</v>
      </c>
      <c r="J12" s="17">
        <v>0.15538475555127601</v>
      </c>
      <c r="K12" s="17">
        <v>0.13966764272993601</v>
      </c>
      <c r="L12" s="17">
        <v>0.14825634896294099</v>
      </c>
      <c r="M12" s="17"/>
      <c r="N12" s="17">
        <v>0.132239365389242</v>
      </c>
      <c r="O12" s="17">
        <v>0.16428686290092501</v>
      </c>
      <c r="P12" s="17">
        <v>0.134092577463681</v>
      </c>
      <c r="Q12" s="17">
        <v>0.147857730896505</v>
      </c>
      <c r="R12" s="17"/>
      <c r="S12" s="17">
        <v>0.16615469976331501</v>
      </c>
      <c r="T12" s="17">
        <v>0.20324145635063201</v>
      </c>
      <c r="U12" s="17">
        <v>0.205256239456654</v>
      </c>
      <c r="V12" s="17">
        <v>7.4822866713123701E-2</v>
      </c>
      <c r="W12" s="17">
        <v>0.118259865385192</v>
      </c>
      <c r="X12" s="17">
        <v>0.179168922172629</v>
      </c>
      <c r="Y12" s="17">
        <v>0.101251445816468</v>
      </c>
      <c r="Z12" s="17">
        <v>0.15457309576952499</v>
      </c>
      <c r="AA12" s="17">
        <v>0.14473429385570299</v>
      </c>
      <c r="AB12" s="17">
        <v>8.5972895600718399E-2</v>
      </c>
      <c r="AC12" s="17">
        <v>0.14646953999350401</v>
      </c>
      <c r="AD12" s="17">
        <v>0.126989155251688</v>
      </c>
      <c r="AE12" s="17"/>
      <c r="AF12" s="17">
        <v>0.17184050058994299</v>
      </c>
      <c r="AG12" s="17">
        <v>0.117010211215535</v>
      </c>
      <c r="AH12" s="17">
        <v>8.2070664594935699E-2</v>
      </c>
      <c r="AI12" s="17"/>
      <c r="AJ12" s="17">
        <v>0.17199400954740099</v>
      </c>
      <c r="AK12" s="17">
        <v>0.14050893191591099</v>
      </c>
      <c r="AL12" s="17">
        <v>0.20016941362673599</v>
      </c>
      <c r="AM12" s="17">
        <v>0.200562012402143</v>
      </c>
      <c r="AN12" s="17">
        <v>6.5888281361218895E-2</v>
      </c>
      <c r="AO12" s="17"/>
      <c r="AP12" s="17">
        <v>0.15313243419169201</v>
      </c>
      <c r="AQ12" s="17">
        <v>0.12988854755207499</v>
      </c>
      <c r="AR12" s="17">
        <v>0.175549776131603</v>
      </c>
      <c r="AS12" s="17"/>
      <c r="AT12" s="17">
        <v>0.15066914351519001</v>
      </c>
      <c r="AU12" s="17">
        <v>0.16126271600908601</v>
      </c>
      <c r="AV12" s="17">
        <v>8.9201214532078493E-2</v>
      </c>
      <c r="AW12" s="17">
        <v>0.14957718371829601</v>
      </c>
      <c r="AX12" s="17">
        <v>0.12537101547207399</v>
      </c>
      <c r="AY12" s="17">
        <v>0.241619281582579</v>
      </c>
    </row>
    <row r="13" spans="2:51" x14ac:dyDescent="0.35">
      <c r="B13" s="18" t="s">
        <v>386</v>
      </c>
      <c r="C13" s="17">
        <v>0.12648843001924301</v>
      </c>
      <c r="D13" s="17">
        <v>0.15306240272035501</v>
      </c>
      <c r="E13" s="17">
        <v>9.9928971126371002E-2</v>
      </c>
      <c r="F13" s="17"/>
      <c r="G13" s="17">
        <v>0.10363543463548899</v>
      </c>
      <c r="H13" s="17">
        <v>9.5558679204356206E-2</v>
      </c>
      <c r="I13" s="17">
        <v>0.151225438816353</v>
      </c>
      <c r="J13" s="17">
        <v>0.179072898418597</v>
      </c>
      <c r="K13" s="17">
        <v>9.8608232802035498E-2</v>
      </c>
      <c r="L13" s="17">
        <v>0.120920819948639</v>
      </c>
      <c r="M13" s="17"/>
      <c r="N13" s="17">
        <v>0.12587380203766199</v>
      </c>
      <c r="O13" s="17">
        <v>7.6582407010926806E-2</v>
      </c>
      <c r="P13" s="17">
        <v>0.192548728522178</v>
      </c>
      <c r="Q13" s="17">
        <v>0.13185640158200199</v>
      </c>
      <c r="R13" s="17"/>
      <c r="S13" s="17">
        <v>7.4266548138977706E-2</v>
      </c>
      <c r="T13" s="17">
        <v>0.1415487113942</v>
      </c>
      <c r="U13" s="17">
        <v>9.7841228560718793E-2</v>
      </c>
      <c r="V13" s="17">
        <v>7.7892183996834299E-2</v>
      </c>
      <c r="W13" s="17">
        <v>0.128874311086426</v>
      </c>
      <c r="X13" s="17">
        <v>0.17397703996620201</v>
      </c>
      <c r="Y13" s="17">
        <v>0.20004619965021</v>
      </c>
      <c r="Z13" s="17">
        <v>0.19407516837130701</v>
      </c>
      <c r="AA13" s="17">
        <v>0.16574785749269899</v>
      </c>
      <c r="AB13" s="17">
        <v>6.9122821686845304E-2</v>
      </c>
      <c r="AC13" s="17">
        <v>0.14755480529807599</v>
      </c>
      <c r="AD13" s="17">
        <v>0.13843221290149399</v>
      </c>
      <c r="AE13" s="17"/>
      <c r="AF13" s="17">
        <v>0.17569265904381101</v>
      </c>
      <c r="AG13" s="17">
        <v>9.9351371118021795E-2</v>
      </c>
      <c r="AH13" s="17">
        <v>9.25499291033096E-2</v>
      </c>
      <c r="AI13" s="17"/>
      <c r="AJ13" s="17">
        <v>0.11673801750278801</v>
      </c>
      <c r="AK13" s="17">
        <v>9.5990919603998803E-2</v>
      </c>
      <c r="AL13" s="17">
        <v>0.18329529657708099</v>
      </c>
      <c r="AM13" s="17">
        <v>0.39604837408386001</v>
      </c>
      <c r="AN13" s="17">
        <v>0.13283862869702101</v>
      </c>
      <c r="AO13" s="17"/>
      <c r="AP13" s="17">
        <v>8.6737213938173699E-2</v>
      </c>
      <c r="AQ13" s="17">
        <v>0.10399668878591101</v>
      </c>
      <c r="AR13" s="17">
        <v>6.8486999059449702E-2</v>
      </c>
      <c r="AS13" s="17"/>
      <c r="AT13" s="17">
        <v>0.114859342858618</v>
      </c>
      <c r="AU13" s="17">
        <v>0.12646628846008001</v>
      </c>
      <c r="AV13" s="17">
        <v>0.242924565216661</v>
      </c>
      <c r="AW13" s="17">
        <v>7.9842349301849205E-2</v>
      </c>
      <c r="AX13" s="17">
        <v>0.101782984051564</v>
      </c>
      <c r="AY13" s="17">
        <v>0.195430544231877</v>
      </c>
    </row>
    <row r="14" spans="2:51" x14ac:dyDescent="0.35">
      <c r="B14" s="18" t="s">
        <v>72</v>
      </c>
      <c r="C14" s="17">
        <v>5.0995051597778403E-2</v>
      </c>
      <c r="D14" s="17">
        <v>4.3784541419058097E-2</v>
      </c>
      <c r="E14" s="17">
        <v>5.7912740856970499E-2</v>
      </c>
      <c r="F14" s="17"/>
      <c r="G14" s="17">
        <v>5.8596335233321598E-2</v>
      </c>
      <c r="H14" s="17">
        <v>7.8172629978142102E-2</v>
      </c>
      <c r="I14" s="17">
        <v>2.8284552083736699E-2</v>
      </c>
      <c r="J14" s="17">
        <v>6.1550915229692402E-2</v>
      </c>
      <c r="K14" s="17">
        <v>3.0074850873827101E-2</v>
      </c>
      <c r="L14" s="17">
        <v>4.8730054497487997E-2</v>
      </c>
      <c r="M14" s="17"/>
      <c r="N14" s="17">
        <v>4.8301642201510203E-2</v>
      </c>
      <c r="O14" s="17">
        <v>5.0081157657395702E-2</v>
      </c>
      <c r="P14" s="17">
        <v>4.1489532488118902E-2</v>
      </c>
      <c r="Q14" s="17">
        <v>6.2838331457284596E-2</v>
      </c>
      <c r="R14" s="17"/>
      <c r="S14" s="17">
        <v>2.3366664424617899E-2</v>
      </c>
      <c r="T14" s="17">
        <v>3.1864485385727899E-2</v>
      </c>
      <c r="U14" s="17">
        <v>3.4003828535760401E-2</v>
      </c>
      <c r="V14" s="17">
        <v>0.13359492512755899</v>
      </c>
      <c r="W14" s="17">
        <v>5.8559672657954899E-2</v>
      </c>
      <c r="X14" s="17">
        <v>3.8844478535100098E-2</v>
      </c>
      <c r="Y14" s="17">
        <v>5.3811260003869897E-2</v>
      </c>
      <c r="Z14" s="17">
        <v>7.2553422959624803E-2</v>
      </c>
      <c r="AA14" s="17">
        <v>3.9034505456616901E-2</v>
      </c>
      <c r="AB14" s="17">
        <v>7.6364002931335495E-2</v>
      </c>
      <c r="AC14" s="17">
        <v>2.8158165169042699E-2</v>
      </c>
      <c r="AD14" s="17">
        <v>0</v>
      </c>
      <c r="AE14" s="17"/>
      <c r="AF14" s="17">
        <v>4.5180322673051998E-2</v>
      </c>
      <c r="AG14" s="17">
        <v>4.8112271943056999E-2</v>
      </c>
      <c r="AH14" s="17">
        <v>7.9644832211125199E-2</v>
      </c>
      <c r="AI14" s="17"/>
      <c r="AJ14" s="17">
        <v>4.3696379925457302E-2</v>
      </c>
      <c r="AK14" s="17">
        <v>3.00145976153477E-2</v>
      </c>
      <c r="AL14" s="17">
        <v>2.0481301099651499E-2</v>
      </c>
      <c r="AM14" s="17">
        <v>0</v>
      </c>
      <c r="AN14" s="17">
        <v>0.10598873820539099</v>
      </c>
      <c r="AO14" s="17"/>
      <c r="AP14" s="17">
        <v>3.59341137458421E-2</v>
      </c>
      <c r="AQ14" s="17">
        <v>2.8869084355725098E-2</v>
      </c>
      <c r="AR14" s="17">
        <v>2.0586864679878799E-2</v>
      </c>
      <c r="AS14" s="17"/>
      <c r="AT14" s="17">
        <v>5.05002243977168E-2</v>
      </c>
      <c r="AU14" s="17">
        <v>7.9438781186839502E-2</v>
      </c>
      <c r="AV14" s="17">
        <v>5.7139221381012503E-2</v>
      </c>
      <c r="AW14" s="17">
        <v>3.2952338415375398E-2</v>
      </c>
      <c r="AX14" s="17">
        <v>2.08315888437157E-2</v>
      </c>
      <c r="AY14" s="17">
        <v>9.8653757419282506E-2</v>
      </c>
    </row>
    <row r="15" spans="2:51" x14ac:dyDescent="0.35">
      <c r="B15" s="31" t="s">
        <v>387</v>
      </c>
      <c r="C15" s="20">
        <v>0.38772405865325998</v>
      </c>
      <c r="D15" s="20">
        <v>0.39057098272860602</v>
      </c>
      <c r="E15" s="20">
        <v>0.38460794938849002</v>
      </c>
      <c r="F15" s="20"/>
      <c r="G15" s="20">
        <v>0.369380939113367</v>
      </c>
      <c r="H15" s="20">
        <v>0.50258976356611995</v>
      </c>
      <c r="I15" s="20">
        <v>0.38213191519036099</v>
      </c>
      <c r="J15" s="20">
        <v>0.32838283769239601</v>
      </c>
      <c r="K15" s="20">
        <v>0.455633902963823</v>
      </c>
      <c r="L15" s="20">
        <v>0.32636043359213701</v>
      </c>
      <c r="M15" s="20"/>
      <c r="N15" s="20">
        <v>0.41600657368100102</v>
      </c>
      <c r="O15" s="20">
        <v>0.40377621304849798</v>
      </c>
      <c r="P15" s="20">
        <v>0.35677547119846298</v>
      </c>
      <c r="Q15" s="20">
        <v>0.36384189302157399</v>
      </c>
      <c r="R15" s="20"/>
      <c r="S15" s="20">
        <v>0.39164633954097999</v>
      </c>
      <c r="T15" s="20">
        <v>0.32966253871706103</v>
      </c>
      <c r="U15" s="20">
        <v>0.34764568070000601</v>
      </c>
      <c r="V15" s="20">
        <v>0.35985015150515098</v>
      </c>
      <c r="W15" s="20">
        <v>0.43466127362078899</v>
      </c>
      <c r="X15" s="20">
        <v>0.34244070194785697</v>
      </c>
      <c r="Y15" s="20">
        <v>0.345654011033667</v>
      </c>
      <c r="Z15" s="20">
        <v>0.311595405853348</v>
      </c>
      <c r="AA15" s="20">
        <v>0.451315781832552</v>
      </c>
      <c r="AB15" s="20">
        <v>0.47724467545578497</v>
      </c>
      <c r="AC15" s="20">
        <v>0.50908806781888505</v>
      </c>
      <c r="AD15" s="20">
        <v>0.33020361192766501</v>
      </c>
      <c r="AE15" s="20"/>
      <c r="AF15" s="20">
        <v>0.320104944458249</v>
      </c>
      <c r="AG15" s="20">
        <v>0.43885449650962599</v>
      </c>
      <c r="AH15" s="20">
        <v>0.45082545369784699</v>
      </c>
      <c r="AI15" s="20"/>
      <c r="AJ15" s="20">
        <v>0.34389833427438998</v>
      </c>
      <c r="AK15" s="20">
        <v>0.48583472834823599</v>
      </c>
      <c r="AL15" s="20">
        <v>0.318696637814044</v>
      </c>
      <c r="AM15" s="20">
        <v>0.40338961351399599</v>
      </c>
      <c r="AN15" s="20">
        <v>0.358535762782903</v>
      </c>
      <c r="AO15" s="20"/>
      <c r="AP15" s="20">
        <v>0.40913221155163498</v>
      </c>
      <c r="AQ15" s="20">
        <v>0.46929306245380498</v>
      </c>
      <c r="AR15" s="20">
        <v>0.43205320345112103</v>
      </c>
      <c r="AS15" s="20"/>
      <c r="AT15" s="20">
        <v>0.38101169868459001</v>
      </c>
      <c r="AU15" s="20">
        <v>0.30850547695491598</v>
      </c>
      <c r="AV15" s="20">
        <v>0.38019206250071402</v>
      </c>
      <c r="AW15" s="20">
        <v>0.48458839516182201</v>
      </c>
      <c r="AX15" s="20">
        <v>0.46361414936957401</v>
      </c>
      <c r="AY15" s="20">
        <v>0.34955336150144201</v>
      </c>
    </row>
    <row r="16" spans="2:51" x14ac:dyDescent="0.35">
      <c r="B16" s="18" t="s">
        <v>388</v>
      </c>
      <c r="C16" s="20">
        <v>0.27159875431404101</v>
      </c>
      <c r="D16" s="20">
        <v>0.28949865194385999</v>
      </c>
      <c r="E16" s="20">
        <v>0.25379830349495303</v>
      </c>
      <c r="F16" s="20"/>
      <c r="G16" s="20">
        <v>0.326721589135477</v>
      </c>
      <c r="H16" s="20">
        <v>0.21489808355724899</v>
      </c>
      <c r="I16" s="20">
        <v>0.24551329426187599</v>
      </c>
      <c r="J16" s="20">
        <v>0.33445765396987198</v>
      </c>
      <c r="K16" s="20">
        <v>0.23827587553197099</v>
      </c>
      <c r="L16" s="20">
        <v>0.26917716891158</v>
      </c>
      <c r="M16" s="20"/>
      <c r="N16" s="20">
        <v>0.25811316742690399</v>
      </c>
      <c r="O16" s="20">
        <v>0.24086926991185201</v>
      </c>
      <c r="P16" s="20">
        <v>0.326641305985859</v>
      </c>
      <c r="Q16" s="20">
        <v>0.27971413247850702</v>
      </c>
      <c r="R16" s="20"/>
      <c r="S16" s="20">
        <v>0.24042124790229299</v>
      </c>
      <c r="T16" s="20">
        <v>0.34479016774483201</v>
      </c>
      <c r="U16" s="20">
        <v>0.30309746801737197</v>
      </c>
      <c r="V16" s="20">
        <v>0.152715050709958</v>
      </c>
      <c r="W16" s="20">
        <v>0.24713417647161801</v>
      </c>
      <c r="X16" s="20">
        <v>0.35314596213883098</v>
      </c>
      <c r="Y16" s="20">
        <v>0.30129764546667798</v>
      </c>
      <c r="Z16" s="20">
        <v>0.348648264140833</v>
      </c>
      <c r="AA16" s="20">
        <v>0.31048215134840201</v>
      </c>
      <c r="AB16" s="20">
        <v>0.15509571728756399</v>
      </c>
      <c r="AC16" s="20">
        <v>0.29402434529158</v>
      </c>
      <c r="AD16" s="20">
        <v>0.26542136815318101</v>
      </c>
      <c r="AE16" s="20"/>
      <c r="AF16" s="20">
        <v>0.34753315963375497</v>
      </c>
      <c r="AG16" s="20">
        <v>0.21636158233355701</v>
      </c>
      <c r="AH16" s="20">
        <v>0.17462059369824501</v>
      </c>
      <c r="AI16" s="20"/>
      <c r="AJ16" s="20">
        <v>0.28873202705018902</v>
      </c>
      <c r="AK16" s="20">
        <v>0.23649985151990999</v>
      </c>
      <c r="AL16" s="20">
        <v>0.38346471020381701</v>
      </c>
      <c r="AM16" s="20">
        <v>0.59661038648600395</v>
      </c>
      <c r="AN16" s="20">
        <v>0.19872691005824</v>
      </c>
      <c r="AO16" s="20"/>
      <c r="AP16" s="20">
        <v>0.239869648129866</v>
      </c>
      <c r="AQ16" s="20">
        <v>0.233885236337986</v>
      </c>
      <c r="AR16" s="20">
        <v>0.24403677519105299</v>
      </c>
      <c r="AS16" s="20"/>
      <c r="AT16" s="20">
        <v>0.26552848637380899</v>
      </c>
      <c r="AU16" s="20">
        <v>0.28772900446916599</v>
      </c>
      <c r="AV16" s="20">
        <v>0.33212577974874002</v>
      </c>
      <c r="AW16" s="20">
        <v>0.229419533020146</v>
      </c>
      <c r="AX16" s="20">
        <v>0.22715399952363799</v>
      </c>
      <c r="AY16" s="20">
        <v>0.43704982581445601</v>
      </c>
    </row>
    <row r="17" spans="2:51" x14ac:dyDescent="0.35">
      <c r="B17" s="18" t="s">
        <v>86</v>
      </c>
      <c r="C17" s="21">
        <v>0.116125304339219</v>
      </c>
      <c r="D17" s="21">
        <v>0.10107233078474601</v>
      </c>
      <c r="E17" s="21">
        <v>0.130809645893537</v>
      </c>
      <c r="F17" s="21"/>
      <c r="G17" s="21">
        <v>4.2659349977890601E-2</v>
      </c>
      <c r="H17" s="21">
        <v>0.28769168000887102</v>
      </c>
      <c r="I17" s="21">
        <v>0.13661862092848601</v>
      </c>
      <c r="J17" s="21">
        <v>-6.0748162774767996E-3</v>
      </c>
      <c r="K17" s="21">
        <v>0.21735802743185201</v>
      </c>
      <c r="L17" s="21">
        <v>5.71832646805574E-2</v>
      </c>
      <c r="M17" s="21"/>
      <c r="N17" s="21">
        <v>0.15789340625409701</v>
      </c>
      <c r="O17" s="21">
        <v>0.162906943136646</v>
      </c>
      <c r="P17" s="21">
        <v>3.0134165212604602E-2</v>
      </c>
      <c r="Q17" s="21">
        <v>8.4127760543067795E-2</v>
      </c>
      <c r="R17" s="21"/>
      <c r="S17" s="21">
        <v>0.151225091638687</v>
      </c>
      <c r="T17" s="21">
        <v>-1.51276290277709E-2</v>
      </c>
      <c r="U17" s="21">
        <v>4.4548212682633197E-2</v>
      </c>
      <c r="V17" s="21">
        <v>0.20713510079519301</v>
      </c>
      <c r="W17" s="21">
        <v>0.18752709714917101</v>
      </c>
      <c r="X17" s="21">
        <v>-1.07052601909746E-2</v>
      </c>
      <c r="Y17" s="21">
        <v>4.4356365566988701E-2</v>
      </c>
      <c r="Z17" s="21">
        <v>-3.7052858287485002E-2</v>
      </c>
      <c r="AA17" s="21">
        <v>0.14083363048415001</v>
      </c>
      <c r="AB17" s="21">
        <v>0.32214895816822198</v>
      </c>
      <c r="AC17" s="21">
        <v>0.21506372252730399</v>
      </c>
      <c r="AD17" s="21">
        <v>6.4782243774483994E-2</v>
      </c>
      <c r="AE17" s="21"/>
      <c r="AF17" s="21">
        <v>-2.7428215175505699E-2</v>
      </c>
      <c r="AG17" s="21">
        <v>0.22249291417606901</v>
      </c>
      <c r="AH17" s="21">
        <v>0.27620485999960198</v>
      </c>
      <c r="AI17" s="21"/>
      <c r="AJ17" s="21">
        <v>5.51663072242011E-2</v>
      </c>
      <c r="AK17" s="21">
        <v>0.249334876828326</v>
      </c>
      <c r="AL17" s="21">
        <v>-6.4768072389772696E-2</v>
      </c>
      <c r="AM17" s="21">
        <v>-0.19322077297200799</v>
      </c>
      <c r="AN17" s="21">
        <v>0.159808852724663</v>
      </c>
      <c r="AO17" s="21"/>
      <c r="AP17" s="21">
        <v>0.16926256342176901</v>
      </c>
      <c r="AQ17" s="21">
        <v>0.23540782611581901</v>
      </c>
      <c r="AR17" s="21">
        <v>0.18801642826006901</v>
      </c>
      <c r="AS17" s="21"/>
      <c r="AT17" s="21">
        <v>0.115483212310782</v>
      </c>
      <c r="AU17" s="21">
        <v>2.077647248575E-2</v>
      </c>
      <c r="AV17" s="21">
        <v>4.8066282751973999E-2</v>
      </c>
      <c r="AW17" s="21">
        <v>0.255168862141677</v>
      </c>
      <c r="AX17" s="21">
        <v>0.236460149845936</v>
      </c>
      <c r="AY17" s="21">
        <v>-8.7496464313013902E-2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539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4.0687593681169899E-2</v>
      </c>
      <c r="D9" s="17">
        <v>3.79935205429143E-2</v>
      </c>
      <c r="E9" s="17">
        <v>4.3385174751381997E-2</v>
      </c>
      <c r="F9" s="17"/>
      <c r="G9" s="17">
        <v>9.0906836109275399E-2</v>
      </c>
      <c r="H9" s="17">
        <v>4.3151767097932697E-2</v>
      </c>
      <c r="I9" s="17">
        <v>6.7802844465072898E-2</v>
      </c>
      <c r="J9" s="17">
        <v>3.0947277782018501E-2</v>
      </c>
      <c r="K9" s="17">
        <v>2.94283600386482E-2</v>
      </c>
      <c r="L9" s="17">
        <v>5.8606032655587103E-3</v>
      </c>
      <c r="M9" s="17"/>
      <c r="N9" s="17">
        <v>6.24500902845481E-2</v>
      </c>
      <c r="O9" s="17">
        <v>4.7135883331788898E-2</v>
      </c>
      <c r="P9" s="17">
        <v>2.1706924558091398E-2</v>
      </c>
      <c r="Q9" s="17">
        <v>2.36860717450595E-2</v>
      </c>
      <c r="R9" s="17"/>
      <c r="S9" s="17">
        <v>8.7377271104040102E-2</v>
      </c>
      <c r="T9" s="17">
        <v>4.5515755037816699E-2</v>
      </c>
      <c r="U9" s="17">
        <v>1.6554334281266202E-2</v>
      </c>
      <c r="V9" s="17">
        <v>3.8572457117469303E-2</v>
      </c>
      <c r="W9" s="17">
        <v>4.1397390838730598E-2</v>
      </c>
      <c r="X9" s="17">
        <v>1.6371145464432701E-2</v>
      </c>
      <c r="Y9" s="17">
        <v>0</v>
      </c>
      <c r="Z9" s="17">
        <v>4.1226258367070001E-2</v>
      </c>
      <c r="AA9" s="17">
        <v>4.0739350481981199E-2</v>
      </c>
      <c r="AB9" s="17">
        <v>4.55572527679853E-2</v>
      </c>
      <c r="AC9" s="17">
        <v>2.6153853075521202E-2</v>
      </c>
      <c r="AD9" s="17">
        <v>7.21436637386038E-2</v>
      </c>
      <c r="AE9" s="17"/>
      <c r="AF9" s="17">
        <v>1.13474304378628E-2</v>
      </c>
      <c r="AG9" s="17">
        <v>5.06268115395744E-2</v>
      </c>
      <c r="AH9" s="17">
        <v>8.6385694504885202E-2</v>
      </c>
      <c r="AI9" s="17"/>
      <c r="AJ9" s="17">
        <v>1.2541262605805801E-2</v>
      </c>
      <c r="AK9" s="17">
        <v>5.709081197845E-2</v>
      </c>
      <c r="AL9" s="17">
        <v>2.0135900671951201E-2</v>
      </c>
      <c r="AM9" s="17">
        <v>0.199069301347854</v>
      </c>
      <c r="AN9" s="17">
        <v>6.4395498521821401E-2</v>
      </c>
      <c r="AO9" s="17"/>
      <c r="AP9" s="17">
        <v>2.4736749148373299E-2</v>
      </c>
      <c r="AQ9" s="17">
        <v>5.3683249077974497E-2</v>
      </c>
      <c r="AR9" s="17">
        <v>2.0239684008551199E-2</v>
      </c>
      <c r="AS9" s="17"/>
      <c r="AT9" s="17">
        <v>4.7105609849304599E-2</v>
      </c>
      <c r="AU9" s="17">
        <v>3.3254200836282298E-2</v>
      </c>
      <c r="AV9" s="17">
        <v>3.6776705661011801E-2</v>
      </c>
      <c r="AW9" s="17">
        <v>4.56131050176476E-2</v>
      </c>
      <c r="AX9" s="17">
        <v>4.2528754909456498E-2</v>
      </c>
      <c r="AY9" s="17">
        <v>0</v>
      </c>
    </row>
    <row r="10" spans="2:51" x14ac:dyDescent="0.35">
      <c r="B10" s="18" t="s">
        <v>383</v>
      </c>
      <c r="C10" s="17">
        <v>0.17213667623137499</v>
      </c>
      <c r="D10" s="17">
        <v>0.18464678430041501</v>
      </c>
      <c r="E10" s="17">
        <v>0.15898128926864699</v>
      </c>
      <c r="F10" s="17"/>
      <c r="G10" s="17">
        <v>0.22947100351036201</v>
      </c>
      <c r="H10" s="17">
        <v>0.29568564394405</v>
      </c>
      <c r="I10" s="17">
        <v>0.19591675775049799</v>
      </c>
      <c r="J10" s="17">
        <v>0.13703648615393399</v>
      </c>
      <c r="K10" s="17">
        <v>0.12517544994346999</v>
      </c>
      <c r="L10" s="17">
        <v>9.4633575341641601E-2</v>
      </c>
      <c r="M10" s="17"/>
      <c r="N10" s="17">
        <v>0.17654098181583999</v>
      </c>
      <c r="O10" s="17">
        <v>0.18918478881051801</v>
      </c>
      <c r="P10" s="17">
        <v>0.15499121711931499</v>
      </c>
      <c r="Q10" s="17">
        <v>0.162446840066651</v>
      </c>
      <c r="R10" s="17"/>
      <c r="S10" s="17">
        <v>0.20682230307246</v>
      </c>
      <c r="T10" s="17">
        <v>9.24337379586984E-2</v>
      </c>
      <c r="U10" s="17">
        <v>0.135941206912611</v>
      </c>
      <c r="V10" s="17">
        <v>0.124118205528187</v>
      </c>
      <c r="W10" s="17">
        <v>0.17508184740788901</v>
      </c>
      <c r="X10" s="17">
        <v>0.18624396341063501</v>
      </c>
      <c r="Y10" s="17">
        <v>0.156775364552627</v>
      </c>
      <c r="Z10" s="17">
        <v>0.15050218465095599</v>
      </c>
      <c r="AA10" s="17">
        <v>0.192370555372011</v>
      </c>
      <c r="AB10" s="17">
        <v>0.216376908648578</v>
      </c>
      <c r="AC10" s="17">
        <v>0.28133683127203901</v>
      </c>
      <c r="AD10" s="17">
        <v>0.26512050528356301</v>
      </c>
      <c r="AE10" s="17"/>
      <c r="AF10" s="17">
        <v>0.15868602237395801</v>
      </c>
      <c r="AG10" s="17">
        <v>0.16110208439090001</v>
      </c>
      <c r="AH10" s="17">
        <v>0.21212116893964</v>
      </c>
      <c r="AI10" s="17"/>
      <c r="AJ10" s="17">
        <v>0.140936092068675</v>
      </c>
      <c r="AK10" s="17">
        <v>0.228773372898637</v>
      </c>
      <c r="AL10" s="17">
        <v>0.145424649921361</v>
      </c>
      <c r="AM10" s="17">
        <v>0</v>
      </c>
      <c r="AN10" s="17">
        <v>0.161865603193867</v>
      </c>
      <c r="AO10" s="17"/>
      <c r="AP10" s="17">
        <v>0.20999180797189501</v>
      </c>
      <c r="AQ10" s="17">
        <v>0.20899494222239501</v>
      </c>
      <c r="AR10" s="17">
        <v>0.17825431773671499</v>
      </c>
      <c r="AS10" s="17"/>
      <c r="AT10" s="17">
        <v>0.127196458335464</v>
      </c>
      <c r="AU10" s="17">
        <v>0.18493747096134799</v>
      </c>
      <c r="AV10" s="17">
        <v>0.118834177936777</v>
      </c>
      <c r="AW10" s="17">
        <v>0.26268052638707401</v>
      </c>
      <c r="AX10" s="17">
        <v>0.197436973750971</v>
      </c>
      <c r="AY10" s="17">
        <v>0.35692843728860502</v>
      </c>
    </row>
    <row r="11" spans="2:51" x14ac:dyDescent="0.35">
      <c r="B11" s="18" t="s">
        <v>384</v>
      </c>
      <c r="C11" s="17">
        <v>0.26996269884886098</v>
      </c>
      <c r="D11" s="17">
        <v>0.25933875934517697</v>
      </c>
      <c r="E11" s="17">
        <v>0.28117205138970502</v>
      </c>
      <c r="F11" s="17"/>
      <c r="G11" s="17">
        <v>0.32876896102254299</v>
      </c>
      <c r="H11" s="17">
        <v>0.23460114952191299</v>
      </c>
      <c r="I11" s="17">
        <v>0.35480229648165901</v>
      </c>
      <c r="J11" s="17">
        <v>0.29865458768668701</v>
      </c>
      <c r="K11" s="17">
        <v>0.18999997989116801</v>
      </c>
      <c r="L11" s="17">
        <v>0.23001572530831499</v>
      </c>
      <c r="M11" s="17"/>
      <c r="N11" s="17">
        <v>0.28883555095879998</v>
      </c>
      <c r="O11" s="17">
        <v>0.28722184374501802</v>
      </c>
      <c r="P11" s="17">
        <v>0.28350972826360799</v>
      </c>
      <c r="Q11" s="17">
        <v>0.21994651273428101</v>
      </c>
      <c r="R11" s="17"/>
      <c r="S11" s="17">
        <v>0.297068682823101</v>
      </c>
      <c r="T11" s="17">
        <v>0.235028299370725</v>
      </c>
      <c r="U11" s="17">
        <v>0.26062499808001899</v>
      </c>
      <c r="V11" s="17">
        <v>0.31771623925533099</v>
      </c>
      <c r="W11" s="17">
        <v>0.30801058057803199</v>
      </c>
      <c r="X11" s="17">
        <v>0.33574429036609998</v>
      </c>
      <c r="Y11" s="17">
        <v>0.304242417592618</v>
      </c>
      <c r="Z11" s="17">
        <v>0.23740795099683101</v>
      </c>
      <c r="AA11" s="17">
        <v>0.29101364425708098</v>
      </c>
      <c r="AB11" s="17">
        <v>0.14425790466528499</v>
      </c>
      <c r="AC11" s="17">
        <v>0.17274608425367299</v>
      </c>
      <c r="AD11" s="17">
        <v>0.32659291048299899</v>
      </c>
      <c r="AE11" s="17"/>
      <c r="AF11" s="17">
        <v>0.23270988099071699</v>
      </c>
      <c r="AG11" s="17">
        <v>0.28829913503303001</v>
      </c>
      <c r="AH11" s="17">
        <v>0.255956065869476</v>
      </c>
      <c r="AI11" s="17"/>
      <c r="AJ11" s="17">
        <v>0.261833450780458</v>
      </c>
      <c r="AK11" s="17">
        <v>0.296996181510017</v>
      </c>
      <c r="AL11" s="17">
        <v>0.28394634631677601</v>
      </c>
      <c r="AM11" s="17">
        <v>0.20432031216614199</v>
      </c>
      <c r="AN11" s="17">
        <v>0.170140977082789</v>
      </c>
      <c r="AO11" s="17"/>
      <c r="AP11" s="17">
        <v>0.25934028371658602</v>
      </c>
      <c r="AQ11" s="17">
        <v>0.30395418246696498</v>
      </c>
      <c r="AR11" s="17">
        <v>0.35399370834483901</v>
      </c>
      <c r="AS11" s="17"/>
      <c r="AT11" s="17">
        <v>0.219534414195523</v>
      </c>
      <c r="AU11" s="17">
        <v>0.33618937218368</v>
      </c>
      <c r="AV11" s="17">
        <v>0.308872432716019</v>
      </c>
      <c r="AW11" s="17">
        <v>0.27191156217915602</v>
      </c>
      <c r="AX11" s="17">
        <v>0.29911668666445601</v>
      </c>
      <c r="AY11" s="17">
        <v>0.14523001839716301</v>
      </c>
    </row>
    <row r="12" spans="2:51" x14ac:dyDescent="0.35">
      <c r="B12" s="18" t="s">
        <v>385</v>
      </c>
      <c r="C12" s="17">
        <v>0.23446755843505099</v>
      </c>
      <c r="D12" s="17">
        <v>0.241383425732727</v>
      </c>
      <c r="E12" s="17">
        <v>0.229311578122076</v>
      </c>
      <c r="F12" s="17"/>
      <c r="G12" s="17">
        <v>0.13621980517458601</v>
      </c>
      <c r="H12" s="17">
        <v>0.18785306720094999</v>
      </c>
      <c r="I12" s="17">
        <v>0.167632973322904</v>
      </c>
      <c r="J12" s="17">
        <v>0.23842866064881599</v>
      </c>
      <c r="K12" s="17">
        <v>0.38339537306994997</v>
      </c>
      <c r="L12" s="17">
        <v>0.27226886656694899</v>
      </c>
      <c r="M12" s="17"/>
      <c r="N12" s="17">
        <v>0.23206435678455201</v>
      </c>
      <c r="O12" s="17">
        <v>0.23940823537071701</v>
      </c>
      <c r="P12" s="17">
        <v>0.22540111444647801</v>
      </c>
      <c r="Q12" s="17">
        <v>0.24011050164744699</v>
      </c>
      <c r="R12" s="17"/>
      <c r="S12" s="17">
        <v>0.24018091010454001</v>
      </c>
      <c r="T12" s="17">
        <v>0.27067605442704501</v>
      </c>
      <c r="U12" s="17">
        <v>0.35197304170628402</v>
      </c>
      <c r="V12" s="17">
        <v>0.18991138011549699</v>
      </c>
      <c r="W12" s="17">
        <v>0.194255582306913</v>
      </c>
      <c r="X12" s="17">
        <v>0.21179008110839301</v>
      </c>
      <c r="Y12" s="17">
        <v>0.18396163050497599</v>
      </c>
      <c r="Z12" s="17">
        <v>0.14886453893551099</v>
      </c>
      <c r="AA12" s="17">
        <v>0.18739743326464101</v>
      </c>
      <c r="AB12" s="17">
        <v>0.270161874439102</v>
      </c>
      <c r="AC12" s="17">
        <v>0.23013381919446799</v>
      </c>
      <c r="AD12" s="17">
        <v>0.33614292049483302</v>
      </c>
      <c r="AE12" s="17"/>
      <c r="AF12" s="17">
        <v>0.26215836583767899</v>
      </c>
      <c r="AG12" s="17">
        <v>0.24480272744995701</v>
      </c>
      <c r="AH12" s="17">
        <v>0.173974134670937</v>
      </c>
      <c r="AI12" s="17"/>
      <c r="AJ12" s="17">
        <v>0.28740142971566801</v>
      </c>
      <c r="AK12" s="17">
        <v>0.20759235215821101</v>
      </c>
      <c r="AL12" s="17">
        <v>0.26381585230495203</v>
      </c>
      <c r="AM12" s="17">
        <v>0.200562012402143</v>
      </c>
      <c r="AN12" s="17">
        <v>0.20421695187407801</v>
      </c>
      <c r="AO12" s="17"/>
      <c r="AP12" s="17">
        <v>0.251975140190489</v>
      </c>
      <c r="AQ12" s="17">
        <v>0.20752906891694101</v>
      </c>
      <c r="AR12" s="17">
        <v>0.21000322032355201</v>
      </c>
      <c r="AS12" s="17"/>
      <c r="AT12" s="17">
        <v>0.266152239873092</v>
      </c>
      <c r="AU12" s="17">
        <v>0.22761100290219399</v>
      </c>
      <c r="AV12" s="17">
        <v>0.23659335138549101</v>
      </c>
      <c r="AW12" s="17">
        <v>0.181075837045861</v>
      </c>
      <c r="AX12" s="17">
        <v>0.20620358020593699</v>
      </c>
      <c r="AY12" s="17">
        <v>0.24952014466401001</v>
      </c>
    </row>
    <row r="13" spans="2:51" x14ac:dyDescent="0.35">
      <c r="B13" s="18" t="s">
        <v>386</v>
      </c>
      <c r="C13" s="17">
        <v>0.22167884743416599</v>
      </c>
      <c r="D13" s="17">
        <v>0.221088366555246</v>
      </c>
      <c r="E13" s="17">
        <v>0.22067480577787901</v>
      </c>
      <c r="F13" s="17"/>
      <c r="G13" s="17">
        <v>0.15550920109018701</v>
      </c>
      <c r="H13" s="17">
        <v>0.141931625972291</v>
      </c>
      <c r="I13" s="17">
        <v>0.194856720846909</v>
      </c>
      <c r="J13" s="17">
        <v>0.23506799330018599</v>
      </c>
      <c r="K13" s="17">
        <v>0.242877008836028</v>
      </c>
      <c r="L13" s="17">
        <v>0.30937140043577699</v>
      </c>
      <c r="M13" s="17"/>
      <c r="N13" s="17">
        <v>0.185521581479871</v>
      </c>
      <c r="O13" s="17">
        <v>0.182419062652632</v>
      </c>
      <c r="P13" s="17">
        <v>0.25873514889511201</v>
      </c>
      <c r="Q13" s="17">
        <v>0.27355073656756002</v>
      </c>
      <c r="R13" s="17"/>
      <c r="S13" s="17">
        <v>0.148014904550925</v>
      </c>
      <c r="T13" s="17">
        <v>0.313047863842987</v>
      </c>
      <c r="U13" s="17">
        <v>0.18461189371724401</v>
      </c>
      <c r="V13" s="17">
        <v>0.21041496297311699</v>
      </c>
      <c r="W13" s="17">
        <v>0.22422701567245401</v>
      </c>
      <c r="X13" s="17">
        <v>0.172744984164557</v>
      </c>
      <c r="Y13" s="17">
        <v>0.28387105264229101</v>
      </c>
      <c r="Z13" s="17">
        <v>0.349445644090007</v>
      </c>
      <c r="AA13" s="17">
        <v>0.23711571344621099</v>
      </c>
      <c r="AB13" s="17">
        <v>0.21273531100608101</v>
      </c>
      <c r="AC13" s="17">
        <v>0.25899109978584101</v>
      </c>
      <c r="AD13" s="17">
        <v>0</v>
      </c>
      <c r="AE13" s="17"/>
      <c r="AF13" s="17">
        <v>0.275403818390345</v>
      </c>
      <c r="AG13" s="17">
        <v>0.19584376871793599</v>
      </c>
      <c r="AH13" s="17">
        <v>0.18988843748640799</v>
      </c>
      <c r="AI13" s="17"/>
      <c r="AJ13" s="17">
        <v>0.23697380821744199</v>
      </c>
      <c r="AK13" s="17">
        <v>0.18097629542830099</v>
      </c>
      <c r="AL13" s="17">
        <v>0.26619594968530802</v>
      </c>
      <c r="AM13" s="17">
        <v>0.39604837408386001</v>
      </c>
      <c r="AN13" s="17">
        <v>0.27043488228976797</v>
      </c>
      <c r="AO13" s="17"/>
      <c r="AP13" s="17">
        <v>0.20989511405641401</v>
      </c>
      <c r="AQ13" s="17">
        <v>0.19256423434655301</v>
      </c>
      <c r="AR13" s="17">
        <v>0.21692220490646399</v>
      </c>
      <c r="AS13" s="17"/>
      <c r="AT13" s="17">
        <v>0.27141369154065798</v>
      </c>
      <c r="AU13" s="17">
        <v>0.13944868024094001</v>
      </c>
      <c r="AV13" s="17">
        <v>0.24178411091968799</v>
      </c>
      <c r="AW13" s="17">
        <v>0.207535494605191</v>
      </c>
      <c r="AX13" s="17">
        <v>0.21848385273875501</v>
      </c>
      <c r="AY13" s="17">
        <v>0.19631919222472699</v>
      </c>
    </row>
    <row r="14" spans="2:51" x14ac:dyDescent="0.35">
      <c r="B14" s="18" t="s">
        <v>72</v>
      </c>
      <c r="C14" s="17">
        <v>6.1066625369376702E-2</v>
      </c>
      <c r="D14" s="17">
        <v>5.5549143523521201E-2</v>
      </c>
      <c r="E14" s="17">
        <v>6.6475100690311595E-2</v>
      </c>
      <c r="F14" s="17"/>
      <c r="G14" s="17">
        <v>5.91241930930472E-2</v>
      </c>
      <c r="H14" s="17">
        <v>9.6776746262864005E-2</v>
      </c>
      <c r="I14" s="17">
        <v>1.8988407132957099E-2</v>
      </c>
      <c r="J14" s="17">
        <v>5.9864994428358499E-2</v>
      </c>
      <c r="K14" s="17">
        <v>2.91238282207361E-2</v>
      </c>
      <c r="L14" s="17">
        <v>8.7849829081759007E-2</v>
      </c>
      <c r="M14" s="17"/>
      <c r="N14" s="17">
        <v>5.4587438676389502E-2</v>
      </c>
      <c r="O14" s="17">
        <v>5.4630186089326002E-2</v>
      </c>
      <c r="P14" s="17">
        <v>5.5655866717396398E-2</v>
      </c>
      <c r="Q14" s="17">
        <v>8.0259337239000902E-2</v>
      </c>
      <c r="R14" s="17"/>
      <c r="S14" s="17">
        <v>2.0535928344934201E-2</v>
      </c>
      <c r="T14" s="17">
        <v>4.3298289362728198E-2</v>
      </c>
      <c r="U14" s="17">
        <v>5.0294525302575499E-2</v>
      </c>
      <c r="V14" s="17">
        <v>0.119266755010398</v>
      </c>
      <c r="W14" s="17">
        <v>5.7027583195980898E-2</v>
      </c>
      <c r="X14" s="17">
        <v>7.7105535485881699E-2</v>
      </c>
      <c r="Y14" s="17">
        <v>7.1149534707487902E-2</v>
      </c>
      <c r="Z14" s="17">
        <v>7.2553422959624803E-2</v>
      </c>
      <c r="AA14" s="17">
        <v>5.13633031780747E-2</v>
      </c>
      <c r="AB14" s="17">
        <v>0.110910748472969</v>
      </c>
      <c r="AC14" s="17">
        <v>3.0638312418457901E-2</v>
      </c>
      <c r="AD14" s="17">
        <v>0</v>
      </c>
      <c r="AE14" s="17"/>
      <c r="AF14" s="17">
        <v>5.9694481969437899E-2</v>
      </c>
      <c r="AG14" s="17">
        <v>5.9325472868602999E-2</v>
      </c>
      <c r="AH14" s="17">
        <v>8.1674498528653994E-2</v>
      </c>
      <c r="AI14" s="17"/>
      <c r="AJ14" s="17">
        <v>6.03139566119507E-2</v>
      </c>
      <c r="AK14" s="17">
        <v>2.8570986026384498E-2</v>
      </c>
      <c r="AL14" s="17">
        <v>2.0481301099651499E-2</v>
      </c>
      <c r="AM14" s="17">
        <v>0</v>
      </c>
      <c r="AN14" s="17">
        <v>0.12894608703767699</v>
      </c>
      <c r="AO14" s="17"/>
      <c r="AP14" s="17">
        <v>4.4060904916242503E-2</v>
      </c>
      <c r="AQ14" s="17">
        <v>3.32743229691706E-2</v>
      </c>
      <c r="AR14" s="17">
        <v>2.0586864679878799E-2</v>
      </c>
      <c r="AS14" s="17"/>
      <c r="AT14" s="17">
        <v>6.8597586205957906E-2</v>
      </c>
      <c r="AU14" s="17">
        <v>7.8559272875556196E-2</v>
      </c>
      <c r="AV14" s="17">
        <v>5.7139221381012503E-2</v>
      </c>
      <c r="AW14" s="17">
        <v>3.1183474765069899E-2</v>
      </c>
      <c r="AX14" s="17">
        <v>3.6230151730425299E-2</v>
      </c>
      <c r="AY14" s="17">
        <v>5.2002207425495203E-2</v>
      </c>
    </row>
    <row r="15" spans="2:51" x14ac:dyDescent="0.35">
      <c r="B15" s="31" t="s">
        <v>387</v>
      </c>
      <c r="C15" s="20">
        <v>0.21282426991254499</v>
      </c>
      <c r="D15" s="20">
        <v>0.222640304843329</v>
      </c>
      <c r="E15" s="20">
        <v>0.202366464020029</v>
      </c>
      <c r="F15" s="20"/>
      <c r="G15" s="20">
        <v>0.32037783961963801</v>
      </c>
      <c r="H15" s="20">
        <v>0.33883741104198201</v>
      </c>
      <c r="I15" s="20">
        <v>0.263719602215571</v>
      </c>
      <c r="J15" s="20">
        <v>0.16798376393595299</v>
      </c>
      <c r="K15" s="20">
        <v>0.15460380998211801</v>
      </c>
      <c r="L15" s="20">
        <v>0.1004941786072</v>
      </c>
      <c r="M15" s="20"/>
      <c r="N15" s="20">
        <v>0.238991072100388</v>
      </c>
      <c r="O15" s="20">
        <v>0.23632067214230701</v>
      </c>
      <c r="P15" s="20">
        <v>0.17669814167740699</v>
      </c>
      <c r="Q15" s="20">
        <v>0.18613291181171099</v>
      </c>
      <c r="R15" s="20"/>
      <c r="S15" s="20">
        <v>0.2941995741765</v>
      </c>
      <c r="T15" s="20">
        <v>0.13794949299651499</v>
      </c>
      <c r="U15" s="20">
        <v>0.15249554119387701</v>
      </c>
      <c r="V15" s="20">
        <v>0.16269066264565701</v>
      </c>
      <c r="W15" s="20">
        <v>0.21647923824661899</v>
      </c>
      <c r="X15" s="20">
        <v>0.20261510887506801</v>
      </c>
      <c r="Y15" s="20">
        <v>0.156775364552627</v>
      </c>
      <c r="Z15" s="20">
        <v>0.191728443018026</v>
      </c>
      <c r="AA15" s="20">
        <v>0.23310990585399199</v>
      </c>
      <c r="AB15" s="20">
        <v>0.261934161416563</v>
      </c>
      <c r="AC15" s="20">
        <v>0.30749068434755999</v>
      </c>
      <c r="AD15" s="20">
        <v>0.33726416902216699</v>
      </c>
      <c r="AE15" s="20"/>
      <c r="AF15" s="20">
        <v>0.170033452811821</v>
      </c>
      <c r="AG15" s="20">
        <v>0.211728895930474</v>
      </c>
      <c r="AH15" s="20">
        <v>0.29850686344452498</v>
      </c>
      <c r="AI15" s="20"/>
      <c r="AJ15" s="20">
        <v>0.15347735467448101</v>
      </c>
      <c r="AK15" s="20">
        <v>0.28586418487708698</v>
      </c>
      <c r="AL15" s="20">
        <v>0.16556055059331301</v>
      </c>
      <c r="AM15" s="20">
        <v>0.199069301347854</v>
      </c>
      <c r="AN15" s="20">
        <v>0.226261101715688</v>
      </c>
      <c r="AO15" s="20"/>
      <c r="AP15" s="20">
        <v>0.23472855712026799</v>
      </c>
      <c r="AQ15" s="20">
        <v>0.26267819130037001</v>
      </c>
      <c r="AR15" s="20">
        <v>0.19849400174526599</v>
      </c>
      <c r="AS15" s="20"/>
      <c r="AT15" s="20">
        <v>0.17430206818476901</v>
      </c>
      <c r="AU15" s="20">
        <v>0.21819167179762999</v>
      </c>
      <c r="AV15" s="20">
        <v>0.15561088359778899</v>
      </c>
      <c r="AW15" s="20">
        <v>0.30829363140472099</v>
      </c>
      <c r="AX15" s="20">
        <v>0.23996572866042801</v>
      </c>
      <c r="AY15" s="20">
        <v>0.35692843728860502</v>
      </c>
    </row>
    <row r="16" spans="2:51" x14ac:dyDescent="0.35">
      <c r="B16" s="18" t="s">
        <v>388</v>
      </c>
      <c r="C16" s="20">
        <v>0.45614640586921701</v>
      </c>
      <c r="D16" s="20">
        <v>0.46247179228797303</v>
      </c>
      <c r="E16" s="20">
        <v>0.44998638389995499</v>
      </c>
      <c r="F16" s="20"/>
      <c r="G16" s="20">
        <v>0.291729006264772</v>
      </c>
      <c r="H16" s="20">
        <v>0.32978469317324099</v>
      </c>
      <c r="I16" s="20">
        <v>0.36248969416981303</v>
      </c>
      <c r="J16" s="20">
        <v>0.47349665394900198</v>
      </c>
      <c r="K16" s="20">
        <v>0.626272381905978</v>
      </c>
      <c r="L16" s="20">
        <v>0.58164026700272597</v>
      </c>
      <c r="M16" s="20"/>
      <c r="N16" s="20">
        <v>0.41758593826442297</v>
      </c>
      <c r="O16" s="20">
        <v>0.42182729802334901</v>
      </c>
      <c r="P16" s="20">
        <v>0.48413626334158899</v>
      </c>
      <c r="Q16" s="20">
        <v>0.51366123821500698</v>
      </c>
      <c r="R16" s="20"/>
      <c r="S16" s="20">
        <v>0.38819581465546499</v>
      </c>
      <c r="T16" s="20">
        <v>0.58372391827003101</v>
      </c>
      <c r="U16" s="20">
        <v>0.53658493542352903</v>
      </c>
      <c r="V16" s="20">
        <v>0.40032634308861398</v>
      </c>
      <c r="W16" s="20">
        <v>0.41848259797936699</v>
      </c>
      <c r="X16" s="20">
        <v>0.38453506527295001</v>
      </c>
      <c r="Y16" s="20">
        <v>0.467832683147267</v>
      </c>
      <c r="Z16" s="20">
        <v>0.49831018302551799</v>
      </c>
      <c r="AA16" s="20">
        <v>0.424513146710852</v>
      </c>
      <c r="AB16" s="20">
        <v>0.48289718544518301</v>
      </c>
      <c r="AC16" s="20">
        <v>0.48912491898031002</v>
      </c>
      <c r="AD16" s="20">
        <v>0.33614292049483302</v>
      </c>
      <c r="AE16" s="20"/>
      <c r="AF16" s="20">
        <v>0.53756218422802404</v>
      </c>
      <c r="AG16" s="20">
        <v>0.44064649616789298</v>
      </c>
      <c r="AH16" s="20">
        <v>0.36386257215734402</v>
      </c>
      <c r="AI16" s="20"/>
      <c r="AJ16" s="20">
        <v>0.52437523793311003</v>
      </c>
      <c r="AK16" s="20">
        <v>0.38856864758651199</v>
      </c>
      <c r="AL16" s="20">
        <v>0.53001180199025999</v>
      </c>
      <c r="AM16" s="20">
        <v>0.59661038648600395</v>
      </c>
      <c r="AN16" s="20">
        <v>0.47465183416384599</v>
      </c>
      <c r="AO16" s="20"/>
      <c r="AP16" s="20">
        <v>0.46187025424690298</v>
      </c>
      <c r="AQ16" s="20">
        <v>0.40009330326349402</v>
      </c>
      <c r="AR16" s="20">
        <v>0.42692542523001598</v>
      </c>
      <c r="AS16" s="20"/>
      <c r="AT16" s="20">
        <v>0.53756593141374998</v>
      </c>
      <c r="AU16" s="20">
        <v>0.36705968314313298</v>
      </c>
      <c r="AV16" s="20">
        <v>0.47837746230517902</v>
      </c>
      <c r="AW16" s="20">
        <v>0.38861133165105299</v>
      </c>
      <c r="AX16" s="20">
        <v>0.42468743294469102</v>
      </c>
      <c r="AY16" s="20">
        <v>0.445839336888737</v>
      </c>
    </row>
    <row r="17" spans="2:51" x14ac:dyDescent="0.35">
      <c r="B17" s="18" t="s">
        <v>86</v>
      </c>
      <c r="C17" s="21">
        <v>-0.24332213595667199</v>
      </c>
      <c r="D17" s="21">
        <v>-0.239831487444644</v>
      </c>
      <c r="E17" s="21">
        <v>-0.24761991987992699</v>
      </c>
      <c r="F17" s="21"/>
      <c r="G17" s="21">
        <v>2.8648833354865001E-2</v>
      </c>
      <c r="H17" s="21">
        <v>9.0527178687414608E-3</v>
      </c>
      <c r="I17" s="21">
        <v>-9.8770091954242495E-2</v>
      </c>
      <c r="J17" s="21">
        <v>-0.30551289001304899</v>
      </c>
      <c r="K17" s="21">
        <v>-0.47166857192386002</v>
      </c>
      <c r="L17" s="21">
        <v>-0.48114608839552597</v>
      </c>
      <c r="M17" s="21"/>
      <c r="N17" s="21">
        <v>-0.178594866164035</v>
      </c>
      <c r="O17" s="21">
        <v>-0.185506625881043</v>
      </c>
      <c r="P17" s="21">
        <v>-0.307438121664183</v>
      </c>
      <c r="Q17" s="21">
        <v>-0.32752832640329599</v>
      </c>
      <c r="R17" s="21"/>
      <c r="S17" s="21">
        <v>-9.3996240478964793E-2</v>
      </c>
      <c r="T17" s="21">
        <v>-0.44577442527351602</v>
      </c>
      <c r="U17" s="21">
        <v>-0.38408939422965199</v>
      </c>
      <c r="V17" s="21">
        <v>-0.23763568044295699</v>
      </c>
      <c r="W17" s="21">
        <v>-0.20200335973274799</v>
      </c>
      <c r="X17" s="21">
        <v>-0.181919956397882</v>
      </c>
      <c r="Y17" s="21">
        <v>-0.31105731859463998</v>
      </c>
      <c r="Z17" s="21">
        <v>-0.306581740007492</v>
      </c>
      <c r="AA17" s="21">
        <v>-0.19140324085686</v>
      </c>
      <c r="AB17" s="21">
        <v>-0.22096302402862</v>
      </c>
      <c r="AC17" s="21">
        <v>-0.18163423463275</v>
      </c>
      <c r="AD17" s="21">
        <v>1.12124852733386E-3</v>
      </c>
      <c r="AE17" s="21"/>
      <c r="AF17" s="21">
        <v>-0.36752873141620301</v>
      </c>
      <c r="AG17" s="21">
        <v>-0.228917600237418</v>
      </c>
      <c r="AH17" s="21">
        <v>-6.5355708712819302E-2</v>
      </c>
      <c r="AI17" s="21"/>
      <c r="AJ17" s="21">
        <v>-0.37089788325862899</v>
      </c>
      <c r="AK17" s="21">
        <v>-0.102704462709425</v>
      </c>
      <c r="AL17" s="21">
        <v>-0.36445125139694701</v>
      </c>
      <c r="AM17" s="21">
        <v>-0.39754108513815001</v>
      </c>
      <c r="AN17" s="21">
        <v>-0.24839073244815801</v>
      </c>
      <c r="AO17" s="21"/>
      <c r="AP17" s="21">
        <v>-0.22714169712663501</v>
      </c>
      <c r="AQ17" s="21">
        <v>-0.137415111963124</v>
      </c>
      <c r="AR17" s="21">
        <v>-0.22843142348475001</v>
      </c>
      <c r="AS17" s="21"/>
      <c r="AT17" s="21">
        <v>-0.36326386322898202</v>
      </c>
      <c r="AU17" s="21">
        <v>-0.14886801134550301</v>
      </c>
      <c r="AV17" s="21">
        <v>-0.32276657870739001</v>
      </c>
      <c r="AW17" s="21">
        <v>-8.0317700246331197E-2</v>
      </c>
      <c r="AX17" s="21">
        <v>-0.18472170428426299</v>
      </c>
      <c r="AY17" s="21">
        <v>-8.8910899600131696E-2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680</v>
      </c>
      <c r="D7" s="10">
        <v>315</v>
      </c>
      <c r="E7" s="10">
        <v>363</v>
      </c>
      <c r="F7" s="10"/>
      <c r="G7" s="10">
        <v>88</v>
      </c>
      <c r="H7" s="10">
        <v>94</v>
      </c>
      <c r="I7" s="10">
        <v>105</v>
      </c>
      <c r="J7" s="10">
        <v>126</v>
      </c>
      <c r="K7" s="10">
        <v>104</v>
      </c>
      <c r="L7" s="10">
        <v>163</v>
      </c>
      <c r="M7" s="10"/>
      <c r="N7" s="10">
        <v>177</v>
      </c>
      <c r="O7" s="10">
        <v>196</v>
      </c>
      <c r="P7" s="10">
        <v>133</v>
      </c>
      <c r="Q7" s="10">
        <v>173</v>
      </c>
      <c r="R7" s="10"/>
      <c r="S7" s="10">
        <v>91</v>
      </c>
      <c r="T7" s="10">
        <v>91</v>
      </c>
      <c r="U7" s="10">
        <v>59</v>
      </c>
      <c r="V7" s="10">
        <v>75</v>
      </c>
      <c r="W7" s="10">
        <v>50</v>
      </c>
      <c r="X7" s="10">
        <v>54</v>
      </c>
      <c r="Y7" s="10">
        <v>56</v>
      </c>
      <c r="Z7" s="10">
        <v>26</v>
      </c>
      <c r="AA7" s="10">
        <v>74</v>
      </c>
      <c r="AB7" s="10">
        <v>55</v>
      </c>
      <c r="AC7" s="10">
        <v>34</v>
      </c>
      <c r="AD7" s="10">
        <v>15</v>
      </c>
      <c r="AE7" s="10"/>
      <c r="AF7" s="10">
        <v>260</v>
      </c>
      <c r="AG7" s="10">
        <v>261</v>
      </c>
      <c r="AH7" s="10">
        <v>94</v>
      </c>
      <c r="AI7" s="10"/>
      <c r="AJ7" s="10">
        <v>245</v>
      </c>
      <c r="AK7" s="10">
        <v>196</v>
      </c>
      <c r="AL7" s="10">
        <v>45</v>
      </c>
      <c r="AM7" s="10">
        <v>5</v>
      </c>
      <c r="AN7" s="10">
        <v>86</v>
      </c>
      <c r="AO7" s="10"/>
      <c r="AP7" s="10">
        <v>133</v>
      </c>
      <c r="AQ7" s="10">
        <v>226</v>
      </c>
      <c r="AR7" s="10">
        <v>45</v>
      </c>
      <c r="AS7" s="10"/>
      <c r="AT7" s="10">
        <v>275</v>
      </c>
      <c r="AU7" s="10">
        <v>139</v>
      </c>
      <c r="AV7" s="10">
        <v>52</v>
      </c>
      <c r="AW7" s="10">
        <v>64</v>
      </c>
      <c r="AX7" s="10">
        <v>126</v>
      </c>
      <c r="AY7" s="10">
        <v>20</v>
      </c>
    </row>
    <row r="8" spans="2:51" ht="30" customHeight="1" x14ac:dyDescent="0.35">
      <c r="B8" s="11" t="s">
        <v>19</v>
      </c>
      <c r="C8" s="11">
        <v>675</v>
      </c>
      <c r="D8" s="11">
        <v>323</v>
      </c>
      <c r="E8" s="11">
        <v>350</v>
      </c>
      <c r="F8" s="11"/>
      <c r="G8" s="11">
        <v>90</v>
      </c>
      <c r="H8" s="11">
        <v>106</v>
      </c>
      <c r="I8" s="11">
        <v>107</v>
      </c>
      <c r="J8" s="11">
        <v>119</v>
      </c>
      <c r="K8" s="11">
        <v>98</v>
      </c>
      <c r="L8" s="11">
        <v>155</v>
      </c>
      <c r="M8" s="11"/>
      <c r="N8" s="11">
        <v>191</v>
      </c>
      <c r="O8" s="11">
        <v>186</v>
      </c>
      <c r="P8" s="11">
        <v>131</v>
      </c>
      <c r="Q8" s="11">
        <v>167</v>
      </c>
      <c r="R8" s="11"/>
      <c r="S8" s="11">
        <v>91</v>
      </c>
      <c r="T8" s="11">
        <v>88</v>
      </c>
      <c r="U8" s="11">
        <v>58</v>
      </c>
      <c r="V8" s="11">
        <v>70</v>
      </c>
      <c r="W8" s="11">
        <v>47</v>
      </c>
      <c r="X8" s="11">
        <v>55</v>
      </c>
      <c r="Y8" s="11">
        <v>54</v>
      </c>
      <c r="Z8" s="11">
        <v>24</v>
      </c>
      <c r="AA8" s="11">
        <v>72</v>
      </c>
      <c r="AB8" s="11">
        <v>63</v>
      </c>
      <c r="AC8" s="11">
        <v>35</v>
      </c>
      <c r="AD8" s="11">
        <v>18</v>
      </c>
      <c r="AE8" s="11"/>
      <c r="AF8" s="11">
        <v>253</v>
      </c>
      <c r="AG8" s="11">
        <v>262</v>
      </c>
      <c r="AH8" s="11">
        <v>94</v>
      </c>
      <c r="AI8" s="11"/>
      <c r="AJ8" s="11">
        <v>240</v>
      </c>
      <c r="AK8" s="11">
        <v>194</v>
      </c>
      <c r="AL8" s="11">
        <v>45</v>
      </c>
      <c r="AM8" s="11">
        <v>5</v>
      </c>
      <c r="AN8" s="11">
        <v>85</v>
      </c>
      <c r="AO8" s="11"/>
      <c r="AP8" s="11">
        <v>133</v>
      </c>
      <c r="AQ8" s="11">
        <v>225</v>
      </c>
      <c r="AR8" s="11">
        <v>45</v>
      </c>
      <c r="AS8" s="11"/>
      <c r="AT8" s="11">
        <v>267</v>
      </c>
      <c r="AU8" s="11">
        <v>141</v>
      </c>
      <c r="AV8" s="11">
        <v>52</v>
      </c>
      <c r="AW8" s="11">
        <v>63</v>
      </c>
      <c r="AX8" s="11">
        <v>127</v>
      </c>
      <c r="AY8" s="11">
        <v>21</v>
      </c>
    </row>
    <row r="9" spans="2:51" x14ac:dyDescent="0.35">
      <c r="B9" s="18" t="s">
        <v>382</v>
      </c>
      <c r="C9" s="17">
        <v>8.5346477172165799E-2</v>
      </c>
      <c r="D9" s="17">
        <v>8.3944827726992993E-2</v>
      </c>
      <c r="E9" s="17">
        <v>8.7084913644452006E-2</v>
      </c>
      <c r="F9" s="17"/>
      <c r="G9" s="17">
        <v>0.103908124016678</v>
      </c>
      <c r="H9" s="17">
        <v>0.116642681960113</v>
      </c>
      <c r="I9" s="17">
        <v>0.13412950805770499</v>
      </c>
      <c r="J9" s="17">
        <v>7.0431552926022906E-2</v>
      </c>
      <c r="K9" s="17">
        <v>8.7760884628257901E-2</v>
      </c>
      <c r="L9" s="17">
        <v>2.94857956786659E-2</v>
      </c>
      <c r="M9" s="17"/>
      <c r="N9" s="17">
        <v>0.143406984118576</v>
      </c>
      <c r="O9" s="17">
        <v>9.0202845807735396E-2</v>
      </c>
      <c r="P9" s="17">
        <v>5.1244497914410998E-2</v>
      </c>
      <c r="Q9" s="17">
        <v>4.0687642871457597E-2</v>
      </c>
      <c r="R9" s="17"/>
      <c r="S9" s="17">
        <v>0.22838633915767001</v>
      </c>
      <c r="T9" s="17">
        <v>1.16501370234469E-2</v>
      </c>
      <c r="U9" s="17">
        <v>8.52873448829259E-2</v>
      </c>
      <c r="V9" s="17">
        <v>8.1632222711590999E-2</v>
      </c>
      <c r="W9" s="17">
        <v>8.1857806432104399E-2</v>
      </c>
      <c r="X9" s="17">
        <v>8.9085666309970002E-2</v>
      </c>
      <c r="Y9" s="17">
        <v>1.8974439699781898E-2</v>
      </c>
      <c r="Z9" s="17">
        <v>0</v>
      </c>
      <c r="AA9" s="17">
        <v>9.5682774447742897E-2</v>
      </c>
      <c r="AB9" s="17">
        <v>9.8818739109945097E-2</v>
      </c>
      <c r="AC9" s="17">
        <v>2.74742588110037E-2</v>
      </c>
      <c r="AD9" s="17">
        <v>7.21436637386038E-2</v>
      </c>
      <c r="AE9" s="17"/>
      <c r="AF9" s="17">
        <v>6.5590085162870307E-2</v>
      </c>
      <c r="AG9" s="17">
        <v>9.3739942354365696E-2</v>
      </c>
      <c r="AH9" s="17">
        <v>0.16399555876264199</v>
      </c>
      <c r="AI9" s="17"/>
      <c r="AJ9" s="17">
        <v>7.9693173850317406E-2</v>
      </c>
      <c r="AK9" s="17">
        <v>0.11825676910032799</v>
      </c>
      <c r="AL9" s="17">
        <v>4.39099204801617E-2</v>
      </c>
      <c r="AM9" s="17">
        <v>0</v>
      </c>
      <c r="AN9" s="17">
        <v>0.121963501399661</v>
      </c>
      <c r="AO9" s="17"/>
      <c r="AP9" s="17">
        <v>0.113289999751122</v>
      </c>
      <c r="AQ9" s="17">
        <v>0.11334009911604</v>
      </c>
      <c r="AR9" s="17">
        <v>6.9682605934556399E-2</v>
      </c>
      <c r="AS9" s="17"/>
      <c r="AT9" s="17">
        <v>7.19286114700073E-2</v>
      </c>
      <c r="AU9" s="17">
        <v>6.2304725600958802E-2</v>
      </c>
      <c r="AV9" s="17">
        <v>0.11917582744227299</v>
      </c>
      <c r="AW9" s="17">
        <v>9.0523666601449004E-2</v>
      </c>
      <c r="AX9" s="17">
        <v>0.131128738096051</v>
      </c>
      <c r="AY9" s="17">
        <v>4.9589066779087101E-2</v>
      </c>
    </row>
    <row r="10" spans="2:51" x14ac:dyDescent="0.35">
      <c r="B10" s="18" t="s">
        <v>383</v>
      </c>
      <c r="C10" s="17">
        <v>0.38756239287600103</v>
      </c>
      <c r="D10" s="17">
        <v>0.36987812867063302</v>
      </c>
      <c r="E10" s="17">
        <v>0.40067924588383802</v>
      </c>
      <c r="F10" s="17"/>
      <c r="G10" s="17">
        <v>0.44598414325547198</v>
      </c>
      <c r="H10" s="17">
        <v>0.406997099567253</v>
      </c>
      <c r="I10" s="17">
        <v>0.418598982921492</v>
      </c>
      <c r="J10" s="17">
        <v>0.32275157172658098</v>
      </c>
      <c r="K10" s="17">
        <v>0.35250950105482698</v>
      </c>
      <c r="L10" s="17">
        <v>0.39109049439642601</v>
      </c>
      <c r="M10" s="17"/>
      <c r="N10" s="17">
        <v>0.37299376976917298</v>
      </c>
      <c r="O10" s="17">
        <v>0.37046402815761298</v>
      </c>
      <c r="P10" s="17">
        <v>0.36801372295497797</v>
      </c>
      <c r="Q10" s="17">
        <v>0.44083352165708101</v>
      </c>
      <c r="R10" s="17"/>
      <c r="S10" s="17">
        <v>0.33970559284523799</v>
      </c>
      <c r="T10" s="17">
        <v>0.41321644947398301</v>
      </c>
      <c r="U10" s="17">
        <v>0.33516070653880198</v>
      </c>
      <c r="V10" s="17">
        <v>0.32956678125259598</v>
      </c>
      <c r="W10" s="17">
        <v>0.39701319885161901</v>
      </c>
      <c r="X10" s="17">
        <v>0.313109494265503</v>
      </c>
      <c r="Y10" s="17">
        <v>0.47142958040314797</v>
      </c>
      <c r="Z10" s="17">
        <v>0.42647943995034598</v>
      </c>
      <c r="AA10" s="17">
        <v>0.41617136827287599</v>
      </c>
      <c r="AB10" s="17">
        <v>0.35740605464395397</v>
      </c>
      <c r="AC10" s="17">
        <v>0.51232026329309499</v>
      </c>
      <c r="AD10" s="17">
        <v>0.54682857902654902</v>
      </c>
      <c r="AE10" s="17"/>
      <c r="AF10" s="17">
        <v>0.35587788248722102</v>
      </c>
      <c r="AG10" s="17">
        <v>0.38921386013103998</v>
      </c>
      <c r="AH10" s="17">
        <v>0.38697605854825401</v>
      </c>
      <c r="AI10" s="17"/>
      <c r="AJ10" s="17">
        <v>0.36056414864133401</v>
      </c>
      <c r="AK10" s="17">
        <v>0.426272669145282</v>
      </c>
      <c r="AL10" s="17">
        <v>0.40539029688473599</v>
      </c>
      <c r="AM10" s="17">
        <v>0.399631313749997</v>
      </c>
      <c r="AN10" s="17">
        <v>0.34226146283119002</v>
      </c>
      <c r="AO10" s="17"/>
      <c r="AP10" s="17">
        <v>0.3847057449688</v>
      </c>
      <c r="AQ10" s="17">
        <v>0.41813342672056197</v>
      </c>
      <c r="AR10" s="17">
        <v>0.45979480847959597</v>
      </c>
      <c r="AS10" s="17"/>
      <c r="AT10" s="17">
        <v>0.39054470415259901</v>
      </c>
      <c r="AU10" s="17">
        <v>0.36334979074019302</v>
      </c>
      <c r="AV10" s="17">
        <v>0.42275907860283701</v>
      </c>
      <c r="AW10" s="17">
        <v>0.47871124240840102</v>
      </c>
      <c r="AX10" s="17">
        <v>0.35874965648886098</v>
      </c>
      <c r="AY10" s="17">
        <v>0.29969793883353102</v>
      </c>
    </row>
    <row r="11" spans="2:51" x14ac:dyDescent="0.35">
      <c r="B11" s="18" t="s">
        <v>384</v>
      </c>
      <c r="C11" s="17">
        <v>0.29782346170547203</v>
      </c>
      <c r="D11" s="17">
        <v>0.30249441836491098</v>
      </c>
      <c r="E11" s="17">
        <v>0.29506903236117299</v>
      </c>
      <c r="F11" s="17"/>
      <c r="G11" s="17">
        <v>0.26576992323245202</v>
      </c>
      <c r="H11" s="17">
        <v>0.225247537355168</v>
      </c>
      <c r="I11" s="17">
        <v>0.236348866265987</v>
      </c>
      <c r="J11" s="17">
        <v>0.31524953133877198</v>
      </c>
      <c r="K11" s="17">
        <v>0.35709246035123399</v>
      </c>
      <c r="L11" s="17">
        <v>0.35764779512204198</v>
      </c>
      <c r="M11" s="17"/>
      <c r="N11" s="17">
        <v>0.29357652859601202</v>
      </c>
      <c r="O11" s="17">
        <v>0.31365080282031499</v>
      </c>
      <c r="P11" s="17">
        <v>0.31293233223022898</v>
      </c>
      <c r="Q11" s="17">
        <v>0.269242590821272</v>
      </c>
      <c r="R11" s="17"/>
      <c r="S11" s="17">
        <v>0.32545995866120497</v>
      </c>
      <c r="T11" s="17">
        <v>0.31707927938741598</v>
      </c>
      <c r="U11" s="17">
        <v>0.390771087024955</v>
      </c>
      <c r="V11" s="17">
        <v>0.35962782377724201</v>
      </c>
      <c r="W11" s="17">
        <v>0.28253404927950898</v>
      </c>
      <c r="X11" s="17">
        <v>0.29547617788345498</v>
      </c>
      <c r="Y11" s="17">
        <v>0.16900135889902401</v>
      </c>
      <c r="Z11" s="17">
        <v>0.22699785737728401</v>
      </c>
      <c r="AA11" s="17">
        <v>0.25045223724543503</v>
      </c>
      <c r="AB11" s="17">
        <v>0.31777830109808403</v>
      </c>
      <c r="AC11" s="17">
        <v>0.253868431933155</v>
      </c>
      <c r="AD11" s="17">
        <v>0.25622688279032302</v>
      </c>
      <c r="AE11" s="17"/>
      <c r="AF11" s="17">
        <v>0.29037319824541402</v>
      </c>
      <c r="AG11" s="17">
        <v>0.317437528859211</v>
      </c>
      <c r="AH11" s="17">
        <v>0.27520107926695098</v>
      </c>
      <c r="AI11" s="17"/>
      <c r="AJ11" s="17">
        <v>0.32426172106200002</v>
      </c>
      <c r="AK11" s="17">
        <v>0.26361501576676299</v>
      </c>
      <c r="AL11" s="17">
        <v>0.39851932026660702</v>
      </c>
      <c r="AM11" s="17">
        <v>0.39980667384785901</v>
      </c>
      <c r="AN11" s="17">
        <v>0.26606121463933702</v>
      </c>
      <c r="AO11" s="17"/>
      <c r="AP11" s="17">
        <v>0.30015130357027298</v>
      </c>
      <c r="AQ11" s="17">
        <v>0.270405062500303</v>
      </c>
      <c r="AR11" s="17">
        <v>0.338950462890236</v>
      </c>
      <c r="AS11" s="17"/>
      <c r="AT11" s="17">
        <v>0.32636809675877998</v>
      </c>
      <c r="AU11" s="17">
        <v>0.341036303056587</v>
      </c>
      <c r="AV11" s="17">
        <v>0.25719045761372999</v>
      </c>
      <c r="AW11" s="17">
        <v>0.26111531211245298</v>
      </c>
      <c r="AX11" s="17">
        <v>0.24870213627923099</v>
      </c>
      <c r="AY11" s="17">
        <v>0.209590001430423</v>
      </c>
    </row>
    <row r="12" spans="2:51" x14ac:dyDescent="0.35">
      <c r="B12" s="18" t="s">
        <v>385</v>
      </c>
      <c r="C12" s="17">
        <v>9.7622369258797498E-2</v>
      </c>
      <c r="D12" s="17">
        <v>0.105795388155806</v>
      </c>
      <c r="E12" s="17">
        <v>9.0592462572104404E-2</v>
      </c>
      <c r="F12" s="17"/>
      <c r="G12" s="17">
        <v>5.8851934631001801E-2</v>
      </c>
      <c r="H12" s="17">
        <v>0.12908420080689001</v>
      </c>
      <c r="I12" s="17">
        <v>9.2667345443598198E-2</v>
      </c>
      <c r="J12" s="17">
        <v>0.12894946994836601</v>
      </c>
      <c r="K12" s="17">
        <v>8.3455357695828195E-2</v>
      </c>
      <c r="L12" s="17">
        <v>8.6730119640930997E-2</v>
      </c>
      <c r="M12" s="17"/>
      <c r="N12" s="17">
        <v>6.2631543055422706E-2</v>
      </c>
      <c r="O12" s="17">
        <v>0.119812948421956</v>
      </c>
      <c r="P12" s="17">
        <v>0.104613107101689</v>
      </c>
      <c r="Q12" s="17">
        <v>0.10792965232063</v>
      </c>
      <c r="R12" s="17"/>
      <c r="S12" s="17">
        <v>4.20364476051482E-2</v>
      </c>
      <c r="T12" s="17">
        <v>0.153844250012839</v>
      </c>
      <c r="U12" s="17">
        <v>8.5649370614613599E-2</v>
      </c>
      <c r="V12" s="17">
        <v>8.1808572110103298E-2</v>
      </c>
      <c r="W12" s="17">
        <v>0.123772230025587</v>
      </c>
      <c r="X12" s="17">
        <v>0.208376934924767</v>
      </c>
      <c r="Y12" s="17">
        <v>0.11207800104585799</v>
      </c>
      <c r="Z12" s="17">
        <v>3.6778097991458703E-2</v>
      </c>
      <c r="AA12" s="17">
        <v>8.1168021864387305E-2</v>
      </c>
      <c r="AB12" s="17">
        <v>5.3791391036398198E-2</v>
      </c>
      <c r="AC12" s="17">
        <v>5.9214014404575001E-2</v>
      </c>
      <c r="AD12" s="17">
        <v>0.12480087444452399</v>
      </c>
      <c r="AE12" s="17"/>
      <c r="AF12" s="17">
        <v>0.117793178756932</v>
      </c>
      <c r="AG12" s="17">
        <v>9.4935826569706602E-2</v>
      </c>
      <c r="AH12" s="17">
        <v>5.1663506187337803E-2</v>
      </c>
      <c r="AI12" s="17"/>
      <c r="AJ12" s="17">
        <v>9.2072399145426198E-2</v>
      </c>
      <c r="AK12" s="17">
        <v>0.12309463601520999</v>
      </c>
      <c r="AL12" s="17">
        <v>4.3313783489478001E-2</v>
      </c>
      <c r="AM12" s="17">
        <v>0.200562012402143</v>
      </c>
      <c r="AN12" s="17">
        <v>8.3769559946407293E-2</v>
      </c>
      <c r="AO12" s="17"/>
      <c r="AP12" s="17">
        <v>6.2659890270044802E-2</v>
      </c>
      <c r="AQ12" s="17">
        <v>0.12040271952459</v>
      </c>
      <c r="AR12" s="17">
        <v>4.37008410238513E-2</v>
      </c>
      <c r="AS12" s="17"/>
      <c r="AT12" s="17">
        <v>7.9689874311455203E-2</v>
      </c>
      <c r="AU12" s="17">
        <v>8.1242059922712703E-2</v>
      </c>
      <c r="AV12" s="17">
        <v>8.9429534966713395E-2</v>
      </c>
      <c r="AW12" s="17">
        <v>0.104851857861246</v>
      </c>
      <c r="AX12" s="17">
        <v>0.13983235575051001</v>
      </c>
      <c r="AY12" s="17">
        <v>0.199741678974373</v>
      </c>
    </row>
    <row r="13" spans="2:51" x14ac:dyDescent="0.35">
      <c r="B13" s="18" t="s">
        <v>386</v>
      </c>
      <c r="C13" s="17">
        <v>8.0923488556552306E-2</v>
      </c>
      <c r="D13" s="17">
        <v>9.1237685895117701E-2</v>
      </c>
      <c r="E13" s="17">
        <v>7.1831237283606797E-2</v>
      </c>
      <c r="F13" s="17"/>
      <c r="G13" s="17">
        <v>6.8600238181403303E-2</v>
      </c>
      <c r="H13" s="17">
        <v>4.4003319839063401E-2</v>
      </c>
      <c r="I13" s="17">
        <v>8.0449763191956097E-2</v>
      </c>
      <c r="J13" s="17">
        <v>0.109687713745556</v>
      </c>
      <c r="K13" s="17">
        <v>7.9824819976588704E-2</v>
      </c>
      <c r="L13" s="17">
        <v>9.2203581176325503E-2</v>
      </c>
      <c r="M13" s="17"/>
      <c r="N13" s="17">
        <v>9.0338392836237305E-2</v>
      </c>
      <c r="O13" s="17">
        <v>5.5572888724310703E-2</v>
      </c>
      <c r="P13" s="17">
        <v>0.100182347714296</v>
      </c>
      <c r="Q13" s="17">
        <v>8.3824074186263003E-2</v>
      </c>
      <c r="R13" s="17"/>
      <c r="S13" s="17">
        <v>5.3775863911924897E-2</v>
      </c>
      <c r="T13" s="17">
        <v>8.3288955770663906E-2</v>
      </c>
      <c r="U13" s="17">
        <v>5.14688430239571E-2</v>
      </c>
      <c r="V13" s="17">
        <v>2.63270828145135E-2</v>
      </c>
      <c r="W13" s="17">
        <v>3.9662649501597501E-2</v>
      </c>
      <c r="X13" s="17">
        <v>5.5107248081204603E-2</v>
      </c>
      <c r="Y13" s="17">
        <v>0.122271119264776</v>
      </c>
      <c r="Z13" s="17">
        <v>0.272138310646656</v>
      </c>
      <c r="AA13" s="17">
        <v>0.117491092712941</v>
      </c>
      <c r="AB13" s="17">
        <v>9.5841511180283404E-2</v>
      </c>
      <c r="AC13" s="17">
        <v>0.147123031558171</v>
      </c>
      <c r="AD13" s="17">
        <v>0</v>
      </c>
      <c r="AE13" s="17"/>
      <c r="AF13" s="17">
        <v>0.118276948457978</v>
      </c>
      <c r="AG13" s="17">
        <v>6.3694781131224204E-2</v>
      </c>
      <c r="AH13" s="17">
        <v>5.3820627203879999E-2</v>
      </c>
      <c r="AI13" s="17"/>
      <c r="AJ13" s="17">
        <v>9.9835968054217905E-2</v>
      </c>
      <c r="AK13" s="17">
        <v>4.84660765673895E-2</v>
      </c>
      <c r="AL13" s="17">
        <v>0.10886667887901801</v>
      </c>
      <c r="AM13" s="17">
        <v>0</v>
      </c>
      <c r="AN13" s="17">
        <v>6.9334748931299595E-2</v>
      </c>
      <c r="AO13" s="17"/>
      <c r="AP13" s="17">
        <v>9.4576461426223099E-2</v>
      </c>
      <c r="AQ13" s="17">
        <v>5.3048134229587901E-2</v>
      </c>
      <c r="AR13" s="17">
        <v>8.7871281671761101E-2</v>
      </c>
      <c r="AS13" s="17"/>
      <c r="AT13" s="17">
        <v>7.7890068908675197E-2</v>
      </c>
      <c r="AU13" s="17">
        <v>8.0114278536037004E-2</v>
      </c>
      <c r="AV13" s="17">
        <v>5.4305879993434399E-2</v>
      </c>
      <c r="AW13" s="17">
        <v>4.7499271504288697E-2</v>
      </c>
      <c r="AX13" s="17">
        <v>9.2968610641966196E-2</v>
      </c>
      <c r="AY13" s="17">
        <v>0.14073771009325001</v>
      </c>
    </row>
    <row r="14" spans="2:51" x14ac:dyDescent="0.35">
      <c r="B14" s="18" t="s">
        <v>72</v>
      </c>
      <c r="C14" s="17">
        <v>5.07218104310121E-2</v>
      </c>
      <c r="D14" s="17">
        <v>4.6649551186539101E-2</v>
      </c>
      <c r="E14" s="17">
        <v>5.4743108254825999E-2</v>
      </c>
      <c r="F14" s="17"/>
      <c r="G14" s="17">
        <v>5.6885636682992402E-2</v>
      </c>
      <c r="H14" s="17">
        <v>7.8025160471512103E-2</v>
      </c>
      <c r="I14" s="17">
        <v>3.7805534119261699E-2</v>
      </c>
      <c r="J14" s="17">
        <v>5.2930160314702698E-2</v>
      </c>
      <c r="K14" s="17">
        <v>3.9356976293264498E-2</v>
      </c>
      <c r="L14" s="17">
        <v>4.2842213985609098E-2</v>
      </c>
      <c r="M14" s="17"/>
      <c r="N14" s="17">
        <v>3.7052781624578202E-2</v>
      </c>
      <c r="O14" s="17">
        <v>5.0296486068070197E-2</v>
      </c>
      <c r="P14" s="17">
        <v>6.30139920843968E-2</v>
      </c>
      <c r="Q14" s="17">
        <v>5.7482518143296198E-2</v>
      </c>
      <c r="R14" s="17"/>
      <c r="S14" s="17">
        <v>1.0635797818813899E-2</v>
      </c>
      <c r="T14" s="17">
        <v>2.0920928331651201E-2</v>
      </c>
      <c r="U14" s="17">
        <v>5.1662647914746299E-2</v>
      </c>
      <c r="V14" s="17">
        <v>0.121037517333954</v>
      </c>
      <c r="W14" s="17">
        <v>7.5160065909583407E-2</v>
      </c>
      <c r="X14" s="17">
        <v>3.8844478535100098E-2</v>
      </c>
      <c r="Y14" s="17">
        <v>0.106245500687412</v>
      </c>
      <c r="Z14" s="17">
        <v>3.7606294034254702E-2</v>
      </c>
      <c r="AA14" s="17">
        <v>3.9034505456616901E-2</v>
      </c>
      <c r="AB14" s="17">
        <v>7.6364002931335495E-2</v>
      </c>
      <c r="AC14" s="17">
        <v>0</v>
      </c>
      <c r="AD14" s="17">
        <v>0</v>
      </c>
      <c r="AE14" s="17"/>
      <c r="AF14" s="17">
        <v>5.2088706889584897E-2</v>
      </c>
      <c r="AG14" s="17">
        <v>4.0978060954451702E-2</v>
      </c>
      <c r="AH14" s="17">
        <v>6.8343170030935901E-2</v>
      </c>
      <c r="AI14" s="17"/>
      <c r="AJ14" s="17">
        <v>4.3572589246704103E-2</v>
      </c>
      <c r="AK14" s="17">
        <v>2.0294833405027801E-2</v>
      </c>
      <c r="AL14" s="17">
        <v>0</v>
      </c>
      <c r="AM14" s="17">
        <v>0</v>
      </c>
      <c r="AN14" s="17">
        <v>0.116609512252106</v>
      </c>
      <c r="AO14" s="17"/>
      <c r="AP14" s="17">
        <v>4.4616600013537601E-2</v>
      </c>
      <c r="AQ14" s="17">
        <v>2.4670557908916601E-2</v>
      </c>
      <c r="AR14" s="17">
        <v>0</v>
      </c>
      <c r="AS14" s="17"/>
      <c r="AT14" s="17">
        <v>5.3578644398483699E-2</v>
      </c>
      <c r="AU14" s="17">
        <v>7.1952842143511594E-2</v>
      </c>
      <c r="AV14" s="17">
        <v>5.7139221381012503E-2</v>
      </c>
      <c r="AW14" s="17">
        <v>1.72986495121621E-2</v>
      </c>
      <c r="AX14" s="17">
        <v>2.8618502743381399E-2</v>
      </c>
      <c r="AY14" s="17">
        <v>0.10064360388933601</v>
      </c>
    </row>
    <row r="15" spans="2:51" x14ac:dyDescent="0.35">
      <c r="B15" s="31" t="s">
        <v>387</v>
      </c>
      <c r="C15" s="20">
        <v>0.47290887004816701</v>
      </c>
      <c r="D15" s="20">
        <v>0.45382295639762599</v>
      </c>
      <c r="E15" s="20">
        <v>0.48776415952829</v>
      </c>
      <c r="F15" s="20"/>
      <c r="G15" s="20">
        <v>0.54989226727215001</v>
      </c>
      <c r="H15" s="20">
        <v>0.52363978152736601</v>
      </c>
      <c r="I15" s="20">
        <v>0.55272849097919696</v>
      </c>
      <c r="J15" s="20">
        <v>0.39318312465260402</v>
      </c>
      <c r="K15" s="20">
        <v>0.44027038568308502</v>
      </c>
      <c r="L15" s="20">
        <v>0.42057629007509201</v>
      </c>
      <c r="M15" s="20"/>
      <c r="N15" s="20">
        <v>0.51640075388774997</v>
      </c>
      <c r="O15" s="20">
        <v>0.460666873965348</v>
      </c>
      <c r="P15" s="20">
        <v>0.41925822086938902</v>
      </c>
      <c r="Q15" s="20">
        <v>0.48152116452853899</v>
      </c>
      <c r="R15" s="20"/>
      <c r="S15" s="20">
        <v>0.56809193200290797</v>
      </c>
      <c r="T15" s="20">
        <v>0.42486658649742998</v>
      </c>
      <c r="U15" s="20">
        <v>0.42044805142172798</v>
      </c>
      <c r="V15" s="20">
        <v>0.41119900396418702</v>
      </c>
      <c r="W15" s="20">
        <v>0.47887100528372301</v>
      </c>
      <c r="X15" s="20">
        <v>0.402195160575473</v>
      </c>
      <c r="Y15" s="20">
        <v>0.49040402010292999</v>
      </c>
      <c r="Z15" s="20">
        <v>0.42647943995034598</v>
      </c>
      <c r="AA15" s="20">
        <v>0.51185414272061902</v>
      </c>
      <c r="AB15" s="20">
        <v>0.45622479375389902</v>
      </c>
      <c r="AC15" s="20">
        <v>0.53979452210409795</v>
      </c>
      <c r="AD15" s="20">
        <v>0.61897224276515295</v>
      </c>
      <c r="AE15" s="20"/>
      <c r="AF15" s="20">
        <v>0.42146796765009098</v>
      </c>
      <c r="AG15" s="20">
        <v>0.48295380248540598</v>
      </c>
      <c r="AH15" s="20">
        <v>0.55097161731089594</v>
      </c>
      <c r="AI15" s="20"/>
      <c r="AJ15" s="20">
        <v>0.440257322491652</v>
      </c>
      <c r="AK15" s="20">
        <v>0.54452943824560995</v>
      </c>
      <c r="AL15" s="20">
        <v>0.449300217364897</v>
      </c>
      <c r="AM15" s="20">
        <v>0.399631313749997</v>
      </c>
      <c r="AN15" s="20">
        <v>0.46422496423085002</v>
      </c>
      <c r="AO15" s="20"/>
      <c r="AP15" s="20">
        <v>0.49799574471992197</v>
      </c>
      <c r="AQ15" s="20">
        <v>0.53147352583660201</v>
      </c>
      <c r="AR15" s="20">
        <v>0.52947741441415197</v>
      </c>
      <c r="AS15" s="20"/>
      <c r="AT15" s="20">
        <v>0.46247331562260602</v>
      </c>
      <c r="AU15" s="20">
        <v>0.42565451634115198</v>
      </c>
      <c r="AV15" s="20">
        <v>0.54193490604510997</v>
      </c>
      <c r="AW15" s="20">
        <v>0.56923490900984997</v>
      </c>
      <c r="AX15" s="20">
        <v>0.489878394584912</v>
      </c>
      <c r="AY15" s="20">
        <v>0.349287005612618</v>
      </c>
    </row>
    <row r="16" spans="2:51" x14ac:dyDescent="0.35">
      <c r="B16" s="18" t="s">
        <v>388</v>
      </c>
      <c r="C16" s="20">
        <v>0.17854585781535001</v>
      </c>
      <c r="D16" s="20">
        <v>0.19703307405092299</v>
      </c>
      <c r="E16" s="20">
        <v>0.16242369985571101</v>
      </c>
      <c r="F16" s="20"/>
      <c r="G16" s="20">
        <v>0.12745217281240501</v>
      </c>
      <c r="H16" s="20">
        <v>0.17308752064595401</v>
      </c>
      <c r="I16" s="20">
        <v>0.17311710863555399</v>
      </c>
      <c r="J16" s="20">
        <v>0.23863718369392101</v>
      </c>
      <c r="K16" s="20">
        <v>0.16328017767241701</v>
      </c>
      <c r="L16" s="20">
        <v>0.17893370081725701</v>
      </c>
      <c r="M16" s="20"/>
      <c r="N16" s="20">
        <v>0.15296993589166</v>
      </c>
      <c r="O16" s="20">
        <v>0.17538583714626599</v>
      </c>
      <c r="P16" s="20">
        <v>0.20479545481598499</v>
      </c>
      <c r="Q16" s="20">
        <v>0.19175372650689301</v>
      </c>
      <c r="R16" s="20"/>
      <c r="S16" s="20">
        <v>9.5812311517073104E-2</v>
      </c>
      <c r="T16" s="20">
        <v>0.237133205783503</v>
      </c>
      <c r="U16" s="20">
        <v>0.13711821363857099</v>
      </c>
      <c r="V16" s="20">
        <v>0.10813565492461701</v>
      </c>
      <c r="W16" s="20">
        <v>0.163434879527184</v>
      </c>
      <c r="X16" s="20">
        <v>0.26348418300597098</v>
      </c>
      <c r="Y16" s="20">
        <v>0.23434912031063401</v>
      </c>
      <c r="Z16" s="20">
        <v>0.30891640863811498</v>
      </c>
      <c r="AA16" s="20">
        <v>0.19865911457732899</v>
      </c>
      <c r="AB16" s="20">
        <v>0.14963290221668199</v>
      </c>
      <c r="AC16" s="20">
        <v>0.20633704596274599</v>
      </c>
      <c r="AD16" s="20">
        <v>0.12480087444452399</v>
      </c>
      <c r="AE16" s="20"/>
      <c r="AF16" s="20">
        <v>0.23607012721491</v>
      </c>
      <c r="AG16" s="20">
        <v>0.15863060770093099</v>
      </c>
      <c r="AH16" s="20">
        <v>0.105484133391218</v>
      </c>
      <c r="AI16" s="20"/>
      <c r="AJ16" s="20">
        <v>0.19190836719964399</v>
      </c>
      <c r="AK16" s="20">
        <v>0.171560712582599</v>
      </c>
      <c r="AL16" s="20">
        <v>0.152180462368496</v>
      </c>
      <c r="AM16" s="20">
        <v>0.200562012402143</v>
      </c>
      <c r="AN16" s="20">
        <v>0.15310430887770701</v>
      </c>
      <c r="AO16" s="20"/>
      <c r="AP16" s="20">
        <v>0.15723635169626801</v>
      </c>
      <c r="AQ16" s="20">
        <v>0.17345085375417801</v>
      </c>
      <c r="AR16" s="20">
        <v>0.131572122695612</v>
      </c>
      <c r="AS16" s="20"/>
      <c r="AT16" s="20">
        <v>0.15757994322013</v>
      </c>
      <c r="AU16" s="20">
        <v>0.16135633845875</v>
      </c>
      <c r="AV16" s="20">
        <v>0.14373541496014799</v>
      </c>
      <c r="AW16" s="20">
        <v>0.15235112936553499</v>
      </c>
      <c r="AX16" s="20">
        <v>0.23280096639247599</v>
      </c>
      <c r="AY16" s="20">
        <v>0.34047938906762298</v>
      </c>
    </row>
    <row r="17" spans="2:51" x14ac:dyDescent="0.35">
      <c r="B17" s="18" t="s">
        <v>86</v>
      </c>
      <c r="C17" s="21">
        <v>0.29436301223281702</v>
      </c>
      <c r="D17" s="21">
        <v>0.25678988234670302</v>
      </c>
      <c r="E17" s="21">
        <v>0.32534045967257902</v>
      </c>
      <c r="F17" s="21"/>
      <c r="G17" s="21">
        <v>0.42244009445974501</v>
      </c>
      <c r="H17" s="21">
        <v>0.350552260881412</v>
      </c>
      <c r="I17" s="21">
        <v>0.379611382343643</v>
      </c>
      <c r="J17" s="21">
        <v>0.15454594095868199</v>
      </c>
      <c r="K17" s="21">
        <v>0.27699020801066798</v>
      </c>
      <c r="L17" s="21">
        <v>0.24164258925783499</v>
      </c>
      <c r="M17" s="21"/>
      <c r="N17" s="21">
        <v>0.36343081799609001</v>
      </c>
      <c r="O17" s="21">
        <v>0.28528103681908201</v>
      </c>
      <c r="P17" s="21">
        <v>0.214462766053404</v>
      </c>
      <c r="Q17" s="21">
        <v>0.28976743802164701</v>
      </c>
      <c r="R17" s="21"/>
      <c r="S17" s="21">
        <v>0.47227962048583499</v>
      </c>
      <c r="T17" s="21">
        <v>0.18773338071392601</v>
      </c>
      <c r="U17" s="21">
        <v>0.28332983778315701</v>
      </c>
      <c r="V17" s="21">
        <v>0.303063349039571</v>
      </c>
      <c r="W17" s="21">
        <v>0.31543612575653901</v>
      </c>
      <c r="X17" s="21">
        <v>0.13871097756950199</v>
      </c>
      <c r="Y17" s="21">
        <v>0.25605489979229601</v>
      </c>
      <c r="Z17" s="21">
        <v>0.117563031312231</v>
      </c>
      <c r="AA17" s="21">
        <v>0.31319502814329098</v>
      </c>
      <c r="AB17" s="21">
        <v>0.306591891537217</v>
      </c>
      <c r="AC17" s="21">
        <v>0.33345747614135202</v>
      </c>
      <c r="AD17" s="21">
        <v>0.49417136832062902</v>
      </c>
      <c r="AE17" s="21"/>
      <c r="AF17" s="21">
        <v>0.18539784043518201</v>
      </c>
      <c r="AG17" s="21">
        <v>0.32432319478447502</v>
      </c>
      <c r="AH17" s="21">
        <v>0.44548748391967802</v>
      </c>
      <c r="AI17" s="21"/>
      <c r="AJ17" s="21">
        <v>0.24834895529200701</v>
      </c>
      <c r="AK17" s="21">
        <v>0.37296872566301098</v>
      </c>
      <c r="AL17" s="21">
        <v>0.29711975499640197</v>
      </c>
      <c r="AM17" s="21">
        <v>0.199069301347854</v>
      </c>
      <c r="AN17" s="21">
        <v>0.31112065535314298</v>
      </c>
      <c r="AO17" s="21"/>
      <c r="AP17" s="21">
        <v>0.34075939302365399</v>
      </c>
      <c r="AQ17" s="21">
        <v>0.358022672082423</v>
      </c>
      <c r="AR17" s="21">
        <v>0.39790529171854</v>
      </c>
      <c r="AS17" s="21"/>
      <c r="AT17" s="21">
        <v>0.30489337240247599</v>
      </c>
      <c r="AU17" s="21">
        <v>0.26429817788240201</v>
      </c>
      <c r="AV17" s="21">
        <v>0.398199491084962</v>
      </c>
      <c r="AW17" s="21">
        <v>0.416883779644315</v>
      </c>
      <c r="AX17" s="21">
        <v>0.25707742819243601</v>
      </c>
      <c r="AY17" s="21">
        <v>8.8076165449941807E-3</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O22"/>
  <sheetViews>
    <sheetView showGridLines="0" workbookViewId="0">
      <pane xSplit="2" topLeftCell="E1" activePane="topRight" state="frozen"/>
      <selection activeCell="B19" sqref="B19"/>
      <selection pane="topRight" activeCell="B19" sqref="B19"/>
    </sheetView>
  </sheetViews>
  <sheetFormatPr defaultColWidth="10.90625" defaultRowHeight="14.5" x14ac:dyDescent="0.35"/>
  <cols>
    <col min="2" max="2" width="25.7265625" customWidth="1"/>
    <col min="3" max="15" width="20.7265625" customWidth="1"/>
  </cols>
  <sheetData>
    <row r="2" spans="2:15" ht="40" customHeight="1" x14ac:dyDescent="0.35">
      <c r="D2" s="42" t="s">
        <v>541</v>
      </c>
      <c r="E2" s="38"/>
      <c r="F2" s="38"/>
      <c r="G2" s="38"/>
      <c r="H2" s="38"/>
      <c r="I2" s="38"/>
      <c r="J2" s="38"/>
      <c r="K2" s="38"/>
      <c r="L2" s="38"/>
      <c r="M2" s="38"/>
      <c r="N2" s="38"/>
      <c r="O2" s="38"/>
    </row>
    <row r="6" spans="2:15" ht="50" customHeight="1" x14ac:dyDescent="0.35">
      <c r="B6" s="23" t="s">
        <v>14</v>
      </c>
      <c r="C6" s="23" t="s">
        <v>328</v>
      </c>
      <c r="D6" s="23" t="s">
        <v>485</v>
      </c>
      <c r="E6" s="23" t="s">
        <v>486</v>
      </c>
      <c r="F6" s="23" t="s">
        <v>330</v>
      </c>
      <c r="G6" s="23" t="s">
        <v>327</v>
      </c>
      <c r="H6" s="23" t="s">
        <v>487</v>
      </c>
      <c r="I6" s="23" t="s">
        <v>329</v>
      </c>
      <c r="J6" s="23" t="s">
        <v>488</v>
      </c>
      <c r="K6" s="23" t="s">
        <v>332</v>
      </c>
      <c r="L6" s="23" t="s">
        <v>331</v>
      </c>
      <c r="M6" s="23" t="s">
        <v>333</v>
      </c>
      <c r="N6" s="23" t="s">
        <v>335</v>
      </c>
    </row>
    <row r="7" spans="2:15" x14ac:dyDescent="0.35">
      <c r="B7" s="18" t="s">
        <v>382</v>
      </c>
      <c r="C7" s="17">
        <v>0.17626130955314601</v>
      </c>
      <c r="D7" s="17">
        <v>0.163109219853527</v>
      </c>
      <c r="E7" s="17">
        <v>0.15740407521251801</v>
      </c>
      <c r="F7" s="17">
        <v>0.165046835789501</v>
      </c>
      <c r="G7" s="17">
        <v>0.12541601710682501</v>
      </c>
      <c r="H7" s="17">
        <v>9.9231670619336396E-2</v>
      </c>
      <c r="I7" s="17">
        <v>7.4793908843453105E-2</v>
      </c>
      <c r="J7" s="17">
        <v>7.6045670641552807E-2</v>
      </c>
      <c r="K7" s="17">
        <v>7.66506183973657E-2</v>
      </c>
      <c r="L7" s="17">
        <v>3.9578088293731897E-2</v>
      </c>
      <c r="M7" s="17">
        <v>3.13194007329817E-2</v>
      </c>
      <c r="N7" s="17">
        <v>3.4902575739206902E-2</v>
      </c>
    </row>
    <row r="8" spans="2:15" x14ac:dyDescent="0.35">
      <c r="B8" s="18" t="s">
        <v>383</v>
      </c>
      <c r="C8" s="17">
        <v>0.40543756812381998</v>
      </c>
      <c r="D8" s="17">
        <v>0.40367803926528101</v>
      </c>
      <c r="E8" s="17">
        <v>0.42430816389041198</v>
      </c>
      <c r="F8" s="17">
        <v>0.33685182280368797</v>
      </c>
      <c r="G8" s="17">
        <v>0.36399625326763602</v>
      </c>
      <c r="H8" s="17">
        <v>0.349353322505008</v>
      </c>
      <c r="I8" s="17">
        <v>0.26715322100049899</v>
      </c>
      <c r="J8" s="17">
        <v>0.32200980282684599</v>
      </c>
      <c r="K8" s="17">
        <v>0.21592044843222499</v>
      </c>
      <c r="L8" s="17">
        <v>0.162919367164369</v>
      </c>
      <c r="M8" s="17">
        <v>0.15194301498028501</v>
      </c>
      <c r="N8" s="17">
        <v>0.12794325243410601</v>
      </c>
    </row>
    <row r="9" spans="2:15" x14ac:dyDescent="0.35">
      <c r="B9" s="18" t="s">
        <v>384</v>
      </c>
      <c r="C9" s="17">
        <v>0.29235189990346699</v>
      </c>
      <c r="D9" s="17">
        <v>0.241889281572158</v>
      </c>
      <c r="E9" s="17">
        <v>0.22698619782799001</v>
      </c>
      <c r="F9" s="17">
        <v>0.28407601964263501</v>
      </c>
      <c r="G9" s="17">
        <v>0.273368132100623</v>
      </c>
      <c r="H9" s="17">
        <v>0.28476481027075801</v>
      </c>
      <c r="I9" s="17">
        <v>0.34654554255365999</v>
      </c>
      <c r="J9" s="17">
        <v>0.27574323360719499</v>
      </c>
      <c r="K9" s="17">
        <v>0.27612687905179201</v>
      </c>
      <c r="L9" s="17">
        <v>0.28990799950430002</v>
      </c>
      <c r="M9" s="17">
        <v>0.27692094234836501</v>
      </c>
      <c r="N9" s="17">
        <v>0.27708670064042201</v>
      </c>
    </row>
    <row r="10" spans="2:15" x14ac:dyDescent="0.35">
      <c r="B10" s="18" t="s">
        <v>385</v>
      </c>
      <c r="C10" s="17">
        <v>4.8700837505498598E-2</v>
      </c>
      <c r="D10" s="17">
        <v>7.4282331929483497E-2</v>
      </c>
      <c r="E10" s="17">
        <v>8.0084213775429305E-2</v>
      </c>
      <c r="F10" s="17">
        <v>9.2289742002557698E-2</v>
      </c>
      <c r="G10" s="17">
        <v>0.109054144080621</v>
      </c>
      <c r="H10" s="17">
        <v>0.11179826300777</v>
      </c>
      <c r="I10" s="17">
        <v>0.116041695331973</v>
      </c>
      <c r="J10" s="17">
        <v>0.15094874358761901</v>
      </c>
      <c r="K10" s="17">
        <v>0.16968952430683901</v>
      </c>
      <c r="L10" s="17">
        <v>0.235276822003604</v>
      </c>
      <c r="M10" s="17">
        <v>0.20471023143289699</v>
      </c>
      <c r="N10" s="17">
        <v>0.25384595860414999</v>
      </c>
    </row>
    <row r="11" spans="2:15" x14ac:dyDescent="0.35">
      <c r="B11" s="18" t="s">
        <v>386</v>
      </c>
      <c r="C11" s="17">
        <v>3.73960647320783E-2</v>
      </c>
      <c r="D11" s="17">
        <v>6.5095262901204501E-2</v>
      </c>
      <c r="E11" s="17">
        <v>7.0647564102499602E-2</v>
      </c>
      <c r="F11" s="17">
        <v>7.63019721052801E-2</v>
      </c>
      <c r="G11" s="17">
        <v>8.2741772067685807E-2</v>
      </c>
      <c r="H11" s="17">
        <v>0.108447693720056</v>
      </c>
      <c r="I11" s="17">
        <v>0.13215715666965699</v>
      </c>
      <c r="J11" s="17">
        <v>0.118248921198489</v>
      </c>
      <c r="K11" s="17">
        <v>0.220204827702319</v>
      </c>
      <c r="L11" s="17">
        <v>0.217192354976529</v>
      </c>
      <c r="M11" s="17">
        <v>0.274392532634609</v>
      </c>
      <c r="N11" s="17">
        <v>0.24990636970727401</v>
      </c>
    </row>
    <row r="12" spans="2:15" x14ac:dyDescent="0.35">
      <c r="B12" s="18" t="s">
        <v>72</v>
      </c>
      <c r="C12" s="17">
        <v>3.9852320181989698E-2</v>
      </c>
      <c r="D12" s="17">
        <v>5.1945864478346399E-2</v>
      </c>
      <c r="E12" s="17">
        <v>4.0569785191150801E-2</v>
      </c>
      <c r="F12" s="17">
        <v>4.5433607656338297E-2</v>
      </c>
      <c r="G12" s="17">
        <v>4.5423681376609598E-2</v>
      </c>
      <c r="H12" s="17">
        <v>4.6404239877072297E-2</v>
      </c>
      <c r="I12" s="17">
        <v>6.3308475600758404E-2</v>
      </c>
      <c r="J12" s="17">
        <v>5.7003628138298103E-2</v>
      </c>
      <c r="K12" s="17">
        <v>4.1407702109458898E-2</v>
      </c>
      <c r="L12" s="17">
        <v>5.5125368057466997E-2</v>
      </c>
      <c r="M12" s="17">
        <v>6.0713877870862798E-2</v>
      </c>
      <c r="N12" s="17">
        <v>5.6315142874841101E-2</v>
      </c>
    </row>
    <row r="13" spans="2:15" x14ac:dyDescent="0.35">
      <c r="B13" s="22" t="s">
        <v>387</v>
      </c>
      <c r="C13" s="20">
        <v>0.58169887767696604</v>
      </c>
      <c r="D13" s="20">
        <v>0.56678725911880801</v>
      </c>
      <c r="E13" s="20">
        <v>0.58171223910293002</v>
      </c>
      <c r="F13" s="20">
        <v>0.50189865859318905</v>
      </c>
      <c r="G13" s="20">
        <v>0.489412270374461</v>
      </c>
      <c r="H13" s="20">
        <v>0.44858499312434402</v>
      </c>
      <c r="I13" s="20">
        <v>0.34194712984395198</v>
      </c>
      <c r="J13" s="20">
        <v>0.39805547346839798</v>
      </c>
      <c r="K13" s="20">
        <v>0.292571066829591</v>
      </c>
      <c r="L13" s="20">
        <v>0.20249745545810099</v>
      </c>
      <c r="M13" s="20">
        <v>0.18326241571326701</v>
      </c>
      <c r="N13" s="20">
        <v>0.162845828173313</v>
      </c>
    </row>
    <row r="14" spans="2:15" x14ac:dyDescent="0.35">
      <c r="B14" s="22" t="s">
        <v>388</v>
      </c>
      <c r="C14" s="20">
        <v>8.6096902237576906E-2</v>
      </c>
      <c r="D14" s="20">
        <v>0.13937759483068801</v>
      </c>
      <c r="E14" s="20">
        <v>0.15073177787792899</v>
      </c>
      <c r="F14" s="20">
        <v>0.16859171410783799</v>
      </c>
      <c r="G14" s="20">
        <v>0.19179591614830699</v>
      </c>
      <c r="H14" s="20">
        <v>0.22024595672782599</v>
      </c>
      <c r="I14" s="20">
        <v>0.24819885200163</v>
      </c>
      <c r="J14" s="20">
        <v>0.26919766478610802</v>
      </c>
      <c r="K14" s="20">
        <v>0.38989435200915801</v>
      </c>
      <c r="L14" s="20">
        <v>0.452469176980132</v>
      </c>
      <c r="M14" s="20">
        <v>0.47910276406750502</v>
      </c>
      <c r="N14" s="20">
        <v>0.50375232831142402</v>
      </c>
    </row>
    <row r="15" spans="2:15" x14ac:dyDescent="0.35">
      <c r="B15" s="32" t="s">
        <v>86</v>
      </c>
      <c r="C15" s="21">
        <v>0.49560197543939</v>
      </c>
      <c r="D15" s="21">
        <v>0.42740966428811999</v>
      </c>
      <c r="E15" s="21">
        <v>0.430980461225001</v>
      </c>
      <c r="F15" s="21">
        <v>0.33330694448535098</v>
      </c>
      <c r="G15" s="21">
        <v>0.29761635422615401</v>
      </c>
      <c r="H15" s="21">
        <v>0.22833903639651901</v>
      </c>
      <c r="I15" s="21">
        <v>9.3748277842322897E-2</v>
      </c>
      <c r="J15" s="21">
        <v>0.12885780868228999</v>
      </c>
      <c r="K15" s="21">
        <v>-9.7323285179567204E-2</v>
      </c>
      <c r="L15" s="21">
        <v>-0.24997172152203101</v>
      </c>
      <c r="M15" s="21">
        <v>-0.295840348354239</v>
      </c>
      <c r="N15" s="21">
        <v>-0.34090650013811102</v>
      </c>
    </row>
    <row r="16" spans="2:15" x14ac:dyDescent="0.35">
      <c r="B16" s="16" t="s">
        <v>156</v>
      </c>
      <c r="C16" s="16"/>
      <c r="D16" s="16"/>
      <c r="E16" s="16"/>
      <c r="F16" s="16"/>
      <c r="G16" s="16"/>
      <c r="H16" s="16"/>
      <c r="I16" s="16"/>
      <c r="J16" s="16"/>
      <c r="K16" s="16"/>
      <c r="L16" s="16"/>
      <c r="M16" s="16"/>
      <c r="N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3.13194007329817E-2</v>
      </c>
      <c r="D9" s="17">
        <v>2.72378681929758E-2</v>
      </c>
      <c r="E9" s="17">
        <v>3.5123065162592497E-2</v>
      </c>
      <c r="F9" s="17"/>
      <c r="G9" s="17">
        <v>4.14403703838215E-2</v>
      </c>
      <c r="H9" s="17">
        <v>4.31515104363277E-2</v>
      </c>
      <c r="I9" s="17">
        <v>4.1586621186212903E-2</v>
      </c>
      <c r="J9" s="17">
        <v>4.87391530245425E-2</v>
      </c>
      <c r="K9" s="17">
        <v>0</v>
      </c>
      <c r="L9" s="17">
        <v>1.3630579465336801E-2</v>
      </c>
      <c r="M9" s="17"/>
      <c r="N9" s="17">
        <v>4.4166731535675997E-2</v>
      </c>
      <c r="O9" s="17">
        <v>2.2888140699760799E-2</v>
      </c>
      <c r="P9" s="17">
        <v>1.27485978631744E-2</v>
      </c>
      <c r="Q9" s="17">
        <v>4.5238446654989099E-2</v>
      </c>
      <c r="R9" s="17"/>
      <c r="S9" s="17">
        <v>2.6352172415635099E-2</v>
      </c>
      <c r="T9" s="17">
        <v>9.7601204063339098E-3</v>
      </c>
      <c r="U9" s="17">
        <v>1.57542848067493E-2</v>
      </c>
      <c r="V9" s="17">
        <v>2.80874771842794E-2</v>
      </c>
      <c r="W9" s="17">
        <v>5.0490991575755297E-2</v>
      </c>
      <c r="X9" s="17">
        <v>1.9840876906475999E-2</v>
      </c>
      <c r="Y9" s="17">
        <v>3.5534179879638798E-2</v>
      </c>
      <c r="Z9" s="17">
        <v>0.115766654306515</v>
      </c>
      <c r="AA9" s="17">
        <v>4.5913061379791599E-2</v>
      </c>
      <c r="AB9" s="17">
        <v>2.4455313882182202E-2</v>
      </c>
      <c r="AC9" s="17">
        <v>7.1421689944007494E-2</v>
      </c>
      <c r="AD9" s="17">
        <v>0</v>
      </c>
      <c r="AE9" s="17"/>
      <c r="AF9" s="17">
        <v>1.97426194365042E-2</v>
      </c>
      <c r="AG9" s="17">
        <v>3.4664019525826803E-2</v>
      </c>
      <c r="AH9" s="17">
        <v>6.9181506313254496E-2</v>
      </c>
      <c r="AI9" s="17"/>
      <c r="AJ9" s="17">
        <v>1.6184949634193299E-2</v>
      </c>
      <c r="AK9" s="17">
        <v>4.1641911883326797E-2</v>
      </c>
      <c r="AL9" s="17">
        <v>3.88416067316808E-2</v>
      </c>
      <c r="AM9" s="17">
        <v>8.1995324424328095E-2</v>
      </c>
      <c r="AN9" s="17">
        <v>5.4073792091358097E-2</v>
      </c>
      <c r="AO9" s="17"/>
      <c r="AP9" s="17">
        <v>2.0565344880578401E-2</v>
      </c>
      <c r="AQ9" s="17">
        <v>5.6247893380870002E-2</v>
      </c>
      <c r="AR9" s="17">
        <v>4.1529340896457899E-2</v>
      </c>
      <c r="AS9" s="17"/>
      <c r="AT9" s="17">
        <v>2.91255713219765E-2</v>
      </c>
      <c r="AU9" s="17">
        <v>2.04238117086065E-2</v>
      </c>
      <c r="AV9" s="17">
        <v>2.55436657749635E-2</v>
      </c>
      <c r="AW9" s="17">
        <v>6.3860398951578301E-2</v>
      </c>
      <c r="AX9" s="17">
        <v>2.78562468767855E-2</v>
      </c>
      <c r="AY9" s="17">
        <v>0</v>
      </c>
    </row>
    <row r="10" spans="2:51" x14ac:dyDescent="0.35">
      <c r="B10" s="18" t="s">
        <v>383</v>
      </c>
      <c r="C10" s="17">
        <v>0.15194301498028501</v>
      </c>
      <c r="D10" s="17">
        <v>0.14198715168068801</v>
      </c>
      <c r="E10" s="17">
        <v>0.16164795421980999</v>
      </c>
      <c r="F10" s="17"/>
      <c r="G10" s="17">
        <v>0.22976489239256201</v>
      </c>
      <c r="H10" s="17">
        <v>0.23988459122110301</v>
      </c>
      <c r="I10" s="17">
        <v>0.18722753690032501</v>
      </c>
      <c r="J10" s="17">
        <v>0.168183491823827</v>
      </c>
      <c r="K10" s="17">
        <v>8.7718513297462802E-2</v>
      </c>
      <c r="L10" s="17">
        <v>2.74061016003797E-2</v>
      </c>
      <c r="M10" s="17"/>
      <c r="N10" s="17">
        <v>0.15532040360447699</v>
      </c>
      <c r="O10" s="17">
        <v>0.173564388203239</v>
      </c>
      <c r="P10" s="17">
        <v>0.182043368242124</v>
      </c>
      <c r="Q10" s="17">
        <v>0.10687385131336</v>
      </c>
      <c r="R10" s="17"/>
      <c r="S10" s="17">
        <v>0.116476921708537</v>
      </c>
      <c r="T10" s="17">
        <v>0.120074993645867</v>
      </c>
      <c r="U10" s="17">
        <v>0.118049785543625</v>
      </c>
      <c r="V10" s="17">
        <v>0.13914189433322599</v>
      </c>
      <c r="W10" s="17">
        <v>0.23156760070114399</v>
      </c>
      <c r="X10" s="17">
        <v>0.19864125253425599</v>
      </c>
      <c r="Y10" s="17">
        <v>0.111418459816128</v>
      </c>
      <c r="Z10" s="17">
        <v>0.273915257593076</v>
      </c>
      <c r="AA10" s="17">
        <v>0.15645173384656899</v>
      </c>
      <c r="AB10" s="17">
        <v>0.24027524112887699</v>
      </c>
      <c r="AC10" s="17">
        <v>0.13388959562217601</v>
      </c>
      <c r="AD10" s="17">
        <v>0.12587000041871199</v>
      </c>
      <c r="AE10" s="17"/>
      <c r="AF10" s="17">
        <v>0.124895999811867</v>
      </c>
      <c r="AG10" s="17">
        <v>0.155759523832386</v>
      </c>
      <c r="AH10" s="17">
        <v>0.13433449616843099</v>
      </c>
      <c r="AI10" s="17"/>
      <c r="AJ10" s="17">
        <v>0.116416782414326</v>
      </c>
      <c r="AK10" s="17">
        <v>0.20523391108792399</v>
      </c>
      <c r="AL10" s="17">
        <v>0.123417409586468</v>
      </c>
      <c r="AM10" s="17">
        <v>0.21064230181345001</v>
      </c>
      <c r="AN10" s="17">
        <v>0.119813619368766</v>
      </c>
      <c r="AO10" s="17"/>
      <c r="AP10" s="17">
        <v>0.16485132138205599</v>
      </c>
      <c r="AQ10" s="17">
        <v>0.20361941192563901</v>
      </c>
      <c r="AR10" s="17">
        <v>8.1823592831767794E-2</v>
      </c>
      <c r="AS10" s="17"/>
      <c r="AT10" s="17">
        <v>8.1543165486054101E-2</v>
      </c>
      <c r="AU10" s="17">
        <v>0.21675349646347</v>
      </c>
      <c r="AV10" s="17">
        <v>0.137324662331377</v>
      </c>
      <c r="AW10" s="17">
        <v>0.11464191818693301</v>
      </c>
      <c r="AX10" s="17">
        <v>0.216454551123374</v>
      </c>
      <c r="AY10" s="17">
        <v>0.12323256077589601</v>
      </c>
    </row>
    <row r="11" spans="2:51" x14ac:dyDescent="0.35">
      <c r="B11" s="18" t="s">
        <v>384</v>
      </c>
      <c r="C11" s="17">
        <v>0.27692094234836501</v>
      </c>
      <c r="D11" s="17">
        <v>0.31065512293220798</v>
      </c>
      <c r="E11" s="17">
        <v>0.24851066998096599</v>
      </c>
      <c r="F11" s="17"/>
      <c r="G11" s="17">
        <v>0.31064102214362299</v>
      </c>
      <c r="H11" s="17">
        <v>0.23498767125412301</v>
      </c>
      <c r="I11" s="17">
        <v>0.32494386130205599</v>
      </c>
      <c r="J11" s="17">
        <v>0.25270054723615998</v>
      </c>
      <c r="K11" s="17">
        <v>0.32228258087476003</v>
      </c>
      <c r="L11" s="17">
        <v>0.247466098002456</v>
      </c>
      <c r="M11" s="17"/>
      <c r="N11" s="17">
        <v>0.26314918268955101</v>
      </c>
      <c r="O11" s="17">
        <v>0.27294087704133602</v>
      </c>
      <c r="P11" s="17">
        <v>0.25426338313250502</v>
      </c>
      <c r="Q11" s="17">
        <v>0.30668666111276799</v>
      </c>
      <c r="R11" s="17"/>
      <c r="S11" s="17">
        <v>0.32717711736362898</v>
      </c>
      <c r="T11" s="17">
        <v>0.226363528864689</v>
      </c>
      <c r="U11" s="17">
        <v>0.29691139430239799</v>
      </c>
      <c r="V11" s="17">
        <v>0.283891956506715</v>
      </c>
      <c r="W11" s="17">
        <v>0.23749430447456099</v>
      </c>
      <c r="X11" s="17">
        <v>0.260386867805245</v>
      </c>
      <c r="Y11" s="17">
        <v>0.33926280014228</v>
      </c>
      <c r="Z11" s="17">
        <v>9.5071178314339602E-2</v>
      </c>
      <c r="AA11" s="17">
        <v>0.21704324506657399</v>
      </c>
      <c r="AB11" s="17">
        <v>0.28480995830059003</v>
      </c>
      <c r="AC11" s="17">
        <v>0.36750071982462301</v>
      </c>
      <c r="AD11" s="17">
        <v>0.419546993941668</v>
      </c>
      <c r="AE11" s="17"/>
      <c r="AF11" s="17">
        <v>0.26335920408020003</v>
      </c>
      <c r="AG11" s="17">
        <v>0.25673225850880399</v>
      </c>
      <c r="AH11" s="17">
        <v>0.40185568147976702</v>
      </c>
      <c r="AI11" s="17"/>
      <c r="AJ11" s="17">
        <v>0.26878996660425902</v>
      </c>
      <c r="AK11" s="17">
        <v>0.29061932145964903</v>
      </c>
      <c r="AL11" s="17">
        <v>0.26471831770667797</v>
      </c>
      <c r="AM11" s="17">
        <v>0.167282193876785</v>
      </c>
      <c r="AN11" s="17">
        <v>0.29516130450813799</v>
      </c>
      <c r="AO11" s="17"/>
      <c r="AP11" s="17">
        <v>0.30410790829002399</v>
      </c>
      <c r="AQ11" s="17">
        <v>0.26887739718578701</v>
      </c>
      <c r="AR11" s="17">
        <v>0.249075903353532</v>
      </c>
      <c r="AS11" s="17"/>
      <c r="AT11" s="17">
        <v>0.27249790717820799</v>
      </c>
      <c r="AU11" s="17">
        <v>0.31057430855903201</v>
      </c>
      <c r="AV11" s="17">
        <v>0.252893611289846</v>
      </c>
      <c r="AW11" s="17">
        <v>0.30561881951089398</v>
      </c>
      <c r="AX11" s="17">
        <v>0.23303062760377999</v>
      </c>
      <c r="AY11" s="17">
        <v>0.37358120741817502</v>
      </c>
    </row>
    <row r="12" spans="2:51" x14ac:dyDescent="0.35">
      <c r="B12" s="18" t="s">
        <v>385</v>
      </c>
      <c r="C12" s="17">
        <v>0.20471023143289699</v>
      </c>
      <c r="D12" s="17">
        <v>0.209167962170766</v>
      </c>
      <c r="E12" s="17">
        <v>0.19888157822322999</v>
      </c>
      <c r="F12" s="17"/>
      <c r="G12" s="17">
        <v>0.230940354640046</v>
      </c>
      <c r="H12" s="17">
        <v>0.19898874043783399</v>
      </c>
      <c r="I12" s="17">
        <v>0.18817387752090101</v>
      </c>
      <c r="J12" s="17">
        <v>0.19478856012975501</v>
      </c>
      <c r="K12" s="17">
        <v>0.122933686760102</v>
      </c>
      <c r="L12" s="17">
        <v>0.26448664691358797</v>
      </c>
      <c r="M12" s="17"/>
      <c r="N12" s="17">
        <v>0.258932306451365</v>
      </c>
      <c r="O12" s="17">
        <v>0.20860326039994101</v>
      </c>
      <c r="P12" s="17">
        <v>0.17892453696249999</v>
      </c>
      <c r="Q12" s="17">
        <v>0.17082697473236899</v>
      </c>
      <c r="R12" s="17"/>
      <c r="S12" s="17">
        <v>0.22235435850118199</v>
      </c>
      <c r="T12" s="17">
        <v>0.31937732161640298</v>
      </c>
      <c r="U12" s="17">
        <v>0.17395939121058801</v>
      </c>
      <c r="V12" s="17">
        <v>0.178702766210078</v>
      </c>
      <c r="W12" s="17">
        <v>0.19086623430161201</v>
      </c>
      <c r="X12" s="17">
        <v>0.30179991681413998</v>
      </c>
      <c r="Y12" s="17">
        <v>0.118082722159442</v>
      </c>
      <c r="Z12" s="17">
        <v>0.110980589435019</v>
      </c>
      <c r="AA12" s="17">
        <v>0.21734036408058299</v>
      </c>
      <c r="AB12" s="17">
        <v>0.16167499053515599</v>
      </c>
      <c r="AC12" s="17">
        <v>9.3869302824414302E-2</v>
      </c>
      <c r="AD12" s="17">
        <v>6.3545330834757996E-2</v>
      </c>
      <c r="AE12" s="17"/>
      <c r="AF12" s="17">
        <v>0.221305653900812</v>
      </c>
      <c r="AG12" s="17">
        <v>0.21680788858911301</v>
      </c>
      <c r="AH12" s="17">
        <v>8.7646446577335099E-2</v>
      </c>
      <c r="AI12" s="17"/>
      <c r="AJ12" s="17">
        <v>0.210093724112033</v>
      </c>
      <c r="AK12" s="17">
        <v>0.202921749084855</v>
      </c>
      <c r="AL12" s="17">
        <v>0.26519441156420798</v>
      </c>
      <c r="AM12" s="17">
        <v>8.6784337940802106E-2</v>
      </c>
      <c r="AN12" s="17">
        <v>0.158603171451659</v>
      </c>
      <c r="AO12" s="17"/>
      <c r="AP12" s="17">
        <v>0.200816032253196</v>
      </c>
      <c r="AQ12" s="17">
        <v>0.17998764937132</v>
      </c>
      <c r="AR12" s="17">
        <v>0.26925866766191497</v>
      </c>
      <c r="AS12" s="17"/>
      <c r="AT12" s="17">
        <v>0.20167579112054701</v>
      </c>
      <c r="AU12" s="17">
        <v>0.235832953801384</v>
      </c>
      <c r="AV12" s="17">
        <v>0.14815147678142301</v>
      </c>
      <c r="AW12" s="17">
        <v>0.158260318361925</v>
      </c>
      <c r="AX12" s="17">
        <v>0.217840411127383</v>
      </c>
      <c r="AY12" s="17">
        <v>0.19088134658626499</v>
      </c>
    </row>
    <row r="13" spans="2:51" x14ac:dyDescent="0.35">
      <c r="B13" s="18" t="s">
        <v>386</v>
      </c>
      <c r="C13" s="17">
        <v>0.274392532634609</v>
      </c>
      <c r="D13" s="17">
        <v>0.27744987188459302</v>
      </c>
      <c r="E13" s="17">
        <v>0.27060034464876198</v>
      </c>
      <c r="F13" s="17"/>
      <c r="G13" s="17">
        <v>0.10815610667912</v>
      </c>
      <c r="H13" s="17">
        <v>0.193244181345301</v>
      </c>
      <c r="I13" s="17">
        <v>0.21627123842621801</v>
      </c>
      <c r="J13" s="17">
        <v>0.28966139240804101</v>
      </c>
      <c r="K13" s="17">
        <v>0.385832720706552</v>
      </c>
      <c r="L13" s="17">
        <v>0.41339165462753602</v>
      </c>
      <c r="M13" s="17"/>
      <c r="N13" s="17">
        <v>0.27168940938839198</v>
      </c>
      <c r="O13" s="17">
        <v>0.244340909218979</v>
      </c>
      <c r="P13" s="17">
        <v>0.30634990838380199</v>
      </c>
      <c r="Q13" s="17">
        <v>0.28344490102938802</v>
      </c>
      <c r="R13" s="17"/>
      <c r="S13" s="17">
        <v>0.256717412177976</v>
      </c>
      <c r="T13" s="17">
        <v>0.29398060112927099</v>
      </c>
      <c r="U13" s="17">
        <v>0.33490860341601197</v>
      </c>
      <c r="V13" s="17">
        <v>0.277638482706067</v>
      </c>
      <c r="W13" s="17">
        <v>0.23834936779101901</v>
      </c>
      <c r="X13" s="17">
        <v>0.145666433544206</v>
      </c>
      <c r="Y13" s="17">
        <v>0.36008170828909902</v>
      </c>
      <c r="Z13" s="17">
        <v>0.32237659843064598</v>
      </c>
      <c r="AA13" s="17">
        <v>0.25980771489302501</v>
      </c>
      <c r="AB13" s="17">
        <v>0.28878449615319501</v>
      </c>
      <c r="AC13" s="17">
        <v>0.25450045625128098</v>
      </c>
      <c r="AD13" s="17">
        <v>0.25782430040420101</v>
      </c>
      <c r="AE13" s="17"/>
      <c r="AF13" s="17">
        <v>0.33236000958323703</v>
      </c>
      <c r="AG13" s="17">
        <v>0.26672401825749797</v>
      </c>
      <c r="AH13" s="17">
        <v>0.24907354387061401</v>
      </c>
      <c r="AI13" s="17"/>
      <c r="AJ13" s="17">
        <v>0.34447463618986701</v>
      </c>
      <c r="AK13" s="17">
        <v>0.19932495988763099</v>
      </c>
      <c r="AL13" s="17">
        <v>0.26891581223710898</v>
      </c>
      <c r="AM13" s="17">
        <v>0.36816999338943002</v>
      </c>
      <c r="AN13" s="17">
        <v>0.26417901994147602</v>
      </c>
      <c r="AO13" s="17"/>
      <c r="AP13" s="17">
        <v>0.27196492104011299</v>
      </c>
      <c r="AQ13" s="17">
        <v>0.24578276121397599</v>
      </c>
      <c r="AR13" s="17">
        <v>0.29758623195188999</v>
      </c>
      <c r="AS13" s="17"/>
      <c r="AT13" s="17">
        <v>0.37792640315755499</v>
      </c>
      <c r="AU13" s="17">
        <v>0.18283364392916401</v>
      </c>
      <c r="AV13" s="17">
        <v>0.35023611753803202</v>
      </c>
      <c r="AW13" s="17">
        <v>0.266314505324314</v>
      </c>
      <c r="AX13" s="17">
        <v>0.228724565615749</v>
      </c>
      <c r="AY13" s="17">
        <v>0.12837218990518601</v>
      </c>
    </row>
    <row r="14" spans="2:51" x14ac:dyDescent="0.35">
      <c r="B14" s="18" t="s">
        <v>72</v>
      </c>
      <c r="C14" s="17">
        <v>6.0713877870862798E-2</v>
      </c>
      <c r="D14" s="17">
        <v>3.3502023138769099E-2</v>
      </c>
      <c r="E14" s="17">
        <v>8.5236387764639807E-2</v>
      </c>
      <c r="F14" s="17"/>
      <c r="G14" s="17">
        <v>7.9057253760826798E-2</v>
      </c>
      <c r="H14" s="17">
        <v>8.9743305305312104E-2</v>
      </c>
      <c r="I14" s="17">
        <v>4.17968646642881E-2</v>
      </c>
      <c r="J14" s="17">
        <v>4.5926855377675199E-2</v>
      </c>
      <c r="K14" s="17">
        <v>8.1232498361122896E-2</v>
      </c>
      <c r="L14" s="17">
        <v>3.3618919390704098E-2</v>
      </c>
      <c r="M14" s="17"/>
      <c r="N14" s="17">
        <v>6.7419663305389003E-3</v>
      </c>
      <c r="O14" s="17">
        <v>7.7662424436743094E-2</v>
      </c>
      <c r="P14" s="17">
        <v>6.56702054158948E-2</v>
      </c>
      <c r="Q14" s="17">
        <v>8.6929165157125496E-2</v>
      </c>
      <c r="R14" s="17"/>
      <c r="S14" s="17">
        <v>5.0922017833041198E-2</v>
      </c>
      <c r="T14" s="17">
        <v>3.0443434337436199E-2</v>
      </c>
      <c r="U14" s="17">
        <v>6.0416540720627097E-2</v>
      </c>
      <c r="V14" s="17">
        <v>9.2537423059634694E-2</v>
      </c>
      <c r="W14" s="17">
        <v>5.1231501155908403E-2</v>
      </c>
      <c r="X14" s="17">
        <v>7.3664652395676905E-2</v>
      </c>
      <c r="Y14" s="17">
        <v>3.5620129713413301E-2</v>
      </c>
      <c r="Z14" s="17">
        <v>8.1889721920404807E-2</v>
      </c>
      <c r="AA14" s="17">
        <v>0.103443880733458</v>
      </c>
      <c r="AB14" s="17">
        <v>0</v>
      </c>
      <c r="AC14" s="17">
        <v>7.8818235533498399E-2</v>
      </c>
      <c r="AD14" s="17">
        <v>0.133213374400661</v>
      </c>
      <c r="AE14" s="17"/>
      <c r="AF14" s="17">
        <v>3.8336513187379698E-2</v>
      </c>
      <c r="AG14" s="17">
        <v>6.93122912863713E-2</v>
      </c>
      <c r="AH14" s="17">
        <v>5.7908325590599503E-2</v>
      </c>
      <c r="AI14" s="17"/>
      <c r="AJ14" s="17">
        <v>4.4039941045321301E-2</v>
      </c>
      <c r="AK14" s="17">
        <v>6.0258146596612598E-2</v>
      </c>
      <c r="AL14" s="17">
        <v>3.8912442173856303E-2</v>
      </c>
      <c r="AM14" s="17">
        <v>8.5125848555204303E-2</v>
      </c>
      <c r="AN14" s="17">
        <v>0.108169092638603</v>
      </c>
      <c r="AO14" s="17"/>
      <c r="AP14" s="17">
        <v>3.7694472154033098E-2</v>
      </c>
      <c r="AQ14" s="17">
        <v>4.5484886922407701E-2</v>
      </c>
      <c r="AR14" s="17">
        <v>6.0726263304437297E-2</v>
      </c>
      <c r="AS14" s="17"/>
      <c r="AT14" s="17">
        <v>3.72311617356594E-2</v>
      </c>
      <c r="AU14" s="17">
        <v>3.3581785538343303E-2</v>
      </c>
      <c r="AV14" s="17">
        <v>8.5850466284358606E-2</v>
      </c>
      <c r="AW14" s="17">
        <v>9.1304039664355394E-2</v>
      </c>
      <c r="AX14" s="17">
        <v>7.6093597652928405E-2</v>
      </c>
      <c r="AY14" s="17">
        <v>0.18393269531447901</v>
      </c>
    </row>
    <row r="15" spans="2:51" x14ac:dyDescent="0.35">
      <c r="B15" s="31" t="s">
        <v>387</v>
      </c>
      <c r="C15" s="20">
        <v>0.18326241571326701</v>
      </c>
      <c r="D15" s="20">
        <v>0.16922501987366401</v>
      </c>
      <c r="E15" s="20">
        <v>0.19677101938240299</v>
      </c>
      <c r="F15" s="20"/>
      <c r="G15" s="20">
        <v>0.27120526277638402</v>
      </c>
      <c r="H15" s="20">
        <v>0.28303610165742998</v>
      </c>
      <c r="I15" s="20">
        <v>0.22881415808653799</v>
      </c>
      <c r="J15" s="20">
        <v>0.21692264484836901</v>
      </c>
      <c r="K15" s="20">
        <v>8.7718513297462802E-2</v>
      </c>
      <c r="L15" s="20">
        <v>4.10366810657165E-2</v>
      </c>
      <c r="M15" s="20"/>
      <c r="N15" s="20">
        <v>0.19948713514015301</v>
      </c>
      <c r="O15" s="20">
        <v>0.196452528903</v>
      </c>
      <c r="P15" s="20">
        <v>0.194791966105298</v>
      </c>
      <c r="Q15" s="20">
        <v>0.15211229796834899</v>
      </c>
      <c r="R15" s="20"/>
      <c r="S15" s="20">
        <v>0.14282909412417299</v>
      </c>
      <c r="T15" s="20">
        <v>0.12983511405220099</v>
      </c>
      <c r="U15" s="20">
        <v>0.133804070350374</v>
      </c>
      <c r="V15" s="20">
        <v>0.167229371517506</v>
      </c>
      <c r="W15" s="20">
        <v>0.2820585922769</v>
      </c>
      <c r="X15" s="20">
        <v>0.218482129440732</v>
      </c>
      <c r="Y15" s="20">
        <v>0.146952639695767</v>
      </c>
      <c r="Z15" s="20">
        <v>0.38968191189959001</v>
      </c>
      <c r="AA15" s="20">
        <v>0.20236479522636</v>
      </c>
      <c r="AB15" s="20">
        <v>0.26473055501106002</v>
      </c>
      <c r="AC15" s="20">
        <v>0.205311285566184</v>
      </c>
      <c r="AD15" s="20">
        <v>0.12587000041871199</v>
      </c>
      <c r="AE15" s="20"/>
      <c r="AF15" s="20">
        <v>0.14463861924837201</v>
      </c>
      <c r="AG15" s="20">
        <v>0.19042354335821299</v>
      </c>
      <c r="AH15" s="20">
        <v>0.203516002481685</v>
      </c>
      <c r="AI15" s="20"/>
      <c r="AJ15" s="20">
        <v>0.13260173204851899</v>
      </c>
      <c r="AK15" s="20">
        <v>0.24687582297125099</v>
      </c>
      <c r="AL15" s="20">
        <v>0.16225901631814901</v>
      </c>
      <c r="AM15" s="20">
        <v>0.292637626237778</v>
      </c>
      <c r="AN15" s="20">
        <v>0.17388741146012399</v>
      </c>
      <c r="AO15" s="20"/>
      <c r="AP15" s="20">
        <v>0.18541666626263401</v>
      </c>
      <c r="AQ15" s="20">
        <v>0.25986730530650898</v>
      </c>
      <c r="AR15" s="20">
        <v>0.12335293372822601</v>
      </c>
      <c r="AS15" s="20"/>
      <c r="AT15" s="20">
        <v>0.11066873680803101</v>
      </c>
      <c r="AU15" s="20">
        <v>0.237177308172076</v>
      </c>
      <c r="AV15" s="20">
        <v>0.16286832810634</v>
      </c>
      <c r="AW15" s="20">
        <v>0.178502317138511</v>
      </c>
      <c r="AX15" s="20">
        <v>0.24431079800016001</v>
      </c>
      <c r="AY15" s="20">
        <v>0.12323256077589601</v>
      </c>
    </row>
    <row r="16" spans="2:51" x14ac:dyDescent="0.35">
      <c r="B16" s="18" t="s">
        <v>388</v>
      </c>
      <c r="C16" s="20">
        <v>0.47910276406750502</v>
      </c>
      <c r="D16" s="20">
        <v>0.48661783405535802</v>
      </c>
      <c r="E16" s="20">
        <v>0.46948192287199098</v>
      </c>
      <c r="F16" s="20"/>
      <c r="G16" s="20">
        <v>0.33909646131916599</v>
      </c>
      <c r="H16" s="20">
        <v>0.39223292178313501</v>
      </c>
      <c r="I16" s="20">
        <v>0.40444511594711802</v>
      </c>
      <c r="J16" s="20">
        <v>0.48444995253779599</v>
      </c>
      <c r="K16" s="20">
        <v>0.50876640746665402</v>
      </c>
      <c r="L16" s="20">
        <v>0.67787830154112405</v>
      </c>
      <c r="M16" s="20"/>
      <c r="N16" s="20">
        <v>0.53062171583975704</v>
      </c>
      <c r="O16" s="20">
        <v>0.45294416961891998</v>
      </c>
      <c r="P16" s="20">
        <v>0.48527444534630099</v>
      </c>
      <c r="Q16" s="20">
        <v>0.45427187576175798</v>
      </c>
      <c r="R16" s="20"/>
      <c r="S16" s="20">
        <v>0.47907177067915802</v>
      </c>
      <c r="T16" s="20">
        <v>0.61335792274567402</v>
      </c>
      <c r="U16" s="20">
        <v>0.50886799462660004</v>
      </c>
      <c r="V16" s="20">
        <v>0.45634124891614403</v>
      </c>
      <c r="W16" s="20">
        <v>0.42921560209263099</v>
      </c>
      <c r="X16" s="20">
        <v>0.44746635035834598</v>
      </c>
      <c r="Y16" s="20">
        <v>0.47816443044854101</v>
      </c>
      <c r="Z16" s="20">
        <v>0.43335718786566502</v>
      </c>
      <c r="AA16" s="20">
        <v>0.477148078973608</v>
      </c>
      <c r="AB16" s="20">
        <v>0.45045948668835101</v>
      </c>
      <c r="AC16" s="20">
        <v>0.34836975907569501</v>
      </c>
      <c r="AD16" s="20">
        <v>0.32136963123895901</v>
      </c>
      <c r="AE16" s="20"/>
      <c r="AF16" s="20">
        <v>0.553665663484049</v>
      </c>
      <c r="AG16" s="20">
        <v>0.48353190684661101</v>
      </c>
      <c r="AH16" s="20">
        <v>0.33671999044794898</v>
      </c>
      <c r="AI16" s="20"/>
      <c r="AJ16" s="20">
        <v>0.55456836030190004</v>
      </c>
      <c r="AK16" s="20">
        <v>0.40224670897248699</v>
      </c>
      <c r="AL16" s="20">
        <v>0.53411022380131701</v>
      </c>
      <c r="AM16" s="20">
        <v>0.454954331330232</v>
      </c>
      <c r="AN16" s="20">
        <v>0.422782191393135</v>
      </c>
      <c r="AO16" s="20"/>
      <c r="AP16" s="20">
        <v>0.47278095329330899</v>
      </c>
      <c r="AQ16" s="20">
        <v>0.42577041058529602</v>
      </c>
      <c r="AR16" s="20">
        <v>0.56684489961380402</v>
      </c>
      <c r="AS16" s="20"/>
      <c r="AT16" s="20">
        <v>0.579602194278102</v>
      </c>
      <c r="AU16" s="20">
        <v>0.41866659773054898</v>
      </c>
      <c r="AV16" s="20">
        <v>0.49838759431945501</v>
      </c>
      <c r="AW16" s="20">
        <v>0.424574823686239</v>
      </c>
      <c r="AX16" s="20">
        <v>0.446564976743132</v>
      </c>
      <c r="AY16" s="20">
        <v>0.31925353649145</v>
      </c>
    </row>
    <row r="17" spans="2:51" x14ac:dyDescent="0.35">
      <c r="B17" s="18" t="s">
        <v>86</v>
      </c>
      <c r="C17" s="21">
        <v>-0.295840348354239</v>
      </c>
      <c r="D17" s="21">
        <v>-0.31739281418169402</v>
      </c>
      <c r="E17" s="21">
        <v>-0.27271090348958799</v>
      </c>
      <c r="F17" s="21"/>
      <c r="G17" s="21">
        <v>-6.7891198542782194E-2</v>
      </c>
      <c r="H17" s="21">
        <v>-0.109196820125704</v>
      </c>
      <c r="I17" s="21">
        <v>-0.17563095786058</v>
      </c>
      <c r="J17" s="21">
        <v>-0.26752730768942701</v>
      </c>
      <c r="K17" s="21">
        <v>-0.42104789416919097</v>
      </c>
      <c r="L17" s="21">
        <v>-0.63684162047540704</v>
      </c>
      <c r="M17" s="21"/>
      <c r="N17" s="21">
        <v>-0.331134580699603</v>
      </c>
      <c r="O17" s="21">
        <v>-0.25649164071592001</v>
      </c>
      <c r="P17" s="21">
        <v>-0.29048247924100301</v>
      </c>
      <c r="Q17" s="21">
        <v>-0.30215957779340902</v>
      </c>
      <c r="R17" s="21"/>
      <c r="S17" s="21">
        <v>-0.33624267655498502</v>
      </c>
      <c r="T17" s="21">
        <v>-0.48352280869347303</v>
      </c>
      <c r="U17" s="21">
        <v>-0.37506392427622598</v>
      </c>
      <c r="V17" s="21">
        <v>-0.28911187739863797</v>
      </c>
      <c r="W17" s="21">
        <v>-0.14715700981573099</v>
      </c>
      <c r="X17" s="21">
        <v>-0.228984220917615</v>
      </c>
      <c r="Y17" s="21">
        <v>-0.33121179075277402</v>
      </c>
      <c r="Z17" s="21">
        <v>-4.3675275966074803E-2</v>
      </c>
      <c r="AA17" s="21">
        <v>-0.27478328374724698</v>
      </c>
      <c r="AB17" s="21">
        <v>-0.18572893167729099</v>
      </c>
      <c r="AC17" s="21">
        <v>-0.14305847350951101</v>
      </c>
      <c r="AD17" s="21">
        <v>-0.19549963082024699</v>
      </c>
      <c r="AE17" s="21"/>
      <c r="AF17" s="21">
        <v>-0.40902704423567798</v>
      </c>
      <c r="AG17" s="21">
        <v>-0.29310836348839803</v>
      </c>
      <c r="AH17" s="21">
        <v>-0.13320398796626301</v>
      </c>
      <c r="AI17" s="21"/>
      <c r="AJ17" s="21">
        <v>-0.42196662825338099</v>
      </c>
      <c r="AK17" s="21">
        <v>-0.155370886001236</v>
      </c>
      <c r="AL17" s="21">
        <v>-0.37185120748316802</v>
      </c>
      <c r="AM17" s="21">
        <v>-0.16231670509245399</v>
      </c>
      <c r="AN17" s="21">
        <v>-0.24889477993301101</v>
      </c>
      <c r="AO17" s="21"/>
      <c r="AP17" s="21">
        <v>-0.28736428703067501</v>
      </c>
      <c r="AQ17" s="21">
        <v>-0.16590310527878699</v>
      </c>
      <c r="AR17" s="21">
        <v>-0.44349196588557899</v>
      </c>
      <c r="AS17" s="21"/>
      <c r="AT17" s="21">
        <v>-0.46893345747007098</v>
      </c>
      <c r="AU17" s="21">
        <v>-0.18148928955847199</v>
      </c>
      <c r="AV17" s="21">
        <v>-0.33551926621311501</v>
      </c>
      <c r="AW17" s="21">
        <v>-0.246072506547728</v>
      </c>
      <c r="AX17" s="21">
        <v>-0.202254178742972</v>
      </c>
      <c r="AY17" s="21">
        <v>-0.19602097571555499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0.12541601710682501</v>
      </c>
      <c r="D9" s="17">
        <v>0.111947391936874</v>
      </c>
      <c r="E9" s="17">
        <v>0.13546643454538301</v>
      </c>
      <c r="F9" s="17"/>
      <c r="G9" s="17">
        <v>0.18421506660696099</v>
      </c>
      <c r="H9" s="17">
        <v>0.150721849041351</v>
      </c>
      <c r="I9" s="17">
        <v>0.14124087472973201</v>
      </c>
      <c r="J9" s="17">
        <v>0.121293276747187</v>
      </c>
      <c r="K9" s="17">
        <v>8.0235873323490497E-2</v>
      </c>
      <c r="L9" s="17">
        <v>8.4991090817745404E-2</v>
      </c>
      <c r="M9" s="17"/>
      <c r="N9" s="17">
        <v>0.14811246528597399</v>
      </c>
      <c r="O9" s="17">
        <v>0.14509423656956399</v>
      </c>
      <c r="P9" s="17">
        <v>9.0199695380446906E-2</v>
      </c>
      <c r="Q9" s="17">
        <v>0.113072816639224</v>
      </c>
      <c r="R9" s="17"/>
      <c r="S9" s="17">
        <v>0.13357788073389901</v>
      </c>
      <c r="T9" s="17">
        <v>0.104185662923825</v>
      </c>
      <c r="U9" s="17">
        <v>4.7180600179857E-2</v>
      </c>
      <c r="V9" s="17">
        <v>0.15514903008133299</v>
      </c>
      <c r="W9" s="17">
        <v>0.12697549460433599</v>
      </c>
      <c r="X9" s="17">
        <v>7.0853013635971504E-2</v>
      </c>
      <c r="Y9" s="17">
        <v>0.12307175489836</v>
      </c>
      <c r="Z9" s="17">
        <v>0.168760539093952</v>
      </c>
      <c r="AA9" s="17">
        <v>0.17372136501659699</v>
      </c>
      <c r="AB9" s="17">
        <v>0.194871992786772</v>
      </c>
      <c r="AC9" s="17">
        <v>6.8173019005242197E-2</v>
      </c>
      <c r="AD9" s="17">
        <v>0.18978117299827299</v>
      </c>
      <c r="AE9" s="17"/>
      <c r="AF9" s="17">
        <v>9.59782095490712E-2</v>
      </c>
      <c r="AG9" s="17">
        <v>0.13872130623325399</v>
      </c>
      <c r="AH9" s="17">
        <v>0.11114216352447499</v>
      </c>
      <c r="AI9" s="17"/>
      <c r="AJ9" s="17">
        <v>9.3291248098941806E-2</v>
      </c>
      <c r="AK9" s="17">
        <v>0.120120558685059</v>
      </c>
      <c r="AL9" s="17">
        <v>0.12219663545512501</v>
      </c>
      <c r="AM9" s="17">
        <v>0.297233142027366</v>
      </c>
      <c r="AN9" s="17">
        <v>0.12869291207594399</v>
      </c>
      <c r="AO9" s="17"/>
      <c r="AP9" s="17">
        <v>0.124780359518731</v>
      </c>
      <c r="AQ9" s="17">
        <v>0.15438005725496501</v>
      </c>
      <c r="AR9" s="17">
        <v>0.198715666864338</v>
      </c>
      <c r="AS9" s="17"/>
      <c r="AT9" s="17">
        <v>0.115624130625209</v>
      </c>
      <c r="AU9" s="17">
        <v>0.13645154463710199</v>
      </c>
      <c r="AV9" s="17">
        <v>0.13545567251604201</v>
      </c>
      <c r="AW9" s="17">
        <v>0.18853799058404899</v>
      </c>
      <c r="AX9" s="17">
        <v>0.106995553123082</v>
      </c>
      <c r="AY9" s="17">
        <v>5.9799295534763597E-2</v>
      </c>
    </row>
    <row r="10" spans="2:51" x14ac:dyDescent="0.35">
      <c r="B10" s="18" t="s">
        <v>383</v>
      </c>
      <c r="C10" s="17">
        <v>0.36399625326763602</v>
      </c>
      <c r="D10" s="17">
        <v>0.37995271902586802</v>
      </c>
      <c r="E10" s="17">
        <v>0.34885025850610102</v>
      </c>
      <c r="F10" s="17"/>
      <c r="G10" s="17">
        <v>0.37913768737011699</v>
      </c>
      <c r="H10" s="17">
        <v>0.31552285242627798</v>
      </c>
      <c r="I10" s="17">
        <v>0.38092307760585398</v>
      </c>
      <c r="J10" s="17">
        <v>0.39119990719118097</v>
      </c>
      <c r="K10" s="17">
        <v>0.32615673130547901</v>
      </c>
      <c r="L10" s="17">
        <v>0.38604438841493899</v>
      </c>
      <c r="M10" s="17"/>
      <c r="N10" s="17">
        <v>0.41332769383485801</v>
      </c>
      <c r="O10" s="17">
        <v>0.35758126148256097</v>
      </c>
      <c r="P10" s="17">
        <v>0.395377131310854</v>
      </c>
      <c r="Q10" s="17">
        <v>0.30133617292772502</v>
      </c>
      <c r="R10" s="17"/>
      <c r="S10" s="17">
        <v>0.37743335494974001</v>
      </c>
      <c r="T10" s="17">
        <v>0.38726999242793397</v>
      </c>
      <c r="U10" s="17">
        <v>0.434084643976337</v>
      </c>
      <c r="V10" s="17">
        <v>0.33670806662859698</v>
      </c>
      <c r="W10" s="17">
        <v>0.39447966038094501</v>
      </c>
      <c r="X10" s="17">
        <v>0.30743799005385303</v>
      </c>
      <c r="Y10" s="17">
        <v>0.38893385069191799</v>
      </c>
      <c r="Z10" s="17">
        <v>0.52515568639771504</v>
      </c>
      <c r="AA10" s="17">
        <v>0.27172023478353802</v>
      </c>
      <c r="AB10" s="17">
        <v>0.43069130247308202</v>
      </c>
      <c r="AC10" s="17">
        <v>0.22785725216206201</v>
      </c>
      <c r="AD10" s="17">
        <v>0.29300315189300702</v>
      </c>
      <c r="AE10" s="17"/>
      <c r="AF10" s="17">
        <v>0.35588294015939598</v>
      </c>
      <c r="AG10" s="17">
        <v>0.38024062329705899</v>
      </c>
      <c r="AH10" s="17">
        <v>0.33386776653565098</v>
      </c>
      <c r="AI10" s="17"/>
      <c r="AJ10" s="17">
        <v>0.37865183314267498</v>
      </c>
      <c r="AK10" s="17">
        <v>0.37904719608892701</v>
      </c>
      <c r="AL10" s="17">
        <v>0.338415410806302</v>
      </c>
      <c r="AM10" s="17">
        <v>0</v>
      </c>
      <c r="AN10" s="17">
        <v>0.37508407325918702</v>
      </c>
      <c r="AO10" s="17"/>
      <c r="AP10" s="17">
        <v>0.35237908160062298</v>
      </c>
      <c r="AQ10" s="17">
        <v>0.42058955636032103</v>
      </c>
      <c r="AR10" s="17">
        <v>0.38756157434627497</v>
      </c>
      <c r="AS10" s="17"/>
      <c r="AT10" s="17">
        <v>0.38641480951895901</v>
      </c>
      <c r="AU10" s="17">
        <v>0.3564750783449</v>
      </c>
      <c r="AV10" s="17">
        <v>0.22779732246024001</v>
      </c>
      <c r="AW10" s="17">
        <v>0.338286730998</v>
      </c>
      <c r="AX10" s="17">
        <v>0.371086928750542</v>
      </c>
      <c r="AY10" s="17">
        <v>0.37128434388562997</v>
      </c>
    </row>
    <row r="11" spans="2:51" x14ac:dyDescent="0.35">
      <c r="B11" s="18" t="s">
        <v>384</v>
      </c>
      <c r="C11" s="17">
        <v>0.273368132100623</v>
      </c>
      <c r="D11" s="17">
        <v>0.27645476037184602</v>
      </c>
      <c r="E11" s="17">
        <v>0.27217007878572302</v>
      </c>
      <c r="F11" s="17"/>
      <c r="G11" s="17">
        <v>0.19466197248518999</v>
      </c>
      <c r="H11" s="17">
        <v>0.25472978984114802</v>
      </c>
      <c r="I11" s="17">
        <v>0.337950231550941</v>
      </c>
      <c r="J11" s="17">
        <v>0.23011068786531499</v>
      </c>
      <c r="K11" s="17">
        <v>0.32074669988770799</v>
      </c>
      <c r="L11" s="17">
        <v>0.30889244215936201</v>
      </c>
      <c r="M11" s="17"/>
      <c r="N11" s="17">
        <v>0.228419136373331</v>
      </c>
      <c r="O11" s="17">
        <v>0.26568497475237002</v>
      </c>
      <c r="P11" s="17">
        <v>0.27567508963194998</v>
      </c>
      <c r="Q11" s="17">
        <v>0.31398343112409399</v>
      </c>
      <c r="R11" s="17"/>
      <c r="S11" s="17">
        <v>0.28737871684433602</v>
      </c>
      <c r="T11" s="17">
        <v>0.27187679837969903</v>
      </c>
      <c r="U11" s="17">
        <v>0.30807348088383801</v>
      </c>
      <c r="V11" s="17">
        <v>0.233665898165754</v>
      </c>
      <c r="W11" s="17">
        <v>0.179561439050025</v>
      </c>
      <c r="X11" s="17">
        <v>0.34054010209957702</v>
      </c>
      <c r="Y11" s="17">
        <v>0.33049785333966297</v>
      </c>
      <c r="Z11" s="17">
        <v>0.15133863236522499</v>
      </c>
      <c r="AA11" s="17">
        <v>0.25280759387719098</v>
      </c>
      <c r="AB11" s="17">
        <v>0.24572182952677299</v>
      </c>
      <c r="AC11" s="17">
        <v>0.372567177093582</v>
      </c>
      <c r="AD11" s="17">
        <v>0.19353686060411901</v>
      </c>
      <c r="AE11" s="17"/>
      <c r="AF11" s="17">
        <v>0.30315717494815297</v>
      </c>
      <c r="AG11" s="17">
        <v>0.27276054562719998</v>
      </c>
      <c r="AH11" s="17">
        <v>0.27564108544591898</v>
      </c>
      <c r="AI11" s="17"/>
      <c r="AJ11" s="17">
        <v>0.30308115448013301</v>
      </c>
      <c r="AK11" s="17">
        <v>0.25238820167120402</v>
      </c>
      <c r="AL11" s="17">
        <v>0.243864769233298</v>
      </c>
      <c r="AM11" s="17">
        <v>0.35971484319463898</v>
      </c>
      <c r="AN11" s="17">
        <v>0.25405984982431201</v>
      </c>
      <c r="AO11" s="17"/>
      <c r="AP11" s="17">
        <v>0.32088801812652901</v>
      </c>
      <c r="AQ11" s="17">
        <v>0.218038313482744</v>
      </c>
      <c r="AR11" s="17">
        <v>0.26739065157592801</v>
      </c>
      <c r="AS11" s="17"/>
      <c r="AT11" s="17">
        <v>0.28527843572290301</v>
      </c>
      <c r="AU11" s="17">
        <v>0.245891325676037</v>
      </c>
      <c r="AV11" s="17">
        <v>0.33546518414385101</v>
      </c>
      <c r="AW11" s="17">
        <v>0.27500365501116902</v>
      </c>
      <c r="AX11" s="17">
        <v>0.27843811563750698</v>
      </c>
      <c r="AY11" s="17">
        <v>0.256611475359942</v>
      </c>
    </row>
    <row r="12" spans="2:51" x14ac:dyDescent="0.35">
      <c r="B12" s="18" t="s">
        <v>385</v>
      </c>
      <c r="C12" s="17">
        <v>0.109054144080621</v>
      </c>
      <c r="D12" s="17">
        <v>0.112657880280532</v>
      </c>
      <c r="E12" s="17">
        <v>0.10646818446057001</v>
      </c>
      <c r="F12" s="17"/>
      <c r="G12" s="17">
        <v>0.14266614849054801</v>
      </c>
      <c r="H12" s="17">
        <v>0.153188832089763</v>
      </c>
      <c r="I12" s="17">
        <v>4.1798562304191197E-2</v>
      </c>
      <c r="J12" s="17">
        <v>0.120943083927606</v>
      </c>
      <c r="K12" s="17">
        <v>9.2785136599316601E-2</v>
      </c>
      <c r="L12" s="17">
        <v>9.1471148952194894E-2</v>
      </c>
      <c r="M12" s="17"/>
      <c r="N12" s="17">
        <v>0.148022607413064</v>
      </c>
      <c r="O12" s="17">
        <v>9.9551996428007494E-2</v>
      </c>
      <c r="P12" s="17">
        <v>0.110850487314548</v>
      </c>
      <c r="Q12" s="17">
        <v>8.7479216288651407E-2</v>
      </c>
      <c r="R12" s="17"/>
      <c r="S12" s="17">
        <v>9.3593000835893905E-2</v>
      </c>
      <c r="T12" s="17">
        <v>0.13909892994731499</v>
      </c>
      <c r="U12" s="17">
        <v>5.5245026588887601E-2</v>
      </c>
      <c r="V12" s="17">
        <v>8.9949552146119494E-2</v>
      </c>
      <c r="W12" s="17">
        <v>0.19707260493159401</v>
      </c>
      <c r="X12" s="17">
        <v>0.13478148407261001</v>
      </c>
      <c r="Y12" s="17">
        <v>6.7056345463302205E-2</v>
      </c>
      <c r="Z12" s="17">
        <v>0</v>
      </c>
      <c r="AA12" s="17">
        <v>0.157715948296315</v>
      </c>
      <c r="AB12" s="17">
        <v>0.10503039017784201</v>
      </c>
      <c r="AC12" s="17">
        <v>0.13929889128044901</v>
      </c>
      <c r="AD12" s="17">
        <v>6.2331980354285402E-2</v>
      </c>
      <c r="AE12" s="17"/>
      <c r="AF12" s="17">
        <v>9.2079223801996998E-2</v>
      </c>
      <c r="AG12" s="17">
        <v>9.1487132321460093E-2</v>
      </c>
      <c r="AH12" s="17">
        <v>0.159624902792944</v>
      </c>
      <c r="AI12" s="17"/>
      <c r="AJ12" s="17">
        <v>9.3311868688386507E-2</v>
      </c>
      <c r="AK12" s="17">
        <v>0.101907497919672</v>
      </c>
      <c r="AL12" s="17">
        <v>0.13789871321934999</v>
      </c>
      <c r="AM12" s="17">
        <v>8.6025669836217303E-2</v>
      </c>
      <c r="AN12" s="17">
        <v>0.105864895824206</v>
      </c>
      <c r="AO12" s="17"/>
      <c r="AP12" s="17">
        <v>9.4056544345463303E-2</v>
      </c>
      <c r="AQ12" s="17">
        <v>8.8397390135355899E-2</v>
      </c>
      <c r="AR12" s="17">
        <v>8.3155786371391094E-2</v>
      </c>
      <c r="AS12" s="17"/>
      <c r="AT12" s="17">
        <v>8.8248961639617193E-2</v>
      </c>
      <c r="AU12" s="17">
        <v>0.15751638985043101</v>
      </c>
      <c r="AV12" s="17">
        <v>0.12001479590797599</v>
      </c>
      <c r="AW12" s="17">
        <v>9.0680005689163401E-2</v>
      </c>
      <c r="AX12" s="17">
        <v>0.105618105695822</v>
      </c>
      <c r="AY12" s="17">
        <v>6.1136401708587002E-2</v>
      </c>
    </row>
    <row r="13" spans="2:51" x14ac:dyDescent="0.35">
      <c r="B13" s="18" t="s">
        <v>386</v>
      </c>
      <c r="C13" s="17">
        <v>8.2741772067685807E-2</v>
      </c>
      <c r="D13" s="17">
        <v>8.6903914472662394E-2</v>
      </c>
      <c r="E13" s="17">
        <v>7.9510960364809105E-2</v>
      </c>
      <c r="F13" s="17"/>
      <c r="G13" s="17">
        <v>5.9954741280273102E-2</v>
      </c>
      <c r="H13" s="17">
        <v>6.5469284125154403E-2</v>
      </c>
      <c r="I13" s="17">
        <v>5.5080764980666101E-2</v>
      </c>
      <c r="J13" s="17">
        <v>9.8181368252387199E-2</v>
      </c>
      <c r="K13" s="17">
        <v>0.12738254098642399</v>
      </c>
      <c r="L13" s="17">
        <v>8.8875090260961007E-2</v>
      </c>
      <c r="M13" s="17"/>
      <c r="N13" s="17">
        <v>6.2118097092771697E-2</v>
      </c>
      <c r="O13" s="17">
        <v>8.3090520980109703E-2</v>
      </c>
      <c r="P13" s="17">
        <v>7.6258293882716405E-2</v>
      </c>
      <c r="Q13" s="17">
        <v>0.10765380703211</v>
      </c>
      <c r="R13" s="17"/>
      <c r="S13" s="17">
        <v>7.9920443062321406E-2</v>
      </c>
      <c r="T13" s="17">
        <v>4.9632405471744703E-2</v>
      </c>
      <c r="U13" s="17">
        <v>0.124741198303758</v>
      </c>
      <c r="V13" s="17">
        <v>0.118469266603198</v>
      </c>
      <c r="W13" s="17">
        <v>7.7016657459398397E-2</v>
      </c>
      <c r="X13" s="17">
        <v>9.1918495188198196E-2</v>
      </c>
      <c r="Y13" s="17">
        <v>5.4820065893343102E-2</v>
      </c>
      <c r="Z13" s="17">
        <v>0.115506537858956</v>
      </c>
      <c r="AA13" s="17">
        <v>7.8292385275649398E-2</v>
      </c>
      <c r="AB13" s="17">
        <v>2.36844850355304E-2</v>
      </c>
      <c r="AC13" s="17">
        <v>7.8518336619679399E-2</v>
      </c>
      <c r="AD13" s="17">
        <v>0.19391312782464001</v>
      </c>
      <c r="AE13" s="17"/>
      <c r="AF13" s="17">
        <v>0.10983914774640301</v>
      </c>
      <c r="AG13" s="17">
        <v>6.6938057253429203E-2</v>
      </c>
      <c r="AH13" s="17">
        <v>9.7229191084186206E-2</v>
      </c>
      <c r="AI13" s="17"/>
      <c r="AJ13" s="17">
        <v>7.9550777219041302E-2</v>
      </c>
      <c r="AK13" s="17">
        <v>0.11141454535152299</v>
      </c>
      <c r="AL13" s="17">
        <v>0.137503481652063</v>
      </c>
      <c r="AM13" s="17">
        <v>0.17190049638657301</v>
      </c>
      <c r="AN13" s="17">
        <v>5.8629535993561001E-2</v>
      </c>
      <c r="AO13" s="17"/>
      <c r="AP13" s="17">
        <v>8.6815365080790005E-2</v>
      </c>
      <c r="AQ13" s="17">
        <v>9.8554440861464698E-2</v>
      </c>
      <c r="AR13" s="17">
        <v>6.3176320842068007E-2</v>
      </c>
      <c r="AS13" s="17"/>
      <c r="AT13" s="17">
        <v>8.7486236279768606E-2</v>
      </c>
      <c r="AU13" s="17">
        <v>6.2845839450504898E-2</v>
      </c>
      <c r="AV13" s="17">
        <v>0.137187766543102</v>
      </c>
      <c r="AW13" s="17">
        <v>7.8420541105529998E-2</v>
      </c>
      <c r="AX13" s="17">
        <v>8.4806174904045503E-2</v>
      </c>
      <c r="AY13" s="17">
        <v>6.7235788196599006E-2</v>
      </c>
    </row>
    <row r="14" spans="2:51" x14ac:dyDescent="0.35">
      <c r="B14" s="18" t="s">
        <v>72</v>
      </c>
      <c r="C14" s="17">
        <v>4.5423681376609598E-2</v>
      </c>
      <c r="D14" s="17">
        <v>3.2083333912216197E-2</v>
      </c>
      <c r="E14" s="17">
        <v>5.7534083337414402E-2</v>
      </c>
      <c r="F14" s="17"/>
      <c r="G14" s="17">
        <v>3.9364383766911697E-2</v>
      </c>
      <c r="H14" s="17">
        <v>6.0367392476305702E-2</v>
      </c>
      <c r="I14" s="17">
        <v>4.3006488828616102E-2</v>
      </c>
      <c r="J14" s="17">
        <v>3.8271676016324599E-2</v>
      </c>
      <c r="K14" s="17">
        <v>5.2693017897580997E-2</v>
      </c>
      <c r="L14" s="17">
        <v>3.97258393947982E-2</v>
      </c>
      <c r="M14" s="17"/>
      <c r="N14" s="17">
        <v>0</v>
      </c>
      <c r="O14" s="17">
        <v>4.8997009787387802E-2</v>
      </c>
      <c r="P14" s="17">
        <v>5.1639302479484901E-2</v>
      </c>
      <c r="Q14" s="17">
        <v>7.6474555988195206E-2</v>
      </c>
      <c r="R14" s="17"/>
      <c r="S14" s="17">
        <v>2.80966035738093E-2</v>
      </c>
      <c r="T14" s="17">
        <v>4.7936210849482498E-2</v>
      </c>
      <c r="U14" s="17">
        <v>3.0675050067322501E-2</v>
      </c>
      <c r="V14" s="17">
        <v>6.6058186374997399E-2</v>
      </c>
      <c r="W14" s="17">
        <v>2.4894143573701E-2</v>
      </c>
      <c r="X14" s="17">
        <v>5.4468914949790302E-2</v>
      </c>
      <c r="Y14" s="17">
        <v>3.5620129713413301E-2</v>
      </c>
      <c r="Z14" s="17">
        <v>3.9238604284153197E-2</v>
      </c>
      <c r="AA14" s="17">
        <v>6.5742472750709893E-2</v>
      </c>
      <c r="AB14" s="17">
        <v>0</v>
      </c>
      <c r="AC14" s="17">
        <v>0.11358532383898499</v>
      </c>
      <c r="AD14" s="17">
        <v>6.7433706325676093E-2</v>
      </c>
      <c r="AE14" s="17"/>
      <c r="AF14" s="17">
        <v>4.3063303794980599E-2</v>
      </c>
      <c r="AG14" s="17">
        <v>4.98523352675979E-2</v>
      </c>
      <c r="AH14" s="17">
        <v>2.2494890616824002E-2</v>
      </c>
      <c r="AI14" s="17"/>
      <c r="AJ14" s="17">
        <v>5.2113118370821797E-2</v>
      </c>
      <c r="AK14" s="17">
        <v>3.5122000283614598E-2</v>
      </c>
      <c r="AL14" s="17">
        <v>2.0120989633862101E-2</v>
      </c>
      <c r="AM14" s="17">
        <v>8.5125848555204303E-2</v>
      </c>
      <c r="AN14" s="17">
        <v>7.7668733022789496E-2</v>
      </c>
      <c r="AO14" s="17"/>
      <c r="AP14" s="17">
        <v>2.10806313278631E-2</v>
      </c>
      <c r="AQ14" s="17">
        <v>2.00402419051494E-2</v>
      </c>
      <c r="AR14" s="17">
        <v>0</v>
      </c>
      <c r="AS14" s="17"/>
      <c r="AT14" s="17">
        <v>3.6947426213543001E-2</v>
      </c>
      <c r="AU14" s="17">
        <v>4.0819822041024897E-2</v>
      </c>
      <c r="AV14" s="17">
        <v>4.4079258428788202E-2</v>
      </c>
      <c r="AW14" s="17">
        <v>2.9071076612089301E-2</v>
      </c>
      <c r="AX14" s="17">
        <v>5.3055121889001799E-2</v>
      </c>
      <c r="AY14" s="17">
        <v>0.18393269531447901</v>
      </c>
    </row>
    <row r="15" spans="2:51" x14ac:dyDescent="0.35">
      <c r="B15" s="31" t="s">
        <v>387</v>
      </c>
      <c r="C15" s="20">
        <v>0.489412270374461</v>
      </c>
      <c r="D15" s="20">
        <v>0.491900110962742</v>
      </c>
      <c r="E15" s="20">
        <v>0.484316693051484</v>
      </c>
      <c r="F15" s="20"/>
      <c r="G15" s="20">
        <v>0.56335275397707796</v>
      </c>
      <c r="H15" s="20">
        <v>0.46624470146762897</v>
      </c>
      <c r="I15" s="20">
        <v>0.52216395233558599</v>
      </c>
      <c r="J15" s="20">
        <v>0.51249318393836696</v>
      </c>
      <c r="K15" s="20">
        <v>0.40639260462896998</v>
      </c>
      <c r="L15" s="20">
        <v>0.47103547923268402</v>
      </c>
      <c r="M15" s="20"/>
      <c r="N15" s="20">
        <v>0.56144015912083201</v>
      </c>
      <c r="O15" s="20">
        <v>0.50267549805212497</v>
      </c>
      <c r="P15" s="20">
        <v>0.48557682669130098</v>
      </c>
      <c r="Q15" s="20">
        <v>0.41440898956694899</v>
      </c>
      <c r="R15" s="20"/>
      <c r="S15" s="20">
        <v>0.51101123568363904</v>
      </c>
      <c r="T15" s="20">
        <v>0.491455655351759</v>
      </c>
      <c r="U15" s="20">
        <v>0.48126524415619398</v>
      </c>
      <c r="V15" s="20">
        <v>0.49185709670993</v>
      </c>
      <c r="W15" s="20">
        <v>0.52145515498528106</v>
      </c>
      <c r="X15" s="20">
        <v>0.37829100368982499</v>
      </c>
      <c r="Y15" s="20">
        <v>0.51200560559027797</v>
      </c>
      <c r="Z15" s="20">
        <v>0.69391622549166698</v>
      </c>
      <c r="AA15" s="20">
        <v>0.44544159980013398</v>
      </c>
      <c r="AB15" s="20">
        <v>0.62556329525985399</v>
      </c>
      <c r="AC15" s="20">
        <v>0.29603027116730402</v>
      </c>
      <c r="AD15" s="20">
        <v>0.48278432489127998</v>
      </c>
      <c r="AE15" s="20"/>
      <c r="AF15" s="20">
        <v>0.45186114970846702</v>
      </c>
      <c r="AG15" s="20">
        <v>0.51896192953031295</v>
      </c>
      <c r="AH15" s="20">
        <v>0.44500993006012701</v>
      </c>
      <c r="AI15" s="20"/>
      <c r="AJ15" s="20">
        <v>0.47194308124161699</v>
      </c>
      <c r="AK15" s="20">
        <v>0.49916775477398601</v>
      </c>
      <c r="AL15" s="20">
        <v>0.46061204626142799</v>
      </c>
      <c r="AM15" s="20">
        <v>0.297233142027366</v>
      </c>
      <c r="AN15" s="20">
        <v>0.50377698533513204</v>
      </c>
      <c r="AO15" s="20"/>
      <c r="AP15" s="20">
        <v>0.47715944111935399</v>
      </c>
      <c r="AQ15" s="20">
        <v>0.57496961361528598</v>
      </c>
      <c r="AR15" s="20">
        <v>0.58627724121061298</v>
      </c>
      <c r="AS15" s="20"/>
      <c r="AT15" s="20">
        <v>0.50203894014416806</v>
      </c>
      <c r="AU15" s="20">
        <v>0.49292662298200202</v>
      </c>
      <c r="AV15" s="20">
        <v>0.363252994976282</v>
      </c>
      <c r="AW15" s="20">
        <v>0.52682472158204896</v>
      </c>
      <c r="AX15" s="20">
        <v>0.47808248187362401</v>
      </c>
      <c r="AY15" s="20">
        <v>0.43108363942039302</v>
      </c>
    </row>
    <row r="16" spans="2:51" x14ac:dyDescent="0.35">
      <c r="B16" s="18" t="s">
        <v>388</v>
      </c>
      <c r="C16" s="20">
        <v>0.19179591614830699</v>
      </c>
      <c r="D16" s="20">
        <v>0.19956179475319499</v>
      </c>
      <c r="E16" s="20">
        <v>0.185979144825379</v>
      </c>
      <c r="F16" s="20"/>
      <c r="G16" s="20">
        <v>0.20262088977082099</v>
      </c>
      <c r="H16" s="20">
        <v>0.21865811621491699</v>
      </c>
      <c r="I16" s="20">
        <v>9.6879327284857306E-2</v>
      </c>
      <c r="J16" s="20">
        <v>0.21912445217999299</v>
      </c>
      <c r="K16" s="20">
        <v>0.22016767758574099</v>
      </c>
      <c r="L16" s="20">
        <v>0.18034623921315601</v>
      </c>
      <c r="M16" s="20"/>
      <c r="N16" s="20">
        <v>0.210140704505836</v>
      </c>
      <c r="O16" s="20">
        <v>0.18264251740811699</v>
      </c>
      <c r="P16" s="20">
        <v>0.18710878119726501</v>
      </c>
      <c r="Q16" s="20">
        <v>0.19513302332076099</v>
      </c>
      <c r="R16" s="20"/>
      <c r="S16" s="20">
        <v>0.17351344389821499</v>
      </c>
      <c r="T16" s="20">
        <v>0.18873133541905901</v>
      </c>
      <c r="U16" s="20">
        <v>0.17998622489264601</v>
      </c>
      <c r="V16" s="20">
        <v>0.208418818749318</v>
      </c>
      <c r="W16" s="20">
        <v>0.27408926239099302</v>
      </c>
      <c r="X16" s="20">
        <v>0.22669997926080801</v>
      </c>
      <c r="Y16" s="20">
        <v>0.121876411356645</v>
      </c>
      <c r="Z16" s="20">
        <v>0.115506537858956</v>
      </c>
      <c r="AA16" s="20">
        <v>0.23600833357196499</v>
      </c>
      <c r="AB16" s="20">
        <v>0.12871487521337299</v>
      </c>
      <c r="AC16" s="20">
        <v>0.217817227900129</v>
      </c>
      <c r="AD16" s="20">
        <v>0.25624510817892499</v>
      </c>
      <c r="AE16" s="20"/>
      <c r="AF16" s="20">
        <v>0.20191837154840001</v>
      </c>
      <c r="AG16" s="20">
        <v>0.15842518957488899</v>
      </c>
      <c r="AH16" s="20">
        <v>0.25685409387713098</v>
      </c>
      <c r="AI16" s="20"/>
      <c r="AJ16" s="20">
        <v>0.172862645907428</v>
      </c>
      <c r="AK16" s="20">
        <v>0.213322043271195</v>
      </c>
      <c r="AL16" s="20">
        <v>0.27540219487141199</v>
      </c>
      <c r="AM16" s="20">
        <v>0.25792616622279102</v>
      </c>
      <c r="AN16" s="20">
        <v>0.16449443181776699</v>
      </c>
      <c r="AO16" s="20"/>
      <c r="AP16" s="20">
        <v>0.180871909426253</v>
      </c>
      <c r="AQ16" s="20">
        <v>0.186951830996821</v>
      </c>
      <c r="AR16" s="20">
        <v>0.14633210721345899</v>
      </c>
      <c r="AS16" s="20"/>
      <c r="AT16" s="20">
        <v>0.17573519791938599</v>
      </c>
      <c r="AU16" s="20">
        <v>0.22036222930093599</v>
      </c>
      <c r="AV16" s="20">
        <v>0.25720256245107898</v>
      </c>
      <c r="AW16" s="20">
        <v>0.169100546794693</v>
      </c>
      <c r="AX16" s="20">
        <v>0.19042428059986799</v>
      </c>
      <c r="AY16" s="20">
        <v>0.12837218990518601</v>
      </c>
    </row>
    <row r="17" spans="2:51" x14ac:dyDescent="0.35">
      <c r="B17" s="18" t="s">
        <v>86</v>
      </c>
      <c r="C17" s="21">
        <v>0.29761635422615401</v>
      </c>
      <c r="D17" s="21">
        <v>0.29233831620954798</v>
      </c>
      <c r="E17" s="21">
        <v>0.29833754822610598</v>
      </c>
      <c r="F17" s="21"/>
      <c r="G17" s="21">
        <v>0.36073186420625702</v>
      </c>
      <c r="H17" s="21">
        <v>0.24758658525271199</v>
      </c>
      <c r="I17" s="21">
        <v>0.425284625050729</v>
      </c>
      <c r="J17" s="21">
        <v>0.29336873175837502</v>
      </c>
      <c r="K17" s="21">
        <v>0.18622492704322899</v>
      </c>
      <c r="L17" s="21">
        <v>0.29068924001952801</v>
      </c>
      <c r="M17" s="21"/>
      <c r="N17" s="21">
        <v>0.35129945461499601</v>
      </c>
      <c r="O17" s="21">
        <v>0.32003298064400798</v>
      </c>
      <c r="P17" s="21">
        <v>0.29846804549403599</v>
      </c>
      <c r="Q17" s="21">
        <v>0.219275966246188</v>
      </c>
      <c r="R17" s="21"/>
      <c r="S17" s="21">
        <v>0.337497791785424</v>
      </c>
      <c r="T17" s="21">
        <v>0.30272431993269999</v>
      </c>
      <c r="U17" s="21">
        <v>0.301279019263548</v>
      </c>
      <c r="V17" s="21">
        <v>0.283438277960612</v>
      </c>
      <c r="W17" s="21">
        <v>0.24736589259428901</v>
      </c>
      <c r="X17" s="21">
        <v>0.15159102442901601</v>
      </c>
      <c r="Y17" s="21">
        <v>0.39012919423363301</v>
      </c>
      <c r="Z17" s="21">
        <v>0.57840968763271094</v>
      </c>
      <c r="AA17" s="21">
        <v>0.20943326622816999</v>
      </c>
      <c r="AB17" s="21">
        <v>0.496848420046482</v>
      </c>
      <c r="AC17" s="21">
        <v>7.8213043267175306E-2</v>
      </c>
      <c r="AD17" s="21">
        <v>0.226539216712354</v>
      </c>
      <c r="AE17" s="21"/>
      <c r="AF17" s="21">
        <v>0.24994277816006699</v>
      </c>
      <c r="AG17" s="21">
        <v>0.36053673995542401</v>
      </c>
      <c r="AH17" s="21">
        <v>0.188155836182996</v>
      </c>
      <c r="AI17" s="21"/>
      <c r="AJ17" s="21">
        <v>0.29908043533418899</v>
      </c>
      <c r="AK17" s="21">
        <v>0.28584571150279198</v>
      </c>
      <c r="AL17" s="21">
        <v>0.185209851390015</v>
      </c>
      <c r="AM17" s="21">
        <v>3.93069758045754E-2</v>
      </c>
      <c r="AN17" s="21">
        <v>0.33928255351736503</v>
      </c>
      <c r="AO17" s="21"/>
      <c r="AP17" s="21">
        <v>0.29628753169310101</v>
      </c>
      <c r="AQ17" s="21">
        <v>0.38801778261846598</v>
      </c>
      <c r="AR17" s="21">
        <v>0.43994513399715401</v>
      </c>
      <c r="AS17" s="21"/>
      <c r="AT17" s="21">
        <v>0.32630374222478298</v>
      </c>
      <c r="AU17" s="21">
        <v>0.272564393681066</v>
      </c>
      <c r="AV17" s="21">
        <v>0.10605043252520301</v>
      </c>
      <c r="AW17" s="21">
        <v>0.35772417478735502</v>
      </c>
      <c r="AX17" s="21">
        <v>0.28765820127375602</v>
      </c>
      <c r="AY17" s="21">
        <v>0.30271144951520701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0.17626130955314601</v>
      </c>
      <c r="D9" s="17">
        <v>0.171120312307491</v>
      </c>
      <c r="E9" s="17">
        <v>0.18182534063829101</v>
      </c>
      <c r="F9" s="17"/>
      <c r="G9" s="17">
        <v>0.25446615388702598</v>
      </c>
      <c r="H9" s="17">
        <v>0.17547338123133699</v>
      </c>
      <c r="I9" s="17">
        <v>0.233052709576718</v>
      </c>
      <c r="J9" s="17">
        <v>0.15052675259828099</v>
      </c>
      <c r="K9" s="17">
        <v>0.110596208053503</v>
      </c>
      <c r="L9" s="17">
        <v>0.14960366107499801</v>
      </c>
      <c r="M9" s="17"/>
      <c r="N9" s="17">
        <v>0.18069167216163001</v>
      </c>
      <c r="O9" s="17">
        <v>0.170072668272368</v>
      </c>
      <c r="P9" s="17">
        <v>0.16732167752719401</v>
      </c>
      <c r="Q9" s="17">
        <v>0.17852582245569501</v>
      </c>
      <c r="R9" s="17"/>
      <c r="S9" s="17">
        <v>0.16876825026311501</v>
      </c>
      <c r="T9" s="17">
        <v>0.176184927568104</v>
      </c>
      <c r="U9" s="17">
        <v>8.2673748738623806E-2</v>
      </c>
      <c r="V9" s="17">
        <v>0.207232246368176</v>
      </c>
      <c r="W9" s="17">
        <v>0.16810521115452601</v>
      </c>
      <c r="X9" s="17">
        <v>0.15779429186785501</v>
      </c>
      <c r="Y9" s="17">
        <v>6.90805214334866E-2</v>
      </c>
      <c r="Z9" s="17">
        <v>0.116163319484361</v>
      </c>
      <c r="AA9" s="17">
        <v>0.28214141580282598</v>
      </c>
      <c r="AB9" s="17">
        <v>0.18496365616343899</v>
      </c>
      <c r="AC9" s="17">
        <v>0.323964329790417</v>
      </c>
      <c r="AD9" s="17">
        <v>0.19280951751817799</v>
      </c>
      <c r="AE9" s="17"/>
      <c r="AF9" s="17">
        <v>0.16953485689933401</v>
      </c>
      <c r="AG9" s="17">
        <v>0.13766565532283601</v>
      </c>
      <c r="AH9" s="17">
        <v>0.27111850829828499</v>
      </c>
      <c r="AI9" s="17"/>
      <c r="AJ9" s="17">
        <v>0.18539615878919799</v>
      </c>
      <c r="AK9" s="17">
        <v>0.13170358276057501</v>
      </c>
      <c r="AL9" s="17">
        <v>8.3376489193892803E-2</v>
      </c>
      <c r="AM9" s="17">
        <v>0.16757788378583399</v>
      </c>
      <c r="AN9" s="17">
        <v>0.269350848696365</v>
      </c>
      <c r="AO9" s="17"/>
      <c r="AP9" s="17">
        <v>0.20151127584613501</v>
      </c>
      <c r="AQ9" s="17">
        <v>0.21419779385005799</v>
      </c>
      <c r="AR9" s="17">
        <v>0.14800668296289499</v>
      </c>
      <c r="AS9" s="17"/>
      <c r="AT9" s="17">
        <v>0.16056188514101799</v>
      </c>
      <c r="AU9" s="17">
        <v>0.163512070266363</v>
      </c>
      <c r="AV9" s="17">
        <v>0.21748062784658301</v>
      </c>
      <c r="AW9" s="17">
        <v>0.17929569123262801</v>
      </c>
      <c r="AX9" s="17">
        <v>0.20094304990213899</v>
      </c>
      <c r="AY9" s="17">
        <v>5.9799295534763597E-2</v>
      </c>
    </row>
    <row r="10" spans="2:51" x14ac:dyDescent="0.35">
      <c r="B10" s="18" t="s">
        <v>383</v>
      </c>
      <c r="C10" s="17">
        <v>0.40543756812381998</v>
      </c>
      <c r="D10" s="17">
        <v>0.40845752859610002</v>
      </c>
      <c r="E10" s="17">
        <v>0.39939468638811099</v>
      </c>
      <c r="F10" s="17"/>
      <c r="G10" s="17">
        <v>0.34256162044802002</v>
      </c>
      <c r="H10" s="17">
        <v>0.35588881924937399</v>
      </c>
      <c r="I10" s="17">
        <v>0.37439468637005302</v>
      </c>
      <c r="J10" s="17">
        <v>0.49988417248419298</v>
      </c>
      <c r="K10" s="17">
        <v>0.451603922034023</v>
      </c>
      <c r="L10" s="17">
        <v>0.40273299301165599</v>
      </c>
      <c r="M10" s="17"/>
      <c r="N10" s="17">
        <v>0.45715540757003598</v>
      </c>
      <c r="O10" s="17">
        <v>0.423150158990791</v>
      </c>
      <c r="P10" s="17">
        <v>0.40068418261611899</v>
      </c>
      <c r="Q10" s="17">
        <v>0.35425012409696399</v>
      </c>
      <c r="R10" s="17"/>
      <c r="S10" s="17">
        <v>0.42859759361168298</v>
      </c>
      <c r="T10" s="17">
        <v>0.36480964192116</v>
      </c>
      <c r="U10" s="17">
        <v>0.41484927488457701</v>
      </c>
      <c r="V10" s="17">
        <v>0.39409964933698199</v>
      </c>
      <c r="W10" s="17">
        <v>0.46551639416125101</v>
      </c>
      <c r="X10" s="17">
        <v>0.42407180831434699</v>
      </c>
      <c r="Y10" s="17">
        <v>0.51265012273095101</v>
      </c>
      <c r="Z10" s="17">
        <v>0.44714859940302198</v>
      </c>
      <c r="AA10" s="17">
        <v>0.37357717448823202</v>
      </c>
      <c r="AB10" s="17">
        <v>0.39821668760958301</v>
      </c>
      <c r="AC10" s="17">
        <v>0.17657202488288801</v>
      </c>
      <c r="AD10" s="17">
        <v>0.48324011236622799</v>
      </c>
      <c r="AE10" s="17"/>
      <c r="AF10" s="17">
        <v>0.39163424697671301</v>
      </c>
      <c r="AG10" s="17">
        <v>0.46385968160659402</v>
      </c>
      <c r="AH10" s="17">
        <v>0.30876582415130699</v>
      </c>
      <c r="AI10" s="17"/>
      <c r="AJ10" s="17">
        <v>0.38497526195408999</v>
      </c>
      <c r="AK10" s="17">
        <v>0.46831951763185298</v>
      </c>
      <c r="AL10" s="17">
        <v>0.47765932009142897</v>
      </c>
      <c r="AM10" s="17">
        <v>0.49369613675710899</v>
      </c>
      <c r="AN10" s="17">
        <v>0.30789113934571299</v>
      </c>
      <c r="AO10" s="17"/>
      <c r="AP10" s="17">
        <v>0.345432178785402</v>
      </c>
      <c r="AQ10" s="17">
        <v>0.469117477992129</v>
      </c>
      <c r="AR10" s="17">
        <v>0.386313371085933</v>
      </c>
      <c r="AS10" s="17"/>
      <c r="AT10" s="17">
        <v>0.45717543631070701</v>
      </c>
      <c r="AU10" s="17">
        <v>0.426047611799865</v>
      </c>
      <c r="AV10" s="17">
        <v>0.318934054388055</v>
      </c>
      <c r="AW10" s="17">
        <v>0.33410921600634802</v>
      </c>
      <c r="AX10" s="17">
        <v>0.38087987580064198</v>
      </c>
      <c r="AY10" s="17">
        <v>0.26570879982333701</v>
      </c>
    </row>
    <row r="11" spans="2:51" x14ac:dyDescent="0.35">
      <c r="B11" s="18" t="s">
        <v>384</v>
      </c>
      <c r="C11" s="17">
        <v>0.29235189990346699</v>
      </c>
      <c r="D11" s="17">
        <v>0.30518313319823898</v>
      </c>
      <c r="E11" s="17">
        <v>0.28260241111092099</v>
      </c>
      <c r="F11" s="17"/>
      <c r="G11" s="17">
        <v>0.23892859970181499</v>
      </c>
      <c r="H11" s="17">
        <v>0.31431065744384801</v>
      </c>
      <c r="I11" s="17">
        <v>0.28400682551450901</v>
      </c>
      <c r="J11" s="17">
        <v>0.23965551205195401</v>
      </c>
      <c r="K11" s="17">
        <v>0.307153183820294</v>
      </c>
      <c r="L11" s="17">
        <v>0.35181738517401301</v>
      </c>
      <c r="M11" s="17"/>
      <c r="N11" s="17">
        <v>0.27852730391413599</v>
      </c>
      <c r="O11" s="17">
        <v>0.278094493428861</v>
      </c>
      <c r="P11" s="17">
        <v>0.30841256261910099</v>
      </c>
      <c r="Q11" s="17">
        <v>0.30252032837871001</v>
      </c>
      <c r="R11" s="17"/>
      <c r="S11" s="17">
        <v>0.28601796281338399</v>
      </c>
      <c r="T11" s="17">
        <v>0.26964702686820602</v>
      </c>
      <c r="U11" s="17">
        <v>0.35358038544680298</v>
      </c>
      <c r="V11" s="17">
        <v>0.27852819434696802</v>
      </c>
      <c r="W11" s="17">
        <v>0.213497903638008</v>
      </c>
      <c r="X11" s="17">
        <v>0.27028854005754699</v>
      </c>
      <c r="Y11" s="17">
        <v>0.36205590948522198</v>
      </c>
      <c r="Z11" s="17">
        <v>0.36218327878232798</v>
      </c>
      <c r="AA11" s="17">
        <v>0.25426124805362899</v>
      </c>
      <c r="AB11" s="17">
        <v>0.343113914440067</v>
      </c>
      <c r="AC11" s="17">
        <v>0.32625889104853301</v>
      </c>
      <c r="AD11" s="17">
        <v>0.190736995714932</v>
      </c>
      <c r="AE11" s="17"/>
      <c r="AF11" s="17">
        <v>0.32790453396968899</v>
      </c>
      <c r="AG11" s="17">
        <v>0.28777693137563698</v>
      </c>
      <c r="AH11" s="17">
        <v>0.26846493266412502</v>
      </c>
      <c r="AI11" s="17"/>
      <c r="AJ11" s="17">
        <v>0.32527386235456501</v>
      </c>
      <c r="AK11" s="17">
        <v>0.26663912811324703</v>
      </c>
      <c r="AL11" s="17">
        <v>0.29386531112027903</v>
      </c>
      <c r="AM11" s="17">
        <v>0.25360013090185202</v>
      </c>
      <c r="AN11" s="17">
        <v>0.28062859985170502</v>
      </c>
      <c r="AO11" s="17"/>
      <c r="AP11" s="17">
        <v>0.348833397423567</v>
      </c>
      <c r="AQ11" s="17">
        <v>0.222727703830844</v>
      </c>
      <c r="AR11" s="17">
        <v>0.38089741494450902</v>
      </c>
      <c r="AS11" s="17"/>
      <c r="AT11" s="17">
        <v>0.30931028174995001</v>
      </c>
      <c r="AU11" s="17">
        <v>0.29281866360536202</v>
      </c>
      <c r="AV11" s="17">
        <v>0.206106000563026</v>
      </c>
      <c r="AW11" s="17">
        <v>0.31661438291468402</v>
      </c>
      <c r="AX11" s="17">
        <v>0.27788510956034501</v>
      </c>
      <c r="AY11" s="17">
        <v>0.33709837866850201</v>
      </c>
    </row>
    <row r="12" spans="2:51" x14ac:dyDescent="0.35">
      <c r="B12" s="18" t="s">
        <v>385</v>
      </c>
      <c r="C12" s="17">
        <v>4.8700837505498598E-2</v>
      </c>
      <c r="D12" s="17">
        <v>6.6543853170303396E-2</v>
      </c>
      <c r="E12" s="17">
        <v>3.3121361001119197E-2</v>
      </c>
      <c r="F12" s="17"/>
      <c r="G12" s="17">
        <v>8.5030950129056496E-2</v>
      </c>
      <c r="H12" s="17">
        <v>6.3776609431124606E-2</v>
      </c>
      <c r="I12" s="17">
        <v>4.3257067994380498E-2</v>
      </c>
      <c r="J12" s="17">
        <v>2.3519871628420501E-2</v>
      </c>
      <c r="K12" s="17">
        <v>3.7751579903647997E-2</v>
      </c>
      <c r="L12" s="17">
        <v>4.16916763628256E-2</v>
      </c>
      <c r="M12" s="17"/>
      <c r="N12" s="17">
        <v>4.9281664917069999E-2</v>
      </c>
      <c r="O12" s="17">
        <v>4.9149958180571302E-2</v>
      </c>
      <c r="P12" s="17">
        <v>5.1418899947048603E-2</v>
      </c>
      <c r="Q12" s="17">
        <v>4.6964805308424798E-2</v>
      </c>
      <c r="R12" s="17"/>
      <c r="S12" s="17">
        <v>6.9831819744012494E-2</v>
      </c>
      <c r="T12" s="17">
        <v>9.94917585589844E-2</v>
      </c>
      <c r="U12" s="17">
        <v>5.3754530186000099E-2</v>
      </c>
      <c r="V12" s="17">
        <v>2.7052547999728699E-2</v>
      </c>
      <c r="W12" s="17">
        <v>5.0969690013114702E-2</v>
      </c>
      <c r="X12" s="17">
        <v>7.4180707364573606E-2</v>
      </c>
      <c r="Y12" s="17">
        <v>0</v>
      </c>
      <c r="Z12" s="17">
        <v>0</v>
      </c>
      <c r="AA12" s="17">
        <v>1.17087339482512E-2</v>
      </c>
      <c r="AB12" s="17">
        <v>5.0021256751380798E-2</v>
      </c>
      <c r="AC12" s="17">
        <v>4.8204134180757197E-2</v>
      </c>
      <c r="AD12" s="17">
        <v>0</v>
      </c>
      <c r="AE12" s="17"/>
      <c r="AF12" s="17">
        <v>2.8484348102682501E-2</v>
      </c>
      <c r="AG12" s="17">
        <v>3.9551381680659498E-2</v>
      </c>
      <c r="AH12" s="17">
        <v>9.4385293164185605E-2</v>
      </c>
      <c r="AI12" s="17"/>
      <c r="AJ12" s="17">
        <v>5.5980121270877203E-2</v>
      </c>
      <c r="AK12" s="17">
        <v>4.7541350391352898E-2</v>
      </c>
      <c r="AL12" s="17">
        <v>0</v>
      </c>
      <c r="AM12" s="17">
        <v>0</v>
      </c>
      <c r="AN12" s="17">
        <v>5.4352028864729299E-2</v>
      </c>
      <c r="AO12" s="17"/>
      <c r="AP12" s="17">
        <v>5.1201039471069097E-2</v>
      </c>
      <c r="AQ12" s="17">
        <v>3.7053660837658597E-2</v>
      </c>
      <c r="AR12" s="17">
        <v>2.2890314773964401E-2</v>
      </c>
      <c r="AS12" s="17"/>
      <c r="AT12" s="17">
        <v>3.9246449363305597E-2</v>
      </c>
      <c r="AU12" s="17">
        <v>4.2658961266737697E-2</v>
      </c>
      <c r="AV12" s="17">
        <v>0.124835710856515</v>
      </c>
      <c r="AW12" s="17">
        <v>1.47919194923271E-2</v>
      </c>
      <c r="AX12" s="17">
        <v>5.4610413120298101E-2</v>
      </c>
      <c r="AY12" s="17">
        <v>0.153460830658919</v>
      </c>
    </row>
    <row r="13" spans="2:51" x14ac:dyDescent="0.35">
      <c r="B13" s="18" t="s">
        <v>386</v>
      </c>
      <c r="C13" s="17">
        <v>3.73960647320783E-2</v>
      </c>
      <c r="D13" s="17">
        <v>1.9517461548487401E-2</v>
      </c>
      <c r="E13" s="17">
        <v>5.3493636223138498E-2</v>
      </c>
      <c r="F13" s="17"/>
      <c r="G13" s="17">
        <v>1.9056968249404602E-2</v>
      </c>
      <c r="H13" s="17">
        <v>3.8008350348360503E-2</v>
      </c>
      <c r="I13" s="17">
        <v>3.3117167420699298E-2</v>
      </c>
      <c r="J13" s="17">
        <v>4.0477148965210603E-2</v>
      </c>
      <c r="K13" s="17">
        <v>5.1391200326921203E-2</v>
      </c>
      <c r="L13" s="17">
        <v>4.0871728846940597E-2</v>
      </c>
      <c r="M13" s="17"/>
      <c r="N13" s="17">
        <v>3.43439514371272E-2</v>
      </c>
      <c r="O13" s="17">
        <v>4.1112185548034502E-2</v>
      </c>
      <c r="P13" s="17">
        <v>2.50590656029142E-2</v>
      </c>
      <c r="Q13" s="17">
        <v>4.74950210399974E-2</v>
      </c>
      <c r="R13" s="17"/>
      <c r="S13" s="17">
        <v>1.9135637921949399E-2</v>
      </c>
      <c r="T13" s="17">
        <v>5.0419048883059397E-2</v>
      </c>
      <c r="U13" s="17">
        <v>7.9606709558346006E-2</v>
      </c>
      <c r="V13" s="17">
        <v>4.0922272608546501E-2</v>
      </c>
      <c r="W13" s="17">
        <v>7.7016657459398397E-2</v>
      </c>
      <c r="X13" s="17">
        <v>0</v>
      </c>
      <c r="Y13" s="17">
        <v>3.7706691265134699E-2</v>
      </c>
      <c r="Z13" s="17">
        <v>7.4504802330289499E-2</v>
      </c>
      <c r="AA13" s="17">
        <v>0</v>
      </c>
      <c r="AB13" s="17">
        <v>2.36844850355304E-2</v>
      </c>
      <c r="AC13" s="17">
        <v>4.6182384563906401E-2</v>
      </c>
      <c r="AD13" s="17">
        <v>6.5779668074985198E-2</v>
      </c>
      <c r="AE13" s="17"/>
      <c r="AF13" s="17">
        <v>5.20496696521301E-2</v>
      </c>
      <c r="AG13" s="17">
        <v>2.7922442009041801E-2</v>
      </c>
      <c r="AH13" s="17">
        <v>2.2410341563045399E-2</v>
      </c>
      <c r="AI13" s="17"/>
      <c r="AJ13" s="17">
        <v>2.46284349273053E-2</v>
      </c>
      <c r="AK13" s="17">
        <v>5.0401600269018E-2</v>
      </c>
      <c r="AL13" s="17">
        <v>8.8820450626435704E-2</v>
      </c>
      <c r="AM13" s="17">
        <v>8.5125848555204303E-2</v>
      </c>
      <c r="AN13" s="17">
        <v>0</v>
      </c>
      <c r="AO13" s="17"/>
      <c r="AP13" s="17">
        <v>4.58986607272234E-2</v>
      </c>
      <c r="AQ13" s="17">
        <v>3.2743757077937197E-2</v>
      </c>
      <c r="AR13" s="17">
        <v>4.27212209848951E-2</v>
      </c>
      <c r="AS13" s="17"/>
      <c r="AT13" s="17">
        <v>2.54254147947073E-2</v>
      </c>
      <c r="AU13" s="17">
        <v>3.5559858423251399E-2</v>
      </c>
      <c r="AV13" s="17">
        <v>8.8564347917032896E-2</v>
      </c>
      <c r="AW13" s="17">
        <v>7.8293469322474302E-2</v>
      </c>
      <c r="AX13" s="17">
        <v>3.2921498744742803E-2</v>
      </c>
      <c r="AY13" s="17">
        <v>0</v>
      </c>
    </row>
    <row r="14" spans="2:51" x14ac:dyDescent="0.35">
      <c r="B14" s="18" t="s">
        <v>72</v>
      </c>
      <c r="C14" s="17">
        <v>3.9852320181989698E-2</v>
      </c>
      <c r="D14" s="17">
        <v>2.9177711179379302E-2</v>
      </c>
      <c r="E14" s="17">
        <v>4.95625646384188E-2</v>
      </c>
      <c r="F14" s="17"/>
      <c r="G14" s="17">
        <v>5.9955707584677997E-2</v>
      </c>
      <c r="H14" s="17">
        <v>5.25421822959561E-2</v>
      </c>
      <c r="I14" s="17">
        <v>3.21715431236397E-2</v>
      </c>
      <c r="J14" s="17">
        <v>4.5936542271941501E-2</v>
      </c>
      <c r="K14" s="17">
        <v>4.15039058616107E-2</v>
      </c>
      <c r="L14" s="17">
        <v>1.3282555529567201E-2</v>
      </c>
      <c r="M14" s="17"/>
      <c r="N14" s="17">
        <v>0</v>
      </c>
      <c r="O14" s="17">
        <v>3.8420535579373E-2</v>
      </c>
      <c r="P14" s="17">
        <v>4.7103611687624197E-2</v>
      </c>
      <c r="Q14" s="17">
        <v>7.02438987202086E-2</v>
      </c>
      <c r="R14" s="17"/>
      <c r="S14" s="17">
        <v>2.76487356458564E-2</v>
      </c>
      <c r="T14" s="17">
        <v>3.9447596200486601E-2</v>
      </c>
      <c r="U14" s="17">
        <v>1.55353511856494E-2</v>
      </c>
      <c r="V14" s="17">
        <v>5.2165089339599097E-2</v>
      </c>
      <c r="W14" s="17">
        <v>2.4894143573701E-2</v>
      </c>
      <c r="X14" s="17">
        <v>7.3664652395676905E-2</v>
      </c>
      <c r="Y14" s="17">
        <v>1.8506755085204898E-2</v>
      </c>
      <c r="Z14" s="17">
        <v>0</v>
      </c>
      <c r="AA14" s="17">
        <v>7.83114277070628E-2</v>
      </c>
      <c r="AB14" s="17">
        <v>0</v>
      </c>
      <c r="AC14" s="17">
        <v>7.8818235533498399E-2</v>
      </c>
      <c r="AD14" s="17">
        <v>6.7433706325676093E-2</v>
      </c>
      <c r="AE14" s="17"/>
      <c r="AF14" s="17">
        <v>3.03923443994501E-2</v>
      </c>
      <c r="AG14" s="17">
        <v>4.3223908005231799E-2</v>
      </c>
      <c r="AH14" s="17">
        <v>3.4855100159052001E-2</v>
      </c>
      <c r="AI14" s="17"/>
      <c r="AJ14" s="17">
        <v>2.3746160703964899E-2</v>
      </c>
      <c r="AK14" s="17">
        <v>3.5394820833954198E-2</v>
      </c>
      <c r="AL14" s="17">
        <v>5.6278428967963201E-2</v>
      </c>
      <c r="AM14" s="17">
        <v>0</v>
      </c>
      <c r="AN14" s="17">
        <v>8.77773832414869E-2</v>
      </c>
      <c r="AO14" s="17"/>
      <c r="AP14" s="17">
        <v>7.1234477466039E-3</v>
      </c>
      <c r="AQ14" s="17">
        <v>2.4159606411372901E-2</v>
      </c>
      <c r="AR14" s="17">
        <v>1.9170995247802799E-2</v>
      </c>
      <c r="AS14" s="17"/>
      <c r="AT14" s="17">
        <v>8.2805326403112296E-3</v>
      </c>
      <c r="AU14" s="17">
        <v>3.9402834638421001E-2</v>
      </c>
      <c r="AV14" s="17">
        <v>4.4079258428788202E-2</v>
      </c>
      <c r="AW14" s="17">
        <v>7.6895321031537706E-2</v>
      </c>
      <c r="AX14" s="17">
        <v>5.2760052871833198E-2</v>
      </c>
      <c r="AY14" s="17">
        <v>0.18393269531447901</v>
      </c>
    </row>
    <row r="15" spans="2:51" x14ac:dyDescent="0.35">
      <c r="B15" s="31" t="s">
        <v>387</v>
      </c>
      <c r="C15" s="20">
        <v>0.58169887767696604</v>
      </c>
      <c r="D15" s="20">
        <v>0.57957784090359099</v>
      </c>
      <c r="E15" s="20">
        <v>0.58122002702640196</v>
      </c>
      <c r="F15" s="20"/>
      <c r="G15" s="20">
        <v>0.59702777433504595</v>
      </c>
      <c r="H15" s="20">
        <v>0.53136220048071103</v>
      </c>
      <c r="I15" s="20">
        <v>0.607447395946771</v>
      </c>
      <c r="J15" s="20">
        <v>0.650410925082473</v>
      </c>
      <c r="K15" s="20">
        <v>0.56220013008752601</v>
      </c>
      <c r="L15" s="20">
        <v>0.552336654086654</v>
      </c>
      <c r="M15" s="20"/>
      <c r="N15" s="20">
        <v>0.63784707973166599</v>
      </c>
      <c r="O15" s="20">
        <v>0.59322282726316</v>
      </c>
      <c r="P15" s="20">
        <v>0.568005860143312</v>
      </c>
      <c r="Q15" s="20">
        <v>0.53277594655265903</v>
      </c>
      <c r="R15" s="20"/>
      <c r="S15" s="20">
        <v>0.59736584387479796</v>
      </c>
      <c r="T15" s="20">
        <v>0.54099456948926405</v>
      </c>
      <c r="U15" s="20">
        <v>0.497523023623201</v>
      </c>
      <c r="V15" s="20">
        <v>0.60133189570515799</v>
      </c>
      <c r="W15" s="20">
        <v>0.63362160531577705</v>
      </c>
      <c r="X15" s="20">
        <v>0.58186610018220197</v>
      </c>
      <c r="Y15" s="20">
        <v>0.58173064416443798</v>
      </c>
      <c r="Z15" s="20">
        <v>0.56331191888738297</v>
      </c>
      <c r="AA15" s="20">
        <v>0.65571859029105695</v>
      </c>
      <c r="AB15" s="20">
        <v>0.58318034377302197</v>
      </c>
      <c r="AC15" s="20">
        <v>0.50053635467330504</v>
      </c>
      <c r="AD15" s="20">
        <v>0.67604962988440698</v>
      </c>
      <c r="AE15" s="20"/>
      <c r="AF15" s="20">
        <v>0.56116910387604801</v>
      </c>
      <c r="AG15" s="20">
        <v>0.60152533692943</v>
      </c>
      <c r="AH15" s="20">
        <v>0.57988433244959203</v>
      </c>
      <c r="AI15" s="20"/>
      <c r="AJ15" s="20">
        <v>0.57037142074328795</v>
      </c>
      <c r="AK15" s="20">
        <v>0.60002310039242801</v>
      </c>
      <c r="AL15" s="20">
        <v>0.56103580928532204</v>
      </c>
      <c r="AM15" s="20">
        <v>0.66127402054294404</v>
      </c>
      <c r="AN15" s="20">
        <v>0.57724198804207905</v>
      </c>
      <c r="AO15" s="20"/>
      <c r="AP15" s="20">
        <v>0.54694345463153704</v>
      </c>
      <c r="AQ15" s="20">
        <v>0.68331527184218699</v>
      </c>
      <c r="AR15" s="20">
        <v>0.53432005404882799</v>
      </c>
      <c r="AS15" s="20"/>
      <c r="AT15" s="20">
        <v>0.617737321451726</v>
      </c>
      <c r="AU15" s="20">
        <v>0.589559682066227</v>
      </c>
      <c r="AV15" s="20">
        <v>0.53641468223463795</v>
      </c>
      <c r="AW15" s="20">
        <v>0.51340490723897703</v>
      </c>
      <c r="AX15" s="20">
        <v>0.58182292570278105</v>
      </c>
      <c r="AY15" s="20">
        <v>0.32550809535810099</v>
      </c>
    </row>
    <row r="16" spans="2:51" x14ac:dyDescent="0.35">
      <c r="B16" s="18" t="s">
        <v>388</v>
      </c>
      <c r="C16" s="20">
        <v>8.6096902237576906E-2</v>
      </c>
      <c r="D16" s="20">
        <v>8.6061314718790694E-2</v>
      </c>
      <c r="E16" s="20">
        <v>8.6614997224257695E-2</v>
      </c>
      <c r="F16" s="20"/>
      <c r="G16" s="20">
        <v>0.104087918378461</v>
      </c>
      <c r="H16" s="20">
        <v>0.101784959779485</v>
      </c>
      <c r="I16" s="20">
        <v>7.63742354150799E-2</v>
      </c>
      <c r="J16" s="20">
        <v>6.3997020593631201E-2</v>
      </c>
      <c r="K16" s="20">
        <v>8.9142780230569194E-2</v>
      </c>
      <c r="L16" s="20">
        <v>8.2563405209766294E-2</v>
      </c>
      <c r="M16" s="20"/>
      <c r="N16" s="20">
        <v>8.3625616354197199E-2</v>
      </c>
      <c r="O16" s="20">
        <v>9.0262143728605804E-2</v>
      </c>
      <c r="P16" s="20">
        <v>7.6477965549962695E-2</v>
      </c>
      <c r="Q16" s="20">
        <v>9.4459826348422204E-2</v>
      </c>
      <c r="R16" s="20"/>
      <c r="S16" s="20">
        <v>8.8967457665961897E-2</v>
      </c>
      <c r="T16" s="20">
        <v>0.14991080744204399</v>
      </c>
      <c r="U16" s="20">
        <v>0.13336123974434599</v>
      </c>
      <c r="V16" s="20">
        <v>6.7974820608275199E-2</v>
      </c>
      <c r="W16" s="20">
        <v>0.127986347472513</v>
      </c>
      <c r="X16" s="20">
        <v>7.4180707364573606E-2</v>
      </c>
      <c r="Y16" s="20">
        <v>3.7706691265134699E-2</v>
      </c>
      <c r="Z16" s="20">
        <v>7.4504802330289499E-2</v>
      </c>
      <c r="AA16" s="20">
        <v>1.17087339482512E-2</v>
      </c>
      <c r="AB16" s="20">
        <v>7.3705741786911194E-2</v>
      </c>
      <c r="AC16" s="20">
        <v>9.4386518744663597E-2</v>
      </c>
      <c r="AD16" s="20">
        <v>6.5779668074985198E-2</v>
      </c>
      <c r="AE16" s="20"/>
      <c r="AF16" s="20">
        <v>8.0534017754812698E-2</v>
      </c>
      <c r="AG16" s="20">
        <v>6.7473823689701298E-2</v>
      </c>
      <c r="AH16" s="20">
        <v>0.11679563472723101</v>
      </c>
      <c r="AI16" s="20"/>
      <c r="AJ16" s="20">
        <v>8.0608556198182496E-2</v>
      </c>
      <c r="AK16" s="20">
        <v>9.7942950660370801E-2</v>
      </c>
      <c r="AL16" s="20">
        <v>8.8820450626435704E-2</v>
      </c>
      <c r="AM16" s="20">
        <v>8.5125848555204303E-2</v>
      </c>
      <c r="AN16" s="20">
        <v>5.4352028864729299E-2</v>
      </c>
      <c r="AO16" s="20"/>
      <c r="AP16" s="20">
        <v>9.7099700198292505E-2</v>
      </c>
      <c r="AQ16" s="20">
        <v>6.9797417915595794E-2</v>
      </c>
      <c r="AR16" s="20">
        <v>6.5611535758859502E-2</v>
      </c>
      <c r="AS16" s="20"/>
      <c r="AT16" s="20">
        <v>6.4671864158012904E-2</v>
      </c>
      <c r="AU16" s="20">
        <v>7.8218819689989103E-2</v>
      </c>
      <c r="AV16" s="20">
        <v>0.21340005877354801</v>
      </c>
      <c r="AW16" s="20">
        <v>9.3085388814801301E-2</v>
      </c>
      <c r="AX16" s="20">
        <v>8.7531911865040807E-2</v>
      </c>
      <c r="AY16" s="20">
        <v>0.153460830658919</v>
      </c>
    </row>
    <row r="17" spans="2:51" x14ac:dyDescent="0.35">
      <c r="B17" s="18" t="s">
        <v>86</v>
      </c>
      <c r="C17" s="21">
        <v>0.49560197543939</v>
      </c>
      <c r="D17" s="21">
        <v>0.49351652618480002</v>
      </c>
      <c r="E17" s="21">
        <v>0.49460502980214499</v>
      </c>
      <c r="F17" s="21"/>
      <c r="G17" s="21">
        <v>0.49293985595658502</v>
      </c>
      <c r="H17" s="21">
        <v>0.42957724070122599</v>
      </c>
      <c r="I17" s="21">
        <v>0.53107316053169096</v>
      </c>
      <c r="J17" s="21">
        <v>0.58641390448884201</v>
      </c>
      <c r="K17" s="21">
        <v>0.47305734985695702</v>
      </c>
      <c r="L17" s="21">
        <v>0.46977324887688798</v>
      </c>
      <c r="M17" s="21"/>
      <c r="N17" s="21">
        <v>0.55422146337746903</v>
      </c>
      <c r="O17" s="21">
        <v>0.50296068353455403</v>
      </c>
      <c r="P17" s="21">
        <v>0.49152789459335</v>
      </c>
      <c r="Q17" s="21">
        <v>0.43831612020423699</v>
      </c>
      <c r="R17" s="21"/>
      <c r="S17" s="21">
        <v>0.50839838620883604</v>
      </c>
      <c r="T17" s="21">
        <v>0.39108376204722001</v>
      </c>
      <c r="U17" s="21">
        <v>0.36416178387885501</v>
      </c>
      <c r="V17" s="21">
        <v>0.53335707509688302</v>
      </c>
      <c r="W17" s="21">
        <v>0.50563525784326402</v>
      </c>
      <c r="X17" s="21">
        <v>0.50768539281762903</v>
      </c>
      <c r="Y17" s="21">
        <v>0.54402395289930305</v>
      </c>
      <c r="Z17" s="21">
        <v>0.48880711655709302</v>
      </c>
      <c r="AA17" s="21">
        <v>0.64400985634280605</v>
      </c>
      <c r="AB17" s="21">
        <v>0.50947460198611005</v>
      </c>
      <c r="AC17" s="21">
        <v>0.40614983592864201</v>
      </c>
      <c r="AD17" s="21">
        <v>0.61026996180942095</v>
      </c>
      <c r="AE17" s="21"/>
      <c r="AF17" s="21">
        <v>0.48063508612123501</v>
      </c>
      <c r="AG17" s="21">
        <v>0.53405151323972899</v>
      </c>
      <c r="AH17" s="21">
        <v>0.463088697722361</v>
      </c>
      <c r="AI17" s="21"/>
      <c r="AJ17" s="21">
        <v>0.48976286454510598</v>
      </c>
      <c r="AK17" s="21">
        <v>0.50208014973205695</v>
      </c>
      <c r="AL17" s="21">
        <v>0.47221535865888598</v>
      </c>
      <c r="AM17" s="21">
        <v>0.57614817198773904</v>
      </c>
      <c r="AN17" s="21">
        <v>0.52288995917734904</v>
      </c>
      <c r="AO17" s="21"/>
      <c r="AP17" s="21">
        <v>0.44984375443324498</v>
      </c>
      <c r="AQ17" s="21">
        <v>0.61351785392659097</v>
      </c>
      <c r="AR17" s="21">
        <v>0.46870851828996901</v>
      </c>
      <c r="AS17" s="21"/>
      <c r="AT17" s="21">
        <v>0.55306545729371304</v>
      </c>
      <c r="AU17" s="21">
        <v>0.51134086237623799</v>
      </c>
      <c r="AV17" s="21">
        <v>0.32301462346109</v>
      </c>
      <c r="AW17" s="21">
        <v>0.42031951842417498</v>
      </c>
      <c r="AX17" s="21">
        <v>0.49429101383773999</v>
      </c>
      <c r="AY17" s="21">
        <v>0.172047264699182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3.4902575739206902E-2</v>
      </c>
      <c r="D9" s="17">
        <v>3.1892647656694598E-2</v>
      </c>
      <c r="E9" s="17">
        <v>3.7774297670651602E-2</v>
      </c>
      <c r="F9" s="17"/>
      <c r="G9" s="17">
        <v>4.0147537626964297E-2</v>
      </c>
      <c r="H9" s="17">
        <v>7.3933427587151407E-2</v>
      </c>
      <c r="I9" s="17">
        <v>5.1048154843511301E-2</v>
      </c>
      <c r="J9" s="17">
        <v>4.76806613455538E-2</v>
      </c>
      <c r="K9" s="17">
        <v>0</v>
      </c>
      <c r="L9" s="17">
        <v>0</v>
      </c>
      <c r="M9" s="17"/>
      <c r="N9" s="17">
        <v>5.1342906316866402E-2</v>
      </c>
      <c r="O9" s="17">
        <v>2.9555866104036099E-2</v>
      </c>
      <c r="P9" s="17">
        <v>2.9969713316641999E-2</v>
      </c>
      <c r="Q9" s="17">
        <v>3.15171487075094E-2</v>
      </c>
      <c r="R9" s="17"/>
      <c r="S9" s="17">
        <v>1.7632828258306601E-2</v>
      </c>
      <c r="T9" s="17">
        <v>5.0756538453550097E-2</v>
      </c>
      <c r="U9" s="17">
        <v>1.57542848067493E-2</v>
      </c>
      <c r="V9" s="17">
        <v>2.7839106691863201E-2</v>
      </c>
      <c r="W9" s="17">
        <v>0.10153704651916</v>
      </c>
      <c r="X9" s="17">
        <v>2.6544456377504199E-2</v>
      </c>
      <c r="Y9" s="17">
        <v>4.1610618902180797E-2</v>
      </c>
      <c r="Z9" s="17">
        <v>7.7450755401098206E-2</v>
      </c>
      <c r="AA9" s="17">
        <v>5.9324133599932397E-2</v>
      </c>
      <c r="AB9" s="17">
        <v>0</v>
      </c>
      <c r="AC9" s="17">
        <v>0</v>
      </c>
      <c r="AD9" s="17">
        <v>0</v>
      </c>
      <c r="AE9" s="17"/>
      <c r="AF9" s="17">
        <v>3.0086358030092401E-2</v>
      </c>
      <c r="AG9" s="17">
        <v>3.1915287832669899E-2</v>
      </c>
      <c r="AH9" s="17">
        <v>7.8243852111955503E-2</v>
      </c>
      <c r="AI9" s="17"/>
      <c r="AJ9" s="17">
        <v>2.3795973912928502E-2</v>
      </c>
      <c r="AK9" s="17">
        <v>5.1091026975709698E-2</v>
      </c>
      <c r="AL9" s="17">
        <v>3.8749277261673799E-2</v>
      </c>
      <c r="AM9" s="17">
        <v>0</v>
      </c>
      <c r="AN9" s="17">
        <v>5.3550467285991402E-2</v>
      </c>
      <c r="AO9" s="17"/>
      <c r="AP9" s="17">
        <v>4.2869299053175998E-2</v>
      </c>
      <c r="AQ9" s="17">
        <v>5.3964368944758201E-2</v>
      </c>
      <c r="AR9" s="17">
        <v>4.1430622476769499E-2</v>
      </c>
      <c r="AS9" s="17"/>
      <c r="AT9" s="17">
        <v>3.3822608778255603E-2</v>
      </c>
      <c r="AU9" s="17">
        <v>3.3889584821995403E-2</v>
      </c>
      <c r="AV9" s="17">
        <v>0</v>
      </c>
      <c r="AW9" s="17">
        <v>2.8588814452834801E-2</v>
      </c>
      <c r="AX9" s="17">
        <v>5.0885214245082099E-2</v>
      </c>
      <c r="AY9" s="17">
        <v>0</v>
      </c>
    </row>
    <row r="10" spans="2:51" x14ac:dyDescent="0.35">
      <c r="B10" s="18" t="s">
        <v>383</v>
      </c>
      <c r="C10" s="17">
        <v>0.12794325243410601</v>
      </c>
      <c r="D10" s="17">
        <v>0.154693371003011</v>
      </c>
      <c r="E10" s="17">
        <v>0.1048969935475</v>
      </c>
      <c r="F10" s="17"/>
      <c r="G10" s="17">
        <v>0.23400953264424501</v>
      </c>
      <c r="H10" s="17">
        <v>0.13847562698583199</v>
      </c>
      <c r="I10" s="17">
        <v>0.175761385462021</v>
      </c>
      <c r="J10" s="17">
        <v>9.3401318222041604E-2</v>
      </c>
      <c r="K10" s="17">
        <v>0.115686177833884</v>
      </c>
      <c r="L10" s="17">
        <v>4.9000906290629601E-2</v>
      </c>
      <c r="M10" s="17"/>
      <c r="N10" s="17">
        <v>0.14501965396873701</v>
      </c>
      <c r="O10" s="17">
        <v>0.13557351250039401</v>
      </c>
      <c r="P10" s="17">
        <v>0.13034584968748</v>
      </c>
      <c r="Q10" s="17">
        <v>0.10758549594269801</v>
      </c>
      <c r="R10" s="17"/>
      <c r="S10" s="17">
        <v>0.180661774190151</v>
      </c>
      <c r="T10" s="17">
        <v>8.3809861105777705E-2</v>
      </c>
      <c r="U10" s="17">
        <v>0.15236497811034999</v>
      </c>
      <c r="V10" s="17">
        <v>0.11519350916318701</v>
      </c>
      <c r="W10" s="17">
        <v>2.7005173949307199E-2</v>
      </c>
      <c r="X10" s="17">
        <v>0.209985790332716</v>
      </c>
      <c r="Y10" s="17">
        <v>0.108065182212807</v>
      </c>
      <c r="Z10" s="17">
        <v>0.19825570154990099</v>
      </c>
      <c r="AA10" s="17">
        <v>0.101296938999862</v>
      </c>
      <c r="AB10" s="17">
        <v>8.2085346487450694E-2</v>
      </c>
      <c r="AC10" s="17">
        <v>0.19691992119881799</v>
      </c>
      <c r="AD10" s="17">
        <v>6.1959758939038899E-2</v>
      </c>
      <c r="AE10" s="17"/>
      <c r="AF10" s="17">
        <v>9.8070942935490096E-2</v>
      </c>
      <c r="AG10" s="17">
        <v>0.12020395282619301</v>
      </c>
      <c r="AH10" s="17">
        <v>0.13837607926040901</v>
      </c>
      <c r="AI10" s="17"/>
      <c r="AJ10" s="17">
        <v>0.11440563972803799</v>
      </c>
      <c r="AK10" s="17">
        <v>0.15319465054796499</v>
      </c>
      <c r="AL10" s="17">
        <v>0.134380847892414</v>
      </c>
      <c r="AM10" s="17">
        <v>0.16418414657554301</v>
      </c>
      <c r="AN10" s="17">
        <v>9.9102417055498299E-2</v>
      </c>
      <c r="AO10" s="17"/>
      <c r="AP10" s="17">
        <v>0.15344010446517001</v>
      </c>
      <c r="AQ10" s="17">
        <v>0.15914959902380299</v>
      </c>
      <c r="AR10" s="17">
        <v>0.120503300214201</v>
      </c>
      <c r="AS10" s="17"/>
      <c r="AT10" s="17">
        <v>6.3925799474713996E-2</v>
      </c>
      <c r="AU10" s="17">
        <v>0.15708287955154401</v>
      </c>
      <c r="AV10" s="17">
        <v>0.158026448394288</v>
      </c>
      <c r="AW10" s="17">
        <v>0.13653212427443001</v>
      </c>
      <c r="AX10" s="17">
        <v>0.17199576505598299</v>
      </c>
      <c r="AY10" s="17">
        <v>5.9799295534763597E-2</v>
      </c>
    </row>
    <row r="11" spans="2:51" x14ac:dyDescent="0.35">
      <c r="B11" s="18" t="s">
        <v>384</v>
      </c>
      <c r="C11" s="17">
        <v>0.27708670064042201</v>
      </c>
      <c r="D11" s="17">
        <v>0.28159999871386898</v>
      </c>
      <c r="E11" s="17">
        <v>0.27464197176893401</v>
      </c>
      <c r="F11" s="17"/>
      <c r="G11" s="17">
        <v>0.28798954949941902</v>
      </c>
      <c r="H11" s="17">
        <v>0.26828770218345699</v>
      </c>
      <c r="I11" s="17">
        <v>0.295506682697386</v>
      </c>
      <c r="J11" s="17">
        <v>0.28782968441694001</v>
      </c>
      <c r="K11" s="17">
        <v>0.29031174559237899</v>
      </c>
      <c r="L11" s="17">
        <v>0.24698241813522001</v>
      </c>
      <c r="M11" s="17"/>
      <c r="N11" s="17">
        <v>0.27497281037808702</v>
      </c>
      <c r="O11" s="17">
        <v>0.26999973933082899</v>
      </c>
      <c r="P11" s="17">
        <v>0.25426741283425303</v>
      </c>
      <c r="Q11" s="17">
        <v>0.30721389428922302</v>
      </c>
      <c r="R11" s="17"/>
      <c r="S11" s="17">
        <v>0.31099594325672802</v>
      </c>
      <c r="T11" s="17">
        <v>0.23412513165193699</v>
      </c>
      <c r="U11" s="17">
        <v>0.22960056179819799</v>
      </c>
      <c r="V11" s="17">
        <v>0.27543917169753102</v>
      </c>
      <c r="W11" s="17">
        <v>0.31872970409157497</v>
      </c>
      <c r="X11" s="17">
        <v>0.197062403006771</v>
      </c>
      <c r="Y11" s="17">
        <v>0.337635514867973</v>
      </c>
      <c r="Z11" s="17">
        <v>0.26165244610010702</v>
      </c>
      <c r="AA11" s="17">
        <v>0.243996063346026</v>
      </c>
      <c r="AB11" s="17">
        <v>0.36148785168944902</v>
      </c>
      <c r="AC11" s="17">
        <v>0.34093188163721899</v>
      </c>
      <c r="AD11" s="17">
        <v>0.29348220088382998</v>
      </c>
      <c r="AE11" s="17"/>
      <c r="AF11" s="17">
        <v>0.244006477264193</v>
      </c>
      <c r="AG11" s="17">
        <v>0.31013290377659802</v>
      </c>
      <c r="AH11" s="17">
        <v>0.27897624443595798</v>
      </c>
      <c r="AI11" s="17"/>
      <c r="AJ11" s="17">
        <v>0.23781326816329501</v>
      </c>
      <c r="AK11" s="17">
        <v>0.30443357638643798</v>
      </c>
      <c r="AL11" s="17">
        <v>0.264645857289596</v>
      </c>
      <c r="AM11" s="17">
        <v>0.29573567353902103</v>
      </c>
      <c r="AN11" s="17">
        <v>0.32832875026740399</v>
      </c>
      <c r="AO11" s="17"/>
      <c r="AP11" s="17">
        <v>0.27208559803715199</v>
      </c>
      <c r="AQ11" s="17">
        <v>0.29879144943667102</v>
      </c>
      <c r="AR11" s="17">
        <v>0.30472761226884498</v>
      </c>
      <c r="AS11" s="17"/>
      <c r="AT11" s="17">
        <v>0.27909863939336899</v>
      </c>
      <c r="AU11" s="17">
        <v>0.27228009380166202</v>
      </c>
      <c r="AV11" s="17">
        <v>0.32338276059236998</v>
      </c>
      <c r="AW11" s="17">
        <v>0.30789055232803098</v>
      </c>
      <c r="AX11" s="17">
        <v>0.232190264495549</v>
      </c>
      <c r="AY11" s="17">
        <v>0.47443498858665301</v>
      </c>
    </row>
    <row r="12" spans="2:51" x14ac:dyDescent="0.35">
      <c r="B12" s="18" t="s">
        <v>385</v>
      </c>
      <c r="C12" s="17">
        <v>0.25384595860414999</v>
      </c>
      <c r="D12" s="17">
        <v>0.24850805021553399</v>
      </c>
      <c r="E12" s="17">
        <v>0.25437303541381401</v>
      </c>
      <c r="F12" s="17"/>
      <c r="G12" s="17">
        <v>0.26599222308906201</v>
      </c>
      <c r="H12" s="17">
        <v>0.30154762166264798</v>
      </c>
      <c r="I12" s="17">
        <v>0.222158354596517</v>
      </c>
      <c r="J12" s="17">
        <v>0.234560066393289</v>
      </c>
      <c r="K12" s="17">
        <v>0.159611003135052</v>
      </c>
      <c r="L12" s="17">
        <v>0.30412069167980199</v>
      </c>
      <c r="M12" s="17"/>
      <c r="N12" s="17">
        <v>0.28471184462022597</v>
      </c>
      <c r="O12" s="17">
        <v>0.26116198780919803</v>
      </c>
      <c r="P12" s="17">
        <v>0.25443312804031698</v>
      </c>
      <c r="Q12" s="17">
        <v>0.221439529425246</v>
      </c>
      <c r="R12" s="17"/>
      <c r="S12" s="17">
        <v>0.30898896912210799</v>
      </c>
      <c r="T12" s="17">
        <v>0.30419149114637201</v>
      </c>
      <c r="U12" s="17">
        <v>0.28711515419300598</v>
      </c>
      <c r="V12" s="17">
        <v>0.224682475596267</v>
      </c>
      <c r="W12" s="17">
        <v>0.23789207796317199</v>
      </c>
      <c r="X12" s="17">
        <v>0.33317483333368902</v>
      </c>
      <c r="Y12" s="17">
        <v>0.15243009445561101</v>
      </c>
      <c r="Z12" s="17">
        <v>0.15153909741275501</v>
      </c>
      <c r="AA12" s="17">
        <v>0.28287845252122601</v>
      </c>
      <c r="AB12" s="17">
        <v>0.30293229054533799</v>
      </c>
      <c r="AC12" s="17">
        <v>6.3347702090114005E-2</v>
      </c>
      <c r="AD12" s="17">
        <v>0</v>
      </c>
      <c r="AE12" s="17"/>
      <c r="AF12" s="17">
        <v>0.249649162636116</v>
      </c>
      <c r="AG12" s="17">
        <v>0.25802549844998501</v>
      </c>
      <c r="AH12" s="17">
        <v>0.23141825311393999</v>
      </c>
      <c r="AI12" s="17"/>
      <c r="AJ12" s="17">
        <v>0.26763451118660803</v>
      </c>
      <c r="AK12" s="17">
        <v>0.26802887975808998</v>
      </c>
      <c r="AL12" s="17">
        <v>0.26696425790475198</v>
      </c>
      <c r="AM12" s="17">
        <v>0</v>
      </c>
      <c r="AN12" s="17">
        <v>0.220577598316365</v>
      </c>
      <c r="AO12" s="17"/>
      <c r="AP12" s="17">
        <v>0.260217844557461</v>
      </c>
      <c r="AQ12" s="17">
        <v>0.25842477551461301</v>
      </c>
      <c r="AR12" s="17">
        <v>0.241187387972567</v>
      </c>
      <c r="AS12" s="17"/>
      <c r="AT12" s="17">
        <v>0.249468804570151</v>
      </c>
      <c r="AU12" s="17">
        <v>0.26097200459668601</v>
      </c>
      <c r="AV12" s="17">
        <v>0.238014943110894</v>
      </c>
      <c r="AW12" s="17">
        <v>0.20731201926537199</v>
      </c>
      <c r="AX12" s="17">
        <v>0.29861637854765</v>
      </c>
      <c r="AY12" s="17">
        <v>0.220696618855518</v>
      </c>
    </row>
    <row r="13" spans="2:51" x14ac:dyDescent="0.35">
      <c r="B13" s="18" t="s">
        <v>386</v>
      </c>
      <c r="C13" s="17">
        <v>0.24990636970727401</v>
      </c>
      <c r="D13" s="17">
        <v>0.24468961686882101</v>
      </c>
      <c r="E13" s="17">
        <v>0.25595383103193098</v>
      </c>
      <c r="F13" s="17"/>
      <c r="G13" s="17">
        <v>9.1246574935962194E-2</v>
      </c>
      <c r="H13" s="17">
        <v>0.13201815064448699</v>
      </c>
      <c r="I13" s="17">
        <v>0.202511133019594</v>
      </c>
      <c r="J13" s="17">
        <v>0.29106721212076497</v>
      </c>
      <c r="K13" s="17">
        <v>0.36175194905730701</v>
      </c>
      <c r="L13" s="17">
        <v>0.385873104565023</v>
      </c>
      <c r="M13" s="17"/>
      <c r="N13" s="17">
        <v>0.224044741426353</v>
      </c>
      <c r="O13" s="17">
        <v>0.240475290115027</v>
      </c>
      <c r="P13" s="17">
        <v>0.26840081457763898</v>
      </c>
      <c r="Q13" s="17">
        <v>0.25562002984869597</v>
      </c>
      <c r="R13" s="17"/>
      <c r="S13" s="17">
        <v>0.149441186152348</v>
      </c>
      <c r="T13" s="17">
        <v>0.28691342289859301</v>
      </c>
      <c r="U13" s="17">
        <v>0.26870380685645401</v>
      </c>
      <c r="V13" s="17">
        <v>0.26326972186251402</v>
      </c>
      <c r="W13" s="17">
        <v>0.28994185390308402</v>
      </c>
      <c r="X13" s="17">
        <v>0.13038581671524199</v>
      </c>
      <c r="Y13" s="17">
        <v>0.326059717909578</v>
      </c>
      <c r="Z13" s="17">
        <v>0.26845088189988697</v>
      </c>
      <c r="AA13" s="17">
        <v>0.23419298382589099</v>
      </c>
      <c r="AB13" s="17">
        <v>0.25349451127776201</v>
      </c>
      <c r="AC13" s="17">
        <v>0.28821771339813901</v>
      </c>
      <c r="AD13" s="17">
        <v>0.51134466577646998</v>
      </c>
      <c r="AE13" s="17"/>
      <c r="AF13" s="17">
        <v>0.32831073487776402</v>
      </c>
      <c r="AG13" s="17">
        <v>0.231483902015236</v>
      </c>
      <c r="AH13" s="17">
        <v>0.20545052762619401</v>
      </c>
      <c r="AI13" s="17"/>
      <c r="AJ13" s="17">
        <v>0.31197024106333598</v>
      </c>
      <c r="AK13" s="17">
        <v>0.167386705222629</v>
      </c>
      <c r="AL13" s="17">
        <v>0.256347317477708</v>
      </c>
      <c r="AM13" s="17">
        <v>0.454954331330232</v>
      </c>
      <c r="AN13" s="17">
        <v>0.220917616935737</v>
      </c>
      <c r="AO13" s="17"/>
      <c r="AP13" s="17">
        <v>0.232497806404837</v>
      </c>
      <c r="AQ13" s="17">
        <v>0.19135623529218099</v>
      </c>
      <c r="AR13" s="17">
        <v>0.27174400979708102</v>
      </c>
      <c r="AS13" s="17"/>
      <c r="AT13" s="17">
        <v>0.34820882753136601</v>
      </c>
      <c r="AU13" s="17">
        <v>0.21234670130228001</v>
      </c>
      <c r="AV13" s="17">
        <v>0.21360507088199501</v>
      </c>
      <c r="AW13" s="17">
        <v>0.21431173776578799</v>
      </c>
      <c r="AX13" s="17">
        <v>0.195329270300726</v>
      </c>
      <c r="AY13" s="17">
        <v>6.1136401708587002E-2</v>
      </c>
    </row>
    <row r="14" spans="2:51" x14ac:dyDescent="0.35">
      <c r="B14" s="18" t="s">
        <v>72</v>
      </c>
      <c r="C14" s="17">
        <v>5.6315142874841101E-2</v>
      </c>
      <c r="D14" s="17">
        <v>3.8616315542070102E-2</v>
      </c>
      <c r="E14" s="17">
        <v>7.2359870567169096E-2</v>
      </c>
      <c r="F14" s="17"/>
      <c r="G14" s="17">
        <v>8.0614582204348403E-2</v>
      </c>
      <c r="H14" s="17">
        <v>8.5737470936425295E-2</v>
      </c>
      <c r="I14" s="17">
        <v>5.30142893809704E-2</v>
      </c>
      <c r="J14" s="17">
        <v>4.5461057501409802E-2</v>
      </c>
      <c r="K14" s="17">
        <v>7.2639124381377707E-2</v>
      </c>
      <c r="L14" s="17">
        <v>1.4022879329326001E-2</v>
      </c>
      <c r="M14" s="17"/>
      <c r="N14" s="17">
        <v>1.9908043289731E-2</v>
      </c>
      <c r="O14" s="17">
        <v>6.3233604140516098E-2</v>
      </c>
      <c r="P14" s="17">
        <v>6.2583081543668498E-2</v>
      </c>
      <c r="Q14" s="17">
        <v>7.6623901786628298E-2</v>
      </c>
      <c r="R14" s="17"/>
      <c r="S14" s="17">
        <v>3.2279299020357997E-2</v>
      </c>
      <c r="T14" s="17">
        <v>4.0203554743770097E-2</v>
      </c>
      <c r="U14" s="17">
        <v>4.6461214235242999E-2</v>
      </c>
      <c r="V14" s="17">
        <v>9.3576014988637699E-2</v>
      </c>
      <c r="W14" s="17">
        <v>2.4894143573701E-2</v>
      </c>
      <c r="X14" s="17">
        <v>0.10284670023407801</v>
      </c>
      <c r="Y14" s="17">
        <v>3.4198871651849601E-2</v>
      </c>
      <c r="Z14" s="17">
        <v>4.2651117636251602E-2</v>
      </c>
      <c r="AA14" s="17">
        <v>7.83114277070628E-2</v>
      </c>
      <c r="AB14" s="17">
        <v>0</v>
      </c>
      <c r="AC14" s="17">
        <v>0.11058278167571101</v>
      </c>
      <c r="AD14" s="17">
        <v>0.133213374400661</v>
      </c>
      <c r="AE14" s="17"/>
      <c r="AF14" s="17">
        <v>4.9876324256344903E-2</v>
      </c>
      <c r="AG14" s="17">
        <v>4.8238455099317797E-2</v>
      </c>
      <c r="AH14" s="17">
        <v>6.7535043451542598E-2</v>
      </c>
      <c r="AI14" s="17"/>
      <c r="AJ14" s="17">
        <v>4.43803659457951E-2</v>
      </c>
      <c r="AK14" s="17">
        <v>5.58651611091679E-2</v>
      </c>
      <c r="AL14" s="17">
        <v>3.8912442173856303E-2</v>
      </c>
      <c r="AM14" s="17">
        <v>8.5125848555204303E-2</v>
      </c>
      <c r="AN14" s="17">
        <v>7.7523150139004002E-2</v>
      </c>
      <c r="AO14" s="17"/>
      <c r="AP14" s="17">
        <v>3.8889347482203698E-2</v>
      </c>
      <c r="AQ14" s="17">
        <v>3.8313571787974003E-2</v>
      </c>
      <c r="AR14" s="17">
        <v>2.0407067270537201E-2</v>
      </c>
      <c r="AS14" s="17"/>
      <c r="AT14" s="17">
        <v>2.5475320252144201E-2</v>
      </c>
      <c r="AU14" s="17">
        <v>6.3428735925833701E-2</v>
      </c>
      <c r="AV14" s="17">
        <v>6.6970777020451705E-2</v>
      </c>
      <c r="AW14" s="17">
        <v>0.105364751913543</v>
      </c>
      <c r="AX14" s="17">
        <v>5.09831073550105E-2</v>
      </c>
      <c r="AY14" s="17">
        <v>0.18393269531447901</v>
      </c>
    </row>
    <row r="15" spans="2:51" x14ac:dyDescent="0.35">
      <c r="B15" s="31" t="s">
        <v>387</v>
      </c>
      <c r="C15" s="20">
        <v>0.162845828173313</v>
      </c>
      <c r="D15" s="20">
        <v>0.186586018659706</v>
      </c>
      <c r="E15" s="20">
        <v>0.142671291218152</v>
      </c>
      <c r="F15" s="20"/>
      <c r="G15" s="20">
        <v>0.274157070271209</v>
      </c>
      <c r="H15" s="20">
        <v>0.21240905457298301</v>
      </c>
      <c r="I15" s="20">
        <v>0.22680954030553199</v>
      </c>
      <c r="J15" s="20">
        <v>0.141081979567595</v>
      </c>
      <c r="K15" s="20">
        <v>0.115686177833884</v>
      </c>
      <c r="L15" s="20">
        <v>4.9000906290629601E-2</v>
      </c>
      <c r="M15" s="20"/>
      <c r="N15" s="20">
        <v>0.196362560285604</v>
      </c>
      <c r="O15" s="20">
        <v>0.16512937860443</v>
      </c>
      <c r="P15" s="20">
        <v>0.160315563004122</v>
      </c>
      <c r="Q15" s="20">
        <v>0.139102644650207</v>
      </c>
      <c r="R15" s="20"/>
      <c r="S15" s="20">
        <v>0.19829460244845801</v>
      </c>
      <c r="T15" s="20">
        <v>0.134566399559328</v>
      </c>
      <c r="U15" s="20">
        <v>0.168119262917099</v>
      </c>
      <c r="V15" s="20">
        <v>0.143032615855051</v>
      </c>
      <c r="W15" s="20">
        <v>0.128542220468467</v>
      </c>
      <c r="X15" s="20">
        <v>0.23653024671021999</v>
      </c>
      <c r="Y15" s="20">
        <v>0.14967580111498799</v>
      </c>
      <c r="Z15" s="20">
        <v>0.27570645695099899</v>
      </c>
      <c r="AA15" s="20">
        <v>0.160621072599794</v>
      </c>
      <c r="AB15" s="20">
        <v>8.2085346487450694E-2</v>
      </c>
      <c r="AC15" s="20">
        <v>0.19691992119881799</v>
      </c>
      <c r="AD15" s="20">
        <v>6.1959758939038899E-2</v>
      </c>
      <c r="AE15" s="20"/>
      <c r="AF15" s="20">
        <v>0.128157300965583</v>
      </c>
      <c r="AG15" s="20">
        <v>0.15211924065886301</v>
      </c>
      <c r="AH15" s="20">
        <v>0.21661993137236399</v>
      </c>
      <c r="AI15" s="20"/>
      <c r="AJ15" s="20">
        <v>0.138201613640966</v>
      </c>
      <c r="AK15" s="20">
        <v>0.20428567752367499</v>
      </c>
      <c r="AL15" s="20">
        <v>0.17313012515408699</v>
      </c>
      <c r="AM15" s="20">
        <v>0.16418414657554301</v>
      </c>
      <c r="AN15" s="20">
        <v>0.15265288434148999</v>
      </c>
      <c r="AO15" s="20"/>
      <c r="AP15" s="20">
        <v>0.196309403518346</v>
      </c>
      <c r="AQ15" s="20">
        <v>0.213113967968561</v>
      </c>
      <c r="AR15" s="20">
        <v>0.16193392269097001</v>
      </c>
      <c r="AS15" s="20"/>
      <c r="AT15" s="20">
        <v>9.7748408252969599E-2</v>
      </c>
      <c r="AU15" s="20">
        <v>0.19097246437353901</v>
      </c>
      <c r="AV15" s="20">
        <v>0.158026448394288</v>
      </c>
      <c r="AW15" s="20">
        <v>0.16512093872726499</v>
      </c>
      <c r="AX15" s="20">
        <v>0.22288097930106501</v>
      </c>
      <c r="AY15" s="20">
        <v>5.9799295534763597E-2</v>
      </c>
    </row>
    <row r="16" spans="2:51" x14ac:dyDescent="0.35">
      <c r="B16" s="18" t="s">
        <v>388</v>
      </c>
      <c r="C16" s="20">
        <v>0.50375232831142402</v>
      </c>
      <c r="D16" s="20">
        <v>0.49319766708435497</v>
      </c>
      <c r="E16" s="20">
        <v>0.51032686644574499</v>
      </c>
      <c r="F16" s="20"/>
      <c r="G16" s="20">
        <v>0.35723879802502401</v>
      </c>
      <c r="H16" s="20">
        <v>0.433565772307134</v>
      </c>
      <c r="I16" s="20">
        <v>0.42466948761611101</v>
      </c>
      <c r="J16" s="20">
        <v>0.525627278514055</v>
      </c>
      <c r="K16" s="20">
        <v>0.52136295219235895</v>
      </c>
      <c r="L16" s="20">
        <v>0.68999379624482504</v>
      </c>
      <c r="M16" s="20"/>
      <c r="N16" s="20">
        <v>0.50875658604657903</v>
      </c>
      <c r="O16" s="20">
        <v>0.50163727792422497</v>
      </c>
      <c r="P16" s="20">
        <v>0.52283394261795602</v>
      </c>
      <c r="Q16" s="20">
        <v>0.477059559273942</v>
      </c>
      <c r="R16" s="20"/>
      <c r="S16" s="20">
        <v>0.45843015527445702</v>
      </c>
      <c r="T16" s="20">
        <v>0.59110491404496501</v>
      </c>
      <c r="U16" s="20">
        <v>0.55581896104946005</v>
      </c>
      <c r="V16" s="20">
        <v>0.48795219745878099</v>
      </c>
      <c r="W16" s="20">
        <v>0.52783393186625704</v>
      </c>
      <c r="X16" s="20">
        <v>0.46356065004893099</v>
      </c>
      <c r="Y16" s="20">
        <v>0.47848981236519</v>
      </c>
      <c r="Z16" s="20">
        <v>0.41998997931264198</v>
      </c>
      <c r="AA16" s="20">
        <v>0.51707143634711705</v>
      </c>
      <c r="AB16" s="20">
        <v>0.5564268018231</v>
      </c>
      <c r="AC16" s="20">
        <v>0.35156541548825299</v>
      </c>
      <c r="AD16" s="20">
        <v>0.51134466577646998</v>
      </c>
      <c r="AE16" s="20"/>
      <c r="AF16" s="20">
        <v>0.57795989751387999</v>
      </c>
      <c r="AG16" s="20">
        <v>0.48950940046522101</v>
      </c>
      <c r="AH16" s="20">
        <v>0.43686878074013502</v>
      </c>
      <c r="AI16" s="20"/>
      <c r="AJ16" s="20">
        <v>0.57960475224994401</v>
      </c>
      <c r="AK16" s="20">
        <v>0.43541558498071897</v>
      </c>
      <c r="AL16" s="20">
        <v>0.52331157538245998</v>
      </c>
      <c r="AM16" s="20">
        <v>0.454954331330232</v>
      </c>
      <c r="AN16" s="20">
        <v>0.441495215252102</v>
      </c>
      <c r="AO16" s="20"/>
      <c r="AP16" s="20">
        <v>0.49271565096229802</v>
      </c>
      <c r="AQ16" s="20">
        <v>0.449781010806794</v>
      </c>
      <c r="AR16" s="20">
        <v>0.51293139776964802</v>
      </c>
      <c r="AS16" s="20"/>
      <c r="AT16" s="20">
        <v>0.59767763210151703</v>
      </c>
      <c r="AU16" s="20">
        <v>0.47331870589896502</v>
      </c>
      <c r="AV16" s="20">
        <v>0.45162001399288898</v>
      </c>
      <c r="AW16" s="20">
        <v>0.42162375703116001</v>
      </c>
      <c r="AX16" s="20">
        <v>0.493945648848376</v>
      </c>
      <c r="AY16" s="20">
        <v>0.28183302056410497</v>
      </c>
    </row>
    <row r="17" spans="2:51" x14ac:dyDescent="0.35">
      <c r="B17" s="18" t="s">
        <v>86</v>
      </c>
      <c r="C17" s="21">
        <v>-0.34090650013811102</v>
      </c>
      <c r="D17" s="21">
        <v>-0.306611648424649</v>
      </c>
      <c r="E17" s="21">
        <v>-0.36765557522759301</v>
      </c>
      <c r="F17" s="21"/>
      <c r="G17" s="21">
        <v>-8.3081727753814505E-2</v>
      </c>
      <c r="H17" s="21">
        <v>-0.22115671773415099</v>
      </c>
      <c r="I17" s="21">
        <v>-0.19785994731057899</v>
      </c>
      <c r="J17" s="21">
        <v>-0.384545298946459</v>
      </c>
      <c r="K17" s="21">
        <v>-0.40567677435847499</v>
      </c>
      <c r="L17" s="21">
        <v>-0.64099288995419501</v>
      </c>
      <c r="M17" s="21"/>
      <c r="N17" s="21">
        <v>-0.31239402576097502</v>
      </c>
      <c r="O17" s="21">
        <v>-0.33650789931979402</v>
      </c>
      <c r="P17" s="21">
        <v>-0.36251837961383399</v>
      </c>
      <c r="Q17" s="21">
        <v>-0.33795691462373501</v>
      </c>
      <c r="R17" s="21"/>
      <c r="S17" s="21">
        <v>-0.26013555282599898</v>
      </c>
      <c r="T17" s="21">
        <v>-0.45653851448563698</v>
      </c>
      <c r="U17" s="21">
        <v>-0.38769969813235999</v>
      </c>
      <c r="V17" s="21">
        <v>-0.34491958160373098</v>
      </c>
      <c r="W17" s="21">
        <v>-0.39929171139779002</v>
      </c>
      <c r="X17" s="21">
        <v>-0.22703040333871</v>
      </c>
      <c r="Y17" s="21">
        <v>-0.32881401125020199</v>
      </c>
      <c r="Z17" s="21">
        <v>-0.14428352236164299</v>
      </c>
      <c r="AA17" s="21">
        <v>-0.35645036374732297</v>
      </c>
      <c r="AB17" s="21">
        <v>-0.47434145533564898</v>
      </c>
      <c r="AC17" s="21">
        <v>-0.154645494289435</v>
      </c>
      <c r="AD17" s="21">
        <v>-0.44938490683743099</v>
      </c>
      <c r="AE17" s="21"/>
      <c r="AF17" s="21">
        <v>-0.44980259654829702</v>
      </c>
      <c r="AG17" s="21">
        <v>-0.337390159806358</v>
      </c>
      <c r="AH17" s="21">
        <v>-0.220248849367771</v>
      </c>
      <c r="AI17" s="21"/>
      <c r="AJ17" s="21">
        <v>-0.44140313860897801</v>
      </c>
      <c r="AK17" s="21">
        <v>-0.23112990745704401</v>
      </c>
      <c r="AL17" s="21">
        <v>-0.35018145022837299</v>
      </c>
      <c r="AM17" s="21">
        <v>-0.29077018475469002</v>
      </c>
      <c r="AN17" s="21">
        <v>-0.28884233091061301</v>
      </c>
      <c r="AO17" s="21"/>
      <c r="AP17" s="21">
        <v>-0.296406247443951</v>
      </c>
      <c r="AQ17" s="21">
        <v>-0.236667042838233</v>
      </c>
      <c r="AR17" s="21">
        <v>-0.35099747507867701</v>
      </c>
      <c r="AS17" s="21"/>
      <c r="AT17" s="21">
        <v>-0.49992922384854799</v>
      </c>
      <c r="AU17" s="21">
        <v>-0.28234624152542598</v>
      </c>
      <c r="AV17" s="21">
        <v>-0.293593565598601</v>
      </c>
      <c r="AW17" s="21">
        <v>-0.25650281830389499</v>
      </c>
      <c r="AX17" s="21">
        <v>-0.27106466954731101</v>
      </c>
      <c r="AY17" s="21">
        <v>-0.22203372502934099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0.165046835789501</v>
      </c>
      <c r="D9" s="17">
        <v>0.18239748410482001</v>
      </c>
      <c r="E9" s="17">
        <v>0.147936300551615</v>
      </c>
      <c r="F9" s="17"/>
      <c r="G9" s="17">
        <v>0.23065528689006301</v>
      </c>
      <c r="H9" s="17">
        <v>0.19638615089731301</v>
      </c>
      <c r="I9" s="17">
        <v>0.21227288638783101</v>
      </c>
      <c r="J9" s="17">
        <v>0.174141796507082</v>
      </c>
      <c r="K9" s="17">
        <v>0.176358639054011</v>
      </c>
      <c r="L9" s="17">
        <v>4.5367648649760998E-2</v>
      </c>
      <c r="M9" s="17"/>
      <c r="N9" s="17">
        <v>0.139476040513098</v>
      </c>
      <c r="O9" s="17">
        <v>0.16103567901184901</v>
      </c>
      <c r="P9" s="17">
        <v>0.22113445881834601</v>
      </c>
      <c r="Q9" s="17">
        <v>0.14349550408648701</v>
      </c>
      <c r="R9" s="17"/>
      <c r="S9" s="17">
        <v>0.20124868783337599</v>
      </c>
      <c r="T9" s="17">
        <v>0.17527013505375399</v>
      </c>
      <c r="U9" s="17">
        <v>0.11025681879141</v>
      </c>
      <c r="V9" s="17">
        <v>0.206321973624953</v>
      </c>
      <c r="W9" s="17">
        <v>0.10843010764725799</v>
      </c>
      <c r="X9" s="17">
        <v>0.19255318685466399</v>
      </c>
      <c r="Y9" s="17">
        <v>8.4212677449813506E-2</v>
      </c>
      <c r="Z9" s="17">
        <v>0.25220770334026399</v>
      </c>
      <c r="AA9" s="17">
        <v>0.223045319784548</v>
      </c>
      <c r="AB9" s="17">
        <v>5.0933949589098498E-2</v>
      </c>
      <c r="AC9" s="17">
        <v>0.218353351789946</v>
      </c>
      <c r="AD9" s="17">
        <v>6.3910241479672697E-2</v>
      </c>
      <c r="AE9" s="17"/>
      <c r="AF9" s="17">
        <v>0.13327077999911399</v>
      </c>
      <c r="AG9" s="17">
        <v>0.15165150209234099</v>
      </c>
      <c r="AH9" s="17">
        <v>0.26949204185683201</v>
      </c>
      <c r="AI9" s="17"/>
      <c r="AJ9" s="17">
        <v>0.14985482456150301</v>
      </c>
      <c r="AK9" s="17">
        <v>0.14634135715824301</v>
      </c>
      <c r="AL9" s="17">
        <v>9.5504092389119305E-2</v>
      </c>
      <c r="AM9" s="17">
        <v>0.49230086045092702</v>
      </c>
      <c r="AN9" s="17">
        <v>0.25463684276298598</v>
      </c>
      <c r="AO9" s="17"/>
      <c r="AP9" s="17">
        <v>0.18112679055762801</v>
      </c>
      <c r="AQ9" s="17">
        <v>0.16533563801612799</v>
      </c>
      <c r="AR9" s="17">
        <v>0.16474546896686401</v>
      </c>
      <c r="AS9" s="17"/>
      <c r="AT9" s="17">
        <v>0.144471748284868</v>
      </c>
      <c r="AU9" s="17">
        <v>0.165479949234661</v>
      </c>
      <c r="AV9" s="17">
        <v>0.182959532293067</v>
      </c>
      <c r="AW9" s="17">
        <v>0.192659805831917</v>
      </c>
      <c r="AX9" s="17">
        <v>0.18042983006685101</v>
      </c>
      <c r="AY9" s="17">
        <v>0.120935697243351</v>
      </c>
    </row>
    <row r="10" spans="2:51" x14ac:dyDescent="0.35">
      <c r="B10" s="18" t="s">
        <v>383</v>
      </c>
      <c r="C10" s="17">
        <v>0.33685182280368797</v>
      </c>
      <c r="D10" s="17">
        <v>0.28989758326271198</v>
      </c>
      <c r="E10" s="17">
        <v>0.37745260452291202</v>
      </c>
      <c r="F10" s="17"/>
      <c r="G10" s="17">
        <v>0.41595581140721799</v>
      </c>
      <c r="H10" s="17">
        <v>0.32010689127049902</v>
      </c>
      <c r="I10" s="17">
        <v>0.37143423998782299</v>
      </c>
      <c r="J10" s="17">
        <v>0.32608775031887299</v>
      </c>
      <c r="K10" s="17">
        <v>0.26280322216876301</v>
      </c>
      <c r="L10" s="17">
        <v>0.33053680992023698</v>
      </c>
      <c r="M10" s="17"/>
      <c r="N10" s="17">
        <v>0.350581615666751</v>
      </c>
      <c r="O10" s="17">
        <v>0.336600145841909</v>
      </c>
      <c r="P10" s="17">
        <v>0.329625759154273</v>
      </c>
      <c r="Q10" s="17">
        <v>0.34148386683379001</v>
      </c>
      <c r="R10" s="17"/>
      <c r="S10" s="17">
        <v>0.386406424448696</v>
      </c>
      <c r="T10" s="17">
        <v>0.36403565444340102</v>
      </c>
      <c r="U10" s="17">
        <v>0.31424574498932001</v>
      </c>
      <c r="V10" s="17">
        <v>0.31532949757615703</v>
      </c>
      <c r="W10" s="17">
        <v>0.417957908976064</v>
      </c>
      <c r="X10" s="17">
        <v>0.27268368155230499</v>
      </c>
      <c r="Y10" s="17">
        <v>0.28143142171983399</v>
      </c>
      <c r="Z10" s="17">
        <v>0.232469036935955</v>
      </c>
      <c r="AA10" s="17">
        <v>0.36132906653039998</v>
      </c>
      <c r="AB10" s="17">
        <v>0.34932126891267701</v>
      </c>
      <c r="AC10" s="17">
        <v>0.27468733829063202</v>
      </c>
      <c r="AD10" s="17">
        <v>0.385887678048914</v>
      </c>
      <c r="AE10" s="17"/>
      <c r="AF10" s="17">
        <v>0.38331143074392199</v>
      </c>
      <c r="AG10" s="17">
        <v>0.31038442587299198</v>
      </c>
      <c r="AH10" s="17">
        <v>0.196079561049009</v>
      </c>
      <c r="AI10" s="17"/>
      <c r="AJ10" s="17">
        <v>0.32839744216836497</v>
      </c>
      <c r="AK10" s="17">
        <v>0.35621146470027498</v>
      </c>
      <c r="AL10" s="17">
        <v>0.34170422916857301</v>
      </c>
      <c r="AM10" s="17">
        <v>0.25529109711708398</v>
      </c>
      <c r="AN10" s="17">
        <v>0.24051054858704499</v>
      </c>
      <c r="AO10" s="17"/>
      <c r="AP10" s="17">
        <v>0.34519754627396299</v>
      </c>
      <c r="AQ10" s="17">
        <v>0.34979111802455098</v>
      </c>
      <c r="AR10" s="17">
        <v>0.33117933067917199</v>
      </c>
      <c r="AS10" s="17"/>
      <c r="AT10" s="17">
        <v>0.31985081947827698</v>
      </c>
      <c r="AU10" s="17">
        <v>0.32046462339762899</v>
      </c>
      <c r="AV10" s="17">
        <v>0.28809677135107398</v>
      </c>
      <c r="AW10" s="17">
        <v>0.33287933137202302</v>
      </c>
      <c r="AX10" s="17">
        <v>0.37005899975708401</v>
      </c>
      <c r="AY10" s="17">
        <v>0.34986532163693401</v>
      </c>
    </row>
    <row r="11" spans="2:51" x14ac:dyDescent="0.35">
      <c r="B11" s="18" t="s">
        <v>384</v>
      </c>
      <c r="C11" s="17">
        <v>0.28407601964263501</v>
      </c>
      <c r="D11" s="17">
        <v>0.32305745180553702</v>
      </c>
      <c r="E11" s="17">
        <v>0.25104365986035398</v>
      </c>
      <c r="F11" s="17"/>
      <c r="G11" s="17">
        <v>0.19770718045278499</v>
      </c>
      <c r="H11" s="17">
        <v>0.23516142322908501</v>
      </c>
      <c r="I11" s="17">
        <v>0.26393176749605002</v>
      </c>
      <c r="J11" s="17">
        <v>0.345449649007948</v>
      </c>
      <c r="K11" s="17">
        <v>0.31930768640345403</v>
      </c>
      <c r="L11" s="17">
        <v>0.32582728554361101</v>
      </c>
      <c r="M11" s="17"/>
      <c r="N11" s="17">
        <v>0.28419724759538001</v>
      </c>
      <c r="O11" s="17">
        <v>0.270893541448882</v>
      </c>
      <c r="P11" s="17">
        <v>0.28421471037418</v>
      </c>
      <c r="Q11" s="17">
        <v>0.28183442244250601</v>
      </c>
      <c r="R11" s="17"/>
      <c r="S11" s="17">
        <v>0.223448409431937</v>
      </c>
      <c r="T11" s="17">
        <v>0.218865283848686</v>
      </c>
      <c r="U11" s="17">
        <v>0.35188610461507902</v>
      </c>
      <c r="V11" s="17">
        <v>0.27783303002848198</v>
      </c>
      <c r="W11" s="17">
        <v>0.216990747450238</v>
      </c>
      <c r="X11" s="17">
        <v>0.272861568142301</v>
      </c>
      <c r="Y11" s="17">
        <v>0.47234025720692902</v>
      </c>
      <c r="Z11" s="17">
        <v>0.241948321837508</v>
      </c>
      <c r="AA11" s="17">
        <v>0.247404030808836</v>
      </c>
      <c r="AB11" s="17">
        <v>0.36229828096925898</v>
      </c>
      <c r="AC11" s="17">
        <v>0.33502456766937999</v>
      </c>
      <c r="AD11" s="17">
        <v>0.28698581972578502</v>
      </c>
      <c r="AE11" s="17"/>
      <c r="AF11" s="17">
        <v>0.28788622672905101</v>
      </c>
      <c r="AG11" s="17">
        <v>0.32495408482087501</v>
      </c>
      <c r="AH11" s="17">
        <v>0.25535525698600903</v>
      </c>
      <c r="AI11" s="17"/>
      <c r="AJ11" s="17">
        <v>0.30107906694841402</v>
      </c>
      <c r="AK11" s="17">
        <v>0.298291135180206</v>
      </c>
      <c r="AL11" s="17">
        <v>0.34844230267977899</v>
      </c>
      <c r="AM11" s="17">
        <v>0.167282193876785</v>
      </c>
      <c r="AN11" s="17">
        <v>0.23026719128299</v>
      </c>
      <c r="AO11" s="17"/>
      <c r="AP11" s="17">
        <v>0.25858462462229898</v>
      </c>
      <c r="AQ11" s="17">
        <v>0.30153303194514097</v>
      </c>
      <c r="AR11" s="17">
        <v>0.366318237812847</v>
      </c>
      <c r="AS11" s="17"/>
      <c r="AT11" s="17">
        <v>0.28563760026120899</v>
      </c>
      <c r="AU11" s="17">
        <v>0.32442234911282802</v>
      </c>
      <c r="AV11" s="17">
        <v>0.327604129974915</v>
      </c>
      <c r="AW11" s="17">
        <v>0.26214478724717299</v>
      </c>
      <c r="AX11" s="17">
        <v>0.24984273680050101</v>
      </c>
      <c r="AY11" s="17">
        <v>0.28412988409665002</v>
      </c>
    </row>
    <row r="12" spans="2:51" x14ac:dyDescent="0.35">
      <c r="B12" s="18" t="s">
        <v>385</v>
      </c>
      <c r="C12" s="17">
        <v>9.2289742002557698E-2</v>
      </c>
      <c r="D12" s="17">
        <v>9.36535944211042E-2</v>
      </c>
      <c r="E12" s="17">
        <v>9.1599337265793307E-2</v>
      </c>
      <c r="F12" s="17"/>
      <c r="G12" s="17">
        <v>8.5626243227321597E-2</v>
      </c>
      <c r="H12" s="17">
        <v>8.7468946628861399E-2</v>
      </c>
      <c r="I12" s="17">
        <v>7.74213996615679E-2</v>
      </c>
      <c r="J12" s="17">
        <v>5.1158190822965501E-2</v>
      </c>
      <c r="K12" s="17">
        <v>8.8471660119383497E-2</v>
      </c>
      <c r="L12" s="17">
        <v>0.14793105226794701</v>
      </c>
      <c r="M12" s="17"/>
      <c r="N12" s="17">
        <v>0.127784877452568</v>
      </c>
      <c r="O12" s="17">
        <v>0.104191567940707</v>
      </c>
      <c r="P12" s="17">
        <v>5.8919674455032399E-2</v>
      </c>
      <c r="Q12" s="17">
        <v>8.0437111397835506E-2</v>
      </c>
      <c r="R12" s="17"/>
      <c r="S12" s="17">
        <v>9.4888754705674802E-2</v>
      </c>
      <c r="T12" s="17">
        <v>0.127811183385448</v>
      </c>
      <c r="U12" s="17">
        <v>6.6663576486335904E-2</v>
      </c>
      <c r="V12" s="17">
        <v>8.2466068980472096E-2</v>
      </c>
      <c r="W12" s="17">
        <v>0.10314739377144801</v>
      </c>
      <c r="X12" s="17">
        <v>0.11378997563985301</v>
      </c>
      <c r="Y12" s="17">
        <v>3.5640560522664802E-2</v>
      </c>
      <c r="Z12" s="17">
        <v>0.156219017919732</v>
      </c>
      <c r="AA12" s="17">
        <v>6.5038985950501504E-2</v>
      </c>
      <c r="AB12" s="17">
        <v>0.129959520302177</v>
      </c>
      <c r="AC12" s="17">
        <v>3.0561291796843599E-2</v>
      </c>
      <c r="AD12" s="17">
        <v>0.13000288634496701</v>
      </c>
      <c r="AE12" s="17"/>
      <c r="AF12" s="17">
        <v>9.3570358152055902E-2</v>
      </c>
      <c r="AG12" s="17">
        <v>7.3211165375803203E-2</v>
      </c>
      <c r="AH12" s="17">
        <v>0.15613532847293299</v>
      </c>
      <c r="AI12" s="17"/>
      <c r="AJ12" s="17">
        <v>9.5948781749468595E-2</v>
      </c>
      <c r="AK12" s="17">
        <v>9.5646827486184305E-2</v>
      </c>
      <c r="AL12" s="17">
        <v>5.7470351972493498E-2</v>
      </c>
      <c r="AM12" s="17">
        <v>0</v>
      </c>
      <c r="AN12" s="17">
        <v>0.13354680321023801</v>
      </c>
      <c r="AO12" s="17"/>
      <c r="AP12" s="17">
        <v>9.3446450074820095E-2</v>
      </c>
      <c r="AQ12" s="17">
        <v>8.9381629719405803E-2</v>
      </c>
      <c r="AR12" s="17">
        <v>4.1259671992149E-2</v>
      </c>
      <c r="AS12" s="17"/>
      <c r="AT12" s="17">
        <v>0.13345367224813701</v>
      </c>
      <c r="AU12" s="17">
        <v>0.10157808619032201</v>
      </c>
      <c r="AV12" s="17">
        <v>2.18651598892474E-2</v>
      </c>
      <c r="AW12" s="17">
        <v>5.9050639989335303E-2</v>
      </c>
      <c r="AX12" s="17">
        <v>7.4457683821222295E-2</v>
      </c>
      <c r="AY12" s="17">
        <v>0</v>
      </c>
    </row>
    <row r="13" spans="2:51" x14ac:dyDescent="0.35">
      <c r="B13" s="18" t="s">
        <v>386</v>
      </c>
      <c r="C13" s="17">
        <v>7.63019721052801E-2</v>
      </c>
      <c r="D13" s="17">
        <v>6.7995836935842602E-2</v>
      </c>
      <c r="E13" s="17">
        <v>8.4113628806656293E-2</v>
      </c>
      <c r="F13" s="17"/>
      <c r="G13" s="17">
        <v>3.0691094255701198E-2</v>
      </c>
      <c r="H13" s="17">
        <v>6.2110439617986603E-2</v>
      </c>
      <c r="I13" s="17">
        <v>5.3509203698920101E-2</v>
      </c>
      <c r="J13" s="17">
        <v>5.7426904426121902E-2</v>
      </c>
      <c r="K13" s="17">
        <v>0.110458140378988</v>
      </c>
      <c r="L13" s="17">
        <v>0.128953952905732</v>
      </c>
      <c r="M13" s="17"/>
      <c r="N13" s="17">
        <v>8.4387546430032406E-2</v>
      </c>
      <c r="O13" s="17">
        <v>7.9496878567617696E-2</v>
      </c>
      <c r="P13" s="17">
        <v>5.1048598532747701E-2</v>
      </c>
      <c r="Q13" s="17">
        <v>8.9310110006109306E-2</v>
      </c>
      <c r="R13" s="17"/>
      <c r="S13" s="17">
        <v>5.1410668308558297E-2</v>
      </c>
      <c r="T13" s="17">
        <v>0.10376387270647</v>
      </c>
      <c r="U13" s="17">
        <v>9.5434916006377699E-2</v>
      </c>
      <c r="V13" s="17">
        <v>5.2159760352571097E-2</v>
      </c>
      <c r="W13" s="17">
        <v>0.12857969858129101</v>
      </c>
      <c r="X13" s="17">
        <v>5.8283060185618803E-2</v>
      </c>
      <c r="Y13" s="17">
        <v>0.107868328015554</v>
      </c>
      <c r="Z13" s="17">
        <v>7.4504802330289499E-2</v>
      </c>
      <c r="AA13" s="17">
        <v>5.0491043496387097E-2</v>
      </c>
      <c r="AB13" s="17">
        <v>0.107486980226789</v>
      </c>
      <c r="AC13" s="17">
        <v>6.2555214919699204E-2</v>
      </c>
      <c r="AD13" s="17">
        <v>0</v>
      </c>
      <c r="AE13" s="17"/>
      <c r="AF13" s="17">
        <v>6.5467308713203498E-2</v>
      </c>
      <c r="AG13" s="17">
        <v>8.4978209963388202E-2</v>
      </c>
      <c r="AH13" s="17">
        <v>0.100428647082452</v>
      </c>
      <c r="AI13" s="17"/>
      <c r="AJ13" s="17">
        <v>0.100414481483273</v>
      </c>
      <c r="AK13" s="17">
        <v>4.4149840770564899E-2</v>
      </c>
      <c r="AL13" s="17">
        <v>0.13675803415617299</v>
      </c>
      <c r="AM13" s="17">
        <v>0</v>
      </c>
      <c r="AN13" s="17">
        <v>6.3501304824403401E-2</v>
      </c>
      <c r="AO13" s="17"/>
      <c r="AP13" s="17">
        <v>9.7904466314743505E-2</v>
      </c>
      <c r="AQ13" s="17">
        <v>6.3416360002391606E-2</v>
      </c>
      <c r="AR13" s="17">
        <v>7.6090223278430402E-2</v>
      </c>
      <c r="AS13" s="17"/>
      <c r="AT13" s="17">
        <v>9.0831288486469597E-2</v>
      </c>
      <c r="AU13" s="17">
        <v>5.0989334182981197E-2</v>
      </c>
      <c r="AV13" s="17">
        <v>0.135395148062909</v>
      </c>
      <c r="AW13" s="17">
        <v>0.110306882156034</v>
      </c>
      <c r="AX13" s="17">
        <v>5.7630125164259402E-2</v>
      </c>
      <c r="AY13" s="17">
        <v>6.1136401708587002E-2</v>
      </c>
    </row>
    <row r="14" spans="2:51" x14ac:dyDescent="0.35">
      <c r="B14" s="18" t="s">
        <v>72</v>
      </c>
      <c r="C14" s="17">
        <v>4.5433607656338297E-2</v>
      </c>
      <c r="D14" s="17">
        <v>4.2998049469984E-2</v>
      </c>
      <c r="E14" s="17">
        <v>4.7854468992669201E-2</v>
      </c>
      <c r="F14" s="17"/>
      <c r="G14" s="17">
        <v>3.9364383766911697E-2</v>
      </c>
      <c r="H14" s="17">
        <v>9.8766148356254205E-2</v>
      </c>
      <c r="I14" s="17">
        <v>2.14305027678077E-2</v>
      </c>
      <c r="J14" s="17">
        <v>4.5735708917009399E-2</v>
      </c>
      <c r="K14" s="17">
        <v>4.2600651875401602E-2</v>
      </c>
      <c r="L14" s="17">
        <v>2.1383250712711199E-2</v>
      </c>
      <c r="M14" s="17"/>
      <c r="N14" s="17">
        <v>1.35726723421698E-2</v>
      </c>
      <c r="O14" s="17">
        <v>4.7782187189035798E-2</v>
      </c>
      <c r="P14" s="17">
        <v>5.5056798665420799E-2</v>
      </c>
      <c r="Q14" s="17">
        <v>6.3438985233271794E-2</v>
      </c>
      <c r="R14" s="17"/>
      <c r="S14" s="17">
        <v>4.25970552717575E-2</v>
      </c>
      <c r="T14" s="17">
        <v>1.02538705622404E-2</v>
      </c>
      <c r="U14" s="17">
        <v>6.1512839111477001E-2</v>
      </c>
      <c r="V14" s="17">
        <v>6.5889669437364504E-2</v>
      </c>
      <c r="W14" s="17">
        <v>2.4894143573701E-2</v>
      </c>
      <c r="X14" s="17">
        <v>8.9828527625257906E-2</v>
      </c>
      <c r="Y14" s="17">
        <v>1.8506755085204898E-2</v>
      </c>
      <c r="Z14" s="17">
        <v>4.2651117636251602E-2</v>
      </c>
      <c r="AA14" s="17">
        <v>5.2691553429327097E-2</v>
      </c>
      <c r="AB14" s="17">
        <v>0</v>
      </c>
      <c r="AC14" s="17">
        <v>7.8818235533498399E-2</v>
      </c>
      <c r="AD14" s="17">
        <v>0.133213374400661</v>
      </c>
      <c r="AE14" s="17"/>
      <c r="AF14" s="17">
        <v>3.6493895662654298E-2</v>
      </c>
      <c r="AG14" s="17">
        <v>5.4820611874601001E-2</v>
      </c>
      <c r="AH14" s="17">
        <v>2.2509164552764398E-2</v>
      </c>
      <c r="AI14" s="17"/>
      <c r="AJ14" s="17">
        <v>2.4305403088976E-2</v>
      </c>
      <c r="AK14" s="17">
        <v>5.9359374704526499E-2</v>
      </c>
      <c r="AL14" s="17">
        <v>2.0120989633862101E-2</v>
      </c>
      <c r="AM14" s="17">
        <v>8.5125848555204303E-2</v>
      </c>
      <c r="AN14" s="17">
        <v>7.7537309332337906E-2</v>
      </c>
      <c r="AO14" s="17"/>
      <c r="AP14" s="17">
        <v>2.37401221565459E-2</v>
      </c>
      <c r="AQ14" s="17">
        <v>3.05422222923829E-2</v>
      </c>
      <c r="AR14" s="17">
        <v>2.0407067270537201E-2</v>
      </c>
      <c r="AS14" s="17"/>
      <c r="AT14" s="17">
        <v>2.5754871241039399E-2</v>
      </c>
      <c r="AU14" s="17">
        <v>3.7065657881579603E-2</v>
      </c>
      <c r="AV14" s="17">
        <v>4.4079258428788202E-2</v>
      </c>
      <c r="AW14" s="17">
        <v>4.2958553403517799E-2</v>
      </c>
      <c r="AX14" s="17">
        <v>6.7580624390082694E-2</v>
      </c>
      <c r="AY14" s="17">
        <v>0.18393269531447901</v>
      </c>
    </row>
    <row r="15" spans="2:51" x14ac:dyDescent="0.35">
      <c r="B15" s="31" t="s">
        <v>387</v>
      </c>
      <c r="C15" s="20">
        <v>0.50189865859318905</v>
      </c>
      <c r="D15" s="20">
        <v>0.47229506736753202</v>
      </c>
      <c r="E15" s="20">
        <v>0.52538890507452696</v>
      </c>
      <c r="F15" s="20"/>
      <c r="G15" s="20">
        <v>0.64661109829728103</v>
      </c>
      <c r="H15" s="20">
        <v>0.516493042167812</v>
      </c>
      <c r="I15" s="20">
        <v>0.58370712637565403</v>
      </c>
      <c r="J15" s="20">
        <v>0.500229546825955</v>
      </c>
      <c r="K15" s="20">
        <v>0.43916186122277401</v>
      </c>
      <c r="L15" s="20">
        <v>0.37590445856999799</v>
      </c>
      <c r="M15" s="20"/>
      <c r="N15" s="20">
        <v>0.49005765617984998</v>
      </c>
      <c r="O15" s="20">
        <v>0.49763582485375701</v>
      </c>
      <c r="P15" s="20">
        <v>0.55076021797261898</v>
      </c>
      <c r="Q15" s="20">
        <v>0.48497937092027699</v>
      </c>
      <c r="R15" s="20"/>
      <c r="S15" s="20">
        <v>0.58765511228207201</v>
      </c>
      <c r="T15" s="20">
        <v>0.53930578949715602</v>
      </c>
      <c r="U15" s="20">
        <v>0.42450256378072998</v>
      </c>
      <c r="V15" s="20">
        <v>0.52165147120111099</v>
      </c>
      <c r="W15" s="20">
        <v>0.52638801662332202</v>
      </c>
      <c r="X15" s="20">
        <v>0.46523686840696898</v>
      </c>
      <c r="Y15" s="20">
        <v>0.36564409916964702</v>
      </c>
      <c r="Z15" s="20">
        <v>0.48467674027621899</v>
      </c>
      <c r="AA15" s="20">
        <v>0.58437438631494798</v>
      </c>
      <c r="AB15" s="20">
        <v>0.40025521850177598</v>
      </c>
      <c r="AC15" s="20">
        <v>0.49304069008057799</v>
      </c>
      <c r="AD15" s="20">
        <v>0.449797919528587</v>
      </c>
      <c r="AE15" s="20"/>
      <c r="AF15" s="20">
        <v>0.51658221074303501</v>
      </c>
      <c r="AG15" s="20">
        <v>0.46203592796533299</v>
      </c>
      <c r="AH15" s="20">
        <v>0.46557160290584099</v>
      </c>
      <c r="AI15" s="20"/>
      <c r="AJ15" s="20">
        <v>0.47825226672986898</v>
      </c>
      <c r="AK15" s="20">
        <v>0.50255282185851802</v>
      </c>
      <c r="AL15" s="20">
        <v>0.43720832155769301</v>
      </c>
      <c r="AM15" s="20">
        <v>0.747591957568011</v>
      </c>
      <c r="AN15" s="20">
        <v>0.495147391350031</v>
      </c>
      <c r="AO15" s="20"/>
      <c r="AP15" s="20">
        <v>0.52632433683159197</v>
      </c>
      <c r="AQ15" s="20">
        <v>0.51512675604067903</v>
      </c>
      <c r="AR15" s="20">
        <v>0.49592479964603597</v>
      </c>
      <c r="AS15" s="20"/>
      <c r="AT15" s="20">
        <v>0.46432256776314501</v>
      </c>
      <c r="AU15" s="20">
        <v>0.48594457263229002</v>
      </c>
      <c r="AV15" s="20">
        <v>0.47105630364414097</v>
      </c>
      <c r="AW15" s="20">
        <v>0.52553913720393997</v>
      </c>
      <c r="AX15" s="20">
        <v>0.55048882982393499</v>
      </c>
      <c r="AY15" s="20">
        <v>0.47080101888028397</v>
      </c>
    </row>
    <row r="16" spans="2:51" x14ac:dyDescent="0.35">
      <c r="B16" s="18" t="s">
        <v>388</v>
      </c>
      <c r="C16" s="20">
        <v>0.16859171410783799</v>
      </c>
      <c r="D16" s="20">
        <v>0.16164943135694701</v>
      </c>
      <c r="E16" s="20">
        <v>0.17571296607244999</v>
      </c>
      <c r="F16" s="20"/>
      <c r="G16" s="20">
        <v>0.116317337483023</v>
      </c>
      <c r="H16" s="20">
        <v>0.149579386246848</v>
      </c>
      <c r="I16" s="20">
        <v>0.13093060336048801</v>
      </c>
      <c r="J16" s="20">
        <v>0.10858509524908699</v>
      </c>
      <c r="K16" s="20">
        <v>0.198929800498371</v>
      </c>
      <c r="L16" s="20">
        <v>0.27688500517367898</v>
      </c>
      <c r="M16" s="20"/>
      <c r="N16" s="20">
        <v>0.21217242388260099</v>
      </c>
      <c r="O16" s="20">
        <v>0.183688446508325</v>
      </c>
      <c r="P16" s="20">
        <v>0.10996827298778</v>
      </c>
      <c r="Q16" s="20">
        <v>0.16974722140394499</v>
      </c>
      <c r="R16" s="20"/>
      <c r="S16" s="20">
        <v>0.14629942301423299</v>
      </c>
      <c r="T16" s="20">
        <v>0.231575056091919</v>
      </c>
      <c r="U16" s="20">
        <v>0.16209849249271399</v>
      </c>
      <c r="V16" s="20">
        <v>0.13462582933304301</v>
      </c>
      <c r="W16" s="20">
        <v>0.231727092352739</v>
      </c>
      <c r="X16" s="20">
        <v>0.17207303582547201</v>
      </c>
      <c r="Y16" s="20">
        <v>0.143508888538219</v>
      </c>
      <c r="Z16" s="20">
        <v>0.230723820250021</v>
      </c>
      <c r="AA16" s="20">
        <v>0.115530029446889</v>
      </c>
      <c r="AB16" s="20">
        <v>0.23744650052896599</v>
      </c>
      <c r="AC16" s="20">
        <v>9.3116506716542896E-2</v>
      </c>
      <c r="AD16" s="20">
        <v>0.13000288634496701</v>
      </c>
      <c r="AE16" s="20"/>
      <c r="AF16" s="20">
        <v>0.159037666865259</v>
      </c>
      <c r="AG16" s="20">
        <v>0.158189375339191</v>
      </c>
      <c r="AH16" s="20">
        <v>0.25656397555538502</v>
      </c>
      <c r="AI16" s="20"/>
      <c r="AJ16" s="20">
        <v>0.196363263232741</v>
      </c>
      <c r="AK16" s="20">
        <v>0.139796668256749</v>
      </c>
      <c r="AL16" s="20">
        <v>0.194228386128666</v>
      </c>
      <c r="AM16" s="20">
        <v>0</v>
      </c>
      <c r="AN16" s="20">
        <v>0.19704810803464201</v>
      </c>
      <c r="AO16" s="20"/>
      <c r="AP16" s="20">
        <v>0.191350916389564</v>
      </c>
      <c r="AQ16" s="20">
        <v>0.15279798972179701</v>
      </c>
      <c r="AR16" s="20">
        <v>0.117349895270579</v>
      </c>
      <c r="AS16" s="20"/>
      <c r="AT16" s="20">
        <v>0.22428496073460699</v>
      </c>
      <c r="AU16" s="20">
        <v>0.15256742037330301</v>
      </c>
      <c r="AV16" s="20">
        <v>0.15726030795215601</v>
      </c>
      <c r="AW16" s="20">
        <v>0.169357522145369</v>
      </c>
      <c r="AX16" s="20">
        <v>0.132087808985482</v>
      </c>
      <c r="AY16" s="20">
        <v>6.1136401708587002E-2</v>
      </c>
    </row>
    <row r="17" spans="2:51" x14ac:dyDescent="0.35">
      <c r="B17" s="18" t="s">
        <v>86</v>
      </c>
      <c r="C17" s="21">
        <v>0.33330694448535098</v>
      </c>
      <c r="D17" s="21">
        <v>0.31064563601058498</v>
      </c>
      <c r="E17" s="21">
        <v>0.349675939002077</v>
      </c>
      <c r="F17" s="21"/>
      <c r="G17" s="21">
        <v>0.53029376081425805</v>
      </c>
      <c r="H17" s="21">
        <v>0.36691365592096398</v>
      </c>
      <c r="I17" s="21">
        <v>0.45277652301516602</v>
      </c>
      <c r="J17" s="21">
        <v>0.391644451576868</v>
      </c>
      <c r="K17" s="21">
        <v>0.24023206072440301</v>
      </c>
      <c r="L17" s="21">
        <v>9.9019453396318693E-2</v>
      </c>
      <c r="M17" s="21"/>
      <c r="N17" s="21">
        <v>0.27788523229724899</v>
      </c>
      <c r="O17" s="21">
        <v>0.31394737834543301</v>
      </c>
      <c r="P17" s="21">
        <v>0.44079194498483898</v>
      </c>
      <c r="Q17" s="21">
        <v>0.31523214951633199</v>
      </c>
      <c r="R17" s="21"/>
      <c r="S17" s="21">
        <v>0.44135568926783902</v>
      </c>
      <c r="T17" s="21">
        <v>0.30773073340523699</v>
      </c>
      <c r="U17" s="21">
        <v>0.26240407128801602</v>
      </c>
      <c r="V17" s="21">
        <v>0.38702564186806698</v>
      </c>
      <c r="W17" s="21">
        <v>0.29466092427058299</v>
      </c>
      <c r="X17" s="21">
        <v>0.29316383258149797</v>
      </c>
      <c r="Y17" s="21">
        <v>0.22213521063142799</v>
      </c>
      <c r="Z17" s="21">
        <v>0.25395292002619801</v>
      </c>
      <c r="AA17" s="21">
        <v>0.46884435686805997</v>
      </c>
      <c r="AB17" s="21">
        <v>0.16280871797280999</v>
      </c>
      <c r="AC17" s="21">
        <v>0.39992418336403501</v>
      </c>
      <c r="AD17" s="21">
        <v>0.31979503318362001</v>
      </c>
      <c r="AE17" s="21"/>
      <c r="AF17" s="21">
        <v>0.35754454387777601</v>
      </c>
      <c r="AG17" s="21">
        <v>0.30384655262614102</v>
      </c>
      <c r="AH17" s="21">
        <v>0.209007627350456</v>
      </c>
      <c r="AI17" s="21"/>
      <c r="AJ17" s="21">
        <v>0.28188900349712698</v>
      </c>
      <c r="AK17" s="21">
        <v>0.36275615360176899</v>
      </c>
      <c r="AL17" s="21">
        <v>0.24297993542902599</v>
      </c>
      <c r="AM17" s="21">
        <v>0.747591957568011</v>
      </c>
      <c r="AN17" s="21">
        <v>0.29809928331538899</v>
      </c>
      <c r="AO17" s="21"/>
      <c r="AP17" s="21">
        <v>0.33497342044202799</v>
      </c>
      <c r="AQ17" s="21">
        <v>0.362328766318882</v>
      </c>
      <c r="AR17" s="21">
        <v>0.37857490437545699</v>
      </c>
      <c r="AS17" s="21"/>
      <c r="AT17" s="21">
        <v>0.24003760702853799</v>
      </c>
      <c r="AU17" s="21">
        <v>0.33337715225898701</v>
      </c>
      <c r="AV17" s="21">
        <v>0.31379599569198402</v>
      </c>
      <c r="AW17" s="21">
        <v>0.35618161505857099</v>
      </c>
      <c r="AX17" s="21">
        <v>0.41840102083845299</v>
      </c>
      <c r="AY17" s="21">
        <v>0.409664617171697</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9.9231670619336396E-2</v>
      </c>
      <c r="D9" s="17">
        <v>9.7572420362158699E-2</v>
      </c>
      <c r="E9" s="17">
        <v>0.10126670826574501</v>
      </c>
      <c r="F9" s="17"/>
      <c r="G9" s="17">
        <v>8.1031361172571398E-2</v>
      </c>
      <c r="H9" s="17">
        <v>0.14309417731563501</v>
      </c>
      <c r="I9" s="17">
        <v>0.141871064948491</v>
      </c>
      <c r="J9" s="17">
        <v>0.11509284422850199</v>
      </c>
      <c r="K9" s="17">
        <v>4.9611618746816299E-2</v>
      </c>
      <c r="L9" s="17">
        <v>6.7239943894930598E-2</v>
      </c>
      <c r="M9" s="17"/>
      <c r="N9" s="17">
        <v>0.120355002430061</v>
      </c>
      <c r="O9" s="17">
        <v>0.111795763040026</v>
      </c>
      <c r="P9" s="17">
        <v>7.2600159986266594E-2</v>
      </c>
      <c r="Q9" s="17">
        <v>9.3523156591481804E-2</v>
      </c>
      <c r="R9" s="17"/>
      <c r="S9" s="17">
        <v>8.0248886170708994E-2</v>
      </c>
      <c r="T9" s="17">
        <v>8.1091804638023096E-2</v>
      </c>
      <c r="U9" s="17">
        <v>7.7788149300696899E-2</v>
      </c>
      <c r="V9" s="17">
        <v>8.3077113590589405E-2</v>
      </c>
      <c r="W9" s="17">
        <v>0.20089947667229899</v>
      </c>
      <c r="X9" s="17">
        <v>4.8788677320070702E-2</v>
      </c>
      <c r="Y9" s="17">
        <v>8.7557724018733393E-2</v>
      </c>
      <c r="Z9" s="17">
        <v>0.168760539093952</v>
      </c>
      <c r="AA9" s="17">
        <v>0.163387754050343</v>
      </c>
      <c r="AB9" s="17">
        <v>9.4265884272346404E-2</v>
      </c>
      <c r="AC9" s="17">
        <v>7.1421689944007494E-2</v>
      </c>
      <c r="AD9" s="17">
        <v>0.12550508977379701</v>
      </c>
      <c r="AE9" s="17"/>
      <c r="AF9" s="17">
        <v>7.8107264191593001E-2</v>
      </c>
      <c r="AG9" s="17">
        <v>0.102150168921276</v>
      </c>
      <c r="AH9" s="17">
        <v>0.139708518542355</v>
      </c>
      <c r="AI9" s="17"/>
      <c r="AJ9" s="17">
        <v>8.14192243830449E-2</v>
      </c>
      <c r="AK9" s="17">
        <v>0.123577682491549</v>
      </c>
      <c r="AL9" s="17">
        <v>0.137104579582984</v>
      </c>
      <c r="AM9" s="17">
        <v>0.128453479662236</v>
      </c>
      <c r="AN9" s="17">
        <v>0.109196982728977</v>
      </c>
      <c r="AO9" s="17"/>
      <c r="AP9" s="17">
        <v>9.9043228351461496E-2</v>
      </c>
      <c r="AQ9" s="17">
        <v>0.13513538568394101</v>
      </c>
      <c r="AR9" s="17">
        <v>0.21659132499742101</v>
      </c>
      <c r="AS9" s="17"/>
      <c r="AT9" s="17">
        <v>9.8376917916445705E-2</v>
      </c>
      <c r="AU9" s="17">
        <v>0.11670635437058199</v>
      </c>
      <c r="AV9" s="17">
        <v>4.6918768373026699E-2</v>
      </c>
      <c r="AW9" s="17">
        <v>0.109577944790404</v>
      </c>
      <c r="AX9" s="17">
        <v>0.107610156940271</v>
      </c>
      <c r="AY9" s="17">
        <v>0</v>
      </c>
    </row>
    <row r="10" spans="2:51" x14ac:dyDescent="0.35">
      <c r="B10" s="18" t="s">
        <v>383</v>
      </c>
      <c r="C10" s="17">
        <v>0.349353322505008</v>
      </c>
      <c r="D10" s="17">
        <v>0.36306651417276598</v>
      </c>
      <c r="E10" s="17">
        <v>0.33651628485074297</v>
      </c>
      <c r="F10" s="17"/>
      <c r="G10" s="17">
        <v>0.286287246803962</v>
      </c>
      <c r="H10" s="17">
        <v>0.33204929019056201</v>
      </c>
      <c r="I10" s="17">
        <v>0.33953157763839198</v>
      </c>
      <c r="J10" s="17">
        <v>0.34510072616029303</v>
      </c>
      <c r="K10" s="17">
        <v>0.41173516934895699</v>
      </c>
      <c r="L10" s="17">
        <v>0.37766373663887798</v>
      </c>
      <c r="M10" s="17"/>
      <c r="N10" s="17">
        <v>0.39589207324416797</v>
      </c>
      <c r="O10" s="17">
        <v>0.329789087436756</v>
      </c>
      <c r="P10" s="17">
        <v>0.34132400147723402</v>
      </c>
      <c r="Q10" s="17">
        <v>0.34089183692358499</v>
      </c>
      <c r="R10" s="17"/>
      <c r="S10" s="17">
        <v>0.39404391767567998</v>
      </c>
      <c r="T10" s="17">
        <v>0.36683257733382002</v>
      </c>
      <c r="U10" s="17">
        <v>0.36438253404403498</v>
      </c>
      <c r="V10" s="17">
        <v>0.306047688662345</v>
      </c>
      <c r="W10" s="17">
        <v>0.129709204170777</v>
      </c>
      <c r="X10" s="17">
        <v>0.33431223218275102</v>
      </c>
      <c r="Y10" s="17">
        <v>0.417039564061158</v>
      </c>
      <c r="Z10" s="17">
        <v>0.52374241164420399</v>
      </c>
      <c r="AA10" s="17">
        <v>0.27092217383134198</v>
      </c>
      <c r="AB10" s="17">
        <v>0.336635648966781</v>
      </c>
      <c r="AC10" s="17">
        <v>0.43100808426954701</v>
      </c>
      <c r="AD10" s="17">
        <v>0.38890466618363501</v>
      </c>
      <c r="AE10" s="17"/>
      <c r="AF10" s="17">
        <v>0.33838562702316699</v>
      </c>
      <c r="AG10" s="17">
        <v>0.41344180790255303</v>
      </c>
      <c r="AH10" s="17">
        <v>0.31095070754986998</v>
      </c>
      <c r="AI10" s="17"/>
      <c r="AJ10" s="17">
        <v>0.37971752310558698</v>
      </c>
      <c r="AK10" s="17">
        <v>0.33751016892979602</v>
      </c>
      <c r="AL10" s="17">
        <v>0.377558426871763</v>
      </c>
      <c r="AM10" s="17">
        <v>0.25096848451634501</v>
      </c>
      <c r="AN10" s="17">
        <v>0.32707132366373398</v>
      </c>
      <c r="AO10" s="17"/>
      <c r="AP10" s="17">
        <v>0.39650959625045901</v>
      </c>
      <c r="AQ10" s="17">
        <v>0.38565607870205099</v>
      </c>
      <c r="AR10" s="17">
        <v>0.43638575490362702</v>
      </c>
      <c r="AS10" s="17"/>
      <c r="AT10" s="17">
        <v>0.38173150015206297</v>
      </c>
      <c r="AU10" s="17">
        <v>0.34007038760997199</v>
      </c>
      <c r="AV10" s="17">
        <v>0.37104350606796999</v>
      </c>
      <c r="AW10" s="17">
        <v>0.29661498773496398</v>
      </c>
      <c r="AX10" s="17">
        <v>0.3261997168354</v>
      </c>
      <c r="AY10" s="17">
        <v>0.27172816083859302</v>
      </c>
    </row>
    <row r="11" spans="2:51" x14ac:dyDescent="0.35">
      <c r="B11" s="18" t="s">
        <v>384</v>
      </c>
      <c r="C11" s="17">
        <v>0.28476481027075801</v>
      </c>
      <c r="D11" s="17">
        <v>0.30617928867631999</v>
      </c>
      <c r="E11" s="17">
        <v>0.26432134387322698</v>
      </c>
      <c r="F11" s="17"/>
      <c r="G11" s="17">
        <v>0.33053029326714001</v>
      </c>
      <c r="H11" s="17">
        <v>0.254122693992683</v>
      </c>
      <c r="I11" s="17">
        <v>0.32581522246970601</v>
      </c>
      <c r="J11" s="17">
        <v>0.26188906271585</v>
      </c>
      <c r="K11" s="17">
        <v>0.22687326152262699</v>
      </c>
      <c r="L11" s="17">
        <v>0.30950114941639101</v>
      </c>
      <c r="M11" s="17"/>
      <c r="N11" s="17">
        <v>0.25346154030295398</v>
      </c>
      <c r="O11" s="17">
        <v>0.28353237926559899</v>
      </c>
      <c r="P11" s="17">
        <v>0.298881312904687</v>
      </c>
      <c r="Q11" s="17">
        <v>0.29095472683134599</v>
      </c>
      <c r="R11" s="17"/>
      <c r="S11" s="17">
        <v>0.25427885749406298</v>
      </c>
      <c r="T11" s="17">
        <v>0.27152805922255902</v>
      </c>
      <c r="U11" s="17">
        <v>0.32901751532329598</v>
      </c>
      <c r="V11" s="17">
        <v>0.22894519501468599</v>
      </c>
      <c r="W11" s="17">
        <v>0.29360547484313598</v>
      </c>
      <c r="X11" s="17">
        <v>0.39149741834302398</v>
      </c>
      <c r="Y11" s="17">
        <v>0.26324268575503801</v>
      </c>
      <c r="Z11" s="17">
        <v>0.11776219650224</v>
      </c>
      <c r="AA11" s="17">
        <v>0.24662346430002599</v>
      </c>
      <c r="AB11" s="17">
        <v>0.44624384941644801</v>
      </c>
      <c r="AC11" s="17">
        <v>0.388611545045986</v>
      </c>
      <c r="AD11" s="17">
        <v>9.6309190239101297E-2</v>
      </c>
      <c r="AE11" s="17"/>
      <c r="AF11" s="17">
        <v>0.297058635473397</v>
      </c>
      <c r="AG11" s="17">
        <v>0.28260157744847902</v>
      </c>
      <c r="AH11" s="17">
        <v>0.24200449987226</v>
      </c>
      <c r="AI11" s="17"/>
      <c r="AJ11" s="17">
        <v>0.29031258960366202</v>
      </c>
      <c r="AK11" s="17">
        <v>0.30375050272906101</v>
      </c>
      <c r="AL11" s="17">
        <v>0.26376865885109602</v>
      </c>
      <c r="AM11" s="17">
        <v>0.167282193876785</v>
      </c>
      <c r="AN11" s="17">
        <v>0.224588673134583</v>
      </c>
      <c r="AO11" s="17"/>
      <c r="AP11" s="17">
        <v>0.26668848184738098</v>
      </c>
      <c r="AQ11" s="17">
        <v>0.24082315575909699</v>
      </c>
      <c r="AR11" s="17">
        <v>0.179626486506478</v>
      </c>
      <c r="AS11" s="17"/>
      <c r="AT11" s="17">
        <v>0.29804841842671198</v>
      </c>
      <c r="AU11" s="17">
        <v>0.304995105358083</v>
      </c>
      <c r="AV11" s="17">
        <v>0.28380340798353598</v>
      </c>
      <c r="AW11" s="17">
        <v>0.30250307875555699</v>
      </c>
      <c r="AX11" s="17">
        <v>0.23542032733638499</v>
      </c>
      <c r="AY11" s="17">
        <v>0.35527998257634902</v>
      </c>
    </row>
    <row r="12" spans="2:51" x14ac:dyDescent="0.35">
      <c r="B12" s="18" t="s">
        <v>385</v>
      </c>
      <c r="C12" s="17">
        <v>0.11179826300777</v>
      </c>
      <c r="D12" s="17">
        <v>0.11841806492587199</v>
      </c>
      <c r="E12" s="17">
        <v>0.10654784284990899</v>
      </c>
      <c r="F12" s="17"/>
      <c r="G12" s="17">
        <v>0.12671493142093701</v>
      </c>
      <c r="H12" s="17">
        <v>0.13040542460912999</v>
      </c>
      <c r="I12" s="17">
        <v>7.5382320326967595E-2</v>
      </c>
      <c r="J12" s="17">
        <v>0.13041963744069601</v>
      </c>
      <c r="K12" s="17">
        <v>0.10119952337657501</v>
      </c>
      <c r="L12" s="17">
        <v>0.100114339299559</v>
      </c>
      <c r="M12" s="17"/>
      <c r="N12" s="17">
        <v>0.139887011238958</v>
      </c>
      <c r="O12" s="17">
        <v>0.12664449887350299</v>
      </c>
      <c r="P12" s="17">
        <v>9.5434293502088693E-2</v>
      </c>
      <c r="Q12" s="17">
        <v>8.4334840846667203E-2</v>
      </c>
      <c r="R12" s="17"/>
      <c r="S12" s="17">
        <v>0.15830962448261299</v>
      </c>
      <c r="T12" s="17">
        <v>9.8608612236346496E-2</v>
      </c>
      <c r="U12" s="17">
        <v>5.1777086753298597E-2</v>
      </c>
      <c r="V12" s="17">
        <v>0.14036141328823501</v>
      </c>
      <c r="W12" s="17">
        <v>0.14186679689574599</v>
      </c>
      <c r="X12" s="17">
        <v>0.112637356906579</v>
      </c>
      <c r="Y12" s="17">
        <v>0.14177103311554601</v>
      </c>
      <c r="Z12" s="17">
        <v>0</v>
      </c>
      <c r="AA12" s="17">
        <v>0.13812429979444901</v>
      </c>
      <c r="AB12" s="17">
        <v>7.5265485445806399E-2</v>
      </c>
      <c r="AC12" s="17">
        <v>0</v>
      </c>
      <c r="AD12" s="17">
        <v>0.18961012389259599</v>
      </c>
      <c r="AE12" s="17"/>
      <c r="AF12" s="17">
        <v>0.11030855020682399</v>
      </c>
      <c r="AG12" s="17">
        <v>8.3188382005510902E-2</v>
      </c>
      <c r="AH12" s="17">
        <v>0.157660685407917</v>
      </c>
      <c r="AI12" s="17"/>
      <c r="AJ12" s="17">
        <v>0.13937010518611501</v>
      </c>
      <c r="AK12" s="17">
        <v>8.4053797726278995E-2</v>
      </c>
      <c r="AL12" s="17">
        <v>3.9248701431751597E-2</v>
      </c>
      <c r="AM12" s="17">
        <v>0.19626949700285701</v>
      </c>
      <c r="AN12" s="17">
        <v>0.10571280805439701</v>
      </c>
      <c r="AO12" s="17"/>
      <c r="AP12" s="17">
        <v>0.14648909919230499</v>
      </c>
      <c r="AQ12" s="17">
        <v>8.5218136298792602E-2</v>
      </c>
      <c r="AR12" s="17">
        <v>6.4487815861934306E-2</v>
      </c>
      <c r="AS12" s="17"/>
      <c r="AT12" s="17">
        <v>0.10433897859474101</v>
      </c>
      <c r="AU12" s="17">
        <v>0.12678677447162701</v>
      </c>
      <c r="AV12" s="17">
        <v>9.6478274415932597E-2</v>
      </c>
      <c r="AW12" s="17">
        <v>6.4173640090614895E-2</v>
      </c>
      <c r="AX12" s="17">
        <v>0.135145948875349</v>
      </c>
      <c r="AY12" s="17">
        <v>0.12792275956199201</v>
      </c>
    </row>
    <row r="13" spans="2:51" x14ac:dyDescent="0.35">
      <c r="B13" s="18" t="s">
        <v>386</v>
      </c>
      <c r="C13" s="17">
        <v>0.108447693720056</v>
      </c>
      <c r="D13" s="17">
        <v>8.4315443028577894E-2</v>
      </c>
      <c r="E13" s="17">
        <v>0.13050349047641499</v>
      </c>
      <c r="F13" s="17"/>
      <c r="G13" s="17">
        <v>9.7870421234212093E-2</v>
      </c>
      <c r="H13" s="17">
        <v>8.2588980073248899E-2</v>
      </c>
      <c r="I13" s="17">
        <v>7.5425404568357599E-2</v>
      </c>
      <c r="J13" s="17">
        <v>0.101503245329708</v>
      </c>
      <c r="K13" s="17">
        <v>0.16763603758194801</v>
      </c>
      <c r="L13" s="17">
        <v>0.12566389642036499</v>
      </c>
      <c r="M13" s="17"/>
      <c r="N13" s="17">
        <v>9.0404372783857906E-2</v>
      </c>
      <c r="O13" s="17">
        <v>7.9839778437422598E-2</v>
      </c>
      <c r="P13" s="17">
        <v>0.16584181665572101</v>
      </c>
      <c r="Q13" s="17">
        <v>0.108651607241726</v>
      </c>
      <c r="R13" s="17"/>
      <c r="S13" s="17">
        <v>5.2478077485489397E-2</v>
      </c>
      <c r="T13" s="17">
        <v>0.16174938279405601</v>
      </c>
      <c r="U13" s="17">
        <v>0.14635966451135099</v>
      </c>
      <c r="V13" s="17">
        <v>0.16132396476329799</v>
      </c>
      <c r="W13" s="17">
        <v>0.15822665487712401</v>
      </c>
      <c r="X13" s="17">
        <v>7.6258798320944995E-2</v>
      </c>
      <c r="Y13" s="17">
        <v>7.1882237964319307E-2</v>
      </c>
      <c r="Z13" s="17">
        <v>0.189734852759604</v>
      </c>
      <c r="AA13" s="17">
        <v>0.11568179963816</v>
      </c>
      <c r="AB13" s="17">
        <v>4.7589131898618499E-2</v>
      </c>
      <c r="AC13" s="17">
        <v>3.1011750034341E-2</v>
      </c>
      <c r="AD13" s="17">
        <v>6.6457555510208904E-2</v>
      </c>
      <c r="AE13" s="17"/>
      <c r="AF13" s="17">
        <v>0.14537151613523</v>
      </c>
      <c r="AG13" s="17">
        <v>7.4217728220401902E-2</v>
      </c>
      <c r="AH13" s="17">
        <v>0.12779071420120899</v>
      </c>
      <c r="AI13" s="17"/>
      <c r="AJ13" s="17">
        <v>8.9079906272621995E-2</v>
      </c>
      <c r="AK13" s="17">
        <v>9.5983004980409903E-2</v>
      </c>
      <c r="AL13" s="17">
        <v>0.16352818072241099</v>
      </c>
      <c r="AM13" s="17">
        <v>0.17190049638657301</v>
      </c>
      <c r="AN13" s="17">
        <v>0.14565282917682201</v>
      </c>
      <c r="AO13" s="17"/>
      <c r="AP13" s="17">
        <v>7.4679535290743795E-2</v>
      </c>
      <c r="AQ13" s="17">
        <v>0.119668042653088</v>
      </c>
      <c r="AR13" s="17">
        <v>0.102908617730539</v>
      </c>
      <c r="AS13" s="17"/>
      <c r="AT13" s="17">
        <v>0.105180502292704</v>
      </c>
      <c r="AU13" s="17">
        <v>7.7859592651392806E-2</v>
      </c>
      <c r="AV13" s="17">
        <v>0.112095039733354</v>
      </c>
      <c r="AW13" s="17">
        <v>0.15389590660080699</v>
      </c>
      <c r="AX13" s="17">
        <v>0.13865615651442201</v>
      </c>
      <c r="AY13" s="17">
        <v>0</v>
      </c>
    </row>
    <row r="14" spans="2:51" x14ac:dyDescent="0.35">
      <c r="B14" s="18" t="s">
        <v>72</v>
      </c>
      <c r="C14" s="17">
        <v>4.6404239877072297E-2</v>
      </c>
      <c r="D14" s="17">
        <v>3.0448268834304501E-2</v>
      </c>
      <c r="E14" s="17">
        <v>6.08443296839625E-2</v>
      </c>
      <c r="F14" s="17"/>
      <c r="G14" s="17">
        <v>7.7565746101177002E-2</v>
      </c>
      <c r="H14" s="17">
        <v>5.77394338187402E-2</v>
      </c>
      <c r="I14" s="17">
        <v>4.1974410048085498E-2</v>
      </c>
      <c r="J14" s="17">
        <v>4.5994484124950698E-2</v>
      </c>
      <c r="K14" s="17">
        <v>4.2944389423076698E-2</v>
      </c>
      <c r="L14" s="17">
        <v>1.98169343298761E-2</v>
      </c>
      <c r="M14" s="17"/>
      <c r="N14" s="17">
        <v>0</v>
      </c>
      <c r="O14" s="17">
        <v>6.8398492946693701E-2</v>
      </c>
      <c r="P14" s="17">
        <v>2.5918415474002601E-2</v>
      </c>
      <c r="Q14" s="17">
        <v>8.1643831565194197E-2</v>
      </c>
      <c r="R14" s="17"/>
      <c r="S14" s="17">
        <v>6.0640636691446301E-2</v>
      </c>
      <c r="T14" s="17">
        <v>2.01895637751957E-2</v>
      </c>
      <c r="U14" s="17">
        <v>3.0675050067322501E-2</v>
      </c>
      <c r="V14" s="17">
        <v>8.0244624680846699E-2</v>
      </c>
      <c r="W14" s="17">
        <v>7.5692392540918405E-2</v>
      </c>
      <c r="X14" s="17">
        <v>3.65055169266299E-2</v>
      </c>
      <c r="Y14" s="17">
        <v>1.8506755085204898E-2</v>
      </c>
      <c r="Z14" s="17">
        <v>0</v>
      </c>
      <c r="AA14" s="17">
        <v>6.5260508385679997E-2</v>
      </c>
      <c r="AB14" s="17">
        <v>0</v>
      </c>
      <c r="AC14" s="17">
        <v>7.79469307061188E-2</v>
      </c>
      <c r="AD14" s="17">
        <v>0.133213374400661</v>
      </c>
      <c r="AE14" s="17"/>
      <c r="AF14" s="17">
        <v>3.0768406969789601E-2</v>
      </c>
      <c r="AG14" s="17">
        <v>4.4400335501779603E-2</v>
      </c>
      <c r="AH14" s="17">
        <v>2.18848744263892E-2</v>
      </c>
      <c r="AI14" s="17"/>
      <c r="AJ14" s="17">
        <v>2.0100651448969602E-2</v>
      </c>
      <c r="AK14" s="17">
        <v>5.5124843142905097E-2</v>
      </c>
      <c r="AL14" s="17">
        <v>1.8791452539994102E-2</v>
      </c>
      <c r="AM14" s="17">
        <v>8.5125848555204303E-2</v>
      </c>
      <c r="AN14" s="17">
        <v>8.77773832414869E-2</v>
      </c>
      <c r="AO14" s="17"/>
      <c r="AP14" s="17">
        <v>1.6590059067650501E-2</v>
      </c>
      <c r="AQ14" s="17">
        <v>3.3499200903031101E-2</v>
      </c>
      <c r="AR14" s="17">
        <v>0</v>
      </c>
      <c r="AS14" s="17"/>
      <c r="AT14" s="17">
        <v>1.23236826173334E-2</v>
      </c>
      <c r="AU14" s="17">
        <v>3.3581785538343303E-2</v>
      </c>
      <c r="AV14" s="17">
        <v>8.9661003426181093E-2</v>
      </c>
      <c r="AW14" s="17">
        <v>7.3234442027653196E-2</v>
      </c>
      <c r="AX14" s="17">
        <v>5.6967693498173801E-2</v>
      </c>
      <c r="AY14" s="17">
        <v>0.24506909702306501</v>
      </c>
    </row>
    <row r="15" spans="2:51" x14ac:dyDescent="0.35">
      <c r="B15" s="31" t="s">
        <v>387</v>
      </c>
      <c r="C15" s="20">
        <v>0.44858499312434402</v>
      </c>
      <c r="D15" s="20">
        <v>0.46063893453492499</v>
      </c>
      <c r="E15" s="20">
        <v>0.437782993116488</v>
      </c>
      <c r="F15" s="20"/>
      <c r="G15" s="20">
        <v>0.36731860797653298</v>
      </c>
      <c r="H15" s="20">
        <v>0.47514346750619801</v>
      </c>
      <c r="I15" s="20">
        <v>0.48140264258688298</v>
      </c>
      <c r="J15" s="20">
        <v>0.46019357038879499</v>
      </c>
      <c r="K15" s="20">
        <v>0.46134678809577401</v>
      </c>
      <c r="L15" s="20">
        <v>0.44490368053380902</v>
      </c>
      <c r="M15" s="20"/>
      <c r="N15" s="20">
        <v>0.51624707567423</v>
      </c>
      <c r="O15" s="20">
        <v>0.44158485047678198</v>
      </c>
      <c r="P15" s="20">
        <v>0.41392416146350097</v>
      </c>
      <c r="Q15" s="20">
        <v>0.43441499351506702</v>
      </c>
      <c r="R15" s="20"/>
      <c r="S15" s="20">
        <v>0.474292803846389</v>
      </c>
      <c r="T15" s="20">
        <v>0.44792438197184298</v>
      </c>
      <c r="U15" s="20">
        <v>0.44217068334473197</v>
      </c>
      <c r="V15" s="20">
        <v>0.389124802252935</v>
      </c>
      <c r="W15" s="20">
        <v>0.33060868084307599</v>
      </c>
      <c r="X15" s="20">
        <v>0.383100909502821</v>
      </c>
      <c r="Y15" s="20">
        <v>0.50459728807989102</v>
      </c>
      <c r="Z15" s="20">
        <v>0.69250295073815504</v>
      </c>
      <c r="AA15" s="20">
        <v>0.43430992788168499</v>
      </c>
      <c r="AB15" s="20">
        <v>0.430901533239127</v>
      </c>
      <c r="AC15" s="20">
        <v>0.50242977421355395</v>
      </c>
      <c r="AD15" s="20">
        <v>0.51440975595743199</v>
      </c>
      <c r="AE15" s="20"/>
      <c r="AF15" s="20">
        <v>0.41649289121476002</v>
      </c>
      <c r="AG15" s="20">
        <v>0.51559197682382896</v>
      </c>
      <c r="AH15" s="20">
        <v>0.45065922609222497</v>
      </c>
      <c r="AI15" s="20"/>
      <c r="AJ15" s="20">
        <v>0.46113674748863198</v>
      </c>
      <c r="AK15" s="20">
        <v>0.46108785142134501</v>
      </c>
      <c r="AL15" s="20">
        <v>0.51466300645474705</v>
      </c>
      <c r="AM15" s="20">
        <v>0.37942196417857998</v>
      </c>
      <c r="AN15" s="20">
        <v>0.43626830639271102</v>
      </c>
      <c r="AO15" s="20"/>
      <c r="AP15" s="20">
        <v>0.49555282460192002</v>
      </c>
      <c r="AQ15" s="20">
        <v>0.520791464385991</v>
      </c>
      <c r="AR15" s="20">
        <v>0.65297707990104903</v>
      </c>
      <c r="AS15" s="20"/>
      <c r="AT15" s="20">
        <v>0.48010841806850901</v>
      </c>
      <c r="AU15" s="20">
        <v>0.45677674198055401</v>
      </c>
      <c r="AV15" s="20">
        <v>0.41796227444099598</v>
      </c>
      <c r="AW15" s="20">
        <v>0.40619293252536798</v>
      </c>
      <c r="AX15" s="20">
        <v>0.43380987377567098</v>
      </c>
      <c r="AY15" s="20">
        <v>0.27172816083859302</v>
      </c>
    </row>
    <row r="16" spans="2:51" x14ac:dyDescent="0.35">
      <c r="B16" s="18" t="s">
        <v>388</v>
      </c>
      <c r="C16" s="20">
        <v>0.22024595672782599</v>
      </c>
      <c r="D16" s="20">
        <v>0.20273350795445</v>
      </c>
      <c r="E16" s="20">
        <v>0.237051333326323</v>
      </c>
      <c r="F16" s="20"/>
      <c r="G16" s="20">
        <v>0.22458535265514901</v>
      </c>
      <c r="H16" s="20">
        <v>0.21299440468237901</v>
      </c>
      <c r="I16" s="20">
        <v>0.15080772489532501</v>
      </c>
      <c r="J16" s="20">
        <v>0.23192288277040399</v>
      </c>
      <c r="K16" s="20">
        <v>0.26883556095852201</v>
      </c>
      <c r="L16" s="20">
        <v>0.225778235719924</v>
      </c>
      <c r="M16" s="20"/>
      <c r="N16" s="20">
        <v>0.23029138402281599</v>
      </c>
      <c r="O16" s="20">
        <v>0.206484277310925</v>
      </c>
      <c r="P16" s="20">
        <v>0.26127611015780999</v>
      </c>
      <c r="Q16" s="20">
        <v>0.19298644808839299</v>
      </c>
      <c r="R16" s="20"/>
      <c r="S16" s="20">
        <v>0.21078770196810201</v>
      </c>
      <c r="T16" s="20">
        <v>0.26035799503040202</v>
      </c>
      <c r="U16" s="20">
        <v>0.19813675126465</v>
      </c>
      <c r="V16" s="20">
        <v>0.301685378051533</v>
      </c>
      <c r="W16" s="20">
        <v>0.30009345177287</v>
      </c>
      <c r="X16" s="20">
        <v>0.18889615522752501</v>
      </c>
      <c r="Y16" s="20">
        <v>0.21365327107986501</v>
      </c>
      <c r="Z16" s="20">
        <v>0.189734852759604</v>
      </c>
      <c r="AA16" s="20">
        <v>0.25380609943261001</v>
      </c>
      <c r="AB16" s="20">
        <v>0.122854617344425</v>
      </c>
      <c r="AC16" s="20">
        <v>3.1011750034341E-2</v>
      </c>
      <c r="AD16" s="20">
        <v>0.256067679402805</v>
      </c>
      <c r="AE16" s="20"/>
      <c r="AF16" s="20">
        <v>0.25568006634205398</v>
      </c>
      <c r="AG16" s="20">
        <v>0.157406110225913</v>
      </c>
      <c r="AH16" s="20">
        <v>0.28545139960912602</v>
      </c>
      <c r="AI16" s="20"/>
      <c r="AJ16" s="20">
        <v>0.228450011458737</v>
      </c>
      <c r="AK16" s="20">
        <v>0.18003680270668901</v>
      </c>
      <c r="AL16" s="20">
        <v>0.20277688215416301</v>
      </c>
      <c r="AM16" s="20">
        <v>0.36816999338943002</v>
      </c>
      <c r="AN16" s="20">
        <v>0.25136563723121902</v>
      </c>
      <c r="AO16" s="20"/>
      <c r="AP16" s="20">
        <v>0.22116863448304799</v>
      </c>
      <c r="AQ16" s="20">
        <v>0.20488617895187999</v>
      </c>
      <c r="AR16" s="20">
        <v>0.167396433592474</v>
      </c>
      <c r="AS16" s="20"/>
      <c r="AT16" s="20">
        <v>0.20951948088744601</v>
      </c>
      <c r="AU16" s="20">
        <v>0.20464636712302001</v>
      </c>
      <c r="AV16" s="20">
        <v>0.20857331414928701</v>
      </c>
      <c r="AW16" s="20">
        <v>0.21806954669142201</v>
      </c>
      <c r="AX16" s="20">
        <v>0.27380210538977101</v>
      </c>
      <c r="AY16" s="20">
        <v>0.12792275956199201</v>
      </c>
    </row>
    <row r="17" spans="2:51" x14ac:dyDescent="0.35">
      <c r="B17" s="18" t="s">
        <v>86</v>
      </c>
      <c r="C17" s="21">
        <v>0.22833903639651901</v>
      </c>
      <c r="D17" s="21">
        <v>0.25790542658047499</v>
      </c>
      <c r="E17" s="21">
        <v>0.200731659790165</v>
      </c>
      <c r="F17" s="21"/>
      <c r="G17" s="21">
        <v>0.14273325532138401</v>
      </c>
      <c r="H17" s="21">
        <v>0.262149062823818</v>
      </c>
      <c r="I17" s="21">
        <v>0.33059491769155802</v>
      </c>
      <c r="J17" s="21">
        <v>0.228270687618391</v>
      </c>
      <c r="K17" s="21">
        <v>0.192511227137251</v>
      </c>
      <c r="L17" s="21">
        <v>0.21912544481388399</v>
      </c>
      <c r="M17" s="21"/>
      <c r="N17" s="21">
        <v>0.28595569165141299</v>
      </c>
      <c r="O17" s="21">
        <v>0.235100573165857</v>
      </c>
      <c r="P17" s="21">
        <v>0.15264805130569101</v>
      </c>
      <c r="Q17" s="21">
        <v>0.241428545426674</v>
      </c>
      <c r="R17" s="21"/>
      <c r="S17" s="21">
        <v>0.26350510187828602</v>
      </c>
      <c r="T17" s="21">
        <v>0.18756638694144101</v>
      </c>
      <c r="U17" s="21">
        <v>0.24403393208008201</v>
      </c>
      <c r="V17" s="21">
        <v>8.7439424201401897E-2</v>
      </c>
      <c r="W17" s="21">
        <v>3.0515229070205801E-2</v>
      </c>
      <c r="X17" s="21">
        <v>0.19420475427529699</v>
      </c>
      <c r="Y17" s="21">
        <v>0.29094401700002598</v>
      </c>
      <c r="Z17" s="21">
        <v>0.50276809797855104</v>
      </c>
      <c r="AA17" s="21">
        <v>0.180503828449075</v>
      </c>
      <c r="AB17" s="21">
        <v>0.30804691589470301</v>
      </c>
      <c r="AC17" s="21">
        <v>0.47141802417921302</v>
      </c>
      <c r="AD17" s="21">
        <v>0.25834207655462699</v>
      </c>
      <c r="AE17" s="21"/>
      <c r="AF17" s="21">
        <v>0.16081282487270501</v>
      </c>
      <c r="AG17" s="21">
        <v>0.35818586659791601</v>
      </c>
      <c r="AH17" s="21">
        <v>0.16520782648309901</v>
      </c>
      <c r="AI17" s="21"/>
      <c r="AJ17" s="21">
        <v>0.23268673602989501</v>
      </c>
      <c r="AK17" s="21">
        <v>0.28105104871465703</v>
      </c>
      <c r="AL17" s="21">
        <v>0.31188612430058399</v>
      </c>
      <c r="AM17" s="21">
        <v>1.12519707891502E-2</v>
      </c>
      <c r="AN17" s="21">
        <v>0.18490266916149201</v>
      </c>
      <c r="AO17" s="21"/>
      <c r="AP17" s="21">
        <v>0.274384190118872</v>
      </c>
      <c r="AQ17" s="21">
        <v>0.31590528543411101</v>
      </c>
      <c r="AR17" s="21">
        <v>0.485580646308575</v>
      </c>
      <c r="AS17" s="21"/>
      <c r="AT17" s="21">
        <v>0.27058893718106303</v>
      </c>
      <c r="AU17" s="21">
        <v>0.25213037485753398</v>
      </c>
      <c r="AV17" s="21">
        <v>0.20938896029171</v>
      </c>
      <c r="AW17" s="21">
        <v>0.188123385833946</v>
      </c>
      <c r="AX17" s="21">
        <v>0.1600077683859</v>
      </c>
      <c r="AY17" s="21">
        <v>0.14380540127660099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7.4793908843453105E-2</v>
      </c>
      <c r="D9" s="17">
        <v>6.0449488191419397E-2</v>
      </c>
      <c r="E9" s="17">
        <v>8.7962444056274E-2</v>
      </c>
      <c r="F9" s="17"/>
      <c r="G9" s="17">
        <v>8.2616789966472398E-2</v>
      </c>
      <c r="H9" s="17">
        <v>8.5782586550967502E-2</v>
      </c>
      <c r="I9" s="17">
        <v>7.2863241270927206E-2</v>
      </c>
      <c r="J9" s="17">
        <v>8.7685892474651597E-2</v>
      </c>
      <c r="K9" s="17">
        <v>9.90436839825454E-2</v>
      </c>
      <c r="L9" s="17">
        <v>3.3950409290608399E-2</v>
      </c>
      <c r="M9" s="17"/>
      <c r="N9" s="17">
        <v>0.100957991252695</v>
      </c>
      <c r="O9" s="17">
        <v>7.4922091159406998E-2</v>
      </c>
      <c r="P9" s="17">
        <v>4.48202684566988E-2</v>
      </c>
      <c r="Q9" s="17">
        <v>7.9457409153691094E-2</v>
      </c>
      <c r="R9" s="17"/>
      <c r="S9" s="17">
        <v>7.5288466597295003E-2</v>
      </c>
      <c r="T9" s="17">
        <v>9.1915473055655103E-2</v>
      </c>
      <c r="U9" s="17">
        <v>4.5221586109971998E-2</v>
      </c>
      <c r="V9" s="17">
        <v>7.1820762299624905E-2</v>
      </c>
      <c r="W9" s="17">
        <v>7.4437250717638903E-2</v>
      </c>
      <c r="X9" s="17">
        <v>3.6818408531391802E-2</v>
      </c>
      <c r="Y9" s="17">
        <v>0.102346087490259</v>
      </c>
      <c r="Z9" s="17">
        <v>0.11372012768075999</v>
      </c>
      <c r="AA9" s="17">
        <v>9.5458659915948901E-2</v>
      </c>
      <c r="AB9" s="17">
        <v>5.14581099507707E-2</v>
      </c>
      <c r="AC9" s="17">
        <v>6.8477866992414996E-2</v>
      </c>
      <c r="AD9" s="17">
        <v>6.1959758939038899E-2</v>
      </c>
      <c r="AE9" s="17"/>
      <c r="AF9" s="17">
        <v>5.2905685627375999E-2</v>
      </c>
      <c r="AG9" s="17">
        <v>9.2311309295771193E-2</v>
      </c>
      <c r="AH9" s="17">
        <v>0.101096575156192</v>
      </c>
      <c r="AI9" s="17"/>
      <c r="AJ9" s="17">
        <v>5.00637187699189E-2</v>
      </c>
      <c r="AK9" s="17">
        <v>0.1122733949064</v>
      </c>
      <c r="AL9" s="17">
        <v>5.5837200970290102E-2</v>
      </c>
      <c r="AM9" s="17">
        <v>0.16877966236513001</v>
      </c>
      <c r="AN9" s="17">
        <v>8.4945285796745901E-2</v>
      </c>
      <c r="AO9" s="17"/>
      <c r="AP9" s="17">
        <v>6.3602358609647899E-2</v>
      </c>
      <c r="AQ9" s="17">
        <v>0.13369456185241399</v>
      </c>
      <c r="AR9" s="17">
        <v>1.8396111612919201E-2</v>
      </c>
      <c r="AS9" s="17"/>
      <c r="AT9" s="17">
        <v>6.6978369793601597E-2</v>
      </c>
      <c r="AU9" s="17">
        <v>8.7549524315521196E-2</v>
      </c>
      <c r="AV9" s="17">
        <v>8.8923803436708998E-2</v>
      </c>
      <c r="AW9" s="17">
        <v>6.0665581117360499E-2</v>
      </c>
      <c r="AX9" s="17">
        <v>7.2292871303740999E-2</v>
      </c>
      <c r="AY9" s="17">
        <v>0</v>
      </c>
    </row>
    <row r="10" spans="2:51" x14ac:dyDescent="0.35">
      <c r="B10" s="18" t="s">
        <v>383</v>
      </c>
      <c r="C10" s="17">
        <v>0.26715322100049899</v>
      </c>
      <c r="D10" s="17">
        <v>0.25403357821220002</v>
      </c>
      <c r="E10" s="17">
        <v>0.27467005224705099</v>
      </c>
      <c r="F10" s="17"/>
      <c r="G10" s="17">
        <v>0.372536569133326</v>
      </c>
      <c r="H10" s="17">
        <v>0.29991815202432798</v>
      </c>
      <c r="I10" s="17">
        <v>0.27747048136575297</v>
      </c>
      <c r="J10" s="17">
        <v>0.31989162851626601</v>
      </c>
      <c r="K10" s="17">
        <v>0.179374602325131</v>
      </c>
      <c r="L10" s="17">
        <v>0.17110938414055399</v>
      </c>
      <c r="M10" s="17"/>
      <c r="N10" s="17">
        <v>0.230873032115677</v>
      </c>
      <c r="O10" s="17">
        <v>0.26444539154297902</v>
      </c>
      <c r="P10" s="17">
        <v>0.30986034849273603</v>
      </c>
      <c r="Q10" s="17">
        <v>0.27336329099224999</v>
      </c>
      <c r="R10" s="17"/>
      <c r="S10" s="17">
        <v>0.27664562345909</v>
      </c>
      <c r="T10" s="17">
        <v>0.21945473510785499</v>
      </c>
      <c r="U10" s="17">
        <v>0.344968133320605</v>
      </c>
      <c r="V10" s="17">
        <v>0.257499601904427</v>
      </c>
      <c r="W10" s="17">
        <v>0.295264248094884</v>
      </c>
      <c r="X10" s="17">
        <v>0.26655399772618099</v>
      </c>
      <c r="Y10" s="17">
        <v>0.13915746243608301</v>
      </c>
      <c r="Z10" s="17">
        <v>0.29422119941790598</v>
      </c>
      <c r="AA10" s="17">
        <v>0.30666334168945403</v>
      </c>
      <c r="AB10" s="17">
        <v>0.30755674823726897</v>
      </c>
      <c r="AC10" s="17">
        <v>0.27685934382708399</v>
      </c>
      <c r="AD10" s="17">
        <v>0.258496981533898</v>
      </c>
      <c r="AE10" s="17"/>
      <c r="AF10" s="17">
        <v>0.21736037030967301</v>
      </c>
      <c r="AG10" s="17">
        <v>0.26822027307215401</v>
      </c>
      <c r="AH10" s="17">
        <v>0.31513163292295299</v>
      </c>
      <c r="AI10" s="17"/>
      <c r="AJ10" s="17">
        <v>0.18310972902782699</v>
      </c>
      <c r="AK10" s="17">
        <v>0.31945986460856002</v>
      </c>
      <c r="AL10" s="17">
        <v>0.32103351381648998</v>
      </c>
      <c r="AM10" s="17">
        <v>0</v>
      </c>
      <c r="AN10" s="17">
        <v>0.29646919234845898</v>
      </c>
      <c r="AO10" s="17"/>
      <c r="AP10" s="17">
        <v>0.204219543798876</v>
      </c>
      <c r="AQ10" s="17">
        <v>0.33407581637917699</v>
      </c>
      <c r="AR10" s="17">
        <v>0.37774424671972001</v>
      </c>
      <c r="AS10" s="17"/>
      <c r="AT10" s="17">
        <v>0.163535094056414</v>
      </c>
      <c r="AU10" s="17">
        <v>0.311361329278385</v>
      </c>
      <c r="AV10" s="17">
        <v>0.30448745095076202</v>
      </c>
      <c r="AW10" s="17">
        <v>0.290698540694517</v>
      </c>
      <c r="AX10" s="17">
        <v>0.339079731542972</v>
      </c>
      <c r="AY10" s="17">
        <v>0.398719859518951</v>
      </c>
    </row>
    <row r="11" spans="2:51" x14ac:dyDescent="0.35">
      <c r="B11" s="18" t="s">
        <v>384</v>
      </c>
      <c r="C11" s="17">
        <v>0.34654554255365999</v>
      </c>
      <c r="D11" s="17">
        <v>0.37964846108612699</v>
      </c>
      <c r="E11" s="17">
        <v>0.319089586337232</v>
      </c>
      <c r="F11" s="17"/>
      <c r="G11" s="17">
        <v>0.27150706051907603</v>
      </c>
      <c r="H11" s="17">
        <v>0.343557481882728</v>
      </c>
      <c r="I11" s="17">
        <v>0.388768092533189</v>
      </c>
      <c r="J11" s="17">
        <v>0.32366632523858302</v>
      </c>
      <c r="K11" s="17">
        <v>0.366765149280109</v>
      </c>
      <c r="L11" s="17">
        <v>0.381546868103534</v>
      </c>
      <c r="M11" s="17"/>
      <c r="N11" s="17">
        <v>0.402560921659188</v>
      </c>
      <c r="O11" s="17">
        <v>0.36125133611723098</v>
      </c>
      <c r="P11" s="17">
        <v>0.290154529601097</v>
      </c>
      <c r="Q11" s="17">
        <v>0.31677771483275402</v>
      </c>
      <c r="R11" s="17"/>
      <c r="S11" s="17">
        <v>0.36444131442917799</v>
      </c>
      <c r="T11" s="17">
        <v>0.35487807234573998</v>
      </c>
      <c r="U11" s="17">
        <v>0.32601601635785799</v>
      </c>
      <c r="V11" s="17">
        <v>0.26133938288730801</v>
      </c>
      <c r="W11" s="17">
        <v>0.32741822898802098</v>
      </c>
      <c r="X11" s="17">
        <v>0.37017476002675798</v>
      </c>
      <c r="Y11" s="17">
        <v>0.414975106327378</v>
      </c>
      <c r="Z11" s="17">
        <v>0.47808693445264699</v>
      </c>
      <c r="AA11" s="17">
        <v>0.22519661626402501</v>
      </c>
      <c r="AB11" s="17">
        <v>0.45265579595891597</v>
      </c>
      <c r="AC11" s="17">
        <v>0.37081339044728101</v>
      </c>
      <c r="AD11" s="17">
        <v>0.356719761233806</v>
      </c>
      <c r="AE11" s="17"/>
      <c r="AF11" s="17">
        <v>0.33773913419562801</v>
      </c>
      <c r="AG11" s="17">
        <v>0.39349643978654297</v>
      </c>
      <c r="AH11" s="17">
        <v>0.286435808737597</v>
      </c>
      <c r="AI11" s="17"/>
      <c r="AJ11" s="17">
        <v>0.38403952551536902</v>
      </c>
      <c r="AK11" s="17">
        <v>0.34913296591826898</v>
      </c>
      <c r="AL11" s="17">
        <v>0.28148935357343602</v>
      </c>
      <c r="AM11" s="17">
        <v>0.37792449569023501</v>
      </c>
      <c r="AN11" s="17">
        <v>0.30368879670514198</v>
      </c>
      <c r="AO11" s="17"/>
      <c r="AP11" s="17">
        <v>0.37743795167334299</v>
      </c>
      <c r="AQ11" s="17">
        <v>0.31216201882645001</v>
      </c>
      <c r="AR11" s="17">
        <v>0.40743802724842498</v>
      </c>
      <c r="AS11" s="17"/>
      <c r="AT11" s="17">
        <v>0.391579938741621</v>
      </c>
      <c r="AU11" s="17">
        <v>0.38866385627515898</v>
      </c>
      <c r="AV11" s="17">
        <v>0.25658295476439102</v>
      </c>
      <c r="AW11" s="17">
        <v>0.315740100089829</v>
      </c>
      <c r="AX11" s="17">
        <v>0.297163349435414</v>
      </c>
      <c r="AY11" s="17">
        <v>0.13551442460246599</v>
      </c>
    </row>
    <row r="12" spans="2:51" x14ac:dyDescent="0.35">
      <c r="B12" s="18" t="s">
        <v>385</v>
      </c>
      <c r="C12" s="17">
        <v>0.116041695331973</v>
      </c>
      <c r="D12" s="17">
        <v>0.137134549462851</v>
      </c>
      <c r="E12" s="17">
        <v>9.7955027254067906E-2</v>
      </c>
      <c r="F12" s="17"/>
      <c r="G12" s="17">
        <v>0.112478365321504</v>
      </c>
      <c r="H12" s="17">
        <v>0.124159116855611</v>
      </c>
      <c r="I12" s="17">
        <v>7.5233814206289801E-2</v>
      </c>
      <c r="J12" s="17">
        <v>8.9200749175707306E-2</v>
      </c>
      <c r="K12" s="17">
        <v>8.2181786711181801E-2</v>
      </c>
      <c r="L12" s="17">
        <v>0.18324287183520899</v>
      </c>
      <c r="M12" s="17"/>
      <c r="N12" s="17">
        <v>0.14640185072999001</v>
      </c>
      <c r="O12" s="17">
        <v>0.118682923665255</v>
      </c>
      <c r="P12" s="17">
        <v>0.114645007391618</v>
      </c>
      <c r="Q12" s="17">
        <v>9.22778454035003E-2</v>
      </c>
      <c r="R12" s="17"/>
      <c r="S12" s="17">
        <v>0.12738107497231299</v>
      </c>
      <c r="T12" s="17">
        <v>0.107523525937365</v>
      </c>
      <c r="U12" s="17">
        <v>8.7700601710429094E-2</v>
      </c>
      <c r="V12" s="17">
        <v>0.13370136448775299</v>
      </c>
      <c r="W12" s="17">
        <v>0.114348284496606</v>
      </c>
      <c r="X12" s="17">
        <v>0.110183076328309</v>
      </c>
      <c r="Y12" s="17">
        <v>0.185636715397656</v>
      </c>
      <c r="Z12" s="17">
        <v>0</v>
      </c>
      <c r="AA12" s="17">
        <v>0.12847325453073</v>
      </c>
      <c r="AB12" s="17">
        <v>0.14193028824680101</v>
      </c>
      <c r="AC12" s="17">
        <v>3.0561291796843599E-2</v>
      </c>
      <c r="AD12" s="17">
        <v>0.125877311189043</v>
      </c>
      <c r="AE12" s="17"/>
      <c r="AF12" s="17">
        <v>0.13295246244924599</v>
      </c>
      <c r="AG12" s="17">
        <v>0.106871173016979</v>
      </c>
      <c r="AH12" s="17">
        <v>8.1912154017929104E-2</v>
      </c>
      <c r="AI12" s="17"/>
      <c r="AJ12" s="17">
        <v>0.15308985794606</v>
      </c>
      <c r="AK12" s="17">
        <v>0.100954507781977</v>
      </c>
      <c r="AL12" s="17">
        <v>0.13077755094988999</v>
      </c>
      <c r="AM12" s="17">
        <v>0</v>
      </c>
      <c r="AN12" s="17">
        <v>6.2865661048643107E-2</v>
      </c>
      <c r="AO12" s="17"/>
      <c r="AP12" s="17">
        <v>0.17359733198862301</v>
      </c>
      <c r="AQ12" s="17">
        <v>9.8047471408043999E-2</v>
      </c>
      <c r="AR12" s="17">
        <v>0.100158179112168</v>
      </c>
      <c r="AS12" s="17"/>
      <c r="AT12" s="17">
        <v>0.15846478669203901</v>
      </c>
      <c r="AU12" s="17">
        <v>8.4884109611632105E-2</v>
      </c>
      <c r="AV12" s="17">
        <v>0.14721725442737499</v>
      </c>
      <c r="AW12" s="17">
        <v>5.8663886118458998E-2</v>
      </c>
      <c r="AX12" s="17">
        <v>0.1079297553137</v>
      </c>
      <c r="AY12" s="17">
        <v>0.13333742050140701</v>
      </c>
    </row>
    <row r="13" spans="2:51" x14ac:dyDescent="0.35">
      <c r="B13" s="18" t="s">
        <v>386</v>
      </c>
      <c r="C13" s="17">
        <v>0.13215715666965699</v>
      </c>
      <c r="D13" s="17">
        <v>0.114948847551141</v>
      </c>
      <c r="E13" s="17">
        <v>0.148194557862769</v>
      </c>
      <c r="F13" s="17"/>
      <c r="G13" s="17">
        <v>6.0353861530358599E-2</v>
      </c>
      <c r="H13" s="17">
        <v>6.0583005929721698E-2</v>
      </c>
      <c r="I13" s="17">
        <v>0.122587489679634</v>
      </c>
      <c r="J13" s="17">
        <v>0.13379588694009201</v>
      </c>
      <c r="K13" s="17">
        <v>0.22007083000153699</v>
      </c>
      <c r="L13" s="17">
        <v>0.190897159347898</v>
      </c>
      <c r="M13" s="17"/>
      <c r="N13" s="17">
        <v>0.11115485079872101</v>
      </c>
      <c r="O13" s="17">
        <v>0.11779690633614701</v>
      </c>
      <c r="P13" s="17">
        <v>0.17188445429679899</v>
      </c>
      <c r="Q13" s="17">
        <v>0.13013944115421899</v>
      </c>
      <c r="R13" s="17"/>
      <c r="S13" s="17">
        <v>0.10886022530886399</v>
      </c>
      <c r="T13" s="17">
        <v>0.186437022278378</v>
      </c>
      <c r="U13" s="17">
        <v>0.14247291177251101</v>
      </c>
      <c r="V13" s="17">
        <v>0.170524667858067</v>
      </c>
      <c r="W13" s="17">
        <v>0.112839595161932</v>
      </c>
      <c r="X13" s="17">
        <v>7.6204568619701304E-2</v>
      </c>
      <c r="Y13" s="17">
        <v>0.13937787326341899</v>
      </c>
      <c r="Z13" s="17">
        <v>0.11397173844868699</v>
      </c>
      <c r="AA13" s="17">
        <v>0.153811672839479</v>
      </c>
      <c r="AB13" s="17">
        <v>4.63990576062435E-2</v>
      </c>
      <c r="AC13" s="17">
        <v>0.17534117623025799</v>
      </c>
      <c r="AD13" s="17">
        <v>6.3732812703552896E-2</v>
      </c>
      <c r="AE13" s="17"/>
      <c r="AF13" s="17">
        <v>0.21042636910207699</v>
      </c>
      <c r="AG13" s="17">
        <v>8.4219730744317295E-2</v>
      </c>
      <c r="AH13" s="17">
        <v>0.13250371414448001</v>
      </c>
      <c r="AI13" s="17"/>
      <c r="AJ13" s="17">
        <v>0.17977077846292999</v>
      </c>
      <c r="AK13" s="17">
        <v>6.3930272115789694E-2</v>
      </c>
      <c r="AL13" s="17">
        <v>0.17472193299115699</v>
      </c>
      <c r="AM13" s="17">
        <v>0.45329584194463501</v>
      </c>
      <c r="AN13" s="17">
        <v>0.15370671344710801</v>
      </c>
      <c r="AO13" s="17"/>
      <c r="AP13" s="17">
        <v>0.150534762992798</v>
      </c>
      <c r="AQ13" s="17">
        <v>9.0375152086830696E-2</v>
      </c>
      <c r="AR13" s="17">
        <v>7.7713936591752505E-2</v>
      </c>
      <c r="AS13" s="17"/>
      <c r="AT13" s="17">
        <v>0.17690062683089</v>
      </c>
      <c r="AU13" s="17">
        <v>9.0475522637723099E-2</v>
      </c>
      <c r="AV13" s="17">
        <v>0.13581775940030999</v>
      </c>
      <c r="AW13" s="17">
        <v>0.15215329720818899</v>
      </c>
      <c r="AX13" s="17">
        <v>0.12398042398355</v>
      </c>
      <c r="AY13" s="17">
        <v>0</v>
      </c>
    </row>
    <row r="14" spans="2:51" x14ac:dyDescent="0.35">
      <c r="B14" s="18" t="s">
        <v>72</v>
      </c>
      <c r="C14" s="17">
        <v>6.3308475600758404E-2</v>
      </c>
      <c r="D14" s="17">
        <v>5.3785075496261499E-2</v>
      </c>
      <c r="E14" s="17">
        <v>7.2128332242606397E-2</v>
      </c>
      <c r="F14" s="17"/>
      <c r="G14" s="17">
        <v>0.100507353529264</v>
      </c>
      <c r="H14" s="17">
        <v>8.5999656756643797E-2</v>
      </c>
      <c r="I14" s="17">
        <v>6.3076880944206798E-2</v>
      </c>
      <c r="J14" s="17">
        <v>4.5759517654699801E-2</v>
      </c>
      <c r="K14" s="17">
        <v>5.2563947699495302E-2</v>
      </c>
      <c r="L14" s="17">
        <v>3.9253307282197399E-2</v>
      </c>
      <c r="M14" s="17"/>
      <c r="N14" s="17">
        <v>8.0513534437285806E-3</v>
      </c>
      <c r="O14" s="17">
        <v>6.2901351178981005E-2</v>
      </c>
      <c r="P14" s="17">
        <v>6.8635391761051504E-2</v>
      </c>
      <c r="Q14" s="17">
        <v>0.107984298463585</v>
      </c>
      <c r="R14" s="17"/>
      <c r="S14" s="17">
        <v>4.7383295233260098E-2</v>
      </c>
      <c r="T14" s="17">
        <v>3.9791171275007101E-2</v>
      </c>
      <c r="U14" s="17">
        <v>5.3620750728624503E-2</v>
      </c>
      <c r="V14" s="17">
        <v>0.10511422056281999</v>
      </c>
      <c r="W14" s="17">
        <v>7.5692392540918405E-2</v>
      </c>
      <c r="X14" s="17">
        <v>0.140065188767659</v>
      </c>
      <c r="Y14" s="17">
        <v>1.8506755085204898E-2</v>
      </c>
      <c r="Z14" s="17">
        <v>0</v>
      </c>
      <c r="AA14" s="17">
        <v>9.0396454760363204E-2</v>
      </c>
      <c r="AB14" s="17">
        <v>0</v>
      </c>
      <c r="AC14" s="17">
        <v>7.79469307061188E-2</v>
      </c>
      <c r="AD14" s="17">
        <v>0.133213374400661</v>
      </c>
      <c r="AE14" s="17"/>
      <c r="AF14" s="17">
        <v>4.86159783159993E-2</v>
      </c>
      <c r="AG14" s="17">
        <v>5.4881074084236002E-2</v>
      </c>
      <c r="AH14" s="17">
        <v>8.2920115020848797E-2</v>
      </c>
      <c r="AI14" s="17"/>
      <c r="AJ14" s="17">
        <v>4.9926390277895097E-2</v>
      </c>
      <c r="AK14" s="17">
        <v>5.4248994669004902E-2</v>
      </c>
      <c r="AL14" s="17">
        <v>3.6140447698737303E-2</v>
      </c>
      <c r="AM14" s="17">
        <v>0</v>
      </c>
      <c r="AN14" s="17">
        <v>9.8324350653902506E-2</v>
      </c>
      <c r="AO14" s="17"/>
      <c r="AP14" s="17">
        <v>3.06080509367119E-2</v>
      </c>
      <c r="AQ14" s="17">
        <v>3.1644979447083499E-2</v>
      </c>
      <c r="AR14" s="17">
        <v>1.8549498715015399E-2</v>
      </c>
      <c r="AS14" s="17"/>
      <c r="AT14" s="17">
        <v>4.2541183885434299E-2</v>
      </c>
      <c r="AU14" s="17">
        <v>3.7065657881579603E-2</v>
      </c>
      <c r="AV14" s="17">
        <v>6.6970777020451705E-2</v>
      </c>
      <c r="AW14" s="17">
        <v>0.122078594771646</v>
      </c>
      <c r="AX14" s="17">
        <v>5.9553868420623803E-2</v>
      </c>
      <c r="AY14" s="17">
        <v>0.332428295377176</v>
      </c>
    </row>
    <row r="15" spans="2:51" x14ac:dyDescent="0.35">
      <c r="B15" s="31" t="s">
        <v>387</v>
      </c>
      <c r="C15" s="20">
        <v>0.34194712984395198</v>
      </c>
      <c r="D15" s="20">
        <v>0.31448306640362</v>
      </c>
      <c r="E15" s="20">
        <v>0.362632496303325</v>
      </c>
      <c r="F15" s="20"/>
      <c r="G15" s="20">
        <v>0.45515335909979798</v>
      </c>
      <c r="H15" s="20">
        <v>0.38570073857529602</v>
      </c>
      <c r="I15" s="20">
        <v>0.35033372263668</v>
      </c>
      <c r="J15" s="20">
        <v>0.40757752099091799</v>
      </c>
      <c r="K15" s="20">
        <v>0.27841828630767701</v>
      </c>
      <c r="L15" s="20">
        <v>0.20505979343116201</v>
      </c>
      <c r="M15" s="20"/>
      <c r="N15" s="20">
        <v>0.331831023368372</v>
      </c>
      <c r="O15" s="20">
        <v>0.33936748270238598</v>
      </c>
      <c r="P15" s="20">
        <v>0.35468061694943398</v>
      </c>
      <c r="Q15" s="20">
        <v>0.35282070014594202</v>
      </c>
      <c r="R15" s="20"/>
      <c r="S15" s="20">
        <v>0.35193409005638598</v>
      </c>
      <c r="T15" s="20">
        <v>0.31137020816351002</v>
      </c>
      <c r="U15" s="20">
        <v>0.39018971943057701</v>
      </c>
      <c r="V15" s="20">
        <v>0.32932036420405197</v>
      </c>
      <c r="W15" s="20">
        <v>0.36970149881252201</v>
      </c>
      <c r="X15" s="20">
        <v>0.303372406257573</v>
      </c>
      <c r="Y15" s="20">
        <v>0.24150354992634199</v>
      </c>
      <c r="Z15" s="20">
        <v>0.40794132709866598</v>
      </c>
      <c r="AA15" s="20">
        <v>0.40212200160540301</v>
      </c>
      <c r="AB15" s="20">
        <v>0.35901485818803902</v>
      </c>
      <c r="AC15" s="20">
        <v>0.34533721081949897</v>
      </c>
      <c r="AD15" s="20">
        <v>0.32045674047293599</v>
      </c>
      <c r="AE15" s="20"/>
      <c r="AF15" s="20">
        <v>0.270266055937049</v>
      </c>
      <c r="AG15" s="20">
        <v>0.36053158236792499</v>
      </c>
      <c r="AH15" s="20">
        <v>0.41622820807914501</v>
      </c>
      <c r="AI15" s="20"/>
      <c r="AJ15" s="20">
        <v>0.23317344779774599</v>
      </c>
      <c r="AK15" s="20">
        <v>0.431733259514959</v>
      </c>
      <c r="AL15" s="20">
        <v>0.37687071478678003</v>
      </c>
      <c r="AM15" s="20">
        <v>0.16877966236513001</v>
      </c>
      <c r="AN15" s="20">
        <v>0.38141447814520502</v>
      </c>
      <c r="AO15" s="20"/>
      <c r="AP15" s="20">
        <v>0.26782190240852399</v>
      </c>
      <c r="AQ15" s="20">
        <v>0.46777037823159201</v>
      </c>
      <c r="AR15" s="20">
        <v>0.396140358332639</v>
      </c>
      <c r="AS15" s="20"/>
      <c r="AT15" s="20">
        <v>0.230513463850015</v>
      </c>
      <c r="AU15" s="20">
        <v>0.39891085359390599</v>
      </c>
      <c r="AV15" s="20">
        <v>0.39341125438747099</v>
      </c>
      <c r="AW15" s="20">
        <v>0.35136412181187698</v>
      </c>
      <c r="AX15" s="20">
        <v>0.41137260284671301</v>
      </c>
      <c r="AY15" s="20">
        <v>0.398719859518951</v>
      </c>
    </row>
    <row r="16" spans="2:51" x14ac:dyDescent="0.35">
      <c r="B16" s="18" t="s">
        <v>388</v>
      </c>
      <c r="C16" s="20">
        <v>0.24819885200163</v>
      </c>
      <c r="D16" s="20">
        <v>0.25208339701399202</v>
      </c>
      <c r="E16" s="20">
        <v>0.24614958511683699</v>
      </c>
      <c r="F16" s="20"/>
      <c r="G16" s="20">
        <v>0.172832226851862</v>
      </c>
      <c r="H16" s="20">
        <v>0.184742122785332</v>
      </c>
      <c r="I16" s="20">
        <v>0.197821303885924</v>
      </c>
      <c r="J16" s="20">
        <v>0.22299663611579901</v>
      </c>
      <c r="K16" s="20">
        <v>0.30225261671271902</v>
      </c>
      <c r="L16" s="20">
        <v>0.37414003118310701</v>
      </c>
      <c r="M16" s="20"/>
      <c r="N16" s="20">
        <v>0.25755670152871102</v>
      </c>
      <c r="O16" s="20">
        <v>0.23647983000140199</v>
      </c>
      <c r="P16" s="20">
        <v>0.28652946168841698</v>
      </c>
      <c r="Q16" s="20">
        <v>0.22241728655772</v>
      </c>
      <c r="R16" s="20"/>
      <c r="S16" s="20">
        <v>0.23624130028117701</v>
      </c>
      <c r="T16" s="20">
        <v>0.29396054821574302</v>
      </c>
      <c r="U16" s="20">
        <v>0.23017351348293999</v>
      </c>
      <c r="V16" s="20">
        <v>0.30422603234581902</v>
      </c>
      <c r="W16" s="20">
        <v>0.22718787965853801</v>
      </c>
      <c r="X16" s="20">
        <v>0.18638764494801</v>
      </c>
      <c r="Y16" s="20">
        <v>0.32501458866107502</v>
      </c>
      <c r="Z16" s="20">
        <v>0.11397173844868699</v>
      </c>
      <c r="AA16" s="20">
        <v>0.28228492737020899</v>
      </c>
      <c r="AB16" s="20">
        <v>0.188329345853045</v>
      </c>
      <c r="AC16" s="20">
        <v>0.20590246802710199</v>
      </c>
      <c r="AD16" s="20">
        <v>0.18961012389259599</v>
      </c>
      <c r="AE16" s="20"/>
      <c r="AF16" s="20">
        <v>0.34337883155132298</v>
      </c>
      <c r="AG16" s="20">
        <v>0.191090903761296</v>
      </c>
      <c r="AH16" s="20">
        <v>0.21441586816240901</v>
      </c>
      <c r="AI16" s="20"/>
      <c r="AJ16" s="20">
        <v>0.332860636408989</v>
      </c>
      <c r="AK16" s="20">
        <v>0.16488477989776701</v>
      </c>
      <c r="AL16" s="20">
        <v>0.30549948394104698</v>
      </c>
      <c r="AM16" s="20">
        <v>0.45329584194463501</v>
      </c>
      <c r="AN16" s="20">
        <v>0.21657237449575101</v>
      </c>
      <c r="AO16" s="20"/>
      <c r="AP16" s="20">
        <v>0.32413209498142098</v>
      </c>
      <c r="AQ16" s="20">
        <v>0.18842262349487501</v>
      </c>
      <c r="AR16" s="20">
        <v>0.17787211570392</v>
      </c>
      <c r="AS16" s="20"/>
      <c r="AT16" s="20">
        <v>0.33536541352292898</v>
      </c>
      <c r="AU16" s="20">
        <v>0.175359632249355</v>
      </c>
      <c r="AV16" s="20">
        <v>0.28303501382768598</v>
      </c>
      <c r="AW16" s="20">
        <v>0.21081718332664801</v>
      </c>
      <c r="AX16" s="20">
        <v>0.231910179297249</v>
      </c>
      <c r="AY16" s="20">
        <v>0.13333742050140701</v>
      </c>
    </row>
    <row r="17" spans="2:51" x14ac:dyDescent="0.35">
      <c r="B17" s="18" t="s">
        <v>86</v>
      </c>
      <c r="C17" s="21">
        <v>9.3748277842322897E-2</v>
      </c>
      <c r="D17" s="21">
        <v>6.23996693896283E-2</v>
      </c>
      <c r="E17" s="21">
        <v>0.116482911186488</v>
      </c>
      <c r="F17" s="21"/>
      <c r="G17" s="21">
        <v>0.28232113224793598</v>
      </c>
      <c r="H17" s="21">
        <v>0.20095861578996299</v>
      </c>
      <c r="I17" s="21">
        <v>0.152512418750756</v>
      </c>
      <c r="J17" s="21">
        <v>0.18458088487511901</v>
      </c>
      <c r="K17" s="21">
        <v>-2.3834330405042601E-2</v>
      </c>
      <c r="L17" s="21">
        <v>-0.169080237751944</v>
      </c>
      <c r="M17" s="21"/>
      <c r="N17" s="21">
        <v>7.4274321839660401E-2</v>
      </c>
      <c r="O17" s="21">
        <v>0.102887652700983</v>
      </c>
      <c r="P17" s="21">
        <v>6.8151155261017199E-2</v>
      </c>
      <c r="Q17" s="21">
        <v>0.13040341358822199</v>
      </c>
      <c r="R17" s="21"/>
      <c r="S17" s="21">
        <v>0.115692789775209</v>
      </c>
      <c r="T17" s="21">
        <v>1.7409659947767098E-2</v>
      </c>
      <c r="U17" s="21">
        <v>0.16001620594763699</v>
      </c>
      <c r="V17" s="21">
        <v>2.5094331858232601E-2</v>
      </c>
      <c r="W17" s="21">
        <v>0.142513619153984</v>
      </c>
      <c r="X17" s="21">
        <v>0.11698476130956301</v>
      </c>
      <c r="Y17" s="21">
        <v>-8.3511038734732604E-2</v>
      </c>
      <c r="Z17" s="21">
        <v>0.29396958864998002</v>
      </c>
      <c r="AA17" s="21">
        <v>0.119837074235194</v>
      </c>
      <c r="AB17" s="21">
        <v>0.17068551233499499</v>
      </c>
      <c r="AC17" s="21">
        <v>0.13943474279239701</v>
      </c>
      <c r="AD17" s="21">
        <v>0.13084661658034</v>
      </c>
      <c r="AE17" s="21"/>
      <c r="AF17" s="21">
        <v>-7.3112775614273803E-2</v>
      </c>
      <c r="AG17" s="21">
        <v>0.16944067860662901</v>
      </c>
      <c r="AH17" s="21">
        <v>0.201812339916736</v>
      </c>
      <c r="AI17" s="21"/>
      <c r="AJ17" s="21">
        <v>-9.9687188611242802E-2</v>
      </c>
      <c r="AK17" s="21">
        <v>0.26684847961719199</v>
      </c>
      <c r="AL17" s="21">
        <v>7.1371230845732506E-2</v>
      </c>
      <c r="AM17" s="21">
        <v>-0.28451617957950398</v>
      </c>
      <c r="AN17" s="21">
        <v>0.16484210364945401</v>
      </c>
      <c r="AO17" s="21"/>
      <c r="AP17" s="21">
        <v>-5.6310192572897003E-2</v>
      </c>
      <c r="AQ17" s="21">
        <v>0.27934775473671702</v>
      </c>
      <c r="AR17" s="21">
        <v>0.21826824262871899</v>
      </c>
      <c r="AS17" s="21"/>
      <c r="AT17" s="21">
        <v>-0.104851949672914</v>
      </c>
      <c r="AU17" s="21">
        <v>0.22355122134455099</v>
      </c>
      <c r="AV17" s="21">
        <v>0.110376240559786</v>
      </c>
      <c r="AW17" s="21">
        <v>0.14054693848522901</v>
      </c>
      <c r="AX17" s="21">
        <v>0.17946242354946301</v>
      </c>
      <c r="AY17" s="21">
        <v>0.26538243901754399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549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0.163109219853527</v>
      </c>
      <c r="D9" s="17">
        <v>0.137896492447629</v>
      </c>
      <c r="E9" s="17">
        <v>0.18380799464087599</v>
      </c>
      <c r="F9" s="17"/>
      <c r="G9" s="17">
        <v>0.160209138461676</v>
      </c>
      <c r="H9" s="17">
        <v>0.17162646288295799</v>
      </c>
      <c r="I9" s="17">
        <v>0.14740553533371401</v>
      </c>
      <c r="J9" s="17">
        <v>0.17186608243096799</v>
      </c>
      <c r="K9" s="17">
        <v>0.166310777713469</v>
      </c>
      <c r="L9" s="17">
        <v>0.15855097741763699</v>
      </c>
      <c r="M9" s="17"/>
      <c r="N9" s="17">
        <v>0.22749331420004101</v>
      </c>
      <c r="O9" s="17">
        <v>0.14846998467030301</v>
      </c>
      <c r="P9" s="17">
        <v>0.175561327114968</v>
      </c>
      <c r="Q9" s="17">
        <v>0.11806067470007101</v>
      </c>
      <c r="R9" s="17"/>
      <c r="S9" s="17">
        <v>0.18494775340807201</v>
      </c>
      <c r="T9" s="17">
        <v>0.17436948316468601</v>
      </c>
      <c r="U9" s="17">
        <v>7.9979353488310798E-2</v>
      </c>
      <c r="V9" s="17">
        <v>0.21200509462172801</v>
      </c>
      <c r="W9" s="17">
        <v>0.20457463083236399</v>
      </c>
      <c r="X9" s="17">
        <v>0.114261371993077</v>
      </c>
      <c r="Y9" s="17">
        <v>0.185370337731005</v>
      </c>
      <c r="Z9" s="17">
        <v>0.15709426254123199</v>
      </c>
      <c r="AA9" s="17">
        <v>0.18832347569507299</v>
      </c>
      <c r="AB9" s="17">
        <v>0.123934997449516</v>
      </c>
      <c r="AC9" s="17">
        <v>0.10111371796200699</v>
      </c>
      <c r="AD9" s="17">
        <v>0.188892096180305</v>
      </c>
      <c r="AE9" s="17"/>
      <c r="AF9" s="17">
        <v>0.14748506518184301</v>
      </c>
      <c r="AG9" s="17">
        <v>0.17015824787790099</v>
      </c>
      <c r="AH9" s="17">
        <v>0.16530926936287399</v>
      </c>
      <c r="AI9" s="17"/>
      <c r="AJ9" s="17">
        <v>0.13604229366328</v>
      </c>
      <c r="AK9" s="17">
        <v>0.189044675780007</v>
      </c>
      <c r="AL9" s="17">
        <v>0.132746837157139</v>
      </c>
      <c r="AM9" s="17">
        <v>0.297233142027366</v>
      </c>
      <c r="AN9" s="17">
        <v>0.23557884466245699</v>
      </c>
      <c r="AO9" s="17"/>
      <c r="AP9" s="17">
        <v>0.1731090909511</v>
      </c>
      <c r="AQ9" s="17">
        <v>0.20812192000471599</v>
      </c>
      <c r="AR9" s="17">
        <v>0.18228481870221999</v>
      </c>
      <c r="AS9" s="17"/>
      <c r="AT9" s="17">
        <v>0.17175055958320001</v>
      </c>
      <c r="AU9" s="17">
        <v>0.174412760308127</v>
      </c>
      <c r="AV9" s="17">
        <v>0.20230388684616099</v>
      </c>
      <c r="AW9" s="17">
        <v>9.2764042302056704E-2</v>
      </c>
      <c r="AX9" s="17">
        <v>0.16518302376344299</v>
      </c>
      <c r="AY9" s="17">
        <v>5.9799295534763597E-2</v>
      </c>
    </row>
    <row r="10" spans="2:51" x14ac:dyDescent="0.35">
      <c r="B10" s="18" t="s">
        <v>383</v>
      </c>
      <c r="C10" s="17">
        <v>0.40367803926528101</v>
      </c>
      <c r="D10" s="17">
        <v>0.406076187986399</v>
      </c>
      <c r="E10" s="17">
        <v>0.40382803359147001</v>
      </c>
      <c r="F10" s="17"/>
      <c r="G10" s="17">
        <v>0.37056678563151801</v>
      </c>
      <c r="H10" s="17">
        <v>0.402978624277955</v>
      </c>
      <c r="I10" s="17">
        <v>0.45558905247964099</v>
      </c>
      <c r="J10" s="17">
        <v>0.40593891274481603</v>
      </c>
      <c r="K10" s="17">
        <v>0.43289607207946701</v>
      </c>
      <c r="L10" s="17">
        <v>0.37314011561884902</v>
      </c>
      <c r="M10" s="17"/>
      <c r="N10" s="17">
        <v>0.392681922932198</v>
      </c>
      <c r="O10" s="17">
        <v>0.41745685851874098</v>
      </c>
      <c r="P10" s="17">
        <v>0.38641026030241399</v>
      </c>
      <c r="Q10" s="17">
        <v>0.40832893818336602</v>
      </c>
      <c r="R10" s="17"/>
      <c r="S10" s="17">
        <v>0.37803084876860599</v>
      </c>
      <c r="T10" s="17">
        <v>0.38059133726328598</v>
      </c>
      <c r="U10" s="17">
        <v>0.41296875953411</v>
      </c>
      <c r="V10" s="17">
        <v>0.301412541713657</v>
      </c>
      <c r="W10" s="17">
        <v>0.340926931573516</v>
      </c>
      <c r="X10" s="17">
        <v>0.47963798659701901</v>
      </c>
      <c r="Y10" s="17">
        <v>0.31496095022286003</v>
      </c>
      <c r="Z10" s="17">
        <v>0.55840328228159597</v>
      </c>
      <c r="AA10" s="17">
        <v>0.52382807995852498</v>
      </c>
      <c r="AB10" s="17">
        <v>0.33138226905038898</v>
      </c>
      <c r="AC10" s="17">
        <v>0.51492436486926196</v>
      </c>
      <c r="AD10" s="17">
        <v>0.48415883037051399</v>
      </c>
      <c r="AE10" s="17"/>
      <c r="AF10" s="17">
        <v>0.399226137855346</v>
      </c>
      <c r="AG10" s="17">
        <v>0.44295476549702001</v>
      </c>
      <c r="AH10" s="17">
        <v>0.37893351082443599</v>
      </c>
      <c r="AI10" s="17"/>
      <c r="AJ10" s="17">
        <v>0.41886940375729598</v>
      </c>
      <c r="AK10" s="17">
        <v>0.416154335775275</v>
      </c>
      <c r="AL10" s="17">
        <v>0.45404556255828599</v>
      </c>
      <c r="AM10" s="17">
        <v>0.168506759176281</v>
      </c>
      <c r="AN10" s="17">
        <v>0.29814550102001203</v>
      </c>
      <c r="AO10" s="17"/>
      <c r="AP10" s="17">
        <v>0.38613512359647001</v>
      </c>
      <c r="AQ10" s="17">
        <v>0.42947644918790001</v>
      </c>
      <c r="AR10" s="17">
        <v>0.47829517608627498</v>
      </c>
      <c r="AS10" s="17"/>
      <c r="AT10" s="17">
        <v>0.41865695086919602</v>
      </c>
      <c r="AU10" s="17">
        <v>0.45353199948239797</v>
      </c>
      <c r="AV10" s="17">
        <v>0.25547375769226599</v>
      </c>
      <c r="AW10" s="17">
        <v>0.39062478638574399</v>
      </c>
      <c r="AX10" s="17">
        <v>0.41406836766847699</v>
      </c>
      <c r="AY10" s="17">
        <v>0.27260888434764202</v>
      </c>
    </row>
    <row r="11" spans="2:51" x14ac:dyDescent="0.35">
      <c r="B11" s="18" t="s">
        <v>384</v>
      </c>
      <c r="C11" s="17">
        <v>0.241889281572158</v>
      </c>
      <c r="D11" s="17">
        <v>0.28414864299523501</v>
      </c>
      <c r="E11" s="17">
        <v>0.20268155536048199</v>
      </c>
      <c r="F11" s="17"/>
      <c r="G11" s="17">
        <v>0.23062217496308199</v>
      </c>
      <c r="H11" s="17">
        <v>0.211493875203909</v>
      </c>
      <c r="I11" s="17">
        <v>0.229490601516573</v>
      </c>
      <c r="J11" s="17">
        <v>0.24735870817175701</v>
      </c>
      <c r="K11" s="17">
        <v>0.22898396868165199</v>
      </c>
      <c r="L11" s="17">
        <v>0.28800290517681998</v>
      </c>
      <c r="M11" s="17"/>
      <c r="N11" s="17">
        <v>0.25715525669758499</v>
      </c>
      <c r="O11" s="17">
        <v>0.20495992210123501</v>
      </c>
      <c r="P11" s="17">
        <v>0.26767996418073797</v>
      </c>
      <c r="Q11" s="17">
        <v>0.23951215345367999</v>
      </c>
      <c r="R11" s="17"/>
      <c r="S11" s="17">
        <v>0.27220421335975298</v>
      </c>
      <c r="T11" s="17">
        <v>0.28038360237916998</v>
      </c>
      <c r="U11" s="17">
        <v>0.245223489862363</v>
      </c>
      <c r="V11" s="17">
        <v>0.24658956154001599</v>
      </c>
      <c r="W11" s="17">
        <v>0.241953739355426</v>
      </c>
      <c r="X11" s="17">
        <v>0.20700208050089999</v>
      </c>
      <c r="Y11" s="17">
        <v>0.31597207641612801</v>
      </c>
      <c r="Z11" s="17">
        <v>0.17053071672848499</v>
      </c>
      <c r="AA11" s="17">
        <v>0.17280213987190399</v>
      </c>
      <c r="AB11" s="17">
        <v>0.35954658618642599</v>
      </c>
      <c r="AC11" s="17">
        <v>0.12925571776547301</v>
      </c>
      <c r="AD11" s="17">
        <v>0</v>
      </c>
      <c r="AE11" s="17"/>
      <c r="AF11" s="17">
        <v>0.263413968439977</v>
      </c>
      <c r="AG11" s="17">
        <v>0.20920385224045099</v>
      </c>
      <c r="AH11" s="17">
        <v>0.30286610344605203</v>
      </c>
      <c r="AI11" s="17"/>
      <c r="AJ11" s="17">
        <v>0.28958005164339001</v>
      </c>
      <c r="AK11" s="17">
        <v>0.21017741713048399</v>
      </c>
      <c r="AL11" s="17">
        <v>0.23545127180919601</v>
      </c>
      <c r="AM11" s="17">
        <v>0.167282193876785</v>
      </c>
      <c r="AN11" s="17">
        <v>0.20112776103739699</v>
      </c>
      <c r="AO11" s="17"/>
      <c r="AP11" s="17">
        <v>0.28635063959957702</v>
      </c>
      <c r="AQ11" s="17">
        <v>0.20807584502135801</v>
      </c>
      <c r="AR11" s="17">
        <v>0.17089835464988001</v>
      </c>
      <c r="AS11" s="17"/>
      <c r="AT11" s="17">
        <v>0.26067055716342602</v>
      </c>
      <c r="AU11" s="17">
        <v>0.20180500092749401</v>
      </c>
      <c r="AV11" s="17">
        <v>0.24001926364273399</v>
      </c>
      <c r="AW11" s="17">
        <v>0.28758908638389602</v>
      </c>
      <c r="AX11" s="17">
        <v>0.22325959087463901</v>
      </c>
      <c r="AY11" s="17">
        <v>0.198869763031535</v>
      </c>
    </row>
    <row r="12" spans="2:51" x14ac:dyDescent="0.35">
      <c r="B12" s="18" t="s">
        <v>385</v>
      </c>
      <c r="C12" s="17">
        <v>7.4282331929483497E-2</v>
      </c>
      <c r="D12" s="17">
        <v>6.7348159271766905E-2</v>
      </c>
      <c r="E12" s="17">
        <v>8.0863501377118494E-2</v>
      </c>
      <c r="F12" s="17"/>
      <c r="G12" s="17">
        <v>0.118693090504225</v>
      </c>
      <c r="H12" s="17">
        <v>5.0485549138619003E-2</v>
      </c>
      <c r="I12" s="17">
        <v>7.1544028465857001E-2</v>
      </c>
      <c r="J12" s="17">
        <v>9.8020525047295304E-2</v>
      </c>
      <c r="K12" s="17">
        <v>3.9773324794385001E-2</v>
      </c>
      <c r="L12" s="17">
        <v>6.7564167599209801E-2</v>
      </c>
      <c r="M12" s="17"/>
      <c r="N12" s="17">
        <v>5.8809722322667998E-2</v>
      </c>
      <c r="O12" s="17">
        <v>9.9467625132978493E-2</v>
      </c>
      <c r="P12" s="17">
        <v>6.4786984699833003E-2</v>
      </c>
      <c r="Q12" s="17">
        <v>7.1877835564601505E-2</v>
      </c>
      <c r="R12" s="17"/>
      <c r="S12" s="17">
        <v>8.8004222720883901E-2</v>
      </c>
      <c r="T12" s="17">
        <v>5.03647561799071E-2</v>
      </c>
      <c r="U12" s="17">
        <v>0.14400638313328901</v>
      </c>
      <c r="V12" s="17">
        <v>6.7234474476000602E-2</v>
      </c>
      <c r="W12" s="17">
        <v>0.109383208103369</v>
      </c>
      <c r="X12" s="17">
        <v>5.1670008567019303E-2</v>
      </c>
      <c r="Y12" s="17">
        <v>0.11042101720869001</v>
      </c>
      <c r="Z12" s="17">
        <v>0</v>
      </c>
      <c r="AA12" s="17">
        <v>0</v>
      </c>
      <c r="AB12" s="17">
        <v>0.13708818841449599</v>
      </c>
      <c r="AC12" s="17">
        <v>6.2776296176553406E-2</v>
      </c>
      <c r="AD12" s="17">
        <v>6.3545330834757996E-2</v>
      </c>
      <c r="AE12" s="17"/>
      <c r="AF12" s="17">
        <v>5.6206638312104103E-2</v>
      </c>
      <c r="AG12" s="17">
        <v>7.2320353055816897E-2</v>
      </c>
      <c r="AH12" s="17">
        <v>7.1515575589995897E-2</v>
      </c>
      <c r="AI12" s="17"/>
      <c r="AJ12" s="17">
        <v>5.5940241105152298E-2</v>
      </c>
      <c r="AK12" s="17">
        <v>5.3514983333660698E-2</v>
      </c>
      <c r="AL12" s="17">
        <v>0.117983800561087</v>
      </c>
      <c r="AM12" s="17">
        <v>0.19626949700285701</v>
      </c>
      <c r="AN12" s="17">
        <v>9.5903581118280498E-2</v>
      </c>
      <c r="AO12" s="17"/>
      <c r="AP12" s="17">
        <v>7.0782161972367197E-2</v>
      </c>
      <c r="AQ12" s="17">
        <v>7.0501649432408706E-2</v>
      </c>
      <c r="AR12" s="17">
        <v>0.10597062216974799</v>
      </c>
      <c r="AS12" s="17"/>
      <c r="AT12" s="17">
        <v>7.2279895888661599E-2</v>
      </c>
      <c r="AU12" s="17">
        <v>9.1321066746412993E-2</v>
      </c>
      <c r="AV12" s="17">
        <v>6.6142432714244595E-2</v>
      </c>
      <c r="AW12" s="17">
        <v>4.4887054730963202E-2</v>
      </c>
      <c r="AX12" s="17">
        <v>6.8969870939430106E-2</v>
      </c>
      <c r="AY12" s="17">
        <v>0.13629376170888299</v>
      </c>
    </row>
    <row r="13" spans="2:51" x14ac:dyDescent="0.35">
      <c r="B13" s="18" t="s">
        <v>386</v>
      </c>
      <c r="C13" s="17">
        <v>6.5095262901204501E-2</v>
      </c>
      <c r="D13" s="17">
        <v>6.2654232347852404E-2</v>
      </c>
      <c r="E13" s="17">
        <v>6.7632081008801206E-2</v>
      </c>
      <c r="F13" s="17"/>
      <c r="G13" s="17">
        <v>4.04174448937408E-2</v>
      </c>
      <c r="H13" s="17">
        <v>6.9842029045505405E-2</v>
      </c>
      <c r="I13" s="17">
        <v>4.1622575866861897E-2</v>
      </c>
      <c r="J13" s="17">
        <v>3.0821287480212501E-2</v>
      </c>
      <c r="K13" s="17">
        <v>9.0151987602986802E-2</v>
      </c>
      <c r="L13" s="17">
        <v>0.105983705524129</v>
      </c>
      <c r="M13" s="17"/>
      <c r="N13" s="17">
        <v>5.6336868414588598E-2</v>
      </c>
      <c r="O13" s="17">
        <v>5.83806912102166E-2</v>
      </c>
      <c r="P13" s="17">
        <v>5.6637098001314799E-2</v>
      </c>
      <c r="Q13" s="17">
        <v>8.8230026561104694E-2</v>
      </c>
      <c r="R13" s="17"/>
      <c r="S13" s="17">
        <v>5.3696753101031301E-2</v>
      </c>
      <c r="T13" s="17">
        <v>9.3783079888470303E-2</v>
      </c>
      <c r="U13" s="17">
        <v>6.4201263253302193E-2</v>
      </c>
      <c r="V13" s="17">
        <v>9.3884418674933801E-2</v>
      </c>
      <c r="W13" s="17">
        <v>5.1929988979416697E-2</v>
      </c>
      <c r="X13" s="17">
        <v>3.7942416526163099E-2</v>
      </c>
      <c r="Y13" s="17">
        <v>3.7706691265134699E-2</v>
      </c>
      <c r="Z13" s="17">
        <v>0.11397173844868699</v>
      </c>
      <c r="AA13" s="17">
        <v>3.6734876767435497E-2</v>
      </c>
      <c r="AB13" s="17">
        <v>4.8047958899172398E-2</v>
      </c>
      <c r="AC13" s="17">
        <v>7.9215884215098106E-2</v>
      </c>
      <c r="AD13" s="17">
        <v>0.13019036821376201</v>
      </c>
      <c r="AE13" s="17"/>
      <c r="AF13" s="17">
        <v>7.9564034131592506E-2</v>
      </c>
      <c r="AG13" s="17">
        <v>5.7369822731713198E-2</v>
      </c>
      <c r="AH13" s="17">
        <v>7.0571629087076607E-2</v>
      </c>
      <c r="AI13" s="17"/>
      <c r="AJ13" s="17">
        <v>6.0940130394167603E-2</v>
      </c>
      <c r="AK13" s="17">
        <v>6.6672711556481495E-2</v>
      </c>
      <c r="AL13" s="17">
        <v>4.09810753742978E-2</v>
      </c>
      <c r="AM13" s="17">
        <v>8.55825593615063E-2</v>
      </c>
      <c r="AN13" s="17">
        <v>9.1969595053706693E-2</v>
      </c>
      <c r="AO13" s="17"/>
      <c r="AP13" s="17">
        <v>5.9909477066231197E-2</v>
      </c>
      <c r="AQ13" s="17">
        <v>5.37761387562865E-2</v>
      </c>
      <c r="AR13" s="17">
        <v>6.2551028391876595E-2</v>
      </c>
      <c r="AS13" s="17"/>
      <c r="AT13" s="17">
        <v>6.4420834548000794E-2</v>
      </c>
      <c r="AU13" s="17">
        <v>2.08125858950533E-2</v>
      </c>
      <c r="AV13" s="17">
        <v>0.169089882084142</v>
      </c>
      <c r="AW13" s="17">
        <v>0.110105123191089</v>
      </c>
      <c r="AX13" s="17">
        <v>7.4429654630838504E-2</v>
      </c>
      <c r="AY13" s="17">
        <v>0</v>
      </c>
    </row>
    <row r="14" spans="2:51" x14ac:dyDescent="0.35">
      <c r="B14" s="18" t="s">
        <v>72</v>
      </c>
      <c r="C14" s="17">
        <v>5.1945864478346399E-2</v>
      </c>
      <c r="D14" s="17">
        <v>4.1876284951117997E-2</v>
      </c>
      <c r="E14" s="17">
        <v>6.11868340212516E-2</v>
      </c>
      <c r="F14" s="17"/>
      <c r="G14" s="17">
        <v>7.94913655457581E-2</v>
      </c>
      <c r="H14" s="17">
        <v>9.35734594510539E-2</v>
      </c>
      <c r="I14" s="17">
        <v>5.4348206337353502E-2</v>
      </c>
      <c r="J14" s="17">
        <v>4.5994484124950698E-2</v>
      </c>
      <c r="K14" s="17">
        <v>4.18838691280407E-2</v>
      </c>
      <c r="L14" s="17">
        <v>6.7581286633553103E-3</v>
      </c>
      <c r="M14" s="17"/>
      <c r="N14" s="17">
        <v>7.52291543292E-3</v>
      </c>
      <c r="O14" s="17">
        <v>7.1264918366525806E-2</v>
      </c>
      <c r="P14" s="17">
        <v>4.8924365700731699E-2</v>
      </c>
      <c r="Q14" s="17">
        <v>7.3990371537177302E-2</v>
      </c>
      <c r="R14" s="17"/>
      <c r="S14" s="17">
        <v>2.3116208641653101E-2</v>
      </c>
      <c r="T14" s="17">
        <v>2.0507741124480901E-2</v>
      </c>
      <c r="U14" s="17">
        <v>5.3620750728624503E-2</v>
      </c>
      <c r="V14" s="17">
        <v>7.8873908973664697E-2</v>
      </c>
      <c r="W14" s="17">
        <v>5.1231501155908403E-2</v>
      </c>
      <c r="X14" s="17">
        <v>0.10948613581582201</v>
      </c>
      <c r="Y14" s="17">
        <v>3.55689271561812E-2</v>
      </c>
      <c r="Z14" s="17">
        <v>0</v>
      </c>
      <c r="AA14" s="17">
        <v>7.83114277070628E-2</v>
      </c>
      <c r="AB14" s="17">
        <v>0</v>
      </c>
      <c r="AC14" s="17">
        <v>0.11271401901160601</v>
      </c>
      <c r="AD14" s="17">
        <v>0.133213374400661</v>
      </c>
      <c r="AE14" s="17"/>
      <c r="AF14" s="17">
        <v>5.4104156079137398E-2</v>
      </c>
      <c r="AG14" s="17">
        <v>4.7992958597097603E-2</v>
      </c>
      <c r="AH14" s="17">
        <v>1.08039116895653E-2</v>
      </c>
      <c r="AI14" s="17"/>
      <c r="AJ14" s="17">
        <v>3.8627879436715001E-2</v>
      </c>
      <c r="AK14" s="17">
        <v>6.4435876424092195E-2</v>
      </c>
      <c r="AL14" s="17">
        <v>1.8791452539994102E-2</v>
      </c>
      <c r="AM14" s="17">
        <v>8.5125848555204303E-2</v>
      </c>
      <c r="AN14" s="17">
        <v>7.7274717108145999E-2</v>
      </c>
      <c r="AO14" s="17"/>
      <c r="AP14" s="17">
        <v>2.3713506814254399E-2</v>
      </c>
      <c r="AQ14" s="17">
        <v>3.00479975973314E-2</v>
      </c>
      <c r="AR14" s="17">
        <v>0</v>
      </c>
      <c r="AS14" s="17"/>
      <c r="AT14" s="17">
        <v>1.22212019475159E-2</v>
      </c>
      <c r="AU14" s="17">
        <v>5.8116586640515298E-2</v>
      </c>
      <c r="AV14" s="17">
        <v>6.6970777020451705E-2</v>
      </c>
      <c r="AW14" s="17">
        <v>7.4029907006251006E-2</v>
      </c>
      <c r="AX14" s="17">
        <v>5.4089492123173002E-2</v>
      </c>
      <c r="AY14" s="17">
        <v>0.332428295377176</v>
      </c>
    </row>
    <row r="15" spans="2:51" x14ac:dyDescent="0.35">
      <c r="B15" s="31" t="s">
        <v>387</v>
      </c>
      <c r="C15" s="20">
        <v>0.56678725911880801</v>
      </c>
      <c r="D15" s="20">
        <v>0.54397268043402702</v>
      </c>
      <c r="E15" s="20">
        <v>0.58763602823234695</v>
      </c>
      <c r="F15" s="20"/>
      <c r="G15" s="20">
        <v>0.53077592409319396</v>
      </c>
      <c r="H15" s="20">
        <v>0.57460508716091296</v>
      </c>
      <c r="I15" s="20">
        <v>0.60299458781335502</v>
      </c>
      <c r="J15" s="20">
        <v>0.57780499517578499</v>
      </c>
      <c r="K15" s="20">
        <v>0.59920684979293604</v>
      </c>
      <c r="L15" s="20">
        <v>0.53169109303648598</v>
      </c>
      <c r="M15" s="20"/>
      <c r="N15" s="20">
        <v>0.62017523713223899</v>
      </c>
      <c r="O15" s="20">
        <v>0.56592684318904396</v>
      </c>
      <c r="P15" s="20">
        <v>0.56197158741738196</v>
      </c>
      <c r="Q15" s="20">
        <v>0.526389612883437</v>
      </c>
      <c r="R15" s="20"/>
      <c r="S15" s="20">
        <v>0.56297860217667794</v>
      </c>
      <c r="T15" s="20">
        <v>0.55496082042797201</v>
      </c>
      <c r="U15" s="20">
        <v>0.49294811302242098</v>
      </c>
      <c r="V15" s="20">
        <v>0.51341763633538495</v>
      </c>
      <c r="W15" s="20">
        <v>0.54550156240587999</v>
      </c>
      <c r="X15" s="20">
        <v>0.59389935859009602</v>
      </c>
      <c r="Y15" s="20">
        <v>0.50033128795386494</v>
      </c>
      <c r="Z15" s="20">
        <v>0.71549754482282801</v>
      </c>
      <c r="AA15" s="20">
        <v>0.712151555653598</v>
      </c>
      <c r="AB15" s="20">
        <v>0.455317266499905</v>
      </c>
      <c r="AC15" s="20">
        <v>0.61603808283126904</v>
      </c>
      <c r="AD15" s="20">
        <v>0.673050926550819</v>
      </c>
      <c r="AE15" s="20"/>
      <c r="AF15" s="20">
        <v>0.54671120303718901</v>
      </c>
      <c r="AG15" s="20">
        <v>0.61311301337492097</v>
      </c>
      <c r="AH15" s="20">
        <v>0.54424278018730998</v>
      </c>
      <c r="AI15" s="20"/>
      <c r="AJ15" s="20">
        <v>0.554911697420575</v>
      </c>
      <c r="AK15" s="20">
        <v>0.605199011555281</v>
      </c>
      <c r="AL15" s="20">
        <v>0.58679239971542496</v>
      </c>
      <c r="AM15" s="20">
        <v>0.465739901203647</v>
      </c>
      <c r="AN15" s="20">
        <v>0.53372434568246996</v>
      </c>
      <c r="AO15" s="20"/>
      <c r="AP15" s="20">
        <v>0.55924421454757101</v>
      </c>
      <c r="AQ15" s="20">
        <v>0.63759836919261603</v>
      </c>
      <c r="AR15" s="20">
        <v>0.66057999478849505</v>
      </c>
      <c r="AS15" s="20"/>
      <c r="AT15" s="20">
        <v>0.59040751045239603</v>
      </c>
      <c r="AU15" s="20">
        <v>0.627944759790524</v>
      </c>
      <c r="AV15" s="20">
        <v>0.45777764453842701</v>
      </c>
      <c r="AW15" s="20">
        <v>0.48338882868780098</v>
      </c>
      <c r="AX15" s="20">
        <v>0.57925139143191895</v>
      </c>
      <c r="AY15" s="20">
        <v>0.33240817988240601</v>
      </c>
    </row>
    <row r="16" spans="2:51" x14ac:dyDescent="0.35">
      <c r="B16" s="18" t="s">
        <v>388</v>
      </c>
      <c r="C16" s="20">
        <v>0.13937759483068801</v>
      </c>
      <c r="D16" s="20">
        <v>0.13000239161961899</v>
      </c>
      <c r="E16" s="20">
        <v>0.14849558238592001</v>
      </c>
      <c r="F16" s="20"/>
      <c r="G16" s="20">
        <v>0.15911053539796599</v>
      </c>
      <c r="H16" s="20">
        <v>0.120327578184124</v>
      </c>
      <c r="I16" s="20">
        <v>0.113166604332719</v>
      </c>
      <c r="J16" s="20">
        <v>0.12884181252750801</v>
      </c>
      <c r="K16" s="20">
        <v>0.12992531239737201</v>
      </c>
      <c r="L16" s="20">
        <v>0.173547873123339</v>
      </c>
      <c r="M16" s="20"/>
      <c r="N16" s="20">
        <v>0.115146590737257</v>
      </c>
      <c r="O16" s="20">
        <v>0.15784831634319499</v>
      </c>
      <c r="P16" s="20">
        <v>0.121424082701148</v>
      </c>
      <c r="Q16" s="20">
        <v>0.16010786212570599</v>
      </c>
      <c r="R16" s="20"/>
      <c r="S16" s="20">
        <v>0.14170097582191499</v>
      </c>
      <c r="T16" s="20">
        <v>0.144147836068377</v>
      </c>
      <c r="U16" s="20">
        <v>0.208207646386592</v>
      </c>
      <c r="V16" s="20">
        <v>0.161118893150934</v>
      </c>
      <c r="W16" s="20">
        <v>0.16131319708278599</v>
      </c>
      <c r="X16" s="20">
        <v>8.9612425093182402E-2</v>
      </c>
      <c r="Y16" s="20">
        <v>0.148127708473825</v>
      </c>
      <c r="Z16" s="20">
        <v>0.11397173844868699</v>
      </c>
      <c r="AA16" s="20">
        <v>3.6734876767435497E-2</v>
      </c>
      <c r="AB16" s="20">
        <v>0.18513614731366901</v>
      </c>
      <c r="AC16" s="20">
        <v>0.14199218039165201</v>
      </c>
      <c r="AD16" s="20">
        <v>0.19373569904852</v>
      </c>
      <c r="AE16" s="20"/>
      <c r="AF16" s="20">
        <v>0.135770672443697</v>
      </c>
      <c r="AG16" s="20">
        <v>0.12969017578753</v>
      </c>
      <c r="AH16" s="20">
        <v>0.142087204677073</v>
      </c>
      <c r="AI16" s="20"/>
      <c r="AJ16" s="20">
        <v>0.11688037149932</v>
      </c>
      <c r="AK16" s="20">
        <v>0.120187694890142</v>
      </c>
      <c r="AL16" s="20">
        <v>0.158964875935385</v>
      </c>
      <c r="AM16" s="20">
        <v>0.281852056364363</v>
      </c>
      <c r="AN16" s="20">
        <v>0.18787317617198701</v>
      </c>
      <c r="AO16" s="20"/>
      <c r="AP16" s="20">
        <v>0.13069163903859801</v>
      </c>
      <c r="AQ16" s="20">
        <v>0.124277788188695</v>
      </c>
      <c r="AR16" s="20">
        <v>0.16852165056162499</v>
      </c>
      <c r="AS16" s="20"/>
      <c r="AT16" s="20">
        <v>0.136700730436662</v>
      </c>
      <c r="AU16" s="20">
        <v>0.11213365264146601</v>
      </c>
      <c r="AV16" s="20">
        <v>0.23523231479838599</v>
      </c>
      <c r="AW16" s="20">
        <v>0.154992177922053</v>
      </c>
      <c r="AX16" s="20">
        <v>0.143399525570269</v>
      </c>
      <c r="AY16" s="20">
        <v>0.13629376170888299</v>
      </c>
    </row>
    <row r="17" spans="2:51" x14ac:dyDescent="0.35">
      <c r="B17" s="18" t="s">
        <v>86</v>
      </c>
      <c r="C17" s="21">
        <v>0.42740966428811999</v>
      </c>
      <c r="D17" s="21">
        <v>0.41397028881440801</v>
      </c>
      <c r="E17" s="21">
        <v>0.43914044584642697</v>
      </c>
      <c r="F17" s="21"/>
      <c r="G17" s="21">
        <v>0.37166538869522803</v>
      </c>
      <c r="H17" s="21">
        <v>0.45427750897678798</v>
      </c>
      <c r="I17" s="21">
        <v>0.489827983480636</v>
      </c>
      <c r="J17" s="21">
        <v>0.448963182648277</v>
      </c>
      <c r="K17" s="21">
        <v>0.469281537395564</v>
      </c>
      <c r="L17" s="21">
        <v>0.35814321991314702</v>
      </c>
      <c r="M17" s="21"/>
      <c r="N17" s="21">
        <v>0.50502864639498202</v>
      </c>
      <c r="O17" s="21">
        <v>0.408078526845849</v>
      </c>
      <c r="P17" s="21">
        <v>0.440547504716234</v>
      </c>
      <c r="Q17" s="21">
        <v>0.36628175075773101</v>
      </c>
      <c r="R17" s="21"/>
      <c r="S17" s="21">
        <v>0.42127762635476301</v>
      </c>
      <c r="T17" s="21">
        <v>0.41081298435959501</v>
      </c>
      <c r="U17" s="21">
        <v>0.28474046663583003</v>
      </c>
      <c r="V17" s="21">
        <v>0.35229874318445098</v>
      </c>
      <c r="W17" s="21">
        <v>0.38418836532309403</v>
      </c>
      <c r="X17" s="21">
        <v>0.504286933496914</v>
      </c>
      <c r="Y17" s="21">
        <v>0.35220357948004</v>
      </c>
      <c r="Z17" s="21">
        <v>0.60152580637414199</v>
      </c>
      <c r="AA17" s="21">
        <v>0.67541667888616197</v>
      </c>
      <c r="AB17" s="21">
        <v>0.270181119186237</v>
      </c>
      <c r="AC17" s="21">
        <v>0.47404590243961803</v>
      </c>
      <c r="AD17" s="21">
        <v>0.47931522750229899</v>
      </c>
      <c r="AE17" s="21"/>
      <c r="AF17" s="21">
        <v>0.410940530593493</v>
      </c>
      <c r="AG17" s="21">
        <v>0.48342283758739102</v>
      </c>
      <c r="AH17" s="21">
        <v>0.40215557551023801</v>
      </c>
      <c r="AI17" s="21"/>
      <c r="AJ17" s="21">
        <v>0.43803132592125599</v>
      </c>
      <c r="AK17" s="21">
        <v>0.48501131666513903</v>
      </c>
      <c r="AL17" s="21">
        <v>0.42782752378004002</v>
      </c>
      <c r="AM17" s="21">
        <v>0.183887844839284</v>
      </c>
      <c r="AN17" s="21">
        <v>0.345851169510482</v>
      </c>
      <c r="AO17" s="21"/>
      <c r="AP17" s="21">
        <v>0.42855257550897202</v>
      </c>
      <c r="AQ17" s="21">
        <v>0.51332058100392097</v>
      </c>
      <c r="AR17" s="21">
        <v>0.492058344226871</v>
      </c>
      <c r="AS17" s="21"/>
      <c r="AT17" s="21">
        <v>0.453706780015734</v>
      </c>
      <c r="AU17" s="21">
        <v>0.51581110714905798</v>
      </c>
      <c r="AV17" s="21">
        <v>0.22254532974004099</v>
      </c>
      <c r="AW17" s="21">
        <v>0.32839665076574798</v>
      </c>
      <c r="AX17" s="21">
        <v>0.43585186586165098</v>
      </c>
      <c r="AY17" s="21">
        <v>0.19611441817352199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7.66506183973657E-2</v>
      </c>
      <c r="D9" s="17">
        <v>7.9858143354948299E-2</v>
      </c>
      <c r="E9" s="17">
        <v>7.1607679995178794E-2</v>
      </c>
      <c r="F9" s="17"/>
      <c r="G9" s="17">
        <v>0.11925747536826301</v>
      </c>
      <c r="H9" s="17">
        <v>0.13652881156555999</v>
      </c>
      <c r="I9" s="17">
        <v>0.113168410104179</v>
      </c>
      <c r="J9" s="17">
        <v>8.6022250685109103E-2</v>
      </c>
      <c r="K9" s="17">
        <v>9.6083502143674906E-3</v>
      </c>
      <c r="L9" s="17">
        <v>8.2904839522189005E-3</v>
      </c>
      <c r="M9" s="17"/>
      <c r="N9" s="17">
        <v>9.7749491208013198E-2</v>
      </c>
      <c r="O9" s="17">
        <v>7.3545716137942793E-2</v>
      </c>
      <c r="P9" s="17">
        <v>9.5897423946162394E-2</v>
      </c>
      <c r="Q9" s="17">
        <v>4.8361231386362599E-2</v>
      </c>
      <c r="R9" s="17"/>
      <c r="S9" s="17">
        <v>7.5194598551253197E-2</v>
      </c>
      <c r="T9" s="17">
        <v>9.89009163286272E-2</v>
      </c>
      <c r="U9" s="17">
        <v>3.1969395270326002E-2</v>
      </c>
      <c r="V9" s="17">
        <v>8.4684587577754003E-2</v>
      </c>
      <c r="W9" s="17">
        <v>7.6467900226869598E-2</v>
      </c>
      <c r="X9" s="17">
        <v>8.1162905634620502E-2</v>
      </c>
      <c r="Y9" s="17">
        <v>5.2120277517838799E-2</v>
      </c>
      <c r="Z9" s="17">
        <v>0.17327193543365699</v>
      </c>
      <c r="AA9" s="17">
        <v>7.2825408221822402E-2</v>
      </c>
      <c r="AB9" s="17">
        <v>4.7796728771974301E-2</v>
      </c>
      <c r="AC9" s="17">
        <v>0.102582354661983</v>
      </c>
      <c r="AD9" s="17">
        <v>6.3022095761593497E-2</v>
      </c>
      <c r="AE9" s="17"/>
      <c r="AF9" s="17">
        <v>4.8053478869478999E-2</v>
      </c>
      <c r="AG9" s="17">
        <v>6.5370678065364299E-2</v>
      </c>
      <c r="AH9" s="17">
        <v>0.166716124450145</v>
      </c>
      <c r="AI9" s="17"/>
      <c r="AJ9" s="17">
        <v>5.2004330618963097E-2</v>
      </c>
      <c r="AK9" s="17">
        <v>8.9567712584906006E-2</v>
      </c>
      <c r="AL9" s="17">
        <v>1.8227170228058299E-2</v>
      </c>
      <c r="AM9" s="17">
        <v>0.16802099426054501</v>
      </c>
      <c r="AN9" s="17">
        <v>0.115501266441671</v>
      </c>
      <c r="AO9" s="17"/>
      <c r="AP9" s="17">
        <v>9.44039929819145E-2</v>
      </c>
      <c r="AQ9" s="17">
        <v>0.112918607201855</v>
      </c>
      <c r="AR9" s="17">
        <v>6.6830627265409004E-2</v>
      </c>
      <c r="AS9" s="17"/>
      <c r="AT9" s="17">
        <v>4.7283239650061197E-2</v>
      </c>
      <c r="AU9" s="17">
        <v>8.2214953413607406E-2</v>
      </c>
      <c r="AV9" s="17">
        <v>2.11289732455704E-2</v>
      </c>
      <c r="AW9" s="17">
        <v>0.11196241435186299</v>
      </c>
      <c r="AX9" s="17">
        <v>0.112903158444638</v>
      </c>
      <c r="AY9" s="17">
        <v>5.9799295534763597E-2</v>
      </c>
    </row>
    <row r="10" spans="2:51" x14ac:dyDescent="0.35">
      <c r="B10" s="18" t="s">
        <v>383</v>
      </c>
      <c r="C10" s="17">
        <v>0.21592044843222499</v>
      </c>
      <c r="D10" s="17">
        <v>0.20590620304421101</v>
      </c>
      <c r="E10" s="17">
        <v>0.22603875547187999</v>
      </c>
      <c r="F10" s="17"/>
      <c r="G10" s="17">
        <v>0.36481846287471897</v>
      </c>
      <c r="H10" s="17">
        <v>0.24540803963286301</v>
      </c>
      <c r="I10" s="17">
        <v>0.28236218636810101</v>
      </c>
      <c r="J10" s="17">
        <v>0.23847320004002101</v>
      </c>
      <c r="K10" s="17">
        <v>0.185507256655387</v>
      </c>
      <c r="L10" s="17">
        <v>4.2106115257669802E-2</v>
      </c>
      <c r="M10" s="17"/>
      <c r="N10" s="17">
        <v>0.21514165097929799</v>
      </c>
      <c r="O10" s="17">
        <v>0.21876028059170299</v>
      </c>
      <c r="P10" s="17">
        <v>0.24543233982794299</v>
      </c>
      <c r="Q10" s="17">
        <v>0.19580789046415301</v>
      </c>
      <c r="R10" s="17"/>
      <c r="S10" s="17">
        <v>0.28443808917167601</v>
      </c>
      <c r="T10" s="17">
        <v>0.14369355168574499</v>
      </c>
      <c r="U10" s="17">
        <v>0.26446413640683503</v>
      </c>
      <c r="V10" s="17">
        <v>0.23333696616955299</v>
      </c>
      <c r="W10" s="17">
        <v>0.25995498027784297</v>
      </c>
      <c r="X10" s="17">
        <v>0.29011827487914399</v>
      </c>
      <c r="Y10" s="17">
        <v>0.20637312667097199</v>
      </c>
      <c r="Z10" s="17">
        <v>8.0975647200014503E-2</v>
      </c>
      <c r="AA10" s="17">
        <v>0.198968544932804</v>
      </c>
      <c r="AB10" s="17">
        <v>9.9351942569448001E-2</v>
      </c>
      <c r="AC10" s="17">
        <v>0.242969224038699</v>
      </c>
      <c r="AD10" s="17">
        <v>0.192874052517959</v>
      </c>
      <c r="AE10" s="17"/>
      <c r="AF10" s="17">
        <v>0.16204045961490299</v>
      </c>
      <c r="AG10" s="17">
        <v>0.238189785163789</v>
      </c>
      <c r="AH10" s="17">
        <v>0.19484808002804299</v>
      </c>
      <c r="AI10" s="17"/>
      <c r="AJ10" s="17">
        <v>0.179468995634156</v>
      </c>
      <c r="AK10" s="17">
        <v>0.238094667710888</v>
      </c>
      <c r="AL10" s="17">
        <v>0.23586745931925299</v>
      </c>
      <c r="AM10" s="17">
        <v>0.192432649317854</v>
      </c>
      <c r="AN10" s="17">
        <v>0.192440973738533</v>
      </c>
      <c r="AO10" s="17"/>
      <c r="AP10" s="17">
        <v>0.19436424266623401</v>
      </c>
      <c r="AQ10" s="17">
        <v>0.25317143307940398</v>
      </c>
      <c r="AR10" s="17">
        <v>0.20291413266422301</v>
      </c>
      <c r="AS10" s="17"/>
      <c r="AT10" s="17">
        <v>0.15982653590816201</v>
      </c>
      <c r="AU10" s="17">
        <v>0.255044119628135</v>
      </c>
      <c r="AV10" s="17">
        <v>0.261828962390523</v>
      </c>
      <c r="AW10" s="17">
        <v>0.30896682806095499</v>
      </c>
      <c r="AX10" s="17">
        <v>0.216697732861792</v>
      </c>
      <c r="AY10" s="17">
        <v>0.21121492815655801</v>
      </c>
    </row>
    <row r="11" spans="2:51" x14ac:dyDescent="0.35">
      <c r="B11" s="18" t="s">
        <v>384</v>
      </c>
      <c r="C11" s="17">
        <v>0.27612687905179201</v>
      </c>
      <c r="D11" s="17">
        <v>0.31183894409614799</v>
      </c>
      <c r="E11" s="17">
        <v>0.24595464423511801</v>
      </c>
      <c r="F11" s="17"/>
      <c r="G11" s="17">
        <v>0.26913815896967203</v>
      </c>
      <c r="H11" s="17">
        <v>0.27697460333303903</v>
      </c>
      <c r="I11" s="17">
        <v>0.34380979629835001</v>
      </c>
      <c r="J11" s="17">
        <v>0.27275865009131101</v>
      </c>
      <c r="K11" s="17">
        <v>0.26966636256875198</v>
      </c>
      <c r="L11" s="17">
        <v>0.24391089650705999</v>
      </c>
      <c r="M11" s="17"/>
      <c r="N11" s="17">
        <v>0.24654977027295299</v>
      </c>
      <c r="O11" s="17">
        <v>0.28358909008919703</v>
      </c>
      <c r="P11" s="17">
        <v>0.299536331471283</v>
      </c>
      <c r="Q11" s="17">
        <v>0.26372157412443398</v>
      </c>
      <c r="R11" s="17"/>
      <c r="S11" s="17">
        <v>0.26162001720439898</v>
      </c>
      <c r="T11" s="17">
        <v>0.28187676227121</v>
      </c>
      <c r="U11" s="17">
        <v>0.28073513889943202</v>
      </c>
      <c r="V11" s="17">
        <v>0.210650640675484</v>
      </c>
      <c r="W11" s="17">
        <v>0.12972757424850501</v>
      </c>
      <c r="X11" s="17">
        <v>0.340333028668037</v>
      </c>
      <c r="Y11" s="17">
        <v>0.30358070897935402</v>
      </c>
      <c r="Z11" s="17">
        <v>0.31915262599437</v>
      </c>
      <c r="AA11" s="17">
        <v>0.26190572033536902</v>
      </c>
      <c r="AB11" s="17">
        <v>0.53618822616797401</v>
      </c>
      <c r="AC11" s="17">
        <v>0.17904452591689099</v>
      </c>
      <c r="AD11" s="17">
        <v>9.6309190239101297E-2</v>
      </c>
      <c r="AE11" s="17"/>
      <c r="AF11" s="17">
        <v>0.26423100100304803</v>
      </c>
      <c r="AG11" s="17">
        <v>0.28722593474492902</v>
      </c>
      <c r="AH11" s="17">
        <v>0.290750842478189</v>
      </c>
      <c r="AI11" s="17"/>
      <c r="AJ11" s="17">
        <v>0.244272138820982</v>
      </c>
      <c r="AK11" s="17">
        <v>0.31302235945385198</v>
      </c>
      <c r="AL11" s="17">
        <v>0.27787860078162901</v>
      </c>
      <c r="AM11" s="17">
        <v>0.167282193876785</v>
      </c>
      <c r="AN11" s="17">
        <v>0.316621313923581</v>
      </c>
      <c r="AO11" s="17"/>
      <c r="AP11" s="17">
        <v>0.23945665634999699</v>
      </c>
      <c r="AQ11" s="17">
        <v>0.28998195275983502</v>
      </c>
      <c r="AR11" s="17">
        <v>0.21334369159286501</v>
      </c>
      <c r="AS11" s="17"/>
      <c r="AT11" s="17">
        <v>0.24096622443311899</v>
      </c>
      <c r="AU11" s="17">
        <v>0.29598790055334301</v>
      </c>
      <c r="AV11" s="17">
        <v>0.32035284644124201</v>
      </c>
      <c r="AW11" s="17">
        <v>0.28130260875179097</v>
      </c>
      <c r="AX11" s="17">
        <v>0.28664733501427597</v>
      </c>
      <c r="AY11" s="17">
        <v>0.28356059432197001</v>
      </c>
    </row>
    <row r="12" spans="2:51" x14ac:dyDescent="0.35">
      <c r="B12" s="18" t="s">
        <v>385</v>
      </c>
      <c r="C12" s="17">
        <v>0.16968952430683901</v>
      </c>
      <c r="D12" s="17">
        <v>0.148627051522045</v>
      </c>
      <c r="E12" s="17">
        <v>0.18936366338771099</v>
      </c>
      <c r="F12" s="17"/>
      <c r="G12" s="17">
        <v>0.17788614636786501</v>
      </c>
      <c r="H12" s="17">
        <v>0.205703434219182</v>
      </c>
      <c r="I12" s="17">
        <v>0.118592799640967</v>
      </c>
      <c r="J12" s="17">
        <v>0.17053188534161101</v>
      </c>
      <c r="K12" s="17">
        <v>0.10371250255407399</v>
      </c>
      <c r="L12" s="17">
        <v>0.20947366591498401</v>
      </c>
      <c r="M12" s="17"/>
      <c r="N12" s="17">
        <v>0.20960350369349801</v>
      </c>
      <c r="O12" s="17">
        <v>0.14683643545227101</v>
      </c>
      <c r="P12" s="17">
        <v>0.114748206437095</v>
      </c>
      <c r="Q12" s="17">
        <v>0.20397593435101799</v>
      </c>
      <c r="R12" s="17"/>
      <c r="S12" s="17">
        <v>0.21413991095896101</v>
      </c>
      <c r="T12" s="17">
        <v>0.15384932210145</v>
      </c>
      <c r="U12" s="17">
        <v>0.112042853515883</v>
      </c>
      <c r="V12" s="17">
        <v>0.13947582728015201</v>
      </c>
      <c r="W12" s="17">
        <v>0.328134780188579</v>
      </c>
      <c r="X12" s="17">
        <v>0.177971982779663</v>
      </c>
      <c r="Y12" s="17">
        <v>0.16055254026025201</v>
      </c>
      <c r="Z12" s="17">
        <v>8.0087976691487303E-2</v>
      </c>
      <c r="AA12" s="17">
        <v>0.172705468299514</v>
      </c>
      <c r="AB12" s="17">
        <v>0.14719172703272501</v>
      </c>
      <c r="AC12" s="17">
        <v>0.14494236104525199</v>
      </c>
      <c r="AD12" s="17">
        <v>0.19558371597555199</v>
      </c>
      <c r="AE12" s="17"/>
      <c r="AF12" s="17">
        <v>0.17261669321677101</v>
      </c>
      <c r="AG12" s="17">
        <v>0.158311815075006</v>
      </c>
      <c r="AH12" s="17">
        <v>0.16463855600658001</v>
      </c>
      <c r="AI12" s="17"/>
      <c r="AJ12" s="17">
        <v>0.15895384549187</v>
      </c>
      <c r="AK12" s="17">
        <v>0.193391999421827</v>
      </c>
      <c r="AL12" s="17">
        <v>0.101697298824378</v>
      </c>
      <c r="AM12" s="17">
        <v>0.128453479662236</v>
      </c>
      <c r="AN12" s="17">
        <v>0.13423323607879101</v>
      </c>
      <c r="AO12" s="17"/>
      <c r="AP12" s="17">
        <v>0.174214801304512</v>
      </c>
      <c r="AQ12" s="17">
        <v>0.169541808496629</v>
      </c>
      <c r="AR12" s="17">
        <v>0.188944890587144</v>
      </c>
      <c r="AS12" s="17"/>
      <c r="AT12" s="17">
        <v>0.150314467533844</v>
      </c>
      <c r="AU12" s="17">
        <v>0.19627531470790099</v>
      </c>
      <c r="AV12" s="17">
        <v>0.196372742663175</v>
      </c>
      <c r="AW12" s="17">
        <v>6.5095785202035503E-2</v>
      </c>
      <c r="AX12" s="17">
        <v>0.19533387661578799</v>
      </c>
      <c r="AY12" s="17">
        <v>0.324668197430865</v>
      </c>
    </row>
    <row r="13" spans="2:51" x14ac:dyDescent="0.35">
      <c r="B13" s="18" t="s">
        <v>386</v>
      </c>
      <c r="C13" s="17">
        <v>0.220204827702319</v>
      </c>
      <c r="D13" s="17">
        <v>0.226856795703442</v>
      </c>
      <c r="E13" s="17">
        <v>0.212514004652822</v>
      </c>
      <c r="F13" s="17"/>
      <c r="G13" s="17">
        <v>3.01709295987297E-2</v>
      </c>
      <c r="H13" s="17">
        <v>7.93009192268984E-2</v>
      </c>
      <c r="I13" s="17">
        <v>0.121522900308126</v>
      </c>
      <c r="J13" s="17">
        <v>0.16351047500032201</v>
      </c>
      <c r="K13" s="17">
        <v>0.38852407804876099</v>
      </c>
      <c r="L13" s="17">
        <v>0.47595381800147701</v>
      </c>
      <c r="M13" s="17"/>
      <c r="N13" s="17">
        <v>0.21857045598942701</v>
      </c>
      <c r="O13" s="17">
        <v>0.22195622301170201</v>
      </c>
      <c r="P13" s="17">
        <v>0.217913763412525</v>
      </c>
      <c r="Q13" s="17">
        <v>0.22271710743898099</v>
      </c>
      <c r="R13" s="17"/>
      <c r="S13" s="17">
        <v>0.12315552583815299</v>
      </c>
      <c r="T13" s="17">
        <v>0.30200903171891402</v>
      </c>
      <c r="U13" s="17">
        <v>0.28011342584020099</v>
      </c>
      <c r="V13" s="17">
        <v>0.266092843632451</v>
      </c>
      <c r="W13" s="17">
        <v>0.18082062148450201</v>
      </c>
      <c r="X13" s="17">
        <v>7.4160520853206097E-2</v>
      </c>
      <c r="Y13" s="17">
        <v>0.26168123000493898</v>
      </c>
      <c r="Z13" s="17">
        <v>0.30386069704421897</v>
      </c>
      <c r="AA13" s="17">
        <v>0.21624932277151099</v>
      </c>
      <c r="AB13" s="17">
        <v>0.16947137545787899</v>
      </c>
      <c r="AC13" s="17">
        <v>0.21987875266146401</v>
      </c>
      <c r="AD13" s="17">
        <v>0.38477723918011802</v>
      </c>
      <c r="AE13" s="17"/>
      <c r="AF13" s="17">
        <v>0.32196755583782499</v>
      </c>
      <c r="AG13" s="17">
        <v>0.19597466516708401</v>
      </c>
      <c r="AH13" s="17">
        <v>0.162123137583775</v>
      </c>
      <c r="AI13" s="17"/>
      <c r="AJ13" s="17">
        <v>0.33692858425304201</v>
      </c>
      <c r="AK13" s="17">
        <v>0.12345604445523101</v>
      </c>
      <c r="AL13" s="17">
        <v>0.27391059417998098</v>
      </c>
      <c r="AM13" s="17">
        <v>0.25868483432737499</v>
      </c>
      <c r="AN13" s="17">
        <v>0.175314361430118</v>
      </c>
      <c r="AO13" s="17"/>
      <c r="AP13" s="17">
        <v>0.28243750246832899</v>
      </c>
      <c r="AQ13" s="17">
        <v>0.13664689100674099</v>
      </c>
      <c r="AR13" s="17">
        <v>0.29024616392753999</v>
      </c>
      <c r="AS13" s="17"/>
      <c r="AT13" s="17">
        <v>0.380475380288188</v>
      </c>
      <c r="AU13" s="17">
        <v>0.138153083450647</v>
      </c>
      <c r="AV13" s="17">
        <v>0.133345698239039</v>
      </c>
      <c r="AW13" s="17">
        <v>0.17512865198296301</v>
      </c>
      <c r="AX13" s="17">
        <v>0.138996156543195</v>
      </c>
      <c r="AY13" s="17">
        <v>0</v>
      </c>
    </row>
    <row r="14" spans="2:51" x14ac:dyDescent="0.35">
      <c r="B14" s="18" t="s">
        <v>72</v>
      </c>
      <c r="C14" s="17">
        <v>4.1407702109458898E-2</v>
      </c>
      <c r="D14" s="17">
        <v>2.6912862279205401E-2</v>
      </c>
      <c r="E14" s="17">
        <v>5.4521252257289599E-2</v>
      </c>
      <c r="F14" s="17"/>
      <c r="G14" s="17">
        <v>3.8728826820750697E-2</v>
      </c>
      <c r="H14" s="17">
        <v>5.6084192022458401E-2</v>
      </c>
      <c r="I14" s="17">
        <v>2.0543907280277801E-2</v>
      </c>
      <c r="J14" s="17">
        <v>6.8703538841625597E-2</v>
      </c>
      <c r="K14" s="17">
        <v>4.2981449958658401E-2</v>
      </c>
      <c r="L14" s="17">
        <v>2.02650203665906E-2</v>
      </c>
      <c r="M14" s="17"/>
      <c r="N14" s="17">
        <v>1.2385127856811E-2</v>
      </c>
      <c r="O14" s="17">
        <v>5.53122547171844E-2</v>
      </c>
      <c r="P14" s="17">
        <v>2.6471934904992701E-2</v>
      </c>
      <c r="Q14" s="17">
        <v>6.5416262235052397E-2</v>
      </c>
      <c r="R14" s="17"/>
      <c r="S14" s="17">
        <v>4.1451858275557002E-2</v>
      </c>
      <c r="T14" s="17">
        <v>1.96704158940538E-2</v>
      </c>
      <c r="U14" s="17">
        <v>3.0675050067322501E-2</v>
      </c>
      <c r="V14" s="17">
        <v>6.5759134664605395E-2</v>
      </c>
      <c r="W14" s="17">
        <v>2.4894143573701E-2</v>
      </c>
      <c r="X14" s="17">
        <v>3.6253287185330101E-2</v>
      </c>
      <c r="Y14" s="17">
        <v>1.56921165666448E-2</v>
      </c>
      <c r="Z14" s="17">
        <v>4.2651117636251602E-2</v>
      </c>
      <c r="AA14" s="17">
        <v>7.7345535438980401E-2</v>
      </c>
      <c r="AB14" s="17">
        <v>0</v>
      </c>
      <c r="AC14" s="17">
        <v>0.11058278167571101</v>
      </c>
      <c r="AD14" s="17">
        <v>6.7433706325676093E-2</v>
      </c>
      <c r="AE14" s="17"/>
      <c r="AF14" s="17">
        <v>3.10908114579742E-2</v>
      </c>
      <c r="AG14" s="17">
        <v>5.4927121783828699E-2</v>
      </c>
      <c r="AH14" s="17">
        <v>2.09232594532675E-2</v>
      </c>
      <c r="AI14" s="17"/>
      <c r="AJ14" s="17">
        <v>2.8372105180987001E-2</v>
      </c>
      <c r="AK14" s="17">
        <v>4.2467216373296597E-2</v>
      </c>
      <c r="AL14" s="17">
        <v>9.2418876666700497E-2</v>
      </c>
      <c r="AM14" s="17">
        <v>8.5125848555204303E-2</v>
      </c>
      <c r="AN14" s="17">
        <v>6.5888848387307006E-2</v>
      </c>
      <c r="AO14" s="17"/>
      <c r="AP14" s="17">
        <v>1.51228042290137E-2</v>
      </c>
      <c r="AQ14" s="17">
        <v>3.7739307455535498E-2</v>
      </c>
      <c r="AR14" s="17">
        <v>3.7720493962818201E-2</v>
      </c>
      <c r="AS14" s="17"/>
      <c r="AT14" s="17">
        <v>2.1134152186625899E-2</v>
      </c>
      <c r="AU14" s="17">
        <v>3.2324628246366199E-2</v>
      </c>
      <c r="AV14" s="17">
        <v>6.6970777020451705E-2</v>
      </c>
      <c r="AW14" s="17">
        <v>5.7543711650391703E-2</v>
      </c>
      <c r="AX14" s="17">
        <v>4.9421740520311397E-2</v>
      </c>
      <c r="AY14" s="17">
        <v>0.12075698455584299</v>
      </c>
    </row>
    <row r="15" spans="2:51" x14ac:dyDescent="0.35">
      <c r="B15" s="31" t="s">
        <v>387</v>
      </c>
      <c r="C15" s="20">
        <v>0.292571066829591</v>
      </c>
      <c r="D15" s="20">
        <v>0.28576434639915899</v>
      </c>
      <c r="E15" s="20">
        <v>0.29764643546705899</v>
      </c>
      <c r="F15" s="20"/>
      <c r="G15" s="20">
        <v>0.48407593824298201</v>
      </c>
      <c r="H15" s="20">
        <v>0.38193685119842302</v>
      </c>
      <c r="I15" s="20">
        <v>0.39553059647228</v>
      </c>
      <c r="J15" s="20">
        <v>0.32449545072512997</v>
      </c>
      <c r="K15" s="20">
        <v>0.19511560686975399</v>
      </c>
      <c r="L15" s="20">
        <v>5.0396599209888697E-2</v>
      </c>
      <c r="M15" s="20"/>
      <c r="N15" s="20">
        <v>0.31289114218731101</v>
      </c>
      <c r="O15" s="20">
        <v>0.29230599672964602</v>
      </c>
      <c r="P15" s="20">
        <v>0.34132976377410501</v>
      </c>
      <c r="Q15" s="20">
        <v>0.24416912185051501</v>
      </c>
      <c r="R15" s="20"/>
      <c r="S15" s="20">
        <v>0.35963268772293</v>
      </c>
      <c r="T15" s="20">
        <v>0.24259446801437301</v>
      </c>
      <c r="U15" s="20">
        <v>0.29643353167716102</v>
      </c>
      <c r="V15" s="20">
        <v>0.31802155374730701</v>
      </c>
      <c r="W15" s="20">
        <v>0.33642288050471197</v>
      </c>
      <c r="X15" s="20">
        <v>0.37128118051376402</v>
      </c>
      <c r="Y15" s="20">
        <v>0.258493404188811</v>
      </c>
      <c r="Z15" s="20">
        <v>0.25424758263367198</v>
      </c>
      <c r="AA15" s="20">
        <v>0.27179395315462701</v>
      </c>
      <c r="AB15" s="20">
        <v>0.14714867134142201</v>
      </c>
      <c r="AC15" s="20">
        <v>0.34555157870068198</v>
      </c>
      <c r="AD15" s="20">
        <v>0.25589614827955298</v>
      </c>
      <c r="AE15" s="20"/>
      <c r="AF15" s="20">
        <v>0.21009393848438199</v>
      </c>
      <c r="AG15" s="20">
        <v>0.30356046322915298</v>
      </c>
      <c r="AH15" s="20">
        <v>0.36156420447818899</v>
      </c>
      <c r="AI15" s="20"/>
      <c r="AJ15" s="20">
        <v>0.23147332625311901</v>
      </c>
      <c r="AK15" s="20">
        <v>0.32766238029579398</v>
      </c>
      <c r="AL15" s="20">
        <v>0.25409462954731199</v>
      </c>
      <c r="AM15" s="20">
        <v>0.36045364357839998</v>
      </c>
      <c r="AN15" s="20">
        <v>0.307942240180204</v>
      </c>
      <c r="AO15" s="20"/>
      <c r="AP15" s="20">
        <v>0.28876823564814802</v>
      </c>
      <c r="AQ15" s="20">
        <v>0.36609004028125902</v>
      </c>
      <c r="AR15" s="20">
        <v>0.26974475992963198</v>
      </c>
      <c r="AS15" s="20"/>
      <c r="AT15" s="20">
        <v>0.20710977555822299</v>
      </c>
      <c r="AU15" s="20">
        <v>0.33725907304174202</v>
      </c>
      <c r="AV15" s="20">
        <v>0.28295793563609301</v>
      </c>
      <c r="AW15" s="20">
        <v>0.42092924241281798</v>
      </c>
      <c r="AX15" s="20">
        <v>0.32960089130643</v>
      </c>
      <c r="AY15" s="20">
        <v>0.271014223691322</v>
      </c>
    </row>
    <row r="16" spans="2:51" x14ac:dyDescent="0.35">
      <c r="B16" s="18" t="s">
        <v>388</v>
      </c>
      <c r="C16" s="20">
        <v>0.38989435200915801</v>
      </c>
      <c r="D16" s="20">
        <v>0.375483847225487</v>
      </c>
      <c r="E16" s="20">
        <v>0.40187766804053299</v>
      </c>
      <c r="F16" s="20"/>
      <c r="G16" s="20">
        <v>0.20805707596659501</v>
      </c>
      <c r="H16" s="20">
        <v>0.28500435344607999</v>
      </c>
      <c r="I16" s="20">
        <v>0.24011569994909299</v>
      </c>
      <c r="J16" s="20">
        <v>0.33404236034193402</v>
      </c>
      <c r="K16" s="20">
        <v>0.49223658060283498</v>
      </c>
      <c r="L16" s="20">
        <v>0.68542748391646102</v>
      </c>
      <c r="M16" s="20"/>
      <c r="N16" s="20">
        <v>0.42817395968292499</v>
      </c>
      <c r="O16" s="20">
        <v>0.36879265846397202</v>
      </c>
      <c r="P16" s="20">
        <v>0.33266196984961999</v>
      </c>
      <c r="Q16" s="20">
        <v>0.42669304178999801</v>
      </c>
      <c r="R16" s="20"/>
      <c r="S16" s="20">
        <v>0.33729543679711399</v>
      </c>
      <c r="T16" s="20">
        <v>0.45585835382036399</v>
      </c>
      <c r="U16" s="20">
        <v>0.39215627935608399</v>
      </c>
      <c r="V16" s="20">
        <v>0.40556867091260401</v>
      </c>
      <c r="W16" s="20">
        <v>0.50895540167308195</v>
      </c>
      <c r="X16" s="20">
        <v>0.25213250363286899</v>
      </c>
      <c r="Y16" s="20">
        <v>0.42223377026519099</v>
      </c>
      <c r="Z16" s="20">
        <v>0.38394867373570601</v>
      </c>
      <c r="AA16" s="20">
        <v>0.38895479107102399</v>
      </c>
      <c r="AB16" s="20">
        <v>0.31666310249060398</v>
      </c>
      <c r="AC16" s="20">
        <v>0.36482111370671599</v>
      </c>
      <c r="AD16" s="20">
        <v>0.58036095515566999</v>
      </c>
      <c r="AE16" s="20"/>
      <c r="AF16" s="20">
        <v>0.49458424905459503</v>
      </c>
      <c r="AG16" s="20">
        <v>0.35428648024208897</v>
      </c>
      <c r="AH16" s="20">
        <v>0.32676169359035501</v>
      </c>
      <c r="AI16" s="20"/>
      <c r="AJ16" s="20">
        <v>0.49588242974491198</v>
      </c>
      <c r="AK16" s="20">
        <v>0.31684804387705801</v>
      </c>
      <c r="AL16" s="20">
        <v>0.37560789300435898</v>
      </c>
      <c r="AM16" s="20">
        <v>0.38713831398961102</v>
      </c>
      <c r="AN16" s="20">
        <v>0.30954759750890798</v>
      </c>
      <c r="AO16" s="20"/>
      <c r="AP16" s="20">
        <v>0.456652303772841</v>
      </c>
      <c r="AQ16" s="20">
        <v>0.30618869950337002</v>
      </c>
      <c r="AR16" s="20">
        <v>0.47919105451468402</v>
      </c>
      <c r="AS16" s="20"/>
      <c r="AT16" s="20">
        <v>0.53078984782203198</v>
      </c>
      <c r="AU16" s="20">
        <v>0.33442839815854802</v>
      </c>
      <c r="AV16" s="20">
        <v>0.32971844090221403</v>
      </c>
      <c r="AW16" s="20">
        <v>0.240224437184998</v>
      </c>
      <c r="AX16" s="20">
        <v>0.33433003315898302</v>
      </c>
      <c r="AY16" s="20">
        <v>0.324668197430865</v>
      </c>
    </row>
    <row r="17" spans="2:51" x14ac:dyDescent="0.35">
      <c r="B17" s="18" t="s">
        <v>86</v>
      </c>
      <c r="C17" s="21">
        <v>-9.7323285179567204E-2</v>
      </c>
      <c r="D17" s="21">
        <v>-8.9719500826327805E-2</v>
      </c>
      <c r="E17" s="21">
        <v>-0.104231232573474</v>
      </c>
      <c r="F17" s="21"/>
      <c r="G17" s="21">
        <v>0.276018862276387</v>
      </c>
      <c r="H17" s="21">
        <v>9.6932497752342403E-2</v>
      </c>
      <c r="I17" s="21">
        <v>0.15541489652318699</v>
      </c>
      <c r="J17" s="21">
        <v>-9.5469096168035398E-3</v>
      </c>
      <c r="K17" s="21">
        <v>-0.297120973733081</v>
      </c>
      <c r="L17" s="21">
        <v>-0.63503088470657199</v>
      </c>
      <c r="M17" s="21"/>
      <c r="N17" s="21">
        <v>-0.115282817495614</v>
      </c>
      <c r="O17" s="21">
        <v>-7.6486661734325806E-2</v>
      </c>
      <c r="P17" s="21">
        <v>8.6677939244852505E-3</v>
      </c>
      <c r="Q17" s="21">
        <v>-0.182523919939483</v>
      </c>
      <c r="R17" s="21"/>
      <c r="S17" s="21">
        <v>2.2337250925815101E-2</v>
      </c>
      <c r="T17" s="21">
        <v>-0.21326388580599101</v>
      </c>
      <c r="U17" s="21">
        <v>-9.5722747678922193E-2</v>
      </c>
      <c r="V17" s="21">
        <v>-8.7547117165296298E-2</v>
      </c>
      <c r="W17" s="21">
        <v>-0.17253252116836901</v>
      </c>
      <c r="X17" s="21">
        <v>0.119148676880895</v>
      </c>
      <c r="Y17" s="21">
        <v>-0.16374036607638001</v>
      </c>
      <c r="Z17" s="21">
        <v>-0.12970109110203401</v>
      </c>
      <c r="AA17" s="21">
        <v>-0.117160837916398</v>
      </c>
      <c r="AB17" s="21">
        <v>-0.16951443114918199</v>
      </c>
      <c r="AC17" s="21">
        <v>-1.9269535006033799E-2</v>
      </c>
      <c r="AD17" s="21">
        <v>-0.32446480687611701</v>
      </c>
      <c r="AE17" s="21"/>
      <c r="AF17" s="21">
        <v>-0.28449031057021301</v>
      </c>
      <c r="AG17" s="21">
        <v>-5.0726017012936601E-2</v>
      </c>
      <c r="AH17" s="21">
        <v>3.4802510887833399E-2</v>
      </c>
      <c r="AI17" s="21"/>
      <c r="AJ17" s="21">
        <v>-0.26440910349179297</v>
      </c>
      <c r="AK17" s="21">
        <v>1.0814336418736199E-2</v>
      </c>
      <c r="AL17" s="21">
        <v>-0.12151326345704699</v>
      </c>
      <c r="AM17" s="21">
        <v>-2.6684670411211399E-2</v>
      </c>
      <c r="AN17" s="21">
        <v>-1.60535732870459E-3</v>
      </c>
      <c r="AO17" s="21"/>
      <c r="AP17" s="21">
        <v>-0.167884068124693</v>
      </c>
      <c r="AQ17" s="21">
        <v>5.9901340777888903E-2</v>
      </c>
      <c r="AR17" s="21">
        <v>-0.20944629458505201</v>
      </c>
      <c r="AS17" s="21"/>
      <c r="AT17" s="21">
        <v>-0.32368007226380902</v>
      </c>
      <c r="AU17" s="21">
        <v>2.8306748831941099E-3</v>
      </c>
      <c r="AV17" s="21">
        <v>-4.6760505266120599E-2</v>
      </c>
      <c r="AW17" s="21">
        <v>0.18070480522782001</v>
      </c>
      <c r="AX17" s="21">
        <v>-4.7291418525531297E-3</v>
      </c>
      <c r="AY17" s="21">
        <v>-5.3653973739543802E-2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7.6045670641552807E-2</v>
      </c>
      <c r="D9" s="17">
        <v>6.6154106183251807E-2</v>
      </c>
      <c r="E9" s="17">
        <v>8.5264633613180402E-2</v>
      </c>
      <c r="F9" s="17"/>
      <c r="G9" s="17">
        <v>7.1044977819538599E-2</v>
      </c>
      <c r="H9" s="17">
        <v>0.117000892639244</v>
      </c>
      <c r="I9" s="17">
        <v>7.5266115786625801E-2</v>
      </c>
      <c r="J9" s="17">
        <v>8.1502606002367098E-2</v>
      </c>
      <c r="K9" s="17">
        <v>7.7908482358133094E-2</v>
      </c>
      <c r="L9" s="17">
        <v>3.9333189397509002E-2</v>
      </c>
      <c r="M9" s="17"/>
      <c r="N9" s="17">
        <v>7.2602295166786707E-2</v>
      </c>
      <c r="O9" s="17">
        <v>7.1965402495210107E-2</v>
      </c>
      <c r="P9" s="17">
        <v>7.8514328969914296E-2</v>
      </c>
      <c r="Q9" s="17">
        <v>8.3329584870037901E-2</v>
      </c>
      <c r="R9" s="17"/>
      <c r="S9" s="17">
        <v>4.6966800439072497E-2</v>
      </c>
      <c r="T9" s="17">
        <v>6.2173997883088902E-2</v>
      </c>
      <c r="U9" s="17">
        <v>4.5575275829326599E-2</v>
      </c>
      <c r="V9" s="17">
        <v>0.109287987261616</v>
      </c>
      <c r="W9" s="17">
        <v>7.6467900226869598E-2</v>
      </c>
      <c r="X9" s="17">
        <v>6.4600961048440306E-2</v>
      </c>
      <c r="Y9" s="17">
        <v>5.2269131152045997E-2</v>
      </c>
      <c r="Z9" s="17">
        <v>0.15203602658617699</v>
      </c>
      <c r="AA9" s="17">
        <v>0.12441658021619199</v>
      </c>
      <c r="AB9" s="17">
        <v>4.6974918382054601E-2</v>
      </c>
      <c r="AC9" s="17">
        <v>0.10198298174085101</v>
      </c>
      <c r="AD9" s="17">
        <v>0.128201849860865</v>
      </c>
      <c r="AE9" s="17"/>
      <c r="AF9" s="17">
        <v>6.6772917241143301E-2</v>
      </c>
      <c r="AG9" s="17">
        <v>7.8076147303258805E-2</v>
      </c>
      <c r="AH9" s="17">
        <v>9.2092279397945398E-2</v>
      </c>
      <c r="AI9" s="17"/>
      <c r="AJ9" s="17">
        <v>6.0350338999403397E-2</v>
      </c>
      <c r="AK9" s="17">
        <v>8.2686203901867095E-2</v>
      </c>
      <c r="AL9" s="17">
        <v>9.6447428647052996E-2</v>
      </c>
      <c r="AM9" s="17">
        <v>8.6784337940802106E-2</v>
      </c>
      <c r="AN9" s="17">
        <v>9.9070915642869906E-2</v>
      </c>
      <c r="AO9" s="17"/>
      <c r="AP9" s="17">
        <v>6.3365082055471006E-2</v>
      </c>
      <c r="AQ9" s="17">
        <v>0.108887356428464</v>
      </c>
      <c r="AR9" s="17">
        <v>0.103068602898262</v>
      </c>
      <c r="AS9" s="17"/>
      <c r="AT9" s="17">
        <v>8.3063959385093103E-2</v>
      </c>
      <c r="AU9" s="17">
        <v>5.0972300182257797E-2</v>
      </c>
      <c r="AV9" s="17">
        <v>0.113709505843308</v>
      </c>
      <c r="AW9" s="17">
        <v>0.124408130173979</v>
      </c>
      <c r="AX9" s="17">
        <v>6.8682065199241402E-2</v>
      </c>
      <c r="AY9" s="17">
        <v>0</v>
      </c>
    </row>
    <row r="10" spans="2:51" x14ac:dyDescent="0.35">
      <c r="B10" s="18" t="s">
        <v>383</v>
      </c>
      <c r="C10" s="17">
        <v>0.32200980282684599</v>
      </c>
      <c r="D10" s="17">
        <v>0.33800041445331303</v>
      </c>
      <c r="E10" s="17">
        <v>0.30699463408017402</v>
      </c>
      <c r="F10" s="17"/>
      <c r="G10" s="17">
        <v>0.31796523292579398</v>
      </c>
      <c r="H10" s="17">
        <v>0.28213378698931801</v>
      </c>
      <c r="I10" s="17">
        <v>0.38052756028207202</v>
      </c>
      <c r="J10" s="17">
        <v>0.33755259608753702</v>
      </c>
      <c r="K10" s="17">
        <v>0.35865429925432801</v>
      </c>
      <c r="L10" s="17">
        <v>0.283612995729846</v>
      </c>
      <c r="M10" s="17"/>
      <c r="N10" s="17">
        <v>0.36795256673726701</v>
      </c>
      <c r="O10" s="17">
        <v>0.31448001045790303</v>
      </c>
      <c r="P10" s="17">
        <v>0.28029540079455501</v>
      </c>
      <c r="Q10" s="17">
        <v>0.32880087420538201</v>
      </c>
      <c r="R10" s="17"/>
      <c r="S10" s="17">
        <v>0.39546910939198499</v>
      </c>
      <c r="T10" s="17">
        <v>0.298095738349965</v>
      </c>
      <c r="U10" s="17">
        <v>0.34287193870760901</v>
      </c>
      <c r="V10" s="17">
        <v>0.24638726610372899</v>
      </c>
      <c r="W10" s="17">
        <v>0.23120092162144601</v>
      </c>
      <c r="X10" s="17">
        <v>0.332427877127904</v>
      </c>
      <c r="Y10" s="17">
        <v>0.35016815676663299</v>
      </c>
      <c r="Z10" s="17">
        <v>0.27579236720224998</v>
      </c>
      <c r="AA10" s="17">
        <v>0.25635240437754098</v>
      </c>
      <c r="AB10" s="17">
        <v>0.428349835188442</v>
      </c>
      <c r="AC10" s="17">
        <v>0.337351970068341</v>
      </c>
      <c r="AD10" s="17">
        <v>0.35506152402123697</v>
      </c>
      <c r="AE10" s="17"/>
      <c r="AF10" s="17">
        <v>0.29502043890610602</v>
      </c>
      <c r="AG10" s="17">
        <v>0.35951098382316399</v>
      </c>
      <c r="AH10" s="17">
        <v>0.32914604894128302</v>
      </c>
      <c r="AI10" s="17"/>
      <c r="AJ10" s="17">
        <v>0.32399593995745901</v>
      </c>
      <c r="AK10" s="17">
        <v>0.32075519219715998</v>
      </c>
      <c r="AL10" s="17">
        <v>0.30726561913614298</v>
      </c>
      <c r="AM10" s="17">
        <v>0.292637626237778</v>
      </c>
      <c r="AN10" s="17">
        <v>0.29483145647131598</v>
      </c>
      <c r="AO10" s="17"/>
      <c r="AP10" s="17">
        <v>0.34576661110193002</v>
      </c>
      <c r="AQ10" s="17">
        <v>0.35034880792385698</v>
      </c>
      <c r="AR10" s="17">
        <v>0.397989672440829</v>
      </c>
      <c r="AS10" s="17"/>
      <c r="AT10" s="17">
        <v>0.32721606793710201</v>
      </c>
      <c r="AU10" s="17">
        <v>0.36827223206310999</v>
      </c>
      <c r="AV10" s="17">
        <v>0.26137154612206698</v>
      </c>
      <c r="AW10" s="17">
        <v>0.22951162585789101</v>
      </c>
      <c r="AX10" s="17">
        <v>0.304138017547396</v>
      </c>
      <c r="AY10" s="17">
        <v>0.41286729371221098</v>
      </c>
    </row>
    <row r="11" spans="2:51" x14ac:dyDescent="0.35">
      <c r="B11" s="18" t="s">
        <v>384</v>
      </c>
      <c r="C11" s="17">
        <v>0.27574323360719499</v>
      </c>
      <c r="D11" s="17">
        <v>0.30752297972402698</v>
      </c>
      <c r="E11" s="17">
        <v>0.24603859501672001</v>
      </c>
      <c r="F11" s="17"/>
      <c r="G11" s="17">
        <v>0.24528499146584801</v>
      </c>
      <c r="H11" s="17">
        <v>0.25025328445349998</v>
      </c>
      <c r="I11" s="17">
        <v>0.28021446708127401</v>
      </c>
      <c r="J11" s="17">
        <v>0.222667464088076</v>
      </c>
      <c r="K11" s="17">
        <v>0.27146874110346297</v>
      </c>
      <c r="L11" s="17">
        <v>0.36402792437646198</v>
      </c>
      <c r="M11" s="17"/>
      <c r="N11" s="17">
        <v>0.23313356478762501</v>
      </c>
      <c r="O11" s="17">
        <v>0.239778470788439</v>
      </c>
      <c r="P11" s="17">
        <v>0.316478233949328</v>
      </c>
      <c r="Q11" s="17">
        <v>0.31006115212042701</v>
      </c>
      <c r="R11" s="17"/>
      <c r="S11" s="17">
        <v>0.24899105430556501</v>
      </c>
      <c r="T11" s="17">
        <v>0.273768612319642</v>
      </c>
      <c r="U11" s="17">
        <v>0.371741963850031</v>
      </c>
      <c r="V11" s="17">
        <v>0.23853092978915399</v>
      </c>
      <c r="W11" s="17">
        <v>0.404524434658874</v>
      </c>
      <c r="X11" s="17">
        <v>0.29333594370424898</v>
      </c>
      <c r="Y11" s="17">
        <v>0.29693035975530802</v>
      </c>
      <c r="Z11" s="17">
        <v>0.22473708615236601</v>
      </c>
      <c r="AA11" s="17">
        <v>0.21680676511039701</v>
      </c>
      <c r="AB11" s="17">
        <v>0.25000422589291599</v>
      </c>
      <c r="AC11" s="17">
        <v>0.30320480024133301</v>
      </c>
      <c r="AD11" s="17">
        <v>0.18961012389259599</v>
      </c>
      <c r="AE11" s="17"/>
      <c r="AF11" s="17">
        <v>0.30245321670938402</v>
      </c>
      <c r="AG11" s="17">
        <v>0.24737763528878301</v>
      </c>
      <c r="AH11" s="17">
        <v>0.296695265606505</v>
      </c>
      <c r="AI11" s="17"/>
      <c r="AJ11" s="17">
        <v>0.30106059693064502</v>
      </c>
      <c r="AK11" s="17">
        <v>0.29279973600624798</v>
      </c>
      <c r="AL11" s="17">
        <v>0.243603596748597</v>
      </c>
      <c r="AM11" s="17">
        <v>0.167282193876785</v>
      </c>
      <c r="AN11" s="17">
        <v>0.23630971949514801</v>
      </c>
      <c r="AO11" s="17"/>
      <c r="AP11" s="17">
        <v>0.31336428853130699</v>
      </c>
      <c r="AQ11" s="17">
        <v>0.240885249629507</v>
      </c>
      <c r="AR11" s="17">
        <v>0.249967421228141</v>
      </c>
      <c r="AS11" s="17"/>
      <c r="AT11" s="17">
        <v>0.287437060130453</v>
      </c>
      <c r="AU11" s="17">
        <v>0.25744776392931701</v>
      </c>
      <c r="AV11" s="17">
        <v>0.25547878473667901</v>
      </c>
      <c r="AW11" s="17">
        <v>0.32508123850604698</v>
      </c>
      <c r="AX11" s="17">
        <v>0.25319146252694802</v>
      </c>
      <c r="AY11" s="17">
        <v>0.27482782106812398</v>
      </c>
    </row>
    <row r="12" spans="2:51" x14ac:dyDescent="0.35">
      <c r="B12" s="18" t="s">
        <v>385</v>
      </c>
      <c r="C12" s="17">
        <v>0.15094874358761901</v>
      </c>
      <c r="D12" s="17">
        <v>0.15530793195598599</v>
      </c>
      <c r="E12" s="17">
        <v>0.14792823381866599</v>
      </c>
      <c r="F12" s="17"/>
      <c r="G12" s="17">
        <v>0.19703639002680001</v>
      </c>
      <c r="H12" s="17">
        <v>0.19140251493916899</v>
      </c>
      <c r="I12" s="17">
        <v>7.9732630087520906E-2</v>
      </c>
      <c r="J12" s="17">
        <v>0.17672765590315101</v>
      </c>
      <c r="K12" s="17">
        <v>7.99025285257354E-2</v>
      </c>
      <c r="L12" s="17">
        <v>0.15508747041694801</v>
      </c>
      <c r="M12" s="17"/>
      <c r="N12" s="17">
        <v>0.17670104036673501</v>
      </c>
      <c r="O12" s="17">
        <v>0.20318967212076</v>
      </c>
      <c r="P12" s="17">
        <v>0.13712888607804299</v>
      </c>
      <c r="Q12" s="17">
        <v>9.2065390899916402E-2</v>
      </c>
      <c r="R12" s="17"/>
      <c r="S12" s="17">
        <v>0.200097503888504</v>
      </c>
      <c r="T12" s="17">
        <v>0.15343171541845699</v>
      </c>
      <c r="U12" s="17">
        <v>8.2409140256804805E-2</v>
      </c>
      <c r="V12" s="17">
        <v>0.175994475733911</v>
      </c>
      <c r="W12" s="17">
        <v>0.133037371714915</v>
      </c>
      <c r="X12" s="17">
        <v>0.13088389603143999</v>
      </c>
      <c r="Y12" s="17">
        <v>0.142605275776895</v>
      </c>
      <c r="Z12" s="17">
        <v>0.154287153947505</v>
      </c>
      <c r="AA12" s="17">
        <v>0.18325375342837899</v>
      </c>
      <c r="AB12" s="17">
        <v>0.20249118366174601</v>
      </c>
      <c r="AC12" s="17">
        <v>3.5715605898456099E-2</v>
      </c>
      <c r="AD12" s="17">
        <v>6.3545330834757996E-2</v>
      </c>
      <c r="AE12" s="17"/>
      <c r="AF12" s="17">
        <v>0.140856412011066</v>
      </c>
      <c r="AG12" s="17">
        <v>0.154311049895692</v>
      </c>
      <c r="AH12" s="17">
        <v>0.11263450065167301</v>
      </c>
      <c r="AI12" s="17"/>
      <c r="AJ12" s="17">
        <v>0.16007878951264501</v>
      </c>
      <c r="AK12" s="17">
        <v>0.15036998668736801</v>
      </c>
      <c r="AL12" s="17">
        <v>0.15359741128277599</v>
      </c>
      <c r="AM12" s="17">
        <v>0.11024382716664</v>
      </c>
      <c r="AN12" s="17">
        <v>9.0950278186262307E-2</v>
      </c>
      <c r="AO12" s="17"/>
      <c r="AP12" s="17">
        <v>0.156005206348616</v>
      </c>
      <c r="AQ12" s="17">
        <v>0.15359672636552599</v>
      </c>
      <c r="AR12" s="17">
        <v>0.16807867481997801</v>
      </c>
      <c r="AS12" s="17"/>
      <c r="AT12" s="17">
        <v>0.15366574275803599</v>
      </c>
      <c r="AU12" s="17">
        <v>0.15671279440045199</v>
      </c>
      <c r="AV12" s="17">
        <v>7.8795724414976606E-2</v>
      </c>
      <c r="AW12" s="17">
        <v>0.12349191364319199</v>
      </c>
      <c r="AX12" s="17">
        <v>0.196124707378727</v>
      </c>
      <c r="AY12" s="17">
        <v>6.7235788196599006E-2</v>
      </c>
    </row>
    <row r="13" spans="2:51" x14ac:dyDescent="0.35">
      <c r="B13" s="18" t="s">
        <v>386</v>
      </c>
      <c r="C13" s="17">
        <v>0.118248921198489</v>
      </c>
      <c r="D13" s="17">
        <v>8.7025733547222997E-2</v>
      </c>
      <c r="E13" s="17">
        <v>0.146660844920419</v>
      </c>
      <c r="F13" s="17"/>
      <c r="G13" s="17">
        <v>6.07251882367481E-2</v>
      </c>
      <c r="H13" s="17">
        <v>6.9380754163519506E-2</v>
      </c>
      <c r="I13" s="17">
        <v>0.142284816714422</v>
      </c>
      <c r="J13" s="17">
        <v>0.13555519379391801</v>
      </c>
      <c r="K13" s="17">
        <v>0.189500730776094</v>
      </c>
      <c r="L13" s="17">
        <v>0.123617624825324</v>
      </c>
      <c r="M13" s="17"/>
      <c r="N13" s="17">
        <v>0.12858426103485801</v>
      </c>
      <c r="O13" s="17">
        <v>0.10206457149062299</v>
      </c>
      <c r="P13" s="17">
        <v>0.145218748844299</v>
      </c>
      <c r="Q13" s="17">
        <v>9.6204157378029606E-2</v>
      </c>
      <c r="R13" s="17"/>
      <c r="S13" s="17">
        <v>6.6589711170598295E-2</v>
      </c>
      <c r="T13" s="17">
        <v>0.15786365267562399</v>
      </c>
      <c r="U13" s="17">
        <v>0.12672663128890599</v>
      </c>
      <c r="V13" s="17">
        <v>0.149554716430742</v>
      </c>
      <c r="W13" s="17">
        <v>5.1607881642570998E-2</v>
      </c>
      <c r="X13" s="17">
        <v>9.5245558807512898E-2</v>
      </c>
      <c r="Y13" s="17">
        <v>0.13952032146391299</v>
      </c>
      <c r="Z13" s="17">
        <v>0.15049624847545101</v>
      </c>
      <c r="AA13" s="17">
        <v>0.14085906916042801</v>
      </c>
      <c r="AB13" s="17">
        <v>7.2179836874842696E-2</v>
      </c>
      <c r="AC13" s="17">
        <v>0.14379771134489999</v>
      </c>
      <c r="AD13" s="17">
        <v>0.13036779698988199</v>
      </c>
      <c r="AE13" s="17"/>
      <c r="AF13" s="17">
        <v>0.15703110692022201</v>
      </c>
      <c r="AG13" s="17">
        <v>0.10007928640880499</v>
      </c>
      <c r="AH13" s="17">
        <v>0.13542246960980101</v>
      </c>
      <c r="AI13" s="17"/>
      <c r="AJ13" s="17">
        <v>0.12610283996069499</v>
      </c>
      <c r="AK13" s="17">
        <v>8.6348932701043199E-2</v>
      </c>
      <c r="AL13" s="17">
        <v>0.18029449164543701</v>
      </c>
      <c r="AM13" s="17">
        <v>0.25792616622279102</v>
      </c>
      <c r="AN13" s="17">
        <v>0.16356294618209499</v>
      </c>
      <c r="AO13" s="17"/>
      <c r="AP13" s="17">
        <v>8.3213896064143297E-2</v>
      </c>
      <c r="AQ13" s="17">
        <v>0.107941618736864</v>
      </c>
      <c r="AR13" s="17">
        <v>8.0895628612790205E-2</v>
      </c>
      <c r="AS13" s="17"/>
      <c r="AT13" s="17">
        <v>0.123159805228965</v>
      </c>
      <c r="AU13" s="17">
        <v>0.12192145105221699</v>
      </c>
      <c r="AV13" s="17">
        <v>0.17911827556754101</v>
      </c>
      <c r="AW13" s="17">
        <v>0.123856787401546</v>
      </c>
      <c r="AX13" s="17">
        <v>0.11139238948288301</v>
      </c>
      <c r="AY13" s="17">
        <v>0</v>
      </c>
    </row>
    <row r="14" spans="2:51" x14ac:dyDescent="0.35">
      <c r="B14" s="18" t="s">
        <v>72</v>
      </c>
      <c r="C14" s="17">
        <v>5.7003628138298103E-2</v>
      </c>
      <c r="D14" s="17">
        <v>4.5988834136198697E-2</v>
      </c>
      <c r="E14" s="17">
        <v>6.7113058550840099E-2</v>
      </c>
      <c r="F14" s="17"/>
      <c r="G14" s="17">
        <v>0.107943219525271</v>
      </c>
      <c r="H14" s="17">
        <v>8.9828766815251093E-2</v>
      </c>
      <c r="I14" s="17">
        <v>4.1974410048085498E-2</v>
      </c>
      <c r="J14" s="17">
        <v>4.5994484124950698E-2</v>
      </c>
      <c r="K14" s="17">
        <v>2.25652179822462E-2</v>
      </c>
      <c r="L14" s="17">
        <v>3.4320795253910998E-2</v>
      </c>
      <c r="M14" s="17"/>
      <c r="N14" s="17">
        <v>2.1026271906728601E-2</v>
      </c>
      <c r="O14" s="17">
        <v>6.8521872647065302E-2</v>
      </c>
      <c r="P14" s="17">
        <v>4.2364401363861E-2</v>
      </c>
      <c r="Q14" s="17">
        <v>8.9538840526207197E-2</v>
      </c>
      <c r="R14" s="17"/>
      <c r="S14" s="17">
        <v>4.1885820804276101E-2</v>
      </c>
      <c r="T14" s="17">
        <v>5.4666283353222898E-2</v>
      </c>
      <c r="U14" s="17">
        <v>3.0675050067322501E-2</v>
      </c>
      <c r="V14" s="17">
        <v>8.0244624680846699E-2</v>
      </c>
      <c r="W14" s="17">
        <v>0.103161490135325</v>
      </c>
      <c r="X14" s="17">
        <v>8.3505763280454198E-2</v>
      </c>
      <c r="Y14" s="17">
        <v>1.8506755085204898E-2</v>
      </c>
      <c r="Z14" s="17">
        <v>4.2651117636251602E-2</v>
      </c>
      <c r="AA14" s="17">
        <v>7.83114277070628E-2</v>
      </c>
      <c r="AB14" s="17">
        <v>0</v>
      </c>
      <c r="AC14" s="17">
        <v>7.79469307061188E-2</v>
      </c>
      <c r="AD14" s="17">
        <v>0.133213374400661</v>
      </c>
      <c r="AE14" s="17"/>
      <c r="AF14" s="17">
        <v>3.78659082120789E-2</v>
      </c>
      <c r="AG14" s="17">
        <v>6.0644897280298003E-2</v>
      </c>
      <c r="AH14" s="17">
        <v>3.4009435792792898E-2</v>
      </c>
      <c r="AI14" s="17"/>
      <c r="AJ14" s="17">
        <v>2.8411494639152299E-2</v>
      </c>
      <c r="AK14" s="17">
        <v>6.7039948506312896E-2</v>
      </c>
      <c r="AL14" s="17">
        <v>1.8791452539994102E-2</v>
      </c>
      <c r="AM14" s="17">
        <v>8.5125848555204303E-2</v>
      </c>
      <c r="AN14" s="17">
        <v>0.115274684022308</v>
      </c>
      <c r="AO14" s="17"/>
      <c r="AP14" s="17">
        <v>3.8284915898533098E-2</v>
      </c>
      <c r="AQ14" s="17">
        <v>3.8340240915781303E-2</v>
      </c>
      <c r="AR14" s="17">
        <v>0</v>
      </c>
      <c r="AS14" s="17"/>
      <c r="AT14" s="17">
        <v>2.54573645603502E-2</v>
      </c>
      <c r="AU14" s="17">
        <v>4.46734583726466E-2</v>
      </c>
      <c r="AV14" s="17">
        <v>0.111526163315428</v>
      </c>
      <c r="AW14" s="17">
        <v>7.3650304417345006E-2</v>
      </c>
      <c r="AX14" s="17">
        <v>6.6471357864804806E-2</v>
      </c>
      <c r="AY14" s="17">
        <v>0.24506909702306501</v>
      </c>
    </row>
    <row r="15" spans="2:51" x14ac:dyDescent="0.35">
      <c r="B15" s="31" t="s">
        <v>387</v>
      </c>
      <c r="C15" s="20">
        <v>0.39805547346839798</v>
      </c>
      <c r="D15" s="20">
        <v>0.40415452063656498</v>
      </c>
      <c r="E15" s="20">
        <v>0.39225926769335401</v>
      </c>
      <c r="F15" s="20"/>
      <c r="G15" s="20">
        <v>0.38901021074533199</v>
      </c>
      <c r="H15" s="20">
        <v>0.39913467962856097</v>
      </c>
      <c r="I15" s="20">
        <v>0.45579367606869797</v>
      </c>
      <c r="J15" s="20">
        <v>0.41905520208990499</v>
      </c>
      <c r="K15" s="20">
        <v>0.43656278161246098</v>
      </c>
      <c r="L15" s="20">
        <v>0.32294618512735501</v>
      </c>
      <c r="M15" s="20"/>
      <c r="N15" s="20">
        <v>0.44055486190405402</v>
      </c>
      <c r="O15" s="20">
        <v>0.38644541295311302</v>
      </c>
      <c r="P15" s="20">
        <v>0.35880972976446901</v>
      </c>
      <c r="Q15" s="20">
        <v>0.41213045907542001</v>
      </c>
      <c r="R15" s="20"/>
      <c r="S15" s="20">
        <v>0.44243590983105702</v>
      </c>
      <c r="T15" s="20">
        <v>0.36026973623305403</v>
      </c>
      <c r="U15" s="20">
        <v>0.38844721453693598</v>
      </c>
      <c r="V15" s="20">
        <v>0.355675253365345</v>
      </c>
      <c r="W15" s="20">
        <v>0.30766882184831501</v>
      </c>
      <c r="X15" s="20">
        <v>0.39702883817634399</v>
      </c>
      <c r="Y15" s="20">
        <v>0.402437287918679</v>
      </c>
      <c r="Z15" s="20">
        <v>0.42782839378842702</v>
      </c>
      <c r="AA15" s="20">
        <v>0.38076898459373298</v>
      </c>
      <c r="AB15" s="20">
        <v>0.47532475357049597</v>
      </c>
      <c r="AC15" s="20">
        <v>0.43933495180919202</v>
      </c>
      <c r="AD15" s="20">
        <v>0.483263373882103</v>
      </c>
      <c r="AE15" s="20"/>
      <c r="AF15" s="20">
        <v>0.361793356147249</v>
      </c>
      <c r="AG15" s="20">
        <v>0.437587131126422</v>
      </c>
      <c r="AH15" s="20">
        <v>0.42123832833922797</v>
      </c>
      <c r="AI15" s="20"/>
      <c r="AJ15" s="20">
        <v>0.38434627895686202</v>
      </c>
      <c r="AK15" s="20">
        <v>0.40344139609902702</v>
      </c>
      <c r="AL15" s="20">
        <v>0.403713047783196</v>
      </c>
      <c r="AM15" s="20">
        <v>0.37942196417857998</v>
      </c>
      <c r="AN15" s="20">
        <v>0.393902372114185</v>
      </c>
      <c r="AO15" s="20"/>
      <c r="AP15" s="20">
        <v>0.409131693157401</v>
      </c>
      <c r="AQ15" s="20">
        <v>0.45923616435232101</v>
      </c>
      <c r="AR15" s="20">
        <v>0.50105827533908998</v>
      </c>
      <c r="AS15" s="20"/>
      <c r="AT15" s="20">
        <v>0.41028002732219498</v>
      </c>
      <c r="AU15" s="20">
        <v>0.41924453224536701</v>
      </c>
      <c r="AV15" s="20">
        <v>0.375081051965375</v>
      </c>
      <c r="AW15" s="20">
        <v>0.35391975603186998</v>
      </c>
      <c r="AX15" s="20">
        <v>0.37282008274663703</v>
      </c>
      <c r="AY15" s="20">
        <v>0.41286729371221098</v>
      </c>
    </row>
    <row r="16" spans="2:51" x14ac:dyDescent="0.35">
      <c r="B16" s="18" t="s">
        <v>388</v>
      </c>
      <c r="C16" s="20">
        <v>0.26919766478610802</v>
      </c>
      <c r="D16" s="20">
        <v>0.24233366550320901</v>
      </c>
      <c r="E16" s="20">
        <v>0.29458907873908502</v>
      </c>
      <c r="F16" s="20"/>
      <c r="G16" s="20">
        <v>0.25776157826354801</v>
      </c>
      <c r="H16" s="20">
        <v>0.26078326910268801</v>
      </c>
      <c r="I16" s="20">
        <v>0.22201744680194299</v>
      </c>
      <c r="J16" s="20">
        <v>0.31228284969706899</v>
      </c>
      <c r="K16" s="20">
        <v>0.26940325930183001</v>
      </c>
      <c r="L16" s="20">
        <v>0.27870509524227199</v>
      </c>
      <c r="M16" s="20"/>
      <c r="N16" s="20">
        <v>0.30528530140159299</v>
      </c>
      <c r="O16" s="20">
        <v>0.30525424361138298</v>
      </c>
      <c r="P16" s="20">
        <v>0.28234763492234199</v>
      </c>
      <c r="Q16" s="20">
        <v>0.18826954827794601</v>
      </c>
      <c r="R16" s="20"/>
      <c r="S16" s="20">
        <v>0.26668721505910198</v>
      </c>
      <c r="T16" s="20">
        <v>0.31129536809408098</v>
      </c>
      <c r="U16" s="20">
        <v>0.20913577154571</v>
      </c>
      <c r="V16" s="20">
        <v>0.325549192164654</v>
      </c>
      <c r="W16" s="20">
        <v>0.18464525335748599</v>
      </c>
      <c r="X16" s="20">
        <v>0.226129454838953</v>
      </c>
      <c r="Y16" s="20">
        <v>0.28212559724080799</v>
      </c>
      <c r="Z16" s="20">
        <v>0.30478340242295598</v>
      </c>
      <c r="AA16" s="20">
        <v>0.32411282258880703</v>
      </c>
      <c r="AB16" s="20">
        <v>0.27467102053658798</v>
      </c>
      <c r="AC16" s="20">
        <v>0.17951331724335601</v>
      </c>
      <c r="AD16" s="20">
        <v>0.19391312782464001</v>
      </c>
      <c r="AE16" s="20"/>
      <c r="AF16" s="20">
        <v>0.29788751893128801</v>
      </c>
      <c r="AG16" s="20">
        <v>0.25439033630449698</v>
      </c>
      <c r="AH16" s="20">
        <v>0.248056970261474</v>
      </c>
      <c r="AI16" s="20"/>
      <c r="AJ16" s="20">
        <v>0.28618162947334003</v>
      </c>
      <c r="AK16" s="20">
        <v>0.236718919388412</v>
      </c>
      <c r="AL16" s="20">
        <v>0.33389190292821302</v>
      </c>
      <c r="AM16" s="20">
        <v>0.36816999338943002</v>
      </c>
      <c r="AN16" s="20">
        <v>0.25451322436835799</v>
      </c>
      <c r="AO16" s="20"/>
      <c r="AP16" s="20">
        <v>0.23921910241275901</v>
      </c>
      <c r="AQ16" s="20">
        <v>0.26153834510238999</v>
      </c>
      <c r="AR16" s="20">
        <v>0.248974303432769</v>
      </c>
      <c r="AS16" s="20"/>
      <c r="AT16" s="20">
        <v>0.27682554798700199</v>
      </c>
      <c r="AU16" s="20">
        <v>0.27863424545266902</v>
      </c>
      <c r="AV16" s="20">
        <v>0.25791399998251702</v>
      </c>
      <c r="AW16" s="20">
        <v>0.247348701044738</v>
      </c>
      <c r="AX16" s="20">
        <v>0.30751709686161</v>
      </c>
      <c r="AY16" s="20">
        <v>6.7235788196599006E-2</v>
      </c>
    </row>
    <row r="17" spans="2:51" x14ac:dyDescent="0.35">
      <c r="B17" s="18" t="s">
        <v>86</v>
      </c>
      <c r="C17" s="21">
        <v>0.12885780868228999</v>
      </c>
      <c r="D17" s="21">
        <v>0.16182085513335701</v>
      </c>
      <c r="E17" s="21">
        <v>9.7670188954269502E-2</v>
      </c>
      <c r="F17" s="21"/>
      <c r="G17" s="21">
        <v>0.13124863248178401</v>
      </c>
      <c r="H17" s="21">
        <v>0.13835141052587299</v>
      </c>
      <c r="I17" s="21">
        <v>0.23377622926675501</v>
      </c>
      <c r="J17" s="21">
        <v>0.106772352392836</v>
      </c>
      <c r="K17" s="21">
        <v>0.167159522310631</v>
      </c>
      <c r="L17" s="21">
        <v>4.42410898850834E-2</v>
      </c>
      <c r="M17" s="21"/>
      <c r="N17" s="21">
        <v>0.135269560502461</v>
      </c>
      <c r="O17" s="21">
        <v>8.1191169341729805E-2</v>
      </c>
      <c r="P17" s="21">
        <v>7.6462094842126599E-2</v>
      </c>
      <c r="Q17" s="21">
        <v>0.223860910797474</v>
      </c>
      <c r="R17" s="21"/>
      <c r="S17" s="21">
        <v>0.17574869477195501</v>
      </c>
      <c r="T17" s="21">
        <v>4.89743681389729E-2</v>
      </c>
      <c r="U17" s="21">
        <v>0.17931144299122501</v>
      </c>
      <c r="V17" s="21">
        <v>3.01260612006913E-2</v>
      </c>
      <c r="W17" s="21">
        <v>0.123023568490829</v>
      </c>
      <c r="X17" s="21">
        <v>0.17089938333739199</v>
      </c>
      <c r="Y17" s="21">
        <v>0.12031169067787099</v>
      </c>
      <c r="Z17" s="21">
        <v>0.12304499136547099</v>
      </c>
      <c r="AA17" s="21">
        <v>5.6656162004926E-2</v>
      </c>
      <c r="AB17" s="21">
        <v>0.20065373303390799</v>
      </c>
      <c r="AC17" s="21">
        <v>0.25982163456583701</v>
      </c>
      <c r="AD17" s="21">
        <v>0.28935024605746301</v>
      </c>
      <c r="AE17" s="21"/>
      <c r="AF17" s="21">
        <v>6.3905837215960895E-2</v>
      </c>
      <c r="AG17" s="21">
        <v>0.183196794821926</v>
      </c>
      <c r="AH17" s="21">
        <v>0.17318135807775401</v>
      </c>
      <c r="AI17" s="21"/>
      <c r="AJ17" s="21">
        <v>9.8164649483522007E-2</v>
      </c>
      <c r="AK17" s="21">
        <v>0.16672247671061599</v>
      </c>
      <c r="AL17" s="21">
        <v>6.98211448549826E-2</v>
      </c>
      <c r="AM17" s="21">
        <v>1.12519707891502E-2</v>
      </c>
      <c r="AN17" s="21">
        <v>0.139389147745828</v>
      </c>
      <c r="AO17" s="21"/>
      <c r="AP17" s="21">
        <v>0.16991259074464199</v>
      </c>
      <c r="AQ17" s="21">
        <v>0.19769781924993099</v>
      </c>
      <c r="AR17" s="21">
        <v>0.25208397190632198</v>
      </c>
      <c r="AS17" s="21"/>
      <c r="AT17" s="21">
        <v>0.133454479335193</v>
      </c>
      <c r="AU17" s="21">
        <v>0.14061028679269799</v>
      </c>
      <c r="AV17" s="21">
        <v>0.117167051982858</v>
      </c>
      <c r="AW17" s="21">
        <v>0.106571054987132</v>
      </c>
      <c r="AX17" s="21">
        <v>6.5302985885027406E-2</v>
      </c>
      <c r="AY17" s="21">
        <v>0.345631505515612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3.9578088293731897E-2</v>
      </c>
      <c r="D9" s="17">
        <v>3.7887499570457298E-2</v>
      </c>
      <c r="E9" s="17">
        <v>4.1303911592234697E-2</v>
      </c>
      <c r="F9" s="17"/>
      <c r="G9" s="17">
        <v>0.10174871187144301</v>
      </c>
      <c r="H9" s="17">
        <v>4.6497478252524503E-2</v>
      </c>
      <c r="I9" s="17">
        <v>6.3750600974967001E-2</v>
      </c>
      <c r="J9" s="17">
        <v>3.93721169975845E-2</v>
      </c>
      <c r="K9" s="17">
        <v>0</v>
      </c>
      <c r="L9" s="17">
        <v>0</v>
      </c>
      <c r="M9" s="17"/>
      <c r="N9" s="17">
        <v>4.4941244613965099E-2</v>
      </c>
      <c r="O9" s="17">
        <v>3.4275465585381998E-2</v>
      </c>
      <c r="P9" s="17">
        <v>3.7012551595135897E-2</v>
      </c>
      <c r="Q9" s="17">
        <v>4.3711060698448503E-2</v>
      </c>
      <c r="R9" s="17"/>
      <c r="S9" s="17">
        <v>2.7331350219683598E-2</v>
      </c>
      <c r="T9" s="17">
        <v>4.0886230949930998E-2</v>
      </c>
      <c r="U9" s="17">
        <v>3.2189938750473199E-2</v>
      </c>
      <c r="V9" s="17">
        <v>1.3353139990011999E-2</v>
      </c>
      <c r="W9" s="17">
        <v>7.6467900226869598E-2</v>
      </c>
      <c r="X9" s="17">
        <v>6.5394055729736403E-2</v>
      </c>
      <c r="Y9" s="17">
        <v>3.5534179879638798E-2</v>
      </c>
      <c r="Z9" s="17">
        <v>3.9857873719902001E-2</v>
      </c>
      <c r="AA9" s="17">
        <v>5.9079077930216502E-2</v>
      </c>
      <c r="AB9" s="17">
        <v>2.35122446609238E-2</v>
      </c>
      <c r="AC9" s="17">
        <v>6.4566595417730299E-2</v>
      </c>
      <c r="AD9" s="17">
        <v>0</v>
      </c>
      <c r="AE9" s="17"/>
      <c r="AF9" s="17">
        <v>2.1753249112107201E-2</v>
      </c>
      <c r="AG9" s="17">
        <v>4.2630724564007599E-2</v>
      </c>
      <c r="AH9" s="17">
        <v>6.8967680583503499E-2</v>
      </c>
      <c r="AI9" s="17"/>
      <c r="AJ9" s="17">
        <v>2.4094115001243501E-2</v>
      </c>
      <c r="AK9" s="17">
        <v>6.2016827755804201E-2</v>
      </c>
      <c r="AL9" s="17">
        <v>5.9143934662883202E-2</v>
      </c>
      <c r="AM9" s="17">
        <v>0</v>
      </c>
      <c r="AN9" s="17">
        <v>3.1695450676059403E-2</v>
      </c>
      <c r="AO9" s="17"/>
      <c r="AP9" s="17">
        <v>4.3742662200062302E-2</v>
      </c>
      <c r="AQ9" s="17">
        <v>5.37665121295961E-2</v>
      </c>
      <c r="AR9" s="17">
        <v>6.20365481494436E-2</v>
      </c>
      <c r="AS9" s="17"/>
      <c r="AT9" s="17">
        <v>3.8552751190918999E-2</v>
      </c>
      <c r="AU9" s="17">
        <v>2.54395771454454E-2</v>
      </c>
      <c r="AV9" s="17">
        <v>5.00159940521962E-2</v>
      </c>
      <c r="AW9" s="17">
        <v>1.43334896890295E-2</v>
      </c>
      <c r="AX9" s="17">
        <v>5.1299018905791603E-2</v>
      </c>
      <c r="AY9" s="17">
        <v>6.0686971365393201E-2</v>
      </c>
    </row>
    <row r="10" spans="2:51" x14ac:dyDescent="0.35">
      <c r="B10" s="18" t="s">
        <v>383</v>
      </c>
      <c r="C10" s="17">
        <v>0.162919367164369</v>
      </c>
      <c r="D10" s="17">
        <v>0.165165496245197</v>
      </c>
      <c r="E10" s="17">
        <v>0.16184408215416601</v>
      </c>
      <c r="F10" s="17"/>
      <c r="G10" s="17">
        <v>0.235267509757072</v>
      </c>
      <c r="H10" s="17">
        <v>0.18033107294169901</v>
      </c>
      <c r="I10" s="17">
        <v>0.18555653088003701</v>
      </c>
      <c r="J10" s="17">
        <v>0.12504370575944601</v>
      </c>
      <c r="K10" s="17">
        <v>0.16793422615561401</v>
      </c>
      <c r="L10" s="17">
        <v>0.1098552264928</v>
      </c>
      <c r="M10" s="17"/>
      <c r="N10" s="17">
        <v>0.192390577523911</v>
      </c>
      <c r="O10" s="17">
        <v>0.16719910078210801</v>
      </c>
      <c r="P10" s="17">
        <v>0.169842136319273</v>
      </c>
      <c r="Q10" s="17">
        <v>0.13278549102876999</v>
      </c>
      <c r="R10" s="17"/>
      <c r="S10" s="17">
        <v>0.20763359804378301</v>
      </c>
      <c r="T10" s="17">
        <v>0.14151417324370499</v>
      </c>
      <c r="U10" s="17">
        <v>0.15377324469261899</v>
      </c>
      <c r="V10" s="17">
        <v>0.18654273558287501</v>
      </c>
      <c r="W10" s="17">
        <v>7.6390733301633498E-2</v>
      </c>
      <c r="X10" s="17">
        <v>0.124944584643604</v>
      </c>
      <c r="Y10" s="17">
        <v>0.10429898350767999</v>
      </c>
      <c r="Z10" s="17">
        <v>0.292212504045822</v>
      </c>
      <c r="AA10" s="17">
        <v>0.16554630357011099</v>
      </c>
      <c r="AB10" s="17">
        <v>0.17294531644060501</v>
      </c>
      <c r="AC10" s="17">
        <v>0.26508754213775898</v>
      </c>
      <c r="AD10" s="17">
        <v>6.1959758939038899E-2</v>
      </c>
      <c r="AE10" s="17"/>
      <c r="AF10" s="17">
        <v>0.14260939953594801</v>
      </c>
      <c r="AG10" s="17">
        <v>0.15674128235896101</v>
      </c>
      <c r="AH10" s="17">
        <v>0.20389883752710999</v>
      </c>
      <c r="AI10" s="17"/>
      <c r="AJ10" s="17">
        <v>0.16701813532302501</v>
      </c>
      <c r="AK10" s="17">
        <v>0.174150847921059</v>
      </c>
      <c r="AL10" s="17">
        <v>0.125189158011695</v>
      </c>
      <c r="AM10" s="17">
        <v>0.210448804086564</v>
      </c>
      <c r="AN10" s="17">
        <v>0.18205832188236401</v>
      </c>
      <c r="AO10" s="17"/>
      <c r="AP10" s="17">
        <v>0.18941661621012201</v>
      </c>
      <c r="AQ10" s="17">
        <v>0.19174107482896699</v>
      </c>
      <c r="AR10" s="17">
        <v>0.21485237246275499</v>
      </c>
      <c r="AS10" s="17"/>
      <c r="AT10" s="17">
        <v>0.13999228643342901</v>
      </c>
      <c r="AU10" s="17">
        <v>0.15339133532174501</v>
      </c>
      <c r="AV10" s="17">
        <v>0.20441253771502799</v>
      </c>
      <c r="AW10" s="17">
        <v>0.14920778574134499</v>
      </c>
      <c r="AX10" s="17">
        <v>0.18998341621915901</v>
      </c>
      <c r="AY10" s="17">
        <v>0.128857269047048</v>
      </c>
    </row>
    <row r="11" spans="2:51" x14ac:dyDescent="0.35">
      <c r="B11" s="18" t="s">
        <v>384</v>
      </c>
      <c r="C11" s="17">
        <v>0.28990799950430002</v>
      </c>
      <c r="D11" s="17">
        <v>0.318734722520432</v>
      </c>
      <c r="E11" s="17">
        <v>0.26028139634707598</v>
      </c>
      <c r="F11" s="17"/>
      <c r="G11" s="17">
        <v>0.29061925198405802</v>
      </c>
      <c r="H11" s="17">
        <v>0.29210127938926</v>
      </c>
      <c r="I11" s="17">
        <v>0.32523484632928001</v>
      </c>
      <c r="J11" s="17">
        <v>0.27220760126913801</v>
      </c>
      <c r="K11" s="17">
        <v>0.31763787009928302</v>
      </c>
      <c r="L11" s="17">
        <v>0.26103779427922302</v>
      </c>
      <c r="M11" s="17"/>
      <c r="N11" s="17">
        <v>0.244362013597682</v>
      </c>
      <c r="O11" s="17">
        <v>0.323817854932406</v>
      </c>
      <c r="P11" s="17">
        <v>0.27032630667131302</v>
      </c>
      <c r="Q11" s="17">
        <v>0.30004633249441498</v>
      </c>
      <c r="R11" s="17"/>
      <c r="S11" s="17">
        <v>0.26142846275416098</v>
      </c>
      <c r="T11" s="17">
        <v>0.34026540067668898</v>
      </c>
      <c r="U11" s="17">
        <v>0.223283487610687</v>
      </c>
      <c r="V11" s="17">
        <v>0.24094178331313701</v>
      </c>
      <c r="W11" s="17">
        <v>0.241031549646786</v>
      </c>
      <c r="X11" s="17">
        <v>0.32778653145417103</v>
      </c>
      <c r="Y11" s="17">
        <v>0.38143374020716397</v>
      </c>
      <c r="Z11" s="17">
        <v>0.242321140029021</v>
      </c>
      <c r="AA11" s="17">
        <v>0.27614175661745699</v>
      </c>
      <c r="AB11" s="17">
        <v>0.33435632384901798</v>
      </c>
      <c r="AC11" s="17">
        <v>0.31595309167563801</v>
      </c>
      <c r="AD11" s="17">
        <v>0.25973268355948098</v>
      </c>
      <c r="AE11" s="17"/>
      <c r="AF11" s="17">
        <v>0.256020709016194</v>
      </c>
      <c r="AG11" s="17">
        <v>0.32992862829416703</v>
      </c>
      <c r="AH11" s="17">
        <v>0.27910781681929903</v>
      </c>
      <c r="AI11" s="17"/>
      <c r="AJ11" s="17">
        <v>0.22229309692607899</v>
      </c>
      <c r="AK11" s="17">
        <v>0.37157796352157202</v>
      </c>
      <c r="AL11" s="17">
        <v>0.30090120659186298</v>
      </c>
      <c r="AM11" s="17">
        <v>0.335788953053066</v>
      </c>
      <c r="AN11" s="17">
        <v>0.28645057034890897</v>
      </c>
      <c r="AO11" s="17"/>
      <c r="AP11" s="17">
        <v>0.25140105960127102</v>
      </c>
      <c r="AQ11" s="17">
        <v>0.33631390477866402</v>
      </c>
      <c r="AR11" s="17">
        <v>0.309174656829384</v>
      </c>
      <c r="AS11" s="17"/>
      <c r="AT11" s="17">
        <v>0.27700121525316601</v>
      </c>
      <c r="AU11" s="17">
        <v>0.35446972820195899</v>
      </c>
      <c r="AV11" s="17">
        <v>0.226002199838405</v>
      </c>
      <c r="AW11" s="17">
        <v>0.32419420274216698</v>
      </c>
      <c r="AX11" s="17">
        <v>0.24306860528664001</v>
      </c>
      <c r="AY11" s="17">
        <v>0.34735841077265101</v>
      </c>
    </row>
    <row r="12" spans="2:51" x14ac:dyDescent="0.35">
      <c r="B12" s="18" t="s">
        <v>385</v>
      </c>
      <c r="C12" s="17">
        <v>0.235276822003604</v>
      </c>
      <c r="D12" s="17">
        <v>0.22281534076841999</v>
      </c>
      <c r="E12" s="17">
        <v>0.24767902255831301</v>
      </c>
      <c r="F12" s="17"/>
      <c r="G12" s="17">
        <v>0.19300273141785801</v>
      </c>
      <c r="H12" s="17">
        <v>0.24797145435694601</v>
      </c>
      <c r="I12" s="17">
        <v>0.227090318126659</v>
      </c>
      <c r="J12" s="17">
        <v>0.25251418073582899</v>
      </c>
      <c r="K12" s="17">
        <v>0.16517311197808601</v>
      </c>
      <c r="L12" s="17">
        <v>0.29258874844882399</v>
      </c>
      <c r="M12" s="17"/>
      <c r="N12" s="17">
        <v>0.329689181443101</v>
      </c>
      <c r="O12" s="17">
        <v>0.23616790682778399</v>
      </c>
      <c r="P12" s="17">
        <v>0.19195532743726501</v>
      </c>
      <c r="Q12" s="17">
        <v>0.197190947626074</v>
      </c>
      <c r="R12" s="17"/>
      <c r="S12" s="17">
        <v>0.27477334941131298</v>
      </c>
      <c r="T12" s="17">
        <v>0.169998938895697</v>
      </c>
      <c r="U12" s="17">
        <v>0.25596414076914797</v>
      </c>
      <c r="V12" s="17">
        <v>0.215030760421904</v>
      </c>
      <c r="W12" s="17">
        <v>0.29147512763025402</v>
      </c>
      <c r="X12" s="17">
        <v>0.26937691355719601</v>
      </c>
      <c r="Y12" s="17">
        <v>0.200362562734796</v>
      </c>
      <c r="Z12" s="17">
        <v>0.15627856045518701</v>
      </c>
      <c r="AA12" s="17">
        <v>0.264944081480399</v>
      </c>
      <c r="AB12" s="17">
        <v>0.29945198153998998</v>
      </c>
      <c r="AC12" s="17">
        <v>0.111101378033374</v>
      </c>
      <c r="AD12" s="17">
        <v>0.290895930293326</v>
      </c>
      <c r="AE12" s="17"/>
      <c r="AF12" s="17">
        <v>0.22966525473653401</v>
      </c>
      <c r="AG12" s="17">
        <v>0.23210450267862801</v>
      </c>
      <c r="AH12" s="17">
        <v>0.22897042672406501</v>
      </c>
      <c r="AI12" s="17"/>
      <c r="AJ12" s="17">
        <v>0.28202756280489499</v>
      </c>
      <c r="AK12" s="17">
        <v>0.19726197826966299</v>
      </c>
      <c r="AL12" s="17">
        <v>0.186294606027226</v>
      </c>
      <c r="AM12" s="17">
        <v>0</v>
      </c>
      <c r="AN12" s="17">
        <v>0.16699615519253</v>
      </c>
      <c r="AO12" s="17"/>
      <c r="AP12" s="17">
        <v>0.28159655464705202</v>
      </c>
      <c r="AQ12" s="17">
        <v>0.20535539349121501</v>
      </c>
      <c r="AR12" s="17">
        <v>0.14757832231079501</v>
      </c>
      <c r="AS12" s="17"/>
      <c r="AT12" s="17">
        <v>0.24571226988792699</v>
      </c>
      <c r="AU12" s="17">
        <v>0.26944277971420399</v>
      </c>
      <c r="AV12" s="17">
        <v>0.226222359700301</v>
      </c>
      <c r="AW12" s="17">
        <v>0.20768981452083299</v>
      </c>
      <c r="AX12" s="17">
        <v>0.22826650163398399</v>
      </c>
      <c r="AY12" s="17">
        <v>0.12456966694971899</v>
      </c>
    </row>
    <row r="13" spans="2:51" x14ac:dyDescent="0.35">
      <c r="B13" s="18" t="s">
        <v>386</v>
      </c>
      <c r="C13" s="17">
        <v>0.217192354976529</v>
      </c>
      <c r="D13" s="17">
        <v>0.21196222315161301</v>
      </c>
      <c r="E13" s="17">
        <v>0.22306686042218499</v>
      </c>
      <c r="F13" s="17"/>
      <c r="G13" s="17">
        <v>0.10878586472108499</v>
      </c>
      <c r="H13" s="17">
        <v>0.12906089666580201</v>
      </c>
      <c r="I13" s="17">
        <v>0.166711202227695</v>
      </c>
      <c r="J13" s="17">
        <v>0.249392327310344</v>
      </c>
      <c r="K13" s="17">
        <v>0.28623787678198798</v>
      </c>
      <c r="L13" s="17">
        <v>0.32976010211579798</v>
      </c>
      <c r="M13" s="17"/>
      <c r="N13" s="17">
        <v>0.180565629377613</v>
      </c>
      <c r="O13" s="17">
        <v>0.17985081822583801</v>
      </c>
      <c r="P13" s="17">
        <v>0.26233882320638502</v>
      </c>
      <c r="Q13" s="17">
        <v>0.24431589024272099</v>
      </c>
      <c r="R13" s="17"/>
      <c r="S13" s="17">
        <v>0.19654447167420899</v>
      </c>
      <c r="T13" s="17">
        <v>0.26747527656472803</v>
      </c>
      <c r="U13" s="17">
        <v>0.24990170210863699</v>
      </c>
      <c r="V13" s="17">
        <v>0.26455658221474299</v>
      </c>
      <c r="W13" s="17">
        <v>0.28974054562075602</v>
      </c>
      <c r="X13" s="17">
        <v>0.109591861316681</v>
      </c>
      <c r="Y13" s="17">
        <v>0.24280160651454</v>
      </c>
      <c r="Z13" s="17">
        <v>0.26932992175006798</v>
      </c>
      <c r="AA13" s="17">
        <v>0.15597735269475499</v>
      </c>
      <c r="AB13" s="17">
        <v>0.16973413350946301</v>
      </c>
      <c r="AC13" s="17">
        <v>0.13270861105978801</v>
      </c>
      <c r="AD13" s="17">
        <v>0.31997792088247801</v>
      </c>
      <c r="AE13" s="17"/>
      <c r="AF13" s="17">
        <v>0.30076566375189201</v>
      </c>
      <c r="AG13" s="17">
        <v>0.18162931870249699</v>
      </c>
      <c r="AH13" s="17">
        <v>0.18272794300253001</v>
      </c>
      <c r="AI13" s="17"/>
      <c r="AJ13" s="17">
        <v>0.270285979948167</v>
      </c>
      <c r="AK13" s="17">
        <v>0.139750074953883</v>
      </c>
      <c r="AL13" s="17">
        <v>0.253401213198376</v>
      </c>
      <c r="AM13" s="17">
        <v>0.36863639430516498</v>
      </c>
      <c r="AN13" s="17">
        <v>0.244398676992472</v>
      </c>
      <c r="AO13" s="17"/>
      <c r="AP13" s="17">
        <v>0.21235458293342899</v>
      </c>
      <c r="AQ13" s="17">
        <v>0.17106961896685399</v>
      </c>
      <c r="AR13" s="17">
        <v>0.247187104999819</v>
      </c>
      <c r="AS13" s="17"/>
      <c r="AT13" s="17">
        <v>0.27653762962672501</v>
      </c>
      <c r="AU13" s="17">
        <v>0.14144259224233299</v>
      </c>
      <c r="AV13" s="17">
        <v>0.226376131673619</v>
      </c>
      <c r="AW13" s="17">
        <v>0.231146446030458</v>
      </c>
      <c r="AX13" s="17">
        <v>0.22525379959518901</v>
      </c>
      <c r="AY13" s="17">
        <v>6.7235788196599006E-2</v>
      </c>
    </row>
    <row r="14" spans="2:51" x14ac:dyDescent="0.35">
      <c r="B14" s="18" t="s">
        <v>72</v>
      </c>
      <c r="C14" s="17">
        <v>5.5125368057466997E-2</v>
      </c>
      <c r="D14" s="17">
        <v>4.3434717743880302E-2</v>
      </c>
      <c r="E14" s="17">
        <v>6.5824726926024701E-2</v>
      </c>
      <c r="F14" s="17"/>
      <c r="G14" s="17">
        <v>7.0575930248484006E-2</v>
      </c>
      <c r="H14" s="17">
        <v>0.104037818393767</v>
      </c>
      <c r="I14" s="17">
        <v>3.1656501461361598E-2</v>
      </c>
      <c r="J14" s="17">
        <v>6.1470067927659598E-2</v>
      </c>
      <c r="K14" s="17">
        <v>6.3016914985028802E-2</v>
      </c>
      <c r="L14" s="17">
        <v>6.7581286633553103E-3</v>
      </c>
      <c r="M14" s="17"/>
      <c r="N14" s="17">
        <v>8.0513534437285806E-3</v>
      </c>
      <c r="O14" s="17">
        <v>5.8688853646482401E-2</v>
      </c>
      <c r="P14" s="17">
        <v>6.8524854770628807E-2</v>
      </c>
      <c r="Q14" s="17">
        <v>8.19502779095721E-2</v>
      </c>
      <c r="R14" s="17"/>
      <c r="S14" s="17">
        <v>3.2288767896852102E-2</v>
      </c>
      <c r="T14" s="17">
        <v>3.98599796692495E-2</v>
      </c>
      <c r="U14" s="17">
        <v>8.48874860684352E-2</v>
      </c>
      <c r="V14" s="17">
        <v>7.9574998477329004E-2</v>
      </c>
      <c r="W14" s="17">
        <v>2.4894143573701E-2</v>
      </c>
      <c r="X14" s="17">
        <v>0.10290605329861199</v>
      </c>
      <c r="Y14" s="17">
        <v>3.55689271561812E-2</v>
      </c>
      <c r="Z14" s="17">
        <v>0</v>
      </c>
      <c r="AA14" s="17">
        <v>7.83114277070628E-2</v>
      </c>
      <c r="AB14" s="17">
        <v>0</v>
      </c>
      <c r="AC14" s="17">
        <v>0.11058278167571101</v>
      </c>
      <c r="AD14" s="17">
        <v>6.7433706325676093E-2</v>
      </c>
      <c r="AE14" s="17"/>
      <c r="AF14" s="17">
        <v>4.9185723847326099E-2</v>
      </c>
      <c r="AG14" s="17">
        <v>5.6965543401739101E-2</v>
      </c>
      <c r="AH14" s="17">
        <v>3.6327295343492903E-2</v>
      </c>
      <c r="AI14" s="17"/>
      <c r="AJ14" s="17">
        <v>3.4281109996591098E-2</v>
      </c>
      <c r="AK14" s="17">
        <v>5.5242307578019102E-2</v>
      </c>
      <c r="AL14" s="17">
        <v>7.5069881507957306E-2</v>
      </c>
      <c r="AM14" s="17">
        <v>8.5125848555204303E-2</v>
      </c>
      <c r="AN14" s="17">
        <v>8.8400824907665501E-2</v>
      </c>
      <c r="AO14" s="17"/>
      <c r="AP14" s="17">
        <v>2.1488524408063099E-2</v>
      </c>
      <c r="AQ14" s="17">
        <v>4.1753495804703E-2</v>
      </c>
      <c r="AR14" s="17">
        <v>1.9170995247802799E-2</v>
      </c>
      <c r="AS14" s="17"/>
      <c r="AT14" s="17">
        <v>2.22038476078345E-2</v>
      </c>
      <c r="AU14" s="17">
        <v>5.5813987374313499E-2</v>
      </c>
      <c r="AV14" s="17">
        <v>6.6970777020451705E-2</v>
      </c>
      <c r="AW14" s="17">
        <v>7.34282612761675E-2</v>
      </c>
      <c r="AX14" s="17">
        <v>6.2128658359236297E-2</v>
      </c>
      <c r="AY14" s="17">
        <v>0.27129189366858902</v>
      </c>
    </row>
    <row r="15" spans="2:51" x14ac:dyDescent="0.35">
      <c r="B15" s="31" t="s">
        <v>387</v>
      </c>
      <c r="C15" s="20">
        <v>0.20249745545810099</v>
      </c>
      <c r="D15" s="20">
        <v>0.203052995815654</v>
      </c>
      <c r="E15" s="20">
        <v>0.203147993746401</v>
      </c>
      <c r="F15" s="20"/>
      <c r="G15" s="20">
        <v>0.33701622162851502</v>
      </c>
      <c r="H15" s="20">
        <v>0.22682855119422399</v>
      </c>
      <c r="I15" s="20">
        <v>0.249307131855004</v>
      </c>
      <c r="J15" s="20">
        <v>0.16441582275703001</v>
      </c>
      <c r="K15" s="20">
        <v>0.16793422615561401</v>
      </c>
      <c r="L15" s="20">
        <v>0.1098552264928</v>
      </c>
      <c r="M15" s="20"/>
      <c r="N15" s="20">
        <v>0.23733182213787599</v>
      </c>
      <c r="O15" s="20">
        <v>0.20147456636749</v>
      </c>
      <c r="P15" s="20">
        <v>0.206854687914408</v>
      </c>
      <c r="Q15" s="20">
        <v>0.17649655172721801</v>
      </c>
      <c r="R15" s="20"/>
      <c r="S15" s="20">
        <v>0.23496494826346601</v>
      </c>
      <c r="T15" s="20">
        <v>0.18240040419363601</v>
      </c>
      <c r="U15" s="20">
        <v>0.18596318344309301</v>
      </c>
      <c r="V15" s="20">
        <v>0.19989587557288699</v>
      </c>
      <c r="W15" s="20">
        <v>0.15285863352850301</v>
      </c>
      <c r="X15" s="20">
        <v>0.19033864037334</v>
      </c>
      <c r="Y15" s="20">
        <v>0.13983316338731899</v>
      </c>
      <c r="Z15" s="20">
        <v>0.33207037776572401</v>
      </c>
      <c r="AA15" s="20">
        <v>0.22462538150032699</v>
      </c>
      <c r="AB15" s="20">
        <v>0.19645756110152901</v>
      </c>
      <c r="AC15" s="20">
        <v>0.329654137555489</v>
      </c>
      <c r="AD15" s="20">
        <v>6.1959758939038899E-2</v>
      </c>
      <c r="AE15" s="20"/>
      <c r="AF15" s="20">
        <v>0.164362648648055</v>
      </c>
      <c r="AG15" s="20">
        <v>0.199372006922969</v>
      </c>
      <c r="AH15" s="20">
        <v>0.27286651811061402</v>
      </c>
      <c r="AI15" s="20"/>
      <c r="AJ15" s="20">
        <v>0.19111225032426901</v>
      </c>
      <c r="AK15" s="20">
        <v>0.236167675676863</v>
      </c>
      <c r="AL15" s="20">
        <v>0.18433309267457801</v>
      </c>
      <c r="AM15" s="20">
        <v>0.210448804086564</v>
      </c>
      <c r="AN15" s="20">
        <v>0.21375377255842401</v>
      </c>
      <c r="AO15" s="20"/>
      <c r="AP15" s="20">
        <v>0.233159278410184</v>
      </c>
      <c r="AQ15" s="20">
        <v>0.24550758695856301</v>
      </c>
      <c r="AR15" s="20">
        <v>0.276888920612199</v>
      </c>
      <c r="AS15" s="20"/>
      <c r="AT15" s="20">
        <v>0.17854503762434801</v>
      </c>
      <c r="AU15" s="20">
        <v>0.17883091246718999</v>
      </c>
      <c r="AV15" s="20">
        <v>0.25442853176722402</v>
      </c>
      <c r="AW15" s="20">
        <v>0.163541275430374</v>
      </c>
      <c r="AX15" s="20">
        <v>0.24128243512495101</v>
      </c>
      <c r="AY15" s="20">
        <v>0.189544240412441</v>
      </c>
    </row>
    <row r="16" spans="2:51" x14ac:dyDescent="0.35">
      <c r="B16" s="18" t="s">
        <v>388</v>
      </c>
      <c r="C16" s="20">
        <v>0.452469176980132</v>
      </c>
      <c r="D16" s="20">
        <v>0.43477756392003297</v>
      </c>
      <c r="E16" s="20">
        <v>0.47074588298049802</v>
      </c>
      <c r="F16" s="20"/>
      <c r="G16" s="20">
        <v>0.30178859613894299</v>
      </c>
      <c r="H16" s="20">
        <v>0.37703235102274901</v>
      </c>
      <c r="I16" s="20">
        <v>0.39380152035435401</v>
      </c>
      <c r="J16" s="20">
        <v>0.50190650804617298</v>
      </c>
      <c r="K16" s="20">
        <v>0.45141098876007402</v>
      </c>
      <c r="L16" s="20">
        <v>0.62234885056462197</v>
      </c>
      <c r="M16" s="20"/>
      <c r="N16" s="20">
        <v>0.510254810820714</v>
      </c>
      <c r="O16" s="20">
        <v>0.41601872505362197</v>
      </c>
      <c r="P16" s="20">
        <v>0.45429415064364997</v>
      </c>
      <c r="Q16" s="20">
        <v>0.44150683786879502</v>
      </c>
      <c r="R16" s="20"/>
      <c r="S16" s="20">
        <v>0.471317821085521</v>
      </c>
      <c r="T16" s="20">
        <v>0.43747421546042597</v>
      </c>
      <c r="U16" s="20">
        <v>0.50586584287778502</v>
      </c>
      <c r="V16" s="20">
        <v>0.47958734263664698</v>
      </c>
      <c r="W16" s="20">
        <v>0.58121567325100998</v>
      </c>
      <c r="X16" s="20">
        <v>0.37896877487387698</v>
      </c>
      <c r="Y16" s="20">
        <v>0.44316416924933499</v>
      </c>
      <c r="Z16" s="20">
        <v>0.42560848220525499</v>
      </c>
      <c r="AA16" s="20">
        <v>0.42092143417515399</v>
      </c>
      <c r="AB16" s="20">
        <v>0.46918611504945301</v>
      </c>
      <c r="AC16" s="20">
        <v>0.24380998909316201</v>
      </c>
      <c r="AD16" s="20">
        <v>0.61087385117580395</v>
      </c>
      <c r="AE16" s="20"/>
      <c r="AF16" s="20">
        <v>0.53043091848842505</v>
      </c>
      <c r="AG16" s="20">
        <v>0.41373382138112502</v>
      </c>
      <c r="AH16" s="20">
        <v>0.41169836972659501</v>
      </c>
      <c r="AI16" s="20"/>
      <c r="AJ16" s="20">
        <v>0.55231354275306199</v>
      </c>
      <c r="AK16" s="20">
        <v>0.33701205322354599</v>
      </c>
      <c r="AL16" s="20">
        <v>0.43969581922560202</v>
      </c>
      <c r="AM16" s="20">
        <v>0.36863639430516498</v>
      </c>
      <c r="AN16" s="20">
        <v>0.411394832185002</v>
      </c>
      <c r="AO16" s="20"/>
      <c r="AP16" s="20">
        <v>0.49395113758048198</v>
      </c>
      <c r="AQ16" s="20">
        <v>0.37642501245806897</v>
      </c>
      <c r="AR16" s="20">
        <v>0.39476542731061398</v>
      </c>
      <c r="AS16" s="20"/>
      <c r="AT16" s="20">
        <v>0.52224989951465195</v>
      </c>
      <c r="AU16" s="20">
        <v>0.41088537195653702</v>
      </c>
      <c r="AV16" s="20">
        <v>0.452598491373919</v>
      </c>
      <c r="AW16" s="20">
        <v>0.43883626055129099</v>
      </c>
      <c r="AX16" s="20">
        <v>0.45352030122917297</v>
      </c>
      <c r="AY16" s="20">
        <v>0.191805455146318</v>
      </c>
    </row>
    <row r="17" spans="2:51" x14ac:dyDescent="0.35">
      <c r="B17" s="18" t="s">
        <v>86</v>
      </c>
      <c r="C17" s="21">
        <v>-0.24997172152203101</v>
      </c>
      <c r="D17" s="21">
        <v>-0.231724568104379</v>
      </c>
      <c r="E17" s="21">
        <v>-0.267597889234097</v>
      </c>
      <c r="F17" s="21"/>
      <c r="G17" s="21">
        <v>3.5227625489571701E-2</v>
      </c>
      <c r="H17" s="21">
        <v>-0.150203799828525</v>
      </c>
      <c r="I17" s="21">
        <v>-0.14449438849935001</v>
      </c>
      <c r="J17" s="21">
        <v>-0.337490685289142</v>
      </c>
      <c r="K17" s="21">
        <v>-0.28347676260445998</v>
      </c>
      <c r="L17" s="21">
        <v>-0.51249362407182197</v>
      </c>
      <c r="M17" s="21"/>
      <c r="N17" s="21">
        <v>-0.27292298868283799</v>
      </c>
      <c r="O17" s="21">
        <v>-0.214544158686133</v>
      </c>
      <c r="P17" s="21">
        <v>-0.247439462729242</v>
      </c>
      <c r="Q17" s="21">
        <v>-0.26501028614157701</v>
      </c>
      <c r="R17" s="21"/>
      <c r="S17" s="21">
        <v>-0.236352872822055</v>
      </c>
      <c r="T17" s="21">
        <v>-0.25507381126679002</v>
      </c>
      <c r="U17" s="21">
        <v>-0.31990265943469298</v>
      </c>
      <c r="V17" s="21">
        <v>-0.27969146706376002</v>
      </c>
      <c r="W17" s="21">
        <v>-0.42835703972250699</v>
      </c>
      <c r="X17" s="21">
        <v>-0.18863013450053701</v>
      </c>
      <c r="Y17" s="21">
        <v>-0.303331005862016</v>
      </c>
      <c r="Z17" s="21">
        <v>-9.3538104439530603E-2</v>
      </c>
      <c r="AA17" s="21">
        <v>-0.196296052674827</v>
      </c>
      <c r="AB17" s="21">
        <v>-0.272728553947925</v>
      </c>
      <c r="AC17" s="21">
        <v>8.5844148462327199E-2</v>
      </c>
      <c r="AD17" s="21">
        <v>-0.54891409223676502</v>
      </c>
      <c r="AE17" s="21"/>
      <c r="AF17" s="21">
        <v>-0.366068269840371</v>
      </c>
      <c r="AG17" s="21">
        <v>-0.214361814458156</v>
      </c>
      <c r="AH17" s="21">
        <v>-0.13883185161598099</v>
      </c>
      <c r="AI17" s="21"/>
      <c r="AJ17" s="21">
        <v>-0.36120129242879301</v>
      </c>
      <c r="AK17" s="21">
        <v>-0.100844377546683</v>
      </c>
      <c r="AL17" s="21">
        <v>-0.25536272655102399</v>
      </c>
      <c r="AM17" s="21">
        <v>-0.15818759021860199</v>
      </c>
      <c r="AN17" s="21">
        <v>-0.19764105962657799</v>
      </c>
      <c r="AO17" s="21"/>
      <c r="AP17" s="21">
        <v>-0.26079185917029801</v>
      </c>
      <c r="AQ17" s="21">
        <v>-0.130917425499506</v>
      </c>
      <c r="AR17" s="21">
        <v>-0.117876506698416</v>
      </c>
      <c r="AS17" s="21"/>
      <c r="AT17" s="21">
        <v>-0.34370486189030403</v>
      </c>
      <c r="AU17" s="21">
        <v>-0.232054459489347</v>
      </c>
      <c r="AV17" s="21">
        <v>-0.19816995960669501</v>
      </c>
      <c r="AW17" s="21">
        <v>-0.27529498512091699</v>
      </c>
      <c r="AX17" s="21">
        <v>-0.21223786610422199</v>
      </c>
      <c r="AY17" s="21">
        <v>-2.2612147338771601E-3</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661</v>
      </c>
      <c r="D7" s="10">
        <v>300</v>
      </c>
      <c r="E7" s="10">
        <v>359</v>
      </c>
      <c r="F7" s="10"/>
      <c r="G7" s="10">
        <v>98</v>
      </c>
      <c r="H7" s="10">
        <v>103</v>
      </c>
      <c r="I7" s="10">
        <v>89</v>
      </c>
      <c r="J7" s="10">
        <v>125</v>
      </c>
      <c r="K7" s="10">
        <v>100</v>
      </c>
      <c r="L7" s="10">
        <v>146</v>
      </c>
      <c r="M7" s="10"/>
      <c r="N7" s="10">
        <v>141</v>
      </c>
      <c r="O7" s="10">
        <v>182</v>
      </c>
      <c r="P7" s="10">
        <v>153</v>
      </c>
      <c r="Q7" s="10">
        <v>180</v>
      </c>
      <c r="R7" s="10"/>
      <c r="S7" s="10">
        <v>99</v>
      </c>
      <c r="T7" s="10">
        <v>97</v>
      </c>
      <c r="U7" s="10">
        <v>61</v>
      </c>
      <c r="V7" s="10">
        <v>73</v>
      </c>
      <c r="W7" s="10">
        <v>38</v>
      </c>
      <c r="X7" s="10">
        <v>53</v>
      </c>
      <c r="Y7" s="10">
        <v>57</v>
      </c>
      <c r="Z7" s="10">
        <v>25</v>
      </c>
      <c r="AA7" s="10">
        <v>76</v>
      </c>
      <c r="AB7" s="10">
        <v>38</v>
      </c>
      <c r="AC7" s="10">
        <v>29</v>
      </c>
      <c r="AD7" s="10">
        <v>15</v>
      </c>
      <c r="AE7" s="10"/>
      <c r="AF7" s="10">
        <v>247</v>
      </c>
      <c r="AG7" s="10">
        <v>255</v>
      </c>
      <c r="AH7" s="10">
        <v>84</v>
      </c>
      <c r="AI7" s="10"/>
      <c r="AJ7" s="10">
        <v>241</v>
      </c>
      <c r="AK7" s="10">
        <v>171</v>
      </c>
      <c r="AL7" s="10">
        <v>50</v>
      </c>
      <c r="AM7" s="10">
        <v>11</v>
      </c>
      <c r="AN7" s="10">
        <v>88</v>
      </c>
      <c r="AO7" s="10"/>
      <c r="AP7" s="10">
        <v>134</v>
      </c>
      <c r="AQ7" s="10">
        <v>231</v>
      </c>
      <c r="AR7" s="10">
        <v>48</v>
      </c>
      <c r="AS7" s="10"/>
      <c r="AT7" s="10">
        <v>234</v>
      </c>
      <c r="AU7" s="10">
        <v>145</v>
      </c>
      <c r="AV7" s="10">
        <v>43</v>
      </c>
      <c r="AW7" s="10">
        <v>63</v>
      </c>
      <c r="AX7" s="10">
        <v>147</v>
      </c>
      <c r="AY7" s="10">
        <v>15</v>
      </c>
    </row>
    <row r="8" spans="2:51" ht="30" customHeight="1" x14ac:dyDescent="0.35">
      <c r="B8" s="11" t="s">
        <v>19</v>
      </c>
      <c r="C8" s="11">
        <v>655</v>
      </c>
      <c r="D8" s="11">
        <v>307</v>
      </c>
      <c r="E8" s="11">
        <v>346</v>
      </c>
      <c r="F8" s="11"/>
      <c r="G8" s="11">
        <v>100</v>
      </c>
      <c r="H8" s="11">
        <v>118</v>
      </c>
      <c r="I8" s="11">
        <v>89</v>
      </c>
      <c r="J8" s="11">
        <v>116</v>
      </c>
      <c r="K8" s="11">
        <v>93</v>
      </c>
      <c r="L8" s="11">
        <v>138</v>
      </c>
      <c r="M8" s="11"/>
      <c r="N8" s="11">
        <v>149</v>
      </c>
      <c r="O8" s="11">
        <v>179</v>
      </c>
      <c r="P8" s="11">
        <v>145</v>
      </c>
      <c r="Q8" s="11">
        <v>176</v>
      </c>
      <c r="R8" s="11"/>
      <c r="S8" s="11">
        <v>99</v>
      </c>
      <c r="T8" s="11">
        <v>95</v>
      </c>
      <c r="U8" s="11">
        <v>60</v>
      </c>
      <c r="V8" s="11">
        <v>67</v>
      </c>
      <c r="W8" s="11">
        <v>37</v>
      </c>
      <c r="X8" s="11">
        <v>55</v>
      </c>
      <c r="Y8" s="11">
        <v>54</v>
      </c>
      <c r="Z8" s="11">
        <v>24</v>
      </c>
      <c r="AA8" s="11">
        <v>71</v>
      </c>
      <c r="AB8" s="11">
        <v>45</v>
      </c>
      <c r="AC8" s="11">
        <v>31</v>
      </c>
      <c r="AD8" s="11">
        <v>18</v>
      </c>
      <c r="AE8" s="11"/>
      <c r="AF8" s="11">
        <v>235</v>
      </c>
      <c r="AG8" s="11">
        <v>260</v>
      </c>
      <c r="AH8" s="11">
        <v>83</v>
      </c>
      <c r="AI8" s="11"/>
      <c r="AJ8" s="11">
        <v>233</v>
      </c>
      <c r="AK8" s="11">
        <v>172</v>
      </c>
      <c r="AL8" s="11">
        <v>50</v>
      </c>
      <c r="AM8" s="11">
        <v>11</v>
      </c>
      <c r="AN8" s="11">
        <v>88</v>
      </c>
      <c r="AO8" s="11"/>
      <c r="AP8" s="11">
        <v>131</v>
      </c>
      <c r="AQ8" s="11">
        <v>232</v>
      </c>
      <c r="AR8" s="11">
        <v>47</v>
      </c>
      <c r="AS8" s="11"/>
      <c r="AT8" s="11">
        <v>222</v>
      </c>
      <c r="AU8" s="11">
        <v>147</v>
      </c>
      <c r="AV8" s="11">
        <v>43</v>
      </c>
      <c r="AW8" s="11">
        <v>62</v>
      </c>
      <c r="AX8" s="11">
        <v>150</v>
      </c>
      <c r="AY8" s="11">
        <v>16</v>
      </c>
    </row>
    <row r="9" spans="2:51" x14ac:dyDescent="0.35">
      <c r="B9" s="18" t="s">
        <v>382</v>
      </c>
      <c r="C9" s="17">
        <v>0.15740407521251801</v>
      </c>
      <c r="D9" s="17">
        <v>0.16475419891135001</v>
      </c>
      <c r="E9" s="17">
        <v>0.14913645631667499</v>
      </c>
      <c r="F9" s="17"/>
      <c r="G9" s="17">
        <v>0.170756086463139</v>
      </c>
      <c r="H9" s="17">
        <v>0.203798737779425</v>
      </c>
      <c r="I9" s="17">
        <v>0.24881255701809399</v>
      </c>
      <c r="J9" s="17">
        <v>0.18121902696150999</v>
      </c>
      <c r="K9" s="17">
        <v>0.106392758895286</v>
      </c>
      <c r="L9" s="17">
        <v>6.3315192241674895E-2</v>
      </c>
      <c r="M9" s="17"/>
      <c r="N9" s="17">
        <v>0.17262164044791001</v>
      </c>
      <c r="O9" s="17">
        <v>0.19850373519695599</v>
      </c>
      <c r="P9" s="17">
        <v>0.12900234098194199</v>
      </c>
      <c r="Q9" s="17">
        <v>0.13094826426394399</v>
      </c>
      <c r="R9" s="17"/>
      <c r="S9" s="17">
        <v>0.156360389511774</v>
      </c>
      <c r="T9" s="17">
        <v>0.20338065104564301</v>
      </c>
      <c r="U9" s="17">
        <v>0.120698855362112</v>
      </c>
      <c r="V9" s="17">
        <v>0.126802216114695</v>
      </c>
      <c r="W9" s="17">
        <v>0.15694307204979399</v>
      </c>
      <c r="X9" s="17">
        <v>0.125491019553087</v>
      </c>
      <c r="Y9" s="17">
        <v>0.168801880049817</v>
      </c>
      <c r="Z9" s="17">
        <v>0.247900632012057</v>
      </c>
      <c r="AA9" s="17">
        <v>0.19506719314160501</v>
      </c>
      <c r="AB9" s="17">
        <v>7.15754500013423E-2</v>
      </c>
      <c r="AC9" s="17">
        <v>0.17932603102273301</v>
      </c>
      <c r="AD9" s="17">
        <v>0.12926418668341999</v>
      </c>
      <c r="AE9" s="17"/>
      <c r="AF9" s="17">
        <v>0.10478129228717099</v>
      </c>
      <c r="AG9" s="17">
        <v>0.18626398969448901</v>
      </c>
      <c r="AH9" s="17">
        <v>0.20333357604372099</v>
      </c>
      <c r="AI9" s="17"/>
      <c r="AJ9" s="17">
        <v>0.13196999750841901</v>
      </c>
      <c r="AK9" s="17">
        <v>0.16244092074630601</v>
      </c>
      <c r="AL9" s="17">
        <v>0.16245241076234301</v>
      </c>
      <c r="AM9" s="17">
        <v>0.49350263903022301</v>
      </c>
      <c r="AN9" s="17">
        <v>0.170871450012755</v>
      </c>
      <c r="AO9" s="17"/>
      <c r="AP9" s="17">
        <v>0.15500944174015799</v>
      </c>
      <c r="AQ9" s="17">
        <v>0.182970539679155</v>
      </c>
      <c r="AR9" s="17">
        <v>0.25331647242913402</v>
      </c>
      <c r="AS9" s="17"/>
      <c r="AT9" s="17">
        <v>0.120054575368606</v>
      </c>
      <c r="AU9" s="17">
        <v>0.197239734550472</v>
      </c>
      <c r="AV9" s="17">
        <v>0.18579588278179399</v>
      </c>
      <c r="AW9" s="17">
        <v>0.128418726480548</v>
      </c>
      <c r="AX9" s="17">
        <v>0.175070355144787</v>
      </c>
      <c r="AY9" s="17">
        <v>0.147158493888874</v>
      </c>
    </row>
    <row r="10" spans="2:51" x14ac:dyDescent="0.35">
      <c r="B10" s="18" t="s">
        <v>383</v>
      </c>
      <c r="C10" s="17">
        <v>0.42430816389041198</v>
      </c>
      <c r="D10" s="17">
        <v>0.42899288311870398</v>
      </c>
      <c r="E10" s="17">
        <v>0.419518610939346</v>
      </c>
      <c r="F10" s="17"/>
      <c r="G10" s="17">
        <v>0.39919221490179901</v>
      </c>
      <c r="H10" s="17">
        <v>0.44267586686358201</v>
      </c>
      <c r="I10" s="17">
        <v>0.45270846467946102</v>
      </c>
      <c r="J10" s="17">
        <v>0.45375254905643397</v>
      </c>
      <c r="K10" s="17">
        <v>0.41526483830884597</v>
      </c>
      <c r="L10" s="17">
        <v>0.38967034519369098</v>
      </c>
      <c r="M10" s="17"/>
      <c r="N10" s="17">
        <v>0.46971418067179199</v>
      </c>
      <c r="O10" s="17">
        <v>0.41948572888278401</v>
      </c>
      <c r="P10" s="17">
        <v>0.42947110770958902</v>
      </c>
      <c r="Q10" s="17">
        <v>0.38676527944205302</v>
      </c>
      <c r="R10" s="17"/>
      <c r="S10" s="17">
        <v>0.402587340873233</v>
      </c>
      <c r="T10" s="17">
        <v>0.401092529800058</v>
      </c>
      <c r="U10" s="17">
        <v>0.45683947996648999</v>
      </c>
      <c r="V10" s="17">
        <v>0.45810930019628499</v>
      </c>
      <c r="W10" s="17">
        <v>0.40973475731000297</v>
      </c>
      <c r="X10" s="17">
        <v>0.489805224741379</v>
      </c>
      <c r="Y10" s="17">
        <v>0.37387613205222198</v>
      </c>
      <c r="Z10" s="17">
        <v>0.27192031907841102</v>
      </c>
      <c r="AA10" s="17">
        <v>0.44567441227503302</v>
      </c>
      <c r="AB10" s="17">
        <v>0.52558439677476798</v>
      </c>
      <c r="AC10" s="17">
        <v>0.34276387401326203</v>
      </c>
      <c r="AD10" s="17">
        <v>0.41483113180239001</v>
      </c>
      <c r="AE10" s="17"/>
      <c r="AF10" s="17">
        <v>0.40883519300784998</v>
      </c>
      <c r="AG10" s="17">
        <v>0.47129899121452501</v>
      </c>
      <c r="AH10" s="17">
        <v>0.42207728935261901</v>
      </c>
      <c r="AI10" s="17"/>
      <c r="AJ10" s="17">
        <v>0.426765902365984</v>
      </c>
      <c r="AK10" s="17">
        <v>0.44247616092291198</v>
      </c>
      <c r="AL10" s="17">
        <v>0.397107611588711</v>
      </c>
      <c r="AM10" s="17">
        <v>8.2188822151214494E-2</v>
      </c>
      <c r="AN10" s="17">
        <v>0.38094183156767197</v>
      </c>
      <c r="AO10" s="17"/>
      <c r="AP10" s="17">
        <v>0.37961368062113698</v>
      </c>
      <c r="AQ10" s="17">
        <v>0.46484103241212299</v>
      </c>
      <c r="AR10" s="17">
        <v>0.414946069378685</v>
      </c>
      <c r="AS10" s="17"/>
      <c r="AT10" s="17">
        <v>0.39095366321160202</v>
      </c>
      <c r="AU10" s="17">
        <v>0.49606324279995001</v>
      </c>
      <c r="AV10" s="17">
        <v>0.40304624354792401</v>
      </c>
      <c r="AW10" s="17">
        <v>0.35041319999943699</v>
      </c>
      <c r="AX10" s="17">
        <v>0.46448542168594398</v>
      </c>
      <c r="AY10" s="17">
        <v>0.26986259047190297</v>
      </c>
    </row>
    <row r="11" spans="2:51" x14ac:dyDescent="0.35">
      <c r="B11" s="18" t="s">
        <v>384</v>
      </c>
      <c r="C11" s="17">
        <v>0.22698619782799001</v>
      </c>
      <c r="D11" s="17">
        <v>0.239636945469341</v>
      </c>
      <c r="E11" s="17">
        <v>0.21702774623728999</v>
      </c>
      <c r="F11" s="17"/>
      <c r="G11" s="17">
        <v>0.16562890996940299</v>
      </c>
      <c r="H11" s="17">
        <v>0.18521993363657799</v>
      </c>
      <c r="I11" s="17">
        <v>0.19873199228118801</v>
      </c>
      <c r="J11" s="17">
        <v>0.25435620445328799</v>
      </c>
      <c r="K11" s="17">
        <v>0.29256719445962998</v>
      </c>
      <c r="L11" s="17">
        <v>0.25813001510806599</v>
      </c>
      <c r="M11" s="17"/>
      <c r="N11" s="17">
        <v>0.206827855230271</v>
      </c>
      <c r="O11" s="17">
        <v>0.21308978158931</v>
      </c>
      <c r="P11" s="17">
        <v>0.22079884722142301</v>
      </c>
      <c r="Q11" s="17">
        <v>0.258141712213382</v>
      </c>
      <c r="R11" s="17"/>
      <c r="S11" s="17">
        <v>0.22637488592735799</v>
      </c>
      <c r="T11" s="17">
        <v>0.21577121681006101</v>
      </c>
      <c r="U11" s="17">
        <v>0.195907995589473</v>
      </c>
      <c r="V11" s="17">
        <v>0.228844267161565</v>
      </c>
      <c r="W11" s="17">
        <v>0.203143109337584</v>
      </c>
      <c r="X11" s="17">
        <v>0.18732129531484501</v>
      </c>
      <c r="Y11" s="17">
        <v>0.33147967176833198</v>
      </c>
      <c r="Z11" s="17">
        <v>0.364948998480218</v>
      </c>
      <c r="AA11" s="17">
        <v>0.16524173610327</v>
      </c>
      <c r="AB11" s="17">
        <v>0.28031987469803599</v>
      </c>
      <c r="AC11" s="17">
        <v>0.254967952112299</v>
      </c>
      <c r="AD11" s="17">
        <v>0.13016895854548099</v>
      </c>
      <c r="AE11" s="17"/>
      <c r="AF11" s="17">
        <v>0.26872334672765202</v>
      </c>
      <c r="AG11" s="17">
        <v>0.203127003222703</v>
      </c>
      <c r="AH11" s="17">
        <v>0.22088527123204499</v>
      </c>
      <c r="AI11" s="17"/>
      <c r="AJ11" s="17">
        <v>0.23472737904920199</v>
      </c>
      <c r="AK11" s="17">
        <v>0.20148023193659101</v>
      </c>
      <c r="AL11" s="17">
        <v>0.22138891081148601</v>
      </c>
      <c r="AM11" s="17">
        <v>0.25360013090185202</v>
      </c>
      <c r="AN11" s="17">
        <v>0.26940190632016697</v>
      </c>
      <c r="AO11" s="17"/>
      <c r="AP11" s="17">
        <v>0.27007124519050302</v>
      </c>
      <c r="AQ11" s="17">
        <v>0.183725733387018</v>
      </c>
      <c r="AR11" s="17">
        <v>0.146118961713259</v>
      </c>
      <c r="AS11" s="17"/>
      <c r="AT11" s="17">
        <v>0.28582075847897898</v>
      </c>
      <c r="AU11" s="17">
        <v>0.17883371929554701</v>
      </c>
      <c r="AV11" s="17">
        <v>0.234459096603819</v>
      </c>
      <c r="AW11" s="17">
        <v>0.27312357112748398</v>
      </c>
      <c r="AX11" s="17">
        <v>0.165191477864294</v>
      </c>
      <c r="AY11" s="17">
        <v>0.13551442460246599</v>
      </c>
    </row>
    <row r="12" spans="2:51" x14ac:dyDescent="0.35">
      <c r="B12" s="18" t="s">
        <v>385</v>
      </c>
      <c r="C12" s="17">
        <v>8.0084213775429305E-2</v>
      </c>
      <c r="D12" s="17">
        <v>7.4764433454595505E-2</v>
      </c>
      <c r="E12" s="17">
        <v>8.5263675634138905E-2</v>
      </c>
      <c r="F12" s="17"/>
      <c r="G12" s="17">
        <v>0.15435086138429799</v>
      </c>
      <c r="H12" s="17">
        <v>7.4144218545965701E-2</v>
      </c>
      <c r="I12" s="17">
        <v>3.2770540430851799E-2</v>
      </c>
      <c r="J12" s="17">
        <v>2.40844012811844E-2</v>
      </c>
      <c r="K12" s="17">
        <v>3.03316066368041E-2</v>
      </c>
      <c r="L12" s="17">
        <v>0.142632273226446</v>
      </c>
      <c r="M12" s="17"/>
      <c r="N12" s="17">
        <v>7.3684716909164394E-2</v>
      </c>
      <c r="O12" s="17">
        <v>6.1566833342749198E-2</v>
      </c>
      <c r="P12" s="17">
        <v>0.10429327956433899</v>
      </c>
      <c r="Q12" s="17">
        <v>8.6710265216877899E-2</v>
      </c>
      <c r="R12" s="17"/>
      <c r="S12" s="17">
        <v>0.124979390783745</v>
      </c>
      <c r="T12" s="17">
        <v>7.9401317166722898E-2</v>
      </c>
      <c r="U12" s="17">
        <v>8.2774847704527393E-2</v>
      </c>
      <c r="V12" s="17">
        <v>6.7117496586964906E-2</v>
      </c>
      <c r="W12" s="17">
        <v>0.102494438406263</v>
      </c>
      <c r="X12" s="17">
        <v>8.0546106429378206E-2</v>
      </c>
      <c r="Y12" s="17">
        <v>3.3517045337564298E-2</v>
      </c>
      <c r="Z12" s="17">
        <v>3.9238604284153197E-2</v>
      </c>
      <c r="AA12" s="17">
        <v>9.1546791780606804E-2</v>
      </c>
      <c r="AB12" s="17">
        <v>7.6121220919610696E-2</v>
      </c>
      <c r="AC12" s="17">
        <v>3.5093284278794802E-2</v>
      </c>
      <c r="AD12" s="17">
        <v>6.2331980354285402E-2</v>
      </c>
      <c r="AE12" s="17"/>
      <c r="AF12" s="17">
        <v>9.4748827108029995E-2</v>
      </c>
      <c r="AG12" s="17">
        <v>5.1393350285101301E-2</v>
      </c>
      <c r="AH12" s="17">
        <v>5.90610114195994E-2</v>
      </c>
      <c r="AI12" s="17"/>
      <c r="AJ12" s="17">
        <v>0.108455853440189</v>
      </c>
      <c r="AK12" s="17">
        <v>8.4234173384002298E-2</v>
      </c>
      <c r="AL12" s="17">
        <v>9.83395014188157E-2</v>
      </c>
      <c r="AM12" s="17">
        <v>0</v>
      </c>
      <c r="AN12" s="17">
        <v>4.5610737710156203E-2</v>
      </c>
      <c r="AO12" s="17"/>
      <c r="AP12" s="17">
        <v>8.9346903168425196E-2</v>
      </c>
      <c r="AQ12" s="17">
        <v>7.8692785636852794E-2</v>
      </c>
      <c r="AR12" s="17">
        <v>0.10312017456811701</v>
      </c>
      <c r="AS12" s="17"/>
      <c r="AT12" s="17">
        <v>9.6882854354818901E-2</v>
      </c>
      <c r="AU12" s="17">
        <v>4.1423062334077901E-2</v>
      </c>
      <c r="AV12" s="17">
        <v>6.8123668874377E-2</v>
      </c>
      <c r="AW12" s="17">
        <v>4.9526350497535301E-2</v>
      </c>
      <c r="AX12" s="17">
        <v>0.103905545597072</v>
      </c>
      <c r="AY12" s="17">
        <v>0.202395394013692</v>
      </c>
    </row>
    <row r="13" spans="2:51" x14ac:dyDescent="0.35">
      <c r="B13" s="18" t="s">
        <v>386</v>
      </c>
      <c r="C13" s="17">
        <v>7.0647564102499602E-2</v>
      </c>
      <c r="D13" s="17">
        <v>6.4583970764516094E-2</v>
      </c>
      <c r="E13" s="17">
        <v>7.64346310997987E-2</v>
      </c>
      <c r="F13" s="17"/>
      <c r="G13" s="17">
        <v>3.2449664895056199E-2</v>
      </c>
      <c r="H13" s="17">
        <v>3.8077051151990601E-2</v>
      </c>
      <c r="I13" s="17">
        <v>5.5863851409322499E-2</v>
      </c>
      <c r="J13" s="17">
        <v>4.8316142231259199E-2</v>
      </c>
      <c r="K13" s="17">
        <v>0.102458189178127</v>
      </c>
      <c r="L13" s="17">
        <v>0.13296961870055499</v>
      </c>
      <c r="M13" s="17"/>
      <c r="N13" s="17">
        <v>7.7151606740862202E-2</v>
      </c>
      <c r="O13" s="17">
        <v>5.5892875760772801E-2</v>
      </c>
      <c r="P13" s="17">
        <v>8.9962489617713998E-2</v>
      </c>
      <c r="Q13" s="17">
        <v>6.07429264482355E-2</v>
      </c>
      <c r="R13" s="17"/>
      <c r="S13" s="17">
        <v>4.7962167732862097E-2</v>
      </c>
      <c r="T13" s="17">
        <v>6.0387541095886503E-2</v>
      </c>
      <c r="U13" s="17">
        <v>0.113103771310075</v>
      </c>
      <c r="V13" s="17">
        <v>6.64760394833247E-2</v>
      </c>
      <c r="W13" s="17">
        <v>7.6453121740447605E-2</v>
      </c>
      <c r="X13" s="17">
        <v>6.2367439011519997E-2</v>
      </c>
      <c r="Y13" s="17">
        <v>7.3818515706860294E-2</v>
      </c>
      <c r="Z13" s="17">
        <v>7.5991446145161498E-2</v>
      </c>
      <c r="AA13" s="17">
        <v>4.9778313270159101E-2</v>
      </c>
      <c r="AB13" s="17">
        <v>4.63990576062435E-2</v>
      </c>
      <c r="AC13" s="17">
        <v>0.10903062303941299</v>
      </c>
      <c r="AD13" s="17">
        <v>0.19597003628874701</v>
      </c>
      <c r="AE13" s="17"/>
      <c r="AF13" s="17">
        <v>9.6033286202949E-2</v>
      </c>
      <c r="AG13" s="17">
        <v>4.3103068223870299E-2</v>
      </c>
      <c r="AH13" s="17">
        <v>9.4642851952015897E-2</v>
      </c>
      <c r="AI13" s="17"/>
      <c r="AJ13" s="17">
        <v>7.4315718593808505E-2</v>
      </c>
      <c r="AK13" s="17">
        <v>6.6130490222491595E-2</v>
      </c>
      <c r="AL13" s="17">
        <v>8.1799123244788594E-2</v>
      </c>
      <c r="AM13" s="17">
        <v>8.55825593615063E-2</v>
      </c>
      <c r="AN13" s="17">
        <v>7.59786386304908E-2</v>
      </c>
      <c r="AO13" s="17"/>
      <c r="AP13" s="17">
        <v>9.9064185157318893E-2</v>
      </c>
      <c r="AQ13" s="17">
        <v>5.5618923125201503E-2</v>
      </c>
      <c r="AR13" s="17">
        <v>8.2498321910805805E-2</v>
      </c>
      <c r="AS13" s="17"/>
      <c r="AT13" s="17">
        <v>8.9505412271960794E-2</v>
      </c>
      <c r="AU13" s="17">
        <v>5.2858455481609203E-2</v>
      </c>
      <c r="AV13" s="17">
        <v>6.4495849763297697E-2</v>
      </c>
      <c r="AW13" s="17">
        <v>0.124170166022205</v>
      </c>
      <c r="AX13" s="17">
        <v>5.3923902883257199E-2</v>
      </c>
      <c r="AY13" s="17">
        <v>0</v>
      </c>
    </row>
    <row r="14" spans="2:51" x14ac:dyDescent="0.35">
      <c r="B14" s="18" t="s">
        <v>72</v>
      </c>
      <c r="C14" s="17">
        <v>4.0569785191150801E-2</v>
      </c>
      <c r="D14" s="17">
        <v>2.7267568281492901E-2</v>
      </c>
      <c r="E14" s="17">
        <v>5.26188797727518E-2</v>
      </c>
      <c r="F14" s="17"/>
      <c r="G14" s="17">
        <v>7.7622262386304097E-2</v>
      </c>
      <c r="H14" s="17">
        <v>5.6084192022458401E-2</v>
      </c>
      <c r="I14" s="17">
        <v>1.1112594181083801E-2</v>
      </c>
      <c r="J14" s="17">
        <v>3.8271676016324599E-2</v>
      </c>
      <c r="K14" s="17">
        <v>5.2985412521306598E-2</v>
      </c>
      <c r="L14" s="17">
        <v>1.3282555529567201E-2</v>
      </c>
      <c r="M14" s="17"/>
      <c r="N14" s="17">
        <v>0</v>
      </c>
      <c r="O14" s="17">
        <v>5.1461045227428198E-2</v>
      </c>
      <c r="P14" s="17">
        <v>2.6471934904992701E-2</v>
      </c>
      <c r="Q14" s="17">
        <v>7.6691552415507597E-2</v>
      </c>
      <c r="R14" s="17"/>
      <c r="S14" s="17">
        <v>4.1735825171028501E-2</v>
      </c>
      <c r="T14" s="17">
        <v>3.9966744081628501E-2</v>
      </c>
      <c r="U14" s="17">
        <v>3.0675050067322501E-2</v>
      </c>
      <c r="V14" s="17">
        <v>5.2650680457165498E-2</v>
      </c>
      <c r="W14" s="17">
        <v>5.1231501155908403E-2</v>
      </c>
      <c r="X14" s="17">
        <v>5.4468914949790302E-2</v>
      </c>
      <c r="Y14" s="17">
        <v>1.8506755085204898E-2</v>
      </c>
      <c r="Z14" s="17">
        <v>0</v>
      </c>
      <c r="AA14" s="17">
        <v>5.2691553429327097E-2</v>
      </c>
      <c r="AB14" s="17">
        <v>0</v>
      </c>
      <c r="AC14" s="17">
        <v>7.8818235533498399E-2</v>
      </c>
      <c r="AD14" s="17">
        <v>6.7433706325676093E-2</v>
      </c>
      <c r="AE14" s="17"/>
      <c r="AF14" s="17">
        <v>2.68780546663475E-2</v>
      </c>
      <c r="AG14" s="17">
        <v>4.4813597359311702E-2</v>
      </c>
      <c r="AH14" s="17">
        <v>0</v>
      </c>
      <c r="AI14" s="17"/>
      <c r="AJ14" s="17">
        <v>2.3765149042398102E-2</v>
      </c>
      <c r="AK14" s="17">
        <v>4.32380227876967E-2</v>
      </c>
      <c r="AL14" s="17">
        <v>3.8912442173856303E-2</v>
      </c>
      <c r="AM14" s="17">
        <v>8.5125848555204303E-2</v>
      </c>
      <c r="AN14" s="17">
        <v>5.71954357587586E-2</v>
      </c>
      <c r="AO14" s="17"/>
      <c r="AP14" s="17">
        <v>6.8945441224574798E-3</v>
      </c>
      <c r="AQ14" s="17">
        <v>3.4150985759649997E-2</v>
      </c>
      <c r="AR14" s="17">
        <v>0</v>
      </c>
      <c r="AS14" s="17"/>
      <c r="AT14" s="17">
        <v>1.67827363140329E-2</v>
      </c>
      <c r="AU14" s="17">
        <v>3.3581785538343303E-2</v>
      </c>
      <c r="AV14" s="17">
        <v>4.4079258428788202E-2</v>
      </c>
      <c r="AW14" s="17">
        <v>7.4347985872790401E-2</v>
      </c>
      <c r="AX14" s="17">
        <v>3.7423296824645701E-2</v>
      </c>
      <c r="AY14" s="17">
        <v>0.24506909702306501</v>
      </c>
    </row>
    <row r="15" spans="2:51" x14ac:dyDescent="0.35">
      <c r="B15" s="31" t="s">
        <v>387</v>
      </c>
      <c r="C15" s="20">
        <v>0.58171223910293002</v>
      </c>
      <c r="D15" s="20">
        <v>0.593747082030054</v>
      </c>
      <c r="E15" s="20">
        <v>0.568655067256021</v>
      </c>
      <c r="F15" s="20"/>
      <c r="G15" s="20">
        <v>0.56994830136493801</v>
      </c>
      <c r="H15" s="20">
        <v>0.64647460464300699</v>
      </c>
      <c r="I15" s="20">
        <v>0.70152102169755404</v>
      </c>
      <c r="J15" s="20">
        <v>0.63497157601794396</v>
      </c>
      <c r="K15" s="20">
        <v>0.52165759720413196</v>
      </c>
      <c r="L15" s="20">
        <v>0.45298553743536601</v>
      </c>
      <c r="M15" s="20"/>
      <c r="N15" s="20">
        <v>0.642335821119703</v>
      </c>
      <c r="O15" s="20">
        <v>0.61798946407973998</v>
      </c>
      <c r="P15" s="20">
        <v>0.55847344869153104</v>
      </c>
      <c r="Q15" s="20">
        <v>0.51771354370599698</v>
      </c>
      <c r="R15" s="20"/>
      <c r="S15" s="20">
        <v>0.558947730385007</v>
      </c>
      <c r="T15" s="20">
        <v>0.60447318084570101</v>
      </c>
      <c r="U15" s="20">
        <v>0.57753833532860199</v>
      </c>
      <c r="V15" s="20">
        <v>0.58491151631098004</v>
      </c>
      <c r="W15" s="20">
        <v>0.56667782935979705</v>
      </c>
      <c r="X15" s="20">
        <v>0.61529624429446705</v>
      </c>
      <c r="Y15" s="20">
        <v>0.54267801210203903</v>
      </c>
      <c r="Z15" s="20">
        <v>0.519820951090468</v>
      </c>
      <c r="AA15" s="20">
        <v>0.64074160541663705</v>
      </c>
      <c r="AB15" s="20">
        <v>0.59715984677611</v>
      </c>
      <c r="AC15" s="20">
        <v>0.52208990503599495</v>
      </c>
      <c r="AD15" s="20">
        <v>0.54409531848581005</v>
      </c>
      <c r="AE15" s="20"/>
      <c r="AF15" s="20">
        <v>0.51361648529502102</v>
      </c>
      <c r="AG15" s="20">
        <v>0.657562980909013</v>
      </c>
      <c r="AH15" s="20">
        <v>0.62541086539634005</v>
      </c>
      <c r="AI15" s="20"/>
      <c r="AJ15" s="20">
        <v>0.55873589987440297</v>
      </c>
      <c r="AK15" s="20">
        <v>0.60491708166921798</v>
      </c>
      <c r="AL15" s="20">
        <v>0.55956002235105395</v>
      </c>
      <c r="AM15" s="20">
        <v>0.57569146118143799</v>
      </c>
      <c r="AN15" s="20">
        <v>0.55181328158042797</v>
      </c>
      <c r="AO15" s="20"/>
      <c r="AP15" s="20">
        <v>0.53462312236129494</v>
      </c>
      <c r="AQ15" s="20">
        <v>0.64781157209127704</v>
      </c>
      <c r="AR15" s="20">
        <v>0.66826254180781797</v>
      </c>
      <c r="AS15" s="20"/>
      <c r="AT15" s="20">
        <v>0.51100823858020805</v>
      </c>
      <c r="AU15" s="20">
        <v>0.69330297735042201</v>
      </c>
      <c r="AV15" s="20">
        <v>0.588842126329718</v>
      </c>
      <c r="AW15" s="20">
        <v>0.47883192647998502</v>
      </c>
      <c r="AX15" s="20">
        <v>0.63955577683073095</v>
      </c>
      <c r="AY15" s="20">
        <v>0.41702108436077701</v>
      </c>
    </row>
    <row r="16" spans="2:51" x14ac:dyDescent="0.35">
      <c r="B16" s="18" t="s">
        <v>388</v>
      </c>
      <c r="C16" s="20">
        <v>0.15073177787792899</v>
      </c>
      <c r="D16" s="20">
        <v>0.13934840421911199</v>
      </c>
      <c r="E16" s="20">
        <v>0.16169830673393801</v>
      </c>
      <c r="F16" s="20"/>
      <c r="G16" s="20">
        <v>0.18680052627935401</v>
      </c>
      <c r="H16" s="20">
        <v>0.112221269697956</v>
      </c>
      <c r="I16" s="20">
        <v>8.8634391840174201E-2</v>
      </c>
      <c r="J16" s="20">
        <v>7.2400543512443599E-2</v>
      </c>
      <c r="K16" s="20">
        <v>0.132789795814931</v>
      </c>
      <c r="L16" s="20">
        <v>0.27560189192700102</v>
      </c>
      <c r="M16" s="20"/>
      <c r="N16" s="20">
        <v>0.150836323650027</v>
      </c>
      <c r="O16" s="20">
        <v>0.11745970910352201</v>
      </c>
      <c r="P16" s="20">
        <v>0.19425576918205301</v>
      </c>
      <c r="Q16" s="20">
        <v>0.147453191665113</v>
      </c>
      <c r="R16" s="20"/>
      <c r="S16" s="20">
        <v>0.172941558516607</v>
      </c>
      <c r="T16" s="20">
        <v>0.13978885826260901</v>
      </c>
      <c r="U16" s="20">
        <v>0.19587861901460299</v>
      </c>
      <c r="V16" s="20">
        <v>0.13359353607029001</v>
      </c>
      <c r="W16" s="20">
        <v>0.17894756014671101</v>
      </c>
      <c r="X16" s="20">
        <v>0.14291354544089799</v>
      </c>
      <c r="Y16" s="20">
        <v>0.107335561044425</v>
      </c>
      <c r="Z16" s="20">
        <v>0.115230050429315</v>
      </c>
      <c r="AA16" s="20">
        <v>0.14132510505076601</v>
      </c>
      <c r="AB16" s="20">
        <v>0.122520278525854</v>
      </c>
      <c r="AC16" s="20">
        <v>0.14412390731820801</v>
      </c>
      <c r="AD16" s="20">
        <v>0.25830201664303198</v>
      </c>
      <c r="AE16" s="20"/>
      <c r="AF16" s="20">
        <v>0.190782113310979</v>
      </c>
      <c r="AG16" s="20">
        <v>9.4496418508971697E-2</v>
      </c>
      <c r="AH16" s="20">
        <v>0.15370386337161501</v>
      </c>
      <c r="AI16" s="20"/>
      <c r="AJ16" s="20">
        <v>0.18277157203399699</v>
      </c>
      <c r="AK16" s="20">
        <v>0.150364663606494</v>
      </c>
      <c r="AL16" s="20">
        <v>0.180138624663604</v>
      </c>
      <c r="AM16" s="20">
        <v>8.55825593615063E-2</v>
      </c>
      <c r="AN16" s="20">
        <v>0.121589376340647</v>
      </c>
      <c r="AO16" s="20"/>
      <c r="AP16" s="20">
        <v>0.18841108832574399</v>
      </c>
      <c r="AQ16" s="20">
        <v>0.13431170876205401</v>
      </c>
      <c r="AR16" s="20">
        <v>0.18561849647892301</v>
      </c>
      <c r="AS16" s="20"/>
      <c r="AT16" s="20">
        <v>0.18638826662678001</v>
      </c>
      <c r="AU16" s="20">
        <v>9.4281517815687096E-2</v>
      </c>
      <c r="AV16" s="20">
        <v>0.13261951863767499</v>
      </c>
      <c r="AW16" s="20">
        <v>0.17369651651974</v>
      </c>
      <c r="AX16" s="20">
        <v>0.15782944848032901</v>
      </c>
      <c r="AY16" s="20">
        <v>0.202395394013692</v>
      </c>
    </row>
    <row r="17" spans="2:51" x14ac:dyDescent="0.35">
      <c r="B17" s="18" t="s">
        <v>86</v>
      </c>
      <c r="C17" s="21">
        <v>0.430980461225001</v>
      </c>
      <c r="D17" s="21">
        <v>0.45439867781094201</v>
      </c>
      <c r="E17" s="21">
        <v>0.40695676052208302</v>
      </c>
      <c r="F17" s="21"/>
      <c r="G17" s="21">
        <v>0.38314777508558401</v>
      </c>
      <c r="H17" s="21">
        <v>0.53425333494505101</v>
      </c>
      <c r="I17" s="21">
        <v>0.61288662985737996</v>
      </c>
      <c r="J17" s="21">
        <v>0.5625710325055</v>
      </c>
      <c r="K17" s="21">
        <v>0.38886780138920102</v>
      </c>
      <c r="L17" s="21">
        <v>0.177383645508365</v>
      </c>
      <c r="M17" s="21"/>
      <c r="N17" s="21">
        <v>0.49149949746967603</v>
      </c>
      <c r="O17" s="21">
        <v>0.50052975497621799</v>
      </c>
      <c r="P17" s="21">
        <v>0.36421767950947798</v>
      </c>
      <c r="Q17" s="21">
        <v>0.37026035204088398</v>
      </c>
      <c r="R17" s="21"/>
      <c r="S17" s="21">
        <v>0.38600617186839897</v>
      </c>
      <c r="T17" s="21">
        <v>0.464684322583092</v>
      </c>
      <c r="U17" s="21">
        <v>0.38165971631399898</v>
      </c>
      <c r="V17" s="21">
        <v>0.45131798024068998</v>
      </c>
      <c r="W17" s="21">
        <v>0.38773026921308601</v>
      </c>
      <c r="X17" s="21">
        <v>0.47238269885356898</v>
      </c>
      <c r="Y17" s="21">
        <v>0.43534245105761399</v>
      </c>
      <c r="Z17" s="21">
        <v>0.404590900661153</v>
      </c>
      <c r="AA17" s="21">
        <v>0.49941650036587099</v>
      </c>
      <c r="AB17" s="21">
        <v>0.47463956825025599</v>
      </c>
      <c r="AC17" s="21">
        <v>0.37796599771778799</v>
      </c>
      <c r="AD17" s="21">
        <v>0.28579330184277801</v>
      </c>
      <c r="AE17" s="21"/>
      <c r="AF17" s="21">
        <v>0.32283437198404202</v>
      </c>
      <c r="AG17" s="21">
        <v>0.56306656240004105</v>
      </c>
      <c r="AH17" s="21">
        <v>0.47170700202472499</v>
      </c>
      <c r="AI17" s="21"/>
      <c r="AJ17" s="21">
        <v>0.37596432784040601</v>
      </c>
      <c r="AK17" s="21">
        <v>0.45455241806272401</v>
      </c>
      <c r="AL17" s="21">
        <v>0.37942139768744898</v>
      </c>
      <c r="AM17" s="21">
        <v>0.490108901819931</v>
      </c>
      <c r="AN17" s="21">
        <v>0.43022390523977999</v>
      </c>
      <c r="AO17" s="21"/>
      <c r="AP17" s="21">
        <v>0.34621203403555101</v>
      </c>
      <c r="AQ17" s="21">
        <v>0.51349986332922304</v>
      </c>
      <c r="AR17" s="21">
        <v>0.48264404532889499</v>
      </c>
      <c r="AS17" s="21"/>
      <c r="AT17" s="21">
        <v>0.32461997195342901</v>
      </c>
      <c r="AU17" s="21">
        <v>0.59902145953473496</v>
      </c>
      <c r="AV17" s="21">
        <v>0.45622260769204398</v>
      </c>
      <c r="AW17" s="21">
        <v>0.30513540996024502</v>
      </c>
      <c r="AX17" s="21">
        <v>0.48172632835040202</v>
      </c>
      <c r="AY17" s="21">
        <v>0.21462569034708501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O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15" width="20.7265625" customWidth="1"/>
  </cols>
  <sheetData>
    <row r="2" spans="2:15" ht="40" customHeight="1" x14ac:dyDescent="0.35">
      <c r="D2" s="42" t="s">
        <v>554</v>
      </c>
      <c r="E2" s="38"/>
      <c r="F2" s="38"/>
      <c r="G2" s="38"/>
      <c r="H2" s="38"/>
      <c r="I2" s="38"/>
      <c r="J2" s="38"/>
      <c r="K2" s="38"/>
      <c r="L2" s="38"/>
      <c r="M2" s="38"/>
      <c r="N2" s="38"/>
      <c r="O2" s="38"/>
    </row>
    <row r="6" spans="2:15" ht="50" customHeight="1" x14ac:dyDescent="0.35">
      <c r="B6" s="23" t="s">
        <v>14</v>
      </c>
      <c r="C6" s="23" t="s">
        <v>328</v>
      </c>
      <c r="D6" s="23" t="s">
        <v>486</v>
      </c>
      <c r="E6" s="23" t="s">
        <v>485</v>
      </c>
      <c r="F6" s="23" t="s">
        <v>330</v>
      </c>
      <c r="G6" s="23" t="s">
        <v>327</v>
      </c>
      <c r="H6" s="23" t="s">
        <v>487</v>
      </c>
      <c r="I6" s="23" t="s">
        <v>488</v>
      </c>
      <c r="J6" s="23" t="s">
        <v>329</v>
      </c>
      <c r="K6" s="23" t="s">
        <v>332</v>
      </c>
      <c r="L6" s="23" t="s">
        <v>333</v>
      </c>
      <c r="M6" s="23" t="s">
        <v>335</v>
      </c>
      <c r="N6" s="23" t="s">
        <v>331</v>
      </c>
    </row>
    <row r="7" spans="2:15" x14ac:dyDescent="0.35">
      <c r="B7" s="18" t="s">
        <v>382</v>
      </c>
      <c r="C7" s="17">
        <v>0.158962449660733</v>
      </c>
      <c r="D7" s="17">
        <v>0.17183171913975101</v>
      </c>
      <c r="E7" s="17">
        <v>0.192512000431865</v>
      </c>
      <c r="F7" s="17">
        <v>0.16962441819976901</v>
      </c>
      <c r="G7" s="17">
        <v>0.12829759467607599</v>
      </c>
      <c r="H7" s="17">
        <v>9.6872366674751006E-2</v>
      </c>
      <c r="I7" s="17">
        <v>7.4886235541702206E-2</v>
      </c>
      <c r="J7" s="17">
        <v>8.0965089298898896E-2</v>
      </c>
      <c r="K7" s="17">
        <v>6.9337611309267105E-2</v>
      </c>
      <c r="L7" s="17">
        <v>4.16190123456407E-2</v>
      </c>
      <c r="M7" s="17">
        <v>2.8357979907391199E-2</v>
      </c>
      <c r="N7" s="17">
        <v>2.9469956410827999E-2</v>
      </c>
    </row>
    <row r="8" spans="2:15" x14ac:dyDescent="0.35">
      <c r="B8" s="18" t="s">
        <v>383</v>
      </c>
      <c r="C8" s="17">
        <v>0.45756501111058501</v>
      </c>
      <c r="D8" s="17">
        <v>0.429559572826129</v>
      </c>
      <c r="E8" s="17">
        <v>0.42283916930925602</v>
      </c>
      <c r="F8" s="17">
        <v>0.39282820698929</v>
      </c>
      <c r="G8" s="17">
        <v>0.35048797539390097</v>
      </c>
      <c r="H8" s="17">
        <v>0.33340266208110902</v>
      </c>
      <c r="I8" s="17">
        <v>0.33320490432061101</v>
      </c>
      <c r="J8" s="17">
        <v>0.28149088400024802</v>
      </c>
      <c r="K8" s="17">
        <v>0.259060256539482</v>
      </c>
      <c r="L8" s="17">
        <v>0.156476372341074</v>
      </c>
      <c r="M8" s="17">
        <v>0.157077820576108</v>
      </c>
      <c r="N8" s="17">
        <v>0.172877013000027</v>
      </c>
    </row>
    <row r="9" spans="2:15" x14ac:dyDescent="0.35">
      <c r="B9" s="18" t="s">
        <v>384</v>
      </c>
      <c r="C9" s="17">
        <v>0.242716617590259</v>
      </c>
      <c r="D9" s="17">
        <v>0.23078174099237</v>
      </c>
      <c r="E9" s="17">
        <v>0.21328376688084599</v>
      </c>
      <c r="F9" s="17">
        <v>0.262644565245849</v>
      </c>
      <c r="G9" s="17">
        <v>0.270496367748294</v>
      </c>
      <c r="H9" s="17">
        <v>0.256397738945568</v>
      </c>
      <c r="I9" s="17">
        <v>0.26484040483467802</v>
      </c>
      <c r="J9" s="17">
        <v>0.25609744516991301</v>
      </c>
      <c r="K9" s="17">
        <v>0.22009835838137901</v>
      </c>
      <c r="L9" s="17">
        <v>0.292341421065625</v>
      </c>
      <c r="M9" s="17">
        <v>0.28851972322323099</v>
      </c>
      <c r="N9" s="17">
        <v>0.27552239636953002</v>
      </c>
    </row>
    <row r="10" spans="2:15" x14ac:dyDescent="0.35">
      <c r="B10" s="18" t="s">
        <v>385</v>
      </c>
      <c r="C10" s="17">
        <v>6.6066649685112097E-2</v>
      </c>
      <c r="D10" s="17">
        <v>6.42077051254384E-2</v>
      </c>
      <c r="E10" s="17">
        <v>8.4173263551039795E-2</v>
      </c>
      <c r="F10" s="17">
        <v>7.6612970131361494E-2</v>
      </c>
      <c r="G10" s="17">
        <v>0.11408693758488</v>
      </c>
      <c r="H10" s="17">
        <v>0.12644804042841401</v>
      </c>
      <c r="I10" s="17">
        <v>0.14189429375447399</v>
      </c>
      <c r="J10" s="17">
        <v>0.17339572794816899</v>
      </c>
      <c r="K10" s="17">
        <v>0.18031961285324999</v>
      </c>
      <c r="L10" s="17">
        <v>0.20602665590327199</v>
      </c>
      <c r="M10" s="17">
        <v>0.22435240988208999</v>
      </c>
      <c r="N10" s="17">
        <v>0.23122724658000901</v>
      </c>
    </row>
    <row r="11" spans="2:15" x14ac:dyDescent="0.35">
      <c r="B11" s="18" t="s">
        <v>386</v>
      </c>
      <c r="C11" s="17">
        <v>3.94218535741028E-2</v>
      </c>
      <c r="D11" s="17">
        <v>6.2429393472115999E-2</v>
      </c>
      <c r="E11" s="17">
        <v>5.7246733489376297E-2</v>
      </c>
      <c r="F11" s="17">
        <v>7.0059715236700501E-2</v>
      </c>
      <c r="G11" s="17">
        <v>9.1514560881985799E-2</v>
      </c>
      <c r="H11" s="17">
        <v>0.135255649200996</v>
      </c>
      <c r="I11" s="17">
        <v>0.149486617650882</v>
      </c>
      <c r="J11" s="17">
        <v>0.15330333952536199</v>
      </c>
      <c r="K11" s="17">
        <v>0.238591510281803</v>
      </c>
      <c r="L11" s="17">
        <v>0.236726448258645</v>
      </c>
      <c r="M11" s="17">
        <v>0.25570835177317403</v>
      </c>
      <c r="N11" s="17">
        <v>0.25385812151562098</v>
      </c>
    </row>
    <row r="12" spans="2:15" x14ac:dyDescent="0.35">
      <c r="B12" s="18" t="s">
        <v>72</v>
      </c>
      <c r="C12" s="17">
        <v>3.5267418379208798E-2</v>
      </c>
      <c r="D12" s="17">
        <v>4.1189868444196101E-2</v>
      </c>
      <c r="E12" s="17">
        <v>2.99450663376171E-2</v>
      </c>
      <c r="F12" s="17">
        <v>2.82301241970302E-2</v>
      </c>
      <c r="G12" s="17">
        <v>4.5116563714862501E-2</v>
      </c>
      <c r="H12" s="17">
        <v>5.16235426691612E-2</v>
      </c>
      <c r="I12" s="17">
        <v>3.5687543897653801E-2</v>
      </c>
      <c r="J12" s="17">
        <v>5.47475140574099E-2</v>
      </c>
      <c r="K12" s="17">
        <v>3.2592650634818601E-2</v>
      </c>
      <c r="L12" s="17">
        <v>6.6810090085742596E-2</v>
      </c>
      <c r="M12" s="17">
        <v>4.5983714638006601E-2</v>
      </c>
      <c r="N12" s="17">
        <v>3.7045266123984497E-2</v>
      </c>
    </row>
    <row r="13" spans="2:15" x14ac:dyDescent="0.35">
      <c r="B13" s="22" t="s">
        <v>387</v>
      </c>
      <c r="C13" s="20">
        <v>0.61652746077131804</v>
      </c>
      <c r="D13" s="20">
        <v>0.60139129196588004</v>
      </c>
      <c r="E13" s="20">
        <v>0.61535116974112103</v>
      </c>
      <c r="F13" s="20">
        <v>0.56245262518905903</v>
      </c>
      <c r="G13" s="20">
        <v>0.47878557006997702</v>
      </c>
      <c r="H13" s="20">
        <v>0.43027502875585999</v>
      </c>
      <c r="I13" s="20">
        <v>0.40809113986231299</v>
      </c>
      <c r="J13" s="20">
        <v>0.36245597329914703</v>
      </c>
      <c r="K13" s="20">
        <v>0.32839786784874903</v>
      </c>
      <c r="L13" s="20">
        <v>0.198095384686715</v>
      </c>
      <c r="M13" s="20">
        <v>0.185435800483499</v>
      </c>
      <c r="N13" s="20">
        <v>0.202346969410855</v>
      </c>
    </row>
    <row r="14" spans="2:15" x14ac:dyDescent="0.35">
      <c r="B14" s="22" t="s">
        <v>388</v>
      </c>
      <c r="C14" s="20">
        <v>0.10548850325921499</v>
      </c>
      <c r="D14" s="20">
        <v>0.12663709859755401</v>
      </c>
      <c r="E14" s="20">
        <v>0.141419997040416</v>
      </c>
      <c r="F14" s="20">
        <v>0.14667268536806199</v>
      </c>
      <c r="G14" s="20">
        <v>0.20560149846686601</v>
      </c>
      <c r="H14" s="20">
        <v>0.26170368962941098</v>
      </c>
      <c r="I14" s="20">
        <v>0.29138091140535499</v>
      </c>
      <c r="J14" s="20">
        <v>0.326699067473531</v>
      </c>
      <c r="K14" s="20">
        <v>0.41891112313505302</v>
      </c>
      <c r="L14" s="20">
        <v>0.44275310416191699</v>
      </c>
      <c r="M14" s="20">
        <v>0.48006076165526301</v>
      </c>
      <c r="N14" s="20">
        <v>0.48508536809563002</v>
      </c>
    </row>
    <row r="15" spans="2:15" x14ac:dyDescent="0.35">
      <c r="B15" s="32" t="s">
        <v>86</v>
      </c>
      <c r="C15" s="21">
        <v>0.51103895751210304</v>
      </c>
      <c r="D15" s="21">
        <v>0.47475419336832603</v>
      </c>
      <c r="E15" s="21">
        <v>0.47393117270070401</v>
      </c>
      <c r="F15" s="21">
        <v>0.41577993982099698</v>
      </c>
      <c r="G15" s="21">
        <v>0.27318407160311098</v>
      </c>
      <c r="H15" s="21">
        <v>0.168571339126449</v>
      </c>
      <c r="I15" s="21">
        <v>0.116710228456958</v>
      </c>
      <c r="J15" s="21">
        <v>3.5756905825615498E-2</v>
      </c>
      <c r="K15" s="21">
        <v>-9.0513255286304301E-2</v>
      </c>
      <c r="L15" s="21">
        <v>-0.24465771947520201</v>
      </c>
      <c r="M15" s="21">
        <v>-0.29462496117176401</v>
      </c>
      <c r="N15" s="21">
        <v>-0.28273839868477502</v>
      </c>
    </row>
    <row r="16" spans="2:15" x14ac:dyDescent="0.35">
      <c r="B16" s="16" t="s">
        <v>156</v>
      </c>
      <c r="C16" s="16"/>
      <c r="D16" s="16"/>
      <c r="E16" s="16"/>
      <c r="F16" s="16"/>
      <c r="G16" s="16"/>
      <c r="H16" s="16"/>
      <c r="I16" s="16"/>
      <c r="J16" s="16"/>
      <c r="K16" s="16"/>
      <c r="L16" s="16"/>
      <c r="M16" s="16"/>
      <c r="N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6.9337611309267105E-2</v>
      </c>
      <c r="D9" s="17">
        <v>8.3130312108759805E-2</v>
      </c>
      <c r="E9" s="17">
        <v>5.5989291437785998E-2</v>
      </c>
      <c r="F9" s="17"/>
      <c r="G9" s="17">
        <v>9.9338007158574396E-2</v>
      </c>
      <c r="H9" s="17">
        <v>0.12374267871428</v>
      </c>
      <c r="I9" s="17">
        <v>0.116059468452004</v>
      </c>
      <c r="J9" s="17">
        <v>4.0877121384321403E-2</v>
      </c>
      <c r="K9" s="17">
        <v>1.6895202944231701E-2</v>
      </c>
      <c r="L9" s="17">
        <v>1.6102944445194299E-2</v>
      </c>
      <c r="M9" s="17"/>
      <c r="N9" s="17">
        <v>9.0653459908713097E-2</v>
      </c>
      <c r="O9" s="17">
        <v>5.9476051822953201E-2</v>
      </c>
      <c r="P9" s="17">
        <v>8.1752101316620293E-2</v>
      </c>
      <c r="Q9" s="17">
        <v>4.1549939357036103E-2</v>
      </c>
      <c r="R9" s="17"/>
      <c r="S9" s="17">
        <v>0.10708471782130601</v>
      </c>
      <c r="T9" s="17">
        <v>6.1765400334103202E-2</v>
      </c>
      <c r="U9" s="17">
        <v>4.4051064153233302E-2</v>
      </c>
      <c r="V9" s="17">
        <v>1.9456435979420001E-2</v>
      </c>
      <c r="W9" s="17">
        <v>8.0074704747495895E-2</v>
      </c>
      <c r="X9" s="17">
        <v>5.2706011409503602E-2</v>
      </c>
      <c r="Y9" s="17">
        <v>0.10159790277965999</v>
      </c>
      <c r="Z9" s="17">
        <v>7.7866077145690299E-2</v>
      </c>
      <c r="AA9" s="17">
        <v>9.3167033467166704E-2</v>
      </c>
      <c r="AB9" s="17">
        <v>5.7872496236464302E-2</v>
      </c>
      <c r="AC9" s="17">
        <v>5.5847979160565803E-2</v>
      </c>
      <c r="AD9" s="17">
        <v>0</v>
      </c>
      <c r="AE9" s="17"/>
      <c r="AF9" s="17">
        <v>6.6115800743293499E-2</v>
      </c>
      <c r="AG9" s="17">
        <v>7.2563630139840796E-2</v>
      </c>
      <c r="AH9" s="17">
        <v>5.1900010230374202E-2</v>
      </c>
      <c r="AI9" s="17"/>
      <c r="AJ9" s="17">
        <v>4.0630511838460601E-2</v>
      </c>
      <c r="AK9" s="17">
        <v>0.11025046868383501</v>
      </c>
      <c r="AL9" s="17">
        <v>4.1514456191390402E-2</v>
      </c>
      <c r="AM9" s="17">
        <v>0.22106662114349701</v>
      </c>
      <c r="AN9" s="17">
        <v>3.4773618978841903E-2</v>
      </c>
      <c r="AO9" s="17"/>
      <c r="AP9" s="17">
        <v>6.1500979538786103E-2</v>
      </c>
      <c r="AQ9" s="17">
        <v>9.7643789375214604E-2</v>
      </c>
      <c r="AR9" s="17">
        <v>7.3120101593804596E-2</v>
      </c>
      <c r="AS9" s="17"/>
      <c r="AT9" s="17">
        <v>3.1240183260346801E-2</v>
      </c>
      <c r="AU9" s="17">
        <v>9.14205990200566E-2</v>
      </c>
      <c r="AV9" s="17">
        <v>0.12508802100114899</v>
      </c>
      <c r="AW9" s="17">
        <v>3.0492844329881499E-2</v>
      </c>
      <c r="AX9" s="17">
        <v>0.101211600814075</v>
      </c>
      <c r="AY9" s="17">
        <v>7.8255712183370504E-2</v>
      </c>
    </row>
    <row r="10" spans="2:51" x14ac:dyDescent="0.35">
      <c r="B10" s="18" t="s">
        <v>383</v>
      </c>
      <c r="C10" s="17">
        <v>0.259060256539482</v>
      </c>
      <c r="D10" s="17">
        <v>0.247102943575643</v>
      </c>
      <c r="E10" s="17">
        <v>0.27063232212438898</v>
      </c>
      <c r="F10" s="17"/>
      <c r="G10" s="17">
        <v>0.36786671264724402</v>
      </c>
      <c r="H10" s="17">
        <v>0.33198131266315001</v>
      </c>
      <c r="I10" s="17">
        <v>0.32991494705457203</v>
      </c>
      <c r="J10" s="17">
        <v>0.24190506603907599</v>
      </c>
      <c r="K10" s="17">
        <v>0.16902354828892699</v>
      </c>
      <c r="L10" s="17">
        <v>0.12152905752687899</v>
      </c>
      <c r="M10" s="17"/>
      <c r="N10" s="17">
        <v>0.25646996364567298</v>
      </c>
      <c r="O10" s="17">
        <v>0.283522419679203</v>
      </c>
      <c r="P10" s="17">
        <v>0.23891432904476001</v>
      </c>
      <c r="Q10" s="17">
        <v>0.25886317693542299</v>
      </c>
      <c r="R10" s="17"/>
      <c r="S10" s="17">
        <v>0.26383548507861898</v>
      </c>
      <c r="T10" s="17">
        <v>0.25619093763175299</v>
      </c>
      <c r="U10" s="17">
        <v>0.21359891529041899</v>
      </c>
      <c r="V10" s="17">
        <v>0.21855041921343099</v>
      </c>
      <c r="W10" s="17">
        <v>0.17766504855486301</v>
      </c>
      <c r="X10" s="17">
        <v>0.29958841992417301</v>
      </c>
      <c r="Y10" s="17">
        <v>0.28608807555622801</v>
      </c>
      <c r="Z10" s="17">
        <v>0.32429152748588402</v>
      </c>
      <c r="AA10" s="17">
        <v>0.231094635333946</v>
      </c>
      <c r="AB10" s="17">
        <v>0.28111963519163902</v>
      </c>
      <c r="AC10" s="17">
        <v>0.31617701912016399</v>
      </c>
      <c r="AD10" s="17">
        <v>0.386570320661761</v>
      </c>
      <c r="AE10" s="17"/>
      <c r="AF10" s="17">
        <v>0.219986670436288</v>
      </c>
      <c r="AG10" s="17">
        <v>0.25834249115754898</v>
      </c>
      <c r="AH10" s="17">
        <v>0.273632232500711</v>
      </c>
      <c r="AI10" s="17"/>
      <c r="AJ10" s="17">
        <v>0.17865937812192501</v>
      </c>
      <c r="AK10" s="17">
        <v>0.29063291249274598</v>
      </c>
      <c r="AL10" s="17">
        <v>0.328275771268567</v>
      </c>
      <c r="AM10" s="17">
        <v>0</v>
      </c>
      <c r="AN10" s="17">
        <v>0.33336437850214701</v>
      </c>
      <c r="AO10" s="17"/>
      <c r="AP10" s="17">
        <v>0.17831540572208901</v>
      </c>
      <c r="AQ10" s="17">
        <v>0.26099568357556602</v>
      </c>
      <c r="AR10" s="17">
        <v>0.278405426622653</v>
      </c>
      <c r="AS10" s="17"/>
      <c r="AT10" s="17">
        <v>0.20511360212986099</v>
      </c>
      <c r="AU10" s="17">
        <v>0.26014113346989098</v>
      </c>
      <c r="AV10" s="17">
        <v>0.19562697118427</v>
      </c>
      <c r="AW10" s="17">
        <v>0.22788593498004001</v>
      </c>
      <c r="AX10" s="17">
        <v>0.36824822998857898</v>
      </c>
      <c r="AY10" s="17">
        <v>0.35134778845188203</v>
      </c>
    </row>
    <row r="11" spans="2:51" x14ac:dyDescent="0.35">
      <c r="B11" s="18" t="s">
        <v>384</v>
      </c>
      <c r="C11" s="17">
        <v>0.22009835838137901</v>
      </c>
      <c r="D11" s="17">
        <v>0.21934104569670701</v>
      </c>
      <c r="E11" s="17">
        <v>0.22083127154354301</v>
      </c>
      <c r="F11" s="17"/>
      <c r="G11" s="17">
        <v>0.22389527449426599</v>
      </c>
      <c r="H11" s="17">
        <v>0.18704224340466</v>
      </c>
      <c r="I11" s="17">
        <v>0.215468215892266</v>
      </c>
      <c r="J11" s="17">
        <v>0.214324276661577</v>
      </c>
      <c r="K11" s="17">
        <v>0.26247543200891998</v>
      </c>
      <c r="L11" s="17">
        <v>0.22302689401603901</v>
      </c>
      <c r="M11" s="17"/>
      <c r="N11" s="17">
        <v>0.181144918415236</v>
      </c>
      <c r="O11" s="17">
        <v>0.186383867595484</v>
      </c>
      <c r="P11" s="17">
        <v>0.26637433704755498</v>
      </c>
      <c r="Q11" s="17">
        <v>0.25896344269128702</v>
      </c>
      <c r="R11" s="17"/>
      <c r="S11" s="17">
        <v>0.24893110523157699</v>
      </c>
      <c r="T11" s="17">
        <v>0.12968106258690201</v>
      </c>
      <c r="U11" s="17">
        <v>0.22314729815868201</v>
      </c>
      <c r="V11" s="17">
        <v>0.205069983952055</v>
      </c>
      <c r="W11" s="17">
        <v>0.35350394679702302</v>
      </c>
      <c r="X11" s="17">
        <v>0.200551607133859</v>
      </c>
      <c r="Y11" s="17">
        <v>0.16510276403264701</v>
      </c>
      <c r="Z11" s="17">
        <v>0.20144605979532401</v>
      </c>
      <c r="AA11" s="17">
        <v>0.20683979610971001</v>
      </c>
      <c r="AB11" s="17">
        <v>0.264351812749054</v>
      </c>
      <c r="AC11" s="17">
        <v>0.139630173745763</v>
      </c>
      <c r="AD11" s="17">
        <v>0.37596571865619499</v>
      </c>
      <c r="AE11" s="17"/>
      <c r="AF11" s="17">
        <v>0.19926714480029001</v>
      </c>
      <c r="AG11" s="17">
        <v>0.242554771983995</v>
      </c>
      <c r="AH11" s="17">
        <v>0.23075267311453199</v>
      </c>
      <c r="AI11" s="17"/>
      <c r="AJ11" s="17">
        <v>0.22708707461133101</v>
      </c>
      <c r="AK11" s="17">
        <v>0.21655840478476299</v>
      </c>
      <c r="AL11" s="17">
        <v>8.3573702385375898E-2</v>
      </c>
      <c r="AM11" s="17">
        <v>0.35481365508993601</v>
      </c>
      <c r="AN11" s="17">
        <v>0.17716201541841101</v>
      </c>
      <c r="AO11" s="17"/>
      <c r="AP11" s="17">
        <v>0.16997237160555601</v>
      </c>
      <c r="AQ11" s="17">
        <v>0.240792866587177</v>
      </c>
      <c r="AR11" s="17">
        <v>0.26477000410919999</v>
      </c>
      <c r="AS11" s="17"/>
      <c r="AT11" s="17">
        <v>0.19601151177635201</v>
      </c>
      <c r="AU11" s="17">
        <v>0.16791972745817901</v>
      </c>
      <c r="AV11" s="17">
        <v>0.27075364268476299</v>
      </c>
      <c r="AW11" s="17">
        <v>0.29306572418363802</v>
      </c>
      <c r="AX11" s="17">
        <v>0.27033234821744201</v>
      </c>
      <c r="AY11" s="17">
        <v>0.18496116324505399</v>
      </c>
    </row>
    <row r="12" spans="2:51" x14ac:dyDescent="0.35">
      <c r="B12" s="18" t="s">
        <v>385</v>
      </c>
      <c r="C12" s="17">
        <v>0.18031961285324999</v>
      </c>
      <c r="D12" s="17">
        <v>0.18511942153797301</v>
      </c>
      <c r="E12" s="17">
        <v>0.17567444708209501</v>
      </c>
      <c r="F12" s="17"/>
      <c r="G12" s="17">
        <v>0.18960203052560401</v>
      </c>
      <c r="H12" s="17">
        <v>0.176987675983033</v>
      </c>
      <c r="I12" s="17">
        <v>0.13332742110194901</v>
      </c>
      <c r="J12" s="17">
        <v>0.19103748127072701</v>
      </c>
      <c r="K12" s="17">
        <v>0.20251157238294301</v>
      </c>
      <c r="L12" s="17">
        <v>0.19519109264177401</v>
      </c>
      <c r="M12" s="17"/>
      <c r="N12" s="17">
        <v>0.189494952854589</v>
      </c>
      <c r="O12" s="17">
        <v>0.19440516428211299</v>
      </c>
      <c r="P12" s="17">
        <v>0.14357357267075099</v>
      </c>
      <c r="Q12" s="17">
        <v>0.19126340719880799</v>
      </c>
      <c r="R12" s="17"/>
      <c r="S12" s="17">
        <v>0.1359139530314</v>
      </c>
      <c r="T12" s="17">
        <v>0.14408509035499401</v>
      </c>
      <c r="U12" s="17">
        <v>0.169764270593357</v>
      </c>
      <c r="V12" s="17">
        <v>0.28314824169340602</v>
      </c>
      <c r="W12" s="17">
        <v>0.14879722285236999</v>
      </c>
      <c r="X12" s="17">
        <v>0.16697132261592801</v>
      </c>
      <c r="Y12" s="17">
        <v>0.21055906188387</v>
      </c>
      <c r="Z12" s="17">
        <v>0.233581049079057</v>
      </c>
      <c r="AA12" s="17">
        <v>0.17036240665281799</v>
      </c>
      <c r="AB12" s="17">
        <v>0.199493733380813</v>
      </c>
      <c r="AC12" s="17">
        <v>0.25472695216020702</v>
      </c>
      <c r="AD12" s="17">
        <v>7.6075901088479697E-2</v>
      </c>
      <c r="AE12" s="17"/>
      <c r="AF12" s="17">
        <v>0.190401506561581</v>
      </c>
      <c r="AG12" s="17">
        <v>0.19421233263920801</v>
      </c>
      <c r="AH12" s="17">
        <v>0.13143324164817499</v>
      </c>
      <c r="AI12" s="17"/>
      <c r="AJ12" s="17">
        <v>0.23020115417175799</v>
      </c>
      <c r="AK12" s="17">
        <v>0.18218279373232599</v>
      </c>
      <c r="AL12" s="17">
        <v>0.25557638599573601</v>
      </c>
      <c r="AM12" s="17">
        <v>0</v>
      </c>
      <c r="AN12" s="17">
        <v>0.102954206350734</v>
      </c>
      <c r="AO12" s="17"/>
      <c r="AP12" s="17">
        <v>0.256052933713241</v>
      </c>
      <c r="AQ12" s="17">
        <v>0.151943000727605</v>
      </c>
      <c r="AR12" s="17">
        <v>0.19153766901462699</v>
      </c>
      <c r="AS12" s="17"/>
      <c r="AT12" s="17">
        <v>0.19520455826783301</v>
      </c>
      <c r="AU12" s="17">
        <v>0.25580144134777599</v>
      </c>
      <c r="AV12" s="17">
        <v>0.231954045903178</v>
      </c>
      <c r="AW12" s="17">
        <v>0.13383697040902401</v>
      </c>
      <c r="AX12" s="17">
        <v>9.9913908679646501E-2</v>
      </c>
      <c r="AY12" s="17">
        <v>4.2316429320117303E-2</v>
      </c>
    </row>
    <row r="13" spans="2:51" x14ac:dyDescent="0.35">
      <c r="B13" s="18" t="s">
        <v>386</v>
      </c>
      <c r="C13" s="17">
        <v>0.238591510281803</v>
      </c>
      <c r="D13" s="17">
        <v>0.243342725829577</v>
      </c>
      <c r="E13" s="17">
        <v>0.23399337204680501</v>
      </c>
      <c r="F13" s="17"/>
      <c r="G13" s="17">
        <v>8.7592094203041898E-2</v>
      </c>
      <c r="H13" s="17">
        <v>0.118227744211124</v>
      </c>
      <c r="I13" s="17">
        <v>0.18064470707689001</v>
      </c>
      <c r="J13" s="17">
        <v>0.26881838403686198</v>
      </c>
      <c r="K13" s="17">
        <v>0.33124653936412102</v>
      </c>
      <c r="L13" s="17">
        <v>0.42902142508424301</v>
      </c>
      <c r="M13" s="17"/>
      <c r="N13" s="17">
        <v>0.26765647338447002</v>
      </c>
      <c r="O13" s="17">
        <v>0.258831516888889</v>
      </c>
      <c r="P13" s="17">
        <v>0.225705361262351</v>
      </c>
      <c r="Q13" s="17">
        <v>0.19657572737999801</v>
      </c>
      <c r="R13" s="17"/>
      <c r="S13" s="17">
        <v>0.18300934173830299</v>
      </c>
      <c r="T13" s="17">
        <v>0.38397963323071199</v>
      </c>
      <c r="U13" s="17">
        <v>0.31267671405521302</v>
      </c>
      <c r="V13" s="17">
        <v>0.25610672107951798</v>
      </c>
      <c r="W13" s="17">
        <v>0.190837802389561</v>
      </c>
      <c r="X13" s="17">
        <v>0.25386411116331498</v>
      </c>
      <c r="Y13" s="17">
        <v>0.18688856451771199</v>
      </c>
      <c r="Z13" s="17">
        <v>0.162815286494045</v>
      </c>
      <c r="AA13" s="17">
        <v>0.27313637105566801</v>
      </c>
      <c r="AB13" s="17">
        <v>0.18089646599204101</v>
      </c>
      <c r="AC13" s="17">
        <v>0.23361787581330001</v>
      </c>
      <c r="AD13" s="17">
        <v>8.6130788434957098E-2</v>
      </c>
      <c r="AE13" s="17"/>
      <c r="AF13" s="17">
        <v>0.31241479106932102</v>
      </c>
      <c r="AG13" s="17">
        <v>0.20132273822079999</v>
      </c>
      <c r="AH13" s="17">
        <v>0.23593079046523999</v>
      </c>
      <c r="AI13" s="17"/>
      <c r="AJ13" s="17">
        <v>0.30663625913957399</v>
      </c>
      <c r="AK13" s="17">
        <v>0.184864883375089</v>
      </c>
      <c r="AL13" s="17">
        <v>0.27207666332400998</v>
      </c>
      <c r="AM13" s="17">
        <v>0.42411972376656698</v>
      </c>
      <c r="AN13" s="17">
        <v>0.24845001246133799</v>
      </c>
      <c r="AO13" s="17"/>
      <c r="AP13" s="17">
        <v>0.311407713502655</v>
      </c>
      <c r="AQ13" s="17">
        <v>0.221154272650288</v>
      </c>
      <c r="AR13" s="17">
        <v>0.192166798659716</v>
      </c>
      <c r="AS13" s="17"/>
      <c r="AT13" s="17">
        <v>0.34514880702630202</v>
      </c>
      <c r="AU13" s="17">
        <v>0.20575280669780499</v>
      </c>
      <c r="AV13" s="17">
        <v>0.13693428967025401</v>
      </c>
      <c r="AW13" s="17">
        <v>0.207807415567202</v>
      </c>
      <c r="AX13" s="17">
        <v>0.13835048558162899</v>
      </c>
      <c r="AY13" s="17">
        <v>0.30060295904580497</v>
      </c>
    </row>
    <row r="14" spans="2:51" x14ac:dyDescent="0.35">
      <c r="B14" s="18" t="s">
        <v>72</v>
      </c>
      <c r="C14" s="17">
        <v>3.2592650634818601E-2</v>
      </c>
      <c r="D14" s="17">
        <v>2.19635512513408E-2</v>
      </c>
      <c r="E14" s="17">
        <v>4.2879295765382401E-2</v>
      </c>
      <c r="F14" s="17"/>
      <c r="G14" s="17">
        <v>3.1705880971268502E-2</v>
      </c>
      <c r="H14" s="17">
        <v>6.2018345023752398E-2</v>
      </c>
      <c r="I14" s="17">
        <v>2.4585240422320302E-2</v>
      </c>
      <c r="J14" s="17">
        <v>4.3037670607436698E-2</v>
      </c>
      <c r="K14" s="17">
        <v>1.7847705010857799E-2</v>
      </c>
      <c r="L14" s="17">
        <v>1.51285862858707E-2</v>
      </c>
      <c r="M14" s="17"/>
      <c r="N14" s="17">
        <v>1.45802317913192E-2</v>
      </c>
      <c r="O14" s="17">
        <v>1.7380979731358801E-2</v>
      </c>
      <c r="P14" s="17">
        <v>4.3680298657962802E-2</v>
      </c>
      <c r="Q14" s="17">
        <v>5.2784306437447998E-2</v>
      </c>
      <c r="R14" s="17"/>
      <c r="S14" s="17">
        <v>6.1225397098795598E-2</v>
      </c>
      <c r="T14" s="17">
        <v>2.4297875861535399E-2</v>
      </c>
      <c r="U14" s="17">
        <v>3.6761737749095698E-2</v>
      </c>
      <c r="V14" s="17">
        <v>1.766819808217E-2</v>
      </c>
      <c r="W14" s="17">
        <v>4.9121274658686903E-2</v>
      </c>
      <c r="X14" s="17">
        <v>2.6318527753221702E-2</v>
      </c>
      <c r="Y14" s="17">
        <v>4.9763631229882498E-2</v>
      </c>
      <c r="Z14" s="17">
        <v>0</v>
      </c>
      <c r="AA14" s="17">
        <v>2.53997573806919E-2</v>
      </c>
      <c r="AB14" s="17">
        <v>1.6265856449988101E-2</v>
      </c>
      <c r="AC14" s="17">
        <v>0</v>
      </c>
      <c r="AD14" s="17">
        <v>7.5257271158607003E-2</v>
      </c>
      <c r="AE14" s="17"/>
      <c r="AF14" s="17">
        <v>1.18140863892269E-2</v>
      </c>
      <c r="AG14" s="17">
        <v>3.1004035858607001E-2</v>
      </c>
      <c r="AH14" s="17">
        <v>7.6351052040967204E-2</v>
      </c>
      <c r="AI14" s="17"/>
      <c r="AJ14" s="17">
        <v>1.6785622116951601E-2</v>
      </c>
      <c r="AK14" s="17">
        <v>1.5510536931240101E-2</v>
      </c>
      <c r="AL14" s="17">
        <v>1.8983020834921E-2</v>
      </c>
      <c r="AM14" s="17">
        <v>0</v>
      </c>
      <c r="AN14" s="17">
        <v>0.103295768288528</v>
      </c>
      <c r="AO14" s="17"/>
      <c r="AP14" s="17">
        <v>2.27505959176726E-2</v>
      </c>
      <c r="AQ14" s="17">
        <v>2.7470387084149801E-2</v>
      </c>
      <c r="AR14" s="17">
        <v>0</v>
      </c>
      <c r="AS14" s="17"/>
      <c r="AT14" s="17">
        <v>2.72813375393051E-2</v>
      </c>
      <c r="AU14" s="17">
        <v>1.8964292006292498E-2</v>
      </c>
      <c r="AV14" s="17">
        <v>3.9643029556386801E-2</v>
      </c>
      <c r="AW14" s="17">
        <v>0.106911110530214</v>
      </c>
      <c r="AX14" s="17">
        <v>2.1943426718627899E-2</v>
      </c>
      <c r="AY14" s="17">
        <v>4.2515947753772099E-2</v>
      </c>
    </row>
    <row r="15" spans="2:51" x14ac:dyDescent="0.35">
      <c r="B15" s="31" t="s">
        <v>387</v>
      </c>
      <c r="C15" s="20">
        <v>0.32839786784874903</v>
      </c>
      <c r="D15" s="20">
        <v>0.33023325568440298</v>
      </c>
      <c r="E15" s="20">
        <v>0.32662161356217501</v>
      </c>
      <c r="F15" s="20"/>
      <c r="G15" s="20">
        <v>0.46720471980581901</v>
      </c>
      <c r="H15" s="20">
        <v>0.45572399137743003</v>
      </c>
      <c r="I15" s="20">
        <v>0.44597441550657602</v>
      </c>
      <c r="J15" s="20">
        <v>0.282782187423398</v>
      </c>
      <c r="K15" s="20">
        <v>0.18591875123315901</v>
      </c>
      <c r="L15" s="20">
        <v>0.13763200197207301</v>
      </c>
      <c r="M15" s="20"/>
      <c r="N15" s="20">
        <v>0.34712342355438602</v>
      </c>
      <c r="O15" s="20">
        <v>0.34299847150215601</v>
      </c>
      <c r="P15" s="20">
        <v>0.32066643036137998</v>
      </c>
      <c r="Q15" s="20">
        <v>0.30041311629245898</v>
      </c>
      <c r="R15" s="20"/>
      <c r="S15" s="20">
        <v>0.370920202899925</v>
      </c>
      <c r="T15" s="20">
        <v>0.31795633796585598</v>
      </c>
      <c r="U15" s="20">
        <v>0.25764997944365298</v>
      </c>
      <c r="V15" s="20">
        <v>0.238006855192851</v>
      </c>
      <c r="W15" s="20">
        <v>0.25773975330235899</v>
      </c>
      <c r="X15" s="20">
        <v>0.35229443133367699</v>
      </c>
      <c r="Y15" s="20">
        <v>0.38768597833588803</v>
      </c>
      <c r="Z15" s="20">
        <v>0.40215760463157402</v>
      </c>
      <c r="AA15" s="20">
        <v>0.32426166880111201</v>
      </c>
      <c r="AB15" s="20">
        <v>0.33899213142810403</v>
      </c>
      <c r="AC15" s="20">
        <v>0.37202499828072999</v>
      </c>
      <c r="AD15" s="20">
        <v>0.386570320661761</v>
      </c>
      <c r="AE15" s="20"/>
      <c r="AF15" s="20">
        <v>0.28610247117958099</v>
      </c>
      <c r="AG15" s="20">
        <v>0.33090612129739</v>
      </c>
      <c r="AH15" s="20">
        <v>0.325532242731085</v>
      </c>
      <c r="AI15" s="20"/>
      <c r="AJ15" s="20">
        <v>0.21928988996038601</v>
      </c>
      <c r="AK15" s="20">
        <v>0.40088338117658201</v>
      </c>
      <c r="AL15" s="20">
        <v>0.36979022745995799</v>
      </c>
      <c r="AM15" s="20">
        <v>0.22106662114349701</v>
      </c>
      <c r="AN15" s="20">
        <v>0.36813799748098902</v>
      </c>
      <c r="AO15" s="20"/>
      <c r="AP15" s="20">
        <v>0.23981638526087501</v>
      </c>
      <c r="AQ15" s="20">
        <v>0.35863947295078002</v>
      </c>
      <c r="AR15" s="20">
        <v>0.35152552821645799</v>
      </c>
      <c r="AS15" s="20"/>
      <c r="AT15" s="20">
        <v>0.23635378539020699</v>
      </c>
      <c r="AU15" s="20">
        <v>0.35156173248994699</v>
      </c>
      <c r="AV15" s="20">
        <v>0.32071499218541899</v>
      </c>
      <c r="AW15" s="20">
        <v>0.25837877930992198</v>
      </c>
      <c r="AX15" s="20">
        <v>0.46945983080265402</v>
      </c>
      <c r="AY15" s="20">
        <v>0.42960350063525199</v>
      </c>
    </row>
    <row r="16" spans="2:51" x14ac:dyDescent="0.35">
      <c r="B16" s="18" t="s">
        <v>388</v>
      </c>
      <c r="C16" s="20">
        <v>0.41891112313505302</v>
      </c>
      <c r="D16" s="20">
        <v>0.42846214736754901</v>
      </c>
      <c r="E16" s="20">
        <v>0.40966781912889999</v>
      </c>
      <c r="F16" s="20"/>
      <c r="G16" s="20">
        <v>0.27719412472864602</v>
      </c>
      <c r="H16" s="20">
        <v>0.29521542019415697</v>
      </c>
      <c r="I16" s="20">
        <v>0.31397212817883802</v>
      </c>
      <c r="J16" s="20">
        <v>0.45985586530758898</v>
      </c>
      <c r="K16" s="20">
        <v>0.533758111747064</v>
      </c>
      <c r="L16" s="20">
        <v>0.62421251772601705</v>
      </c>
      <c r="M16" s="20"/>
      <c r="N16" s="20">
        <v>0.45715142623905902</v>
      </c>
      <c r="O16" s="20">
        <v>0.45323668117100202</v>
      </c>
      <c r="P16" s="20">
        <v>0.36927893393310202</v>
      </c>
      <c r="Q16" s="20">
        <v>0.38783913457880598</v>
      </c>
      <c r="R16" s="20"/>
      <c r="S16" s="20">
        <v>0.31892329476970199</v>
      </c>
      <c r="T16" s="20">
        <v>0.528064723585706</v>
      </c>
      <c r="U16" s="20">
        <v>0.48244098464856999</v>
      </c>
      <c r="V16" s="20">
        <v>0.53925496277292395</v>
      </c>
      <c r="W16" s="20">
        <v>0.33963502524193101</v>
      </c>
      <c r="X16" s="20">
        <v>0.42083543377924298</v>
      </c>
      <c r="Y16" s="20">
        <v>0.39744762640158199</v>
      </c>
      <c r="Z16" s="20">
        <v>0.396396335573102</v>
      </c>
      <c r="AA16" s="20">
        <v>0.443498777708486</v>
      </c>
      <c r="AB16" s="20">
        <v>0.38039019937285401</v>
      </c>
      <c r="AC16" s="20">
        <v>0.48834482797350798</v>
      </c>
      <c r="AD16" s="20">
        <v>0.162206689523437</v>
      </c>
      <c r="AE16" s="20"/>
      <c r="AF16" s="20">
        <v>0.50281629763090196</v>
      </c>
      <c r="AG16" s="20">
        <v>0.395535070860008</v>
      </c>
      <c r="AH16" s="20">
        <v>0.36736403211341501</v>
      </c>
      <c r="AI16" s="20"/>
      <c r="AJ16" s="20">
        <v>0.53683741331133195</v>
      </c>
      <c r="AK16" s="20">
        <v>0.36704767710741498</v>
      </c>
      <c r="AL16" s="20">
        <v>0.52765304931974499</v>
      </c>
      <c r="AM16" s="20">
        <v>0.42411972376656698</v>
      </c>
      <c r="AN16" s="20">
        <v>0.35140421881207201</v>
      </c>
      <c r="AO16" s="20"/>
      <c r="AP16" s="20">
        <v>0.56746064721589595</v>
      </c>
      <c r="AQ16" s="20">
        <v>0.373097273377893</v>
      </c>
      <c r="AR16" s="20">
        <v>0.38370446767434202</v>
      </c>
      <c r="AS16" s="20"/>
      <c r="AT16" s="20">
        <v>0.54035336529413502</v>
      </c>
      <c r="AU16" s="20">
        <v>0.46155424804558098</v>
      </c>
      <c r="AV16" s="20">
        <v>0.36888833557343098</v>
      </c>
      <c r="AW16" s="20">
        <v>0.34164438597622598</v>
      </c>
      <c r="AX16" s="20">
        <v>0.23826439426127499</v>
      </c>
      <c r="AY16" s="20">
        <v>0.34291938836592201</v>
      </c>
    </row>
    <row r="17" spans="2:51" x14ac:dyDescent="0.35">
      <c r="B17" s="18" t="s">
        <v>86</v>
      </c>
      <c r="C17" s="21">
        <v>-9.0513255286304301E-2</v>
      </c>
      <c r="D17" s="21">
        <v>-9.8228891683146205E-2</v>
      </c>
      <c r="E17" s="21">
        <v>-8.3046205566725706E-2</v>
      </c>
      <c r="F17" s="21"/>
      <c r="G17" s="21">
        <v>0.190010595077172</v>
      </c>
      <c r="H17" s="21">
        <v>0.160508571183273</v>
      </c>
      <c r="I17" s="21">
        <v>0.132002287327738</v>
      </c>
      <c r="J17" s="21">
        <v>-0.17707367788419101</v>
      </c>
      <c r="K17" s="21">
        <v>-0.34783936051390502</v>
      </c>
      <c r="L17" s="21">
        <v>-0.48658051575394401</v>
      </c>
      <c r="M17" s="21"/>
      <c r="N17" s="21">
        <v>-0.110028002684672</v>
      </c>
      <c r="O17" s="21">
        <v>-0.110238209668846</v>
      </c>
      <c r="P17" s="21">
        <v>-4.86125035717224E-2</v>
      </c>
      <c r="Q17" s="21">
        <v>-8.7426018286347301E-2</v>
      </c>
      <c r="R17" s="21"/>
      <c r="S17" s="21">
        <v>5.1996908130222903E-2</v>
      </c>
      <c r="T17" s="21">
        <v>-0.21010838561985001</v>
      </c>
      <c r="U17" s="21">
        <v>-0.22479100520491699</v>
      </c>
      <c r="V17" s="21">
        <v>-0.30124810758007298</v>
      </c>
      <c r="W17" s="21">
        <v>-8.1895271939571801E-2</v>
      </c>
      <c r="X17" s="21">
        <v>-6.8541002445566004E-2</v>
      </c>
      <c r="Y17" s="21">
        <v>-9.7616480656945708E-3</v>
      </c>
      <c r="Z17" s="21">
        <v>5.7612690584716297E-3</v>
      </c>
      <c r="AA17" s="21">
        <v>-0.119237108907374</v>
      </c>
      <c r="AB17" s="21">
        <v>-4.1398067944750302E-2</v>
      </c>
      <c r="AC17" s="21">
        <v>-0.116319829692778</v>
      </c>
      <c r="AD17" s="21">
        <v>0.224363631138324</v>
      </c>
      <c r="AE17" s="21"/>
      <c r="AF17" s="21">
        <v>-0.21671382645132101</v>
      </c>
      <c r="AG17" s="21">
        <v>-6.4628949562618707E-2</v>
      </c>
      <c r="AH17" s="21">
        <v>-4.1831789382329801E-2</v>
      </c>
      <c r="AI17" s="21"/>
      <c r="AJ17" s="21">
        <v>-0.31754752335094599</v>
      </c>
      <c r="AK17" s="21">
        <v>3.3835704069167E-2</v>
      </c>
      <c r="AL17" s="21">
        <v>-0.15786282185978801</v>
      </c>
      <c r="AM17" s="21">
        <v>-0.20305310262307</v>
      </c>
      <c r="AN17" s="21">
        <v>1.6733778668916802E-2</v>
      </c>
      <c r="AO17" s="21"/>
      <c r="AP17" s="21">
        <v>-0.32764426195502</v>
      </c>
      <c r="AQ17" s="21">
        <v>-1.44578004271128E-2</v>
      </c>
      <c r="AR17" s="21">
        <v>-3.2178939457884297E-2</v>
      </c>
      <c r="AS17" s="21"/>
      <c r="AT17" s="21">
        <v>-0.30399957990392801</v>
      </c>
      <c r="AU17" s="21">
        <v>-0.109992515555634</v>
      </c>
      <c r="AV17" s="21">
        <v>-4.8173343388011998E-2</v>
      </c>
      <c r="AW17" s="21">
        <v>-8.3265606666304698E-2</v>
      </c>
      <c r="AX17" s="21">
        <v>0.231195436541379</v>
      </c>
      <c r="AY17" s="21">
        <v>8.6684112269330094E-2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0.12829759467607599</v>
      </c>
      <c r="D9" s="17">
        <v>0.14535197239273601</v>
      </c>
      <c r="E9" s="17">
        <v>0.111792684413727</v>
      </c>
      <c r="F9" s="17"/>
      <c r="G9" s="17">
        <v>0.23010673529907</v>
      </c>
      <c r="H9" s="17">
        <v>0.19498493029337099</v>
      </c>
      <c r="I9" s="17">
        <v>9.2457827188045599E-2</v>
      </c>
      <c r="J9" s="17">
        <v>5.32788843074413E-2</v>
      </c>
      <c r="K9" s="17">
        <v>6.1998804663948602E-2</v>
      </c>
      <c r="L9" s="17">
        <v>0.148689648067696</v>
      </c>
      <c r="M9" s="17"/>
      <c r="N9" s="17">
        <v>0.17867345785701</v>
      </c>
      <c r="O9" s="17">
        <v>6.4944272240979997E-2</v>
      </c>
      <c r="P9" s="17">
        <v>0.11470948349082701</v>
      </c>
      <c r="Q9" s="17">
        <v>0.14317192885787899</v>
      </c>
      <c r="R9" s="17"/>
      <c r="S9" s="17">
        <v>0.155228582146062</v>
      </c>
      <c r="T9" s="17">
        <v>0.104407470701085</v>
      </c>
      <c r="U9" s="17">
        <v>0.160110532343719</v>
      </c>
      <c r="V9" s="17">
        <v>0.130933297258187</v>
      </c>
      <c r="W9" s="17">
        <v>0.15063936365182101</v>
      </c>
      <c r="X9" s="17">
        <v>8.9896885460950898E-2</v>
      </c>
      <c r="Y9" s="17">
        <v>0.101998284234966</v>
      </c>
      <c r="Z9" s="17">
        <v>7.9520540681124505E-2</v>
      </c>
      <c r="AA9" s="17">
        <v>0.144390303692086</v>
      </c>
      <c r="AB9" s="17">
        <v>0.17947800663206001</v>
      </c>
      <c r="AC9" s="17">
        <v>8.7459106431627201E-2</v>
      </c>
      <c r="AD9" s="17">
        <v>0</v>
      </c>
      <c r="AE9" s="17"/>
      <c r="AF9" s="17">
        <v>0.14074433210346601</v>
      </c>
      <c r="AG9" s="17">
        <v>0.10535139118849</v>
      </c>
      <c r="AH9" s="17">
        <v>9.9018070029353603E-2</v>
      </c>
      <c r="AI9" s="17"/>
      <c r="AJ9" s="17">
        <v>0.121159115160499</v>
      </c>
      <c r="AK9" s="17">
        <v>0.135798767653695</v>
      </c>
      <c r="AL9" s="17">
        <v>0.14704328401678801</v>
      </c>
      <c r="AM9" s="17">
        <v>0.22106662114349701</v>
      </c>
      <c r="AN9" s="17">
        <v>9.1486008787336301E-2</v>
      </c>
      <c r="AO9" s="17"/>
      <c r="AP9" s="17">
        <v>0.154241814638227</v>
      </c>
      <c r="AQ9" s="17">
        <v>0.13770905581781201</v>
      </c>
      <c r="AR9" s="17">
        <v>0.12539508397693599</v>
      </c>
      <c r="AS9" s="17"/>
      <c r="AT9" s="17">
        <v>0.133755242107544</v>
      </c>
      <c r="AU9" s="17">
        <v>9.8455875524371406E-2</v>
      </c>
      <c r="AV9" s="17">
        <v>0.16463141177614399</v>
      </c>
      <c r="AW9" s="17">
        <v>0.16413938563740901</v>
      </c>
      <c r="AX9" s="17">
        <v>0.102633133625906</v>
      </c>
      <c r="AY9" s="17">
        <v>0.199083473787146</v>
      </c>
    </row>
    <row r="10" spans="2:51" x14ac:dyDescent="0.35">
      <c r="B10" s="18" t="s">
        <v>383</v>
      </c>
      <c r="C10" s="17">
        <v>0.35048797539390097</v>
      </c>
      <c r="D10" s="17">
        <v>0.36190140409233801</v>
      </c>
      <c r="E10" s="17">
        <v>0.33944227090775198</v>
      </c>
      <c r="F10" s="17"/>
      <c r="G10" s="17">
        <v>0.32973588370870399</v>
      </c>
      <c r="H10" s="17">
        <v>0.41412719618036398</v>
      </c>
      <c r="I10" s="17">
        <v>0.40780677374101498</v>
      </c>
      <c r="J10" s="17">
        <v>0.26467478423601298</v>
      </c>
      <c r="K10" s="17">
        <v>0.36275894398703801</v>
      </c>
      <c r="L10" s="17">
        <v>0.31551665791625799</v>
      </c>
      <c r="M10" s="17"/>
      <c r="N10" s="17">
        <v>0.30633322163844601</v>
      </c>
      <c r="O10" s="17">
        <v>0.41371029427218697</v>
      </c>
      <c r="P10" s="17">
        <v>0.35420682615674298</v>
      </c>
      <c r="Q10" s="17">
        <v>0.340736484331367</v>
      </c>
      <c r="R10" s="17"/>
      <c r="S10" s="17">
        <v>0.41262985195942697</v>
      </c>
      <c r="T10" s="17">
        <v>0.319248738880203</v>
      </c>
      <c r="U10" s="17">
        <v>0.37719037762245</v>
      </c>
      <c r="V10" s="17">
        <v>0.391244648268811</v>
      </c>
      <c r="W10" s="17">
        <v>0.28567937999295601</v>
      </c>
      <c r="X10" s="17">
        <v>0.27954443287745401</v>
      </c>
      <c r="Y10" s="17">
        <v>0.40486958309266402</v>
      </c>
      <c r="Z10" s="17">
        <v>0.460774701684524</v>
      </c>
      <c r="AA10" s="17">
        <v>0.23359249755650799</v>
      </c>
      <c r="AB10" s="17">
        <v>0.22761646692615101</v>
      </c>
      <c r="AC10" s="17">
        <v>0.47592479637093799</v>
      </c>
      <c r="AD10" s="17">
        <v>0.782048227753952</v>
      </c>
      <c r="AE10" s="17"/>
      <c r="AF10" s="17">
        <v>0.32934306861327201</v>
      </c>
      <c r="AG10" s="17">
        <v>0.36072003970959698</v>
      </c>
      <c r="AH10" s="17">
        <v>0.36581534654761699</v>
      </c>
      <c r="AI10" s="17"/>
      <c r="AJ10" s="17">
        <v>0.349027046808289</v>
      </c>
      <c r="AK10" s="17">
        <v>0.36594251574534198</v>
      </c>
      <c r="AL10" s="17">
        <v>0.34209302734137298</v>
      </c>
      <c r="AM10" s="17">
        <v>0.35523611981942299</v>
      </c>
      <c r="AN10" s="17">
        <v>0.29452059978713402</v>
      </c>
      <c r="AO10" s="17"/>
      <c r="AP10" s="17">
        <v>0.401491749760367</v>
      </c>
      <c r="AQ10" s="17">
        <v>0.37611941132920801</v>
      </c>
      <c r="AR10" s="17">
        <v>0.35231051941324798</v>
      </c>
      <c r="AS10" s="17"/>
      <c r="AT10" s="17">
        <v>0.322100258214851</v>
      </c>
      <c r="AU10" s="17">
        <v>0.386846085968862</v>
      </c>
      <c r="AV10" s="17">
        <v>0.271549432469744</v>
      </c>
      <c r="AW10" s="17">
        <v>0.34008900908869399</v>
      </c>
      <c r="AX10" s="17">
        <v>0.40323025011157099</v>
      </c>
      <c r="AY10" s="17">
        <v>0.35034622071604998</v>
      </c>
    </row>
    <row r="11" spans="2:51" x14ac:dyDescent="0.35">
      <c r="B11" s="18" t="s">
        <v>384</v>
      </c>
      <c r="C11" s="17">
        <v>0.270496367748294</v>
      </c>
      <c r="D11" s="17">
        <v>0.25016062960159402</v>
      </c>
      <c r="E11" s="17">
        <v>0.290176917739984</v>
      </c>
      <c r="F11" s="17"/>
      <c r="G11" s="17">
        <v>0.246463742725295</v>
      </c>
      <c r="H11" s="17">
        <v>0.150102184981664</v>
      </c>
      <c r="I11" s="17">
        <v>0.29041023125313697</v>
      </c>
      <c r="J11" s="17">
        <v>0.36517436961203797</v>
      </c>
      <c r="K11" s="17">
        <v>0.29799204947362801</v>
      </c>
      <c r="L11" s="17">
        <v>0.27382564814251198</v>
      </c>
      <c r="M11" s="17"/>
      <c r="N11" s="17">
        <v>0.24379317860057001</v>
      </c>
      <c r="O11" s="17">
        <v>0.246118865763818</v>
      </c>
      <c r="P11" s="17">
        <v>0.28529030726973398</v>
      </c>
      <c r="Q11" s="17">
        <v>0.315348743632616</v>
      </c>
      <c r="R11" s="17"/>
      <c r="S11" s="17">
        <v>0.25763830785018599</v>
      </c>
      <c r="T11" s="17">
        <v>0.236712029515671</v>
      </c>
      <c r="U11" s="17">
        <v>0.16160186750023101</v>
      </c>
      <c r="V11" s="17">
        <v>0.209532199999374</v>
      </c>
      <c r="W11" s="17">
        <v>0.35114487053917998</v>
      </c>
      <c r="X11" s="17">
        <v>0.29733922993599698</v>
      </c>
      <c r="Y11" s="17">
        <v>0.24227156216815099</v>
      </c>
      <c r="Z11" s="17">
        <v>0.26794373279184502</v>
      </c>
      <c r="AA11" s="17">
        <v>0.37107981603952001</v>
      </c>
      <c r="AB11" s="17">
        <v>0.32328041764897902</v>
      </c>
      <c r="AC11" s="17">
        <v>0.26441524650939802</v>
      </c>
      <c r="AD11" s="17">
        <v>0.142694501087441</v>
      </c>
      <c r="AE11" s="17"/>
      <c r="AF11" s="17">
        <v>0.30323083891021202</v>
      </c>
      <c r="AG11" s="17">
        <v>0.27259165714796302</v>
      </c>
      <c r="AH11" s="17">
        <v>0.220599186480957</v>
      </c>
      <c r="AI11" s="17"/>
      <c r="AJ11" s="17">
        <v>0.29816641294410701</v>
      </c>
      <c r="AK11" s="17">
        <v>0.246649745044552</v>
      </c>
      <c r="AL11" s="17">
        <v>0.23034056280986501</v>
      </c>
      <c r="AM11" s="17">
        <v>0.13703431407873001</v>
      </c>
      <c r="AN11" s="17">
        <v>0.33413676101571599</v>
      </c>
      <c r="AO11" s="17"/>
      <c r="AP11" s="17">
        <v>0.25335676382440903</v>
      </c>
      <c r="AQ11" s="17">
        <v>0.24054680342337101</v>
      </c>
      <c r="AR11" s="17">
        <v>0.27370043780112402</v>
      </c>
      <c r="AS11" s="17"/>
      <c r="AT11" s="17">
        <v>0.27268408170597802</v>
      </c>
      <c r="AU11" s="17">
        <v>0.24713351668512101</v>
      </c>
      <c r="AV11" s="17">
        <v>0.32608392211772003</v>
      </c>
      <c r="AW11" s="17">
        <v>0.306410975007264</v>
      </c>
      <c r="AX11" s="17">
        <v>0.273056975186105</v>
      </c>
      <c r="AY11" s="17">
        <v>8.6471815345680603E-2</v>
      </c>
    </row>
    <row r="12" spans="2:51" x14ac:dyDescent="0.35">
      <c r="B12" s="18" t="s">
        <v>385</v>
      </c>
      <c r="C12" s="17">
        <v>0.11408693758488</v>
      </c>
      <c r="D12" s="17">
        <v>0.100669689677909</v>
      </c>
      <c r="E12" s="17">
        <v>0.12707190111456099</v>
      </c>
      <c r="F12" s="17"/>
      <c r="G12" s="17">
        <v>0.11610871566976801</v>
      </c>
      <c r="H12" s="17">
        <v>0.10346714545758801</v>
      </c>
      <c r="I12" s="17">
        <v>8.9053045113924201E-2</v>
      </c>
      <c r="J12" s="17">
        <v>0.12668933831750201</v>
      </c>
      <c r="K12" s="17">
        <v>0.14706258604959199</v>
      </c>
      <c r="L12" s="17">
        <v>0.107791790043862</v>
      </c>
      <c r="M12" s="17"/>
      <c r="N12" s="17">
        <v>0.108236945581315</v>
      </c>
      <c r="O12" s="17">
        <v>0.152411805409921</v>
      </c>
      <c r="P12" s="17">
        <v>9.9661456014358996E-2</v>
      </c>
      <c r="Q12" s="17">
        <v>9.7669992241037201E-2</v>
      </c>
      <c r="R12" s="17"/>
      <c r="S12" s="17">
        <v>5.2061897500484199E-2</v>
      </c>
      <c r="T12" s="17">
        <v>0.19404729455540901</v>
      </c>
      <c r="U12" s="17">
        <v>0.15661609431889101</v>
      </c>
      <c r="V12" s="17">
        <v>0.12991685556890201</v>
      </c>
      <c r="W12" s="17">
        <v>6.1891363947928497E-2</v>
      </c>
      <c r="X12" s="17">
        <v>8.9208885372206698E-2</v>
      </c>
      <c r="Y12" s="17">
        <v>8.2486996990280601E-2</v>
      </c>
      <c r="Z12" s="17">
        <v>0.10100773492020899</v>
      </c>
      <c r="AA12" s="17">
        <v>0.15145668959567099</v>
      </c>
      <c r="AB12" s="17">
        <v>0.130922098014251</v>
      </c>
      <c r="AC12" s="17">
        <v>0.14108951590142599</v>
      </c>
      <c r="AD12" s="17">
        <v>0</v>
      </c>
      <c r="AE12" s="17"/>
      <c r="AF12" s="17">
        <v>0.102868234978607</v>
      </c>
      <c r="AG12" s="17">
        <v>0.122973467833735</v>
      </c>
      <c r="AH12" s="17">
        <v>0.12944769474378701</v>
      </c>
      <c r="AI12" s="17"/>
      <c r="AJ12" s="17">
        <v>0.101834458313271</v>
      </c>
      <c r="AK12" s="17">
        <v>0.152547244674515</v>
      </c>
      <c r="AL12" s="17">
        <v>0.133660819561598</v>
      </c>
      <c r="AM12" s="17">
        <v>0</v>
      </c>
      <c r="AN12" s="17">
        <v>9.2946680574028301E-2</v>
      </c>
      <c r="AO12" s="17"/>
      <c r="AP12" s="17">
        <v>0.10181654121998999</v>
      </c>
      <c r="AQ12" s="17">
        <v>0.114558676906965</v>
      </c>
      <c r="AR12" s="17">
        <v>0.17474135972863</v>
      </c>
      <c r="AS12" s="17"/>
      <c r="AT12" s="17">
        <v>8.7592518574179407E-2</v>
      </c>
      <c r="AU12" s="17">
        <v>0.13704624265672799</v>
      </c>
      <c r="AV12" s="17">
        <v>0.18204842598870499</v>
      </c>
      <c r="AW12" s="17">
        <v>6.53491934591756E-2</v>
      </c>
      <c r="AX12" s="17">
        <v>0.119494531250615</v>
      </c>
      <c r="AY12" s="17">
        <v>0.207194676974715</v>
      </c>
    </row>
    <row r="13" spans="2:51" x14ac:dyDescent="0.35">
      <c r="B13" s="18" t="s">
        <v>386</v>
      </c>
      <c r="C13" s="17">
        <v>9.1514560881985799E-2</v>
      </c>
      <c r="D13" s="17">
        <v>0.10967807598537101</v>
      </c>
      <c r="E13" s="17">
        <v>7.3936248039922103E-2</v>
      </c>
      <c r="F13" s="17"/>
      <c r="G13" s="17">
        <v>4.4849400364114098E-2</v>
      </c>
      <c r="H13" s="17">
        <v>6.3786345369354805E-2</v>
      </c>
      <c r="I13" s="17">
        <v>9.4957700548931101E-2</v>
      </c>
      <c r="J13" s="17">
        <v>0.12971599693678601</v>
      </c>
      <c r="K13" s="17">
        <v>9.3431744176668302E-2</v>
      </c>
      <c r="L13" s="17">
        <v>0.114428345036972</v>
      </c>
      <c r="M13" s="17"/>
      <c r="N13" s="17">
        <v>0.127089416952539</v>
      </c>
      <c r="O13" s="17">
        <v>8.7586862196162907E-2</v>
      </c>
      <c r="P13" s="17">
        <v>8.6367932387349799E-2</v>
      </c>
      <c r="Q13" s="17">
        <v>5.7165099744120901E-2</v>
      </c>
      <c r="R13" s="17"/>
      <c r="S13" s="17">
        <v>5.9409520008453301E-2</v>
      </c>
      <c r="T13" s="17">
        <v>0.10926357530266601</v>
      </c>
      <c r="U13" s="17">
        <v>8.8700756372628906E-2</v>
      </c>
      <c r="V13" s="17">
        <v>0.10327901864448499</v>
      </c>
      <c r="W13" s="17">
        <v>6.12512817331426E-2</v>
      </c>
      <c r="X13" s="17">
        <v>0.201422505623192</v>
      </c>
      <c r="Y13" s="17">
        <v>0.100566888363398</v>
      </c>
      <c r="Z13" s="17">
        <v>9.0753289922296906E-2</v>
      </c>
      <c r="AA13" s="17">
        <v>5.92023091937776E-2</v>
      </c>
      <c r="AB13" s="17">
        <v>0.12312613240871199</v>
      </c>
      <c r="AC13" s="17">
        <v>3.11113347866111E-2</v>
      </c>
      <c r="AD13" s="17">
        <v>0</v>
      </c>
      <c r="AE13" s="17"/>
      <c r="AF13" s="17">
        <v>8.9497710738650996E-2</v>
      </c>
      <c r="AG13" s="17">
        <v>0.108260491680493</v>
      </c>
      <c r="AH13" s="17">
        <v>7.8537391419286895E-2</v>
      </c>
      <c r="AI13" s="17"/>
      <c r="AJ13" s="17">
        <v>8.9304200293195704E-2</v>
      </c>
      <c r="AK13" s="17">
        <v>7.8751887033066598E-2</v>
      </c>
      <c r="AL13" s="17">
        <v>6.3514084979581595E-2</v>
      </c>
      <c r="AM13" s="17">
        <v>0.28666294495834999</v>
      </c>
      <c r="AN13" s="17">
        <v>8.1833928100881706E-2</v>
      </c>
      <c r="AO13" s="17"/>
      <c r="AP13" s="17">
        <v>5.8446921456410603E-2</v>
      </c>
      <c r="AQ13" s="17">
        <v>8.6351301678103801E-2</v>
      </c>
      <c r="AR13" s="17">
        <v>4.7665589590325998E-2</v>
      </c>
      <c r="AS13" s="17"/>
      <c r="AT13" s="17">
        <v>0.12763502961972301</v>
      </c>
      <c r="AU13" s="17">
        <v>0.11064617347778199</v>
      </c>
      <c r="AV13" s="17">
        <v>1.8108230675952901E-2</v>
      </c>
      <c r="AW13" s="17">
        <v>3.29658866537441E-2</v>
      </c>
      <c r="AX13" s="17">
        <v>6.2054678657933897E-2</v>
      </c>
      <c r="AY13" s="17">
        <v>0.114387865422637</v>
      </c>
    </row>
    <row r="14" spans="2:51" x14ac:dyDescent="0.35">
      <c r="B14" s="18" t="s">
        <v>72</v>
      </c>
      <c r="C14" s="17">
        <v>4.5116563714862501E-2</v>
      </c>
      <c r="D14" s="17">
        <v>3.2238228250051203E-2</v>
      </c>
      <c r="E14" s="17">
        <v>5.75799777840535E-2</v>
      </c>
      <c r="F14" s="17"/>
      <c r="G14" s="17">
        <v>3.2735522233049E-2</v>
      </c>
      <c r="H14" s="17">
        <v>7.3532197717657802E-2</v>
      </c>
      <c r="I14" s="17">
        <v>2.53144221549477E-2</v>
      </c>
      <c r="J14" s="17">
        <v>6.0466626590219702E-2</v>
      </c>
      <c r="K14" s="17">
        <v>3.6755871649124597E-2</v>
      </c>
      <c r="L14" s="17">
        <v>3.9747910792699501E-2</v>
      </c>
      <c r="M14" s="17"/>
      <c r="N14" s="17">
        <v>3.5873779370120498E-2</v>
      </c>
      <c r="O14" s="17">
        <v>3.5227900116930499E-2</v>
      </c>
      <c r="P14" s="17">
        <v>5.9763994680987302E-2</v>
      </c>
      <c r="Q14" s="17">
        <v>4.5907751192979303E-2</v>
      </c>
      <c r="R14" s="17"/>
      <c r="S14" s="17">
        <v>6.3031840535388003E-2</v>
      </c>
      <c r="T14" s="17">
        <v>3.6320891044966101E-2</v>
      </c>
      <c r="U14" s="17">
        <v>5.5780371842080401E-2</v>
      </c>
      <c r="V14" s="17">
        <v>3.5093980260240999E-2</v>
      </c>
      <c r="W14" s="17">
        <v>8.93937401349717E-2</v>
      </c>
      <c r="X14" s="17">
        <v>4.2588060730200002E-2</v>
      </c>
      <c r="Y14" s="17">
        <v>6.7806685150540905E-2</v>
      </c>
      <c r="Z14" s="17">
        <v>0</v>
      </c>
      <c r="AA14" s="17">
        <v>4.0278383922438002E-2</v>
      </c>
      <c r="AB14" s="17">
        <v>1.55768783698465E-2</v>
      </c>
      <c r="AC14" s="17">
        <v>0</v>
      </c>
      <c r="AD14" s="17">
        <v>7.5257271158607003E-2</v>
      </c>
      <c r="AE14" s="17"/>
      <c r="AF14" s="17">
        <v>3.4315814655792302E-2</v>
      </c>
      <c r="AG14" s="17">
        <v>3.0102952439722198E-2</v>
      </c>
      <c r="AH14" s="17">
        <v>0.106582310778999</v>
      </c>
      <c r="AI14" s="17"/>
      <c r="AJ14" s="17">
        <v>4.0508766480637497E-2</v>
      </c>
      <c r="AK14" s="17">
        <v>2.0309839848828198E-2</v>
      </c>
      <c r="AL14" s="17">
        <v>8.3348221290793806E-2</v>
      </c>
      <c r="AM14" s="17">
        <v>0</v>
      </c>
      <c r="AN14" s="17">
        <v>0.10507602173490301</v>
      </c>
      <c r="AO14" s="17"/>
      <c r="AP14" s="17">
        <v>3.0646209100596501E-2</v>
      </c>
      <c r="AQ14" s="17">
        <v>4.4714750844541101E-2</v>
      </c>
      <c r="AR14" s="17">
        <v>2.6187009489736401E-2</v>
      </c>
      <c r="AS14" s="17"/>
      <c r="AT14" s="17">
        <v>5.6232869777723501E-2</v>
      </c>
      <c r="AU14" s="17">
        <v>1.9872105687134399E-2</v>
      </c>
      <c r="AV14" s="17">
        <v>3.7578576971733897E-2</v>
      </c>
      <c r="AW14" s="17">
        <v>9.1045550153712906E-2</v>
      </c>
      <c r="AX14" s="17">
        <v>3.9530431167868703E-2</v>
      </c>
      <c r="AY14" s="17">
        <v>4.2515947753772099E-2</v>
      </c>
    </row>
    <row r="15" spans="2:51" x14ac:dyDescent="0.35">
      <c r="B15" s="31" t="s">
        <v>387</v>
      </c>
      <c r="C15" s="20">
        <v>0.47878557006997702</v>
      </c>
      <c r="D15" s="20">
        <v>0.50725337648507496</v>
      </c>
      <c r="E15" s="20">
        <v>0.451234955321479</v>
      </c>
      <c r="F15" s="20"/>
      <c r="G15" s="20">
        <v>0.55984261900777399</v>
      </c>
      <c r="H15" s="20">
        <v>0.60911212647373503</v>
      </c>
      <c r="I15" s="20">
        <v>0.50026460092906</v>
      </c>
      <c r="J15" s="20">
        <v>0.31795366854345403</v>
      </c>
      <c r="K15" s="20">
        <v>0.42475774865098698</v>
      </c>
      <c r="L15" s="20">
        <v>0.46420630598395402</v>
      </c>
      <c r="M15" s="20"/>
      <c r="N15" s="20">
        <v>0.48500667949545501</v>
      </c>
      <c r="O15" s="20">
        <v>0.47865456651316701</v>
      </c>
      <c r="P15" s="20">
        <v>0.46891630964756997</v>
      </c>
      <c r="Q15" s="20">
        <v>0.48390841318924699</v>
      </c>
      <c r="R15" s="20"/>
      <c r="S15" s="20">
        <v>0.56785843410548797</v>
      </c>
      <c r="T15" s="20">
        <v>0.42365620958128802</v>
      </c>
      <c r="U15" s="20">
        <v>0.53730090996616897</v>
      </c>
      <c r="V15" s="20">
        <v>0.52217794552699803</v>
      </c>
      <c r="W15" s="20">
        <v>0.43631874364477702</v>
      </c>
      <c r="X15" s="20">
        <v>0.36944131833840499</v>
      </c>
      <c r="Y15" s="20">
        <v>0.50686786732763001</v>
      </c>
      <c r="Z15" s="20">
        <v>0.54029524236564896</v>
      </c>
      <c r="AA15" s="20">
        <v>0.37798280124859401</v>
      </c>
      <c r="AB15" s="20">
        <v>0.40709447355821199</v>
      </c>
      <c r="AC15" s="20">
        <v>0.56338390280256501</v>
      </c>
      <c r="AD15" s="20">
        <v>0.782048227753952</v>
      </c>
      <c r="AE15" s="20"/>
      <c r="AF15" s="20">
        <v>0.47008740071673799</v>
      </c>
      <c r="AG15" s="20">
        <v>0.466071430898087</v>
      </c>
      <c r="AH15" s="20">
        <v>0.46483341657697003</v>
      </c>
      <c r="AI15" s="20"/>
      <c r="AJ15" s="20">
        <v>0.47018616196878898</v>
      </c>
      <c r="AK15" s="20">
        <v>0.50174128339903801</v>
      </c>
      <c r="AL15" s="20">
        <v>0.48913631135816099</v>
      </c>
      <c r="AM15" s="20">
        <v>0.57630274096292</v>
      </c>
      <c r="AN15" s="20">
        <v>0.386006608574471</v>
      </c>
      <c r="AO15" s="20"/>
      <c r="AP15" s="20">
        <v>0.555733564398594</v>
      </c>
      <c r="AQ15" s="20">
        <v>0.51382846714702002</v>
      </c>
      <c r="AR15" s="20">
        <v>0.47770560339018397</v>
      </c>
      <c r="AS15" s="20"/>
      <c r="AT15" s="20">
        <v>0.45585550032239502</v>
      </c>
      <c r="AU15" s="20">
        <v>0.48530196149323401</v>
      </c>
      <c r="AV15" s="20">
        <v>0.43618084424588799</v>
      </c>
      <c r="AW15" s="20">
        <v>0.50422839472610304</v>
      </c>
      <c r="AX15" s="20">
        <v>0.50586338373747697</v>
      </c>
      <c r="AY15" s="20">
        <v>0.54942969450319601</v>
      </c>
    </row>
    <row r="16" spans="2:51" x14ac:dyDescent="0.35">
      <c r="B16" s="18" t="s">
        <v>388</v>
      </c>
      <c r="C16" s="20">
        <v>0.20560149846686601</v>
      </c>
      <c r="D16" s="20">
        <v>0.21034776566328001</v>
      </c>
      <c r="E16" s="20">
        <v>0.20100814915448401</v>
      </c>
      <c r="F16" s="20"/>
      <c r="G16" s="20">
        <v>0.16095811603388199</v>
      </c>
      <c r="H16" s="20">
        <v>0.16725349082694299</v>
      </c>
      <c r="I16" s="20">
        <v>0.184010745662855</v>
      </c>
      <c r="J16" s="20">
        <v>0.25640533525428799</v>
      </c>
      <c r="K16" s="20">
        <v>0.24049433022625999</v>
      </c>
      <c r="L16" s="20">
        <v>0.22222013508083399</v>
      </c>
      <c r="M16" s="20"/>
      <c r="N16" s="20">
        <v>0.235326362533854</v>
      </c>
      <c r="O16" s="20">
        <v>0.23999866760608399</v>
      </c>
      <c r="P16" s="20">
        <v>0.18602938840170899</v>
      </c>
      <c r="Q16" s="20">
        <v>0.15483509198515799</v>
      </c>
      <c r="R16" s="20"/>
      <c r="S16" s="20">
        <v>0.11147141750893701</v>
      </c>
      <c r="T16" s="20">
        <v>0.30331086985807498</v>
      </c>
      <c r="U16" s="20">
        <v>0.24531685069152001</v>
      </c>
      <c r="V16" s="20">
        <v>0.233195874213387</v>
      </c>
      <c r="W16" s="20">
        <v>0.123142645681071</v>
      </c>
      <c r="X16" s="20">
        <v>0.29063139099539897</v>
      </c>
      <c r="Y16" s="20">
        <v>0.183053885353678</v>
      </c>
      <c r="Z16" s="20">
        <v>0.19176102484250601</v>
      </c>
      <c r="AA16" s="20">
        <v>0.21065899878944799</v>
      </c>
      <c r="AB16" s="20">
        <v>0.25404823042296298</v>
      </c>
      <c r="AC16" s="20">
        <v>0.172200850688037</v>
      </c>
      <c r="AD16" s="20">
        <v>0</v>
      </c>
      <c r="AE16" s="20"/>
      <c r="AF16" s="20">
        <v>0.19236594571725801</v>
      </c>
      <c r="AG16" s="20">
        <v>0.23123395951422801</v>
      </c>
      <c r="AH16" s="20">
        <v>0.20798508616307401</v>
      </c>
      <c r="AI16" s="20"/>
      <c r="AJ16" s="20">
        <v>0.191138658606467</v>
      </c>
      <c r="AK16" s="20">
        <v>0.23129913170758201</v>
      </c>
      <c r="AL16" s="20">
        <v>0.19717490454118</v>
      </c>
      <c r="AM16" s="20">
        <v>0.28666294495834999</v>
      </c>
      <c r="AN16" s="20">
        <v>0.17478060867490999</v>
      </c>
      <c r="AO16" s="20"/>
      <c r="AP16" s="20">
        <v>0.16026346267640099</v>
      </c>
      <c r="AQ16" s="20">
        <v>0.20090997858506801</v>
      </c>
      <c r="AR16" s="20">
        <v>0.22240694931895599</v>
      </c>
      <c r="AS16" s="20"/>
      <c r="AT16" s="20">
        <v>0.215227548193903</v>
      </c>
      <c r="AU16" s="20">
        <v>0.24769241613451101</v>
      </c>
      <c r="AV16" s="20">
        <v>0.20015665666465801</v>
      </c>
      <c r="AW16" s="20">
        <v>9.8315080112919701E-2</v>
      </c>
      <c r="AX16" s="20">
        <v>0.181549209908549</v>
      </c>
      <c r="AY16" s="20">
        <v>0.32158254239735101</v>
      </c>
    </row>
    <row r="17" spans="2:51" x14ac:dyDescent="0.35">
      <c r="B17" s="18" t="s">
        <v>86</v>
      </c>
      <c r="C17" s="21">
        <v>0.27318407160311098</v>
      </c>
      <c r="D17" s="21">
        <v>0.29690561082179501</v>
      </c>
      <c r="E17" s="21">
        <v>0.250226806166996</v>
      </c>
      <c r="F17" s="21"/>
      <c r="G17" s="21">
        <v>0.398884502973892</v>
      </c>
      <c r="H17" s="21">
        <v>0.44185863564679301</v>
      </c>
      <c r="I17" s="21">
        <v>0.31625385526620498</v>
      </c>
      <c r="J17" s="21">
        <v>6.1548333289166E-2</v>
      </c>
      <c r="K17" s="21">
        <v>0.18426341842472699</v>
      </c>
      <c r="L17" s="21">
        <v>0.24198617090312</v>
      </c>
      <c r="M17" s="21"/>
      <c r="N17" s="21">
        <v>0.24968031696160201</v>
      </c>
      <c r="O17" s="21">
        <v>0.238655898907083</v>
      </c>
      <c r="P17" s="21">
        <v>0.28288692124586101</v>
      </c>
      <c r="Q17" s="21">
        <v>0.329073321204089</v>
      </c>
      <c r="R17" s="21"/>
      <c r="S17" s="21">
        <v>0.45638701659655101</v>
      </c>
      <c r="T17" s="21">
        <v>0.120345339723213</v>
      </c>
      <c r="U17" s="21">
        <v>0.29198405927464899</v>
      </c>
      <c r="V17" s="21">
        <v>0.28898207131361098</v>
      </c>
      <c r="W17" s="21">
        <v>0.31317609796370599</v>
      </c>
      <c r="X17" s="21">
        <v>7.8809927343006403E-2</v>
      </c>
      <c r="Y17" s="21">
        <v>0.323813981973952</v>
      </c>
      <c r="Z17" s="21">
        <v>0.34853421752314301</v>
      </c>
      <c r="AA17" s="21">
        <v>0.16732380245914599</v>
      </c>
      <c r="AB17" s="21">
        <v>0.153046243135249</v>
      </c>
      <c r="AC17" s="21">
        <v>0.39118305211452797</v>
      </c>
      <c r="AD17" s="21">
        <v>0.782048227753952</v>
      </c>
      <c r="AE17" s="21"/>
      <c r="AF17" s="21">
        <v>0.27772145499947998</v>
      </c>
      <c r="AG17" s="21">
        <v>0.23483747138385999</v>
      </c>
      <c r="AH17" s="21">
        <v>0.25684833041389699</v>
      </c>
      <c r="AI17" s="21"/>
      <c r="AJ17" s="21">
        <v>0.27904750336232198</v>
      </c>
      <c r="AK17" s="21">
        <v>0.27044215169145602</v>
      </c>
      <c r="AL17" s="21">
        <v>0.29196140681698202</v>
      </c>
      <c r="AM17" s="21">
        <v>0.28963979600457002</v>
      </c>
      <c r="AN17" s="21">
        <v>0.21122599989956101</v>
      </c>
      <c r="AO17" s="21"/>
      <c r="AP17" s="21">
        <v>0.39547010172219299</v>
      </c>
      <c r="AQ17" s="21">
        <v>0.31291848856195098</v>
      </c>
      <c r="AR17" s="21">
        <v>0.25529865407122698</v>
      </c>
      <c r="AS17" s="21"/>
      <c r="AT17" s="21">
        <v>0.240627952128493</v>
      </c>
      <c r="AU17" s="21">
        <v>0.237609545358723</v>
      </c>
      <c r="AV17" s="21">
        <v>0.23602418758123</v>
      </c>
      <c r="AW17" s="21">
        <v>0.40591331461318297</v>
      </c>
      <c r="AX17" s="21">
        <v>0.32431417382892802</v>
      </c>
      <c r="AY17" s="21">
        <v>0.227847152105844</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0.17183171913975101</v>
      </c>
      <c r="D9" s="17">
        <v>0.18969613081912501</v>
      </c>
      <c r="E9" s="17">
        <v>0.15454287304074199</v>
      </c>
      <c r="F9" s="17"/>
      <c r="G9" s="17">
        <v>0.178421105696531</v>
      </c>
      <c r="H9" s="17">
        <v>0.177475916331989</v>
      </c>
      <c r="I9" s="17">
        <v>0.24903610631939599</v>
      </c>
      <c r="J9" s="17">
        <v>0.14468527375323101</v>
      </c>
      <c r="K9" s="17">
        <v>0.132749206377137</v>
      </c>
      <c r="L9" s="17">
        <v>0.14131180006543001</v>
      </c>
      <c r="M9" s="17"/>
      <c r="N9" s="17">
        <v>0.168804184565649</v>
      </c>
      <c r="O9" s="17">
        <v>0.18274923812229199</v>
      </c>
      <c r="P9" s="17">
        <v>0.19056335297664501</v>
      </c>
      <c r="Q9" s="17">
        <v>0.14799545085883001</v>
      </c>
      <c r="R9" s="17"/>
      <c r="S9" s="17">
        <v>0.25155972553267902</v>
      </c>
      <c r="T9" s="17">
        <v>0.188920618060991</v>
      </c>
      <c r="U9" s="17">
        <v>0.13355966230726399</v>
      </c>
      <c r="V9" s="17">
        <v>0.146115411830324</v>
      </c>
      <c r="W9" s="17">
        <v>9.8271968472124993E-2</v>
      </c>
      <c r="X9" s="17">
        <v>0.183793418147076</v>
      </c>
      <c r="Y9" s="17">
        <v>0.190932169556085</v>
      </c>
      <c r="Z9" s="17">
        <v>0.168957016712835</v>
      </c>
      <c r="AA9" s="17">
        <v>0.17017500984759401</v>
      </c>
      <c r="AB9" s="17">
        <v>0.13186695347335001</v>
      </c>
      <c r="AC9" s="17">
        <v>0.26280692008914902</v>
      </c>
      <c r="AD9" s="17">
        <v>0</v>
      </c>
      <c r="AE9" s="17"/>
      <c r="AF9" s="17">
        <v>0.199073454355848</v>
      </c>
      <c r="AG9" s="17">
        <v>0.149024960754438</v>
      </c>
      <c r="AH9" s="17">
        <v>0.15753758578475099</v>
      </c>
      <c r="AI9" s="17"/>
      <c r="AJ9" s="17">
        <v>0.15951541001125399</v>
      </c>
      <c r="AK9" s="17">
        <v>0.18433132147727499</v>
      </c>
      <c r="AL9" s="17">
        <v>0.16876424355189201</v>
      </c>
      <c r="AM9" s="17">
        <v>0.22106662114349701</v>
      </c>
      <c r="AN9" s="17">
        <v>0.137314423286408</v>
      </c>
      <c r="AO9" s="17"/>
      <c r="AP9" s="17">
        <v>0.17143337241631601</v>
      </c>
      <c r="AQ9" s="17">
        <v>0.176273173165861</v>
      </c>
      <c r="AR9" s="17">
        <v>7.3148881022396098E-2</v>
      </c>
      <c r="AS9" s="17"/>
      <c r="AT9" s="17">
        <v>0.15317577432625901</v>
      </c>
      <c r="AU9" s="17">
        <v>0.16280717762719399</v>
      </c>
      <c r="AV9" s="17">
        <v>0.185284276119457</v>
      </c>
      <c r="AW9" s="17">
        <v>0.22012959697805101</v>
      </c>
      <c r="AX9" s="17">
        <v>0.20191333851763399</v>
      </c>
      <c r="AY9" s="17">
        <v>0.100727044761629</v>
      </c>
    </row>
    <row r="10" spans="2:51" x14ac:dyDescent="0.35">
      <c r="B10" s="18" t="s">
        <v>383</v>
      </c>
      <c r="C10" s="17">
        <v>0.429559572826129</v>
      </c>
      <c r="D10" s="17">
        <v>0.39933151041061099</v>
      </c>
      <c r="E10" s="17">
        <v>0.45881373066534298</v>
      </c>
      <c r="F10" s="17"/>
      <c r="G10" s="17">
        <v>0.46858214496836798</v>
      </c>
      <c r="H10" s="17">
        <v>0.41904131365514702</v>
      </c>
      <c r="I10" s="17">
        <v>0.41692279368938101</v>
      </c>
      <c r="J10" s="17">
        <v>0.44006830048622603</v>
      </c>
      <c r="K10" s="17">
        <v>0.44889157542756303</v>
      </c>
      <c r="L10" s="17">
        <v>0.394786571602186</v>
      </c>
      <c r="M10" s="17"/>
      <c r="N10" s="17">
        <v>0.45647805154107801</v>
      </c>
      <c r="O10" s="17">
        <v>0.44395700899741503</v>
      </c>
      <c r="P10" s="17">
        <v>0.40554849208864002</v>
      </c>
      <c r="Q10" s="17">
        <v>0.40789949640488499</v>
      </c>
      <c r="R10" s="17"/>
      <c r="S10" s="17">
        <v>0.40624776749428498</v>
      </c>
      <c r="T10" s="17">
        <v>0.48491238734735698</v>
      </c>
      <c r="U10" s="17">
        <v>0.460990812239579</v>
      </c>
      <c r="V10" s="17">
        <v>0.53326811578113398</v>
      </c>
      <c r="W10" s="17">
        <v>0.498633404431019</v>
      </c>
      <c r="X10" s="17">
        <v>0.42665008484656203</v>
      </c>
      <c r="Y10" s="17">
        <v>0.28512643011799599</v>
      </c>
      <c r="Z10" s="17">
        <v>0.27915252441960597</v>
      </c>
      <c r="AA10" s="17">
        <v>0.47218105104265001</v>
      </c>
      <c r="AB10" s="17">
        <v>0.31141674079674497</v>
      </c>
      <c r="AC10" s="17">
        <v>0.46994164705603397</v>
      </c>
      <c r="AD10" s="17">
        <v>0.62388064990418302</v>
      </c>
      <c r="AE10" s="17"/>
      <c r="AF10" s="17">
        <v>0.38119321502987902</v>
      </c>
      <c r="AG10" s="17">
        <v>0.46254168361291598</v>
      </c>
      <c r="AH10" s="17">
        <v>0.44360308300578399</v>
      </c>
      <c r="AI10" s="17"/>
      <c r="AJ10" s="17">
        <v>0.411637436849353</v>
      </c>
      <c r="AK10" s="17">
        <v>0.503726134796597</v>
      </c>
      <c r="AL10" s="17">
        <v>0.46482443236788801</v>
      </c>
      <c r="AM10" s="17">
        <v>0.21820180574069301</v>
      </c>
      <c r="AN10" s="17">
        <v>0.36455946421836799</v>
      </c>
      <c r="AO10" s="17"/>
      <c r="AP10" s="17">
        <v>0.40328071969912799</v>
      </c>
      <c r="AQ10" s="17">
        <v>0.45830720913303402</v>
      </c>
      <c r="AR10" s="17">
        <v>0.57389813799601497</v>
      </c>
      <c r="AS10" s="17"/>
      <c r="AT10" s="17">
        <v>0.402941502154749</v>
      </c>
      <c r="AU10" s="17">
        <v>0.45975256669779402</v>
      </c>
      <c r="AV10" s="17">
        <v>0.42976048144236401</v>
      </c>
      <c r="AW10" s="17">
        <v>0.39247451257342297</v>
      </c>
      <c r="AX10" s="17">
        <v>0.43216083451276199</v>
      </c>
      <c r="AY10" s="17">
        <v>0.53295619322516996</v>
      </c>
    </row>
    <row r="11" spans="2:51" x14ac:dyDescent="0.35">
      <c r="B11" s="18" t="s">
        <v>384</v>
      </c>
      <c r="C11" s="17">
        <v>0.23078174099237</v>
      </c>
      <c r="D11" s="17">
        <v>0.24359834190164001</v>
      </c>
      <c r="E11" s="17">
        <v>0.218378072480373</v>
      </c>
      <c r="F11" s="17"/>
      <c r="G11" s="17">
        <v>0.21244521885974399</v>
      </c>
      <c r="H11" s="17">
        <v>0.21062722171583001</v>
      </c>
      <c r="I11" s="17">
        <v>0.21334139905729599</v>
      </c>
      <c r="J11" s="17">
        <v>0.25886777373261999</v>
      </c>
      <c r="K11" s="17">
        <v>0.237270798772556</v>
      </c>
      <c r="L11" s="17">
        <v>0.25094359194402099</v>
      </c>
      <c r="M11" s="17"/>
      <c r="N11" s="17">
        <v>0.21979943742861899</v>
      </c>
      <c r="O11" s="17">
        <v>0.200368579468788</v>
      </c>
      <c r="P11" s="17">
        <v>0.25954912969800997</v>
      </c>
      <c r="Q11" s="17">
        <v>0.24870064359417701</v>
      </c>
      <c r="R11" s="17"/>
      <c r="S11" s="17">
        <v>0.21033191976673901</v>
      </c>
      <c r="T11" s="17">
        <v>0.18518014699145799</v>
      </c>
      <c r="U11" s="17">
        <v>0.19518939966066901</v>
      </c>
      <c r="V11" s="17">
        <v>0.171806757057786</v>
      </c>
      <c r="W11" s="17">
        <v>0.262489697174351</v>
      </c>
      <c r="X11" s="17">
        <v>0.16753561337846701</v>
      </c>
      <c r="Y11" s="17">
        <v>0.29966663011887301</v>
      </c>
      <c r="Z11" s="17">
        <v>0.29214446968268099</v>
      </c>
      <c r="AA11" s="17">
        <v>0.22060274619001999</v>
      </c>
      <c r="AB11" s="17">
        <v>0.347080074496256</v>
      </c>
      <c r="AC11" s="17">
        <v>0.20909985959796901</v>
      </c>
      <c r="AD11" s="17">
        <v>0.22478617784873001</v>
      </c>
      <c r="AE11" s="17"/>
      <c r="AF11" s="17">
        <v>0.23422708766762601</v>
      </c>
      <c r="AG11" s="17">
        <v>0.248699687462272</v>
      </c>
      <c r="AH11" s="17">
        <v>0.19630986577842199</v>
      </c>
      <c r="AI11" s="17"/>
      <c r="AJ11" s="17">
        <v>0.24424262682803699</v>
      </c>
      <c r="AK11" s="17">
        <v>0.18574670985185501</v>
      </c>
      <c r="AL11" s="17">
        <v>0.25939250251644602</v>
      </c>
      <c r="AM11" s="17">
        <v>0.13703431407873001</v>
      </c>
      <c r="AN11" s="17">
        <v>0.276699470123348</v>
      </c>
      <c r="AO11" s="17"/>
      <c r="AP11" s="17">
        <v>0.24707015001268501</v>
      </c>
      <c r="AQ11" s="17">
        <v>0.20890845818207099</v>
      </c>
      <c r="AR11" s="17">
        <v>0.27854452085097903</v>
      </c>
      <c r="AS11" s="17"/>
      <c r="AT11" s="17">
        <v>0.257129372059824</v>
      </c>
      <c r="AU11" s="17">
        <v>0.20004596523271401</v>
      </c>
      <c r="AV11" s="17">
        <v>0.286277637682397</v>
      </c>
      <c r="AW11" s="17">
        <v>0.16214414468569299</v>
      </c>
      <c r="AX11" s="17">
        <v>0.230210082656542</v>
      </c>
      <c r="AY11" s="17">
        <v>0.20485217043138301</v>
      </c>
    </row>
    <row r="12" spans="2:51" x14ac:dyDescent="0.35">
      <c r="B12" s="18" t="s">
        <v>385</v>
      </c>
      <c r="C12" s="17">
        <v>6.42077051254384E-2</v>
      </c>
      <c r="D12" s="17">
        <v>6.4757765703836997E-2</v>
      </c>
      <c r="E12" s="17">
        <v>6.3675366705581798E-2</v>
      </c>
      <c r="F12" s="17"/>
      <c r="G12" s="17">
        <v>5.3867119677103698E-2</v>
      </c>
      <c r="H12" s="17">
        <v>0.107429202408952</v>
      </c>
      <c r="I12" s="17">
        <v>5.7394653930208497E-2</v>
      </c>
      <c r="J12" s="17">
        <v>5.4493963596481197E-2</v>
      </c>
      <c r="K12" s="17">
        <v>4.6315052021352797E-2</v>
      </c>
      <c r="L12" s="17">
        <v>6.1488125887745798E-2</v>
      </c>
      <c r="M12" s="17"/>
      <c r="N12" s="17">
        <v>4.6982235365986197E-2</v>
      </c>
      <c r="O12" s="17">
        <v>6.8829198169574002E-2</v>
      </c>
      <c r="P12" s="17">
        <v>5.7563571709935098E-2</v>
      </c>
      <c r="Q12" s="17">
        <v>8.7578092464408799E-2</v>
      </c>
      <c r="R12" s="17"/>
      <c r="S12" s="17">
        <v>3.7337501480601797E-2</v>
      </c>
      <c r="T12" s="17">
        <v>4.8780873644751803E-2</v>
      </c>
      <c r="U12" s="17">
        <v>8.7524243258543993E-2</v>
      </c>
      <c r="V12" s="17">
        <v>5.9685825563378897E-2</v>
      </c>
      <c r="W12" s="17">
        <v>9.2340818926220994E-2</v>
      </c>
      <c r="X12" s="17">
        <v>9.0037898256436794E-2</v>
      </c>
      <c r="Y12" s="17">
        <v>7.3312597237475699E-2</v>
      </c>
      <c r="Z12" s="17">
        <v>9.2942258349930501E-2</v>
      </c>
      <c r="AA12" s="17">
        <v>5.9041686606476997E-2</v>
      </c>
      <c r="AB12" s="17">
        <v>7.4827913099584004E-2</v>
      </c>
      <c r="AC12" s="17">
        <v>2.90831389257429E-2</v>
      </c>
      <c r="AD12" s="17">
        <v>0</v>
      </c>
      <c r="AE12" s="17"/>
      <c r="AF12" s="17">
        <v>7.4540107362124894E-2</v>
      </c>
      <c r="AG12" s="17">
        <v>6.2273156016751097E-2</v>
      </c>
      <c r="AH12" s="17">
        <v>5.5584088350314802E-2</v>
      </c>
      <c r="AI12" s="17"/>
      <c r="AJ12" s="17">
        <v>6.74935294763718E-2</v>
      </c>
      <c r="AK12" s="17">
        <v>7.3964109426028699E-2</v>
      </c>
      <c r="AL12" s="17">
        <v>0</v>
      </c>
      <c r="AM12" s="17">
        <v>0</v>
      </c>
      <c r="AN12" s="17">
        <v>6.0210728443647797E-2</v>
      </c>
      <c r="AO12" s="17"/>
      <c r="AP12" s="17">
        <v>6.1528550166804398E-2</v>
      </c>
      <c r="AQ12" s="17">
        <v>6.4243578813130101E-2</v>
      </c>
      <c r="AR12" s="17">
        <v>4.8221450640873798E-2</v>
      </c>
      <c r="AS12" s="17"/>
      <c r="AT12" s="17">
        <v>5.7040979739581797E-2</v>
      </c>
      <c r="AU12" s="17">
        <v>0.106429640917858</v>
      </c>
      <c r="AV12" s="17">
        <v>1.82919448039521E-2</v>
      </c>
      <c r="AW12" s="17">
        <v>1.7714399077676499E-2</v>
      </c>
      <c r="AX12" s="17">
        <v>7.4288851440845502E-2</v>
      </c>
      <c r="AY12" s="17">
        <v>4.2316429320117303E-2</v>
      </c>
    </row>
    <row r="13" spans="2:51" x14ac:dyDescent="0.35">
      <c r="B13" s="18" t="s">
        <v>386</v>
      </c>
      <c r="C13" s="17">
        <v>6.2429393472115999E-2</v>
      </c>
      <c r="D13" s="17">
        <v>6.7261239812982307E-2</v>
      </c>
      <c r="E13" s="17">
        <v>5.7753222251893499E-2</v>
      </c>
      <c r="F13" s="17"/>
      <c r="G13" s="17">
        <v>3.2299639636513597E-2</v>
      </c>
      <c r="H13" s="17">
        <v>2.2180632272776502E-2</v>
      </c>
      <c r="I13" s="17">
        <v>5.4842388536967802E-2</v>
      </c>
      <c r="J13" s="17">
        <v>4.1518442168336903E-2</v>
      </c>
      <c r="K13" s="17">
        <v>9.2247085351178204E-2</v>
      </c>
      <c r="L13" s="17">
        <v>0.12853951151925699</v>
      </c>
      <c r="M13" s="17"/>
      <c r="N13" s="17">
        <v>6.5650252707302903E-2</v>
      </c>
      <c r="O13" s="17">
        <v>8.0356727753886401E-2</v>
      </c>
      <c r="P13" s="17">
        <v>4.2330351308551097E-2</v>
      </c>
      <c r="Q13" s="17">
        <v>6.02087308196236E-2</v>
      </c>
      <c r="R13" s="17"/>
      <c r="S13" s="17">
        <v>2.22475027281029E-2</v>
      </c>
      <c r="T13" s="17">
        <v>6.7908098093907299E-2</v>
      </c>
      <c r="U13" s="17">
        <v>6.6955510691863701E-2</v>
      </c>
      <c r="V13" s="17">
        <v>5.38762299698409E-2</v>
      </c>
      <c r="W13" s="17">
        <v>1.50742882127534E-2</v>
      </c>
      <c r="X13" s="17">
        <v>8.6926548623916397E-2</v>
      </c>
      <c r="Y13" s="17">
        <v>8.4153709724292897E-2</v>
      </c>
      <c r="Z13" s="17">
        <v>0.12522087631560799</v>
      </c>
      <c r="AA13" s="17">
        <v>6.5191812561450097E-2</v>
      </c>
      <c r="AB13" s="17">
        <v>0.116868151706253</v>
      </c>
      <c r="AC13" s="17">
        <v>2.9068434331105099E-2</v>
      </c>
      <c r="AD13" s="17">
        <v>0</v>
      </c>
      <c r="AE13" s="17"/>
      <c r="AF13" s="17">
        <v>8.1949947936814205E-2</v>
      </c>
      <c r="AG13" s="17">
        <v>5.4091862930044303E-2</v>
      </c>
      <c r="AH13" s="17">
        <v>4.6207678672355798E-2</v>
      </c>
      <c r="AI13" s="17"/>
      <c r="AJ13" s="17">
        <v>9.2044217115406501E-2</v>
      </c>
      <c r="AK13" s="17">
        <v>3.50027473172927E-2</v>
      </c>
      <c r="AL13" s="17">
        <v>2.0325172037485201E-2</v>
      </c>
      <c r="AM13" s="17">
        <v>0.42369725903708</v>
      </c>
      <c r="AN13" s="17">
        <v>5.4785767176919999E-2</v>
      </c>
      <c r="AO13" s="17"/>
      <c r="AP13" s="17">
        <v>7.6346230183471295E-2</v>
      </c>
      <c r="AQ13" s="17">
        <v>5.6413714312428899E-2</v>
      </c>
      <c r="AR13" s="17">
        <v>0</v>
      </c>
      <c r="AS13" s="17"/>
      <c r="AT13" s="17">
        <v>9.3630763074936299E-2</v>
      </c>
      <c r="AU13" s="17">
        <v>5.1302382109074798E-2</v>
      </c>
      <c r="AV13" s="17">
        <v>1.8108230675952901E-2</v>
      </c>
      <c r="AW13" s="17">
        <v>6.5362775234909895E-2</v>
      </c>
      <c r="AX13" s="17">
        <v>3.7262661478415102E-2</v>
      </c>
      <c r="AY13" s="17">
        <v>7.6632214507928106E-2</v>
      </c>
    </row>
    <row r="14" spans="2:51" x14ac:dyDescent="0.35">
      <c r="B14" s="18" t="s">
        <v>72</v>
      </c>
      <c r="C14" s="17">
        <v>4.1189868444196101E-2</v>
      </c>
      <c r="D14" s="17">
        <v>3.5355011351804397E-2</v>
      </c>
      <c r="E14" s="17">
        <v>4.6836734856065897E-2</v>
      </c>
      <c r="F14" s="17"/>
      <c r="G14" s="17">
        <v>5.4384771161739703E-2</v>
      </c>
      <c r="H14" s="17">
        <v>6.3245713615304996E-2</v>
      </c>
      <c r="I14" s="17">
        <v>8.4626584667506395E-3</v>
      </c>
      <c r="J14" s="17">
        <v>6.0366246263104502E-2</v>
      </c>
      <c r="K14" s="17">
        <v>4.2526282050212701E-2</v>
      </c>
      <c r="L14" s="17">
        <v>2.29303989813603E-2</v>
      </c>
      <c r="M14" s="17"/>
      <c r="N14" s="17">
        <v>4.2285838391365099E-2</v>
      </c>
      <c r="O14" s="17">
        <v>2.37392474880441E-2</v>
      </c>
      <c r="P14" s="17">
        <v>4.4445102218219797E-2</v>
      </c>
      <c r="Q14" s="17">
        <v>4.76175858580749E-2</v>
      </c>
      <c r="R14" s="17"/>
      <c r="S14" s="17">
        <v>7.2275582997592194E-2</v>
      </c>
      <c r="T14" s="17">
        <v>2.4297875861535399E-2</v>
      </c>
      <c r="U14" s="17">
        <v>5.5780371842080401E-2</v>
      </c>
      <c r="V14" s="17">
        <v>3.5247659797536302E-2</v>
      </c>
      <c r="W14" s="17">
        <v>3.3189822783530699E-2</v>
      </c>
      <c r="X14" s="17">
        <v>4.5056436747540597E-2</v>
      </c>
      <c r="Y14" s="17">
        <v>6.6808463245277602E-2</v>
      </c>
      <c r="Z14" s="17">
        <v>4.15828545193394E-2</v>
      </c>
      <c r="AA14" s="17">
        <v>1.28076937518092E-2</v>
      </c>
      <c r="AB14" s="17">
        <v>1.7940166427811599E-2</v>
      </c>
      <c r="AC14" s="17">
        <v>0</v>
      </c>
      <c r="AD14" s="17">
        <v>0.15133317224708701</v>
      </c>
      <c r="AE14" s="17"/>
      <c r="AF14" s="17">
        <v>2.9016187647707001E-2</v>
      </c>
      <c r="AG14" s="17">
        <v>2.3368649223578199E-2</v>
      </c>
      <c r="AH14" s="17">
        <v>0.10075769840837299</v>
      </c>
      <c r="AI14" s="17"/>
      <c r="AJ14" s="17">
        <v>2.5066779719578498E-2</v>
      </c>
      <c r="AK14" s="17">
        <v>1.7228977130952401E-2</v>
      </c>
      <c r="AL14" s="17">
        <v>8.6693649526289093E-2</v>
      </c>
      <c r="AM14" s="17">
        <v>0</v>
      </c>
      <c r="AN14" s="17">
        <v>0.10643014675130801</v>
      </c>
      <c r="AO14" s="17"/>
      <c r="AP14" s="17">
        <v>4.0340977521596197E-2</v>
      </c>
      <c r="AQ14" s="17">
        <v>3.5853866393475098E-2</v>
      </c>
      <c r="AR14" s="17">
        <v>2.6187009489736401E-2</v>
      </c>
      <c r="AS14" s="17"/>
      <c r="AT14" s="17">
        <v>3.6081608644649599E-2</v>
      </c>
      <c r="AU14" s="17">
        <v>1.9662267415365899E-2</v>
      </c>
      <c r="AV14" s="17">
        <v>6.22774292758774E-2</v>
      </c>
      <c r="AW14" s="17">
        <v>0.14217457145024601</v>
      </c>
      <c r="AX14" s="17">
        <v>2.4164231393800702E-2</v>
      </c>
      <c r="AY14" s="17">
        <v>4.2515947753772099E-2</v>
      </c>
    </row>
    <row r="15" spans="2:51" x14ac:dyDescent="0.35">
      <c r="B15" s="31" t="s">
        <v>387</v>
      </c>
      <c r="C15" s="20">
        <v>0.60139129196588004</v>
      </c>
      <c r="D15" s="20">
        <v>0.58902764122973605</v>
      </c>
      <c r="E15" s="20">
        <v>0.61335660370608602</v>
      </c>
      <c r="F15" s="20"/>
      <c r="G15" s="20">
        <v>0.64700325066489905</v>
      </c>
      <c r="H15" s="20">
        <v>0.59651722998713597</v>
      </c>
      <c r="I15" s="20">
        <v>0.665958900008777</v>
      </c>
      <c r="J15" s="20">
        <v>0.58475357423945695</v>
      </c>
      <c r="K15" s="20">
        <v>0.58164078180470002</v>
      </c>
      <c r="L15" s="20">
        <v>0.53609837166761598</v>
      </c>
      <c r="M15" s="20"/>
      <c r="N15" s="20">
        <v>0.62528223610672695</v>
      </c>
      <c r="O15" s="20">
        <v>0.62670624711970802</v>
      </c>
      <c r="P15" s="20">
        <v>0.59611184506528403</v>
      </c>
      <c r="Q15" s="20">
        <v>0.55589494726371602</v>
      </c>
      <c r="R15" s="20"/>
      <c r="S15" s="20">
        <v>0.65780749302696395</v>
      </c>
      <c r="T15" s="20">
        <v>0.67383300540834701</v>
      </c>
      <c r="U15" s="20">
        <v>0.59455047454684296</v>
      </c>
      <c r="V15" s="20">
        <v>0.67938352761145804</v>
      </c>
      <c r="W15" s="20">
        <v>0.59690537290314405</v>
      </c>
      <c r="X15" s="20">
        <v>0.61044350299363903</v>
      </c>
      <c r="Y15" s="20">
        <v>0.47605859967408098</v>
      </c>
      <c r="Z15" s="20">
        <v>0.448109541132441</v>
      </c>
      <c r="AA15" s="20">
        <v>0.642356060890244</v>
      </c>
      <c r="AB15" s="20">
        <v>0.44328369427009501</v>
      </c>
      <c r="AC15" s="20">
        <v>0.73274856714518299</v>
      </c>
      <c r="AD15" s="20">
        <v>0.62388064990418302</v>
      </c>
      <c r="AE15" s="20"/>
      <c r="AF15" s="20">
        <v>0.58026666938572802</v>
      </c>
      <c r="AG15" s="20">
        <v>0.61156664436735397</v>
      </c>
      <c r="AH15" s="20">
        <v>0.60114066879053396</v>
      </c>
      <c r="AI15" s="20"/>
      <c r="AJ15" s="20">
        <v>0.57115284686060597</v>
      </c>
      <c r="AK15" s="20">
        <v>0.68805745627387105</v>
      </c>
      <c r="AL15" s="20">
        <v>0.63358867591977996</v>
      </c>
      <c r="AM15" s="20">
        <v>0.43926842688418999</v>
      </c>
      <c r="AN15" s="20">
        <v>0.50187388750477602</v>
      </c>
      <c r="AO15" s="20"/>
      <c r="AP15" s="20">
        <v>0.574714092115444</v>
      </c>
      <c r="AQ15" s="20">
        <v>0.63458038229889502</v>
      </c>
      <c r="AR15" s="20">
        <v>0.647047019018411</v>
      </c>
      <c r="AS15" s="20"/>
      <c r="AT15" s="20">
        <v>0.55611727648100895</v>
      </c>
      <c r="AU15" s="20">
        <v>0.62255974432498795</v>
      </c>
      <c r="AV15" s="20">
        <v>0.61504475756182098</v>
      </c>
      <c r="AW15" s="20">
        <v>0.61260410955147404</v>
      </c>
      <c r="AX15" s="20">
        <v>0.63407417303039704</v>
      </c>
      <c r="AY15" s="20">
        <v>0.63368323798679904</v>
      </c>
    </row>
    <row r="16" spans="2:51" x14ac:dyDescent="0.35">
      <c r="B16" s="18" t="s">
        <v>388</v>
      </c>
      <c r="C16" s="20">
        <v>0.12663709859755401</v>
      </c>
      <c r="D16" s="20">
        <v>0.132019005516819</v>
      </c>
      <c r="E16" s="20">
        <v>0.12142858895747501</v>
      </c>
      <c r="F16" s="20"/>
      <c r="G16" s="20">
        <v>8.6166759313617294E-2</v>
      </c>
      <c r="H16" s="20">
        <v>0.12960983468172799</v>
      </c>
      <c r="I16" s="20">
        <v>0.112237042467176</v>
      </c>
      <c r="J16" s="20">
        <v>9.6012405764818107E-2</v>
      </c>
      <c r="K16" s="20">
        <v>0.13856213737253101</v>
      </c>
      <c r="L16" s="20">
        <v>0.19002763740700301</v>
      </c>
      <c r="M16" s="20"/>
      <c r="N16" s="20">
        <v>0.112632488073289</v>
      </c>
      <c r="O16" s="20">
        <v>0.14918592592346</v>
      </c>
      <c r="P16" s="20">
        <v>9.9893923018486194E-2</v>
      </c>
      <c r="Q16" s="20">
        <v>0.147786823284032</v>
      </c>
      <c r="R16" s="20"/>
      <c r="S16" s="20">
        <v>5.9585004208704703E-2</v>
      </c>
      <c r="T16" s="20">
        <v>0.116688971738659</v>
      </c>
      <c r="U16" s="20">
        <v>0.154479753950408</v>
      </c>
      <c r="V16" s="20">
        <v>0.11356205553322</v>
      </c>
      <c r="W16" s="20">
        <v>0.10741510713897399</v>
      </c>
      <c r="X16" s="20">
        <v>0.17696444688035301</v>
      </c>
      <c r="Y16" s="20">
        <v>0.157466306961769</v>
      </c>
      <c r="Z16" s="20">
        <v>0.21816313466553799</v>
      </c>
      <c r="AA16" s="20">
        <v>0.124233499167927</v>
      </c>
      <c r="AB16" s="20">
        <v>0.19169606480583701</v>
      </c>
      <c r="AC16" s="20">
        <v>5.8151573256847999E-2</v>
      </c>
      <c r="AD16" s="20">
        <v>0</v>
      </c>
      <c r="AE16" s="20"/>
      <c r="AF16" s="20">
        <v>0.156490055298939</v>
      </c>
      <c r="AG16" s="20">
        <v>0.116365018946795</v>
      </c>
      <c r="AH16" s="20">
        <v>0.101791767022671</v>
      </c>
      <c r="AI16" s="20"/>
      <c r="AJ16" s="20">
        <v>0.159537746591778</v>
      </c>
      <c r="AK16" s="20">
        <v>0.108966856743321</v>
      </c>
      <c r="AL16" s="20">
        <v>2.0325172037485201E-2</v>
      </c>
      <c r="AM16" s="20">
        <v>0.42369725903708</v>
      </c>
      <c r="AN16" s="20">
        <v>0.114996495620568</v>
      </c>
      <c r="AO16" s="20"/>
      <c r="AP16" s="20">
        <v>0.137874780350276</v>
      </c>
      <c r="AQ16" s="20">
        <v>0.12065729312555901</v>
      </c>
      <c r="AR16" s="20">
        <v>4.8221450640873798E-2</v>
      </c>
      <c r="AS16" s="20"/>
      <c r="AT16" s="20">
        <v>0.15067174281451801</v>
      </c>
      <c r="AU16" s="20">
        <v>0.15773202302693301</v>
      </c>
      <c r="AV16" s="20">
        <v>3.6400175479904998E-2</v>
      </c>
      <c r="AW16" s="20">
        <v>8.3077174312586294E-2</v>
      </c>
      <c r="AX16" s="20">
        <v>0.11155151291926101</v>
      </c>
      <c r="AY16" s="20">
        <v>0.118948643828045</v>
      </c>
    </row>
    <row r="17" spans="2:51" x14ac:dyDescent="0.35">
      <c r="B17" s="18" t="s">
        <v>86</v>
      </c>
      <c r="C17" s="21">
        <v>0.47475419336832603</v>
      </c>
      <c r="D17" s="21">
        <v>0.457008635712917</v>
      </c>
      <c r="E17" s="21">
        <v>0.49192801474860998</v>
      </c>
      <c r="F17" s="21"/>
      <c r="G17" s="21">
        <v>0.560836491351282</v>
      </c>
      <c r="H17" s="21">
        <v>0.46690739530540798</v>
      </c>
      <c r="I17" s="21">
        <v>0.55372185754160097</v>
      </c>
      <c r="J17" s="21">
        <v>0.488741168474639</v>
      </c>
      <c r="K17" s="21">
        <v>0.44307864443216899</v>
      </c>
      <c r="L17" s="21">
        <v>0.34607073426061302</v>
      </c>
      <c r="M17" s="21"/>
      <c r="N17" s="21">
        <v>0.51264974803343799</v>
      </c>
      <c r="O17" s="21">
        <v>0.47752032119624699</v>
      </c>
      <c r="P17" s="21">
        <v>0.49621792204679799</v>
      </c>
      <c r="Q17" s="21">
        <v>0.40810812397968299</v>
      </c>
      <c r="R17" s="21"/>
      <c r="S17" s="21">
        <v>0.59822248881826001</v>
      </c>
      <c r="T17" s="21">
        <v>0.55714403366968801</v>
      </c>
      <c r="U17" s="21">
        <v>0.44007072059643498</v>
      </c>
      <c r="V17" s="21">
        <v>0.56582147207823796</v>
      </c>
      <c r="W17" s="21">
        <v>0.48949026576416999</v>
      </c>
      <c r="X17" s="21">
        <v>0.43347905611328602</v>
      </c>
      <c r="Y17" s="21">
        <v>0.31859229271231199</v>
      </c>
      <c r="Z17" s="21">
        <v>0.22994640646690301</v>
      </c>
      <c r="AA17" s="21">
        <v>0.51812256172231697</v>
      </c>
      <c r="AB17" s="21">
        <v>0.251587629464258</v>
      </c>
      <c r="AC17" s="21">
        <v>0.67459699388833505</v>
      </c>
      <c r="AD17" s="21">
        <v>0.62388064990418302</v>
      </c>
      <c r="AE17" s="21"/>
      <c r="AF17" s="21">
        <v>0.42377661408678902</v>
      </c>
      <c r="AG17" s="21">
        <v>0.49520162542055901</v>
      </c>
      <c r="AH17" s="21">
        <v>0.49934890176786401</v>
      </c>
      <c r="AI17" s="21"/>
      <c r="AJ17" s="21">
        <v>0.41161510026882803</v>
      </c>
      <c r="AK17" s="21">
        <v>0.57909059953054998</v>
      </c>
      <c r="AL17" s="21">
        <v>0.613263503882295</v>
      </c>
      <c r="AM17" s="21">
        <v>1.55711678471105E-2</v>
      </c>
      <c r="AN17" s="21">
        <v>0.386877391884209</v>
      </c>
      <c r="AO17" s="21"/>
      <c r="AP17" s="21">
        <v>0.43683931176516799</v>
      </c>
      <c r="AQ17" s="21">
        <v>0.51392308917333596</v>
      </c>
      <c r="AR17" s="21">
        <v>0.59882556837753698</v>
      </c>
      <c r="AS17" s="21"/>
      <c r="AT17" s="21">
        <v>0.40544553366649</v>
      </c>
      <c r="AU17" s="21">
        <v>0.464827721298055</v>
      </c>
      <c r="AV17" s="21">
        <v>0.57864458208191605</v>
      </c>
      <c r="AW17" s="21">
        <v>0.52952693523888805</v>
      </c>
      <c r="AX17" s="21">
        <v>0.52252266011113602</v>
      </c>
      <c r="AY17" s="21">
        <v>0.514734594158754</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0.16962441819976901</v>
      </c>
      <c r="D9" s="17">
        <v>0.13656697157791101</v>
      </c>
      <c r="E9" s="17">
        <v>0.20161680156671599</v>
      </c>
      <c r="F9" s="17"/>
      <c r="G9" s="17">
        <v>0.235017006545887</v>
      </c>
      <c r="H9" s="17">
        <v>0.24533156943974299</v>
      </c>
      <c r="I9" s="17">
        <v>0.20733447662493701</v>
      </c>
      <c r="J9" s="17">
        <v>0.143211537724132</v>
      </c>
      <c r="K9" s="17">
        <v>7.5639013826934401E-2</v>
      </c>
      <c r="L9" s="17">
        <v>0.111004745749154</v>
      </c>
      <c r="M9" s="17"/>
      <c r="N9" s="17">
        <v>0.16928589057111501</v>
      </c>
      <c r="O9" s="17">
        <v>0.16659944068919599</v>
      </c>
      <c r="P9" s="17">
        <v>0.22971793871842</v>
      </c>
      <c r="Q9" s="17">
        <v>0.116903817811448</v>
      </c>
      <c r="R9" s="17"/>
      <c r="S9" s="17">
        <v>0.25515128173283502</v>
      </c>
      <c r="T9" s="17">
        <v>0.20589445950033999</v>
      </c>
      <c r="U9" s="17">
        <v>0.15986050435440299</v>
      </c>
      <c r="V9" s="17">
        <v>0.106970541434804</v>
      </c>
      <c r="W9" s="17">
        <v>0.11520995136866601</v>
      </c>
      <c r="X9" s="17">
        <v>0.11115660576873999</v>
      </c>
      <c r="Y9" s="17">
        <v>0.18562663661077</v>
      </c>
      <c r="Z9" s="17">
        <v>0.102134037026089</v>
      </c>
      <c r="AA9" s="17">
        <v>0.15711846854731701</v>
      </c>
      <c r="AB9" s="17">
        <v>0.15778813272678599</v>
      </c>
      <c r="AC9" s="17">
        <v>0.210580376394645</v>
      </c>
      <c r="AD9" s="17">
        <v>0.23081346076384801</v>
      </c>
      <c r="AE9" s="17"/>
      <c r="AF9" s="17">
        <v>0.12463628931451699</v>
      </c>
      <c r="AG9" s="17">
        <v>0.18752920042954799</v>
      </c>
      <c r="AH9" s="17">
        <v>0.179156387243631</v>
      </c>
      <c r="AI9" s="17"/>
      <c r="AJ9" s="17">
        <v>0.161360249690358</v>
      </c>
      <c r="AK9" s="17">
        <v>0.198844181159163</v>
      </c>
      <c r="AL9" s="17">
        <v>0.16227030517616101</v>
      </c>
      <c r="AM9" s="17">
        <v>0.43926842688418999</v>
      </c>
      <c r="AN9" s="17">
        <v>0.13754119445481799</v>
      </c>
      <c r="AO9" s="17"/>
      <c r="AP9" s="17">
        <v>0.15194188829635499</v>
      </c>
      <c r="AQ9" s="17">
        <v>0.184270037875885</v>
      </c>
      <c r="AR9" s="17">
        <v>0.205055140046705</v>
      </c>
      <c r="AS9" s="17"/>
      <c r="AT9" s="17">
        <v>0.117223309652484</v>
      </c>
      <c r="AU9" s="17">
        <v>0.15569998994541201</v>
      </c>
      <c r="AV9" s="17">
        <v>0.16882673787028701</v>
      </c>
      <c r="AW9" s="17">
        <v>0.19234048047730101</v>
      </c>
      <c r="AX9" s="17">
        <v>0.21663813823023201</v>
      </c>
      <c r="AY9" s="17">
        <v>0.28318251434610398</v>
      </c>
    </row>
    <row r="10" spans="2:51" x14ac:dyDescent="0.35">
      <c r="B10" s="18" t="s">
        <v>383</v>
      </c>
      <c r="C10" s="17">
        <v>0.39282820698929</v>
      </c>
      <c r="D10" s="17">
        <v>0.40618483559566398</v>
      </c>
      <c r="E10" s="17">
        <v>0.37990190969376603</v>
      </c>
      <c r="F10" s="17"/>
      <c r="G10" s="17">
        <v>0.370702552925538</v>
      </c>
      <c r="H10" s="17">
        <v>0.35357842243342102</v>
      </c>
      <c r="I10" s="17">
        <v>0.42711277970484901</v>
      </c>
      <c r="J10" s="17">
        <v>0.38464846320979701</v>
      </c>
      <c r="K10" s="17">
        <v>0.377139148958333</v>
      </c>
      <c r="L10" s="17">
        <v>0.435954810879914</v>
      </c>
      <c r="M10" s="17"/>
      <c r="N10" s="17">
        <v>0.39368529528591101</v>
      </c>
      <c r="O10" s="17">
        <v>0.39576923382705398</v>
      </c>
      <c r="P10" s="17">
        <v>0.36783283090841101</v>
      </c>
      <c r="Q10" s="17">
        <v>0.41533577304216401</v>
      </c>
      <c r="R10" s="17"/>
      <c r="S10" s="17">
        <v>0.371977951855891</v>
      </c>
      <c r="T10" s="17">
        <v>0.36665366656077802</v>
      </c>
      <c r="U10" s="17">
        <v>0.375097193427128</v>
      </c>
      <c r="V10" s="17">
        <v>0.46575654159234298</v>
      </c>
      <c r="W10" s="17">
        <v>0.46298164742836101</v>
      </c>
      <c r="X10" s="17">
        <v>0.33381586703877902</v>
      </c>
      <c r="Y10" s="17">
        <v>0.34941224318187403</v>
      </c>
      <c r="Z10" s="17">
        <v>0.30042878821237001</v>
      </c>
      <c r="AA10" s="17">
        <v>0.36793235805137098</v>
      </c>
      <c r="AB10" s="17">
        <v>0.45960158125398298</v>
      </c>
      <c r="AC10" s="17">
        <v>0.44466923126157398</v>
      </c>
      <c r="AD10" s="17">
        <v>0.45251668848183202</v>
      </c>
      <c r="AE10" s="17"/>
      <c r="AF10" s="17">
        <v>0.43791411214082299</v>
      </c>
      <c r="AG10" s="17">
        <v>0.35150197113255899</v>
      </c>
      <c r="AH10" s="17">
        <v>0.41668030541837903</v>
      </c>
      <c r="AI10" s="17"/>
      <c r="AJ10" s="17">
        <v>0.35985067086400402</v>
      </c>
      <c r="AK10" s="17">
        <v>0.42215412454310802</v>
      </c>
      <c r="AL10" s="17">
        <v>0.34947594146758199</v>
      </c>
      <c r="AM10" s="17">
        <v>0.27364616342797199</v>
      </c>
      <c r="AN10" s="17">
        <v>0.40380905680544898</v>
      </c>
      <c r="AO10" s="17"/>
      <c r="AP10" s="17">
        <v>0.38940448756080298</v>
      </c>
      <c r="AQ10" s="17">
        <v>0.365330495627393</v>
      </c>
      <c r="AR10" s="17">
        <v>0.32479224013360602</v>
      </c>
      <c r="AS10" s="17"/>
      <c r="AT10" s="17">
        <v>0.40804684050187301</v>
      </c>
      <c r="AU10" s="17">
        <v>0.34694567102384699</v>
      </c>
      <c r="AV10" s="17">
        <v>0.34346820869480299</v>
      </c>
      <c r="AW10" s="17">
        <v>0.33789548080792098</v>
      </c>
      <c r="AX10" s="17">
        <v>0.48914622115971002</v>
      </c>
      <c r="AY10" s="17">
        <v>0.28675653838339898</v>
      </c>
    </row>
    <row r="11" spans="2:51" x14ac:dyDescent="0.35">
      <c r="B11" s="18" t="s">
        <v>384</v>
      </c>
      <c r="C11" s="17">
        <v>0.262644565245849</v>
      </c>
      <c r="D11" s="17">
        <v>0.28026289862181197</v>
      </c>
      <c r="E11" s="17">
        <v>0.24559386916220799</v>
      </c>
      <c r="F11" s="17"/>
      <c r="G11" s="17">
        <v>0.273949673591452</v>
      </c>
      <c r="H11" s="17">
        <v>0.23008064455038699</v>
      </c>
      <c r="I11" s="17">
        <v>0.23576510380450599</v>
      </c>
      <c r="J11" s="17">
        <v>0.25320268785311001</v>
      </c>
      <c r="K11" s="17">
        <v>0.33379895061532699</v>
      </c>
      <c r="L11" s="17">
        <v>0.26028845962362701</v>
      </c>
      <c r="M11" s="17"/>
      <c r="N11" s="17">
        <v>0.24954947602967101</v>
      </c>
      <c r="O11" s="17">
        <v>0.25519327364336503</v>
      </c>
      <c r="P11" s="17">
        <v>0.26751178038790102</v>
      </c>
      <c r="Q11" s="17">
        <v>0.28331405327973902</v>
      </c>
      <c r="R11" s="17"/>
      <c r="S11" s="17">
        <v>0.22227071109105601</v>
      </c>
      <c r="T11" s="17">
        <v>0.229539786519805</v>
      </c>
      <c r="U11" s="17">
        <v>0.29394369676840798</v>
      </c>
      <c r="V11" s="17">
        <v>0.27104902248631801</v>
      </c>
      <c r="W11" s="17">
        <v>0.295474571370334</v>
      </c>
      <c r="X11" s="17">
        <v>0.32020881615637098</v>
      </c>
      <c r="Y11" s="17">
        <v>0.236114197812923</v>
      </c>
      <c r="Z11" s="17">
        <v>0.450050077580117</v>
      </c>
      <c r="AA11" s="17">
        <v>0.26629076746695302</v>
      </c>
      <c r="AB11" s="17">
        <v>0.25072873951860303</v>
      </c>
      <c r="AC11" s="17">
        <v>0.17200560812189999</v>
      </c>
      <c r="AD11" s="17">
        <v>0.16533667850723299</v>
      </c>
      <c r="AE11" s="17"/>
      <c r="AF11" s="17">
        <v>0.25067940617682399</v>
      </c>
      <c r="AG11" s="17">
        <v>0.28571296623195702</v>
      </c>
      <c r="AH11" s="17">
        <v>0.24139107260984599</v>
      </c>
      <c r="AI11" s="17"/>
      <c r="AJ11" s="17">
        <v>0.28512910368581801</v>
      </c>
      <c r="AK11" s="17">
        <v>0.216938317544353</v>
      </c>
      <c r="AL11" s="17">
        <v>0.28179880543879798</v>
      </c>
      <c r="AM11" s="17">
        <v>0.13703431407873001</v>
      </c>
      <c r="AN11" s="17">
        <v>0.27970424421385598</v>
      </c>
      <c r="AO11" s="17"/>
      <c r="AP11" s="17">
        <v>0.306761138044158</v>
      </c>
      <c r="AQ11" s="17">
        <v>0.23714908129422099</v>
      </c>
      <c r="AR11" s="17">
        <v>0.32574742385464001</v>
      </c>
      <c r="AS11" s="17"/>
      <c r="AT11" s="17">
        <v>0.27105234125209299</v>
      </c>
      <c r="AU11" s="17">
        <v>0.29222918245004198</v>
      </c>
      <c r="AV11" s="17">
        <v>0.374715929143427</v>
      </c>
      <c r="AW11" s="17">
        <v>0.26191956283727502</v>
      </c>
      <c r="AX11" s="17">
        <v>0.18879931312002801</v>
      </c>
      <c r="AY11" s="17">
        <v>0.224729935367071</v>
      </c>
    </row>
    <row r="12" spans="2:51" x14ac:dyDescent="0.35">
      <c r="B12" s="18" t="s">
        <v>385</v>
      </c>
      <c r="C12" s="17">
        <v>7.6612970131361494E-2</v>
      </c>
      <c r="D12" s="17">
        <v>9.5584739285924494E-2</v>
      </c>
      <c r="E12" s="17">
        <v>5.8252444017989999E-2</v>
      </c>
      <c r="F12" s="17"/>
      <c r="G12" s="17">
        <v>6.6604987128049103E-2</v>
      </c>
      <c r="H12" s="17">
        <v>7.7449862765501906E-2</v>
      </c>
      <c r="I12" s="17">
        <v>6.2393109727876997E-2</v>
      </c>
      <c r="J12" s="17">
        <v>9.2509010421777602E-2</v>
      </c>
      <c r="K12" s="17">
        <v>9.99824097174178E-2</v>
      </c>
      <c r="L12" s="17">
        <v>6.25101285916735E-2</v>
      </c>
      <c r="M12" s="17"/>
      <c r="N12" s="17">
        <v>8.1414496402590297E-2</v>
      </c>
      <c r="O12" s="17">
        <v>7.2825284567953105E-2</v>
      </c>
      <c r="P12" s="17">
        <v>5.60726041570258E-2</v>
      </c>
      <c r="Q12" s="17">
        <v>9.4575421639198104E-2</v>
      </c>
      <c r="R12" s="17"/>
      <c r="S12" s="17">
        <v>6.8301740720064799E-2</v>
      </c>
      <c r="T12" s="17">
        <v>8.4705864831736297E-2</v>
      </c>
      <c r="U12" s="17">
        <v>6.7845137572581496E-2</v>
      </c>
      <c r="V12" s="17">
        <v>6.7641908552280597E-2</v>
      </c>
      <c r="W12" s="17">
        <v>6.3984761514393806E-2</v>
      </c>
      <c r="X12" s="17">
        <v>0.13270446549921799</v>
      </c>
      <c r="Y12" s="17">
        <v>0.12933086954457301</v>
      </c>
      <c r="Z12" s="17">
        <v>3.3038671567358999E-2</v>
      </c>
      <c r="AA12" s="17">
        <v>9.0565955200189202E-2</v>
      </c>
      <c r="AB12" s="17">
        <v>3.2782370135611298E-2</v>
      </c>
      <c r="AC12" s="17">
        <v>8.6737304692205003E-2</v>
      </c>
      <c r="AD12" s="17">
        <v>0</v>
      </c>
      <c r="AE12" s="17"/>
      <c r="AF12" s="17">
        <v>9.1572403378956793E-2</v>
      </c>
      <c r="AG12" s="17">
        <v>7.9720756174460394E-2</v>
      </c>
      <c r="AH12" s="17">
        <v>3.8551713362794303E-2</v>
      </c>
      <c r="AI12" s="17"/>
      <c r="AJ12" s="17">
        <v>8.8122579740038204E-2</v>
      </c>
      <c r="AK12" s="17">
        <v>8.9220649999318904E-2</v>
      </c>
      <c r="AL12" s="17">
        <v>0.12548331816438299</v>
      </c>
      <c r="AM12" s="17">
        <v>0</v>
      </c>
      <c r="AN12" s="17">
        <v>3.3830623567131797E-2</v>
      </c>
      <c r="AO12" s="17"/>
      <c r="AP12" s="17">
        <v>5.4845865102783803E-2</v>
      </c>
      <c r="AQ12" s="17">
        <v>0.106621350592101</v>
      </c>
      <c r="AR12" s="17">
        <v>6.8777968005492601E-2</v>
      </c>
      <c r="AS12" s="17"/>
      <c r="AT12" s="17">
        <v>7.8509332337363805E-2</v>
      </c>
      <c r="AU12" s="17">
        <v>0.116383656637816</v>
      </c>
      <c r="AV12" s="17">
        <v>3.7381279240949798E-2</v>
      </c>
      <c r="AW12" s="17">
        <v>6.4731517268186503E-2</v>
      </c>
      <c r="AX12" s="17">
        <v>5.1870132861920701E-2</v>
      </c>
      <c r="AY12" s="17">
        <v>8.6182849641726594E-2</v>
      </c>
    </row>
    <row r="13" spans="2:51" x14ac:dyDescent="0.35">
      <c r="B13" s="18" t="s">
        <v>386</v>
      </c>
      <c r="C13" s="17">
        <v>7.0059715236700501E-2</v>
      </c>
      <c r="D13" s="17">
        <v>6.2572201832094804E-2</v>
      </c>
      <c r="E13" s="17">
        <v>7.7305991757855505E-2</v>
      </c>
      <c r="F13" s="17"/>
      <c r="G13" s="17">
        <v>2.2019898837806001E-2</v>
      </c>
      <c r="H13" s="17">
        <v>3.9913490056620503E-2</v>
      </c>
      <c r="I13" s="17">
        <v>5.8931871671079598E-2</v>
      </c>
      <c r="J13" s="17">
        <v>9.1106772961578694E-2</v>
      </c>
      <c r="K13" s="17">
        <v>9.5592771871129897E-2</v>
      </c>
      <c r="L13" s="17">
        <v>0.107311456174271</v>
      </c>
      <c r="M13" s="17"/>
      <c r="N13" s="17">
        <v>8.1860460545096797E-2</v>
      </c>
      <c r="O13" s="17">
        <v>9.2231787541072599E-2</v>
      </c>
      <c r="P13" s="17">
        <v>6.0694370886005697E-2</v>
      </c>
      <c r="Q13" s="17">
        <v>4.2872260996508198E-2</v>
      </c>
      <c r="R13" s="17"/>
      <c r="S13" s="17">
        <v>1.0094961661659499E-2</v>
      </c>
      <c r="T13" s="17">
        <v>8.8908346725805207E-2</v>
      </c>
      <c r="U13" s="17">
        <v>8.4023652291713602E-2</v>
      </c>
      <c r="V13" s="17">
        <v>7.0913787852084395E-2</v>
      </c>
      <c r="W13" s="17">
        <v>6.2349068318245202E-2</v>
      </c>
      <c r="X13" s="17">
        <v>7.5795717783670502E-2</v>
      </c>
      <c r="Y13" s="17">
        <v>3.4576717321777202E-2</v>
      </c>
      <c r="Z13" s="17">
        <v>0.114348425614065</v>
      </c>
      <c r="AA13" s="17">
        <v>0.10528475698236001</v>
      </c>
      <c r="AB13" s="17">
        <v>8.2833319915027806E-2</v>
      </c>
      <c r="AC13" s="17">
        <v>8.6007479529676495E-2</v>
      </c>
      <c r="AD13" s="17">
        <v>7.6075901088479697E-2</v>
      </c>
      <c r="AE13" s="17"/>
      <c r="AF13" s="17">
        <v>8.7869028918284395E-2</v>
      </c>
      <c r="AG13" s="17">
        <v>6.7930000999780304E-2</v>
      </c>
      <c r="AH13" s="17">
        <v>5.7072482074141097E-2</v>
      </c>
      <c r="AI13" s="17"/>
      <c r="AJ13" s="17">
        <v>8.8922495672239504E-2</v>
      </c>
      <c r="AK13" s="17">
        <v>6.1545679690271797E-2</v>
      </c>
      <c r="AL13" s="17">
        <v>6.1988608918155198E-2</v>
      </c>
      <c r="AM13" s="17">
        <v>0.15005109560910801</v>
      </c>
      <c r="AN13" s="17">
        <v>6.4987621186825204E-2</v>
      </c>
      <c r="AO13" s="17"/>
      <c r="AP13" s="17">
        <v>8.29334976065456E-2</v>
      </c>
      <c r="AQ13" s="17">
        <v>8.2671409743395097E-2</v>
      </c>
      <c r="AR13" s="17">
        <v>7.5627227959556106E-2</v>
      </c>
      <c r="AS13" s="17"/>
      <c r="AT13" s="17">
        <v>9.8216075191331298E-2</v>
      </c>
      <c r="AU13" s="17">
        <v>8.2649685916721394E-2</v>
      </c>
      <c r="AV13" s="17">
        <v>3.5964815494145298E-2</v>
      </c>
      <c r="AW13" s="17">
        <v>5.3238969678513798E-2</v>
      </c>
      <c r="AX13" s="17">
        <v>3.0727304502215599E-2</v>
      </c>
      <c r="AY13" s="17">
        <v>7.6632214507928106E-2</v>
      </c>
    </row>
    <row r="14" spans="2:51" x14ac:dyDescent="0.35">
      <c r="B14" s="18" t="s">
        <v>72</v>
      </c>
      <c r="C14" s="17">
        <v>2.82301241970302E-2</v>
      </c>
      <c r="D14" s="17">
        <v>1.8828353086594599E-2</v>
      </c>
      <c r="E14" s="17">
        <v>3.7328983801463801E-2</v>
      </c>
      <c r="F14" s="17"/>
      <c r="G14" s="17">
        <v>3.1705880971268502E-2</v>
      </c>
      <c r="H14" s="17">
        <v>5.3646010754327199E-2</v>
      </c>
      <c r="I14" s="17">
        <v>8.4626584667506395E-3</v>
      </c>
      <c r="J14" s="17">
        <v>3.5321527829605202E-2</v>
      </c>
      <c r="K14" s="17">
        <v>1.7847705010857799E-2</v>
      </c>
      <c r="L14" s="17">
        <v>2.29303989813603E-2</v>
      </c>
      <c r="M14" s="17"/>
      <c r="N14" s="17">
        <v>2.4204381165616198E-2</v>
      </c>
      <c r="O14" s="17">
        <v>1.7380979731358801E-2</v>
      </c>
      <c r="P14" s="17">
        <v>1.81704749422371E-2</v>
      </c>
      <c r="Q14" s="17">
        <v>4.6998673230942603E-2</v>
      </c>
      <c r="R14" s="17"/>
      <c r="S14" s="17">
        <v>7.22033529384941E-2</v>
      </c>
      <c r="T14" s="17">
        <v>2.4297875861535399E-2</v>
      </c>
      <c r="U14" s="17">
        <v>1.9229815585765499E-2</v>
      </c>
      <c r="V14" s="17">
        <v>1.766819808217E-2</v>
      </c>
      <c r="W14" s="17">
        <v>0</v>
      </c>
      <c r="X14" s="17">
        <v>2.6318527753221702E-2</v>
      </c>
      <c r="Y14" s="17">
        <v>6.4939335528083605E-2</v>
      </c>
      <c r="Z14" s="17">
        <v>0</v>
      </c>
      <c r="AA14" s="17">
        <v>1.28076937518092E-2</v>
      </c>
      <c r="AB14" s="17">
        <v>1.6265856449988101E-2</v>
      </c>
      <c r="AC14" s="17">
        <v>0</v>
      </c>
      <c r="AD14" s="17">
        <v>7.5257271158607003E-2</v>
      </c>
      <c r="AE14" s="17"/>
      <c r="AF14" s="17">
        <v>7.3287600705939796E-3</v>
      </c>
      <c r="AG14" s="17">
        <v>2.7605105031696199E-2</v>
      </c>
      <c r="AH14" s="17">
        <v>6.7148039291208994E-2</v>
      </c>
      <c r="AI14" s="17"/>
      <c r="AJ14" s="17">
        <v>1.66149003475424E-2</v>
      </c>
      <c r="AK14" s="17">
        <v>1.12970470637852E-2</v>
      </c>
      <c r="AL14" s="17">
        <v>1.8983020834921E-2</v>
      </c>
      <c r="AM14" s="17">
        <v>0</v>
      </c>
      <c r="AN14" s="17">
        <v>8.0127259771919895E-2</v>
      </c>
      <c r="AO14" s="17"/>
      <c r="AP14" s="17">
        <v>1.4113123389354901E-2</v>
      </c>
      <c r="AQ14" s="17">
        <v>2.39576248670051E-2</v>
      </c>
      <c r="AR14" s="17">
        <v>0</v>
      </c>
      <c r="AS14" s="17"/>
      <c r="AT14" s="17">
        <v>2.69521010648546E-2</v>
      </c>
      <c r="AU14" s="17">
        <v>6.0918140261611497E-3</v>
      </c>
      <c r="AV14" s="17">
        <v>3.9643029556386801E-2</v>
      </c>
      <c r="AW14" s="17">
        <v>8.9873988930803006E-2</v>
      </c>
      <c r="AX14" s="17">
        <v>2.2818890125893498E-2</v>
      </c>
      <c r="AY14" s="17">
        <v>4.2515947753772099E-2</v>
      </c>
    </row>
    <row r="15" spans="2:51" x14ac:dyDescent="0.35">
      <c r="B15" s="31" t="s">
        <v>387</v>
      </c>
      <c r="C15" s="20">
        <v>0.56245262518905903</v>
      </c>
      <c r="D15" s="20">
        <v>0.54275180717357496</v>
      </c>
      <c r="E15" s="20">
        <v>0.58151871126048205</v>
      </c>
      <c r="F15" s="20"/>
      <c r="G15" s="20">
        <v>0.60571955947142497</v>
      </c>
      <c r="H15" s="20">
        <v>0.59890999187316396</v>
      </c>
      <c r="I15" s="20">
        <v>0.63444725632978705</v>
      </c>
      <c r="J15" s="20">
        <v>0.52786000093392904</v>
      </c>
      <c r="K15" s="20">
        <v>0.452778162785268</v>
      </c>
      <c r="L15" s="20">
        <v>0.54695955662906803</v>
      </c>
      <c r="M15" s="20"/>
      <c r="N15" s="20">
        <v>0.56297118585702499</v>
      </c>
      <c r="O15" s="20">
        <v>0.56236867451624994</v>
      </c>
      <c r="P15" s="20">
        <v>0.59755076962683096</v>
      </c>
      <c r="Q15" s="20">
        <v>0.53223959085361305</v>
      </c>
      <c r="R15" s="20"/>
      <c r="S15" s="20">
        <v>0.62712923358872597</v>
      </c>
      <c r="T15" s="20">
        <v>0.57254812606111805</v>
      </c>
      <c r="U15" s="20">
        <v>0.53495769778153102</v>
      </c>
      <c r="V15" s="20">
        <v>0.57272708302714703</v>
      </c>
      <c r="W15" s="20">
        <v>0.57819159879702697</v>
      </c>
      <c r="X15" s="20">
        <v>0.444972472807519</v>
      </c>
      <c r="Y15" s="20">
        <v>0.53503887979264297</v>
      </c>
      <c r="Z15" s="20">
        <v>0.40256282523845899</v>
      </c>
      <c r="AA15" s="20">
        <v>0.52505082659868796</v>
      </c>
      <c r="AB15" s="20">
        <v>0.61738971398076903</v>
      </c>
      <c r="AC15" s="20">
        <v>0.65524960765621898</v>
      </c>
      <c r="AD15" s="20">
        <v>0.68333014924568003</v>
      </c>
      <c r="AE15" s="20"/>
      <c r="AF15" s="20">
        <v>0.56255040145534096</v>
      </c>
      <c r="AG15" s="20">
        <v>0.539031171562106</v>
      </c>
      <c r="AH15" s="20">
        <v>0.59583669266201</v>
      </c>
      <c r="AI15" s="20"/>
      <c r="AJ15" s="20">
        <v>0.52121092055436202</v>
      </c>
      <c r="AK15" s="20">
        <v>0.62099830570227099</v>
      </c>
      <c r="AL15" s="20">
        <v>0.51174624664374302</v>
      </c>
      <c r="AM15" s="20">
        <v>0.71291459031216298</v>
      </c>
      <c r="AN15" s="20">
        <v>0.54135025126026703</v>
      </c>
      <c r="AO15" s="20"/>
      <c r="AP15" s="20">
        <v>0.54134637585715795</v>
      </c>
      <c r="AQ15" s="20">
        <v>0.54960053350327798</v>
      </c>
      <c r="AR15" s="20">
        <v>0.52984738018031097</v>
      </c>
      <c r="AS15" s="20"/>
      <c r="AT15" s="20">
        <v>0.52527015015435696</v>
      </c>
      <c r="AU15" s="20">
        <v>0.50264566096926</v>
      </c>
      <c r="AV15" s="20">
        <v>0.512294946565091</v>
      </c>
      <c r="AW15" s="20">
        <v>0.53023596128522199</v>
      </c>
      <c r="AX15" s="20">
        <v>0.705784359389942</v>
      </c>
      <c r="AY15" s="20">
        <v>0.56993905272950296</v>
      </c>
    </row>
    <row r="16" spans="2:51" x14ac:dyDescent="0.35">
      <c r="B16" s="18" t="s">
        <v>388</v>
      </c>
      <c r="C16" s="20">
        <v>0.14667268536806199</v>
      </c>
      <c r="D16" s="20">
        <v>0.15815694111801901</v>
      </c>
      <c r="E16" s="20">
        <v>0.135558435775846</v>
      </c>
      <c r="F16" s="20"/>
      <c r="G16" s="20">
        <v>8.8624885965855105E-2</v>
      </c>
      <c r="H16" s="20">
        <v>0.117363352822122</v>
      </c>
      <c r="I16" s="20">
        <v>0.121324981398957</v>
      </c>
      <c r="J16" s="20">
        <v>0.18361578338335599</v>
      </c>
      <c r="K16" s="20">
        <v>0.195575181588548</v>
      </c>
      <c r="L16" s="20">
        <v>0.169821584765945</v>
      </c>
      <c r="M16" s="20"/>
      <c r="N16" s="20">
        <v>0.16327495694768701</v>
      </c>
      <c r="O16" s="20">
        <v>0.16505707210902601</v>
      </c>
      <c r="P16" s="20">
        <v>0.116766975043032</v>
      </c>
      <c r="Q16" s="20">
        <v>0.137447682635706</v>
      </c>
      <c r="R16" s="20"/>
      <c r="S16" s="20">
        <v>7.8396702381724304E-2</v>
      </c>
      <c r="T16" s="20">
        <v>0.173614211557542</v>
      </c>
      <c r="U16" s="20">
        <v>0.151868789864295</v>
      </c>
      <c r="V16" s="20">
        <v>0.13855569640436499</v>
      </c>
      <c r="W16" s="20">
        <v>0.12633382983263899</v>
      </c>
      <c r="X16" s="20">
        <v>0.208500183282888</v>
      </c>
      <c r="Y16" s="20">
        <v>0.16390758686635001</v>
      </c>
      <c r="Z16" s="20">
        <v>0.14738709718142401</v>
      </c>
      <c r="AA16" s="20">
        <v>0.19585071218254901</v>
      </c>
      <c r="AB16" s="20">
        <v>0.115615690050639</v>
      </c>
      <c r="AC16" s="20">
        <v>0.172744784221882</v>
      </c>
      <c r="AD16" s="20">
        <v>7.6075901088479697E-2</v>
      </c>
      <c r="AE16" s="20"/>
      <c r="AF16" s="20">
        <v>0.17944143229724099</v>
      </c>
      <c r="AG16" s="20">
        <v>0.147650757174241</v>
      </c>
      <c r="AH16" s="20">
        <v>9.56241954369354E-2</v>
      </c>
      <c r="AI16" s="20"/>
      <c r="AJ16" s="20">
        <v>0.17704507541227801</v>
      </c>
      <c r="AK16" s="20">
        <v>0.150766329689591</v>
      </c>
      <c r="AL16" s="20">
        <v>0.18747192708253799</v>
      </c>
      <c r="AM16" s="20">
        <v>0.15005109560910801</v>
      </c>
      <c r="AN16" s="20">
        <v>9.8818244753956994E-2</v>
      </c>
      <c r="AO16" s="20"/>
      <c r="AP16" s="20">
        <v>0.137779362709329</v>
      </c>
      <c r="AQ16" s="20">
        <v>0.189292760335496</v>
      </c>
      <c r="AR16" s="20">
        <v>0.144405195965049</v>
      </c>
      <c r="AS16" s="20"/>
      <c r="AT16" s="20">
        <v>0.17672540752869501</v>
      </c>
      <c r="AU16" s="20">
        <v>0.199033342554537</v>
      </c>
      <c r="AV16" s="20">
        <v>7.3346094735095096E-2</v>
      </c>
      <c r="AW16" s="20">
        <v>0.1179704869467</v>
      </c>
      <c r="AX16" s="20">
        <v>8.25974373641363E-2</v>
      </c>
      <c r="AY16" s="20">
        <v>0.16281506414965499</v>
      </c>
    </row>
    <row r="17" spans="2:51" x14ac:dyDescent="0.35">
      <c r="B17" s="18" t="s">
        <v>86</v>
      </c>
      <c r="C17" s="21">
        <v>0.41577993982099698</v>
      </c>
      <c r="D17" s="21">
        <v>0.38459486605555498</v>
      </c>
      <c r="E17" s="21">
        <v>0.44596027548463701</v>
      </c>
      <c r="F17" s="21"/>
      <c r="G17" s="21">
        <v>0.51709467350557003</v>
      </c>
      <c r="H17" s="21">
        <v>0.481546639051041</v>
      </c>
      <c r="I17" s="21">
        <v>0.51312227493082996</v>
      </c>
      <c r="J17" s="21">
        <v>0.344244217550572</v>
      </c>
      <c r="K17" s="21">
        <v>0.25720298119672003</v>
      </c>
      <c r="L17" s="21">
        <v>0.37713797186312298</v>
      </c>
      <c r="M17" s="21"/>
      <c r="N17" s="21">
        <v>0.39969622890933798</v>
      </c>
      <c r="O17" s="21">
        <v>0.39731160240722502</v>
      </c>
      <c r="P17" s="21">
        <v>0.480783794583799</v>
      </c>
      <c r="Q17" s="21">
        <v>0.394791908217906</v>
      </c>
      <c r="R17" s="21"/>
      <c r="S17" s="21">
        <v>0.54873253120700105</v>
      </c>
      <c r="T17" s="21">
        <v>0.39893391450357701</v>
      </c>
      <c r="U17" s="21">
        <v>0.38308890791723599</v>
      </c>
      <c r="V17" s="21">
        <v>0.43417138662278199</v>
      </c>
      <c r="W17" s="21">
        <v>0.45185776896438801</v>
      </c>
      <c r="X17" s="21">
        <v>0.23647228952463101</v>
      </c>
      <c r="Y17" s="21">
        <v>0.37113129292629299</v>
      </c>
      <c r="Z17" s="21">
        <v>0.25517572805703498</v>
      </c>
      <c r="AA17" s="21">
        <v>0.329200114416139</v>
      </c>
      <c r="AB17" s="21">
        <v>0.50177402393013004</v>
      </c>
      <c r="AC17" s="21">
        <v>0.48250482343433698</v>
      </c>
      <c r="AD17" s="21">
        <v>0.60725424815720097</v>
      </c>
      <c r="AE17" s="21"/>
      <c r="AF17" s="21">
        <v>0.383108969158099</v>
      </c>
      <c r="AG17" s="21">
        <v>0.39138041438786603</v>
      </c>
      <c r="AH17" s="21">
        <v>0.50021249722507399</v>
      </c>
      <c r="AI17" s="21"/>
      <c r="AJ17" s="21">
        <v>0.34416584514208398</v>
      </c>
      <c r="AK17" s="21">
        <v>0.47023197601268002</v>
      </c>
      <c r="AL17" s="21">
        <v>0.324274319561205</v>
      </c>
      <c r="AM17" s="21">
        <v>0.56286349470305497</v>
      </c>
      <c r="AN17" s="21">
        <v>0.44253200650631003</v>
      </c>
      <c r="AO17" s="21"/>
      <c r="AP17" s="21">
        <v>0.403567013147828</v>
      </c>
      <c r="AQ17" s="21">
        <v>0.36030777316778201</v>
      </c>
      <c r="AR17" s="21">
        <v>0.385442184215263</v>
      </c>
      <c r="AS17" s="21"/>
      <c r="AT17" s="21">
        <v>0.34854474262566199</v>
      </c>
      <c r="AU17" s="21">
        <v>0.30361231841472203</v>
      </c>
      <c r="AV17" s="21">
        <v>0.43894885182999599</v>
      </c>
      <c r="AW17" s="21">
        <v>0.41226547433852101</v>
      </c>
      <c r="AX17" s="21">
        <v>0.62318692202580594</v>
      </c>
      <c r="AY17" s="21">
        <v>0.407123988579848</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AY22"/>
  <sheetViews>
    <sheetView showGridLines="0" workbookViewId="0">
      <pane xSplit="2" topLeftCell="C1" activePane="topRight" state="frozen"/>
      <selection activeCell="B19" sqref="B19"/>
      <selection pane="topRight" activeCell="C9" sqref="C9: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559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4.16190123456407E-2</v>
      </c>
      <c r="D9" s="17">
        <v>4.57799310906912E-2</v>
      </c>
      <c r="E9" s="17">
        <v>3.7592152401704299E-2</v>
      </c>
      <c r="F9" s="17"/>
      <c r="G9" s="17">
        <v>6.59714637070212E-2</v>
      </c>
      <c r="H9" s="17">
        <v>9.6902623474596605E-2</v>
      </c>
      <c r="I9" s="17">
        <v>4.5415112789902803E-2</v>
      </c>
      <c r="J9" s="17">
        <v>1.7266320054968701E-2</v>
      </c>
      <c r="K9" s="17">
        <v>8.3196195709475604E-3</v>
      </c>
      <c r="L9" s="17">
        <v>1.5819594997381999E-2</v>
      </c>
      <c r="M9" s="17"/>
      <c r="N9" s="17">
        <v>5.3344152829919299E-2</v>
      </c>
      <c r="O9" s="17">
        <v>4.4332815880202901E-2</v>
      </c>
      <c r="P9" s="17">
        <v>4.3762486735820602E-2</v>
      </c>
      <c r="Q9" s="17">
        <v>2.27250059200481E-2</v>
      </c>
      <c r="R9" s="17"/>
      <c r="S9" s="17">
        <v>3.06061434065787E-2</v>
      </c>
      <c r="T9" s="17">
        <v>2.4564076033515299E-2</v>
      </c>
      <c r="U9" s="17">
        <v>4.32007234251503E-2</v>
      </c>
      <c r="V9" s="17">
        <v>4.5716123503629698E-2</v>
      </c>
      <c r="W9" s="17">
        <v>3.9355107971898097E-2</v>
      </c>
      <c r="X9" s="17">
        <v>8.7990095808541599E-2</v>
      </c>
      <c r="Y9" s="17">
        <v>3.50521008389462E-2</v>
      </c>
      <c r="Z9" s="17">
        <v>0</v>
      </c>
      <c r="AA9" s="17">
        <v>4.1560582037794801E-2</v>
      </c>
      <c r="AB9" s="17">
        <v>7.4703867666617393E-2</v>
      </c>
      <c r="AC9" s="17">
        <v>3.1110311014715099E-2</v>
      </c>
      <c r="AD9" s="17">
        <v>0</v>
      </c>
      <c r="AE9" s="17"/>
      <c r="AF9" s="17">
        <v>4.3524380981594897E-2</v>
      </c>
      <c r="AG9" s="17">
        <v>3.6402422927988301E-2</v>
      </c>
      <c r="AH9" s="17">
        <v>2.1628683440571599E-2</v>
      </c>
      <c r="AI9" s="17"/>
      <c r="AJ9" s="17">
        <v>4.05907041714412E-2</v>
      </c>
      <c r="AK9" s="17">
        <v>4.9303470018758198E-2</v>
      </c>
      <c r="AL9" s="17">
        <v>5.9046237130811703E-2</v>
      </c>
      <c r="AM9" s="17">
        <v>0.22106662114349701</v>
      </c>
      <c r="AN9" s="17">
        <v>1.3455788063137601E-2</v>
      </c>
      <c r="AO9" s="17"/>
      <c r="AP9" s="17">
        <v>4.0715827029471199E-2</v>
      </c>
      <c r="AQ9" s="17">
        <v>5.2455990222028397E-2</v>
      </c>
      <c r="AR9" s="17">
        <v>5.0068578046556497E-2</v>
      </c>
      <c r="AS9" s="17"/>
      <c r="AT9" s="17">
        <v>2.1788248547044999E-2</v>
      </c>
      <c r="AU9" s="17">
        <v>4.3585117014432899E-2</v>
      </c>
      <c r="AV9" s="17">
        <v>8.4561176642217697E-2</v>
      </c>
      <c r="AW9" s="17">
        <v>1.54887249157428E-2</v>
      </c>
      <c r="AX9" s="17">
        <v>5.2206982448128797E-2</v>
      </c>
      <c r="AY9" s="17">
        <v>0.107829587954043</v>
      </c>
    </row>
    <row r="10" spans="2:51" x14ac:dyDescent="0.35">
      <c r="B10" s="18" t="s">
        <v>383</v>
      </c>
      <c r="C10" s="17">
        <v>0.156476372341074</v>
      </c>
      <c r="D10" s="17">
        <v>0.165681598796836</v>
      </c>
      <c r="E10" s="17">
        <v>0.14756772500599599</v>
      </c>
      <c r="F10" s="17"/>
      <c r="G10" s="17">
        <v>0.23081403340071199</v>
      </c>
      <c r="H10" s="17">
        <v>0.17440115944347301</v>
      </c>
      <c r="I10" s="17">
        <v>0.20031260370290099</v>
      </c>
      <c r="J10" s="17">
        <v>0.17054582904198901</v>
      </c>
      <c r="K10" s="17">
        <v>5.19244525334982E-2</v>
      </c>
      <c r="L10" s="17">
        <v>0.11253106715271401</v>
      </c>
      <c r="M10" s="17"/>
      <c r="N10" s="17">
        <v>0.17109441732630501</v>
      </c>
      <c r="O10" s="17">
        <v>0.174639477398638</v>
      </c>
      <c r="P10" s="17">
        <v>0.115235831256025</v>
      </c>
      <c r="Q10" s="17">
        <v>0.160787149310891</v>
      </c>
      <c r="R10" s="17"/>
      <c r="S10" s="17">
        <v>0.13230722180467799</v>
      </c>
      <c r="T10" s="17">
        <v>0.100845608544534</v>
      </c>
      <c r="U10" s="17">
        <v>0.15422163541742601</v>
      </c>
      <c r="V10" s="17">
        <v>0.18355643216311501</v>
      </c>
      <c r="W10" s="17">
        <v>0.25110503767412201</v>
      </c>
      <c r="X10" s="17">
        <v>0.187119768575434</v>
      </c>
      <c r="Y10" s="17">
        <v>0.12542699946213101</v>
      </c>
      <c r="Z10" s="17">
        <v>0.10323463477401899</v>
      </c>
      <c r="AA10" s="17">
        <v>0.16825495421499301</v>
      </c>
      <c r="AB10" s="17">
        <v>0.16509349875816301</v>
      </c>
      <c r="AC10" s="17">
        <v>0.116451610065738</v>
      </c>
      <c r="AD10" s="17">
        <v>0.23731140541184501</v>
      </c>
      <c r="AE10" s="17"/>
      <c r="AF10" s="17">
        <v>0.140880019553731</v>
      </c>
      <c r="AG10" s="17">
        <v>0.14268110102877599</v>
      </c>
      <c r="AH10" s="17">
        <v>0.17712939599489999</v>
      </c>
      <c r="AI10" s="17"/>
      <c r="AJ10" s="17">
        <v>0.14573176801961699</v>
      </c>
      <c r="AK10" s="17">
        <v>0.18019636629733701</v>
      </c>
      <c r="AL10" s="17">
        <v>0.13888829596969199</v>
      </c>
      <c r="AM10" s="17">
        <v>0.13703431407873001</v>
      </c>
      <c r="AN10" s="17">
        <v>9.2710886307719106E-2</v>
      </c>
      <c r="AO10" s="17"/>
      <c r="AP10" s="17">
        <v>0.19518369238158201</v>
      </c>
      <c r="AQ10" s="17">
        <v>0.17719856510197499</v>
      </c>
      <c r="AR10" s="17">
        <v>0.17461539466578299</v>
      </c>
      <c r="AS10" s="17"/>
      <c r="AT10" s="17">
        <v>0.13698672014112701</v>
      </c>
      <c r="AU10" s="17">
        <v>0.158997290191282</v>
      </c>
      <c r="AV10" s="17">
        <v>0.114244553025834</v>
      </c>
      <c r="AW10" s="17">
        <v>0.12710495071828101</v>
      </c>
      <c r="AX10" s="17">
        <v>0.225504411230978</v>
      </c>
      <c r="AY10" s="17">
        <v>0.100496889427339</v>
      </c>
    </row>
    <row r="11" spans="2:51" x14ac:dyDescent="0.35">
      <c r="B11" s="18" t="s">
        <v>384</v>
      </c>
      <c r="C11" s="17">
        <v>0.292341421065625</v>
      </c>
      <c r="D11" s="17">
        <v>0.28244019008074001</v>
      </c>
      <c r="E11" s="17">
        <v>0.30192364866767202</v>
      </c>
      <c r="F11" s="17"/>
      <c r="G11" s="17">
        <v>0.31237174108235199</v>
      </c>
      <c r="H11" s="17">
        <v>0.29096729506861002</v>
      </c>
      <c r="I11" s="17">
        <v>0.24674995201368799</v>
      </c>
      <c r="J11" s="17">
        <v>0.28719878618690697</v>
      </c>
      <c r="K11" s="17">
        <v>0.36914091261582599</v>
      </c>
      <c r="L11" s="17">
        <v>0.26207785107433101</v>
      </c>
      <c r="M11" s="17"/>
      <c r="N11" s="17">
        <v>0.29834131195615499</v>
      </c>
      <c r="O11" s="17">
        <v>0.23260477609177199</v>
      </c>
      <c r="P11" s="17">
        <v>0.32790103197368098</v>
      </c>
      <c r="Q11" s="17">
        <v>0.312483708308472</v>
      </c>
      <c r="R11" s="17"/>
      <c r="S11" s="17">
        <v>0.33578104230286199</v>
      </c>
      <c r="T11" s="17">
        <v>0.27001439123957999</v>
      </c>
      <c r="U11" s="17">
        <v>0.291492820032413</v>
      </c>
      <c r="V11" s="17">
        <v>0.25122401854583098</v>
      </c>
      <c r="W11" s="17">
        <v>0.24724952450886301</v>
      </c>
      <c r="X11" s="17">
        <v>0.24425353955076901</v>
      </c>
      <c r="Y11" s="17">
        <v>0.35719337572009402</v>
      </c>
      <c r="Z11" s="17">
        <v>0.253949217696256</v>
      </c>
      <c r="AA11" s="17">
        <v>0.28029117245312701</v>
      </c>
      <c r="AB11" s="17">
        <v>0.370238508269012</v>
      </c>
      <c r="AC11" s="17">
        <v>0.20304004761129901</v>
      </c>
      <c r="AD11" s="17">
        <v>0.37523579256619699</v>
      </c>
      <c r="AE11" s="17"/>
      <c r="AF11" s="17">
        <v>0.27203319734635201</v>
      </c>
      <c r="AG11" s="17">
        <v>0.32310385622272603</v>
      </c>
      <c r="AH11" s="17">
        <v>0.27840886965976303</v>
      </c>
      <c r="AI11" s="17"/>
      <c r="AJ11" s="17">
        <v>0.25967867616185403</v>
      </c>
      <c r="AK11" s="17">
        <v>0.33726231332232298</v>
      </c>
      <c r="AL11" s="17">
        <v>0.284735953810694</v>
      </c>
      <c r="AM11" s="17">
        <v>0.136611849349242</v>
      </c>
      <c r="AN11" s="17">
        <v>0.26858898246180501</v>
      </c>
      <c r="AO11" s="17"/>
      <c r="AP11" s="17">
        <v>0.24812646365787</v>
      </c>
      <c r="AQ11" s="17">
        <v>0.32047004259708201</v>
      </c>
      <c r="AR11" s="17">
        <v>0.25199137305476299</v>
      </c>
      <c r="AS11" s="17"/>
      <c r="AT11" s="17">
        <v>0.27602112944914797</v>
      </c>
      <c r="AU11" s="17">
        <v>0.32382942258983199</v>
      </c>
      <c r="AV11" s="17">
        <v>0.350495017740378</v>
      </c>
      <c r="AW11" s="17">
        <v>0.35937300296736602</v>
      </c>
      <c r="AX11" s="17">
        <v>0.24065931825587999</v>
      </c>
      <c r="AY11" s="17">
        <v>0.22881312934536499</v>
      </c>
    </row>
    <row r="12" spans="2:51" x14ac:dyDescent="0.35">
      <c r="B12" s="18" t="s">
        <v>385</v>
      </c>
      <c r="C12" s="17">
        <v>0.20602665590327199</v>
      </c>
      <c r="D12" s="17">
        <v>0.18857809267885101</v>
      </c>
      <c r="E12" s="17">
        <v>0.22291305158481201</v>
      </c>
      <c r="F12" s="17"/>
      <c r="G12" s="17">
        <v>0.161979365812911</v>
      </c>
      <c r="H12" s="17">
        <v>0.23261829537800499</v>
      </c>
      <c r="I12" s="17">
        <v>0.21934960617819299</v>
      </c>
      <c r="J12" s="17">
        <v>0.17918240522076501</v>
      </c>
      <c r="K12" s="17">
        <v>0.233217286277527</v>
      </c>
      <c r="L12" s="17">
        <v>0.202492768152678</v>
      </c>
      <c r="M12" s="17"/>
      <c r="N12" s="17">
        <v>0.18972384498002801</v>
      </c>
      <c r="O12" s="17">
        <v>0.23003251787902901</v>
      </c>
      <c r="P12" s="17">
        <v>0.218216456666363</v>
      </c>
      <c r="Q12" s="17">
        <v>0.19197175288736501</v>
      </c>
      <c r="R12" s="17"/>
      <c r="S12" s="17">
        <v>0.17515999064245499</v>
      </c>
      <c r="T12" s="17">
        <v>0.24593916997617399</v>
      </c>
      <c r="U12" s="17">
        <v>0.23425795661117399</v>
      </c>
      <c r="V12" s="17">
        <v>0.18189565498194801</v>
      </c>
      <c r="W12" s="17">
        <v>0.223902664668435</v>
      </c>
      <c r="X12" s="17">
        <v>0.109497423300344</v>
      </c>
      <c r="Y12" s="17">
        <v>0.21480385467091301</v>
      </c>
      <c r="Z12" s="17">
        <v>0.24159050602920101</v>
      </c>
      <c r="AA12" s="17">
        <v>0.24244729931718401</v>
      </c>
      <c r="AB12" s="17">
        <v>0.13828222915456201</v>
      </c>
      <c r="AC12" s="17">
        <v>0.35494737457929498</v>
      </c>
      <c r="AD12" s="17">
        <v>0.149988841339915</v>
      </c>
      <c r="AE12" s="17"/>
      <c r="AF12" s="17">
        <v>0.20089774352960599</v>
      </c>
      <c r="AG12" s="17">
        <v>0.222109011988817</v>
      </c>
      <c r="AH12" s="17">
        <v>0.21231633783539999</v>
      </c>
      <c r="AI12" s="17"/>
      <c r="AJ12" s="17">
        <v>0.21514235452924399</v>
      </c>
      <c r="AK12" s="17">
        <v>0.219571376940496</v>
      </c>
      <c r="AL12" s="17">
        <v>0.18912573326850901</v>
      </c>
      <c r="AM12" s="17">
        <v>0</v>
      </c>
      <c r="AN12" s="17">
        <v>0.20545728737323299</v>
      </c>
      <c r="AO12" s="17"/>
      <c r="AP12" s="17">
        <v>0.24621204883852199</v>
      </c>
      <c r="AQ12" s="17">
        <v>0.186600956261159</v>
      </c>
      <c r="AR12" s="17">
        <v>0.25021058859568401</v>
      </c>
      <c r="AS12" s="17"/>
      <c r="AT12" s="17">
        <v>0.20408566222871999</v>
      </c>
      <c r="AU12" s="17">
        <v>0.237602640126023</v>
      </c>
      <c r="AV12" s="17">
        <v>0.152657861900063</v>
      </c>
      <c r="AW12" s="17">
        <v>0.12882118701798101</v>
      </c>
      <c r="AX12" s="17">
        <v>0.22703953198636101</v>
      </c>
      <c r="AY12" s="17">
        <v>0.22217876085398</v>
      </c>
    </row>
    <row r="13" spans="2:51" x14ac:dyDescent="0.35">
      <c r="B13" s="18" t="s">
        <v>386</v>
      </c>
      <c r="C13" s="17">
        <v>0.236726448258645</v>
      </c>
      <c r="D13" s="17">
        <v>0.25221753813018899</v>
      </c>
      <c r="E13" s="17">
        <v>0.22173445896160901</v>
      </c>
      <c r="F13" s="17"/>
      <c r="G13" s="17">
        <v>0.153695807635258</v>
      </c>
      <c r="H13" s="17">
        <v>0.13316085808089001</v>
      </c>
      <c r="I13" s="17">
        <v>0.20530175028293901</v>
      </c>
      <c r="J13" s="17">
        <v>0.27591813555129602</v>
      </c>
      <c r="K13" s="17">
        <v>0.31969497147783599</v>
      </c>
      <c r="L13" s="17">
        <v>0.32825873238647102</v>
      </c>
      <c r="M13" s="17"/>
      <c r="N13" s="17">
        <v>0.23504058311387999</v>
      </c>
      <c r="O13" s="17">
        <v>0.26590319243775301</v>
      </c>
      <c r="P13" s="17">
        <v>0.225460856138503</v>
      </c>
      <c r="Q13" s="17">
        <v>0.22210606830472501</v>
      </c>
      <c r="R13" s="17"/>
      <c r="S13" s="17">
        <v>0.229883780946328</v>
      </c>
      <c r="T13" s="17">
        <v>0.29709193677957402</v>
      </c>
      <c r="U13" s="17">
        <v>0.18656165191447799</v>
      </c>
      <c r="V13" s="17">
        <v>0.31993957272330698</v>
      </c>
      <c r="W13" s="17">
        <v>0.15919690911784201</v>
      </c>
      <c r="X13" s="17">
        <v>0.32855111203471099</v>
      </c>
      <c r="Y13" s="17">
        <v>0.18500600252914001</v>
      </c>
      <c r="Z13" s="17">
        <v>0.29753771239382598</v>
      </c>
      <c r="AA13" s="17">
        <v>0.22746709223054301</v>
      </c>
      <c r="AB13" s="17">
        <v>0.235416039701658</v>
      </c>
      <c r="AC13" s="17">
        <v>0.14626130219721201</v>
      </c>
      <c r="AD13" s="17">
        <v>0.162206689523437</v>
      </c>
      <c r="AE13" s="17"/>
      <c r="AF13" s="17">
        <v>0.30126423940211899</v>
      </c>
      <c r="AG13" s="17">
        <v>0.20746866006856701</v>
      </c>
      <c r="AH13" s="17">
        <v>0.195461764769949</v>
      </c>
      <c r="AI13" s="17"/>
      <c r="AJ13" s="17">
        <v>0.29212239077462998</v>
      </c>
      <c r="AK13" s="17">
        <v>0.159898119769389</v>
      </c>
      <c r="AL13" s="17">
        <v>0.243872295643762</v>
      </c>
      <c r="AM13" s="17">
        <v>0.50528721542853094</v>
      </c>
      <c r="AN13" s="17">
        <v>0.28204031449242101</v>
      </c>
      <c r="AO13" s="17"/>
      <c r="AP13" s="17">
        <v>0.23572221629970799</v>
      </c>
      <c r="AQ13" s="17">
        <v>0.18554872479762899</v>
      </c>
      <c r="AR13" s="17">
        <v>0.24579846495244501</v>
      </c>
      <c r="AS13" s="17"/>
      <c r="AT13" s="17">
        <v>0.28791844873556199</v>
      </c>
      <c r="AU13" s="17">
        <v>0.20956843336905501</v>
      </c>
      <c r="AV13" s="17">
        <v>0.19438573182229499</v>
      </c>
      <c r="AW13" s="17">
        <v>0.27902774067349101</v>
      </c>
      <c r="AX13" s="17">
        <v>0.178048327796623</v>
      </c>
      <c r="AY13" s="17">
        <v>0.29816568466550197</v>
      </c>
    </row>
    <row r="14" spans="2:51" x14ac:dyDescent="0.35">
      <c r="B14" s="18" t="s">
        <v>72</v>
      </c>
      <c r="C14" s="17">
        <v>6.6810090085742596E-2</v>
      </c>
      <c r="D14" s="17">
        <v>6.5302649222692896E-2</v>
      </c>
      <c r="E14" s="17">
        <v>6.8268963378206801E-2</v>
      </c>
      <c r="F14" s="17"/>
      <c r="G14" s="17">
        <v>7.5167588361746404E-2</v>
      </c>
      <c r="H14" s="17">
        <v>7.1949768554425406E-2</v>
      </c>
      <c r="I14" s="17">
        <v>8.2870975032376407E-2</v>
      </c>
      <c r="J14" s="17">
        <v>6.9888523944074493E-2</v>
      </c>
      <c r="K14" s="17">
        <v>1.7702757524365099E-2</v>
      </c>
      <c r="L14" s="17">
        <v>7.8819986236424305E-2</v>
      </c>
      <c r="M14" s="17"/>
      <c r="N14" s="17">
        <v>5.24556897937117E-2</v>
      </c>
      <c r="O14" s="17">
        <v>5.2487220312605699E-2</v>
      </c>
      <c r="P14" s="17">
        <v>6.9423337229606905E-2</v>
      </c>
      <c r="Q14" s="17">
        <v>8.9926315268498896E-2</v>
      </c>
      <c r="R14" s="17"/>
      <c r="S14" s="17">
        <v>9.6261820897098005E-2</v>
      </c>
      <c r="T14" s="17">
        <v>6.1544817426623398E-2</v>
      </c>
      <c r="U14" s="17">
        <v>9.0265212599358102E-2</v>
      </c>
      <c r="V14" s="17">
        <v>1.766819808217E-2</v>
      </c>
      <c r="W14" s="17">
        <v>7.9190756058839504E-2</v>
      </c>
      <c r="X14" s="17">
        <v>4.2588060730200002E-2</v>
      </c>
      <c r="Y14" s="17">
        <v>8.2517666778775603E-2</v>
      </c>
      <c r="Z14" s="17">
        <v>0.103687929106698</v>
      </c>
      <c r="AA14" s="17">
        <v>3.9978899746358397E-2</v>
      </c>
      <c r="AB14" s="17">
        <v>1.6265856449988101E-2</v>
      </c>
      <c r="AC14" s="17">
        <v>0.14818935453174201</v>
      </c>
      <c r="AD14" s="17">
        <v>7.5257271158607003E-2</v>
      </c>
      <c r="AE14" s="17"/>
      <c r="AF14" s="17">
        <v>4.14004191865966E-2</v>
      </c>
      <c r="AG14" s="17">
        <v>6.8234947763125303E-2</v>
      </c>
      <c r="AH14" s="17">
        <v>0.115054948299417</v>
      </c>
      <c r="AI14" s="17"/>
      <c r="AJ14" s="17">
        <v>4.6734106343214003E-2</v>
      </c>
      <c r="AK14" s="17">
        <v>5.3768353651696799E-2</v>
      </c>
      <c r="AL14" s="17">
        <v>8.4331484176531593E-2</v>
      </c>
      <c r="AM14" s="17">
        <v>0</v>
      </c>
      <c r="AN14" s="17">
        <v>0.13774674130168499</v>
      </c>
      <c r="AO14" s="17"/>
      <c r="AP14" s="17">
        <v>3.4039751792846303E-2</v>
      </c>
      <c r="AQ14" s="17">
        <v>7.7725721020126995E-2</v>
      </c>
      <c r="AR14" s="17">
        <v>2.7315600684768699E-2</v>
      </c>
      <c r="AS14" s="17"/>
      <c r="AT14" s="17">
        <v>7.3199790898398204E-2</v>
      </c>
      <c r="AU14" s="17">
        <v>2.64170967093749E-2</v>
      </c>
      <c r="AV14" s="17">
        <v>0.10365565886921201</v>
      </c>
      <c r="AW14" s="17">
        <v>9.0184393707139002E-2</v>
      </c>
      <c r="AX14" s="17">
        <v>7.6541428282028506E-2</v>
      </c>
      <c r="AY14" s="17">
        <v>4.2515947753772099E-2</v>
      </c>
    </row>
    <row r="15" spans="2:51" x14ac:dyDescent="0.35">
      <c r="B15" s="31" t="s">
        <v>387</v>
      </c>
      <c r="C15" s="20">
        <v>0.198095384686715</v>
      </c>
      <c r="D15" s="20">
        <v>0.21146152988752701</v>
      </c>
      <c r="E15" s="20">
        <v>0.18515987740770101</v>
      </c>
      <c r="F15" s="20"/>
      <c r="G15" s="20">
        <v>0.296785497107733</v>
      </c>
      <c r="H15" s="20">
        <v>0.27130378291807</v>
      </c>
      <c r="I15" s="20">
        <v>0.245727716492804</v>
      </c>
      <c r="J15" s="20">
        <v>0.18781214909695801</v>
      </c>
      <c r="K15" s="20">
        <v>6.0244072104445698E-2</v>
      </c>
      <c r="L15" s="20">
        <v>0.128350662150096</v>
      </c>
      <c r="M15" s="20"/>
      <c r="N15" s="20">
        <v>0.22443857015622501</v>
      </c>
      <c r="O15" s="20">
        <v>0.21897229327884099</v>
      </c>
      <c r="P15" s="20">
        <v>0.15899831799184599</v>
      </c>
      <c r="Q15" s="20">
        <v>0.183512155230939</v>
      </c>
      <c r="R15" s="20"/>
      <c r="S15" s="20">
        <v>0.16291336521125699</v>
      </c>
      <c r="T15" s="20">
        <v>0.12540968457804899</v>
      </c>
      <c r="U15" s="20">
        <v>0.197422358842577</v>
      </c>
      <c r="V15" s="20">
        <v>0.22927255566674501</v>
      </c>
      <c r="W15" s="20">
        <v>0.29046014564602002</v>
      </c>
      <c r="X15" s="20">
        <v>0.275109864383975</v>
      </c>
      <c r="Y15" s="20">
        <v>0.16047910030107701</v>
      </c>
      <c r="Z15" s="20">
        <v>0.10323463477401899</v>
      </c>
      <c r="AA15" s="20">
        <v>0.20981553625278801</v>
      </c>
      <c r="AB15" s="20">
        <v>0.23979736642478</v>
      </c>
      <c r="AC15" s="20">
        <v>0.14756192108045299</v>
      </c>
      <c r="AD15" s="20">
        <v>0.23731140541184501</v>
      </c>
      <c r="AE15" s="20"/>
      <c r="AF15" s="20">
        <v>0.184404400535326</v>
      </c>
      <c r="AG15" s="20">
        <v>0.179083523956765</v>
      </c>
      <c r="AH15" s="20">
        <v>0.198758079435472</v>
      </c>
      <c r="AI15" s="20"/>
      <c r="AJ15" s="20">
        <v>0.18632247219105799</v>
      </c>
      <c r="AK15" s="20">
        <v>0.229499836316096</v>
      </c>
      <c r="AL15" s="20">
        <v>0.19793453310050399</v>
      </c>
      <c r="AM15" s="20">
        <v>0.35810093522222702</v>
      </c>
      <c r="AN15" s="20">
        <v>0.106166674370857</v>
      </c>
      <c r="AO15" s="20"/>
      <c r="AP15" s="20">
        <v>0.235899519411053</v>
      </c>
      <c r="AQ15" s="20">
        <v>0.229654555324004</v>
      </c>
      <c r="AR15" s="20">
        <v>0.22468397271234</v>
      </c>
      <c r="AS15" s="20"/>
      <c r="AT15" s="20">
        <v>0.15877496868817201</v>
      </c>
      <c r="AU15" s="20">
        <v>0.20258240720571499</v>
      </c>
      <c r="AV15" s="20">
        <v>0.19880572966805199</v>
      </c>
      <c r="AW15" s="20">
        <v>0.142593675634024</v>
      </c>
      <c r="AX15" s="20">
        <v>0.27771139367910702</v>
      </c>
      <c r="AY15" s="20">
        <v>0.20832647738138199</v>
      </c>
    </row>
    <row r="16" spans="2:51" x14ac:dyDescent="0.35">
      <c r="B16" s="18" t="s">
        <v>388</v>
      </c>
      <c r="C16" s="20">
        <v>0.44275310416191699</v>
      </c>
      <c r="D16" s="20">
        <v>0.44079563080904</v>
      </c>
      <c r="E16" s="20">
        <v>0.44464751054641999</v>
      </c>
      <c r="F16" s="20"/>
      <c r="G16" s="20">
        <v>0.31567517344816798</v>
      </c>
      <c r="H16" s="20">
        <v>0.365779153458894</v>
      </c>
      <c r="I16" s="20">
        <v>0.424651356461132</v>
      </c>
      <c r="J16" s="20">
        <v>0.45510054077206102</v>
      </c>
      <c r="K16" s="20">
        <v>0.55291225775536401</v>
      </c>
      <c r="L16" s="20">
        <v>0.53075150053914899</v>
      </c>
      <c r="M16" s="20"/>
      <c r="N16" s="20">
        <v>0.42476442809390802</v>
      </c>
      <c r="O16" s="20">
        <v>0.49593571031678202</v>
      </c>
      <c r="P16" s="20">
        <v>0.443677312804866</v>
      </c>
      <c r="Q16" s="20">
        <v>0.41407782119209002</v>
      </c>
      <c r="R16" s="20"/>
      <c r="S16" s="20">
        <v>0.40504377158878302</v>
      </c>
      <c r="T16" s="20">
        <v>0.54303110675574795</v>
      </c>
      <c r="U16" s="20">
        <v>0.42081960852565198</v>
      </c>
      <c r="V16" s="20">
        <v>0.50183522770525402</v>
      </c>
      <c r="W16" s="20">
        <v>0.38309957378627701</v>
      </c>
      <c r="X16" s="20">
        <v>0.438048535335055</v>
      </c>
      <c r="Y16" s="20">
        <v>0.39980985720005302</v>
      </c>
      <c r="Z16" s="20">
        <v>0.53912821842302705</v>
      </c>
      <c r="AA16" s="20">
        <v>0.46991439154772702</v>
      </c>
      <c r="AB16" s="20">
        <v>0.37369826885621998</v>
      </c>
      <c r="AC16" s="20">
        <v>0.50120867677650605</v>
      </c>
      <c r="AD16" s="20">
        <v>0.312195530863352</v>
      </c>
      <c r="AE16" s="20"/>
      <c r="AF16" s="20">
        <v>0.50216198293172598</v>
      </c>
      <c r="AG16" s="20">
        <v>0.42957767205738401</v>
      </c>
      <c r="AH16" s="20">
        <v>0.40777810260534902</v>
      </c>
      <c r="AI16" s="20"/>
      <c r="AJ16" s="20">
        <v>0.507264745303874</v>
      </c>
      <c r="AK16" s="20">
        <v>0.379469496709885</v>
      </c>
      <c r="AL16" s="20">
        <v>0.43299802891227102</v>
      </c>
      <c r="AM16" s="20">
        <v>0.50528721542853094</v>
      </c>
      <c r="AN16" s="20">
        <v>0.487497601865654</v>
      </c>
      <c r="AO16" s="20"/>
      <c r="AP16" s="20">
        <v>0.48193426513823001</v>
      </c>
      <c r="AQ16" s="20">
        <v>0.37214968105878798</v>
      </c>
      <c r="AR16" s="20">
        <v>0.49600905354812902</v>
      </c>
      <c r="AS16" s="20"/>
      <c r="AT16" s="20">
        <v>0.49200411096428198</v>
      </c>
      <c r="AU16" s="20">
        <v>0.44717107349507801</v>
      </c>
      <c r="AV16" s="20">
        <v>0.34704359372235799</v>
      </c>
      <c r="AW16" s="20">
        <v>0.40784892769147202</v>
      </c>
      <c r="AX16" s="20">
        <v>0.40508785978298401</v>
      </c>
      <c r="AY16" s="20">
        <v>0.520344445519481</v>
      </c>
    </row>
    <row r="17" spans="2:51" x14ac:dyDescent="0.35">
      <c r="B17" s="18" t="s">
        <v>86</v>
      </c>
      <c r="C17" s="21">
        <v>-0.24465771947520201</v>
      </c>
      <c r="D17" s="21">
        <v>-0.22933410092151299</v>
      </c>
      <c r="E17" s="21">
        <v>-0.25948763313871998</v>
      </c>
      <c r="F17" s="21"/>
      <c r="G17" s="21">
        <v>-1.8889676340435198E-2</v>
      </c>
      <c r="H17" s="21">
        <v>-9.4475370540824194E-2</v>
      </c>
      <c r="I17" s="21">
        <v>-0.178923639968329</v>
      </c>
      <c r="J17" s="21">
        <v>-0.26728839167510299</v>
      </c>
      <c r="K17" s="21">
        <v>-0.49266818565091802</v>
      </c>
      <c r="L17" s="21">
        <v>-0.40240083838905299</v>
      </c>
      <c r="M17" s="21"/>
      <c r="N17" s="21">
        <v>-0.20032585793768401</v>
      </c>
      <c r="O17" s="21">
        <v>-0.27696341703794097</v>
      </c>
      <c r="P17" s="21">
        <v>-0.28467899481302</v>
      </c>
      <c r="Q17" s="21">
        <v>-0.230565665961151</v>
      </c>
      <c r="R17" s="21"/>
      <c r="S17" s="21">
        <v>-0.242130406377526</v>
      </c>
      <c r="T17" s="21">
        <v>-0.41762142217769899</v>
      </c>
      <c r="U17" s="21">
        <v>-0.223397249683076</v>
      </c>
      <c r="V17" s="21">
        <v>-0.27256267203850898</v>
      </c>
      <c r="W17" s="21">
        <v>-9.26394281402564E-2</v>
      </c>
      <c r="X17" s="21">
        <v>-0.16293867095108</v>
      </c>
      <c r="Y17" s="21">
        <v>-0.23933075689897601</v>
      </c>
      <c r="Z17" s="21">
        <v>-0.43589358364900799</v>
      </c>
      <c r="AA17" s="21">
        <v>-0.26009885529493898</v>
      </c>
      <c r="AB17" s="21">
        <v>-0.13390090243144001</v>
      </c>
      <c r="AC17" s="21">
        <v>-0.35364675569605297</v>
      </c>
      <c r="AD17" s="21">
        <v>-7.4884125451506703E-2</v>
      </c>
      <c r="AE17" s="21"/>
      <c r="AF17" s="21">
        <v>-0.31775758239640001</v>
      </c>
      <c r="AG17" s="21">
        <v>-0.25049414810061998</v>
      </c>
      <c r="AH17" s="21">
        <v>-0.209020023169877</v>
      </c>
      <c r="AI17" s="21"/>
      <c r="AJ17" s="21">
        <v>-0.32094227311281598</v>
      </c>
      <c r="AK17" s="21">
        <v>-0.14996966039379001</v>
      </c>
      <c r="AL17" s="21">
        <v>-0.235063495811766</v>
      </c>
      <c r="AM17" s="21">
        <v>-0.147186280206304</v>
      </c>
      <c r="AN17" s="21">
        <v>-0.38133092749479702</v>
      </c>
      <c r="AO17" s="21"/>
      <c r="AP17" s="21">
        <v>-0.24603474572717601</v>
      </c>
      <c r="AQ17" s="21">
        <v>-0.14249512573478401</v>
      </c>
      <c r="AR17" s="21">
        <v>-0.27132508083578899</v>
      </c>
      <c r="AS17" s="21"/>
      <c r="AT17" s="21">
        <v>-0.33322914227611</v>
      </c>
      <c r="AU17" s="21">
        <v>-0.24458866628936399</v>
      </c>
      <c r="AV17" s="21">
        <v>-0.148237864054306</v>
      </c>
      <c r="AW17" s="21">
        <v>-0.26525525205744799</v>
      </c>
      <c r="AX17" s="21">
        <v>-0.12737646610387801</v>
      </c>
      <c r="AY17" s="21">
        <v>-0.31201796813810001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560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2.8357979907391199E-2</v>
      </c>
      <c r="D9" s="17">
        <v>3.4532357827962198E-2</v>
      </c>
      <c r="E9" s="17">
        <v>2.2382531538771198E-2</v>
      </c>
      <c r="F9" s="17"/>
      <c r="G9" s="17">
        <v>7.7273249143203299E-2</v>
      </c>
      <c r="H9" s="17">
        <v>4.7867600976418803E-2</v>
      </c>
      <c r="I9" s="17">
        <v>1.68688883910099E-2</v>
      </c>
      <c r="J9" s="17">
        <v>2.6994285567791199E-2</v>
      </c>
      <c r="K9" s="17">
        <v>0</v>
      </c>
      <c r="L9" s="17">
        <v>8.1424267848605805E-3</v>
      </c>
      <c r="M9" s="17"/>
      <c r="N9" s="17">
        <v>4.2543022020955903E-2</v>
      </c>
      <c r="O9" s="17">
        <v>2.4529978004944698E-2</v>
      </c>
      <c r="P9" s="17">
        <v>3.7365722037082598E-2</v>
      </c>
      <c r="Q9" s="17">
        <v>6.3127091557226601E-3</v>
      </c>
      <c r="R9" s="17"/>
      <c r="S9" s="17">
        <v>2.1902034498805002E-2</v>
      </c>
      <c r="T9" s="17">
        <v>2.51531252726565E-2</v>
      </c>
      <c r="U9" s="17">
        <v>4.4051064153233302E-2</v>
      </c>
      <c r="V9" s="17">
        <v>1.9456435979420001E-2</v>
      </c>
      <c r="W9" s="17">
        <v>1.9520827377867499E-2</v>
      </c>
      <c r="X9" s="17">
        <v>7.2119373447687096E-2</v>
      </c>
      <c r="Y9" s="17">
        <v>0</v>
      </c>
      <c r="Z9" s="17">
        <v>4.4726864350593601E-2</v>
      </c>
      <c r="AA9" s="17">
        <v>5.4345560404360699E-2</v>
      </c>
      <c r="AB9" s="17">
        <v>1.6549820461328801E-2</v>
      </c>
      <c r="AC9" s="17">
        <v>0</v>
      </c>
      <c r="AD9" s="17">
        <v>0</v>
      </c>
      <c r="AE9" s="17"/>
      <c r="AF9" s="17">
        <v>4.0449296427273698E-2</v>
      </c>
      <c r="AG9" s="17">
        <v>1.5093313950898799E-2</v>
      </c>
      <c r="AH9" s="17">
        <v>1.1264228944688599E-2</v>
      </c>
      <c r="AI9" s="17"/>
      <c r="AJ9" s="17">
        <v>3.6403940232107398E-2</v>
      </c>
      <c r="AK9" s="17">
        <v>1.88221334608581E-2</v>
      </c>
      <c r="AL9" s="17">
        <v>0</v>
      </c>
      <c r="AM9" s="17">
        <v>0.22106662114349701</v>
      </c>
      <c r="AN9" s="17">
        <v>1.3455788063137601E-2</v>
      </c>
      <c r="AO9" s="17"/>
      <c r="AP9" s="17">
        <v>4.0656455375292E-2</v>
      </c>
      <c r="AQ9" s="17">
        <v>2.9118408769906502E-2</v>
      </c>
      <c r="AR9" s="17">
        <v>2.3051523547248001E-2</v>
      </c>
      <c r="AS9" s="17"/>
      <c r="AT9" s="17">
        <v>4.27998046030515E-3</v>
      </c>
      <c r="AU9" s="17">
        <v>4.7780981631457303E-2</v>
      </c>
      <c r="AV9" s="17">
        <v>4.6987104173625498E-2</v>
      </c>
      <c r="AW9" s="17">
        <v>3.3424885898351499E-2</v>
      </c>
      <c r="AX9" s="17">
        <v>3.73432131982031E-2</v>
      </c>
      <c r="AY9" s="17">
        <v>4.6596572561454302E-2</v>
      </c>
    </row>
    <row r="10" spans="2:51" x14ac:dyDescent="0.35">
      <c r="B10" s="18" t="s">
        <v>383</v>
      </c>
      <c r="C10" s="17">
        <v>0.157077820576108</v>
      </c>
      <c r="D10" s="17">
        <v>0.167125775032401</v>
      </c>
      <c r="E10" s="17">
        <v>0.147353596721299</v>
      </c>
      <c r="F10" s="17"/>
      <c r="G10" s="17">
        <v>0.231279146952408</v>
      </c>
      <c r="H10" s="17">
        <v>0.23358854108928601</v>
      </c>
      <c r="I10" s="17">
        <v>0.178793237115939</v>
      </c>
      <c r="J10" s="17">
        <v>0.117723686392639</v>
      </c>
      <c r="K10" s="17">
        <v>5.3703936823723798E-2</v>
      </c>
      <c r="L10" s="17">
        <v>0.12811713806326</v>
      </c>
      <c r="M10" s="17"/>
      <c r="N10" s="17">
        <v>0.15025981285668899</v>
      </c>
      <c r="O10" s="17">
        <v>0.141709147709939</v>
      </c>
      <c r="P10" s="17">
        <v>0.16619106957514501</v>
      </c>
      <c r="Q10" s="17">
        <v>0.173138766524323</v>
      </c>
      <c r="R10" s="17"/>
      <c r="S10" s="17">
        <v>0.18278804438806301</v>
      </c>
      <c r="T10" s="17">
        <v>0.191881744202969</v>
      </c>
      <c r="U10" s="17">
        <v>5.6955939783510399E-2</v>
      </c>
      <c r="V10" s="17">
        <v>0.101412317259782</v>
      </c>
      <c r="W10" s="17">
        <v>0.14199713514873499</v>
      </c>
      <c r="X10" s="17">
        <v>0.17551003711666799</v>
      </c>
      <c r="Y10" s="17">
        <v>0.202054492341805</v>
      </c>
      <c r="Z10" s="17">
        <v>0.153974395492608</v>
      </c>
      <c r="AA10" s="17">
        <v>0.19124332132886501</v>
      </c>
      <c r="AB10" s="17">
        <v>0.138261413539297</v>
      </c>
      <c r="AC10" s="17">
        <v>0.11565336222252701</v>
      </c>
      <c r="AD10" s="17">
        <v>0.22895052911740699</v>
      </c>
      <c r="AE10" s="17"/>
      <c r="AF10" s="17">
        <v>0.13098877980679299</v>
      </c>
      <c r="AG10" s="17">
        <v>0.140393989645582</v>
      </c>
      <c r="AH10" s="17">
        <v>0.18839148611664</v>
      </c>
      <c r="AI10" s="17"/>
      <c r="AJ10" s="17">
        <v>0.11986980027427099</v>
      </c>
      <c r="AK10" s="17">
        <v>0.20594742416058101</v>
      </c>
      <c r="AL10" s="17">
        <v>0.129996387293872</v>
      </c>
      <c r="AM10" s="17">
        <v>0</v>
      </c>
      <c r="AN10" s="17">
        <v>0.141879872258351</v>
      </c>
      <c r="AO10" s="17"/>
      <c r="AP10" s="17">
        <v>0.16984711292716401</v>
      </c>
      <c r="AQ10" s="17">
        <v>0.16699855936105801</v>
      </c>
      <c r="AR10" s="17">
        <v>0.151787611644081</v>
      </c>
      <c r="AS10" s="17"/>
      <c r="AT10" s="17">
        <v>0.12828526724235401</v>
      </c>
      <c r="AU10" s="17">
        <v>0.15429955739745199</v>
      </c>
      <c r="AV10" s="17">
        <v>0.16565311658811299</v>
      </c>
      <c r="AW10" s="17">
        <v>6.7868866596283398E-2</v>
      </c>
      <c r="AX10" s="17">
        <v>0.21168883869351501</v>
      </c>
      <c r="AY10" s="17">
        <v>0.303191416747848</v>
      </c>
    </row>
    <row r="11" spans="2:51" x14ac:dyDescent="0.35">
      <c r="B11" s="18" t="s">
        <v>384</v>
      </c>
      <c r="C11" s="17">
        <v>0.28851972322323099</v>
      </c>
      <c r="D11" s="17">
        <v>0.30900631197317902</v>
      </c>
      <c r="E11" s="17">
        <v>0.26869318281717502</v>
      </c>
      <c r="F11" s="17"/>
      <c r="G11" s="17">
        <v>0.207974406068478</v>
      </c>
      <c r="H11" s="17">
        <v>0.28008971177459102</v>
      </c>
      <c r="I11" s="17">
        <v>0.31749429415397801</v>
      </c>
      <c r="J11" s="17">
        <v>0.28384789801333499</v>
      </c>
      <c r="K11" s="17">
        <v>0.33569146262226901</v>
      </c>
      <c r="L11" s="17">
        <v>0.29381996304852698</v>
      </c>
      <c r="M11" s="17"/>
      <c r="N11" s="17">
        <v>0.301832952401836</v>
      </c>
      <c r="O11" s="17">
        <v>0.25075229275748501</v>
      </c>
      <c r="P11" s="17">
        <v>0.27059484943386602</v>
      </c>
      <c r="Q11" s="17">
        <v>0.328764495854037</v>
      </c>
      <c r="R11" s="17"/>
      <c r="S11" s="17">
        <v>0.36574517665527001</v>
      </c>
      <c r="T11" s="17">
        <v>0.126296815988855</v>
      </c>
      <c r="U11" s="17">
        <v>0.28142758162796799</v>
      </c>
      <c r="V11" s="17">
        <v>0.33879268246466998</v>
      </c>
      <c r="W11" s="17">
        <v>0.39476328259298699</v>
      </c>
      <c r="X11" s="17">
        <v>0.27041224755173299</v>
      </c>
      <c r="Y11" s="17">
        <v>0.279503615748528</v>
      </c>
      <c r="Z11" s="17">
        <v>0.24065279124059299</v>
      </c>
      <c r="AA11" s="17">
        <v>0.24882335371167399</v>
      </c>
      <c r="AB11" s="17">
        <v>0.322593710206178</v>
      </c>
      <c r="AC11" s="17">
        <v>0.25986385989572502</v>
      </c>
      <c r="AD11" s="17">
        <v>0.379275980409288</v>
      </c>
      <c r="AE11" s="17"/>
      <c r="AF11" s="17">
        <v>0.278664849398915</v>
      </c>
      <c r="AG11" s="17">
        <v>0.31377968135352102</v>
      </c>
      <c r="AH11" s="17">
        <v>0.315537580930286</v>
      </c>
      <c r="AI11" s="17"/>
      <c r="AJ11" s="17">
        <v>0.295291316709408</v>
      </c>
      <c r="AK11" s="17">
        <v>0.2689784679251</v>
      </c>
      <c r="AL11" s="17">
        <v>0.35326473709228701</v>
      </c>
      <c r="AM11" s="17">
        <v>0.136611849349242</v>
      </c>
      <c r="AN11" s="17">
        <v>0.307382766795469</v>
      </c>
      <c r="AO11" s="17"/>
      <c r="AP11" s="17">
        <v>0.285254983216019</v>
      </c>
      <c r="AQ11" s="17">
        <v>0.30415440801463201</v>
      </c>
      <c r="AR11" s="17">
        <v>0.25374563848416998</v>
      </c>
      <c r="AS11" s="17"/>
      <c r="AT11" s="17">
        <v>0.29986900210666201</v>
      </c>
      <c r="AU11" s="17">
        <v>0.224969965943774</v>
      </c>
      <c r="AV11" s="17">
        <v>0.19109174438208101</v>
      </c>
      <c r="AW11" s="17">
        <v>0.34647094397995798</v>
      </c>
      <c r="AX11" s="17">
        <v>0.36327373595454798</v>
      </c>
      <c r="AY11" s="17">
        <v>0.214152526683383</v>
      </c>
    </row>
    <row r="12" spans="2:51" x14ac:dyDescent="0.35">
      <c r="B12" s="18" t="s">
        <v>385</v>
      </c>
      <c r="C12" s="17">
        <v>0.22435240988208999</v>
      </c>
      <c r="D12" s="17">
        <v>0.19235004376517401</v>
      </c>
      <c r="E12" s="17">
        <v>0.25532370591633302</v>
      </c>
      <c r="F12" s="17"/>
      <c r="G12" s="17">
        <v>0.264443840147982</v>
      </c>
      <c r="H12" s="17">
        <v>0.19230988994303599</v>
      </c>
      <c r="I12" s="17">
        <v>0.21619272625015901</v>
      </c>
      <c r="J12" s="17">
        <v>0.24835664963254001</v>
      </c>
      <c r="K12" s="17">
        <v>0.25744699907943602</v>
      </c>
      <c r="L12" s="17">
        <v>0.18039651807732601</v>
      </c>
      <c r="M12" s="17"/>
      <c r="N12" s="17">
        <v>0.19245742965454599</v>
      </c>
      <c r="O12" s="17">
        <v>0.27324244431330003</v>
      </c>
      <c r="P12" s="17">
        <v>0.23607058318469801</v>
      </c>
      <c r="Q12" s="17">
        <v>0.205295732053974</v>
      </c>
      <c r="R12" s="17"/>
      <c r="S12" s="17">
        <v>0.16451901027468599</v>
      </c>
      <c r="T12" s="17">
        <v>0.26784091528991899</v>
      </c>
      <c r="U12" s="17">
        <v>0.30313282791218699</v>
      </c>
      <c r="V12" s="17">
        <v>0.22023682934508901</v>
      </c>
      <c r="W12" s="17">
        <v>0.128425923140459</v>
      </c>
      <c r="X12" s="17">
        <v>0.12656229251679901</v>
      </c>
      <c r="Y12" s="17">
        <v>0.15434276709563799</v>
      </c>
      <c r="Z12" s="17">
        <v>0.36209363265080302</v>
      </c>
      <c r="AA12" s="17">
        <v>0.23764983553405999</v>
      </c>
      <c r="AB12" s="17">
        <v>0.25153948795020598</v>
      </c>
      <c r="AC12" s="17">
        <v>0.43271998705703502</v>
      </c>
      <c r="AD12" s="17">
        <v>0.15117954080746501</v>
      </c>
      <c r="AE12" s="17"/>
      <c r="AF12" s="17">
        <v>0.210383030185677</v>
      </c>
      <c r="AG12" s="17">
        <v>0.23658121471108201</v>
      </c>
      <c r="AH12" s="17">
        <v>0.19929939471960001</v>
      </c>
      <c r="AI12" s="17"/>
      <c r="AJ12" s="17">
        <v>0.21604057466020399</v>
      </c>
      <c r="AK12" s="17">
        <v>0.26890276768362897</v>
      </c>
      <c r="AL12" s="17">
        <v>0.27131733847780398</v>
      </c>
      <c r="AM12" s="17">
        <v>0.21820180574069301</v>
      </c>
      <c r="AN12" s="17">
        <v>0.17770552953351601</v>
      </c>
      <c r="AO12" s="17"/>
      <c r="AP12" s="17">
        <v>0.22246044521765801</v>
      </c>
      <c r="AQ12" s="17">
        <v>0.193798757454616</v>
      </c>
      <c r="AR12" s="17">
        <v>0.382618367324977</v>
      </c>
      <c r="AS12" s="17"/>
      <c r="AT12" s="17">
        <v>0.187790004770203</v>
      </c>
      <c r="AU12" s="17">
        <v>0.300360936244291</v>
      </c>
      <c r="AV12" s="17">
        <v>0.34458781790599302</v>
      </c>
      <c r="AW12" s="17">
        <v>0.21395468919215299</v>
      </c>
      <c r="AX12" s="17">
        <v>0.171175986508248</v>
      </c>
      <c r="AY12" s="17">
        <v>0.16041862742360799</v>
      </c>
    </row>
    <row r="13" spans="2:51" x14ac:dyDescent="0.35">
      <c r="B13" s="18" t="s">
        <v>386</v>
      </c>
      <c r="C13" s="17">
        <v>0.25570835177317403</v>
      </c>
      <c r="D13" s="17">
        <v>0.26206247718626202</v>
      </c>
      <c r="E13" s="17">
        <v>0.24955894711701401</v>
      </c>
      <c r="F13" s="17"/>
      <c r="G13" s="17">
        <v>0.17592908053808301</v>
      </c>
      <c r="H13" s="17">
        <v>0.16676720497842201</v>
      </c>
      <c r="I13" s="17">
        <v>0.222655246862932</v>
      </c>
      <c r="J13" s="17">
        <v>0.28738615072718199</v>
      </c>
      <c r="K13" s="17">
        <v>0.32625608084090402</v>
      </c>
      <c r="L13" s="17">
        <v>0.34995058123904899</v>
      </c>
      <c r="M13" s="17"/>
      <c r="N13" s="17">
        <v>0.27440513041995002</v>
      </c>
      <c r="O13" s="17">
        <v>0.286840317151348</v>
      </c>
      <c r="P13" s="17">
        <v>0.22733009436958301</v>
      </c>
      <c r="Q13" s="17">
        <v>0.230499896001534</v>
      </c>
      <c r="R13" s="17"/>
      <c r="S13" s="17">
        <v>0.22303960030275799</v>
      </c>
      <c r="T13" s="17">
        <v>0.31046961882463497</v>
      </c>
      <c r="U13" s="17">
        <v>0.25983596050090702</v>
      </c>
      <c r="V13" s="17">
        <v>0.26733955660862802</v>
      </c>
      <c r="W13" s="17">
        <v>0.266171557081264</v>
      </c>
      <c r="X13" s="17">
        <v>0.32907752161389098</v>
      </c>
      <c r="Y13" s="17">
        <v>0.31433549358414697</v>
      </c>
      <c r="Z13" s="17">
        <v>0.169026782533263</v>
      </c>
      <c r="AA13" s="17">
        <v>0.22636770406218301</v>
      </c>
      <c r="AB13" s="17">
        <v>0.25478971139300199</v>
      </c>
      <c r="AC13" s="17">
        <v>0.143403863807194</v>
      </c>
      <c r="AD13" s="17">
        <v>0.16533667850723299</v>
      </c>
      <c r="AE13" s="17"/>
      <c r="AF13" s="17">
        <v>0.31786307393978103</v>
      </c>
      <c r="AG13" s="17">
        <v>0.23904958697589901</v>
      </c>
      <c r="AH13" s="17">
        <v>0.217260175410489</v>
      </c>
      <c r="AI13" s="17"/>
      <c r="AJ13" s="17">
        <v>0.293443362193758</v>
      </c>
      <c r="AK13" s="17">
        <v>0.20849431372577601</v>
      </c>
      <c r="AL13" s="17">
        <v>0.183767963815371</v>
      </c>
      <c r="AM13" s="17">
        <v>0.42411972376656698</v>
      </c>
      <c r="AN13" s="17">
        <v>0.27776428116915602</v>
      </c>
      <c r="AO13" s="17"/>
      <c r="AP13" s="17">
        <v>0.241706007088131</v>
      </c>
      <c r="AQ13" s="17">
        <v>0.25556020119775602</v>
      </c>
      <c r="AR13" s="17">
        <v>0.188796858999524</v>
      </c>
      <c r="AS13" s="17"/>
      <c r="AT13" s="17">
        <v>0.32760388108725302</v>
      </c>
      <c r="AU13" s="17">
        <v>0.25954125359091601</v>
      </c>
      <c r="AV13" s="17">
        <v>0.22982904289203401</v>
      </c>
      <c r="AW13" s="17">
        <v>0.208905973270125</v>
      </c>
      <c r="AX13" s="17">
        <v>0.16915717050961601</v>
      </c>
      <c r="AY13" s="17">
        <v>0.233124908829934</v>
      </c>
    </row>
    <row r="14" spans="2:51" x14ac:dyDescent="0.35">
      <c r="B14" s="18" t="s">
        <v>72</v>
      </c>
      <c r="C14" s="17">
        <v>4.5983714638006601E-2</v>
      </c>
      <c r="D14" s="17">
        <v>3.4923034215022297E-2</v>
      </c>
      <c r="E14" s="17">
        <v>5.6688035889407497E-2</v>
      </c>
      <c r="F14" s="17"/>
      <c r="G14" s="17">
        <v>4.3100277149846801E-2</v>
      </c>
      <c r="H14" s="17">
        <v>7.9377051238246801E-2</v>
      </c>
      <c r="I14" s="17">
        <v>4.7995607225981299E-2</v>
      </c>
      <c r="J14" s="17">
        <v>3.5691329666513498E-2</v>
      </c>
      <c r="K14" s="17">
        <v>2.6901520633667599E-2</v>
      </c>
      <c r="L14" s="17">
        <v>3.9573372786976903E-2</v>
      </c>
      <c r="M14" s="17"/>
      <c r="N14" s="17">
        <v>3.8501652646024002E-2</v>
      </c>
      <c r="O14" s="17">
        <v>2.2925820062983101E-2</v>
      </c>
      <c r="P14" s="17">
        <v>6.2447681399626101E-2</v>
      </c>
      <c r="Q14" s="17">
        <v>5.59884004104085E-2</v>
      </c>
      <c r="R14" s="17"/>
      <c r="S14" s="17">
        <v>4.2006133880418801E-2</v>
      </c>
      <c r="T14" s="17">
        <v>7.8357780420964807E-2</v>
      </c>
      <c r="U14" s="17">
        <v>5.4596626022194998E-2</v>
      </c>
      <c r="V14" s="17">
        <v>5.2762178342411002E-2</v>
      </c>
      <c r="W14" s="17">
        <v>4.9121274658686903E-2</v>
      </c>
      <c r="X14" s="17">
        <v>2.6318527753221702E-2</v>
      </c>
      <c r="Y14" s="17">
        <v>4.9763631229882498E-2</v>
      </c>
      <c r="Z14" s="17">
        <v>2.9525533732139599E-2</v>
      </c>
      <c r="AA14" s="17">
        <v>4.1570224958856601E-2</v>
      </c>
      <c r="AB14" s="17">
        <v>1.6265856449988101E-2</v>
      </c>
      <c r="AC14" s="17">
        <v>4.8358927017519898E-2</v>
      </c>
      <c r="AD14" s="17">
        <v>7.5257271158607003E-2</v>
      </c>
      <c r="AE14" s="17"/>
      <c r="AF14" s="17">
        <v>2.16509702415594E-2</v>
      </c>
      <c r="AG14" s="17">
        <v>5.5102213363015802E-2</v>
      </c>
      <c r="AH14" s="17">
        <v>6.8247133878296701E-2</v>
      </c>
      <c r="AI14" s="17"/>
      <c r="AJ14" s="17">
        <v>3.8951005930250998E-2</v>
      </c>
      <c r="AK14" s="17">
        <v>2.8854893044055498E-2</v>
      </c>
      <c r="AL14" s="17">
        <v>6.1653573320666399E-2</v>
      </c>
      <c r="AM14" s="17">
        <v>0</v>
      </c>
      <c r="AN14" s="17">
        <v>8.1811762180370007E-2</v>
      </c>
      <c r="AO14" s="17"/>
      <c r="AP14" s="17">
        <v>4.0074996175736899E-2</v>
      </c>
      <c r="AQ14" s="17">
        <v>5.0369665202031198E-2</v>
      </c>
      <c r="AR14" s="17">
        <v>0</v>
      </c>
      <c r="AS14" s="17"/>
      <c r="AT14" s="17">
        <v>5.2171864333223197E-2</v>
      </c>
      <c r="AU14" s="17">
        <v>1.3047305192109599E-2</v>
      </c>
      <c r="AV14" s="17">
        <v>2.18511740581528E-2</v>
      </c>
      <c r="AW14" s="17">
        <v>0.12937464106313001</v>
      </c>
      <c r="AX14" s="17">
        <v>4.7361055135870203E-2</v>
      </c>
      <c r="AY14" s="17">
        <v>4.2515947753772099E-2</v>
      </c>
    </row>
    <row r="15" spans="2:51" x14ac:dyDescent="0.35">
      <c r="B15" s="31" t="s">
        <v>387</v>
      </c>
      <c r="C15" s="20">
        <v>0.185435800483499</v>
      </c>
      <c r="D15" s="20">
        <v>0.20165813286036299</v>
      </c>
      <c r="E15" s="20">
        <v>0.16973612826007001</v>
      </c>
      <c r="F15" s="20"/>
      <c r="G15" s="20">
        <v>0.30855239609561103</v>
      </c>
      <c r="H15" s="20">
        <v>0.28145614206570502</v>
      </c>
      <c r="I15" s="20">
        <v>0.195662125506949</v>
      </c>
      <c r="J15" s="20">
        <v>0.14471797196042999</v>
      </c>
      <c r="K15" s="20">
        <v>5.3703936823723798E-2</v>
      </c>
      <c r="L15" s="20">
        <v>0.13625956484812099</v>
      </c>
      <c r="M15" s="20"/>
      <c r="N15" s="20">
        <v>0.19280283487764499</v>
      </c>
      <c r="O15" s="20">
        <v>0.166239125714883</v>
      </c>
      <c r="P15" s="20">
        <v>0.20355679161222801</v>
      </c>
      <c r="Q15" s="20">
        <v>0.17945147568004599</v>
      </c>
      <c r="R15" s="20"/>
      <c r="S15" s="20">
        <v>0.20469007888686799</v>
      </c>
      <c r="T15" s="20">
        <v>0.217034869475626</v>
      </c>
      <c r="U15" s="20">
        <v>0.101007003936744</v>
      </c>
      <c r="V15" s="20">
        <v>0.120868753239202</v>
      </c>
      <c r="W15" s="20">
        <v>0.161517962526602</v>
      </c>
      <c r="X15" s="20">
        <v>0.247629410564355</v>
      </c>
      <c r="Y15" s="20">
        <v>0.202054492341805</v>
      </c>
      <c r="Z15" s="20">
        <v>0.198701259843201</v>
      </c>
      <c r="AA15" s="20">
        <v>0.24558888173322599</v>
      </c>
      <c r="AB15" s="20">
        <v>0.15481123400062599</v>
      </c>
      <c r="AC15" s="20">
        <v>0.11565336222252701</v>
      </c>
      <c r="AD15" s="20">
        <v>0.22895052911740699</v>
      </c>
      <c r="AE15" s="20"/>
      <c r="AF15" s="20">
        <v>0.17143807623406701</v>
      </c>
      <c r="AG15" s="20">
        <v>0.155487303596481</v>
      </c>
      <c r="AH15" s="20">
        <v>0.19965571506132901</v>
      </c>
      <c r="AI15" s="20"/>
      <c r="AJ15" s="20">
        <v>0.15627374050637799</v>
      </c>
      <c r="AK15" s="20">
        <v>0.22476955762143899</v>
      </c>
      <c r="AL15" s="20">
        <v>0.129996387293872</v>
      </c>
      <c r="AM15" s="20">
        <v>0.22106662114349701</v>
      </c>
      <c r="AN15" s="20">
        <v>0.15533566032148899</v>
      </c>
      <c r="AO15" s="20"/>
      <c r="AP15" s="20">
        <v>0.21050356830245601</v>
      </c>
      <c r="AQ15" s="20">
        <v>0.19611696813096499</v>
      </c>
      <c r="AR15" s="20">
        <v>0.17483913519132899</v>
      </c>
      <c r="AS15" s="20"/>
      <c r="AT15" s="20">
        <v>0.13256524770265901</v>
      </c>
      <c r="AU15" s="20">
        <v>0.20208053902890999</v>
      </c>
      <c r="AV15" s="20">
        <v>0.212640220761738</v>
      </c>
      <c r="AW15" s="20">
        <v>0.101293752494635</v>
      </c>
      <c r="AX15" s="20">
        <v>0.24903205189171801</v>
      </c>
      <c r="AY15" s="20">
        <v>0.34978798930930299</v>
      </c>
    </row>
    <row r="16" spans="2:51" x14ac:dyDescent="0.35">
      <c r="B16" s="18" t="s">
        <v>388</v>
      </c>
      <c r="C16" s="20">
        <v>0.48006076165526301</v>
      </c>
      <c r="D16" s="20">
        <v>0.45441252095143603</v>
      </c>
      <c r="E16" s="20">
        <v>0.50488265303334701</v>
      </c>
      <c r="F16" s="20"/>
      <c r="G16" s="20">
        <v>0.44037292068606398</v>
      </c>
      <c r="H16" s="20">
        <v>0.35907709492145801</v>
      </c>
      <c r="I16" s="20">
        <v>0.43884797311309098</v>
      </c>
      <c r="J16" s="20">
        <v>0.53574280035972099</v>
      </c>
      <c r="K16" s="20">
        <v>0.58370307992033998</v>
      </c>
      <c r="L16" s="20">
        <v>0.53034709931637503</v>
      </c>
      <c r="M16" s="20"/>
      <c r="N16" s="20">
        <v>0.466862560074495</v>
      </c>
      <c r="O16" s="20">
        <v>0.56008276146464797</v>
      </c>
      <c r="P16" s="20">
        <v>0.46340067755428099</v>
      </c>
      <c r="Q16" s="20">
        <v>0.43579562805550798</v>
      </c>
      <c r="R16" s="20"/>
      <c r="S16" s="20">
        <v>0.38755861057744401</v>
      </c>
      <c r="T16" s="20">
        <v>0.57831053411455402</v>
      </c>
      <c r="U16" s="20">
        <v>0.56296878841309395</v>
      </c>
      <c r="V16" s="20">
        <v>0.487576385953717</v>
      </c>
      <c r="W16" s="20">
        <v>0.39459748022172297</v>
      </c>
      <c r="X16" s="20">
        <v>0.45563981413068999</v>
      </c>
      <c r="Y16" s="20">
        <v>0.46867826067978502</v>
      </c>
      <c r="Z16" s="20">
        <v>0.53112041518406605</v>
      </c>
      <c r="AA16" s="20">
        <v>0.46401753959624398</v>
      </c>
      <c r="AB16" s="20">
        <v>0.50632919934320797</v>
      </c>
      <c r="AC16" s="20">
        <v>0.57612385086422901</v>
      </c>
      <c r="AD16" s="20">
        <v>0.31651621931469798</v>
      </c>
      <c r="AE16" s="20"/>
      <c r="AF16" s="20">
        <v>0.52824610412545903</v>
      </c>
      <c r="AG16" s="20">
        <v>0.47563080168698202</v>
      </c>
      <c r="AH16" s="20">
        <v>0.41655957013008899</v>
      </c>
      <c r="AI16" s="20"/>
      <c r="AJ16" s="20">
        <v>0.50948393685396198</v>
      </c>
      <c r="AK16" s="20">
        <v>0.47739708140940501</v>
      </c>
      <c r="AL16" s="20">
        <v>0.45508530229317501</v>
      </c>
      <c r="AM16" s="20">
        <v>0.64232152950726096</v>
      </c>
      <c r="AN16" s="20">
        <v>0.45546981070267201</v>
      </c>
      <c r="AO16" s="20"/>
      <c r="AP16" s="20">
        <v>0.46416645230578801</v>
      </c>
      <c r="AQ16" s="20">
        <v>0.44935895865237202</v>
      </c>
      <c r="AR16" s="20">
        <v>0.57141522632450004</v>
      </c>
      <c r="AS16" s="20"/>
      <c r="AT16" s="20">
        <v>0.51539388585745605</v>
      </c>
      <c r="AU16" s="20">
        <v>0.55990218983520701</v>
      </c>
      <c r="AV16" s="20">
        <v>0.57441686079802701</v>
      </c>
      <c r="AW16" s="20">
        <v>0.42286066246227799</v>
      </c>
      <c r="AX16" s="20">
        <v>0.34033315701786399</v>
      </c>
      <c r="AY16" s="20">
        <v>0.39354353625354299</v>
      </c>
    </row>
    <row r="17" spans="2:51" x14ac:dyDescent="0.35">
      <c r="B17" s="18" t="s">
        <v>86</v>
      </c>
      <c r="C17" s="21">
        <v>-0.29462496117176401</v>
      </c>
      <c r="D17" s="21">
        <v>-0.25275438809107398</v>
      </c>
      <c r="E17" s="21">
        <v>-0.335146524773277</v>
      </c>
      <c r="F17" s="21"/>
      <c r="G17" s="21">
        <v>-0.13182052459045299</v>
      </c>
      <c r="H17" s="21">
        <v>-7.7620952855753406E-2</v>
      </c>
      <c r="I17" s="21">
        <v>-0.24318584760614201</v>
      </c>
      <c r="J17" s="21">
        <v>-0.39102482839929098</v>
      </c>
      <c r="K17" s="21">
        <v>-0.529999143096616</v>
      </c>
      <c r="L17" s="21">
        <v>-0.39408753446825401</v>
      </c>
      <c r="M17" s="21"/>
      <c r="N17" s="21">
        <v>-0.27405972519685001</v>
      </c>
      <c r="O17" s="21">
        <v>-0.393843635749765</v>
      </c>
      <c r="P17" s="21">
        <v>-0.25984388594205299</v>
      </c>
      <c r="Q17" s="21">
        <v>-0.25634415237546199</v>
      </c>
      <c r="R17" s="21"/>
      <c r="S17" s="21">
        <v>-0.18286853169057601</v>
      </c>
      <c r="T17" s="21">
        <v>-0.36127566463892802</v>
      </c>
      <c r="U17" s="21">
        <v>-0.46196178447635</v>
      </c>
      <c r="V17" s="21">
        <v>-0.36670763271451501</v>
      </c>
      <c r="W17" s="21">
        <v>-0.233079517695121</v>
      </c>
      <c r="X17" s="21">
        <v>-0.20801040356633499</v>
      </c>
      <c r="Y17" s="21">
        <v>-0.26662376833798002</v>
      </c>
      <c r="Z17" s="21">
        <v>-0.33241915534086502</v>
      </c>
      <c r="AA17" s="21">
        <v>-0.21842865786301799</v>
      </c>
      <c r="AB17" s="21">
        <v>-0.35151796534258201</v>
      </c>
      <c r="AC17" s="21">
        <v>-0.46047048864170198</v>
      </c>
      <c r="AD17" s="21">
        <v>-8.7565690197291005E-2</v>
      </c>
      <c r="AE17" s="21"/>
      <c r="AF17" s="21">
        <v>-0.35680802789139199</v>
      </c>
      <c r="AG17" s="21">
        <v>-0.32014349809050002</v>
      </c>
      <c r="AH17" s="21">
        <v>-0.21690385506876</v>
      </c>
      <c r="AI17" s="21"/>
      <c r="AJ17" s="21">
        <v>-0.35321019634758399</v>
      </c>
      <c r="AK17" s="21">
        <v>-0.25262752378796599</v>
      </c>
      <c r="AL17" s="21">
        <v>-0.32508891499930298</v>
      </c>
      <c r="AM17" s="21">
        <v>-0.421254908363764</v>
      </c>
      <c r="AN17" s="21">
        <v>-0.30013415038118302</v>
      </c>
      <c r="AO17" s="21"/>
      <c r="AP17" s="21">
        <v>-0.25366288400333198</v>
      </c>
      <c r="AQ17" s="21">
        <v>-0.253241990521407</v>
      </c>
      <c r="AR17" s="21">
        <v>-0.39657609113317099</v>
      </c>
      <c r="AS17" s="21"/>
      <c r="AT17" s="21">
        <v>-0.38282863815479701</v>
      </c>
      <c r="AU17" s="21">
        <v>-0.35782165080629802</v>
      </c>
      <c r="AV17" s="21">
        <v>-0.36177664003628901</v>
      </c>
      <c r="AW17" s="21">
        <v>-0.32156690996764298</v>
      </c>
      <c r="AX17" s="21">
        <v>-9.1301105126146004E-2</v>
      </c>
      <c r="AY17" s="21">
        <v>-4.3755546944239797E-2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561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0.158962449660733</v>
      </c>
      <c r="D9" s="17">
        <v>0.15201496259709901</v>
      </c>
      <c r="E9" s="17">
        <v>0.16568609871079901</v>
      </c>
      <c r="F9" s="17"/>
      <c r="G9" s="17">
        <v>0.18644024029925799</v>
      </c>
      <c r="H9" s="17">
        <v>0.16174813403639399</v>
      </c>
      <c r="I9" s="17">
        <v>0.169938757301592</v>
      </c>
      <c r="J9" s="17">
        <v>0.14505255308572901</v>
      </c>
      <c r="K9" s="17">
        <v>0.104886139082893</v>
      </c>
      <c r="L9" s="17">
        <v>0.184170300724706</v>
      </c>
      <c r="M9" s="17"/>
      <c r="N9" s="17">
        <v>0.169579119817685</v>
      </c>
      <c r="O9" s="17">
        <v>0.147077592965149</v>
      </c>
      <c r="P9" s="17">
        <v>0.17005766805705899</v>
      </c>
      <c r="Q9" s="17">
        <v>0.14822101113094899</v>
      </c>
      <c r="R9" s="17"/>
      <c r="S9" s="17">
        <v>0.21164777928473799</v>
      </c>
      <c r="T9" s="17">
        <v>0.178125088301859</v>
      </c>
      <c r="U9" s="17">
        <v>0.12967293298381699</v>
      </c>
      <c r="V9" s="17">
        <v>5.7027577229594402E-2</v>
      </c>
      <c r="W9" s="17">
        <v>0.18513466658561201</v>
      </c>
      <c r="X9" s="17">
        <v>8.9422040253607005E-2</v>
      </c>
      <c r="Y9" s="17">
        <v>0.190399034094766</v>
      </c>
      <c r="Z9" s="17">
        <v>8.5626124092753705E-2</v>
      </c>
      <c r="AA9" s="17">
        <v>0.24490540921743301</v>
      </c>
      <c r="AB9" s="17">
        <v>0.14844799639150499</v>
      </c>
      <c r="AC9" s="17">
        <v>0.173686455206774</v>
      </c>
      <c r="AD9" s="17">
        <v>0</v>
      </c>
      <c r="AE9" s="17"/>
      <c r="AF9" s="17">
        <v>0.18967153557744401</v>
      </c>
      <c r="AG9" s="17">
        <v>0.12749341701085001</v>
      </c>
      <c r="AH9" s="17">
        <v>0.14275472255343599</v>
      </c>
      <c r="AI9" s="17"/>
      <c r="AJ9" s="17">
        <v>0.167608891110262</v>
      </c>
      <c r="AK9" s="17">
        <v>0.14526462511893001</v>
      </c>
      <c r="AL9" s="17">
        <v>0.14841560187796199</v>
      </c>
      <c r="AM9" s="17">
        <v>0.35810093522222702</v>
      </c>
      <c r="AN9" s="17">
        <v>0.134015349128144</v>
      </c>
      <c r="AO9" s="17"/>
      <c r="AP9" s="17">
        <v>0.15996186581945099</v>
      </c>
      <c r="AQ9" s="17">
        <v>0.152092693315941</v>
      </c>
      <c r="AR9" s="17">
        <v>0.19613399630044201</v>
      </c>
      <c r="AS9" s="17"/>
      <c r="AT9" s="17">
        <v>0.18201636729889201</v>
      </c>
      <c r="AU9" s="17">
        <v>0.17953652668335099</v>
      </c>
      <c r="AV9" s="17">
        <v>7.2580009184971594E-2</v>
      </c>
      <c r="AW9" s="17">
        <v>0.13743381059715601</v>
      </c>
      <c r="AX9" s="17">
        <v>0.13508576379189799</v>
      </c>
      <c r="AY9" s="17">
        <v>0.142156190702936</v>
      </c>
    </row>
    <row r="10" spans="2:51" x14ac:dyDescent="0.35">
      <c r="B10" s="18" t="s">
        <v>383</v>
      </c>
      <c r="C10" s="17">
        <v>0.45756501111058501</v>
      </c>
      <c r="D10" s="17">
        <v>0.48167224056573199</v>
      </c>
      <c r="E10" s="17">
        <v>0.43423448182118601</v>
      </c>
      <c r="F10" s="17"/>
      <c r="G10" s="17">
        <v>0.45215613516143599</v>
      </c>
      <c r="H10" s="17">
        <v>0.549431074969711</v>
      </c>
      <c r="I10" s="17">
        <v>0.41574233216885198</v>
      </c>
      <c r="J10" s="17">
        <v>0.42749982741738801</v>
      </c>
      <c r="K10" s="17">
        <v>0.47244147363765998</v>
      </c>
      <c r="L10" s="17">
        <v>0.42920985534517497</v>
      </c>
      <c r="M10" s="17"/>
      <c r="N10" s="17">
        <v>0.46866840112602698</v>
      </c>
      <c r="O10" s="17">
        <v>0.46957978049777799</v>
      </c>
      <c r="P10" s="17">
        <v>0.42854076700994997</v>
      </c>
      <c r="Q10" s="17">
        <v>0.462710350964116</v>
      </c>
      <c r="R10" s="17"/>
      <c r="S10" s="17">
        <v>0.46527851991395103</v>
      </c>
      <c r="T10" s="17">
        <v>0.42429492790075102</v>
      </c>
      <c r="U10" s="17">
        <v>0.53374774253630097</v>
      </c>
      <c r="V10" s="17">
        <v>0.57415341977753798</v>
      </c>
      <c r="W10" s="17">
        <v>0.32669820754748302</v>
      </c>
      <c r="X10" s="17">
        <v>0.48242329349470497</v>
      </c>
      <c r="Y10" s="17">
        <v>0.41739945507077902</v>
      </c>
      <c r="Z10" s="17">
        <v>0.51939582955038299</v>
      </c>
      <c r="AA10" s="17">
        <v>0.44153844143993198</v>
      </c>
      <c r="AB10" s="17">
        <v>0.40920811749554598</v>
      </c>
      <c r="AC10" s="17">
        <v>0.53805130414676305</v>
      </c>
      <c r="AD10" s="17">
        <v>0.45672457175262099</v>
      </c>
      <c r="AE10" s="17"/>
      <c r="AF10" s="17">
        <v>0.42156430766650999</v>
      </c>
      <c r="AG10" s="17">
        <v>0.48501359439855002</v>
      </c>
      <c r="AH10" s="17">
        <v>0.45091285088348698</v>
      </c>
      <c r="AI10" s="17"/>
      <c r="AJ10" s="17">
        <v>0.44430599942354598</v>
      </c>
      <c r="AK10" s="17">
        <v>0.49867512331783298</v>
      </c>
      <c r="AL10" s="17">
        <v>0.427996006318214</v>
      </c>
      <c r="AM10" s="17">
        <v>0.35481365508993601</v>
      </c>
      <c r="AN10" s="17">
        <v>0.43995159429548403</v>
      </c>
      <c r="AO10" s="17"/>
      <c r="AP10" s="17">
        <v>0.48588198658193699</v>
      </c>
      <c r="AQ10" s="17">
        <v>0.462572030794414</v>
      </c>
      <c r="AR10" s="17">
        <v>0.401403672003947</v>
      </c>
      <c r="AS10" s="17"/>
      <c r="AT10" s="17">
        <v>0.46533299651603299</v>
      </c>
      <c r="AU10" s="17">
        <v>0.47743810993137797</v>
      </c>
      <c r="AV10" s="17">
        <v>0.285135800215016</v>
      </c>
      <c r="AW10" s="17">
        <v>0.39731867881787603</v>
      </c>
      <c r="AX10" s="17">
        <v>0.52143364163628703</v>
      </c>
      <c r="AY10" s="17">
        <v>0.36507558956156499</v>
      </c>
    </row>
    <row r="11" spans="2:51" x14ac:dyDescent="0.35">
      <c r="B11" s="18" t="s">
        <v>384</v>
      </c>
      <c r="C11" s="17">
        <v>0.242716617590259</v>
      </c>
      <c r="D11" s="17">
        <v>0.219925019340101</v>
      </c>
      <c r="E11" s="17">
        <v>0.26477390341469798</v>
      </c>
      <c r="F11" s="17"/>
      <c r="G11" s="17">
        <v>0.22308962090936699</v>
      </c>
      <c r="H11" s="17">
        <v>0.15544193902173001</v>
      </c>
      <c r="I11" s="17">
        <v>0.254129585213548</v>
      </c>
      <c r="J11" s="17">
        <v>0.236926298890063</v>
      </c>
      <c r="K11" s="17">
        <v>0.304999638255185</v>
      </c>
      <c r="L11" s="17">
        <v>0.28437547464529001</v>
      </c>
      <c r="M11" s="17"/>
      <c r="N11" s="17">
        <v>0.227894214990362</v>
      </c>
      <c r="O11" s="17">
        <v>0.238515116928081</v>
      </c>
      <c r="P11" s="17">
        <v>0.28786782615286599</v>
      </c>
      <c r="Q11" s="17">
        <v>0.223734501963717</v>
      </c>
      <c r="R11" s="17"/>
      <c r="S11" s="17">
        <v>0.195125093765183</v>
      </c>
      <c r="T11" s="17">
        <v>0.27208898573775703</v>
      </c>
      <c r="U11" s="17">
        <v>0.249952945461941</v>
      </c>
      <c r="V11" s="17">
        <v>0.22324598291328901</v>
      </c>
      <c r="W11" s="17">
        <v>0.27423894757349898</v>
      </c>
      <c r="X11" s="17">
        <v>0.27930253896983498</v>
      </c>
      <c r="Y11" s="17">
        <v>0.27458490167194399</v>
      </c>
      <c r="Z11" s="17">
        <v>0.26507672771785501</v>
      </c>
      <c r="AA11" s="17">
        <v>0.19497768981850799</v>
      </c>
      <c r="AB11" s="17">
        <v>0.23567005056967799</v>
      </c>
      <c r="AC11" s="17">
        <v>0.14383244175326601</v>
      </c>
      <c r="AD11" s="17">
        <v>0.46801815708877198</v>
      </c>
      <c r="AE11" s="17"/>
      <c r="AF11" s="17">
        <v>0.27570478851941499</v>
      </c>
      <c r="AG11" s="17">
        <v>0.24891320151662299</v>
      </c>
      <c r="AH11" s="17">
        <v>0.213001190955252</v>
      </c>
      <c r="AI11" s="17"/>
      <c r="AJ11" s="17">
        <v>0.27412427443340398</v>
      </c>
      <c r="AK11" s="17">
        <v>0.21970430028844401</v>
      </c>
      <c r="AL11" s="17">
        <v>0.26224549107998701</v>
      </c>
      <c r="AM11" s="17">
        <v>0</v>
      </c>
      <c r="AN11" s="17">
        <v>0.23029480815544301</v>
      </c>
      <c r="AO11" s="17"/>
      <c r="AP11" s="17">
        <v>0.252376100751181</v>
      </c>
      <c r="AQ11" s="17">
        <v>0.231168237026629</v>
      </c>
      <c r="AR11" s="17">
        <v>0.25707761941299301</v>
      </c>
      <c r="AS11" s="17"/>
      <c r="AT11" s="17">
        <v>0.24962523650756399</v>
      </c>
      <c r="AU11" s="17">
        <v>0.19305213483556499</v>
      </c>
      <c r="AV11" s="17">
        <v>0.445696404958352</v>
      </c>
      <c r="AW11" s="17">
        <v>0.28648313392613101</v>
      </c>
      <c r="AX11" s="17">
        <v>0.20769569784587599</v>
      </c>
      <c r="AY11" s="17">
        <v>0.18427013805205</v>
      </c>
    </row>
    <row r="12" spans="2:51" x14ac:dyDescent="0.35">
      <c r="B12" s="18" t="s">
        <v>385</v>
      </c>
      <c r="C12" s="17">
        <v>6.6066649685112097E-2</v>
      </c>
      <c r="D12" s="17">
        <v>6.7341215274763305E-2</v>
      </c>
      <c r="E12" s="17">
        <v>6.4833148760588905E-2</v>
      </c>
      <c r="F12" s="17"/>
      <c r="G12" s="17">
        <v>6.3360352534366698E-2</v>
      </c>
      <c r="H12" s="17">
        <v>8.5587502252242403E-2</v>
      </c>
      <c r="I12" s="17">
        <v>7.25254397911132E-2</v>
      </c>
      <c r="J12" s="17">
        <v>7.0617183977823503E-2</v>
      </c>
      <c r="K12" s="17">
        <v>5.5037419734577299E-2</v>
      </c>
      <c r="L12" s="17">
        <v>4.7307242437815603E-2</v>
      </c>
      <c r="M12" s="17"/>
      <c r="N12" s="17">
        <v>6.3066711903621606E-2</v>
      </c>
      <c r="O12" s="17">
        <v>7.1172594852312698E-2</v>
      </c>
      <c r="P12" s="17">
        <v>4.0291825900018702E-2</v>
      </c>
      <c r="Q12" s="17">
        <v>8.9698977368441804E-2</v>
      </c>
      <c r="R12" s="17"/>
      <c r="S12" s="17">
        <v>3.1167193852553201E-2</v>
      </c>
      <c r="T12" s="17">
        <v>2.4445453534265301E-2</v>
      </c>
      <c r="U12" s="17">
        <v>5.1435826703546697E-2</v>
      </c>
      <c r="V12" s="17">
        <v>7.25156307104588E-2</v>
      </c>
      <c r="W12" s="17">
        <v>0.118863468527583</v>
      </c>
      <c r="X12" s="17">
        <v>1.7765551296580199E-2</v>
      </c>
      <c r="Y12" s="17">
        <v>8.4209122166744296E-2</v>
      </c>
      <c r="Z12" s="17">
        <v>7.2400942481277694E-2</v>
      </c>
      <c r="AA12" s="17">
        <v>6.6172982716036902E-2</v>
      </c>
      <c r="AB12" s="17">
        <v>0.134203860081691</v>
      </c>
      <c r="AC12" s="17">
        <v>0.11536136456209101</v>
      </c>
      <c r="AD12" s="17">
        <v>0</v>
      </c>
      <c r="AE12" s="17"/>
      <c r="AF12" s="17">
        <v>4.25604301816443E-2</v>
      </c>
      <c r="AG12" s="17">
        <v>7.3886412532613299E-2</v>
      </c>
      <c r="AH12" s="17">
        <v>8.7815242676174604E-2</v>
      </c>
      <c r="AI12" s="17"/>
      <c r="AJ12" s="17">
        <v>3.2312202486066803E-2</v>
      </c>
      <c r="AK12" s="17">
        <v>9.6878096087227597E-2</v>
      </c>
      <c r="AL12" s="17">
        <v>0.12001449944065599</v>
      </c>
      <c r="AM12" s="17">
        <v>0.15005109560910801</v>
      </c>
      <c r="AN12" s="17">
        <v>8.1155744460234797E-2</v>
      </c>
      <c r="AO12" s="17"/>
      <c r="AP12" s="17">
        <v>4.1865741702047599E-2</v>
      </c>
      <c r="AQ12" s="17">
        <v>8.1265161552833795E-2</v>
      </c>
      <c r="AR12" s="17">
        <v>0.122382763865545</v>
      </c>
      <c r="AS12" s="17"/>
      <c r="AT12" s="17">
        <v>4.1357570024212698E-2</v>
      </c>
      <c r="AU12" s="17">
        <v>6.6013422584539794E-2</v>
      </c>
      <c r="AV12" s="17">
        <v>8.3032278459246003E-2</v>
      </c>
      <c r="AW12" s="17">
        <v>4.4751676144255202E-2</v>
      </c>
      <c r="AX12" s="17">
        <v>9.2261986744125002E-2</v>
      </c>
      <c r="AY12" s="17">
        <v>0.19180446746289101</v>
      </c>
    </row>
    <row r="13" spans="2:51" x14ac:dyDescent="0.35">
      <c r="B13" s="18" t="s">
        <v>386</v>
      </c>
      <c r="C13" s="17">
        <v>3.94218535741028E-2</v>
      </c>
      <c r="D13" s="17">
        <v>4.55185328586203E-2</v>
      </c>
      <c r="E13" s="17">
        <v>3.3521600503539202E-2</v>
      </c>
      <c r="F13" s="17"/>
      <c r="G13" s="17">
        <v>4.3247770124304002E-2</v>
      </c>
      <c r="H13" s="17">
        <v>1.15389050327504E-2</v>
      </c>
      <c r="I13" s="17">
        <v>5.53669471862668E-2</v>
      </c>
      <c r="J13" s="17">
        <v>6.7906796388397E-2</v>
      </c>
      <c r="K13" s="17">
        <v>3.6049862241049599E-2</v>
      </c>
      <c r="L13" s="17">
        <v>2.3174851281954099E-2</v>
      </c>
      <c r="M13" s="17"/>
      <c r="N13" s="17">
        <v>4.05425970365558E-2</v>
      </c>
      <c r="O13" s="17">
        <v>5.12486684505295E-2</v>
      </c>
      <c r="P13" s="17">
        <v>3.0184909880773599E-2</v>
      </c>
      <c r="Q13" s="17">
        <v>3.5345462722378602E-2</v>
      </c>
      <c r="R13" s="17"/>
      <c r="S13" s="17">
        <v>3.4859983055896097E-2</v>
      </c>
      <c r="T13" s="17">
        <v>5.2991670373551798E-2</v>
      </c>
      <c r="U13" s="17">
        <v>1.59607367286289E-2</v>
      </c>
      <c r="V13" s="17">
        <v>3.7963409108878597E-2</v>
      </c>
      <c r="W13" s="17">
        <v>6.1540089764911002E-2</v>
      </c>
      <c r="X13" s="17">
        <v>6.9760606260754296E-2</v>
      </c>
      <c r="Y13" s="17">
        <v>0</v>
      </c>
      <c r="Z13" s="17">
        <v>3.0093393084441099E-2</v>
      </c>
      <c r="AA13" s="17">
        <v>2.5066775364717901E-2</v>
      </c>
      <c r="AB13" s="17">
        <v>7.2469975461579794E-2</v>
      </c>
      <c r="AC13" s="17">
        <v>2.9068434331105099E-2</v>
      </c>
      <c r="AD13" s="17">
        <v>0</v>
      </c>
      <c r="AE13" s="17"/>
      <c r="AF13" s="17">
        <v>4.6678828922518199E-2</v>
      </c>
      <c r="AG13" s="17">
        <v>3.4743930163953003E-2</v>
      </c>
      <c r="AH13" s="17">
        <v>3.7248905295188602E-2</v>
      </c>
      <c r="AI13" s="17"/>
      <c r="AJ13" s="17">
        <v>5.19369148090831E-2</v>
      </c>
      <c r="AK13" s="17">
        <v>2.00229152120051E-2</v>
      </c>
      <c r="AL13" s="17">
        <v>0</v>
      </c>
      <c r="AM13" s="17">
        <v>0.13703431407873001</v>
      </c>
      <c r="AN13" s="17">
        <v>3.27469058353832E-2</v>
      </c>
      <c r="AO13" s="17"/>
      <c r="AP13" s="17">
        <v>2.88552893285778E-2</v>
      </c>
      <c r="AQ13" s="17">
        <v>3.8174741539497001E-2</v>
      </c>
      <c r="AR13" s="17">
        <v>2.3001948417074401E-2</v>
      </c>
      <c r="AS13" s="17"/>
      <c r="AT13" s="17">
        <v>2.13996984838263E-2</v>
      </c>
      <c r="AU13" s="17">
        <v>7.0912500773057205E-2</v>
      </c>
      <c r="AV13" s="17">
        <v>7.7539906996976396E-2</v>
      </c>
      <c r="AW13" s="17">
        <v>2.9887896194918499E-2</v>
      </c>
      <c r="AX13" s="17">
        <v>2.84137390612927E-2</v>
      </c>
      <c r="AY13" s="17">
        <v>3.6422015552077899E-2</v>
      </c>
    </row>
    <row r="14" spans="2:51" x14ac:dyDescent="0.35">
      <c r="B14" s="18" t="s">
        <v>72</v>
      </c>
      <c r="C14" s="17">
        <v>3.5267418379208798E-2</v>
      </c>
      <c r="D14" s="17">
        <v>3.3528029363684798E-2</v>
      </c>
      <c r="E14" s="17">
        <v>3.6950766789188801E-2</v>
      </c>
      <c r="F14" s="17"/>
      <c r="G14" s="17">
        <v>3.1705880971268502E-2</v>
      </c>
      <c r="H14" s="17">
        <v>3.6252444687171599E-2</v>
      </c>
      <c r="I14" s="17">
        <v>3.2296938338628498E-2</v>
      </c>
      <c r="J14" s="17">
        <v>5.19973402405998E-2</v>
      </c>
      <c r="K14" s="17">
        <v>2.6585467048635101E-2</v>
      </c>
      <c r="L14" s="17">
        <v>3.17622755650602E-2</v>
      </c>
      <c r="M14" s="17"/>
      <c r="N14" s="17">
        <v>3.0248955125748701E-2</v>
      </c>
      <c r="O14" s="17">
        <v>2.2406246306149499E-2</v>
      </c>
      <c r="P14" s="17">
        <v>4.3057002999332697E-2</v>
      </c>
      <c r="Q14" s="17">
        <v>4.0289695850397399E-2</v>
      </c>
      <c r="R14" s="17"/>
      <c r="S14" s="17">
        <v>6.19214301276792E-2</v>
      </c>
      <c r="T14" s="17">
        <v>4.8053874151814703E-2</v>
      </c>
      <c r="U14" s="17">
        <v>1.9229815585765499E-2</v>
      </c>
      <c r="V14" s="17">
        <v>3.5093980260240999E-2</v>
      </c>
      <c r="W14" s="17">
        <v>3.3524620000911699E-2</v>
      </c>
      <c r="X14" s="17">
        <v>6.1325969724518897E-2</v>
      </c>
      <c r="Y14" s="17">
        <v>3.3407486995767101E-2</v>
      </c>
      <c r="Z14" s="17">
        <v>2.74069830732891E-2</v>
      </c>
      <c r="AA14" s="17">
        <v>2.73387014433727E-2</v>
      </c>
      <c r="AB14" s="17">
        <v>0</v>
      </c>
      <c r="AC14" s="17">
        <v>0</v>
      </c>
      <c r="AD14" s="17">
        <v>7.5257271158607003E-2</v>
      </c>
      <c r="AE14" s="17"/>
      <c r="AF14" s="17">
        <v>2.38201091324685E-2</v>
      </c>
      <c r="AG14" s="17">
        <v>2.99494443774109E-2</v>
      </c>
      <c r="AH14" s="17">
        <v>6.8267087636461596E-2</v>
      </c>
      <c r="AI14" s="17"/>
      <c r="AJ14" s="17">
        <v>2.9711717737639198E-2</v>
      </c>
      <c r="AK14" s="17">
        <v>1.9454939975560401E-2</v>
      </c>
      <c r="AL14" s="17">
        <v>4.1328401283181201E-2</v>
      </c>
      <c r="AM14" s="17">
        <v>0</v>
      </c>
      <c r="AN14" s="17">
        <v>8.1835598125311201E-2</v>
      </c>
      <c r="AO14" s="17"/>
      <c r="AP14" s="17">
        <v>3.1059015816806701E-2</v>
      </c>
      <c r="AQ14" s="17">
        <v>3.4727135770685702E-2</v>
      </c>
      <c r="AR14" s="17">
        <v>0</v>
      </c>
      <c r="AS14" s="17"/>
      <c r="AT14" s="17">
        <v>4.02681311694712E-2</v>
      </c>
      <c r="AU14" s="17">
        <v>1.3047305192109599E-2</v>
      </c>
      <c r="AV14" s="17">
        <v>3.6015600185438298E-2</v>
      </c>
      <c r="AW14" s="17">
        <v>0.104124804319664</v>
      </c>
      <c r="AX14" s="17">
        <v>1.51091709205214E-2</v>
      </c>
      <c r="AY14" s="17">
        <v>8.0271598668480604E-2</v>
      </c>
    </row>
    <row r="15" spans="2:51" x14ac:dyDescent="0.35">
      <c r="B15" s="31" t="s">
        <v>387</v>
      </c>
      <c r="C15" s="20">
        <v>0.61652746077131804</v>
      </c>
      <c r="D15" s="20">
        <v>0.633687203162831</v>
      </c>
      <c r="E15" s="20">
        <v>0.59992058053198405</v>
      </c>
      <c r="F15" s="20"/>
      <c r="G15" s="20">
        <v>0.63859637546069403</v>
      </c>
      <c r="H15" s="20">
        <v>0.71117920900610498</v>
      </c>
      <c r="I15" s="20">
        <v>0.58568108947044395</v>
      </c>
      <c r="J15" s="20">
        <v>0.57255238050311696</v>
      </c>
      <c r="K15" s="20">
        <v>0.577327612720553</v>
      </c>
      <c r="L15" s="20">
        <v>0.61338015606987994</v>
      </c>
      <c r="M15" s="20"/>
      <c r="N15" s="20">
        <v>0.63824752094371195</v>
      </c>
      <c r="O15" s="20">
        <v>0.61665737346292704</v>
      </c>
      <c r="P15" s="20">
        <v>0.59859843506700905</v>
      </c>
      <c r="Q15" s="20">
        <v>0.61093136209506604</v>
      </c>
      <c r="R15" s="20"/>
      <c r="S15" s="20">
        <v>0.67692629919868896</v>
      </c>
      <c r="T15" s="20">
        <v>0.60242001620261099</v>
      </c>
      <c r="U15" s="20">
        <v>0.66342067552011796</v>
      </c>
      <c r="V15" s="20">
        <v>0.63118099700713204</v>
      </c>
      <c r="W15" s="20">
        <v>0.51183287413309497</v>
      </c>
      <c r="X15" s="20">
        <v>0.57184533374831203</v>
      </c>
      <c r="Y15" s="20">
        <v>0.60779848916554502</v>
      </c>
      <c r="Z15" s="20">
        <v>0.60502195364313704</v>
      </c>
      <c r="AA15" s="20">
        <v>0.68644385065736502</v>
      </c>
      <c r="AB15" s="20">
        <v>0.55765611388705105</v>
      </c>
      <c r="AC15" s="20">
        <v>0.711737759353537</v>
      </c>
      <c r="AD15" s="20">
        <v>0.45672457175262099</v>
      </c>
      <c r="AE15" s="20"/>
      <c r="AF15" s="20">
        <v>0.61123584324395397</v>
      </c>
      <c r="AG15" s="20">
        <v>0.6125070114094</v>
      </c>
      <c r="AH15" s="20">
        <v>0.593667573436923</v>
      </c>
      <c r="AI15" s="20"/>
      <c r="AJ15" s="20">
        <v>0.61191489053380699</v>
      </c>
      <c r="AK15" s="20">
        <v>0.64393974843676305</v>
      </c>
      <c r="AL15" s="20">
        <v>0.57641160819617698</v>
      </c>
      <c r="AM15" s="20">
        <v>0.71291459031216298</v>
      </c>
      <c r="AN15" s="20">
        <v>0.57396694342362797</v>
      </c>
      <c r="AO15" s="20"/>
      <c r="AP15" s="20">
        <v>0.64584385240138698</v>
      </c>
      <c r="AQ15" s="20">
        <v>0.614664724110355</v>
      </c>
      <c r="AR15" s="20">
        <v>0.59753766830438804</v>
      </c>
      <c r="AS15" s="20"/>
      <c r="AT15" s="20">
        <v>0.64734936381492603</v>
      </c>
      <c r="AU15" s="20">
        <v>0.65697463661472799</v>
      </c>
      <c r="AV15" s="20">
        <v>0.35771580939998698</v>
      </c>
      <c r="AW15" s="20">
        <v>0.53475248941503195</v>
      </c>
      <c r="AX15" s="20">
        <v>0.65651940542818499</v>
      </c>
      <c r="AY15" s="20">
        <v>0.5072317802645</v>
      </c>
    </row>
    <row r="16" spans="2:51" x14ac:dyDescent="0.35">
      <c r="B16" s="18" t="s">
        <v>388</v>
      </c>
      <c r="C16" s="20">
        <v>0.10548850325921499</v>
      </c>
      <c r="D16" s="20">
        <v>0.11285974813338399</v>
      </c>
      <c r="E16" s="20">
        <v>9.83547492641281E-2</v>
      </c>
      <c r="F16" s="20"/>
      <c r="G16" s="20">
        <v>0.10660812265867101</v>
      </c>
      <c r="H16" s="20">
        <v>9.7126407284992805E-2</v>
      </c>
      <c r="I16" s="20">
        <v>0.12789238697738001</v>
      </c>
      <c r="J16" s="20">
        <v>0.13852398036622099</v>
      </c>
      <c r="K16" s="20">
        <v>9.1087281975626905E-2</v>
      </c>
      <c r="L16" s="20">
        <v>7.0482093719769698E-2</v>
      </c>
      <c r="M16" s="20"/>
      <c r="N16" s="20">
        <v>0.103609308940177</v>
      </c>
      <c r="O16" s="20">
        <v>0.122421263302842</v>
      </c>
      <c r="P16" s="20">
        <v>7.0476735780792304E-2</v>
      </c>
      <c r="Q16" s="20">
        <v>0.12504444009082</v>
      </c>
      <c r="R16" s="20"/>
      <c r="S16" s="20">
        <v>6.6027176908449295E-2</v>
      </c>
      <c r="T16" s="20">
        <v>7.7437123907817207E-2</v>
      </c>
      <c r="U16" s="20">
        <v>6.7396563432175705E-2</v>
      </c>
      <c r="V16" s="20">
        <v>0.110479039819337</v>
      </c>
      <c r="W16" s="20">
        <v>0.18040355829249399</v>
      </c>
      <c r="X16" s="20">
        <v>8.7526157557334505E-2</v>
      </c>
      <c r="Y16" s="20">
        <v>8.4209122166744296E-2</v>
      </c>
      <c r="Z16" s="20">
        <v>0.10249433556571901</v>
      </c>
      <c r="AA16" s="20">
        <v>9.1239758080754796E-2</v>
      </c>
      <c r="AB16" s="20">
        <v>0.20667383554327101</v>
      </c>
      <c r="AC16" s="20">
        <v>0.14442979889319599</v>
      </c>
      <c r="AD16" s="20">
        <v>0</v>
      </c>
      <c r="AE16" s="20"/>
      <c r="AF16" s="20">
        <v>8.9239259104162499E-2</v>
      </c>
      <c r="AG16" s="20">
        <v>0.108630342696566</v>
      </c>
      <c r="AH16" s="20">
        <v>0.125064147971363</v>
      </c>
      <c r="AI16" s="20"/>
      <c r="AJ16" s="20">
        <v>8.4249117295149903E-2</v>
      </c>
      <c r="AK16" s="20">
        <v>0.116901011299233</v>
      </c>
      <c r="AL16" s="20">
        <v>0.12001449944065599</v>
      </c>
      <c r="AM16" s="20">
        <v>0.28708540968783702</v>
      </c>
      <c r="AN16" s="20">
        <v>0.113902650295618</v>
      </c>
      <c r="AO16" s="20"/>
      <c r="AP16" s="20">
        <v>7.0721031030625395E-2</v>
      </c>
      <c r="AQ16" s="20">
        <v>0.119439903092331</v>
      </c>
      <c r="AR16" s="20">
        <v>0.14538471228261901</v>
      </c>
      <c r="AS16" s="20"/>
      <c r="AT16" s="20">
        <v>6.2757268508039005E-2</v>
      </c>
      <c r="AU16" s="20">
        <v>0.13692592335759701</v>
      </c>
      <c r="AV16" s="20">
        <v>0.16057218545622201</v>
      </c>
      <c r="AW16" s="20">
        <v>7.4639572339173704E-2</v>
      </c>
      <c r="AX16" s="20">
        <v>0.12067572580541799</v>
      </c>
      <c r="AY16" s="20">
        <v>0.22822648301496901</v>
      </c>
    </row>
    <row r="17" spans="2:51" x14ac:dyDescent="0.35">
      <c r="B17" s="18" t="s">
        <v>86</v>
      </c>
      <c r="C17" s="21">
        <v>0.51103895751210304</v>
      </c>
      <c r="D17" s="21">
        <v>0.52082745502944705</v>
      </c>
      <c r="E17" s="21">
        <v>0.50156583126785603</v>
      </c>
      <c r="F17" s="21"/>
      <c r="G17" s="21">
        <v>0.531988252802023</v>
      </c>
      <c r="H17" s="21">
        <v>0.61405280172111198</v>
      </c>
      <c r="I17" s="21">
        <v>0.45778870249306403</v>
      </c>
      <c r="J17" s="21">
        <v>0.43402840013689598</v>
      </c>
      <c r="K17" s="21">
        <v>0.48624033074492601</v>
      </c>
      <c r="L17" s="21">
        <v>0.54289806235011095</v>
      </c>
      <c r="M17" s="21"/>
      <c r="N17" s="21">
        <v>0.53463821200353401</v>
      </c>
      <c r="O17" s="21">
        <v>0.49423611016008501</v>
      </c>
      <c r="P17" s="21">
        <v>0.52812169928621699</v>
      </c>
      <c r="Q17" s="21">
        <v>0.48588692200424499</v>
      </c>
      <c r="R17" s="21"/>
      <c r="S17" s="21">
        <v>0.61089912229024002</v>
      </c>
      <c r="T17" s="21">
        <v>0.524982892294793</v>
      </c>
      <c r="U17" s="21">
        <v>0.59602411208794204</v>
      </c>
      <c r="V17" s="21">
        <v>0.52070195718779499</v>
      </c>
      <c r="W17" s="21">
        <v>0.33142931584060098</v>
      </c>
      <c r="X17" s="21">
        <v>0.48431917619097697</v>
      </c>
      <c r="Y17" s="21">
        <v>0.52358936699880099</v>
      </c>
      <c r="Z17" s="21">
        <v>0.50252761807741797</v>
      </c>
      <c r="AA17" s="21">
        <v>0.59520409257661</v>
      </c>
      <c r="AB17" s="21">
        <v>0.35098227834377999</v>
      </c>
      <c r="AC17" s="21">
        <v>0.56730796046034104</v>
      </c>
      <c r="AD17" s="21">
        <v>0.45672457175262099</v>
      </c>
      <c r="AE17" s="21"/>
      <c r="AF17" s="21">
        <v>0.521996584139792</v>
      </c>
      <c r="AG17" s="21">
        <v>0.50387666871283299</v>
      </c>
      <c r="AH17" s="21">
        <v>0.46860342546556</v>
      </c>
      <c r="AI17" s="21"/>
      <c r="AJ17" s="21">
        <v>0.52766577323865704</v>
      </c>
      <c r="AK17" s="21">
        <v>0.52703873713753002</v>
      </c>
      <c r="AL17" s="21">
        <v>0.45639710875552097</v>
      </c>
      <c r="AM17" s="21">
        <v>0.42582918062432501</v>
      </c>
      <c r="AN17" s="21">
        <v>0.46006429312801</v>
      </c>
      <c r="AO17" s="21"/>
      <c r="AP17" s="21">
        <v>0.57512282137076198</v>
      </c>
      <c r="AQ17" s="21">
        <v>0.49522482101802401</v>
      </c>
      <c r="AR17" s="21">
        <v>0.45215295602176903</v>
      </c>
      <c r="AS17" s="21"/>
      <c r="AT17" s="21">
        <v>0.58459209530688705</v>
      </c>
      <c r="AU17" s="21">
        <v>0.52004871325713098</v>
      </c>
      <c r="AV17" s="21">
        <v>0.197143623943765</v>
      </c>
      <c r="AW17" s="21">
        <v>0.460112917075858</v>
      </c>
      <c r="AX17" s="21">
        <v>0.53584367962276702</v>
      </c>
      <c r="AY17" s="21">
        <v>0.27900529724953099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562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8.0965089298898896E-2</v>
      </c>
      <c r="D9" s="17">
        <v>9.3195121491421604E-2</v>
      </c>
      <c r="E9" s="17">
        <v>6.9129091105542398E-2</v>
      </c>
      <c r="F9" s="17"/>
      <c r="G9" s="17">
        <v>0.117941211639392</v>
      </c>
      <c r="H9" s="17">
        <v>7.9612025917707094E-2</v>
      </c>
      <c r="I9" s="17">
        <v>8.6543531804394794E-2</v>
      </c>
      <c r="J9" s="17">
        <v>3.3664886957400102E-2</v>
      </c>
      <c r="K9" s="17">
        <v>6.28937837856961E-2</v>
      </c>
      <c r="L9" s="17">
        <v>0.108676826788975</v>
      </c>
      <c r="M9" s="17"/>
      <c r="N9" s="17">
        <v>9.5973153974224096E-2</v>
      </c>
      <c r="O9" s="17">
        <v>6.1184319351565597E-2</v>
      </c>
      <c r="P9" s="17">
        <v>8.6286206838413093E-2</v>
      </c>
      <c r="Q9" s="17">
        <v>7.7654733209927093E-2</v>
      </c>
      <c r="R9" s="17"/>
      <c r="S9" s="17">
        <v>0.108764507097354</v>
      </c>
      <c r="T9" s="17">
        <v>6.1003090009866999E-2</v>
      </c>
      <c r="U9" s="17">
        <v>6.2246512505925201E-2</v>
      </c>
      <c r="V9" s="17">
        <v>3.5784582933963603E-2</v>
      </c>
      <c r="W9" s="17">
        <v>6.5017301550537407E-2</v>
      </c>
      <c r="X9" s="17">
        <v>0.16559476916179</v>
      </c>
      <c r="Y9" s="17">
        <v>4.9530588051932001E-2</v>
      </c>
      <c r="Z9" s="17">
        <v>0.104713388279102</v>
      </c>
      <c r="AA9" s="17">
        <v>0.106617196165238</v>
      </c>
      <c r="AB9" s="17">
        <v>5.0127794086828499E-2</v>
      </c>
      <c r="AC9" s="17">
        <v>8.2538278719514802E-2</v>
      </c>
      <c r="AD9" s="17">
        <v>7.6075901088479697E-2</v>
      </c>
      <c r="AE9" s="17"/>
      <c r="AF9" s="17">
        <v>8.5272949946398599E-2</v>
      </c>
      <c r="AG9" s="17">
        <v>7.56356288332376E-2</v>
      </c>
      <c r="AH9" s="17">
        <v>7.6025102222392796E-2</v>
      </c>
      <c r="AI9" s="17"/>
      <c r="AJ9" s="17">
        <v>6.1013464256297403E-2</v>
      </c>
      <c r="AK9" s="17">
        <v>9.2964920493642703E-2</v>
      </c>
      <c r="AL9" s="17">
        <v>6.4752717814027694E-2</v>
      </c>
      <c r="AM9" s="17">
        <v>0.57630274096292</v>
      </c>
      <c r="AN9" s="17">
        <v>5.19500095213275E-2</v>
      </c>
      <c r="AO9" s="17"/>
      <c r="AP9" s="17">
        <v>6.3364189050052394E-2</v>
      </c>
      <c r="AQ9" s="17">
        <v>0.102531457776514</v>
      </c>
      <c r="AR9" s="17">
        <v>0.15816804130317499</v>
      </c>
      <c r="AS9" s="17"/>
      <c r="AT9" s="17">
        <v>6.2849724222057701E-2</v>
      </c>
      <c r="AU9" s="17">
        <v>5.9101453972235297E-2</v>
      </c>
      <c r="AV9" s="17">
        <v>8.6951203225438103E-2</v>
      </c>
      <c r="AW9" s="17">
        <v>0.10365780410011501</v>
      </c>
      <c r="AX9" s="17">
        <v>0.119780803785329</v>
      </c>
      <c r="AY9" s="17">
        <v>8.6540234306764802E-2</v>
      </c>
    </row>
    <row r="10" spans="2:51" x14ac:dyDescent="0.35">
      <c r="B10" s="18" t="s">
        <v>383</v>
      </c>
      <c r="C10" s="17">
        <v>0.28149088400024802</v>
      </c>
      <c r="D10" s="17">
        <v>0.28479278682600601</v>
      </c>
      <c r="E10" s="17">
        <v>0.278295363721551</v>
      </c>
      <c r="F10" s="17"/>
      <c r="G10" s="17">
        <v>0.30892815241844002</v>
      </c>
      <c r="H10" s="17">
        <v>0.34829525374680698</v>
      </c>
      <c r="I10" s="17">
        <v>0.28709359800432399</v>
      </c>
      <c r="J10" s="17">
        <v>0.34019633932573801</v>
      </c>
      <c r="K10" s="17">
        <v>0.20201003072989501</v>
      </c>
      <c r="L10" s="17">
        <v>0.20051264861468299</v>
      </c>
      <c r="M10" s="17"/>
      <c r="N10" s="17">
        <v>0.28889780858047598</v>
      </c>
      <c r="O10" s="17">
        <v>0.290864417466141</v>
      </c>
      <c r="P10" s="17">
        <v>0.26506893674701898</v>
      </c>
      <c r="Q10" s="17">
        <v>0.28060756367394302</v>
      </c>
      <c r="R10" s="17"/>
      <c r="S10" s="17">
        <v>0.30076745351766898</v>
      </c>
      <c r="T10" s="17">
        <v>0.283834351754717</v>
      </c>
      <c r="U10" s="17">
        <v>0.297287840114208</v>
      </c>
      <c r="V10" s="17">
        <v>0.328081888895848</v>
      </c>
      <c r="W10" s="17">
        <v>0.36259758405173698</v>
      </c>
      <c r="X10" s="17">
        <v>0.209455359324901</v>
      </c>
      <c r="Y10" s="17">
        <v>0.28892450886557403</v>
      </c>
      <c r="Z10" s="17">
        <v>0.21817124756349099</v>
      </c>
      <c r="AA10" s="17">
        <v>0.26480979035726099</v>
      </c>
      <c r="AB10" s="17">
        <v>0.234109451137956</v>
      </c>
      <c r="AC10" s="17">
        <v>0.338500070360848</v>
      </c>
      <c r="AD10" s="17">
        <v>0.15184453929771599</v>
      </c>
      <c r="AE10" s="17"/>
      <c r="AF10" s="17">
        <v>0.24868016550139099</v>
      </c>
      <c r="AG10" s="17">
        <v>0.31429131953999301</v>
      </c>
      <c r="AH10" s="17">
        <v>0.22185991636602301</v>
      </c>
      <c r="AI10" s="17"/>
      <c r="AJ10" s="17">
        <v>0.24556127878211401</v>
      </c>
      <c r="AK10" s="17">
        <v>0.33447406218848702</v>
      </c>
      <c r="AL10" s="17">
        <v>0.35377346440779101</v>
      </c>
      <c r="AM10" s="17">
        <v>0.136611849349242</v>
      </c>
      <c r="AN10" s="17">
        <v>0.210062128483685</v>
      </c>
      <c r="AO10" s="17"/>
      <c r="AP10" s="17">
        <v>0.27688796269957</v>
      </c>
      <c r="AQ10" s="17">
        <v>0.32620099284606302</v>
      </c>
      <c r="AR10" s="17">
        <v>0.303215451292838</v>
      </c>
      <c r="AS10" s="17"/>
      <c r="AT10" s="17">
        <v>0.234861478742282</v>
      </c>
      <c r="AU10" s="17">
        <v>0.310252852707182</v>
      </c>
      <c r="AV10" s="17">
        <v>0.19714383404071201</v>
      </c>
      <c r="AW10" s="17">
        <v>0.244348829512893</v>
      </c>
      <c r="AX10" s="17">
        <v>0.36978920817250399</v>
      </c>
      <c r="AY10" s="17">
        <v>0.31532187678843598</v>
      </c>
    </row>
    <row r="11" spans="2:51" x14ac:dyDescent="0.35">
      <c r="B11" s="18" t="s">
        <v>384</v>
      </c>
      <c r="C11" s="17">
        <v>0.25609744516991301</v>
      </c>
      <c r="D11" s="17">
        <v>0.27215715408656199</v>
      </c>
      <c r="E11" s="17">
        <v>0.240555156913345</v>
      </c>
      <c r="F11" s="17"/>
      <c r="G11" s="17">
        <v>0.23545473034278899</v>
      </c>
      <c r="H11" s="17">
        <v>0.19425645596008601</v>
      </c>
      <c r="I11" s="17">
        <v>0.23735933458918401</v>
      </c>
      <c r="J11" s="17">
        <v>0.193302457115753</v>
      </c>
      <c r="K11" s="17">
        <v>0.38298513767848802</v>
      </c>
      <c r="L11" s="17">
        <v>0.302256884438173</v>
      </c>
      <c r="M11" s="17"/>
      <c r="N11" s="17">
        <v>0.26449081856258799</v>
      </c>
      <c r="O11" s="17">
        <v>0.20662783021793299</v>
      </c>
      <c r="P11" s="17">
        <v>0.28591803749634198</v>
      </c>
      <c r="Q11" s="17">
        <v>0.26830223307579099</v>
      </c>
      <c r="R11" s="17"/>
      <c r="S11" s="17">
        <v>0.244583682324646</v>
      </c>
      <c r="T11" s="17">
        <v>0.19230392572573701</v>
      </c>
      <c r="U11" s="17">
        <v>0.26917142451606801</v>
      </c>
      <c r="V11" s="17">
        <v>0.31928017374751999</v>
      </c>
      <c r="W11" s="17">
        <v>0.246046276311498</v>
      </c>
      <c r="X11" s="17">
        <v>0.20413527313291699</v>
      </c>
      <c r="Y11" s="17">
        <v>0.329325955622081</v>
      </c>
      <c r="Z11" s="17">
        <v>0.26534969545402198</v>
      </c>
      <c r="AA11" s="17">
        <v>0.26192451474581202</v>
      </c>
      <c r="AB11" s="17">
        <v>0.260501560759135</v>
      </c>
      <c r="AC11" s="17">
        <v>0.20767725401419901</v>
      </c>
      <c r="AD11" s="17">
        <v>0.38395452541295499</v>
      </c>
      <c r="AE11" s="17"/>
      <c r="AF11" s="17">
        <v>0.29621404699298498</v>
      </c>
      <c r="AG11" s="17">
        <v>0.23716496332899301</v>
      </c>
      <c r="AH11" s="17">
        <v>0.232615805956076</v>
      </c>
      <c r="AI11" s="17"/>
      <c r="AJ11" s="17">
        <v>0.31115263522834102</v>
      </c>
      <c r="AK11" s="17">
        <v>0.234995266196422</v>
      </c>
      <c r="AL11" s="17">
        <v>0.19232858135126901</v>
      </c>
      <c r="AM11" s="17">
        <v>0</v>
      </c>
      <c r="AN11" s="17">
        <v>0.21586881318249301</v>
      </c>
      <c r="AO11" s="17"/>
      <c r="AP11" s="17">
        <v>0.30257984687013001</v>
      </c>
      <c r="AQ11" s="17">
        <v>0.24457526944579</v>
      </c>
      <c r="AR11" s="17">
        <v>0.29966577775137698</v>
      </c>
      <c r="AS11" s="17"/>
      <c r="AT11" s="17">
        <v>0.28118844520999797</v>
      </c>
      <c r="AU11" s="17">
        <v>0.19811638875413201</v>
      </c>
      <c r="AV11" s="17">
        <v>0.33793509065474497</v>
      </c>
      <c r="AW11" s="17">
        <v>0.29969995083232298</v>
      </c>
      <c r="AX11" s="17">
        <v>0.225628642663213</v>
      </c>
      <c r="AY11" s="17">
        <v>0.25858303459743698</v>
      </c>
    </row>
    <row r="12" spans="2:51" x14ac:dyDescent="0.35">
      <c r="B12" s="18" t="s">
        <v>385</v>
      </c>
      <c r="C12" s="17">
        <v>0.17339572794816899</v>
      </c>
      <c r="D12" s="17">
        <v>0.13875167818510201</v>
      </c>
      <c r="E12" s="17">
        <v>0.206923596391305</v>
      </c>
      <c r="F12" s="17"/>
      <c r="G12" s="17">
        <v>0.19666969894259101</v>
      </c>
      <c r="H12" s="17">
        <v>0.20972947819818699</v>
      </c>
      <c r="I12" s="17">
        <v>0.18377326891762699</v>
      </c>
      <c r="J12" s="17">
        <v>0.174195977377711</v>
      </c>
      <c r="K12" s="17">
        <v>0.15496244913639501</v>
      </c>
      <c r="L12" s="17">
        <v>0.12311296446872599</v>
      </c>
      <c r="M12" s="17"/>
      <c r="N12" s="17">
        <v>0.140781333978997</v>
      </c>
      <c r="O12" s="17">
        <v>0.209158304538999</v>
      </c>
      <c r="P12" s="17">
        <v>0.176924124171465</v>
      </c>
      <c r="Q12" s="17">
        <v>0.17575323741307</v>
      </c>
      <c r="R12" s="17"/>
      <c r="S12" s="17">
        <v>0.151362935944684</v>
      </c>
      <c r="T12" s="17">
        <v>0.194304910562517</v>
      </c>
      <c r="U12" s="17">
        <v>0.211120618704217</v>
      </c>
      <c r="V12" s="17">
        <v>0.16131322189828301</v>
      </c>
      <c r="W12" s="17">
        <v>0.119783732926982</v>
      </c>
      <c r="X12" s="17">
        <v>0.15989841148324499</v>
      </c>
      <c r="Y12" s="17">
        <v>9.3328938314080206E-2</v>
      </c>
      <c r="Z12" s="17">
        <v>0.191564103545866</v>
      </c>
      <c r="AA12" s="17">
        <v>0.164727248394686</v>
      </c>
      <c r="AB12" s="17">
        <v>0.21523312241504799</v>
      </c>
      <c r="AC12" s="17">
        <v>0.31644746449051397</v>
      </c>
      <c r="AD12" s="17">
        <v>0.149988841339915</v>
      </c>
      <c r="AE12" s="17"/>
      <c r="AF12" s="17">
        <v>0.15794770466067201</v>
      </c>
      <c r="AG12" s="17">
        <v>0.19754310786149101</v>
      </c>
      <c r="AH12" s="17">
        <v>0.17468579215885999</v>
      </c>
      <c r="AI12" s="17"/>
      <c r="AJ12" s="17">
        <v>0.16181079894165201</v>
      </c>
      <c r="AK12" s="17">
        <v>0.20769878730250299</v>
      </c>
      <c r="AL12" s="17">
        <v>0.21098554545672299</v>
      </c>
      <c r="AM12" s="17">
        <v>0</v>
      </c>
      <c r="AN12" s="17">
        <v>0.19472155987004899</v>
      </c>
      <c r="AO12" s="17"/>
      <c r="AP12" s="17">
        <v>0.16555403814615499</v>
      </c>
      <c r="AQ12" s="17">
        <v>0.16784459398408799</v>
      </c>
      <c r="AR12" s="17">
        <v>0.14684612636823</v>
      </c>
      <c r="AS12" s="17"/>
      <c r="AT12" s="17">
        <v>0.164470475016849</v>
      </c>
      <c r="AU12" s="17">
        <v>0.25086835011515501</v>
      </c>
      <c r="AV12" s="17">
        <v>0.23617768162889399</v>
      </c>
      <c r="AW12" s="17">
        <v>0.116322951188849</v>
      </c>
      <c r="AX12" s="17">
        <v>0.13061526011955699</v>
      </c>
      <c r="AY12" s="17">
        <v>0</v>
      </c>
    </row>
    <row r="13" spans="2:51" x14ac:dyDescent="0.35">
      <c r="B13" s="18" t="s">
        <v>386</v>
      </c>
      <c r="C13" s="17">
        <v>0.15330333952536199</v>
      </c>
      <c r="D13" s="17">
        <v>0.173459359474055</v>
      </c>
      <c r="E13" s="17">
        <v>0.13379671747052799</v>
      </c>
      <c r="F13" s="17"/>
      <c r="G13" s="17">
        <v>9.8450477072154E-2</v>
      </c>
      <c r="H13" s="17">
        <v>8.2036517743971193E-2</v>
      </c>
      <c r="I13" s="17">
        <v>0.16358018191537901</v>
      </c>
      <c r="J13" s="17">
        <v>0.190957338114425</v>
      </c>
      <c r="K13" s="17">
        <v>0.139610665544319</v>
      </c>
      <c r="L13" s="17">
        <v>0.23367800295095201</v>
      </c>
      <c r="M13" s="17"/>
      <c r="N13" s="17">
        <v>0.17232273705828799</v>
      </c>
      <c r="O13" s="17">
        <v>0.192203392032333</v>
      </c>
      <c r="P13" s="17">
        <v>0.121383119429603</v>
      </c>
      <c r="Q13" s="17">
        <v>0.12265080830250499</v>
      </c>
      <c r="R13" s="17"/>
      <c r="S13" s="17">
        <v>0.123070618405965</v>
      </c>
      <c r="T13" s="17">
        <v>0.220178846864517</v>
      </c>
      <c r="U13" s="17">
        <v>0.12192515448083099</v>
      </c>
      <c r="V13" s="17">
        <v>0.120446152264145</v>
      </c>
      <c r="W13" s="17">
        <v>0.14271679170181201</v>
      </c>
      <c r="X13" s="17">
        <v>0.234597659143925</v>
      </c>
      <c r="Y13" s="17">
        <v>0.13368689223635899</v>
      </c>
      <c r="Z13" s="17">
        <v>0.14909317690603899</v>
      </c>
      <c r="AA13" s="17">
        <v>0.14851312154896101</v>
      </c>
      <c r="AB13" s="17">
        <v>0.19952476122407001</v>
      </c>
      <c r="AC13" s="17">
        <v>5.4836932414924502E-2</v>
      </c>
      <c r="AD13" s="17">
        <v>8.6130788434957098E-2</v>
      </c>
      <c r="AE13" s="17"/>
      <c r="AF13" s="17">
        <v>0.19077142702352301</v>
      </c>
      <c r="AG13" s="17">
        <v>0.121093839941457</v>
      </c>
      <c r="AH13" s="17">
        <v>0.181623746541346</v>
      </c>
      <c r="AI13" s="17"/>
      <c r="AJ13" s="17">
        <v>0.19097291568831501</v>
      </c>
      <c r="AK13" s="17">
        <v>8.8110711792819693E-2</v>
      </c>
      <c r="AL13" s="17">
        <v>8.0889702870811597E-2</v>
      </c>
      <c r="AM13" s="17">
        <v>0.28708540968783702</v>
      </c>
      <c r="AN13" s="17">
        <v>0.19187897266464601</v>
      </c>
      <c r="AO13" s="17"/>
      <c r="AP13" s="17">
        <v>0.158419195476178</v>
      </c>
      <c r="AQ13" s="17">
        <v>0.10668369368832401</v>
      </c>
      <c r="AR13" s="17">
        <v>9.2104603284379999E-2</v>
      </c>
      <c r="AS13" s="17"/>
      <c r="AT13" s="17">
        <v>0.19534208941155301</v>
      </c>
      <c r="AU13" s="17">
        <v>0.16098419243985801</v>
      </c>
      <c r="AV13" s="17">
        <v>7.7467834764898394E-2</v>
      </c>
      <c r="AW13" s="17">
        <v>0.114720373964372</v>
      </c>
      <c r="AX13" s="17">
        <v>0.112511998277683</v>
      </c>
      <c r="AY13" s="17">
        <v>0.228797545068604</v>
      </c>
    </row>
    <row r="14" spans="2:51" x14ac:dyDescent="0.35">
      <c r="B14" s="18" t="s">
        <v>72</v>
      </c>
      <c r="C14" s="17">
        <v>5.47475140574099E-2</v>
      </c>
      <c r="D14" s="17">
        <v>3.7643899936853499E-2</v>
      </c>
      <c r="E14" s="17">
        <v>7.1300074397728702E-2</v>
      </c>
      <c r="F14" s="17"/>
      <c r="G14" s="17">
        <v>4.25557295846338E-2</v>
      </c>
      <c r="H14" s="17">
        <v>8.6070268433242003E-2</v>
      </c>
      <c r="I14" s="17">
        <v>4.1650084769092002E-2</v>
      </c>
      <c r="J14" s="17">
        <v>6.7683001108973198E-2</v>
      </c>
      <c r="K14" s="17">
        <v>5.7537933125206303E-2</v>
      </c>
      <c r="L14" s="17">
        <v>3.1762672738492002E-2</v>
      </c>
      <c r="M14" s="17"/>
      <c r="N14" s="17">
        <v>3.7534147845426503E-2</v>
      </c>
      <c r="O14" s="17">
        <v>3.9961736393028101E-2</v>
      </c>
      <c r="P14" s="17">
        <v>6.4419575317159E-2</v>
      </c>
      <c r="Q14" s="17">
        <v>7.5031424324764201E-2</v>
      </c>
      <c r="R14" s="17"/>
      <c r="S14" s="17">
        <v>7.1450802709682501E-2</v>
      </c>
      <c r="T14" s="17">
        <v>4.8374875082645201E-2</v>
      </c>
      <c r="U14" s="17">
        <v>3.8248449678750199E-2</v>
      </c>
      <c r="V14" s="17">
        <v>3.5093980260240999E-2</v>
      </c>
      <c r="W14" s="17">
        <v>6.3838313457433599E-2</v>
      </c>
      <c r="X14" s="17">
        <v>2.6318527753221702E-2</v>
      </c>
      <c r="Y14" s="17">
        <v>0.105203116909974</v>
      </c>
      <c r="Z14" s="17">
        <v>7.1108388251478999E-2</v>
      </c>
      <c r="AA14" s="17">
        <v>5.3408128788042401E-2</v>
      </c>
      <c r="AB14" s="17">
        <v>4.0503310376962302E-2</v>
      </c>
      <c r="AC14" s="17">
        <v>0</v>
      </c>
      <c r="AD14" s="17">
        <v>0.15200540442597801</v>
      </c>
      <c r="AE14" s="17"/>
      <c r="AF14" s="17">
        <v>2.1113705875030302E-2</v>
      </c>
      <c r="AG14" s="17">
        <v>5.4271140494827903E-2</v>
      </c>
      <c r="AH14" s="17">
        <v>0.113189636755303</v>
      </c>
      <c r="AI14" s="17"/>
      <c r="AJ14" s="17">
        <v>2.94889071032798E-2</v>
      </c>
      <c r="AK14" s="17">
        <v>4.1756252026125401E-2</v>
      </c>
      <c r="AL14" s="17">
        <v>9.7269988099378105E-2</v>
      </c>
      <c r="AM14" s="17">
        <v>0</v>
      </c>
      <c r="AN14" s="17">
        <v>0.13551851627780001</v>
      </c>
      <c r="AO14" s="17"/>
      <c r="AP14" s="17">
        <v>3.3194767757914599E-2</v>
      </c>
      <c r="AQ14" s="17">
        <v>5.2163992259221199E-2</v>
      </c>
      <c r="AR14" s="17">
        <v>0</v>
      </c>
      <c r="AS14" s="17"/>
      <c r="AT14" s="17">
        <v>6.1287787397260797E-2</v>
      </c>
      <c r="AU14" s="17">
        <v>2.06767620114384E-2</v>
      </c>
      <c r="AV14" s="17">
        <v>6.4324355685312806E-2</v>
      </c>
      <c r="AW14" s="17">
        <v>0.121250090401448</v>
      </c>
      <c r="AX14" s="17">
        <v>4.16740869817145E-2</v>
      </c>
      <c r="AY14" s="17">
        <v>0.110757309238758</v>
      </c>
    </row>
    <row r="15" spans="2:51" x14ac:dyDescent="0.35">
      <c r="B15" s="31" t="s">
        <v>387</v>
      </c>
      <c r="C15" s="20">
        <v>0.36245597329914703</v>
      </c>
      <c r="D15" s="20">
        <v>0.37798790831742801</v>
      </c>
      <c r="E15" s="20">
        <v>0.347424454827094</v>
      </c>
      <c r="F15" s="20"/>
      <c r="G15" s="20">
        <v>0.42686936405783199</v>
      </c>
      <c r="H15" s="20">
        <v>0.42790727966451397</v>
      </c>
      <c r="I15" s="20">
        <v>0.37363712980871899</v>
      </c>
      <c r="J15" s="20">
        <v>0.373861226283138</v>
      </c>
      <c r="K15" s="20">
        <v>0.26490381451559097</v>
      </c>
      <c r="L15" s="20">
        <v>0.30918947540365699</v>
      </c>
      <c r="M15" s="20"/>
      <c r="N15" s="20">
        <v>0.38487096255469999</v>
      </c>
      <c r="O15" s="20">
        <v>0.35204873681770699</v>
      </c>
      <c r="P15" s="20">
        <v>0.35135514358543202</v>
      </c>
      <c r="Q15" s="20">
        <v>0.35826229688387001</v>
      </c>
      <c r="R15" s="20"/>
      <c r="S15" s="20">
        <v>0.40953196061502301</v>
      </c>
      <c r="T15" s="20">
        <v>0.34483744176458397</v>
      </c>
      <c r="U15" s="20">
        <v>0.359534352620134</v>
      </c>
      <c r="V15" s="20">
        <v>0.36386647182981102</v>
      </c>
      <c r="W15" s="20">
        <v>0.42761488560227401</v>
      </c>
      <c r="X15" s="20">
        <v>0.375050128486691</v>
      </c>
      <c r="Y15" s="20">
        <v>0.33845509691750603</v>
      </c>
      <c r="Z15" s="20">
        <v>0.32288463584259403</v>
      </c>
      <c r="AA15" s="20">
        <v>0.371426986522499</v>
      </c>
      <c r="AB15" s="20">
        <v>0.284237245224785</v>
      </c>
      <c r="AC15" s="20">
        <v>0.42103834908036297</v>
      </c>
      <c r="AD15" s="20">
        <v>0.22792044038619599</v>
      </c>
      <c r="AE15" s="20"/>
      <c r="AF15" s="20">
        <v>0.33395311544778999</v>
      </c>
      <c r="AG15" s="20">
        <v>0.389926948373231</v>
      </c>
      <c r="AH15" s="20">
        <v>0.29788501858841598</v>
      </c>
      <c r="AI15" s="20"/>
      <c r="AJ15" s="20">
        <v>0.30657474303841198</v>
      </c>
      <c r="AK15" s="20">
        <v>0.42743898268212999</v>
      </c>
      <c r="AL15" s="20">
        <v>0.41852618222181798</v>
      </c>
      <c r="AM15" s="20">
        <v>0.71291459031216298</v>
      </c>
      <c r="AN15" s="20">
        <v>0.262012138005012</v>
      </c>
      <c r="AO15" s="20"/>
      <c r="AP15" s="20">
        <v>0.34025215174962298</v>
      </c>
      <c r="AQ15" s="20">
        <v>0.42873245062257698</v>
      </c>
      <c r="AR15" s="20">
        <v>0.46138349259601302</v>
      </c>
      <c r="AS15" s="20"/>
      <c r="AT15" s="20">
        <v>0.29771120296434</v>
      </c>
      <c r="AU15" s="20">
        <v>0.36935430667941699</v>
      </c>
      <c r="AV15" s="20">
        <v>0.28409503726614999</v>
      </c>
      <c r="AW15" s="20">
        <v>0.34800663361300699</v>
      </c>
      <c r="AX15" s="20">
        <v>0.48957001195783401</v>
      </c>
      <c r="AY15" s="20">
        <v>0.40186211109520098</v>
      </c>
    </row>
    <row r="16" spans="2:51" x14ac:dyDescent="0.35">
      <c r="B16" s="18" t="s">
        <v>388</v>
      </c>
      <c r="C16" s="20">
        <v>0.326699067473531</v>
      </c>
      <c r="D16" s="20">
        <v>0.31221103765915698</v>
      </c>
      <c r="E16" s="20">
        <v>0.34072031386183299</v>
      </c>
      <c r="F16" s="20"/>
      <c r="G16" s="20">
        <v>0.29512017601474499</v>
      </c>
      <c r="H16" s="20">
        <v>0.29176599594215802</v>
      </c>
      <c r="I16" s="20">
        <v>0.34735345083300601</v>
      </c>
      <c r="J16" s="20">
        <v>0.36515331549213598</v>
      </c>
      <c r="K16" s="20">
        <v>0.29457311468071501</v>
      </c>
      <c r="L16" s="20">
        <v>0.35679096741967797</v>
      </c>
      <c r="M16" s="20"/>
      <c r="N16" s="20">
        <v>0.31310407103728499</v>
      </c>
      <c r="O16" s="20">
        <v>0.40136169657133203</v>
      </c>
      <c r="P16" s="20">
        <v>0.29830724360106697</v>
      </c>
      <c r="Q16" s="20">
        <v>0.29840404571557499</v>
      </c>
      <c r="R16" s="20"/>
      <c r="S16" s="20">
        <v>0.27443355435064898</v>
      </c>
      <c r="T16" s="20">
        <v>0.41448375742703403</v>
      </c>
      <c r="U16" s="20">
        <v>0.33304577318504802</v>
      </c>
      <c r="V16" s="20">
        <v>0.28175937416242802</v>
      </c>
      <c r="W16" s="20">
        <v>0.26250052462879497</v>
      </c>
      <c r="X16" s="20">
        <v>0.39449607062717001</v>
      </c>
      <c r="Y16" s="20">
        <v>0.227015830550439</v>
      </c>
      <c r="Z16" s="20">
        <v>0.34065728045190502</v>
      </c>
      <c r="AA16" s="20">
        <v>0.31324036994364701</v>
      </c>
      <c r="AB16" s="20">
        <v>0.41475788363911698</v>
      </c>
      <c r="AC16" s="20">
        <v>0.37128439690543802</v>
      </c>
      <c r="AD16" s="20">
        <v>0.236119629774872</v>
      </c>
      <c r="AE16" s="20"/>
      <c r="AF16" s="20">
        <v>0.34871913168419499</v>
      </c>
      <c r="AG16" s="20">
        <v>0.31863694780294799</v>
      </c>
      <c r="AH16" s="20">
        <v>0.35630953870020499</v>
      </c>
      <c r="AI16" s="20"/>
      <c r="AJ16" s="20">
        <v>0.35278371462996699</v>
      </c>
      <c r="AK16" s="20">
        <v>0.295809499095323</v>
      </c>
      <c r="AL16" s="20">
        <v>0.29187524832753498</v>
      </c>
      <c r="AM16" s="20">
        <v>0.28708540968783702</v>
      </c>
      <c r="AN16" s="20">
        <v>0.38660053253469501</v>
      </c>
      <c r="AO16" s="20"/>
      <c r="AP16" s="20">
        <v>0.32397323362233299</v>
      </c>
      <c r="AQ16" s="20">
        <v>0.274528287672412</v>
      </c>
      <c r="AR16" s="20">
        <v>0.23895072965260999</v>
      </c>
      <c r="AS16" s="20"/>
      <c r="AT16" s="20">
        <v>0.35981256442840098</v>
      </c>
      <c r="AU16" s="20">
        <v>0.41185254255501202</v>
      </c>
      <c r="AV16" s="20">
        <v>0.31364551639379301</v>
      </c>
      <c r="AW16" s="20">
        <v>0.23104332515322101</v>
      </c>
      <c r="AX16" s="20">
        <v>0.243127258397239</v>
      </c>
      <c r="AY16" s="20">
        <v>0.228797545068604</v>
      </c>
    </row>
    <row r="17" spans="2:51" x14ac:dyDescent="0.35">
      <c r="B17" s="18" t="s">
        <v>86</v>
      </c>
      <c r="C17" s="21">
        <v>3.5756905825615498E-2</v>
      </c>
      <c r="D17" s="21">
        <v>6.5776870658270398E-2</v>
      </c>
      <c r="E17" s="21">
        <v>6.7041409652606196E-3</v>
      </c>
      <c r="F17" s="21"/>
      <c r="G17" s="21">
        <v>0.131749188043087</v>
      </c>
      <c r="H17" s="21">
        <v>0.13614128372235601</v>
      </c>
      <c r="I17" s="21">
        <v>2.6283678975713098E-2</v>
      </c>
      <c r="J17" s="21">
        <v>8.7079107910019195E-3</v>
      </c>
      <c r="K17" s="21">
        <v>-2.96693001651234E-2</v>
      </c>
      <c r="L17" s="21">
        <v>-4.76014920160205E-2</v>
      </c>
      <c r="M17" s="21"/>
      <c r="N17" s="21">
        <v>7.1766891517414805E-2</v>
      </c>
      <c r="O17" s="21">
        <v>-4.9312959753625603E-2</v>
      </c>
      <c r="P17" s="21">
        <v>5.3047899984364502E-2</v>
      </c>
      <c r="Q17" s="21">
        <v>5.9858251168295698E-2</v>
      </c>
      <c r="R17" s="21"/>
      <c r="S17" s="21">
        <v>0.135098406264374</v>
      </c>
      <c r="T17" s="21">
        <v>-6.9646315662450595E-2</v>
      </c>
      <c r="U17" s="21">
        <v>2.64885794350854E-2</v>
      </c>
      <c r="V17" s="21">
        <v>8.2107097667383305E-2</v>
      </c>
      <c r="W17" s="21">
        <v>0.16511436097347901</v>
      </c>
      <c r="X17" s="21">
        <v>-1.94459421404789E-2</v>
      </c>
      <c r="Y17" s="21">
        <v>0.111439266367067</v>
      </c>
      <c r="Z17" s="21">
        <v>-1.7772644609311501E-2</v>
      </c>
      <c r="AA17" s="21">
        <v>5.8186616578851602E-2</v>
      </c>
      <c r="AB17" s="21">
        <v>-0.13052063841433201</v>
      </c>
      <c r="AC17" s="21">
        <v>4.9753952174924197E-2</v>
      </c>
      <c r="AD17" s="21">
        <v>-8.1991893886760297E-3</v>
      </c>
      <c r="AE17" s="21"/>
      <c r="AF17" s="21">
        <v>-1.4766016236404901E-2</v>
      </c>
      <c r="AG17" s="21">
        <v>7.1290000570283105E-2</v>
      </c>
      <c r="AH17" s="21">
        <v>-5.8424520111789599E-2</v>
      </c>
      <c r="AI17" s="21"/>
      <c r="AJ17" s="21">
        <v>-4.62089715915555E-2</v>
      </c>
      <c r="AK17" s="21">
        <v>0.13162948358680701</v>
      </c>
      <c r="AL17" s="21">
        <v>0.126650933894284</v>
      </c>
      <c r="AM17" s="21">
        <v>0.42582918062432501</v>
      </c>
      <c r="AN17" s="21">
        <v>-0.124588394529683</v>
      </c>
      <c r="AO17" s="21"/>
      <c r="AP17" s="21">
        <v>1.6278918127289502E-2</v>
      </c>
      <c r="AQ17" s="21">
        <v>0.15420416295016401</v>
      </c>
      <c r="AR17" s="21">
        <v>0.222432762943404</v>
      </c>
      <c r="AS17" s="21"/>
      <c r="AT17" s="21">
        <v>-6.21013614640612E-2</v>
      </c>
      <c r="AU17" s="21">
        <v>-4.2498235875595099E-2</v>
      </c>
      <c r="AV17" s="21">
        <v>-2.9550479127643099E-2</v>
      </c>
      <c r="AW17" s="21">
        <v>0.116963308459786</v>
      </c>
      <c r="AX17" s="21">
        <v>0.246442753560594</v>
      </c>
      <c r="AY17" s="21">
        <v>0.17306456602659701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563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7.4886235541702206E-2</v>
      </c>
      <c r="D9" s="17">
        <v>8.1157816953134093E-2</v>
      </c>
      <c r="E9" s="17">
        <v>6.8816715438510506E-2</v>
      </c>
      <c r="F9" s="17"/>
      <c r="G9" s="17">
        <v>0.15444742066908801</v>
      </c>
      <c r="H9" s="17">
        <v>8.3555414744793E-2</v>
      </c>
      <c r="I9" s="17">
        <v>5.0208965341354703E-2</v>
      </c>
      <c r="J9" s="17">
        <v>5.3238040323222498E-2</v>
      </c>
      <c r="K9" s="17">
        <v>4.6121047645590003E-2</v>
      </c>
      <c r="L9" s="17">
        <v>7.4752208783927396E-2</v>
      </c>
      <c r="M9" s="17"/>
      <c r="N9" s="17">
        <v>5.99865109496572E-2</v>
      </c>
      <c r="O9" s="17">
        <v>8.7191005206521704E-2</v>
      </c>
      <c r="P9" s="17">
        <v>8.4913605958494606E-2</v>
      </c>
      <c r="Q9" s="17">
        <v>7.1924367307515905E-2</v>
      </c>
      <c r="R9" s="17"/>
      <c r="S9" s="17">
        <v>3.20966169347311E-2</v>
      </c>
      <c r="T9" s="17">
        <v>6.2441877848038799E-2</v>
      </c>
      <c r="U9" s="17">
        <v>9.6775212416277498E-2</v>
      </c>
      <c r="V9" s="17">
        <v>5.6424416420944201E-2</v>
      </c>
      <c r="W9" s="17">
        <v>0.15529530107533901</v>
      </c>
      <c r="X9" s="17">
        <v>9.2630278499702401E-2</v>
      </c>
      <c r="Y9" s="17">
        <v>3.4180560987451002E-2</v>
      </c>
      <c r="Z9" s="17">
        <v>4.4726864350593601E-2</v>
      </c>
      <c r="AA9" s="17">
        <v>0.120617147144996</v>
      </c>
      <c r="AB9" s="17">
        <v>6.5340907367392398E-2</v>
      </c>
      <c r="AC9" s="17">
        <v>6.0178745345820198E-2</v>
      </c>
      <c r="AD9" s="17">
        <v>7.5922269648857996E-2</v>
      </c>
      <c r="AE9" s="17"/>
      <c r="AF9" s="17">
        <v>8.1415481909943396E-2</v>
      </c>
      <c r="AG9" s="17">
        <v>5.7499196657224902E-2</v>
      </c>
      <c r="AH9" s="17">
        <v>5.8684734980740401E-2</v>
      </c>
      <c r="AI9" s="17"/>
      <c r="AJ9" s="17">
        <v>7.7229067970982099E-2</v>
      </c>
      <c r="AK9" s="17">
        <v>8.3650241818273102E-2</v>
      </c>
      <c r="AL9" s="17">
        <v>0</v>
      </c>
      <c r="AM9" s="17">
        <v>0.22106662114349701</v>
      </c>
      <c r="AN9" s="17">
        <v>4.6007822988851102E-2</v>
      </c>
      <c r="AO9" s="17"/>
      <c r="AP9" s="17">
        <v>0.104250773769686</v>
      </c>
      <c r="AQ9" s="17">
        <v>7.9299346230203099E-2</v>
      </c>
      <c r="AR9" s="17">
        <v>2.3051523547248001E-2</v>
      </c>
      <c r="AS9" s="17"/>
      <c r="AT9" s="17">
        <v>4.5768323646730703E-2</v>
      </c>
      <c r="AU9" s="17">
        <v>9.6697756175508603E-2</v>
      </c>
      <c r="AV9" s="17">
        <v>0.109162077025291</v>
      </c>
      <c r="AW9" s="17">
        <v>9.6860512420043496E-2</v>
      </c>
      <c r="AX9" s="17">
        <v>6.5907660229339901E-2</v>
      </c>
      <c r="AY9" s="17">
        <v>0.12997054145619499</v>
      </c>
    </row>
    <row r="10" spans="2:51" x14ac:dyDescent="0.35">
      <c r="B10" s="18" t="s">
        <v>383</v>
      </c>
      <c r="C10" s="17">
        <v>0.33320490432061101</v>
      </c>
      <c r="D10" s="17">
        <v>0.32623272229627498</v>
      </c>
      <c r="E10" s="17">
        <v>0.33995245269536101</v>
      </c>
      <c r="F10" s="17"/>
      <c r="G10" s="17">
        <v>0.30536989648041302</v>
      </c>
      <c r="H10" s="17">
        <v>0.33835760540320903</v>
      </c>
      <c r="I10" s="17">
        <v>0.33139151009790402</v>
      </c>
      <c r="J10" s="17">
        <v>0.33654636206643901</v>
      </c>
      <c r="K10" s="17">
        <v>0.35100110267651502</v>
      </c>
      <c r="L10" s="17">
        <v>0.33316326271319902</v>
      </c>
      <c r="M10" s="17"/>
      <c r="N10" s="17">
        <v>0.29600625266919001</v>
      </c>
      <c r="O10" s="17">
        <v>0.40553327945946599</v>
      </c>
      <c r="P10" s="17">
        <v>0.34370692064076602</v>
      </c>
      <c r="Q10" s="17">
        <v>0.29924494967494297</v>
      </c>
      <c r="R10" s="17"/>
      <c r="S10" s="17">
        <v>0.40199912464612297</v>
      </c>
      <c r="T10" s="17">
        <v>0.32960369480693902</v>
      </c>
      <c r="U10" s="17">
        <v>0.29325984486795897</v>
      </c>
      <c r="V10" s="17">
        <v>0.26499132505576101</v>
      </c>
      <c r="W10" s="17">
        <v>0.32737182144828098</v>
      </c>
      <c r="X10" s="17">
        <v>0.255605870164124</v>
      </c>
      <c r="Y10" s="17">
        <v>0.342265652032336</v>
      </c>
      <c r="Z10" s="17">
        <v>0.36021549543552001</v>
      </c>
      <c r="AA10" s="17">
        <v>0.326199436463252</v>
      </c>
      <c r="AB10" s="17">
        <v>0.30138785200909801</v>
      </c>
      <c r="AC10" s="17">
        <v>0.54531923565945195</v>
      </c>
      <c r="AD10" s="17">
        <v>0.23813726903035701</v>
      </c>
      <c r="AE10" s="17"/>
      <c r="AF10" s="17">
        <v>0.35240324824700098</v>
      </c>
      <c r="AG10" s="17">
        <v>0.32535485780946699</v>
      </c>
      <c r="AH10" s="17">
        <v>0.31304783909366701</v>
      </c>
      <c r="AI10" s="17"/>
      <c r="AJ10" s="17">
        <v>0.32749624981579301</v>
      </c>
      <c r="AK10" s="17">
        <v>0.32452083029723799</v>
      </c>
      <c r="AL10" s="17">
        <v>0.46718221080495598</v>
      </c>
      <c r="AM10" s="17">
        <v>0.28708540968783702</v>
      </c>
      <c r="AN10" s="17">
        <v>0.32557822762208</v>
      </c>
      <c r="AO10" s="17"/>
      <c r="AP10" s="17">
        <v>0.34771494663010299</v>
      </c>
      <c r="AQ10" s="17">
        <v>0.35341572864646598</v>
      </c>
      <c r="AR10" s="17">
        <v>0.357710821037033</v>
      </c>
      <c r="AS10" s="17"/>
      <c r="AT10" s="17">
        <v>0.32313258930229899</v>
      </c>
      <c r="AU10" s="17">
        <v>0.300232879929061</v>
      </c>
      <c r="AV10" s="17">
        <v>0.32327060060326102</v>
      </c>
      <c r="AW10" s="17">
        <v>0.35119261084709003</v>
      </c>
      <c r="AX10" s="17">
        <v>0.34503923068708497</v>
      </c>
      <c r="AY10" s="17">
        <v>0.51826951555655498</v>
      </c>
    </row>
    <row r="11" spans="2:51" x14ac:dyDescent="0.35">
      <c r="B11" s="18" t="s">
        <v>384</v>
      </c>
      <c r="C11" s="17">
        <v>0.26484040483467802</v>
      </c>
      <c r="D11" s="17">
        <v>0.27346719883326598</v>
      </c>
      <c r="E11" s="17">
        <v>0.25649155369721499</v>
      </c>
      <c r="F11" s="17"/>
      <c r="G11" s="17">
        <v>0.212806045625342</v>
      </c>
      <c r="H11" s="17">
        <v>0.26791501445915</v>
      </c>
      <c r="I11" s="17">
        <v>0.23970526866887901</v>
      </c>
      <c r="J11" s="17">
        <v>0.281772357347711</v>
      </c>
      <c r="K11" s="17">
        <v>0.28503519059330901</v>
      </c>
      <c r="L11" s="17">
        <v>0.29528342963938897</v>
      </c>
      <c r="M11" s="17"/>
      <c r="N11" s="17">
        <v>0.27677443878290098</v>
      </c>
      <c r="O11" s="17">
        <v>0.20422901692004999</v>
      </c>
      <c r="P11" s="17">
        <v>0.29576960971479199</v>
      </c>
      <c r="Q11" s="17">
        <v>0.28277841345582599</v>
      </c>
      <c r="R11" s="17"/>
      <c r="S11" s="17">
        <v>0.27825261846061999</v>
      </c>
      <c r="T11" s="17">
        <v>0.22717361260371399</v>
      </c>
      <c r="U11" s="17">
        <v>0.21515060490197599</v>
      </c>
      <c r="V11" s="17">
        <v>0.27015667205052801</v>
      </c>
      <c r="W11" s="17">
        <v>0.29301141280472998</v>
      </c>
      <c r="X11" s="17">
        <v>0.27174134717051102</v>
      </c>
      <c r="Y11" s="17">
        <v>0.29015444014456299</v>
      </c>
      <c r="Z11" s="17">
        <v>0.25954670990829398</v>
      </c>
      <c r="AA11" s="17">
        <v>0.29609110727712901</v>
      </c>
      <c r="AB11" s="17">
        <v>0.25781808959216401</v>
      </c>
      <c r="AC11" s="17">
        <v>0.19156905365094701</v>
      </c>
      <c r="AD11" s="17">
        <v>0.36927061056646499</v>
      </c>
      <c r="AE11" s="17"/>
      <c r="AF11" s="17">
        <v>0.27838160032538101</v>
      </c>
      <c r="AG11" s="17">
        <v>0.28167905282873001</v>
      </c>
      <c r="AH11" s="17">
        <v>0.21783550599904999</v>
      </c>
      <c r="AI11" s="17"/>
      <c r="AJ11" s="17">
        <v>0.27674223465982201</v>
      </c>
      <c r="AK11" s="17">
        <v>0.30780200060184298</v>
      </c>
      <c r="AL11" s="17">
        <v>0.21652828885980499</v>
      </c>
      <c r="AM11" s="17">
        <v>0.136611849349242</v>
      </c>
      <c r="AN11" s="17">
        <v>0.21133775248575001</v>
      </c>
      <c r="AO11" s="17"/>
      <c r="AP11" s="17">
        <v>0.283881030162627</v>
      </c>
      <c r="AQ11" s="17">
        <v>0.287737548289907</v>
      </c>
      <c r="AR11" s="17">
        <v>0.292740754770838</v>
      </c>
      <c r="AS11" s="17"/>
      <c r="AT11" s="17">
        <v>0.30465810841685298</v>
      </c>
      <c r="AU11" s="17">
        <v>0.26966084493107101</v>
      </c>
      <c r="AV11" s="17">
        <v>0.197681933157076</v>
      </c>
      <c r="AW11" s="17">
        <v>0.25439338590420901</v>
      </c>
      <c r="AX11" s="17">
        <v>0.26587271716817301</v>
      </c>
      <c r="AY11" s="17">
        <v>4.78043296313665E-2</v>
      </c>
    </row>
    <row r="12" spans="2:51" x14ac:dyDescent="0.35">
      <c r="B12" s="18" t="s">
        <v>385</v>
      </c>
      <c r="C12" s="17">
        <v>0.14189429375447399</v>
      </c>
      <c r="D12" s="17">
        <v>0.144690182329936</v>
      </c>
      <c r="E12" s="17">
        <v>0.1391884846767</v>
      </c>
      <c r="F12" s="17"/>
      <c r="G12" s="17">
        <v>0.12982348486196499</v>
      </c>
      <c r="H12" s="17">
        <v>0.154140314171237</v>
      </c>
      <c r="I12" s="17">
        <v>0.18176242084802199</v>
      </c>
      <c r="J12" s="17">
        <v>0.140755233354285</v>
      </c>
      <c r="K12" s="17">
        <v>0.13600183191155199</v>
      </c>
      <c r="L12" s="17">
        <v>0.104025649961792</v>
      </c>
      <c r="M12" s="17"/>
      <c r="N12" s="17">
        <v>0.14808249359760201</v>
      </c>
      <c r="O12" s="17">
        <v>0.14410153434501499</v>
      </c>
      <c r="P12" s="17">
        <v>0.13534626646200701</v>
      </c>
      <c r="Q12" s="17">
        <v>0.13928447375535599</v>
      </c>
      <c r="R12" s="17"/>
      <c r="S12" s="17">
        <v>0.15124806728892001</v>
      </c>
      <c r="T12" s="17">
        <v>0.12062375626984501</v>
      </c>
      <c r="U12" s="17">
        <v>0.23677720258653501</v>
      </c>
      <c r="V12" s="17">
        <v>0.21085093409863401</v>
      </c>
      <c r="W12" s="17">
        <v>9.6115513155701299E-2</v>
      </c>
      <c r="X12" s="17">
        <v>7.2205249704353103E-2</v>
      </c>
      <c r="Y12" s="17">
        <v>0.130021920796417</v>
      </c>
      <c r="Z12" s="17">
        <v>0.16239065339176401</v>
      </c>
      <c r="AA12" s="17">
        <v>0.131247184547615</v>
      </c>
      <c r="AB12" s="17">
        <v>0.13704452200945799</v>
      </c>
      <c r="AC12" s="17">
        <v>0.119916768462228</v>
      </c>
      <c r="AD12" s="17">
        <v>0.162206689523437</v>
      </c>
      <c r="AE12" s="17"/>
      <c r="AF12" s="17">
        <v>0.12697890840588</v>
      </c>
      <c r="AG12" s="17">
        <v>0.14454392648752701</v>
      </c>
      <c r="AH12" s="17">
        <v>0.18196704990066201</v>
      </c>
      <c r="AI12" s="17"/>
      <c r="AJ12" s="17">
        <v>0.119201673965248</v>
      </c>
      <c r="AK12" s="17">
        <v>0.13848949284575801</v>
      </c>
      <c r="AL12" s="17">
        <v>0.19399477684665001</v>
      </c>
      <c r="AM12" s="17">
        <v>0.21820180574069301</v>
      </c>
      <c r="AN12" s="17">
        <v>0.14652407345511501</v>
      </c>
      <c r="AO12" s="17"/>
      <c r="AP12" s="17">
        <v>0.14182451329633899</v>
      </c>
      <c r="AQ12" s="17">
        <v>0.106146872467519</v>
      </c>
      <c r="AR12" s="17">
        <v>0.15974183996815</v>
      </c>
      <c r="AS12" s="17"/>
      <c r="AT12" s="17">
        <v>0.13518364739834501</v>
      </c>
      <c r="AU12" s="17">
        <v>0.168409063279922</v>
      </c>
      <c r="AV12" s="17">
        <v>0.212993937978703</v>
      </c>
      <c r="AW12" s="17">
        <v>9.2418453478917195E-2</v>
      </c>
      <c r="AX12" s="17">
        <v>0.127282369558602</v>
      </c>
      <c r="AY12" s="17">
        <v>0.13883480040830701</v>
      </c>
    </row>
    <row r="13" spans="2:51" x14ac:dyDescent="0.35">
      <c r="B13" s="18" t="s">
        <v>386</v>
      </c>
      <c r="C13" s="17">
        <v>0.149486617650882</v>
      </c>
      <c r="D13" s="17">
        <v>0.14346099870106299</v>
      </c>
      <c r="E13" s="17">
        <v>0.15531809984824799</v>
      </c>
      <c r="F13" s="17"/>
      <c r="G13" s="17">
        <v>0.16639181895713701</v>
      </c>
      <c r="H13" s="17">
        <v>0.101930545885068</v>
      </c>
      <c r="I13" s="17">
        <v>0.16197378253310099</v>
      </c>
      <c r="J13" s="17">
        <v>0.145471777351103</v>
      </c>
      <c r="K13" s="17">
        <v>0.18184082717303399</v>
      </c>
      <c r="L13" s="17">
        <v>0.145824518468508</v>
      </c>
      <c r="M13" s="17"/>
      <c r="N13" s="17">
        <v>0.193482813344275</v>
      </c>
      <c r="O13" s="17">
        <v>0.13059147099510601</v>
      </c>
      <c r="P13" s="17">
        <v>0.109787813642127</v>
      </c>
      <c r="Q13" s="17">
        <v>0.15300434718812</v>
      </c>
      <c r="R13" s="17"/>
      <c r="S13" s="17">
        <v>9.6125346206365106E-2</v>
      </c>
      <c r="T13" s="17">
        <v>0.24795214692603801</v>
      </c>
      <c r="U13" s="17">
        <v>8.5886238978609405E-2</v>
      </c>
      <c r="V13" s="17">
        <v>0.162482672113892</v>
      </c>
      <c r="W13" s="17">
        <v>0.112499581826409</v>
      </c>
      <c r="X13" s="17">
        <v>0.28149872670808801</v>
      </c>
      <c r="Y13" s="17">
        <v>0.132898080084878</v>
      </c>
      <c r="Z13" s="17">
        <v>0.11272978768920799</v>
      </c>
      <c r="AA13" s="17">
        <v>8.5866224820650205E-2</v>
      </c>
      <c r="AB13" s="17">
        <v>0.22214277257189899</v>
      </c>
      <c r="AC13" s="17">
        <v>8.3016196881552595E-2</v>
      </c>
      <c r="AD13" s="17">
        <v>7.9205890072276006E-2</v>
      </c>
      <c r="AE13" s="17"/>
      <c r="AF13" s="17">
        <v>0.14533599976505099</v>
      </c>
      <c r="AG13" s="17">
        <v>0.14768460430455799</v>
      </c>
      <c r="AH13" s="17">
        <v>0.171514792023998</v>
      </c>
      <c r="AI13" s="17"/>
      <c r="AJ13" s="17">
        <v>0.178894673458279</v>
      </c>
      <c r="AK13" s="17">
        <v>0.115282413651667</v>
      </c>
      <c r="AL13" s="17">
        <v>7.9513522698704597E-2</v>
      </c>
      <c r="AM13" s="17">
        <v>0.13703431407873001</v>
      </c>
      <c r="AN13" s="17">
        <v>0.19041169192347199</v>
      </c>
      <c r="AO13" s="17"/>
      <c r="AP13" s="17">
        <v>0.107129357689043</v>
      </c>
      <c r="AQ13" s="17">
        <v>0.13745482282041799</v>
      </c>
      <c r="AR13" s="17">
        <v>0.139439459991961</v>
      </c>
      <c r="AS13" s="17"/>
      <c r="AT13" s="17">
        <v>0.16019640059926299</v>
      </c>
      <c r="AU13" s="17">
        <v>0.14570688964644901</v>
      </c>
      <c r="AV13" s="17">
        <v>0.117248421679282</v>
      </c>
      <c r="AW13" s="17">
        <v>9.8717012343770297E-2</v>
      </c>
      <c r="AX13" s="17">
        <v>0.165652300616665</v>
      </c>
      <c r="AY13" s="17">
        <v>0.12260486519380399</v>
      </c>
    </row>
    <row r="14" spans="2:51" x14ac:dyDescent="0.35">
      <c r="B14" s="18" t="s">
        <v>72</v>
      </c>
      <c r="C14" s="17">
        <v>3.5687543897653801E-2</v>
      </c>
      <c r="D14" s="17">
        <v>3.0991080886327099E-2</v>
      </c>
      <c r="E14" s="17">
        <v>4.0232693643965499E-2</v>
      </c>
      <c r="F14" s="17"/>
      <c r="G14" s="17">
        <v>3.1161333406055501E-2</v>
      </c>
      <c r="H14" s="17">
        <v>5.4101105336542603E-2</v>
      </c>
      <c r="I14" s="17">
        <v>3.4958052510739801E-2</v>
      </c>
      <c r="J14" s="17">
        <v>4.2216229557239103E-2</v>
      </c>
      <c r="K14" s="17">
        <v>0</v>
      </c>
      <c r="L14" s="17">
        <v>4.69509304331849E-2</v>
      </c>
      <c r="M14" s="17"/>
      <c r="N14" s="17">
        <v>2.56674906563749E-2</v>
      </c>
      <c r="O14" s="17">
        <v>2.8353693073840499E-2</v>
      </c>
      <c r="P14" s="17">
        <v>3.0475783581813399E-2</v>
      </c>
      <c r="Q14" s="17">
        <v>5.3763448618239403E-2</v>
      </c>
      <c r="R14" s="17"/>
      <c r="S14" s="17">
        <v>4.0278226463241099E-2</v>
      </c>
      <c r="T14" s="17">
        <v>1.2204911545425599E-2</v>
      </c>
      <c r="U14" s="17">
        <v>7.2150896248642196E-2</v>
      </c>
      <c r="V14" s="17">
        <v>3.5093980260240999E-2</v>
      </c>
      <c r="W14" s="17">
        <v>1.5706369689538899E-2</v>
      </c>
      <c r="X14" s="17">
        <v>2.6318527753221702E-2</v>
      </c>
      <c r="Y14" s="17">
        <v>7.0479345954354802E-2</v>
      </c>
      <c r="Z14" s="17">
        <v>6.0390489224621598E-2</v>
      </c>
      <c r="AA14" s="17">
        <v>3.9978899746358397E-2</v>
      </c>
      <c r="AB14" s="17">
        <v>1.6265856449988101E-2</v>
      </c>
      <c r="AC14" s="17">
        <v>0</v>
      </c>
      <c r="AD14" s="17">
        <v>7.5257271158607003E-2</v>
      </c>
      <c r="AE14" s="17"/>
      <c r="AF14" s="17">
        <v>1.54847613467438E-2</v>
      </c>
      <c r="AG14" s="17">
        <v>4.3238361912492501E-2</v>
      </c>
      <c r="AH14" s="17">
        <v>5.6950078001882398E-2</v>
      </c>
      <c r="AI14" s="17"/>
      <c r="AJ14" s="17">
        <v>2.0436100129876001E-2</v>
      </c>
      <c r="AK14" s="17">
        <v>3.02550207852204E-2</v>
      </c>
      <c r="AL14" s="17">
        <v>4.2781200789883497E-2</v>
      </c>
      <c r="AM14" s="17">
        <v>0</v>
      </c>
      <c r="AN14" s="17">
        <v>8.0140431524732103E-2</v>
      </c>
      <c r="AO14" s="17"/>
      <c r="AP14" s="17">
        <v>1.5199378452203101E-2</v>
      </c>
      <c r="AQ14" s="17">
        <v>3.5945681545486899E-2</v>
      </c>
      <c r="AR14" s="17">
        <v>2.7315600684768699E-2</v>
      </c>
      <c r="AS14" s="17"/>
      <c r="AT14" s="17">
        <v>3.10609306365087E-2</v>
      </c>
      <c r="AU14" s="17">
        <v>1.92925660379876E-2</v>
      </c>
      <c r="AV14" s="17">
        <v>3.9643029556386801E-2</v>
      </c>
      <c r="AW14" s="17">
        <v>0.10641802500597</v>
      </c>
      <c r="AX14" s="17">
        <v>3.0245721740135501E-2</v>
      </c>
      <c r="AY14" s="17">
        <v>4.2515947753772099E-2</v>
      </c>
    </row>
    <row r="15" spans="2:51" x14ac:dyDescent="0.35">
      <c r="B15" s="31" t="s">
        <v>387</v>
      </c>
      <c r="C15" s="20">
        <v>0.40809113986231299</v>
      </c>
      <c r="D15" s="20">
        <v>0.40739053924940899</v>
      </c>
      <c r="E15" s="20">
        <v>0.40876916813387199</v>
      </c>
      <c r="F15" s="20"/>
      <c r="G15" s="20">
        <v>0.45981731714950203</v>
      </c>
      <c r="H15" s="20">
        <v>0.42191302014800203</v>
      </c>
      <c r="I15" s="20">
        <v>0.38160047543925801</v>
      </c>
      <c r="J15" s="20">
        <v>0.389784402389661</v>
      </c>
      <c r="K15" s="20">
        <v>0.39712215032210502</v>
      </c>
      <c r="L15" s="20">
        <v>0.40791547149712698</v>
      </c>
      <c r="M15" s="20"/>
      <c r="N15" s="20">
        <v>0.35599276361884702</v>
      </c>
      <c r="O15" s="20">
        <v>0.492724284665988</v>
      </c>
      <c r="P15" s="20">
        <v>0.42862052659926098</v>
      </c>
      <c r="Q15" s="20">
        <v>0.37116931698245897</v>
      </c>
      <c r="R15" s="20"/>
      <c r="S15" s="20">
        <v>0.43409574158085401</v>
      </c>
      <c r="T15" s="20">
        <v>0.39204557265497703</v>
      </c>
      <c r="U15" s="20">
        <v>0.39003505728423699</v>
      </c>
      <c r="V15" s="20">
        <v>0.32141574147670499</v>
      </c>
      <c r="W15" s="20">
        <v>0.48266712252361998</v>
      </c>
      <c r="X15" s="20">
        <v>0.34823614866382602</v>
      </c>
      <c r="Y15" s="20">
        <v>0.37644621301978698</v>
      </c>
      <c r="Z15" s="20">
        <v>0.40494235978611298</v>
      </c>
      <c r="AA15" s="20">
        <v>0.446816583608247</v>
      </c>
      <c r="AB15" s="20">
        <v>0.36672875937649102</v>
      </c>
      <c r="AC15" s="20">
        <v>0.60549798100527197</v>
      </c>
      <c r="AD15" s="20">
        <v>0.31405953867921499</v>
      </c>
      <c r="AE15" s="20"/>
      <c r="AF15" s="20">
        <v>0.433818730156944</v>
      </c>
      <c r="AG15" s="20">
        <v>0.38285405446669202</v>
      </c>
      <c r="AH15" s="20">
        <v>0.37173257407440702</v>
      </c>
      <c r="AI15" s="20"/>
      <c r="AJ15" s="20">
        <v>0.40472531778677501</v>
      </c>
      <c r="AK15" s="20">
        <v>0.40817107211551101</v>
      </c>
      <c r="AL15" s="20">
        <v>0.46718221080495598</v>
      </c>
      <c r="AM15" s="20">
        <v>0.50815203083133398</v>
      </c>
      <c r="AN15" s="20">
        <v>0.37158605061093197</v>
      </c>
      <c r="AO15" s="20"/>
      <c r="AP15" s="20">
        <v>0.451965720399788</v>
      </c>
      <c r="AQ15" s="20">
        <v>0.43271507487666899</v>
      </c>
      <c r="AR15" s="20">
        <v>0.38076234458428099</v>
      </c>
      <c r="AS15" s="20"/>
      <c r="AT15" s="20">
        <v>0.36890091294902999</v>
      </c>
      <c r="AU15" s="20">
        <v>0.39693063610457002</v>
      </c>
      <c r="AV15" s="20">
        <v>0.43243267762855198</v>
      </c>
      <c r="AW15" s="20">
        <v>0.44805312326713398</v>
      </c>
      <c r="AX15" s="20">
        <v>0.410946890916425</v>
      </c>
      <c r="AY15" s="20">
        <v>0.64824005701275</v>
      </c>
    </row>
    <row r="16" spans="2:51" x14ac:dyDescent="0.35">
      <c r="B16" s="18" t="s">
        <v>388</v>
      </c>
      <c r="C16" s="20">
        <v>0.29138091140535499</v>
      </c>
      <c r="D16" s="20">
        <v>0.28815118103099802</v>
      </c>
      <c r="E16" s="20">
        <v>0.29450658452494799</v>
      </c>
      <c r="F16" s="20"/>
      <c r="G16" s="20">
        <v>0.29621530381910099</v>
      </c>
      <c r="H16" s="20">
        <v>0.25607086005630503</v>
      </c>
      <c r="I16" s="20">
        <v>0.34373620338112199</v>
      </c>
      <c r="J16" s="20">
        <v>0.28622701070538797</v>
      </c>
      <c r="K16" s="20">
        <v>0.31784265908458498</v>
      </c>
      <c r="L16" s="20">
        <v>0.2498501684303</v>
      </c>
      <c r="M16" s="20"/>
      <c r="N16" s="20">
        <v>0.34156530694187698</v>
      </c>
      <c r="O16" s="20">
        <v>0.27469300534012198</v>
      </c>
      <c r="P16" s="20">
        <v>0.24513408010413401</v>
      </c>
      <c r="Q16" s="20">
        <v>0.29228882094347602</v>
      </c>
      <c r="R16" s="20"/>
      <c r="S16" s="20">
        <v>0.24737341349528499</v>
      </c>
      <c r="T16" s="20">
        <v>0.36857590319588301</v>
      </c>
      <c r="U16" s="20">
        <v>0.32266344156514498</v>
      </c>
      <c r="V16" s="20">
        <v>0.37333360621252598</v>
      </c>
      <c r="W16" s="20">
        <v>0.208615094982111</v>
      </c>
      <c r="X16" s="20">
        <v>0.353703976412441</v>
      </c>
      <c r="Y16" s="20">
        <v>0.26292000088129502</v>
      </c>
      <c r="Z16" s="20">
        <v>0.275120441080971</v>
      </c>
      <c r="AA16" s="20">
        <v>0.21711340936826501</v>
      </c>
      <c r="AB16" s="20">
        <v>0.35918729458135701</v>
      </c>
      <c r="AC16" s="20">
        <v>0.202932965343781</v>
      </c>
      <c r="AD16" s="20">
        <v>0.24141257959571299</v>
      </c>
      <c r="AE16" s="20"/>
      <c r="AF16" s="20">
        <v>0.27231490817093101</v>
      </c>
      <c r="AG16" s="20">
        <v>0.292228530792085</v>
      </c>
      <c r="AH16" s="20">
        <v>0.35348184192465998</v>
      </c>
      <c r="AI16" s="20"/>
      <c r="AJ16" s="20">
        <v>0.29809634742352698</v>
      </c>
      <c r="AK16" s="20">
        <v>0.25377190649742498</v>
      </c>
      <c r="AL16" s="20">
        <v>0.27350829954535499</v>
      </c>
      <c r="AM16" s="20">
        <v>0.35523611981942299</v>
      </c>
      <c r="AN16" s="20">
        <v>0.33693576537858699</v>
      </c>
      <c r="AO16" s="20"/>
      <c r="AP16" s="20">
        <v>0.24895387098538199</v>
      </c>
      <c r="AQ16" s="20">
        <v>0.24360169528793699</v>
      </c>
      <c r="AR16" s="20">
        <v>0.299181299960112</v>
      </c>
      <c r="AS16" s="20"/>
      <c r="AT16" s="20">
        <v>0.29538004799760798</v>
      </c>
      <c r="AU16" s="20">
        <v>0.31411595292637101</v>
      </c>
      <c r="AV16" s="20">
        <v>0.33024235965798499</v>
      </c>
      <c r="AW16" s="20">
        <v>0.19113546582268701</v>
      </c>
      <c r="AX16" s="20">
        <v>0.29293467017526698</v>
      </c>
      <c r="AY16" s="20">
        <v>0.26143966560211102</v>
      </c>
    </row>
    <row r="17" spans="2:51" x14ac:dyDescent="0.35">
      <c r="B17" s="18" t="s">
        <v>86</v>
      </c>
      <c r="C17" s="21">
        <v>0.116710228456958</v>
      </c>
      <c r="D17" s="21">
        <v>0.11923935821841</v>
      </c>
      <c r="E17" s="21">
        <v>0.114262583608924</v>
      </c>
      <c r="F17" s="21"/>
      <c r="G17" s="21">
        <v>0.1636020133304</v>
      </c>
      <c r="H17" s="21">
        <v>0.165842160091697</v>
      </c>
      <c r="I17" s="21">
        <v>3.7864272058136E-2</v>
      </c>
      <c r="J17" s="21">
        <v>0.103557391684273</v>
      </c>
      <c r="K17" s="21">
        <v>7.9279491237520205E-2</v>
      </c>
      <c r="L17" s="21">
        <v>0.15806530306682701</v>
      </c>
      <c r="M17" s="21"/>
      <c r="N17" s="21">
        <v>1.44274566769702E-2</v>
      </c>
      <c r="O17" s="21">
        <v>0.218031279325866</v>
      </c>
      <c r="P17" s="21">
        <v>0.18348644649512699</v>
      </c>
      <c r="Q17" s="21">
        <v>7.88804960389827E-2</v>
      </c>
      <c r="R17" s="21"/>
      <c r="S17" s="21">
        <v>0.18672232808556899</v>
      </c>
      <c r="T17" s="21">
        <v>2.34696694590939E-2</v>
      </c>
      <c r="U17" s="21">
        <v>6.7371615719092198E-2</v>
      </c>
      <c r="V17" s="21">
        <v>-5.1917864735821002E-2</v>
      </c>
      <c r="W17" s="21">
        <v>0.27405202754150998</v>
      </c>
      <c r="X17" s="21">
        <v>-5.4678277486148201E-3</v>
      </c>
      <c r="Y17" s="21">
        <v>0.113526212138493</v>
      </c>
      <c r="Z17" s="21">
        <v>0.12982191870514201</v>
      </c>
      <c r="AA17" s="21">
        <v>0.22970317423998199</v>
      </c>
      <c r="AB17" s="21">
        <v>7.5414647951337899E-3</v>
      </c>
      <c r="AC17" s="21">
        <v>0.402565015661491</v>
      </c>
      <c r="AD17" s="21">
        <v>7.2646959083502397E-2</v>
      </c>
      <c r="AE17" s="21"/>
      <c r="AF17" s="21">
        <v>0.16150382198601301</v>
      </c>
      <c r="AG17" s="21">
        <v>9.0625523674607605E-2</v>
      </c>
      <c r="AH17" s="21">
        <v>1.8250732149747501E-2</v>
      </c>
      <c r="AI17" s="21"/>
      <c r="AJ17" s="21">
        <v>0.106628970363248</v>
      </c>
      <c r="AK17" s="21">
        <v>0.154399165618086</v>
      </c>
      <c r="AL17" s="21">
        <v>0.19367391125960101</v>
      </c>
      <c r="AM17" s="21">
        <v>0.15291591101191099</v>
      </c>
      <c r="AN17" s="21">
        <v>3.4650285232344702E-2</v>
      </c>
      <c r="AO17" s="21"/>
      <c r="AP17" s="21">
        <v>0.203011849414406</v>
      </c>
      <c r="AQ17" s="21">
        <v>0.18911337958873201</v>
      </c>
      <c r="AR17" s="21">
        <v>8.1581044624169402E-2</v>
      </c>
      <c r="AS17" s="21"/>
      <c r="AT17" s="21">
        <v>7.3520864951422099E-2</v>
      </c>
      <c r="AU17" s="21">
        <v>8.2814683178198595E-2</v>
      </c>
      <c r="AV17" s="21">
        <v>0.102190317970567</v>
      </c>
      <c r="AW17" s="21">
        <v>0.256917657444446</v>
      </c>
      <c r="AX17" s="21">
        <v>0.118012220741158</v>
      </c>
      <c r="AY17" s="21">
        <v>0.38680039141063899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564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2.9469956410827999E-2</v>
      </c>
      <c r="D9" s="17">
        <v>3.07634063286507E-2</v>
      </c>
      <c r="E9" s="17">
        <v>2.8218179583952101E-2</v>
      </c>
      <c r="F9" s="17"/>
      <c r="G9" s="17">
        <v>0.107878021701855</v>
      </c>
      <c r="H9" s="17">
        <v>3.66041591766047E-2</v>
      </c>
      <c r="I9" s="17">
        <v>2.7360161001942E-2</v>
      </c>
      <c r="J9" s="17">
        <v>8.6004558268034294E-3</v>
      </c>
      <c r="K9" s="17">
        <v>0</v>
      </c>
      <c r="L9" s="17">
        <v>8.1424267848605805E-3</v>
      </c>
      <c r="M9" s="17"/>
      <c r="N9" s="17">
        <v>3.72942255106503E-2</v>
      </c>
      <c r="O9" s="17">
        <v>1.77543952727073E-2</v>
      </c>
      <c r="P9" s="17">
        <v>4.9238958288703803E-2</v>
      </c>
      <c r="Q9" s="17">
        <v>1.28507590440247E-2</v>
      </c>
      <c r="R9" s="17"/>
      <c r="S9" s="17">
        <v>3.2889922429532398E-2</v>
      </c>
      <c r="T9" s="17">
        <v>1.33568835985814E-2</v>
      </c>
      <c r="U9" s="17">
        <v>4.4687435354804697E-2</v>
      </c>
      <c r="V9" s="17">
        <v>1.9456435979420001E-2</v>
      </c>
      <c r="W9" s="17">
        <v>3.7212142385515498E-2</v>
      </c>
      <c r="X9" s="17">
        <v>5.3105276996500403E-2</v>
      </c>
      <c r="Y9" s="17">
        <v>1.8225271951309401E-2</v>
      </c>
      <c r="Z9" s="17">
        <v>0</v>
      </c>
      <c r="AA9" s="17">
        <v>6.9562945874160995E-2</v>
      </c>
      <c r="AB9" s="17">
        <v>1.47189869096393E-2</v>
      </c>
      <c r="AC9" s="17">
        <v>0</v>
      </c>
      <c r="AD9" s="17">
        <v>0</v>
      </c>
      <c r="AE9" s="17"/>
      <c r="AF9" s="17">
        <v>2.3424876405875799E-2</v>
      </c>
      <c r="AG9" s="17">
        <v>3.4094444508347699E-2</v>
      </c>
      <c r="AH9" s="17">
        <v>1.1264228944688599E-2</v>
      </c>
      <c r="AI9" s="17"/>
      <c r="AJ9" s="17">
        <v>1.73562750193498E-2</v>
      </c>
      <c r="AK9" s="17">
        <v>4.7747091195566499E-2</v>
      </c>
      <c r="AL9" s="17">
        <v>2.2309553253002601E-2</v>
      </c>
      <c r="AM9" s="17">
        <v>0.22106662114349701</v>
      </c>
      <c r="AN9" s="17">
        <v>1.3455788063137601E-2</v>
      </c>
      <c r="AO9" s="17"/>
      <c r="AP9" s="17">
        <v>2.2698618678228099E-2</v>
      </c>
      <c r="AQ9" s="17">
        <v>4.4701492831114097E-2</v>
      </c>
      <c r="AR9" s="17">
        <v>2.5606951845387901E-2</v>
      </c>
      <c r="AS9" s="17"/>
      <c r="AT9" s="17">
        <v>2.19749500836155E-2</v>
      </c>
      <c r="AU9" s="17">
        <v>2.6774655225516902E-2</v>
      </c>
      <c r="AV9" s="17">
        <v>4.6987104173625498E-2</v>
      </c>
      <c r="AW9" s="17">
        <v>1.54887249157428E-2</v>
      </c>
      <c r="AX9" s="17">
        <v>4.4539815048595097E-2</v>
      </c>
      <c r="AY9" s="17">
        <v>3.8667485714314102E-2</v>
      </c>
    </row>
    <row r="10" spans="2:51" x14ac:dyDescent="0.35">
      <c r="B10" s="18" t="s">
        <v>383</v>
      </c>
      <c r="C10" s="17">
        <v>0.172877013000027</v>
      </c>
      <c r="D10" s="17">
        <v>0.19161166420918299</v>
      </c>
      <c r="E10" s="17">
        <v>0.15474596523383199</v>
      </c>
      <c r="F10" s="17"/>
      <c r="G10" s="17">
        <v>0.164789712445708</v>
      </c>
      <c r="H10" s="17">
        <v>0.27714730700387702</v>
      </c>
      <c r="I10" s="17">
        <v>0.16436086298795199</v>
      </c>
      <c r="J10" s="17">
        <v>0.15000818984726499</v>
      </c>
      <c r="K10" s="17">
        <v>9.7243033622755701E-2</v>
      </c>
      <c r="L10" s="17">
        <v>0.17283943178927599</v>
      </c>
      <c r="M10" s="17"/>
      <c r="N10" s="17">
        <v>0.20335349087710999</v>
      </c>
      <c r="O10" s="17">
        <v>0.15377677553309099</v>
      </c>
      <c r="P10" s="17">
        <v>0.16341185581967699</v>
      </c>
      <c r="Q10" s="17">
        <v>0.16457090910207001</v>
      </c>
      <c r="R10" s="17"/>
      <c r="S10" s="17">
        <v>0.131265923678659</v>
      </c>
      <c r="T10" s="17">
        <v>0.17836664702770999</v>
      </c>
      <c r="U10" s="17">
        <v>5.7424608115531697E-2</v>
      </c>
      <c r="V10" s="17">
        <v>4.3101841732833698E-2</v>
      </c>
      <c r="W10" s="17">
        <v>0.23240960693281901</v>
      </c>
      <c r="X10" s="17">
        <v>0.22755016998720401</v>
      </c>
      <c r="Y10" s="17">
        <v>0.23594043319886199</v>
      </c>
      <c r="Z10" s="17">
        <v>0.20760035493467799</v>
      </c>
      <c r="AA10" s="17">
        <v>0.2283015371788</v>
      </c>
      <c r="AB10" s="17">
        <v>0.19665939361467799</v>
      </c>
      <c r="AC10" s="17">
        <v>0.14194022139281801</v>
      </c>
      <c r="AD10" s="17">
        <v>0.23524424865270499</v>
      </c>
      <c r="AE10" s="17"/>
      <c r="AF10" s="17">
        <v>0.17134913671549301</v>
      </c>
      <c r="AG10" s="17">
        <v>0.172170844348907</v>
      </c>
      <c r="AH10" s="17">
        <v>0.143846577780019</v>
      </c>
      <c r="AI10" s="17"/>
      <c r="AJ10" s="17">
        <v>0.169803001287512</v>
      </c>
      <c r="AK10" s="17">
        <v>0.184501265534635</v>
      </c>
      <c r="AL10" s="17">
        <v>0.107302034007455</v>
      </c>
      <c r="AM10" s="17">
        <v>0</v>
      </c>
      <c r="AN10" s="17">
        <v>0.111541787920586</v>
      </c>
      <c r="AO10" s="17"/>
      <c r="AP10" s="17">
        <v>0.20471054934701699</v>
      </c>
      <c r="AQ10" s="17">
        <v>0.180885180522041</v>
      </c>
      <c r="AR10" s="17">
        <v>0.15104911588137701</v>
      </c>
      <c r="AS10" s="17"/>
      <c r="AT10" s="17">
        <v>0.13026632892345</v>
      </c>
      <c r="AU10" s="17">
        <v>0.18875922850024099</v>
      </c>
      <c r="AV10" s="17">
        <v>0.18509136544243801</v>
      </c>
      <c r="AW10" s="17">
        <v>0.16007213259804001</v>
      </c>
      <c r="AX10" s="17">
        <v>0.21298768295819101</v>
      </c>
      <c r="AY10" s="17">
        <v>0.27008402589305103</v>
      </c>
    </row>
    <row r="11" spans="2:51" x14ac:dyDescent="0.35">
      <c r="B11" s="18" t="s">
        <v>384</v>
      </c>
      <c r="C11" s="17">
        <v>0.27552239636953002</v>
      </c>
      <c r="D11" s="17">
        <v>0.29628470800138201</v>
      </c>
      <c r="E11" s="17">
        <v>0.25542901647517902</v>
      </c>
      <c r="F11" s="17"/>
      <c r="G11" s="17">
        <v>0.28105465149537301</v>
      </c>
      <c r="H11" s="17">
        <v>0.201430057602628</v>
      </c>
      <c r="I11" s="17">
        <v>0.29814935670023202</v>
      </c>
      <c r="J11" s="17">
        <v>0.27944142766769098</v>
      </c>
      <c r="K11" s="17">
        <v>0.30121805180466799</v>
      </c>
      <c r="L11" s="17">
        <v>0.29523478578323797</v>
      </c>
      <c r="M11" s="17"/>
      <c r="N11" s="17">
        <v>0.30094845520038799</v>
      </c>
      <c r="O11" s="17">
        <v>0.186570112671997</v>
      </c>
      <c r="P11" s="17">
        <v>0.30326029211954297</v>
      </c>
      <c r="Q11" s="17">
        <v>0.30817594150613598</v>
      </c>
      <c r="R11" s="17"/>
      <c r="S11" s="17">
        <v>0.36457609528930501</v>
      </c>
      <c r="T11" s="17">
        <v>0.22904376979944499</v>
      </c>
      <c r="U11" s="17">
        <v>0.30853077050762501</v>
      </c>
      <c r="V11" s="17">
        <v>0.356989504463603</v>
      </c>
      <c r="W11" s="17">
        <v>0.256094239314901</v>
      </c>
      <c r="X11" s="17">
        <v>0.215712706991673</v>
      </c>
      <c r="Y11" s="17">
        <v>0.20079928782102099</v>
      </c>
      <c r="Z11" s="17">
        <v>0.32364931107091299</v>
      </c>
      <c r="AA11" s="17">
        <v>0.22015848820289399</v>
      </c>
      <c r="AB11" s="17">
        <v>0.30223145807198398</v>
      </c>
      <c r="AC11" s="17">
        <v>0.22436973779060501</v>
      </c>
      <c r="AD11" s="17">
        <v>0.29729695983127602</v>
      </c>
      <c r="AE11" s="17"/>
      <c r="AF11" s="17">
        <v>0.28242897235146103</v>
      </c>
      <c r="AG11" s="17">
        <v>0.256374978871936</v>
      </c>
      <c r="AH11" s="17">
        <v>0.276050190890966</v>
      </c>
      <c r="AI11" s="17"/>
      <c r="AJ11" s="17">
        <v>0.28276832897541299</v>
      </c>
      <c r="AK11" s="17">
        <v>0.28394816007319401</v>
      </c>
      <c r="AL11" s="17">
        <v>0.41154153401736299</v>
      </c>
      <c r="AM11" s="17">
        <v>0.27364616342797199</v>
      </c>
      <c r="AN11" s="17">
        <v>0.23752235419104001</v>
      </c>
      <c r="AO11" s="17"/>
      <c r="AP11" s="17">
        <v>0.26954196005977099</v>
      </c>
      <c r="AQ11" s="17">
        <v>0.27515524046946099</v>
      </c>
      <c r="AR11" s="17">
        <v>0.32429660013065098</v>
      </c>
      <c r="AS11" s="17"/>
      <c r="AT11" s="17">
        <v>0.29079680619816201</v>
      </c>
      <c r="AU11" s="17">
        <v>0.23591782952339199</v>
      </c>
      <c r="AV11" s="17">
        <v>0.35966713695287</v>
      </c>
      <c r="AW11" s="17">
        <v>0.28491087399570902</v>
      </c>
      <c r="AX11" s="17">
        <v>0.26244122239296402</v>
      </c>
      <c r="AY11" s="17">
        <v>0.25062822597991102</v>
      </c>
    </row>
    <row r="12" spans="2:51" x14ac:dyDescent="0.35">
      <c r="B12" s="18" t="s">
        <v>385</v>
      </c>
      <c r="C12" s="17">
        <v>0.23122724658000901</v>
      </c>
      <c r="D12" s="17">
        <v>0.22073980357968701</v>
      </c>
      <c r="E12" s="17">
        <v>0.24137679929178699</v>
      </c>
      <c r="F12" s="17"/>
      <c r="G12" s="17">
        <v>0.24827465505592999</v>
      </c>
      <c r="H12" s="17">
        <v>0.244712939958389</v>
      </c>
      <c r="I12" s="17">
        <v>0.20737957515423699</v>
      </c>
      <c r="J12" s="17">
        <v>0.19612344149448999</v>
      </c>
      <c r="K12" s="17">
        <v>0.26453166142909701</v>
      </c>
      <c r="L12" s="17">
        <v>0.233307331488248</v>
      </c>
      <c r="M12" s="17"/>
      <c r="N12" s="17">
        <v>0.178663234022649</v>
      </c>
      <c r="O12" s="17">
        <v>0.31451089478955402</v>
      </c>
      <c r="P12" s="17">
        <v>0.21591358581933101</v>
      </c>
      <c r="Q12" s="17">
        <v>0.229199107113888</v>
      </c>
      <c r="R12" s="17"/>
      <c r="S12" s="17">
        <v>0.22628423745949899</v>
      </c>
      <c r="T12" s="17">
        <v>0.24152369708656601</v>
      </c>
      <c r="U12" s="17">
        <v>0.24431458365429601</v>
      </c>
      <c r="V12" s="17">
        <v>0.28063885638441299</v>
      </c>
      <c r="W12" s="17">
        <v>0.172486939976635</v>
      </c>
      <c r="X12" s="17">
        <v>0.12775533889066401</v>
      </c>
      <c r="Y12" s="17">
        <v>0.248046820793829</v>
      </c>
      <c r="Z12" s="17">
        <v>0.18337208427061</v>
      </c>
      <c r="AA12" s="17">
        <v>0.28273715498315799</v>
      </c>
      <c r="AB12" s="17">
        <v>0.19491639088450299</v>
      </c>
      <c r="AC12" s="17">
        <v>0.37510159527769699</v>
      </c>
      <c r="AD12" s="17">
        <v>0.230148462273597</v>
      </c>
      <c r="AE12" s="17"/>
      <c r="AF12" s="17">
        <v>0.21955332893467999</v>
      </c>
      <c r="AG12" s="17">
        <v>0.265082647367959</v>
      </c>
      <c r="AH12" s="17">
        <v>0.175438301239913</v>
      </c>
      <c r="AI12" s="17"/>
      <c r="AJ12" s="17">
        <v>0.221707553646843</v>
      </c>
      <c r="AK12" s="17">
        <v>0.26842470895429699</v>
      </c>
      <c r="AL12" s="17">
        <v>0.166958356324724</v>
      </c>
      <c r="AM12" s="17">
        <v>0.21820180574069301</v>
      </c>
      <c r="AN12" s="17">
        <v>0.219424592974757</v>
      </c>
      <c r="AO12" s="17"/>
      <c r="AP12" s="17">
        <v>0.25904219961722103</v>
      </c>
      <c r="AQ12" s="17">
        <v>0.229236349786067</v>
      </c>
      <c r="AR12" s="17">
        <v>0.25926249180607303</v>
      </c>
      <c r="AS12" s="17"/>
      <c r="AT12" s="17">
        <v>0.238112376413152</v>
      </c>
      <c r="AU12" s="17">
        <v>0.24803742154474501</v>
      </c>
      <c r="AV12" s="17">
        <v>0.21104601190029801</v>
      </c>
      <c r="AW12" s="17">
        <v>0.216151888708003</v>
      </c>
      <c r="AX12" s="17">
        <v>0.22426131970203</v>
      </c>
      <c r="AY12" s="17">
        <v>0.12503574408370599</v>
      </c>
    </row>
    <row r="13" spans="2:51" x14ac:dyDescent="0.35">
      <c r="B13" s="18" t="s">
        <v>386</v>
      </c>
      <c r="C13" s="17">
        <v>0.25385812151562098</v>
      </c>
      <c r="D13" s="17">
        <v>0.226311387046541</v>
      </c>
      <c r="E13" s="17">
        <v>0.28051733992783801</v>
      </c>
      <c r="F13" s="17"/>
      <c r="G13" s="17">
        <v>0.165267437068085</v>
      </c>
      <c r="H13" s="17">
        <v>0.18677670236278399</v>
      </c>
      <c r="I13" s="17">
        <v>0.26925632253146597</v>
      </c>
      <c r="J13" s="17">
        <v>0.30573802670182298</v>
      </c>
      <c r="K13" s="17">
        <v>0.32821336375543098</v>
      </c>
      <c r="L13" s="17">
        <v>0.25981369830638501</v>
      </c>
      <c r="M13" s="17"/>
      <c r="N13" s="17">
        <v>0.259822741966177</v>
      </c>
      <c r="O13" s="17">
        <v>0.304912902911192</v>
      </c>
      <c r="P13" s="17">
        <v>0.22422542326026401</v>
      </c>
      <c r="Q13" s="17">
        <v>0.22567548709128199</v>
      </c>
      <c r="R13" s="17"/>
      <c r="S13" s="17">
        <v>0.192722110606771</v>
      </c>
      <c r="T13" s="17">
        <v>0.31352005603727301</v>
      </c>
      <c r="U13" s="17">
        <v>0.28763938721745802</v>
      </c>
      <c r="V13" s="17">
        <v>0.23072303614277501</v>
      </c>
      <c r="W13" s="17">
        <v>0.25292000878781201</v>
      </c>
      <c r="X13" s="17">
        <v>0.34955797938073702</v>
      </c>
      <c r="Y13" s="17">
        <v>0.24722455500509599</v>
      </c>
      <c r="Z13" s="17">
        <v>0.25585271599165899</v>
      </c>
      <c r="AA13" s="17">
        <v>0.18643218000917799</v>
      </c>
      <c r="AB13" s="17">
        <v>0.27520791406920703</v>
      </c>
      <c r="AC13" s="17">
        <v>0.25858844553888</v>
      </c>
      <c r="AD13" s="17">
        <v>0.16205305808381501</v>
      </c>
      <c r="AE13" s="17"/>
      <c r="AF13" s="17">
        <v>0.28404968431836902</v>
      </c>
      <c r="AG13" s="17">
        <v>0.23388849763407199</v>
      </c>
      <c r="AH13" s="17">
        <v>0.32527677951129003</v>
      </c>
      <c r="AI13" s="17"/>
      <c r="AJ13" s="17">
        <v>0.28363374962451599</v>
      </c>
      <c r="AK13" s="17">
        <v>0.19578336206573599</v>
      </c>
      <c r="AL13" s="17">
        <v>0.226761941159312</v>
      </c>
      <c r="AM13" s="17">
        <v>0.28708540968783702</v>
      </c>
      <c r="AN13" s="17">
        <v>0.336390898988359</v>
      </c>
      <c r="AO13" s="17"/>
      <c r="AP13" s="17">
        <v>0.23668143199104799</v>
      </c>
      <c r="AQ13" s="17">
        <v>0.231472627036729</v>
      </c>
      <c r="AR13" s="17">
        <v>0.212469239651742</v>
      </c>
      <c r="AS13" s="17"/>
      <c r="AT13" s="17">
        <v>0.275337463709251</v>
      </c>
      <c r="AU13" s="17">
        <v>0.28746356001399498</v>
      </c>
      <c r="AV13" s="17">
        <v>0.15756535197438101</v>
      </c>
      <c r="AW13" s="17">
        <v>0.21780121725033899</v>
      </c>
      <c r="AX13" s="17">
        <v>0.23297568818704101</v>
      </c>
      <c r="AY13" s="17">
        <v>0.27306857057524497</v>
      </c>
    </row>
    <row r="14" spans="2:51" x14ac:dyDescent="0.35">
      <c r="B14" s="18" t="s">
        <v>72</v>
      </c>
      <c r="C14" s="17">
        <v>3.7045266123984497E-2</v>
      </c>
      <c r="D14" s="17">
        <v>3.42890308345562E-2</v>
      </c>
      <c r="E14" s="17">
        <v>3.9712699487412899E-2</v>
      </c>
      <c r="F14" s="17"/>
      <c r="G14" s="17">
        <v>3.2735522233049E-2</v>
      </c>
      <c r="H14" s="17">
        <v>5.3328833895717201E-2</v>
      </c>
      <c r="I14" s="17">
        <v>3.34937216241699E-2</v>
      </c>
      <c r="J14" s="17">
        <v>6.0088458461927598E-2</v>
      </c>
      <c r="K14" s="17">
        <v>8.7938893880481293E-3</v>
      </c>
      <c r="L14" s="17">
        <v>3.0662325847993301E-2</v>
      </c>
      <c r="M14" s="17"/>
      <c r="N14" s="17">
        <v>1.9917852423025802E-2</v>
      </c>
      <c r="O14" s="17">
        <v>2.2474918821459099E-2</v>
      </c>
      <c r="P14" s="17">
        <v>4.3949884692480803E-2</v>
      </c>
      <c r="Q14" s="17">
        <v>5.9527796142599801E-2</v>
      </c>
      <c r="R14" s="17"/>
      <c r="S14" s="17">
        <v>5.2261710536234497E-2</v>
      </c>
      <c r="T14" s="17">
        <v>2.41889464504257E-2</v>
      </c>
      <c r="U14" s="17">
        <v>5.7403215150284702E-2</v>
      </c>
      <c r="V14" s="17">
        <v>6.9090325296954594E-2</v>
      </c>
      <c r="W14" s="17">
        <v>4.8877062602317597E-2</v>
      </c>
      <c r="X14" s="17">
        <v>2.6318527753221702E-2</v>
      </c>
      <c r="Y14" s="17">
        <v>4.9763631229882498E-2</v>
      </c>
      <c r="Z14" s="17">
        <v>2.9525533732139599E-2</v>
      </c>
      <c r="AA14" s="17">
        <v>1.28076937518092E-2</v>
      </c>
      <c r="AB14" s="17">
        <v>1.6265856449988101E-2</v>
      </c>
      <c r="AC14" s="17">
        <v>0</v>
      </c>
      <c r="AD14" s="17">
        <v>7.5257271158607003E-2</v>
      </c>
      <c r="AE14" s="17"/>
      <c r="AF14" s="17">
        <v>1.91940012741212E-2</v>
      </c>
      <c r="AG14" s="17">
        <v>3.83885872687778E-2</v>
      </c>
      <c r="AH14" s="17">
        <v>6.8123921633123502E-2</v>
      </c>
      <c r="AI14" s="17"/>
      <c r="AJ14" s="17">
        <v>2.4731091446366101E-2</v>
      </c>
      <c r="AK14" s="17">
        <v>1.9595412176571798E-2</v>
      </c>
      <c r="AL14" s="17">
        <v>6.5126581238143702E-2</v>
      </c>
      <c r="AM14" s="17">
        <v>0</v>
      </c>
      <c r="AN14" s="17">
        <v>8.1664577862120294E-2</v>
      </c>
      <c r="AO14" s="17"/>
      <c r="AP14" s="17">
        <v>7.32524030671449E-3</v>
      </c>
      <c r="AQ14" s="17">
        <v>3.8549109354588003E-2</v>
      </c>
      <c r="AR14" s="17">
        <v>2.7315600684768699E-2</v>
      </c>
      <c r="AS14" s="17"/>
      <c r="AT14" s="17">
        <v>4.3512074672369401E-2</v>
      </c>
      <c r="AU14" s="17">
        <v>1.3047305192109599E-2</v>
      </c>
      <c r="AV14" s="17">
        <v>3.9643029556386801E-2</v>
      </c>
      <c r="AW14" s="17">
        <v>0.10557516253216701</v>
      </c>
      <c r="AX14" s="17">
        <v>2.2794271711179901E-2</v>
      </c>
      <c r="AY14" s="17">
        <v>4.2515947753772099E-2</v>
      </c>
    </row>
    <row r="15" spans="2:51" x14ac:dyDescent="0.35">
      <c r="B15" s="31" t="s">
        <v>387</v>
      </c>
      <c r="C15" s="20">
        <v>0.202346969410855</v>
      </c>
      <c r="D15" s="20">
        <v>0.22237507053783401</v>
      </c>
      <c r="E15" s="20">
        <v>0.182964144817784</v>
      </c>
      <c r="F15" s="20"/>
      <c r="G15" s="20">
        <v>0.27266773414756301</v>
      </c>
      <c r="H15" s="20">
        <v>0.313751466180481</v>
      </c>
      <c r="I15" s="20">
        <v>0.19172102398989399</v>
      </c>
      <c r="J15" s="20">
        <v>0.15860864567406899</v>
      </c>
      <c r="K15" s="20">
        <v>9.7243033622755701E-2</v>
      </c>
      <c r="L15" s="20">
        <v>0.18098185857413701</v>
      </c>
      <c r="M15" s="20"/>
      <c r="N15" s="20">
        <v>0.24064771638776</v>
      </c>
      <c r="O15" s="20">
        <v>0.17153117080579799</v>
      </c>
      <c r="P15" s="20">
        <v>0.21265081410838099</v>
      </c>
      <c r="Q15" s="20">
        <v>0.177421668146095</v>
      </c>
      <c r="R15" s="20"/>
      <c r="S15" s="20">
        <v>0.16415584610819101</v>
      </c>
      <c r="T15" s="20">
        <v>0.19172353062629099</v>
      </c>
      <c r="U15" s="20">
        <v>0.10211204347033601</v>
      </c>
      <c r="V15" s="20">
        <v>6.2558277712253696E-2</v>
      </c>
      <c r="W15" s="20">
        <v>0.26962174931833499</v>
      </c>
      <c r="X15" s="20">
        <v>0.28065544698370398</v>
      </c>
      <c r="Y15" s="20">
        <v>0.25416570515017101</v>
      </c>
      <c r="Z15" s="20">
        <v>0.20760035493467799</v>
      </c>
      <c r="AA15" s="20">
        <v>0.29786448305296098</v>
      </c>
      <c r="AB15" s="20">
        <v>0.21137838052431701</v>
      </c>
      <c r="AC15" s="20">
        <v>0.14194022139281801</v>
      </c>
      <c r="AD15" s="20">
        <v>0.23524424865270499</v>
      </c>
      <c r="AE15" s="20"/>
      <c r="AF15" s="20">
        <v>0.19477401312136899</v>
      </c>
      <c r="AG15" s="20">
        <v>0.20626528885725401</v>
      </c>
      <c r="AH15" s="20">
        <v>0.15511080672470801</v>
      </c>
      <c r="AI15" s="20"/>
      <c r="AJ15" s="20">
        <v>0.18715927630686199</v>
      </c>
      <c r="AK15" s="20">
        <v>0.232248356730201</v>
      </c>
      <c r="AL15" s="20">
        <v>0.12961158726045699</v>
      </c>
      <c r="AM15" s="20">
        <v>0.22106662114349701</v>
      </c>
      <c r="AN15" s="20">
        <v>0.124997575983724</v>
      </c>
      <c r="AO15" s="20"/>
      <c r="AP15" s="20">
        <v>0.227409168025245</v>
      </c>
      <c r="AQ15" s="20">
        <v>0.22558667335315499</v>
      </c>
      <c r="AR15" s="20">
        <v>0.17665606772676501</v>
      </c>
      <c r="AS15" s="20"/>
      <c r="AT15" s="20">
        <v>0.15224127900706599</v>
      </c>
      <c r="AU15" s="20">
        <v>0.21553388372575799</v>
      </c>
      <c r="AV15" s="20">
        <v>0.23207846961606299</v>
      </c>
      <c r="AW15" s="20">
        <v>0.175560857513783</v>
      </c>
      <c r="AX15" s="20">
        <v>0.25752749800678598</v>
      </c>
      <c r="AY15" s="20">
        <v>0.30875151160736503</v>
      </c>
    </row>
    <row r="16" spans="2:51" x14ac:dyDescent="0.35">
      <c r="B16" s="18" t="s">
        <v>388</v>
      </c>
      <c r="C16" s="20">
        <v>0.48508536809563002</v>
      </c>
      <c r="D16" s="20">
        <v>0.447051190626228</v>
      </c>
      <c r="E16" s="20">
        <v>0.52189413921962402</v>
      </c>
      <c r="F16" s="20"/>
      <c r="G16" s="20">
        <v>0.41354209212401499</v>
      </c>
      <c r="H16" s="20">
        <v>0.43148964232117298</v>
      </c>
      <c r="I16" s="20">
        <v>0.47663589768570402</v>
      </c>
      <c r="J16" s="20">
        <v>0.50186146819631305</v>
      </c>
      <c r="K16" s="20">
        <v>0.59274502518452798</v>
      </c>
      <c r="L16" s="20">
        <v>0.49312102979463202</v>
      </c>
      <c r="M16" s="20"/>
      <c r="N16" s="20">
        <v>0.43848597598882599</v>
      </c>
      <c r="O16" s="20">
        <v>0.61942379770074596</v>
      </c>
      <c r="P16" s="20">
        <v>0.44013900907959502</v>
      </c>
      <c r="Q16" s="20">
        <v>0.45487459420517001</v>
      </c>
      <c r="R16" s="20"/>
      <c r="S16" s="20">
        <v>0.41900634806627002</v>
      </c>
      <c r="T16" s="20">
        <v>0.55504375312383902</v>
      </c>
      <c r="U16" s="20">
        <v>0.531953970871754</v>
      </c>
      <c r="V16" s="20">
        <v>0.511361892527189</v>
      </c>
      <c r="W16" s="20">
        <v>0.42540694876444701</v>
      </c>
      <c r="X16" s="20">
        <v>0.477313318271401</v>
      </c>
      <c r="Y16" s="20">
        <v>0.495271375798925</v>
      </c>
      <c r="Z16" s="20">
        <v>0.43922480026226901</v>
      </c>
      <c r="AA16" s="20">
        <v>0.46916933499233598</v>
      </c>
      <c r="AB16" s="20">
        <v>0.47012430495371099</v>
      </c>
      <c r="AC16" s="20">
        <v>0.63369004081657698</v>
      </c>
      <c r="AD16" s="20">
        <v>0.39220152035741201</v>
      </c>
      <c r="AE16" s="20"/>
      <c r="AF16" s="20">
        <v>0.50360301325305001</v>
      </c>
      <c r="AG16" s="20">
        <v>0.49897114500203099</v>
      </c>
      <c r="AH16" s="20">
        <v>0.50071508075120297</v>
      </c>
      <c r="AI16" s="20"/>
      <c r="AJ16" s="20">
        <v>0.50534130327135895</v>
      </c>
      <c r="AK16" s="20">
        <v>0.46420807102003298</v>
      </c>
      <c r="AL16" s="20">
        <v>0.39372029748403597</v>
      </c>
      <c r="AM16" s="20">
        <v>0.50528721542853094</v>
      </c>
      <c r="AN16" s="20">
        <v>0.55581549196311597</v>
      </c>
      <c r="AO16" s="20"/>
      <c r="AP16" s="20">
        <v>0.49572363160826899</v>
      </c>
      <c r="AQ16" s="20">
        <v>0.46070897682279599</v>
      </c>
      <c r="AR16" s="20">
        <v>0.47173173145781599</v>
      </c>
      <c r="AS16" s="20"/>
      <c r="AT16" s="20">
        <v>0.51344984012240302</v>
      </c>
      <c r="AU16" s="20">
        <v>0.53550098155874004</v>
      </c>
      <c r="AV16" s="20">
        <v>0.36861136387468002</v>
      </c>
      <c r="AW16" s="20">
        <v>0.43395310595834102</v>
      </c>
      <c r="AX16" s="20">
        <v>0.45723700788907001</v>
      </c>
      <c r="AY16" s="20">
        <v>0.39810431465895102</v>
      </c>
    </row>
    <row r="17" spans="2:51" x14ac:dyDescent="0.35">
      <c r="B17" s="18" t="s">
        <v>86</v>
      </c>
      <c r="C17" s="21">
        <v>-0.28273839868477502</v>
      </c>
      <c r="D17" s="21">
        <v>-0.22467612008839499</v>
      </c>
      <c r="E17" s="21">
        <v>-0.33892999440184102</v>
      </c>
      <c r="F17" s="21"/>
      <c r="G17" s="21">
        <v>-0.14087435797645201</v>
      </c>
      <c r="H17" s="21">
        <v>-0.117738176140692</v>
      </c>
      <c r="I17" s="21">
        <v>-0.28491487369580898</v>
      </c>
      <c r="J17" s="21">
        <v>-0.34325282252224398</v>
      </c>
      <c r="K17" s="21">
        <v>-0.49550199156177299</v>
      </c>
      <c r="L17" s="21">
        <v>-0.312139171220496</v>
      </c>
      <c r="M17" s="21"/>
      <c r="N17" s="21">
        <v>-0.19783825960106599</v>
      </c>
      <c r="O17" s="21">
        <v>-0.44789262689494802</v>
      </c>
      <c r="P17" s="21">
        <v>-0.227488194971214</v>
      </c>
      <c r="Q17" s="21">
        <v>-0.27745292605907501</v>
      </c>
      <c r="R17" s="21"/>
      <c r="S17" s="21">
        <v>-0.25485050195807901</v>
      </c>
      <c r="T17" s="21">
        <v>-0.36332022249754797</v>
      </c>
      <c r="U17" s="21">
        <v>-0.42984192740141802</v>
      </c>
      <c r="V17" s="21">
        <v>-0.44880361481493503</v>
      </c>
      <c r="W17" s="21">
        <v>-0.15578519944611199</v>
      </c>
      <c r="X17" s="21">
        <v>-0.19665787128769699</v>
      </c>
      <c r="Y17" s="21">
        <v>-0.24110567064875399</v>
      </c>
      <c r="Z17" s="21">
        <v>-0.23162444532759099</v>
      </c>
      <c r="AA17" s="21">
        <v>-0.171304851939375</v>
      </c>
      <c r="AB17" s="21">
        <v>-0.25874592442939398</v>
      </c>
      <c r="AC17" s="21">
        <v>-0.491749819423759</v>
      </c>
      <c r="AD17" s="21">
        <v>-0.156957271704707</v>
      </c>
      <c r="AE17" s="21"/>
      <c r="AF17" s="21">
        <v>-0.30882900013168102</v>
      </c>
      <c r="AG17" s="21">
        <v>-0.29270585614477701</v>
      </c>
      <c r="AH17" s="21">
        <v>-0.34560427402649502</v>
      </c>
      <c r="AI17" s="21"/>
      <c r="AJ17" s="21">
        <v>-0.31818202696449599</v>
      </c>
      <c r="AK17" s="21">
        <v>-0.231959714289831</v>
      </c>
      <c r="AL17" s="21">
        <v>-0.26410871022357801</v>
      </c>
      <c r="AM17" s="21">
        <v>-0.28422059428503399</v>
      </c>
      <c r="AN17" s="21">
        <v>-0.43081791597939201</v>
      </c>
      <c r="AO17" s="21"/>
      <c r="AP17" s="21">
        <v>-0.26831446358302402</v>
      </c>
      <c r="AQ17" s="21">
        <v>-0.235122303469641</v>
      </c>
      <c r="AR17" s="21">
        <v>-0.29507566373105099</v>
      </c>
      <c r="AS17" s="21"/>
      <c r="AT17" s="21">
        <v>-0.361208561115338</v>
      </c>
      <c r="AU17" s="21">
        <v>-0.31996709783298299</v>
      </c>
      <c r="AV17" s="21">
        <v>-0.13653289425861601</v>
      </c>
      <c r="AW17" s="21">
        <v>-0.25839224844455899</v>
      </c>
      <c r="AX17" s="21">
        <v>-0.199709509882284</v>
      </c>
      <c r="AY17" s="21">
        <v>-8.9352803051586396E-2</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565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0.192512000431865</v>
      </c>
      <c r="D9" s="17">
        <v>0.17686045019479099</v>
      </c>
      <c r="E9" s="17">
        <v>0.20765928029286801</v>
      </c>
      <c r="F9" s="17"/>
      <c r="G9" s="17">
        <v>0.12976195322798201</v>
      </c>
      <c r="H9" s="17">
        <v>0.158472679763663</v>
      </c>
      <c r="I9" s="17">
        <v>0.20055202180582599</v>
      </c>
      <c r="J9" s="17">
        <v>0.18543482559301799</v>
      </c>
      <c r="K9" s="17">
        <v>0.16842542055589099</v>
      </c>
      <c r="L9" s="17">
        <v>0.29663273845238203</v>
      </c>
      <c r="M9" s="17"/>
      <c r="N9" s="17">
        <v>0.207844879259027</v>
      </c>
      <c r="O9" s="17">
        <v>0.18616290307908001</v>
      </c>
      <c r="P9" s="17">
        <v>0.179854777811914</v>
      </c>
      <c r="Q9" s="17">
        <v>0.19333003383655001</v>
      </c>
      <c r="R9" s="17"/>
      <c r="S9" s="17">
        <v>0.19105384457201599</v>
      </c>
      <c r="T9" s="17">
        <v>0.14805521946150199</v>
      </c>
      <c r="U9" s="17">
        <v>0.20951761825158899</v>
      </c>
      <c r="V9" s="17">
        <v>0.191978553459037</v>
      </c>
      <c r="W9" s="17">
        <v>0.18357430843859901</v>
      </c>
      <c r="X9" s="17">
        <v>0.141822158430461</v>
      </c>
      <c r="Y9" s="17">
        <v>0.20056452266734201</v>
      </c>
      <c r="Z9" s="17">
        <v>0.15147619174938401</v>
      </c>
      <c r="AA9" s="17">
        <v>0.265882758388165</v>
      </c>
      <c r="AB9" s="17">
        <v>0.20343108349243699</v>
      </c>
      <c r="AC9" s="17">
        <v>0.23570635794066</v>
      </c>
      <c r="AD9" s="17">
        <v>0.15267040291622899</v>
      </c>
      <c r="AE9" s="17"/>
      <c r="AF9" s="17">
        <v>0.20332576474570099</v>
      </c>
      <c r="AG9" s="17">
        <v>0.21956275607447501</v>
      </c>
      <c r="AH9" s="17">
        <v>0.14571072587516001</v>
      </c>
      <c r="AI9" s="17"/>
      <c r="AJ9" s="17">
        <v>0.200809604622225</v>
      </c>
      <c r="AK9" s="17">
        <v>0.20269790879840299</v>
      </c>
      <c r="AL9" s="17">
        <v>0.148377186714547</v>
      </c>
      <c r="AM9" s="17">
        <v>0.57630274096292</v>
      </c>
      <c r="AN9" s="17">
        <v>0.15472845222015</v>
      </c>
      <c r="AO9" s="17"/>
      <c r="AP9" s="17">
        <v>0.174755630245951</v>
      </c>
      <c r="AQ9" s="17">
        <v>0.20298973270336099</v>
      </c>
      <c r="AR9" s="17">
        <v>0.26568427466084699</v>
      </c>
      <c r="AS9" s="17"/>
      <c r="AT9" s="17">
        <v>0.19890454096989499</v>
      </c>
      <c r="AU9" s="17">
        <v>0.18419265164452001</v>
      </c>
      <c r="AV9" s="17">
        <v>0.20500268065376601</v>
      </c>
      <c r="AW9" s="17">
        <v>0.14897366981374999</v>
      </c>
      <c r="AX9" s="17">
        <v>0.22666140726422099</v>
      </c>
      <c r="AY9" s="17">
        <v>7.9127283029334999E-2</v>
      </c>
    </row>
    <row r="10" spans="2:51" x14ac:dyDescent="0.35">
      <c r="B10" s="18" t="s">
        <v>383</v>
      </c>
      <c r="C10" s="17">
        <v>0.42283916930925602</v>
      </c>
      <c r="D10" s="17">
        <v>0.42690709157233597</v>
      </c>
      <c r="E10" s="17">
        <v>0.41890230963476</v>
      </c>
      <c r="F10" s="17"/>
      <c r="G10" s="17">
        <v>0.35827496118552399</v>
      </c>
      <c r="H10" s="17">
        <v>0.39107262172586899</v>
      </c>
      <c r="I10" s="17">
        <v>0.46980825301143903</v>
      </c>
      <c r="J10" s="17">
        <v>0.45283191946811502</v>
      </c>
      <c r="K10" s="17">
        <v>0.43728506312794002</v>
      </c>
      <c r="L10" s="17">
        <v>0.415549509079019</v>
      </c>
      <c r="M10" s="17"/>
      <c r="N10" s="17">
        <v>0.45377136036522397</v>
      </c>
      <c r="O10" s="17">
        <v>0.42225800939421199</v>
      </c>
      <c r="P10" s="17">
        <v>0.40269077879288201</v>
      </c>
      <c r="Q10" s="17">
        <v>0.40741820746772101</v>
      </c>
      <c r="R10" s="17"/>
      <c r="S10" s="17">
        <v>0.344584712434226</v>
      </c>
      <c r="T10" s="17">
        <v>0.48455352797854101</v>
      </c>
      <c r="U10" s="17">
        <v>0.48675542644165898</v>
      </c>
      <c r="V10" s="17">
        <v>0.33904936420863802</v>
      </c>
      <c r="W10" s="17">
        <v>0.49081860239248198</v>
      </c>
      <c r="X10" s="17">
        <v>0.43060730752330001</v>
      </c>
      <c r="Y10" s="17">
        <v>0.47337231443257199</v>
      </c>
      <c r="Z10" s="17">
        <v>0.39749111408119597</v>
      </c>
      <c r="AA10" s="17">
        <v>0.39494751851271198</v>
      </c>
      <c r="AB10" s="17">
        <v>0.378628796864524</v>
      </c>
      <c r="AC10" s="17">
        <v>0.52728689784961302</v>
      </c>
      <c r="AD10" s="17">
        <v>0.30524486830394298</v>
      </c>
      <c r="AE10" s="17"/>
      <c r="AF10" s="17">
        <v>0.42094815498646299</v>
      </c>
      <c r="AG10" s="17">
        <v>0.45022884552493297</v>
      </c>
      <c r="AH10" s="17">
        <v>0.35790903499008903</v>
      </c>
      <c r="AI10" s="17"/>
      <c r="AJ10" s="17">
        <v>0.39341057604714202</v>
      </c>
      <c r="AK10" s="17">
        <v>0.45571916798661699</v>
      </c>
      <c r="AL10" s="17">
        <v>0.642252174220446</v>
      </c>
      <c r="AM10" s="17">
        <v>0.15005109560910801</v>
      </c>
      <c r="AN10" s="17">
        <v>0.37770202878342601</v>
      </c>
      <c r="AO10" s="17"/>
      <c r="AP10" s="17">
        <v>0.43983588094637599</v>
      </c>
      <c r="AQ10" s="17">
        <v>0.41422198841093399</v>
      </c>
      <c r="AR10" s="17">
        <v>0.51070533135035701</v>
      </c>
      <c r="AS10" s="17"/>
      <c r="AT10" s="17">
        <v>0.39741216297795301</v>
      </c>
      <c r="AU10" s="17">
        <v>0.45181546990749399</v>
      </c>
      <c r="AV10" s="17">
        <v>0.325666176023508</v>
      </c>
      <c r="AW10" s="17">
        <v>0.40073931609636798</v>
      </c>
      <c r="AX10" s="17">
        <v>0.44894870154702698</v>
      </c>
      <c r="AY10" s="17">
        <v>0.52137132051633195</v>
      </c>
    </row>
    <row r="11" spans="2:51" x14ac:dyDescent="0.35">
      <c r="B11" s="18" t="s">
        <v>384</v>
      </c>
      <c r="C11" s="17">
        <v>0.21328376688084599</v>
      </c>
      <c r="D11" s="17">
        <v>0.21116646166467601</v>
      </c>
      <c r="E11" s="17">
        <v>0.21533285557651599</v>
      </c>
      <c r="F11" s="17"/>
      <c r="G11" s="17">
        <v>0.24924950112963901</v>
      </c>
      <c r="H11" s="17">
        <v>0.25596630835885198</v>
      </c>
      <c r="I11" s="17">
        <v>0.17690496270202699</v>
      </c>
      <c r="J11" s="17">
        <v>0.189606948344725</v>
      </c>
      <c r="K11" s="17">
        <v>0.250478656853935</v>
      </c>
      <c r="L11" s="17">
        <v>0.16953344394359601</v>
      </c>
      <c r="M11" s="17"/>
      <c r="N11" s="17">
        <v>0.19360472069163201</v>
      </c>
      <c r="O11" s="17">
        <v>0.185048031208567</v>
      </c>
      <c r="P11" s="17">
        <v>0.26042540923632701</v>
      </c>
      <c r="Q11" s="17">
        <v>0.22210220042892201</v>
      </c>
      <c r="R11" s="17"/>
      <c r="S11" s="17">
        <v>0.272574909444806</v>
      </c>
      <c r="T11" s="17">
        <v>0.194192911571233</v>
      </c>
      <c r="U11" s="17">
        <v>0.124439649312336</v>
      </c>
      <c r="V11" s="17">
        <v>0.292977633577306</v>
      </c>
      <c r="W11" s="17">
        <v>0.19145033013415599</v>
      </c>
      <c r="X11" s="17">
        <v>0.18598361615199399</v>
      </c>
      <c r="Y11" s="17">
        <v>0.18080096149764199</v>
      </c>
      <c r="Z11" s="17">
        <v>0.30438637469918001</v>
      </c>
      <c r="AA11" s="17">
        <v>0.19360048383304901</v>
      </c>
      <c r="AB11" s="17">
        <v>0.25768603743303498</v>
      </c>
      <c r="AC11" s="17">
        <v>0.121458786675362</v>
      </c>
      <c r="AD11" s="17">
        <v>0.22675920893268101</v>
      </c>
      <c r="AE11" s="17"/>
      <c r="AF11" s="17">
        <v>0.229442198125726</v>
      </c>
      <c r="AG11" s="17">
        <v>0.17265967276999</v>
      </c>
      <c r="AH11" s="17">
        <v>0.26593352169712597</v>
      </c>
      <c r="AI11" s="17"/>
      <c r="AJ11" s="17">
        <v>0.23510653378525301</v>
      </c>
      <c r="AK11" s="17">
        <v>0.20514906268756899</v>
      </c>
      <c r="AL11" s="17">
        <v>6.20270543853121E-2</v>
      </c>
      <c r="AM11" s="17">
        <v>0.136611849349242</v>
      </c>
      <c r="AN11" s="17">
        <v>0.23901182377406499</v>
      </c>
      <c r="AO11" s="17"/>
      <c r="AP11" s="17">
        <v>0.24497026260177801</v>
      </c>
      <c r="AQ11" s="17">
        <v>0.22152676045115199</v>
      </c>
      <c r="AR11" s="17">
        <v>0.127793192678197</v>
      </c>
      <c r="AS11" s="17"/>
      <c r="AT11" s="17">
        <v>0.230435894690773</v>
      </c>
      <c r="AU11" s="17">
        <v>0.20709208332276399</v>
      </c>
      <c r="AV11" s="17">
        <v>0.27419472778369702</v>
      </c>
      <c r="AW11" s="17">
        <v>0.246811365382928</v>
      </c>
      <c r="AX11" s="17">
        <v>0.16311234059334501</v>
      </c>
      <c r="AY11" s="17">
        <v>0.17777487108756099</v>
      </c>
    </row>
    <row r="12" spans="2:51" x14ac:dyDescent="0.35">
      <c r="B12" s="18" t="s">
        <v>385</v>
      </c>
      <c r="C12" s="17">
        <v>8.4173263551039795E-2</v>
      </c>
      <c r="D12" s="17">
        <v>9.2719286964046493E-2</v>
      </c>
      <c r="E12" s="17">
        <v>7.5902580687377999E-2</v>
      </c>
      <c r="F12" s="17"/>
      <c r="G12" s="17">
        <v>0.166057966019581</v>
      </c>
      <c r="H12" s="17">
        <v>8.4681786202435494E-2</v>
      </c>
      <c r="I12" s="17">
        <v>7.4305070775019896E-2</v>
      </c>
      <c r="J12" s="17">
        <v>7.0644722962200507E-2</v>
      </c>
      <c r="K12" s="17">
        <v>8.7929615442034106E-2</v>
      </c>
      <c r="L12" s="17">
        <v>3.82323354783837E-2</v>
      </c>
      <c r="M12" s="17"/>
      <c r="N12" s="17">
        <v>8.2257966549022898E-2</v>
      </c>
      <c r="O12" s="17">
        <v>0.11046688657645</v>
      </c>
      <c r="P12" s="17">
        <v>5.5649949397563701E-2</v>
      </c>
      <c r="Q12" s="17">
        <v>8.8126689348244094E-2</v>
      </c>
      <c r="R12" s="17"/>
      <c r="S12" s="17">
        <v>7.4197276806539703E-2</v>
      </c>
      <c r="T12" s="17">
        <v>5.57652605196024E-2</v>
      </c>
      <c r="U12" s="17">
        <v>7.2761638603554293E-2</v>
      </c>
      <c r="V12" s="17">
        <v>0.105695666324154</v>
      </c>
      <c r="W12" s="17">
        <v>7.2552420926985994E-2</v>
      </c>
      <c r="X12" s="17">
        <v>0.12598415033089699</v>
      </c>
      <c r="Y12" s="17">
        <v>7.7981951114085193E-2</v>
      </c>
      <c r="Z12" s="17">
        <v>8.3703977917344505E-2</v>
      </c>
      <c r="AA12" s="17">
        <v>0.120279561621804</v>
      </c>
      <c r="AB12" s="17">
        <v>4.9712604182042798E-2</v>
      </c>
      <c r="AC12" s="17">
        <v>8.6318014791457398E-2</v>
      </c>
      <c r="AD12" s="17">
        <v>0.15393746025358401</v>
      </c>
      <c r="AE12" s="17"/>
      <c r="AF12" s="17">
        <v>5.81353932327359E-2</v>
      </c>
      <c r="AG12" s="17">
        <v>9.5780864269730301E-2</v>
      </c>
      <c r="AH12" s="17">
        <v>9.6264615140645896E-2</v>
      </c>
      <c r="AI12" s="17"/>
      <c r="AJ12" s="17">
        <v>7.8949026505923198E-2</v>
      </c>
      <c r="AK12" s="17">
        <v>9.4042206636010303E-2</v>
      </c>
      <c r="AL12" s="17">
        <v>0.12836056384477401</v>
      </c>
      <c r="AM12" s="17">
        <v>0.13703431407873001</v>
      </c>
      <c r="AN12" s="17">
        <v>4.5284894744013898E-2</v>
      </c>
      <c r="AO12" s="17"/>
      <c r="AP12" s="17">
        <v>7.1857747850321396E-2</v>
      </c>
      <c r="AQ12" s="17">
        <v>9.2592574893808996E-2</v>
      </c>
      <c r="AR12" s="17">
        <v>9.5817201310598496E-2</v>
      </c>
      <c r="AS12" s="17"/>
      <c r="AT12" s="17">
        <v>7.5136929697804902E-2</v>
      </c>
      <c r="AU12" s="17">
        <v>8.7527935003159599E-2</v>
      </c>
      <c r="AV12" s="17">
        <v>0.116808203796022</v>
      </c>
      <c r="AW12" s="17">
        <v>6.3542922660139098E-2</v>
      </c>
      <c r="AX12" s="17">
        <v>0.104276116643304</v>
      </c>
      <c r="AY12" s="17">
        <v>4.2316429320117303E-2</v>
      </c>
    </row>
    <row r="13" spans="2:51" x14ac:dyDescent="0.35">
      <c r="B13" s="18" t="s">
        <v>386</v>
      </c>
      <c r="C13" s="17">
        <v>5.7246733489376297E-2</v>
      </c>
      <c r="D13" s="17">
        <v>7.2832655126983795E-2</v>
      </c>
      <c r="E13" s="17">
        <v>4.2162967769012599E-2</v>
      </c>
      <c r="F13" s="17"/>
      <c r="G13" s="17">
        <v>6.3920096204225604E-2</v>
      </c>
      <c r="H13" s="17">
        <v>4.7788258925428102E-2</v>
      </c>
      <c r="I13" s="17">
        <v>5.48071482624495E-2</v>
      </c>
      <c r="J13" s="17">
        <v>7.4705995200757505E-2</v>
      </c>
      <c r="K13" s="17">
        <v>4.5920104602256803E-2</v>
      </c>
      <c r="L13" s="17">
        <v>5.7121574065259001E-2</v>
      </c>
      <c r="M13" s="17"/>
      <c r="N13" s="17">
        <v>4.7611791170645103E-2</v>
      </c>
      <c r="O13" s="17">
        <v>7.8683190010332998E-2</v>
      </c>
      <c r="P13" s="17">
        <v>6.3801953716976598E-2</v>
      </c>
      <c r="Q13" s="17">
        <v>4.19079429760537E-2</v>
      </c>
      <c r="R13" s="17"/>
      <c r="S13" s="17">
        <v>7.7054307358818103E-2</v>
      </c>
      <c r="T13" s="17">
        <v>9.3244134018695093E-2</v>
      </c>
      <c r="U13" s="17">
        <v>5.0745295548782099E-2</v>
      </c>
      <c r="V13" s="17">
        <v>3.52048021706238E-2</v>
      </c>
      <c r="W13" s="17">
        <v>3.03013137604628E-2</v>
      </c>
      <c r="X13" s="17">
        <v>7.0546330815807995E-2</v>
      </c>
      <c r="Y13" s="17">
        <v>3.3872763292591701E-2</v>
      </c>
      <c r="Z13" s="17">
        <v>6.2942341552894604E-2</v>
      </c>
      <c r="AA13" s="17">
        <v>1.2481983892460099E-2</v>
      </c>
      <c r="AB13" s="17">
        <v>9.4275621577974103E-2</v>
      </c>
      <c r="AC13" s="17">
        <v>2.9229942742907598E-2</v>
      </c>
      <c r="AD13" s="17">
        <v>8.6130788434957098E-2</v>
      </c>
      <c r="AE13" s="17"/>
      <c r="AF13" s="17">
        <v>7.6165187811860394E-2</v>
      </c>
      <c r="AG13" s="17">
        <v>3.05659595882979E-2</v>
      </c>
      <c r="AH13" s="17">
        <v>7.6988654093885098E-2</v>
      </c>
      <c r="AI13" s="17"/>
      <c r="AJ13" s="17">
        <v>7.4756454567322703E-2</v>
      </c>
      <c r="AK13" s="17">
        <v>2.6635832173247002E-2</v>
      </c>
      <c r="AL13" s="17">
        <v>0</v>
      </c>
      <c r="AM13" s="17">
        <v>0</v>
      </c>
      <c r="AN13" s="17">
        <v>0.102861923672914</v>
      </c>
      <c r="AO13" s="17"/>
      <c r="AP13" s="17">
        <v>5.29682931871591E-2</v>
      </c>
      <c r="AQ13" s="17">
        <v>4.0614871156002597E-2</v>
      </c>
      <c r="AR13" s="17">
        <v>0</v>
      </c>
      <c r="AS13" s="17"/>
      <c r="AT13" s="17">
        <v>7.0068487050685899E-2</v>
      </c>
      <c r="AU13" s="17">
        <v>6.3280046095901293E-2</v>
      </c>
      <c r="AV13" s="17">
        <v>5.6477037684853897E-2</v>
      </c>
      <c r="AW13" s="17">
        <v>3.4375857487419101E-2</v>
      </c>
      <c r="AX13" s="17">
        <v>2.7984980210154799E-2</v>
      </c>
      <c r="AY13" s="17">
        <v>0.13689414829288199</v>
      </c>
    </row>
    <row r="14" spans="2:51" x14ac:dyDescent="0.35">
      <c r="B14" s="18" t="s">
        <v>72</v>
      </c>
      <c r="C14" s="17">
        <v>2.99450663376171E-2</v>
      </c>
      <c r="D14" s="17">
        <v>1.9514054477165799E-2</v>
      </c>
      <c r="E14" s="17">
        <v>4.00400060394656E-2</v>
      </c>
      <c r="F14" s="17"/>
      <c r="G14" s="17">
        <v>3.2735522233049E-2</v>
      </c>
      <c r="H14" s="17">
        <v>6.2018345023752398E-2</v>
      </c>
      <c r="I14" s="17">
        <v>2.3622543443239202E-2</v>
      </c>
      <c r="J14" s="17">
        <v>2.67755884311838E-2</v>
      </c>
      <c r="K14" s="17">
        <v>9.9611394179426795E-3</v>
      </c>
      <c r="L14" s="17">
        <v>2.29303989813603E-2</v>
      </c>
      <c r="M14" s="17"/>
      <c r="N14" s="17">
        <v>1.49092819644491E-2</v>
      </c>
      <c r="O14" s="17">
        <v>1.7380979731358801E-2</v>
      </c>
      <c r="P14" s="17">
        <v>3.7577131044336298E-2</v>
      </c>
      <c r="Q14" s="17">
        <v>4.7114925942509801E-2</v>
      </c>
      <c r="R14" s="17"/>
      <c r="S14" s="17">
        <v>4.0534949383594303E-2</v>
      </c>
      <c r="T14" s="17">
        <v>2.41889464504257E-2</v>
      </c>
      <c r="U14" s="17">
        <v>5.5780371842080401E-2</v>
      </c>
      <c r="V14" s="17">
        <v>3.5093980260240999E-2</v>
      </c>
      <c r="W14" s="17">
        <v>3.13030243473141E-2</v>
      </c>
      <c r="X14" s="17">
        <v>4.5056436747540597E-2</v>
      </c>
      <c r="Y14" s="17">
        <v>3.3407486995767101E-2</v>
      </c>
      <c r="Z14" s="17">
        <v>0</v>
      </c>
      <c r="AA14" s="17">
        <v>1.28076937518092E-2</v>
      </c>
      <c r="AB14" s="17">
        <v>1.6265856449988101E-2</v>
      </c>
      <c r="AC14" s="17">
        <v>0</v>
      </c>
      <c r="AD14" s="17">
        <v>7.5257271158607003E-2</v>
      </c>
      <c r="AE14" s="17"/>
      <c r="AF14" s="17">
        <v>1.1983301097512999E-2</v>
      </c>
      <c r="AG14" s="17">
        <v>3.1201901772573499E-2</v>
      </c>
      <c r="AH14" s="17">
        <v>5.71934482030945E-2</v>
      </c>
      <c r="AI14" s="17"/>
      <c r="AJ14" s="17">
        <v>1.6967804472133599E-2</v>
      </c>
      <c r="AK14" s="17">
        <v>1.5755821718153502E-2</v>
      </c>
      <c r="AL14" s="17">
        <v>1.8983020834921E-2</v>
      </c>
      <c r="AM14" s="17">
        <v>0</v>
      </c>
      <c r="AN14" s="17">
        <v>8.0410876805430603E-2</v>
      </c>
      <c r="AO14" s="17"/>
      <c r="AP14" s="17">
        <v>1.5612185168413201E-2</v>
      </c>
      <c r="AQ14" s="17">
        <v>2.80540723847412E-2</v>
      </c>
      <c r="AR14" s="17">
        <v>0</v>
      </c>
      <c r="AS14" s="17"/>
      <c r="AT14" s="17">
        <v>2.8041984612887601E-2</v>
      </c>
      <c r="AU14" s="17">
        <v>6.0918140261611497E-3</v>
      </c>
      <c r="AV14" s="17">
        <v>2.18511740581528E-2</v>
      </c>
      <c r="AW14" s="17">
        <v>0.105556868559396</v>
      </c>
      <c r="AX14" s="17">
        <v>2.9016453741948101E-2</v>
      </c>
      <c r="AY14" s="17">
        <v>4.2515947753772099E-2</v>
      </c>
    </row>
    <row r="15" spans="2:51" x14ac:dyDescent="0.35">
      <c r="B15" s="31" t="s">
        <v>387</v>
      </c>
      <c r="C15" s="20">
        <v>0.61535116974112103</v>
      </c>
      <c r="D15" s="20">
        <v>0.60376754176712799</v>
      </c>
      <c r="E15" s="20">
        <v>0.626561589927628</v>
      </c>
      <c r="F15" s="20"/>
      <c r="G15" s="20">
        <v>0.488036914413506</v>
      </c>
      <c r="H15" s="20">
        <v>0.54954530148953196</v>
      </c>
      <c r="I15" s="20">
        <v>0.67036027481726501</v>
      </c>
      <c r="J15" s="20">
        <v>0.63826674506113301</v>
      </c>
      <c r="K15" s="20">
        <v>0.60571048368383096</v>
      </c>
      <c r="L15" s="20">
        <v>0.71218224753140102</v>
      </c>
      <c r="M15" s="20"/>
      <c r="N15" s="20">
        <v>0.66161623962425098</v>
      </c>
      <c r="O15" s="20">
        <v>0.608420912473292</v>
      </c>
      <c r="P15" s="20">
        <v>0.58254555660479601</v>
      </c>
      <c r="Q15" s="20">
        <v>0.60074824130426996</v>
      </c>
      <c r="R15" s="20"/>
      <c r="S15" s="20">
        <v>0.53563855700624197</v>
      </c>
      <c r="T15" s="20">
        <v>0.63260874744004403</v>
      </c>
      <c r="U15" s="20">
        <v>0.69627304469324802</v>
      </c>
      <c r="V15" s="20">
        <v>0.53102791766767499</v>
      </c>
      <c r="W15" s="20">
        <v>0.67439291083108099</v>
      </c>
      <c r="X15" s="20">
        <v>0.57242946595375999</v>
      </c>
      <c r="Y15" s="20">
        <v>0.67393683709991403</v>
      </c>
      <c r="Z15" s="20">
        <v>0.54896730583058095</v>
      </c>
      <c r="AA15" s="20">
        <v>0.66083027690087803</v>
      </c>
      <c r="AB15" s="20">
        <v>0.58205988035695999</v>
      </c>
      <c r="AC15" s="20">
        <v>0.762993255790273</v>
      </c>
      <c r="AD15" s="20">
        <v>0.45791527122017101</v>
      </c>
      <c r="AE15" s="20"/>
      <c r="AF15" s="20">
        <v>0.62427391973216495</v>
      </c>
      <c r="AG15" s="20">
        <v>0.66979160159940898</v>
      </c>
      <c r="AH15" s="20">
        <v>0.50361976086524896</v>
      </c>
      <c r="AI15" s="20"/>
      <c r="AJ15" s="20">
        <v>0.59422018066936799</v>
      </c>
      <c r="AK15" s="20">
        <v>0.65841707678502004</v>
      </c>
      <c r="AL15" s="20">
        <v>0.79062936093499303</v>
      </c>
      <c r="AM15" s="20">
        <v>0.72635383657202801</v>
      </c>
      <c r="AN15" s="20">
        <v>0.53243048100357704</v>
      </c>
      <c r="AO15" s="20"/>
      <c r="AP15" s="20">
        <v>0.61459151119232802</v>
      </c>
      <c r="AQ15" s="20">
        <v>0.61721172111429501</v>
      </c>
      <c r="AR15" s="20">
        <v>0.77638960601120499</v>
      </c>
      <c r="AS15" s="20"/>
      <c r="AT15" s="20">
        <v>0.59631670394784797</v>
      </c>
      <c r="AU15" s="20">
        <v>0.63600812155201403</v>
      </c>
      <c r="AV15" s="20">
        <v>0.53066885667727404</v>
      </c>
      <c r="AW15" s="20">
        <v>0.54971298591011797</v>
      </c>
      <c r="AX15" s="20">
        <v>0.67561010881124794</v>
      </c>
      <c r="AY15" s="20">
        <v>0.60049860354566698</v>
      </c>
    </row>
    <row r="16" spans="2:51" x14ac:dyDescent="0.35">
      <c r="B16" s="18" t="s">
        <v>388</v>
      </c>
      <c r="C16" s="20">
        <v>0.141419997040416</v>
      </c>
      <c r="D16" s="20">
        <v>0.16555194209103</v>
      </c>
      <c r="E16" s="20">
        <v>0.118065548456391</v>
      </c>
      <c r="F16" s="20"/>
      <c r="G16" s="20">
        <v>0.22997806222380601</v>
      </c>
      <c r="H16" s="20">
        <v>0.13247004512786401</v>
      </c>
      <c r="I16" s="20">
        <v>0.129112219037469</v>
      </c>
      <c r="J16" s="20">
        <v>0.145350718162958</v>
      </c>
      <c r="K16" s="20">
        <v>0.13384972004429099</v>
      </c>
      <c r="L16" s="20">
        <v>9.5353909543642701E-2</v>
      </c>
      <c r="M16" s="20"/>
      <c r="N16" s="20">
        <v>0.12986975771966799</v>
      </c>
      <c r="O16" s="20">
        <v>0.18915007658678301</v>
      </c>
      <c r="P16" s="20">
        <v>0.11945190311454</v>
      </c>
      <c r="Q16" s="20">
        <v>0.13003463232429799</v>
      </c>
      <c r="R16" s="20"/>
      <c r="S16" s="20">
        <v>0.151251584165358</v>
      </c>
      <c r="T16" s="20">
        <v>0.14900939453829701</v>
      </c>
      <c r="U16" s="20">
        <v>0.123506934152336</v>
      </c>
      <c r="V16" s="20">
        <v>0.140900468494778</v>
      </c>
      <c r="W16" s="20">
        <v>0.102853734687449</v>
      </c>
      <c r="X16" s="20">
        <v>0.19653048114670499</v>
      </c>
      <c r="Y16" s="20">
        <v>0.11185471440667701</v>
      </c>
      <c r="Z16" s="20">
        <v>0.14664631947023901</v>
      </c>
      <c r="AA16" s="20">
        <v>0.132761545514264</v>
      </c>
      <c r="AB16" s="20">
        <v>0.14398822576001699</v>
      </c>
      <c r="AC16" s="20">
        <v>0.115547957534365</v>
      </c>
      <c r="AD16" s="20">
        <v>0.24006824868854101</v>
      </c>
      <c r="AE16" s="20"/>
      <c r="AF16" s="20">
        <v>0.134300581044596</v>
      </c>
      <c r="AG16" s="20">
        <v>0.12634682385802801</v>
      </c>
      <c r="AH16" s="20">
        <v>0.17325326923453099</v>
      </c>
      <c r="AI16" s="20"/>
      <c r="AJ16" s="20">
        <v>0.153705481073246</v>
      </c>
      <c r="AK16" s="20">
        <v>0.120678038809257</v>
      </c>
      <c r="AL16" s="20">
        <v>0.12836056384477401</v>
      </c>
      <c r="AM16" s="20">
        <v>0.13703431407873001</v>
      </c>
      <c r="AN16" s="20">
        <v>0.14814681841692801</v>
      </c>
      <c r="AO16" s="20"/>
      <c r="AP16" s="20">
        <v>0.124826041037481</v>
      </c>
      <c r="AQ16" s="20">
        <v>0.13320744604981199</v>
      </c>
      <c r="AR16" s="20">
        <v>9.5817201310598496E-2</v>
      </c>
      <c r="AS16" s="20"/>
      <c r="AT16" s="20">
        <v>0.145205416748491</v>
      </c>
      <c r="AU16" s="20">
        <v>0.15080798109906099</v>
      </c>
      <c r="AV16" s="20">
        <v>0.17328524148087601</v>
      </c>
      <c r="AW16" s="20">
        <v>9.7918780147558199E-2</v>
      </c>
      <c r="AX16" s="20">
        <v>0.13226109685345899</v>
      </c>
      <c r="AY16" s="20">
        <v>0.17921057761299899</v>
      </c>
    </row>
    <row r="17" spans="2:51" x14ac:dyDescent="0.35">
      <c r="B17" s="18" t="s">
        <v>86</v>
      </c>
      <c r="C17" s="21">
        <v>0.47393117270070401</v>
      </c>
      <c r="D17" s="21">
        <v>0.43821559967609702</v>
      </c>
      <c r="E17" s="21">
        <v>0.50849604147123795</v>
      </c>
      <c r="F17" s="21"/>
      <c r="G17" s="21">
        <v>0.25805885218969898</v>
      </c>
      <c r="H17" s="21">
        <v>0.41707525636166798</v>
      </c>
      <c r="I17" s="21">
        <v>0.54124805577979496</v>
      </c>
      <c r="J17" s="21">
        <v>0.49291602689817499</v>
      </c>
      <c r="K17" s="21">
        <v>0.47186076363953999</v>
      </c>
      <c r="L17" s="21">
        <v>0.61682833798775905</v>
      </c>
      <c r="M17" s="21"/>
      <c r="N17" s="21">
        <v>0.53174648190458296</v>
      </c>
      <c r="O17" s="21">
        <v>0.41927083588650899</v>
      </c>
      <c r="P17" s="21">
        <v>0.463093653490256</v>
      </c>
      <c r="Q17" s="21">
        <v>0.470713608979973</v>
      </c>
      <c r="R17" s="21"/>
      <c r="S17" s="21">
        <v>0.38438697284088402</v>
      </c>
      <c r="T17" s="21">
        <v>0.48359935290174599</v>
      </c>
      <c r="U17" s="21">
        <v>0.57276611054091098</v>
      </c>
      <c r="V17" s="21">
        <v>0.39012744917289699</v>
      </c>
      <c r="W17" s="21">
        <v>0.57153917614363203</v>
      </c>
      <c r="X17" s="21">
        <v>0.37589898480705503</v>
      </c>
      <c r="Y17" s="21">
        <v>0.56208212269323699</v>
      </c>
      <c r="Z17" s="21">
        <v>0.40232098636034103</v>
      </c>
      <c r="AA17" s="21">
        <v>0.52806873138661403</v>
      </c>
      <c r="AB17" s="21">
        <v>0.43807165459694403</v>
      </c>
      <c r="AC17" s="21">
        <v>0.64744529825590802</v>
      </c>
      <c r="AD17" s="21">
        <v>0.21784702253162999</v>
      </c>
      <c r="AE17" s="21"/>
      <c r="AF17" s="21">
        <v>0.48997333868756798</v>
      </c>
      <c r="AG17" s="21">
        <v>0.54344477774138</v>
      </c>
      <c r="AH17" s="21">
        <v>0.33036649163071802</v>
      </c>
      <c r="AI17" s="21"/>
      <c r="AJ17" s="21">
        <v>0.44051469959612199</v>
      </c>
      <c r="AK17" s="21">
        <v>0.53773903797576195</v>
      </c>
      <c r="AL17" s="21">
        <v>0.66226879709021902</v>
      </c>
      <c r="AM17" s="21">
        <v>0.589319522493298</v>
      </c>
      <c r="AN17" s="21">
        <v>0.38428366258664898</v>
      </c>
      <c r="AO17" s="21"/>
      <c r="AP17" s="21">
        <v>0.489765470154847</v>
      </c>
      <c r="AQ17" s="21">
        <v>0.48400427506448401</v>
      </c>
      <c r="AR17" s="21">
        <v>0.68057240470060598</v>
      </c>
      <c r="AS17" s="21"/>
      <c r="AT17" s="21">
        <v>0.451111287199357</v>
      </c>
      <c r="AU17" s="21">
        <v>0.48520014045295301</v>
      </c>
      <c r="AV17" s="21">
        <v>0.357383615196397</v>
      </c>
      <c r="AW17" s="21">
        <v>0.45179420576256002</v>
      </c>
      <c r="AX17" s="21">
        <v>0.54334901195778995</v>
      </c>
      <c r="AY17" s="21">
        <v>0.42128802593266801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566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659</v>
      </c>
      <c r="D7" s="10">
        <v>311</v>
      </c>
      <c r="E7" s="10">
        <v>348</v>
      </c>
      <c r="F7" s="10"/>
      <c r="G7" s="10">
        <v>91</v>
      </c>
      <c r="H7" s="10">
        <v>100</v>
      </c>
      <c r="I7" s="10">
        <v>118</v>
      </c>
      <c r="J7" s="10">
        <v>117</v>
      </c>
      <c r="K7" s="10">
        <v>110</v>
      </c>
      <c r="L7" s="10">
        <v>123</v>
      </c>
      <c r="M7" s="10"/>
      <c r="N7" s="10">
        <v>180</v>
      </c>
      <c r="O7" s="10">
        <v>164</v>
      </c>
      <c r="P7" s="10">
        <v>154</v>
      </c>
      <c r="Q7" s="10">
        <v>160</v>
      </c>
      <c r="R7" s="10"/>
      <c r="S7" s="10">
        <v>90</v>
      </c>
      <c r="T7" s="10">
        <v>79</v>
      </c>
      <c r="U7" s="10">
        <v>55</v>
      </c>
      <c r="V7" s="10">
        <v>54</v>
      </c>
      <c r="W7" s="10">
        <v>60</v>
      </c>
      <c r="X7" s="10">
        <v>54</v>
      </c>
      <c r="Y7" s="10">
        <v>57</v>
      </c>
      <c r="Z7" s="10">
        <v>31</v>
      </c>
      <c r="AA7" s="10">
        <v>75</v>
      </c>
      <c r="AB7" s="10">
        <v>58</v>
      </c>
      <c r="AC7" s="10">
        <v>33</v>
      </c>
      <c r="AD7" s="10">
        <v>13</v>
      </c>
      <c r="AE7" s="10"/>
      <c r="AF7" s="10">
        <v>246</v>
      </c>
      <c r="AG7" s="10">
        <v>253</v>
      </c>
      <c r="AH7" s="10">
        <v>100</v>
      </c>
      <c r="AI7" s="10"/>
      <c r="AJ7" s="10">
        <v>225</v>
      </c>
      <c r="AK7" s="10">
        <v>207</v>
      </c>
      <c r="AL7" s="10">
        <v>46</v>
      </c>
      <c r="AM7" s="10">
        <v>6</v>
      </c>
      <c r="AN7" s="10">
        <v>87</v>
      </c>
      <c r="AO7" s="10"/>
      <c r="AP7" s="10">
        <v>123</v>
      </c>
      <c r="AQ7" s="10">
        <v>249</v>
      </c>
      <c r="AR7" s="10">
        <v>40</v>
      </c>
      <c r="AS7" s="10"/>
      <c r="AT7" s="10">
        <v>241</v>
      </c>
      <c r="AU7" s="10">
        <v>144</v>
      </c>
      <c r="AV7" s="10">
        <v>50</v>
      </c>
      <c r="AW7" s="10">
        <v>60</v>
      </c>
      <c r="AX7" s="10">
        <v>135</v>
      </c>
      <c r="AY7" s="10">
        <v>22</v>
      </c>
    </row>
    <row r="8" spans="2:51" ht="30" customHeight="1" x14ac:dyDescent="0.35">
      <c r="B8" s="11" t="s">
        <v>19</v>
      </c>
      <c r="C8" s="11">
        <v>663</v>
      </c>
      <c r="D8" s="11">
        <v>326</v>
      </c>
      <c r="E8" s="11">
        <v>337</v>
      </c>
      <c r="F8" s="11"/>
      <c r="G8" s="11">
        <v>93</v>
      </c>
      <c r="H8" s="11">
        <v>117</v>
      </c>
      <c r="I8" s="11">
        <v>121</v>
      </c>
      <c r="J8" s="11">
        <v>112</v>
      </c>
      <c r="K8" s="11">
        <v>103</v>
      </c>
      <c r="L8" s="11">
        <v>116</v>
      </c>
      <c r="M8" s="11"/>
      <c r="N8" s="11">
        <v>195</v>
      </c>
      <c r="O8" s="11">
        <v>158</v>
      </c>
      <c r="P8" s="11">
        <v>151</v>
      </c>
      <c r="Q8" s="11">
        <v>158</v>
      </c>
      <c r="R8" s="11"/>
      <c r="S8" s="11">
        <v>91</v>
      </c>
      <c r="T8" s="11">
        <v>77</v>
      </c>
      <c r="U8" s="11">
        <v>56</v>
      </c>
      <c r="V8" s="11">
        <v>51</v>
      </c>
      <c r="W8" s="11">
        <v>58</v>
      </c>
      <c r="X8" s="11">
        <v>55</v>
      </c>
      <c r="Y8" s="11">
        <v>55</v>
      </c>
      <c r="Z8" s="11">
        <v>30</v>
      </c>
      <c r="AA8" s="11">
        <v>70</v>
      </c>
      <c r="AB8" s="11">
        <v>68</v>
      </c>
      <c r="AC8" s="11">
        <v>34</v>
      </c>
      <c r="AD8" s="11">
        <v>16</v>
      </c>
      <c r="AE8" s="11"/>
      <c r="AF8" s="11">
        <v>239</v>
      </c>
      <c r="AG8" s="11">
        <v>261</v>
      </c>
      <c r="AH8" s="11">
        <v>101</v>
      </c>
      <c r="AI8" s="11"/>
      <c r="AJ8" s="11">
        <v>222</v>
      </c>
      <c r="AK8" s="11">
        <v>210</v>
      </c>
      <c r="AL8" s="11">
        <v>45</v>
      </c>
      <c r="AM8" s="11">
        <v>6</v>
      </c>
      <c r="AN8" s="11">
        <v>85</v>
      </c>
      <c r="AO8" s="11"/>
      <c r="AP8" s="11">
        <v>124</v>
      </c>
      <c r="AQ8" s="11">
        <v>252</v>
      </c>
      <c r="AR8" s="11">
        <v>39</v>
      </c>
      <c r="AS8" s="11"/>
      <c r="AT8" s="11">
        <v>234</v>
      </c>
      <c r="AU8" s="11">
        <v>150</v>
      </c>
      <c r="AV8" s="11">
        <v>51</v>
      </c>
      <c r="AW8" s="11">
        <v>59</v>
      </c>
      <c r="AX8" s="11">
        <v>138</v>
      </c>
      <c r="AY8" s="11">
        <v>24</v>
      </c>
    </row>
    <row r="9" spans="2:51" x14ac:dyDescent="0.35">
      <c r="B9" s="18" t="s">
        <v>382</v>
      </c>
      <c r="C9" s="17">
        <v>9.6872366674751006E-2</v>
      </c>
      <c r="D9" s="17">
        <v>0.115665968979707</v>
      </c>
      <c r="E9" s="17">
        <v>7.8684267132043795E-2</v>
      </c>
      <c r="F9" s="17"/>
      <c r="G9" s="17">
        <v>0.146100477321957</v>
      </c>
      <c r="H9" s="17">
        <v>0.13477519897276299</v>
      </c>
      <c r="I9" s="17">
        <v>7.7296484807374E-2</v>
      </c>
      <c r="J9" s="17">
        <v>8.7844291686944104E-2</v>
      </c>
      <c r="K9" s="17">
        <v>3.042306080387E-2</v>
      </c>
      <c r="L9" s="17">
        <v>0.107587172385938</v>
      </c>
      <c r="M9" s="17"/>
      <c r="N9" s="17">
        <v>0.111928458435455</v>
      </c>
      <c r="O9" s="17">
        <v>7.4354156072878305E-2</v>
      </c>
      <c r="P9" s="17">
        <v>9.7443791309246797E-2</v>
      </c>
      <c r="Q9" s="17">
        <v>0.100863506976863</v>
      </c>
      <c r="R9" s="17"/>
      <c r="S9" s="17">
        <v>0.118293485773839</v>
      </c>
      <c r="T9" s="17">
        <v>6.3378572292744503E-2</v>
      </c>
      <c r="U9" s="17">
        <v>0.140877489290752</v>
      </c>
      <c r="V9" s="17">
        <v>7.8135244460832601E-2</v>
      </c>
      <c r="W9" s="17">
        <v>8.3974331949568798E-2</v>
      </c>
      <c r="X9" s="17">
        <v>5.31795569444534E-2</v>
      </c>
      <c r="Y9" s="17">
        <v>7.5605417334554295E-2</v>
      </c>
      <c r="Z9" s="17">
        <v>0.12480177114320901</v>
      </c>
      <c r="AA9" s="17">
        <v>0.12077455304033601</v>
      </c>
      <c r="AB9" s="17">
        <v>9.9481220618038796E-2</v>
      </c>
      <c r="AC9" s="17">
        <v>9.38304829276944E-2</v>
      </c>
      <c r="AD9" s="17">
        <v>0.15199817073733801</v>
      </c>
      <c r="AE9" s="17"/>
      <c r="AF9" s="17">
        <v>0.101403541910528</v>
      </c>
      <c r="AG9" s="17">
        <v>8.2399460208851402E-2</v>
      </c>
      <c r="AH9" s="17">
        <v>8.0938388382266996E-2</v>
      </c>
      <c r="AI9" s="17"/>
      <c r="AJ9" s="17">
        <v>8.26415618235775E-2</v>
      </c>
      <c r="AK9" s="17">
        <v>0.10194910846715401</v>
      </c>
      <c r="AL9" s="17">
        <v>0.112631436221619</v>
      </c>
      <c r="AM9" s="17">
        <v>0.22106662114349701</v>
      </c>
      <c r="AN9" s="17">
        <v>7.0754674476214197E-2</v>
      </c>
      <c r="AO9" s="17"/>
      <c r="AP9" s="17">
        <v>0.124111352970317</v>
      </c>
      <c r="AQ9" s="17">
        <v>9.7990261440091694E-2</v>
      </c>
      <c r="AR9" s="17">
        <v>0.100681853097788</v>
      </c>
      <c r="AS9" s="17"/>
      <c r="AT9" s="17">
        <v>8.3100940999285194E-2</v>
      </c>
      <c r="AU9" s="17">
        <v>8.7037102783207199E-2</v>
      </c>
      <c r="AV9" s="17">
        <v>0.150269702244749</v>
      </c>
      <c r="AW9" s="17">
        <v>0.102622313114692</v>
      </c>
      <c r="AX9" s="17">
        <v>0.101104384923951</v>
      </c>
      <c r="AY9" s="17">
        <v>0.125723855590789</v>
      </c>
    </row>
    <row r="10" spans="2:51" x14ac:dyDescent="0.35">
      <c r="B10" s="18" t="s">
        <v>383</v>
      </c>
      <c r="C10" s="17">
        <v>0.33340266208110902</v>
      </c>
      <c r="D10" s="17">
        <v>0.34549830681830501</v>
      </c>
      <c r="E10" s="17">
        <v>0.32169672157308099</v>
      </c>
      <c r="F10" s="17"/>
      <c r="G10" s="17">
        <v>0.29750871788667499</v>
      </c>
      <c r="H10" s="17">
        <v>0.35857239986406497</v>
      </c>
      <c r="I10" s="17">
        <v>0.307099885058219</v>
      </c>
      <c r="J10" s="17">
        <v>0.32007754947212103</v>
      </c>
      <c r="K10" s="17">
        <v>0.332027777781362</v>
      </c>
      <c r="L10" s="17">
        <v>0.37836835535893898</v>
      </c>
      <c r="M10" s="17"/>
      <c r="N10" s="17">
        <v>0.28831141059140297</v>
      </c>
      <c r="O10" s="17">
        <v>0.34863540245714902</v>
      </c>
      <c r="P10" s="17">
        <v>0.36944427168420702</v>
      </c>
      <c r="Q10" s="17">
        <v>0.34163189375762398</v>
      </c>
      <c r="R10" s="17"/>
      <c r="S10" s="17">
        <v>0.28008007219373698</v>
      </c>
      <c r="T10" s="17">
        <v>0.29636233868142398</v>
      </c>
      <c r="U10" s="17">
        <v>0.38298725175817999</v>
      </c>
      <c r="V10" s="17">
        <v>0.31886000293575001</v>
      </c>
      <c r="W10" s="17">
        <v>0.44737324665905598</v>
      </c>
      <c r="X10" s="17">
        <v>0.29832852273485699</v>
      </c>
      <c r="Y10" s="17">
        <v>0.31828442571207899</v>
      </c>
      <c r="Z10" s="17">
        <v>0.45728649462151699</v>
      </c>
      <c r="AA10" s="17">
        <v>0.28734404185797802</v>
      </c>
      <c r="AB10" s="17">
        <v>0.29743125285791</v>
      </c>
      <c r="AC10" s="17">
        <v>0.458633450883002</v>
      </c>
      <c r="AD10" s="17">
        <v>0.305545030945156</v>
      </c>
      <c r="AE10" s="17"/>
      <c r="AF10" s="17">
        <v>0.39121625101903601</v>
      </c>
      <c r="AG10" s="17">
        <v>0.295094995563424</v>
      </c>
      <c r="AH10" s="17">
        <v>0.277841271655142</v>
      </c>
      <c r="AI10" s="17"/>
      <c r="AJ10" s="17">
        <v>0.39097366753399199</v>
      </c>
      <c r="AK10" s="17">
        <v>0.33988662618847199</v>
      </c>
      <c r="AL10" s="17">
        <v>0.29472906977119701</v>
      </c>
      <c r="AM10" s="17">
        <v>0.28708540968783702</v>
      </c>
      <c r="AN10" s="17">
        <v>0.243440604052339</v>
      </c>
      <c r="AO10" s="17"/>
      <c r="AP10" s="17">
        <v>0.45313480312964299</v>
      </c>
      <c r="AQ10" s="17">
        <v>0.34747243416719897</v>
      </c>
      <c r="AR10" s="17">
        <v>0.24702502111223201</v>
      </c>
      <c r="AS10" s="17"/>
      <c r="AT10" s="17">
        <v>0.33063518738581599</v>
      </c>
      <c r="AU10" s="17">
        <v>0.32790673030496997</v>
      </c>
      <c r="AV10" s="17">
        <v>0.29996209963112502</v>
      </c>
      <c r="AW10" s="17">
        <v>0.33594679039319503</v>
      </c>
      <c r="AX10" s="17">
        <v>0.33229679203127099</v>
      </c>
      <c r="AY10" s="17">
        <v>0.44390505396233598</v>
      </c>
    </row>
    <row r="11" spans="2:51" x14ac:dyDescent="0.35">
      <c r="B11" s="18" t="s">
        <v>384</v>
      </c>
      <c r="C11" s="17">
        <v>0.256397738945568</v>
      </c>
      <c r="D11" s="17">
        <v>0.25650848208274701</v>
      </c>
      <c r="E11" s="17">
        <v>0.25629056379255599</v>
      </c>
      <c r="F11" s="17"/>
      <c r="G11" s="17">
        <v>0.24063813035971601</v>
      </c>
      <c r="H11" s="17">
        <v>0.19433945485828</v>
      </c>
      <c r="I11" s="17">
        <v>0.23857301890117499</v>
      </c>
      <c r="J11" s="17">
        <v>0.23198042951818901</v>
      </c>
      <c r="K11" s="17">
        <v>0.34439230319548603</v>
      </c>
      <c r="L11" s="17">
        <v>0.29534463952781598</v>
      </c>
      <c r="M11" s="17"/>
      <c r="N11" s="17">
        <v>0.26172973110622599</v>
      </c>
      <c r="O11" s="17">
        <v>0.249202839549587</v>
      </c>
      <c r="P11" s="17">
        <v>0.25038420920566901</v>
      </c>
      <c r="Q11" s="17">
        <v>0.26446430574993302</v>
      </c>
      <c r="R11" s="17"/>
      <c r="S11" s="17">
        <v>0.29084021606719801</v>
      </c>
      <c r="T11" s="17">
        <v>0.20735647682983199</v>
      </c>
      <c r="U11" s="17">
        <v>0.19326195992242901</v>
      </c>
      <c r="V11" s="17">
        <v>0.30112864276414197</v>
      </c>
      <c r="W11" s="17">
        <v>0.220073990542828</v>
      </c>
      <c r="X11" s="17">
        <v>0.31182871519100802</v>
      </c>
      <c r="Y11" s="17">
        <v>0.22990018474468199</v>
      </c>
      <c r="Z11" s="17">
        <v>0.21251563246941599</v>
      </c>
      <c r="AA11" s="17">
        <v>0.33500508745353202</v>
      </c>
      <c r="AB11" s="17">
        <v>0.22356218678240899</v>
      </c>
      <c r="AC11" s="17">
        <v>0.210339068091766</v>
      </c>
      <c r="AD11" s="17">
        <v>0.38106873872394198</v>
      </c>
      <c r="AE11" s="17"/>
      <c r="AF11" s="17">
        <v>0.25765594243884399</v>
      </c>
      <c r="AG11" s="17">
        <v>0.27767895625035899</v>
      </c>
      <c r="AH11" s="17">
        <v>0.226495861856436</v>
      </c>
      <c r="AI11" s="17"/>
      <c r="AJ11" s="17">
        <v>0.269119131069322</v>
      </c>
      <c r="AK11" s="17">
        <v>0.26227406435244</v>
      </c>
      <c r="AL11" s="17">
        <v>0.21756079777913501</v>
      </c>
      <c r="AM11" s="17">
        <v>0.35481365508993601</v>
      </c>
      <c r="AN11" s="17">
        <v>0.26442581604000598</v>
      </c>
      <c r="AO11" s="17"/>
      <c r="AP11" s="17">
        <v>0.28049438749474098</v>
      </c>
      <c r="AQ11" s="17">
        <v>0.25736772174181399</v>
      </c>
      <c r="AR11" s="17">
        <v>0.235554873710488</v>
      </c>
      <c r="AS11" s="17"/>
      <c r="AT11" s="17">
        <v>0.29790957945694102</v>
      </c>
      <c r="AU11" s="17">
        <v>0.22885186144172801</v>
      </c>
      <c r="AV11" s="17">
        <v>0.279023331486208</v>
      </c>
      <c r="AW11" s="17">
        <v>0.22954340198383399</v>
      </c>
      <c r="AX11" s="17">
        <v>0.24032123156494301</v>
      </c>
      <c r="AY11" s="17">
        <v>0.16982472236773599</v>
      </c>
    </row>
    <row r="12" spans="2:51" x14ac:dyDescent="0.35">
      <c r="B12" s="18" t="s">
        <v>385</v>
      </c>
      <c r="C12" s="17">
        <v>0.12644804042841401</v>
      </c>
      <c r="D12" s="17">
        <v>0.117417563363897</v>
      </c>
      <c r="E12" s="17">
        <v>0.13518756854561101</v>
      </c>
      <c r="F12" s="17"/>
      <c r="G12" s="17">
        <v>0.13071820276548801</v>
      </c>
      <c r="H12" s="17">
        <v>0.141285674676005</v>
      </c>
      <c r="I12" s="17">
        <v>0.14778564101248001</v>
      </c>
      <c r="J12" s="17">
        <v>0.13157476031398599</v>
      </c>
      <c r="K12" s="17">
        <v>0.116491736084709</v>
      </c>
      <c r="L12" s="17">
        <v>8.9788230924970097E-2</v>
      </c>
      <c r="M12" s="17"/>
      <c r="N12" s="17">
        <v>0.13104601299483201</v>
      </c>
      <c r="O12" s="17">
        <v>0.14966951649226001</v>
      </c>
      <c r="P12" s="17">
        <v>9.7911456672703095E-2</v>
      </c>
      <c r="Q12" s="17">
        <v>0.125741321994081</v>
      </c>
      <c r="R12" s="17"/>
      <c r="S12" s="17">
        <v>9.5079259829732005E-2</v>
      </c>
      <c r="T12" s="17">
        <v>0.159095986795114</v>
      </c>
      <c r="U12" s="17">
        <v>0.10343198118734299</v>
      </c>
      <c r="V12" s="17">
        <v>0.105716534608463</v>
      </c>
      <c r="W12" s="17">
        <v>8.1452675414046494E-2</v>
      </c>
      <c r="X12" s="17">
        <v>9.1885657838647397E-2</v>
      </c>
      <c r="Y12" s="17">
        <v>0.167745830015776</v>
      </c>
      <c r="Z12" s="17">
        <v>0.147491760312014</v>
      </c>
      <c r="AA12" s="17">
        <v>0.11275690525375601</v>
      </c>
      <c r="AB12" s="17">
        <v>0.19922346253371601</v>
      </c>
      <c r="AC12" s="17">
        <v>0.15485285940047799</v>
      </c>
      <c r="AD12" s="17">
        <v>8.6130788434957098E-2</v>
      </c>
      <c r="AE12" s="17"/>
      <c r="AF12" s="17">
        <v>0.10864929567467101</v>
      </c>
      <c r="AG12" s="17">
        <v>0.125665900139877</v>
      </c>
      <c r="AH12" s="17">
        <v>0.17898706450283</v>
      </c>
      <c r="AI12" s="17"/>
      <c r="AJ12" s="17">
        <v>8.8926117061860002E-2</v>
      </c>
      <c r="AK12" s="17">
        <v>0.13527766051954701</v>
      </c>
      <c r="AL12" s="17">
        <v>0.12618950137052501</v>
      </c>
      <c r="AM12" s="17">
        <v>0</v>
      </c>
      <c r="AN12" s="17">
        <v>0.18797745663389601</v>
      </c>
      <c r="AO12" s="17"/>
      <c r="AP12" s="17">
        <v>4.1374975532513701E-2</v>
      </c>
      <c r="AQ12" s="17">
        <v>0.11580058304138099</v>
      </c>
      <c r="AR12" s="17">
        <v>0.17262247344697301</v>
      </c>
      <c r="AS12" s="17"/>
      <c r="AT12" s="17">
        <v>0.104171196197307</v>
      </c>
      <c r="AU12" s="17">
        <v>0.15335018418271101</v>
      </c>
      <c r="AV12" s="17">
        <v>0.13620230725197099</v>
      </c>
      <c r="AW12" s="17">
        <v>6.2726333190801106E-2</v>
      </c>
      <c r="AX12" s="17">
        <v>0.147285859253621</v>
      </c>
      <c r="AY12" s="17">
        <v>0.18160840477328899</v>
      </c>
    </row>
    <row r="13" spans="2:51" x14ac:dyDescent="0.35">
      <c r="B13" s="18" t="s">
        <v>386</v>
      </c>
      <c r="C13" s="17">
        <v>0.135255649200996</v>
      </c>
      <c r="D13" s="17">
        <v>0.12416532961891801</v>
      </c>
      <c r="E13" s="17">
        <v>0.14598865468052999</v>
      </c>
      <c r="F13" s="17"/>
      <c r="G13" s="17">
        <v>0.13211398716473299</v>
      </c>
      <c r="H13" s="17">
        <v>0.10885452944848401</v>
      </c>
      <c r="I13" s="17">
        <v>0.164113226071079</v>
      </c>
      <c r="J13" s="17">
        <v>0.168789451515478</v>
      </c>
      <c r="K13" s="17">
        <v>0.13933118747261</v>
      </c>
      <c r="L13" s="17">
        <v>9.8145950204849203E-2</v>
      </c>
      <c r="M13" s="17"/>
      <c r="N13" s="17">
        <v>0.16593112267198501</v>
      </c>
      <c r="O13" s="17">
        <v>0.14957901563482801</v>
      </c>
      <c r="P13" s="17">
        <v>0.12898018999452601</v>
      </c>
      <c r="Q13" s="17">
        <v>9.0144134373381493E-2</v>
      </c>
      <c r="R13" s="17"/>
      <c r="S13" s="17">
        <v>0.13387747165517999</v>
      </c>
      <c r="T13" s="17">
        <v>0.236786315032603</v>
      </c>
      <c r="U13" s="17">
        <v>7.12735277314442E-2</v>
      </c>
      <c r="V13" s="17">
        <v>0.16106559497057199</v>
      </c>
      <c r="W13" s="17">
        <v>0.12110569228844</v>
      </c>
      <c r="X13" s="17">
        <v>0.19972111054349401</v>
      </c>
      <c r="Y13" s="17">
        <v>0.121628652004438</v>
      </c>
      <c r="Z13" s="17">
        <v>5.7904341453843301E-2</v>
      </c>
      <c r="AA13" s="17">
        <v>9.0772130006299107E-2</v>
      </c>
      <c r="AB13" s="17">
        <v>0.164036020757937</v>
      </c>
      <c r="AC13" s="17">
        <v>8.2344138697059602E-2</v>
      </c>
      <c r="AD13" s="17">
        <v>0</v>
      </c>
      <c r="AE13" s="17"/>
      <c r="AF13" s="17">
        <v>0.12099881457524</v>
      </c>
      <c r="AG13" s="17">
        <v>0.16174869050690899</v>
      </c>
      <c r="AH13" s="17">
        <v>0.141865495195027</v>
      </c>
      <c r="AI13" s="17"/>
      <c r="AJ13" s="17">
        <v>0.14279031440083201</v>
      </c>
      <c r="AK13" s="17">
        <v>0.12619507418765999</v>
      </c>
      <c r="AL13" s="17">
        <v>0.14263733775534901</v>
      </c>
      <c r="AM13" s="17">
        <v>0.13703431407873001</v>
      </c>
      <c r="AN13" s="17">
        <v>0.12095909025917501</v>
      </c>
      <c r="AO13" s="17"/>
      <c r="AP13" s="17">
        <v>7.7398157558884698E-2</v>
      </c>
      <c r="AQ13" s="17">
        <v>0.12656079807245399</v>
      </c>
      <c r="AR13" s="17">
        <v>0.19163992809539801</v>
      </c>
      <c r="AS13" s="17"/>
      <c r="AT13" s="17">
        <v>0.12828654590087701</v>
      </c>
      <c r="AU13" s="17">
        <v>0.182575641772665</v>
      </c>
      <c r="AV13" s="17">
        <v>5.8611661114013697E-2</v>
      </c>
      <c r="AW13" s="17">
        <v>0.146793289251753</v>
      </c>
      <c r="AX13" s="17">
        <v>0.13554160723922901</v>
      </c>
      <c r="AY13" s="17">
        <v>3.6422015552077899E-2</v>
      </c>
    </row>
    <row r="14" spans="2:51" x14ac:dyDescent="0.35">
      <c r="B14" s="18" t="s">
        <v>72</v>
      </c>
      <c r="C14" s="17">
        <v>5.16235426691612E-2</v>
      </c>
      <c r="D14" s="17">
        <v>4.07443491364258E-2</v>
      </c>
      <c r="E14" s="17">
        <v>6.2152224276177698E-2</v>
      </c>
      <c r="F14" s="17"/>
      <c r="G14" s="17">
        <v>5.2920484501431601E-2</v>
      </c>
      <c r="H14" s="17">
        <v>6.2172742180403202E-2</v>
      </c>
      <c r="I14" s="17">
        <v>6.5131744149673501E-2</v>
      </c>
      <c r="J14" s="17">
        <v>5.97335174932822E-2</v>
      </c>
      <c r="K14" s="17">
        <v>3.7333934661963497E-2</v>
      </c>
      <c r="L14" s="17">
        <v>3.0765651597487498E-2</v>
      </c>
      <c r="M14" s="17"/>
      <c r="N14" s="17">
        <v>4.1053264200098402E-2</v>
      </c>
      <c r="O14" s="17">
        <v>2.8559069793297101E-2</v>
      </c>
      <c r="P14" s="17">
        <v>5.5836081133648303E-2</v>
      </c>
      <c r="Q14" s="17">
        <v>7.7154837148118605E-2</v>
      </c>
      <c r="R14" s="17"/>
      <c r="S14" s="17">
        <v>8.1829494480313306E-2</v>
      </c>
      <c r="T14" s="17">
        <v>3.7020310368283099E-2</v>
      </c>
      <c r="U14" s="17">
        <v>0.108167790109852</v>
      </c>
      <c r="V14" s="17">
        <v>3.5093980260240999E-2</v>
      </c>
      <c r="W14" s="17">
        <v>4.6020063146060802E-2</v>
      </c>
      <c r="X14" s="17">
        <v>4.5056436747540597E-2</v>
      </c>
      <c r="Y14" s="17">
        <v>8.6835490188470199E-2</v>
      </c>
      <c r="Z14" s="17">
        <v>0</v>
      </c>
      <c r="AA14" s="17">
        <v>5.3347282388097703E-2</v>
      </c>
      <c r="AB14" s="17">
        <v>1.6265856449988101E-2</v>
      </c>
      <c r="AC14" s="17">
        <v>0</v>
      </c>
      <c r="AD14" s="17">
        <v>7.5257271158607003E-2</v>
      </c>
      <c r="AE14" s="17"/>
      <c r="AF14" s="17">
        <v>2.0076154381681099E-2</v>
      </c>
      <c r="AG14" s="17">
        <v>5.7411997330578099E-2</v>
      </c>
      <c r="AH14" s="17">
        <v>9.3871918408297006E-2</v>
      </c>
      <c r="AI14" s="17"/>
      <c r="AJ14" s="17">
        <v>2.5549208110417599E-2</v>
      </c>
      <c r="AK14" s="17">
        <v>3.4417466284727E-2</v>
      </c>
      <c r="AL14" s="17">
        <v>0.106251857102175</v>
      </c>
      <c r="AM14" s="17">
        <v>0</v>
      </c>
      <c r="AN14" s="17">
        <v>0.11244235853836899</v>
      </c>
      <c r="AO14" s="17"/>
      <c r="AP14" s="17">
        <v>2.34863233139018E-2</v>
      </c>
      <c r="AQ14" s="17">
        <v>5.4808201537060702E-2</v>
      </c>
      <c r="AR14" s="17">
        <v>5.2475850537120901E-2</v>
      </c>
      <c r="AS14" s="17"/>
      <c r="AT14" s="17">
        <v>5.5896550059774099E-2</v>
      </c>
      <c r="AU14" s="17">
        <v>2.0278479514718999E-2</v>
      </c>
      <c r="AV14" s="17">
        <v>7.5930898271932695E-2</v>
      </c>
      <c r="AW14" s="17">
        <v>0.122367872065724</v>
      </c>
      <c r="AX14" s="17">
        <v>4.3450124986984501E-2</v>
      </c>
      <c r="AY14" s="17">
        <v>4.2515947753772099E-2</v>
      </c>
    </row>
    <row r="15" spans="2:51" x14ac:dyDescent="0.35">
      <c r="B15" s="31" t="s">
        <v>387</v>
      </c>
      <c r="C15" s="20">
        <v>0.43027502875585999</v>
      </c>
      <c r="D15" s="20">
        <v>0.461164275798012</v>
      </c>
      <c r="E15" s="20">
        <v>0.40038098870512401</v>
      </c>
      <c r="F15" s="20"/>
      <c r="G15" s="20">
        <v>0.44360919520863201</v>
      </c>
      <c r="H15" s="20">
        <v>0.49334759883682799</v>
      </c>
      <c r="I15" s="20">
        <v>0.384396369865593</v>
      </c>
      <c r="J15" s="20">
        <v>0.40792184115906499</v>
      </c>
      <c r="K15" s="20">
        <v>0.36245083858523203</v>
      </c>
      <c r="L15" s="20">
        <v>0.48595552774487699</v>
      </c>
      <c r="M15" s="20"/>
      <c r="N15" s="20">
        <v>0.40023986902685799</v>
      </c>
      <c r="O15" s="20">
        <v>0.42298955853002701</v>
      </c>
      <c r="P15" s="20">
        <v>0.46688806299345298</v>
      </c>
      <c r="Q15" s="20">
        <v>0.44249540073448701</v>
      </c>
      <c r="R15" s="20"/>
      <c r="S15" s="20">
        <v>0.39837355796757701</v>
      </c>
      <c r="T15" s="20">
        <v>0.35974091097416899</v>
      </c>
      <c r="U15" s="20">
        <v>0.52386474104893199</v>
      </c>
      <c r="V15" s="20">
        <v>0.39699524739658298</v>
      </c>
      <c r="W15" s="20">
        <v>0.53134757860862503</v>
      </c>
      <c r="X15" s="20">
        <v>0.35150807967931003</v>
      </c>
      <c r="Y15" s="20">
        <v>0.39388984304663299</v>
      </c>
      <c r="Z15" s="20">
        <v>0.58208826576472605</v>
      </c>
      <c r="AA15" s="20">
        <v>0.40811859489831498</v>
      </c>
      <c r="AB15" s="20">
        <v>0.39691247347594899</v>
      </c>
      <c r="AC15" s="20">
        <v>0.55246393381069603</v>
      </c>
      <c r="AD15" s="20">
        <v>0.45754320168249402</v>
      </c>
      <c r="AE15" s="20"/>
      <c r="AF15" s="20">
        <v>0.49261979292956398</v>
      </c>
      <c r="AG15" s="20">
        <v>0.37749445577227603</v>
      </c>
      <c r="AH15" s="20">
        <v>0.35877966003740902</v>
      </c>
      <c r="AI15" s="20"/>
      <c r="AJ15" s="20">
        <v>0.473615229357569</v>
      </c>
      <c r="AK15" s="20">
        <v>0.44183573465562598</v>
      </c>
      <c r="AL15" s="20">
        <v>0.40736050599281598</v>
      </c>
      <c r="AM15" s="20">
        <v>0.50815203083133398</v>
      </c>
      <c r="AN15" s="20">
        <v>0.314195278528553</v>
      </c>
      <c r="AO15" s="20"/>
      <c r="AP15" s="20">
        <v>0.577246156099959</v>
      </c>
      <c r="AQ15" s="20">
        <v>0.44546269560729101</v>
      </c>
      <c r="AR15" s="20">
        <v>0.34770687421002</v>
      </c>
      <c r="AS15" s="20"/>
      <c r="AT15" s="20">
        <v>0.41373612838510099</v>
      </c>
      <c r="AU15" s="20">
        <v>0.414943833088178</v>
      </c>
      <c r="AV15" s="20">
        <v>0.45023180187587403</v>
      </c>
      <c r="AW15" s="20">
        <v>0.43856910350788703</v>
      </c>
      <c r="AX15" s="20">
        <v>0.43340117695522101</v>
      </c>
      <c r="AY15" s="20">
        <v>0.56962890955312595</v>
      </c>
    </row>
    <row r="16" spans="2:51" x14ac:dyDescent="0.35">
      <c r="B16" s="18" t="s">
        <v>388</v>
      </c>
      <c r="C16" s="20">
        <v>0.26170368962941098</v>
      </c>
      <c r="D16" s="20">
        <v>0.24158289298281499</v>
      </c>
      <c r="E16" s="20">
        <v>0.281176223226142</v>
      </c>
      <c r="F16" s="20"/>
      <c r="G16" s="20">
        <v>0.26283218993022101</v>
      </c>
      <c r="H16" s="20">
        <v>0.25014020412448901</v>
      </c>
      <c r="I16" s="20">
        <v>0.31189886708355802</v>
      </c>
      <c r="J16" s="20">
        <v>0.30036421182946399</v>
      </c>
      <c r="K16" s="20">
        <v>0.255822923557318</v>
      </c>
      <c r="L16" s="20">
        <v>0.18793418112981899</v>
      </c>
      <c r="M16" s="20"/>
      <c r="N16" s="20">
        <v>0.29697713566681699</v>
      </c>
      <c r="O16" s="20">
        <v>0.29924853212708802</v>
      </c>
      <c r="P16" s="20">
        <v>0.226891646667229</v>
      </c>
      <c r="Q16" s="20">
        <v>0.21588545636746201</v>
      </c>
      <c r="R16" s="20"/>
      <c r="S16" s="20">
        <v>0.228956731484912</v>
      </c>
      <c r="T16" s="20">
        <v>0.395882301827716</v>
      </c>
      <c r="U16" s="20">
        <v>0.174705508918787</v>
      </c>
      <c r="V16" s="20">
        <v>0.26678212957903502</v>
      </c>
      <c r="W16" s="20">
        <v>0.202558367702486</v>
      </c>
      <c r="X16" s="20">
        <v>0.291606768382142</v>
      </c>
      <c r="Y16" s="20">
        <v>0.28937448202021498</v>
      </c>
      <c r="Z16" s="20">
        <v>0.20539610176585801</v>
      </c>
      <c r="AA16" s="20">
        <v>0.203529035260056</v>
      </c>
      <c r="AB16" s="20">
        <v>0.36325948329165397</v>
      </c>
      <c r="AC16" s="20">
        <v>0.237196998097538</v>
      </c>
      <c r="AD16" s="20">
        <v>8.6130788434957098E-2</v>
      </c>
      <c r="AE16" s="20"/>
      <c r="AF16" s="20">
        <v>0.22964811024991</v>
      </c>
      <c r="AG16" s="20">
        <v>0.28741459064678698</v>
      </c>
      <c r="AH16" s="20">
        <v>0.32085255969785798</v>
      </c>
      <c r="AI16" s="20"/>
      <c r="AJ16" s="20">
        <v>0.231716431462691</v>
      </c>
      <c r="AK16" s="20">
        <v>0.261472734707207</v>
      </c>
      <c r="AL16" s="20">
        <v>0.26882683912587402</v>
      </c>
      <c r="AM16" s="20">
        <v>0.13703431407873001</v>
      </c>
      <c r="AN16" s="20">
        <v>0.30893654689307098</v>
      </c>
      <c r="AO16" s="20"/>
      <c r="AP16" s="20">
        <v>0.118773133091398</v>
      </c>
      <c r="AQ16" s="20">
        <v>0.24236138111383401</v>
      </c>
      <c r="AR16" s="20">
        <v>0.36426240154237099</v>
      </c>
      <c r="AS16" s="20"/>
      <c r="AT16" s="20">
        <v>0.23245774209818401</v>
      </c>
      <c r="AU16" s="20">
        <v>0.33592582595537501</v>
      </c>
      <c r="AV16" s="20">
        <v>0.194813968365985</v>
      </c>
      <c r="AW16" s="20">
        <v>0.20951962244255401</v>
      </c>
      <c r="AX16" s="20">
        <v>0.28282746649285101</v>
      </c>
      <c r="AY16" s="20">
        <v>0.21803042032536701</v>
      </c>
    </row>
    <row r="17" spans="2:51" x14ac:dyDescent="0.35">
      <c r="B17" s="18" t="s">
        <v>86</v>
      </c>
      <c r="C17" s="21">
        <v>0.168571339126449</v>
      </c>
      <c r="D17" s="21">
        <v>0.21958138281519701</v>
      </c>
      <c r="E17" s="21">
        <v>0.119204765478983</v>
      </c>
      <c r="F17" s="21"/>
      <c r="G17" s="21">
        <v>0.18077700527841101</v>
      </c>
      <c r="H17" s="21">
        <v>0.24320739471233799</v>
      </c>
      <c r="I17" s="21">
        <v>7.2497502782035095E-2</v>
      </c>
      <c r="J17" s="21">
        <v>0.107557629329601</v>
      </c>
      <c r="K17" s="21">
        <v>0.10662791502791399</v>
      </c>
      <c r="L17" s="21">
        <v>0.29802134661505802</v>
      </c>
      <c r="M17" s="21"/>
      <c r="N17" s="21">
        <v>0.10326273336004101</v>
      </c>
      <c r="O17" s="21">
        <v>0.12374102640293901</v>
      </c>
      <c r="P17" s="21">
        <v>0.23999641632622401</v>
      </c>
      <c r="Q17" s="21">
        <v>0.226609944367025</v>
      </c>
      <c r="R17" s="21"/>
      <c r="S17" s="21">
        <v>0.16941682648266401</v>
      </c>
      <c r="T17" s="21">
        <v>-3.6141390853547603E-2</v>
      </c>
      <c r="U17" s="21">
        <v>0.34915923213014499</v>
      </c>
      <c r="V17" s="21">
        <v>0.13021311781754799</v>
      </c>
      <c r="W17" s="21">
        <v>0.328789210906139</v>
      </c>
      <c r="X17" s="21">
        <v>5.99013112971684E-2</v>
      </c>
      <c r="Y17" s="21">
        <v>0.10451536102641899</v>
      </c>
      <c r="Z17" s="21">
        <v>0.37669216399886901</v>
      </c>
      <c r="AA17" s="21">
        <v>0.20458955963825901</v>
      </c>
      <c r="AB17" s="21">
        <v>3.3652990184295399E-2</v>
      </c>
      <c r="AC17" s="21">
        <v>0.315266935713158</v>
      </c>
      <c r="AD17" s="21">
        <v>0.37141241324753699</v>
      </c>
      <c r="AE17" s="21"/>
      <c r="AF17" s="21">
        <v>0.26297168267965398</v>
      </c>
      <c r="AG17" s="21">
        <v>9.00798651254891E-2</v>
      </c>
      <c r="AH17" s="21">
        <v>3.7927100339551698E-2</v>
      </c>
      <c r="AI17" s="21"/>
      <c r="AJ17" s="21">
        <v>0.241898797894878</v>
      </c>
      <c r="AK17" s="21">
        <v>0.18036299994841801</v>
      </c>
      <c r="AL17" s="21">
        <v>0.13853366686694199</v>
      </c>
      <c r="AM17" s="21">
        <v>0.37111771675260402</v>
      </c>
      <c r="AN17" s="21">
        <v>5.25873163548229E-3</v>
      </c>
      <c r="AO17" s="21"/>
      <c r="AP17" s="21">
        <v>0.45847302300856102</v>
      </c>
      <c r="AQ17" s="21">
        <v>0.203101314493456</v>
      </c>
      <c r="AR17" s="21">
        <v>-1.6555527332350901E-2</v>
      </c>
      <c r="AS17" s="21"/>
      <c r="AT17" s="21">
        <v>0.181278386286918</v>
      </c>
      <c r="AU17" s="21">
        <v>7.9018007132802603E-2</v>
      </c>
      <c r="AV17" s="21">
        <v>0.25541783350989</v>
      </c>
      <c r="AW17" s="21">
        <v>0.22904948106533199</v>
      </c>
      <c r="AX17" s="21">
        <v>0.150573710462371</v>
      </c>
      <c r="AY17" s="21">
        <v>0.35159848922775899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I18"/>
  <sheetViews>
    <sheetView showGridLines="0" workbookViewId="0">
      <pane xSplit="2" topLeftCell="C1" activePane="topRight" state="frozen"/>
      <selection activeCell="B19" sqref="B19"/>
      <selection pane="topRight" activeCell="E9" sqref="E9"/>
    </sheetView>
  </sheetViews>
  <sheetFormatPr defaultColWidth="10.90625" defaultRowHeight="14.5" x14ac:dyDescent="0.35"/>
  <cols>
    <col min="2" max="2" width="25.7265625" customWidth="1"/>
    <col min="3" max="9" width="20.7265625" customWidth="1"/>
  </cols>
  <sheetData>
    <row r="2" spans="2:9" ht="40" customHeight="1" x14ac:dyDescent="0.35">
      <c r="D2" s="42" t="s">
        <v>578</v>
      </c>
      <c r="E2" s="38"/>
      <c r="F2" s="38"/>
      <c r="G2" s="38"/>
      <c r="H2" s="38"/>
      <c r="I2" s="38"/>
    </row>
    <row r="6" spans="2:9" ht="50" customHeight="1" x14ac:dyDescent="0.35">
      <c r="B6" s="23" t="s">
        <v>14</v>
      </c>
      <c r="C6" s="23" t="s">
        <v>567</v>
      </c>
      <c r="D6" s="23" t="s">
        <v>568</v>
      </c>
      <c r="E6" s="23" t="s">
        <v>569</v>
      </c>
      <c r="F6" s="23" t="s">
        <v>570</v>
      </c>
      <c r="G6" s="23" t="s">
        <v>571</v>
      </c>
      <c r="H6" s="23" t="s">
        <v>572</v>
      </c>
    </row>
    <row r="7" spans="2:9" ht="43.5" x14ac:dyDescent="0.35">
      <c r="B7" s="18" t="s">
        <v>573</v>
      </c>
      <c r="C7" s="17">
        <v>0.19169488840748</v>
      </c>
      <c r="D7" s="17">
        <v>8.2775950676626894E-2</v>
      </c>
      <c r="E7" s="17">
        <v>0.465481631224685</v>
      </c>
      <c r="F7" s="17">
        <v>0.22228209560425199</v>
      </c>
      <c r="G7" s="17">
        <v>0.39119173509829802</v>
      </c>
      <c r="H7" s="17">
        <v>0.24160998831768399</v>
      </c>
    </row>
    <row r="8" spans="2:9" ht="58" x14ac:dyDescent="0.35">
      <c r="B8" s="18" t="s">
        <v>574</v>
      </c>
      <c r="C8" s="17">
        <v>0.36827670446592897</v>
      </c>
      <c r="D8" s="17">
        <v>0.243238530330667</v>
      </c>
      <c r="E8" s="17">
        <v>0.36877838130480201</v>
      </c>
      <c r="F8" s="17">
        <v>0.36859419450053998</v>
      </c>
      <c r="G8" s="17">
        <v>0.42287047006673001</v>
      </c>
      <c r="H8" s="17">
        <v>0.32984945364218499</v>
      </c>
    </row>
    <row r="9" spans="2:9" ht="43.5" x14ac:dyDescent="0.35">
      <c r="B9" s="18" t="s">
        <v>575</v>
      </c>
      <c r="C9" s="17">
        <v>0.38696468350158603</v>
      </c>
      <c r="D9" s="17">
        <v>0.58480547292705298</v>
      </c>
      <c r="E9" s="17">
        <v>0.136287312664093</v>
      </c>
      <c r="F9" s="17">
        <v>0.36355083587389397</v>
      </c>
      <c r="G9" s="17">
        <v>0.17123504620202001</v>
      </c>
      <c r="H9" s="17">
        <v>0.37613585019234802</v>
      </c>
    </row>
    <row r="10" spans="2:9" ht="58" x14ac:dyDescent="0.35">
      <c r="B10" s="18" t="s">
        <v>576</v>
      </c>
      <c r="C10" s="17">
        <v>3.7825760402654E-2</v>
      </c>
      <c r="D10" s="17">
        <v>5.5352725195357201E-2</v>
      </c>
      <c r="E10" s="17">
        <v>1.89231481858246E-2</v>
      </c>
      <c r="F10" s="17">
        <v>3.0880251010423399E-2</v>
      </c>
      <c r="G10" s="17">
        <v>9.6316687004187398E-3</v>
      </c>
      <c r="H10" s="17">
        <v>4.1862729194640097E-2</v>
      </c>
    </row>
    <row r="11" spans="2:9" ht="43.5" x14ac:dyDescent="0.35">
      <c r="B11" s="18" t="s">
        <v>577</v>
      </c>
      <c r="C11" s="17">
        <v>1.52379632223517E-2</v>
      </c>
      <c r="D11" s="17">
        <v>3.3827320870295802E-2</v>
      </c>
      <c r="E11" s="17">
        <v>1.05295266205947E-2</v>
      </c>
      <c r="F11" s="17">
        <v>1.4692623010890599E-2</v>
      </c>
      <c r="G11" s="17">
        <v>5.0710799325330101E-3</v>
      </c>
      <c r="H11" s="17">
        <v>1.05419786531433E-2</v>
      </c>
    </row>
    <row r="12" spans="2:9" x14ac:dyDescent="0.35">
      <c r="B12" s="16" t="s">
        <v>156</v>
      </c>
      <c r="C12" s="16"/>
      <c r="D12" s="16"/>
      <c r="E12" s="16"/>
      <c r="F12" s="16"/>
      <c r="G12" s="16"/>
      <c r="H12" s="16"/>
    </row>
    <row r="13" spans="2:9" x14ac:dyDescent="0.35">
      <c r="B13" t="s">
        <v>77</v>
      </c>
    </row>
    <row r="14" spans="2:9" x14ac:dyDescent="0.35">
      <c r="B14" t="s">
        <v>78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AY18"/>
  <sheetViews>
    <sheetView showGridLines="0" workbookViewId="0">
      <pane xSplit="2" topLeftCell="C1" activePane="topRight" state="frozen"/>
      <selection activeCell="B19" sqref="B19"/>
      <selection pane="topRight" activeCell="J34" sqref="J3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579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689</v>
      </c>
      <c r="D7" s="10">
        <v>339</v>
      </c>
      <c r="E7" s="10">
        <v>349</v>
      </c>
      <c r="F7" s="10"/>
      <c r="G7" s="10">
        <v>92</v>
      </c>
      <c r="H7" s="10">
        <v>101</v>
      </c>
      <c r="I7" s="10">
        <v>129</v>
      </c>
      <c r="J7" s="10">
        <v>109</v>
      </c>
      <c r="K7" s="10">
        <v>103</v>
      </c>
      <c r="L7" s="10">
        <v>155</v>
      </c>
      <c r="M7" s="10"/>
      <c r="N7" s="10">
        <v>176</v>
      </c>
      <c r="O7" s="10">
        <v>186</v>
      </c>
      <c r="P7" s="10">
        <v>154</v>
      </c>
      <c r="Q7" s="10">
        <v>170</v>
      </c>
      <c r="R7" s="10"/>
      <c r="S7" s="10">
        <v>97</v>
      </c>
      <c r="T7" s="10">
        <v>97</v>
      </c>
      <c r="U7" s="10">
        <v>60</v>
      </c>
      <c r="V7" s="10">
        <v>59</v>
      </c>
      <c r="W7" s="10">
        <v>54</v>
      </c>
      <c r="X7" s="10">
        <v>68</v>
      </c>
      <c r="Y7" s="10">
        <v>67</v>
      </c>
      <c r="Z7" s="10">
        <v>27</v>
      </c>
      <c r="AA7" s="10">
        <v>75</v>
      </c>
      <c r="AB7" s="10">
        <v>45</v>
      </c>
      <c r="AC7" s="10">
        <v>27</v>
      </c>
      <c r="AD7" s="10">
        <v>13</v>
      </c>
      <c r="AE7" s="10"/>
      <c r="AF7" s="10">
        <v>279</v>
      </c>
      <c r="AG7" s="10">
        <v>248</v>
      </c>
      <c r="AH7" s="10">
        <v>103</v>
      </c>
      <c r="AI7" s="10"/>
      <c r="AJ7" s="10">
        <v>247</v>
      </c>
      <c r="AK7" s="10">
        <v>215</v>
      </c>
      <c r="AL7" s="10">
        <v>40</v>
      </c>
      <c r="AM7" s="10">
        <v>8</v>
      </c>
      <c r="AN7" s="10">
        <v>96</v>
      </c>
      <c r="AO7" s="10"/>
      <c r="AP7" s="10">
        <v>143</v>
      </c>
      <c r="AQ7" s="10">
        <v>249</v>
      </c>
      <c r="AR7" s="10">
        <v>44</v>
      </c>
      <c r="AS7" s="10"/>
      <c r="AT7" s="10">
        <v>265</v>
      </c>
      <c r="AU7" s="10">
        <v>160</v>
      </c>
      <c r="AV7" s="10">
        <v>46</v>
      </c>
      <c r="AW7" s="10">
        <v>61</v>
      </c>
      <c r="AX7" s="10">
        <v>124</v>
      </c>
      <c r="AY7" s="10">
        <v>25</v>
      </c>
    </row>
    <row r="8" spans="2:51" ht="30" customHeight="1" x14ac:dyDescent="0.35">
      <c r="B8" s="11" t="s">
        <v>19</v>
      </c>
      <c r="C8" s="11">
        <v>690</v>
      </c>
      <c r="D8" s="11">
        <v>352</v>
      </c>
      <c r="E8" s="11">
        <v>337</v>
      </c>
      <c r="F8" s="11"/>
      <c r="G8" s="11">
        <v>93</v>
      </c>
      <c r="H8" s="11">
        <v>119</v>
      </c>
      <c r="I8" s="11">
        <v>134</v>
      </c>
      <c r="J8" s="11">
        <v>103</v>
      </c>
      <c r="K8" s="11">
        <v>95</v>
      </c>
      <c r="L8" s="11">
        <v>146</v>
      </c>
      <c r="M8" s="11"/>
      <c r="N8" s="11">
        <v>191</v>
      </c>
      <c r="O8" s="11">
        <v>180</v>
      </c>
      <c r="P8" s="11">
        <v>151</v>
      </c>
      <c r="Q8" s="11">
        <v>166</v>
      </c>
      <c r="R8" s="11"/>
      <c r="S8" s="11">
        <v>100</v>
      </c>
      <c r="T8" s="11">
        <v>94</v>
      </c>
      <c r="U8" s="11">
        <v>59</v>
      </c>
      <c r="V8" s="11">
        <v>56</v>
      </c>
      <c r="W8" s="11">
        <v>52</v>
      </c>
      <c r="X8" s="11">
        <v>73</v>
      </c>
      <c r="Y8" s="11">
        <v>65</v>
      </c>
      <c r="Z8" s="11">
        <v>25</v>
      </c>
      <c r="AA8" s="11">
        <v>72</v>
      </c>
      <c r="AB8" s="11">
        <v>50</v>
      </c>
      <c r="AC8" s="11">
        <v>28</v>
      </c>
      <c r="AD8" s="11">
        <v>16</v>
      </c>
      <c r="AE8" s="11"/>
      <c r="AF8" s="11">
        <v>271</v>
      </c>
      <c r="AG8" s="11">
        <v>254</v>
      </c>
      <c r="AH8" s="11">
        <v>105</v>
      </c>
      <c r="AI8" s="11"/>
      <c r="AJ8" s="11">
        <v>244</v>
      </c>
      <c r="AK8" s="11">
        <v>218</v>
      </c>
      <c r="AL8" s="11">
        <v>40</v>
      </c>
      <c r="AM8" s="11">
        <v>8</v>
      </c>
      <c r="AN8" s="11">
        <v>96</v>
      </c>
      <c r="AO8" s="11"/>
      <c r="AP8" s="11">
        <v>144</v>
      </c>
      <c r="AQ8" s="11">
        <v>251</v>
      </c>
      <c r="AR8" s="11">
        <v>43</v>
      </c>
      <c r="AS8" s="11"/>
      <c r="AT8" s="11">
        <v>256</v>
      </c>
      <c r="AU8" s="11">
        <v>164</v>
      </c>
      <c r="AV8" s="11">
        <v>47</v>
      </c>
      <c r="AW8" s="11">
        <v>60</v>
      </c>
      <c r="AX8" s="11">
        <v>130</v>
      </c>
      <c r="AY8" s="11">
        <v>26</v>
      </c>
    </row>
    <row r="9" spans="2:51" ht="43.5" x14ac:dyDescent="0.35">
      <c r="B9" s="18" t="s">
        <v>573</v>
      </c>
      <c r="C9" s="17">
        <v>0.19169488840748</v>
      </c>
      <c r="D9" s="17">
        <v>0.20001792446796099</v>
      </c>
      <c r="E9" s="17">
        <v>0.18352226402694399</v>
      </c>
      <c r="F9" s="17"/>
      <c r="G9" s="17">
        <v>0.203806616765597</v>
      </c>
      <c r="H9" s="17">
        <v>0.26881717316167902</v>
      </c>
      <c r="I9" s="17">
        <v>0.19593237197423399</v>
      </c>
      <c r="J9" s="17">
        <v>0.14080856080116899</v>
      </c>
      <c r="K9" s="17">
        <v>0.186569874594123</v>
      </c>
      <c r="L9" s="17">
        <v>0.156296854312863</v>
      </c>
      <c r="M9" s="17"/>
      <c r="N9" s="17">
        <v>0.23631444687634001</v>
      </c>
      <c r="O9" s="17">
        <v>0.18810873209542101</v>
      </c>
      <c r="P9" s="17">
        <v>0.20882113367567401</v>
      </c>
      <c r="Q9" s="17">
        <v>0.131853772125301</v>
      </c>
      <c r="R9" s="17"/>
      <c r="S9" s="17">
        <v>0.24773965550989599</v>
      </c>
      <c r="T9" s="17">
        <v>0.17846600948177299</v>
      </c>
      <c r="U9" s="17">
        <v>0.14814793648198199</v>
      </c>
      <c r="V9" s="17">
        <v>9.5712354543656106E-2</v>
      </c>
      <c r="W9" s="17">
        <v>0.20335256563816501</v>
      </c>
      <c r="X9" s="17">
        <v>0.17177796100812301</v>
      </c>
      <c r="Y9" s="17">
        <v>0.17535465203027001</v>
      </c>
      <c r="Z9" s="17">
        <v>0.18499929662908901</v>
      </c>
      <c r="AA9" s="17">
        <v>0.16064213239674599</v>
      </c>
      <c r="AB9" s="17">
        <v>0.15872323097529001</v>
      </c>
      <c r="AC9" s="17">
        <v>0.289713466356468</v>
      </c>
      <c r="AD9" s="17">
        <v>0.62406123814274395</v>
      </c>
      <c r="AE9" s="17"/>
      <c r="AF9" s="17">
        <v>0.206222665690836</v>
      </c>
      <c r="AG9" s="17">
        <v>0.20120100875727301</v>
      </c>
      <c r="AH9" s="17">
        <v>0.141246575387697</v>
      </c>
      <c r="AI9" s="17"/>
      <c r="AJ9" s="17">
        <v>0.16465113940425699</v>
      </c>
      <c r="AK9" s="17">
        <v>0.23717634096732099</v>
      </c>
      <c r="AL9" s="17">
        <v>0.12331961039407199</v>
      </c>
      <c r="AM9" s="17">
        <v>0.108109429159136</v>
      </c>
      <c r="AN9" s="17">
        <v>0.152965326435825</v>
      </c>
      <c r="AO9" s="17"/>
      <c r="AP9" s="17">
        <v>0.20848150551501299</v>
      </c>
      <c r="AQ9" s="17">
        <v>0.21386259330812499</v>
      </c>
      <c r="AR9" s="17">
        <v>0.14932888202964201</v>
      </c>
      <c r="AS9" s="17"/>
      <c r="AT9" s="17">
        <v>0.18966225049990601</v>
      </c>
      <c r="AU9" s="17">
        <v>0.186323368911398</v>
      </c>
      <c r="AV9" s="17">
        <v>0.24838363913973399</v>
      </c>
      <c r="AW9" s="17">
        <v>0.19281841754417101</v>
      </c>
      <c r="AX9" s="17">
        <v>0.20306797610441199</v>
      </c>
      <c r="AY9" s="17">
        <v>0.106865428039103</v>
      </c>
    </row>
    <row r="10" spans="2:51" ht="58" x14ac:dyDescent="0.35">
      <c r="B10" s="18" t="s">
        <v>574</v>
      </c>
      <c r="C10" s="17">
        <v>0.36827670446592897</v>
      </c>
      <c r="D10" s="17">
        <v>0.34357790719195203</v>
      </c>
      <c r="E10" s="17">
        <v>0.39511696051596701</v>
      </c>
      <c r="F10" s="17"/>
      <c r="G10" s="17">
        <v>0.36782733898500902</v>
      </c>
      <c r="H10" s="17">
        <v>0.440649488949512</v>
      </c>
      <c r="I10" s="17">
        <v>0.38366765324116697</v>
      </c>
      <c r="J10" s="17">
        <v>0.356126464450846</v>
      </c>
      <c r="K10" s="17">
        <v>0.27362339245880701</v>
      </c>
      <c r="L10" s="17">
        <v>0.36566332468862101</v>
      </c>
      <c r="M10" s="17"/>
      <c r="N10" s="17">
        <v>0.404296773624926</v>
      </c>
      <c r="O10" s="17">
        <v>0.334818091929871</v>
      </c>
      <c r="P10" s="17">
        <v>0.40720588150490999</v>
      </c>
      <c r="Q10" s="17">
        <v>0.328219202413151</v>
      </c>
      <c r="R10" s="17"/>
      <c r="S10" s="17">
        <v>0.424968650444841</v>
      </c>
      <c r="T10" s="17">
        <v>0.33164990498289898</v>
      </c>
      <c r="U10" s="17">
        <v>0.29819802257817801</v>
      </c>
      <c r="V10" s="17">
        <v>0.38712944987784598</v>
      </c>
      <c r="W10" s="17">
        <v>0.43376919948724502</v>
      </c>
      <c r="X10" s="17">
        <v>0.38029649667520898</v>
      </c>
      <c r="Y10" s="17">
        <v>0.34501492193744898</v>
      </c>
      <c r="Z10" s="17">
        <v>0.26181815844088302</v>
      </c>
      <c r="AA10" s="17">
        <v>0.50544860779085399</v>
      </c>
      <c r="AB10" s="17">
        <v>0.267102353222125</v>
      </c>
      <c r="AC10" s="17">
        <v>0.29943772164464599</v>
      </c>
      <c r="AD10" s="17">
        <v>0.23228360744225701</v>
      </c>
      <c r="AE10" s="17"/>
      <c r="AF10" s="17">
        <v>0.351860617511287</v>
      </c>
      <c r="AG10" s="17">
        <v>0.38584354668927401</v>
      </c>
      <c r="AH10" s="17">
        <v>0.351497527549193</v>
      </c>
      <c r="AI10" s="17"/>
      <c r="AJ10" s="17">
        <v>0.36776336491947798</v>
      </c>
      <c r="AK10" s="17">
        <v>0.38287678811401998</v>
      </c>
      <c r="AL10" s="17">
        <v>0.41358204524437298</v>
      </c>
      <c r="AM10" s="17">
        <v>0.25370237929547901</v>
      </c>
      <c r="AN10" s="17">
        <v>0.298651583800912</v>
      </c>
      <c r="AO10" s="17"/>
      <c r="AP10" s="17">
        <v>0.37998845148389598</v>
      </c>
      <c r="AQ10" s="17">
        <v>0.37593854467423499</v>
      </c>
      <c r="AR10" s="17">
        <v>0.432269329207707</v>
      </c>
      <c r="AS10" s="17"/>
      <c r="AT10" s="17">
        <v>0.376026398266819</v>
      </c>
      <c r="AU10" s="17">
        <v>0.35147191963431401</v>
      </c>
      <c r="AV10" s="17">
        <v>0.36936904112539398</v>
      </c>
      <c r="AW10" s="17">
        <v>0.25988569360117703</v>
      </c>
      <c r="AX10" s="17">
        <v>0.36773667079754102</v>
      </c>
      <c r="AY10" s="17">
        <v>0.61458068129671795</v>
      </c>
    </row>
    <row r="11" spans="2:51" ht="43.5" x14ac:dyDescent="0.35">
      <c r="B11" s="18" t="s">
        <v>575</v>
      </c>
      <c r="C11" s="17">
        <v>0.38696468350158603</v>
      </c>
      <c r="D11" s="17">
        <v>0.39547420307549302</v>
      </c>
      <c r="E11" s="17">
        <v>0.37913630384291802</v>
      </c>
      <c r="F11" s="17"/>
      <c r="G11" s="17">
        <v>0.36220255310278199</v>
      </c>
      <c r="H11" s="17">
        <v>0.238979995882244</v>
      </c>
      <c r="I11" s="17">
        <v>0.40584116417195898</v>
      </c>
      <c r="J11" s="17">
        <v>0.44617777247360102</v>
      </c>
      <c r="K11" s="17">
        <v>0.46418564504582099</v>
      </c>
      <c r="L11" s="17">
        <v>0.41427739457266699</v>
      </c>
      <c r="M11" s="17"/>
      <c r="N11" s="17">
        <v>0.31326648597953899</v>
      </c>
      <c r="O11" s="17">
        <v>0.43576644262005998</v>
      </c>
      <c r="P11" s="17">
        <v>0.33079077941587298</v>
      </c>
      <c r="Q11" s="17">
        <v>0.46527583525753802</v>
      </c>
      <c r="R11" s="17"/>
      <c r="S11" s="17">
        <v>0.28877514144862698</v>
      </c>
      <c r="T11" s="17">
        <v>0.42515593892044701</v>
      </c>
      <c r="U11" s="17">
        <v>0.49788613658063902</v>
      </c>
      <c r="V11" s="17">
        <v>0.43450986635174399</v>
      </c>
      <c r="W11" s="17">
        <v>0.32600696913063798</v>
      </c>
      <c r="X11" s="17">
        <v>0.37221333393155998</v>
      </c>
      <c r="Y11" s="17">
        <v>0.40635469555187098</v>
      </c>
      <c r="Z11" s="17">
        <v>0.55318254493002805</v>
      </c>
      <c r="AA11" s="17">
        <v>0.27204148097925501</v>
      </c>
      <c r="AB11" s="17">
        <v>0.53267426692213504</v>
      </c>
      <c r="AC11" s="17">
        <v>0.41084881199888601</v>
      </c>
      <c r="AD11" s="17">
        <v>0.14365515441499899</v>
      </c>
      <c r="AE11" s="17"/>
      <c r="AF11" s="17">
        <v>0.39650896596291402</v>
      </c>
      <c r="AG11" s="17">
        <v>0.36866798269648399</v>
      </c>
      <c r="AH11" s="17">
        <v>0.41639597497466002</v>
      </c>
      <c r="AI11" s="17"/>
      <c r="AJ11" s="17">
        <v>0.41698544040817398</v>
      </c>
      <c r="AK11" s="17">
        <v>0.32439094434876597</v>
      </c>
      <c r="AL11" s="17">
        <v>0.43517842081791003</v>
      </c>
      <c r="AM11" s="17">
        <v>0.52209383859646696</v>
      </c>
      <c r="AN11" s="17">
        <v>0.47861819778572401</v>
      </c>
      <c r="AO11" s="17"/>
      <c r="AP11" s="17">
        <v>0.35653121863195603</v>
      </c>
      <c r="AQ11" s="17">
        <v>0.35344372500112697</v>
      </c>
      <c r="AR11" s="17">
        <v>0.41840178876265099</v>
      </c>
      <c r="AS11" s="17"/>
      <c r="AT11" s="17">
        <v>0.38739773635275998</v>
      </c>
      <c r="AU11" s="17">
        <v>0.42068810957814701</v>
      </c>
      <c r="AV11" s="17">
        <v>0.31921079975896199</v>
      </c>
      <c r="AW11" s="17">
        <v>0.42609964027622899</v>
      </c>
      <c r="AX11" s="17">
        <v>0.38175604583827599</v>
      </c>
      <c r="AY11" s="17">
        <v>0.27855389066417902</v>
      </c>
    </row>
    <row r="12" spans="2:51" ht="58" x14ac:dyDescent="0.35">
      <c r="B12" s="18" t="s">
        <v>576</v>
      </c>
      <c r="C12" s="17">
        <v>3.7825760402654E-2</v>
      </c>
      <c r="D12" s="17">
        <v>4.7045657316929702E-2</v>
      </c>
      <c r="E12" s="17">
        <v>2.5529145108761499E-2</v>
      </c>
      <c r="F12" s="17"/>
      <c r="G12" s="17">
        <v>6.6163491146611603E-2</v>
      </c>
      <c r="H12" s="17">
        <v>3.1824982165461001E-2</v>
      </c>
      <c r="I12" s="17">
        <v>1.455881061264E-2</v>
      </c>
      <c r="J12" s="17">
        <v>2.9790334239527101E-2</v>
      </c>
      <c r="K12" s="17">
        <v>4.6939063227166698E-2</v>
      </c>
      <c r="L12" s="17">
        <v>4.56348262633035E-2</v>
      </c>
      <c r="M12" s="17"/>
      <c r="N12" s="17">
        <v>3.2059434641931797E-2</v>
      </c>
      <c r="O12" s="17">
        <v>3.1404449130670198E-2</v>
      </c>
      <c r="P12" s="17">
        <v>2.5169529850595299E-2</v>
      </c>
      <c r="Q12" s="17">
        <v>6.3623435713732704E-2</v>
      </c>
      <c r="R12" s="17"/>
      <c r="S12" s="17">
        <v>2.0680361371086101E-2</v>
      </c>
      <c r="T12" s="17">
        <v>6.4728146614881299E-2</v>
      </c>
      <c r="U12" s="17">
        <v>1.5590519467978899E-2</v>
      </c>
      <c r="V12" s="17">
        <v>5.0066693026536498E-2</v>
      </c>
      <c r="W12" s="17">
        <v>1.94062229699393E-2</v>
      </c>
      <c r="X12" s="17">
        <v>6.3731756620869204E-2</v>
      </c>
      <c r="Y12" s="17">
        <v>4.5197291297471402E-2</v>
      </c>
      <c r="Z12" s="17">
        <v>0</v>
      </c>
      <c r="AA12" s="17">
        <v>4.9174836806870799E-2</v>
      </c>
      <c r="AB12" s="17">
        <v>4.1500148880449998E-2</v>
      </c>
      <c r="AC12" s="17">
        <v>0</v>
      </c>
      <c r="AD12" s="17">
        <v>0</v>
      </c>
      <c r="AE12" s="17"/>
      <c r="AF12" s="17">
        <v>2.8786944581012101E-2</v>
      </c>
      <c r="AG12" s="17">
        <v>3.52194965529583E-2</v>
      </c>
      <c r="AH12" s="17">
        <v>5.5622231376190601E-2</v>
      </c>
      <c r="AI12" s="17"/>
      <c r="AJ12" s="17">
        <v>3.2092537545003103E-2</v>
      </c>
      <c r="AK12" s="17">
        <v>4.4988639916999799E-2</v>
      </c>
      <c r="AL12" s="17">
        <v>2.7919923543644899E-2</v>
      </c>
      <c r="AM12" s="17">
        <v>0.116094352948919</v>
      </c>
      <c r="AN12" s="17">
        <v>3.09156615172352E-2</v>
      </c>
      <c r="AO12" s="17"/>
      <c r="AP12" s="17">
        <v>4.2666968261059403E-2</v>
      </c>
      <c r="AQ12" s="17">
        <v>4.3922836269482603E-2</v>
      </c>
      <c r="AR12" s="17">
        <v>0</v>
      </c>
      <c r="AS12" s="17"/>
      <c r="AT12" s="17">
        <v>3.3179044824672099E-2</v>
      </c>
      <c r="AU12" s="17">
        <v>2.42643292462702E-2</v>
      </c>
      <c r="AV12" s="17">
        <v>4.3361140086980603E-2</v>
      </c>
      <c r="AW12" s="17">
        <v>0.121196248578424</v>
      </c>
      <c r="AX12" s="17">
        <v>2.2253470232661401E-2</v>
      </c>
      <c r="AY12" s="17">
        <v>0</v>
      </c>
    </row>
    <row r="13" spans="2:51" ht="43.5" x14ac:dyDescent="0.35">
      <c r="B13" s="18" t="s">
        <v>577</v>
      </c>
      <c r="C13" s="19">
        <v>1.52379632223517E-2</v>
      </c>
      <c r="D13" s="19">
        <v>1.3884307947664799E-2</v>
      </c>
      <c r="E13" s="19">
        <v>1.66953265054091E-2</v>
      </c>
      <c r="F13" s="19"/>
      <c r="G13" s="19">
        <v>0</v>
      </c>
      <c r="H13" s="19">
        <v>1.9728359841103198E-2</v>
      </c>
      <c r="I13" s="19">
        <v>0</v>
      </c>
      <c r="J13" s="19">
        <v>2.7096868034857099E-2</v>
      </c>
      <c r="K13" s="19">
        <v>2.86820246740828E-2</v>
      </c>
      <c r="L13" s="19">
        <v>1.8127600162545599E-2</v>
      </c>
      <c r="M13" s="19"/>
      <c r="N13" s="19">
        <v>1.4062858877262399E-2</v>
      </c>
      <c r="O13" s="19">
        <v>9.9022842239778093E-3</v>
      </c>
      <c r="P13" s="19">
        <v>2.8012675552948001E-2</v>
      </c>
      <c r="Q13" s="19">
        <v>1.1027754490276801E-2</v>
      </c>
      <c r="R13" s="19"/>
      <c r="S13" s="19">
        <v>1.7836191225549799E-2</v>
      </c>
      <c r="T13" s="19">
        <v>0</v>
      </c>
      <c r="U13" s="19">
        <v>4.0177384891222703E-2</v>
      </c>
      <c r="V13" s="19">
        <v>3.2581636200217499E-2</v>
      </c>
      <c r="W13" s="19">
        <v>1.7465042774012601E-2</v>
      </c>
      <c r="X13" s="19">
        <v>1.1980451764239E-2</v>
      </c>
      <c r="Y13" s="19">
        <v>2.8078439182938099E-2</v>
      </c>
      <c r="Z13" s="19">
        <v>0</v>
      </c>
      <c r="AA13" s="19">
        <v>1.2692942026274599E-2</v>
      </c>
      <c r="AB13" s="19">
        <v>0</v>
      </c>
      <c r="AC13" s="19">
        <v>0</v>
      </c>
      <c r="AD13" s="19">
        <v>0</v>
      </c>
      <c r="AE13" s="19"/>
      <c r="AF13" s="19">
        <v>1.66208062539503E-2</v>
      </c>
      <c r="AG13" s="19">
        <v>9.0679653040104408E-3</v>
      </c>
      <c r="AH13" s="19">
        <v>3.5237690712259302E-2</v>
      </c>
      <c r="AI13" s="19"/>
      <c r="AJ13" s="19">
        <v>1.8507517723088299E-2</v>
      </c>
      <c r="AK13" s="19">
        <v>1.05672866528929E-2</v>
      </c>
      <c r="AL13" s="19">
        <v>0</v>
      </c>
      <c r="AM13" s="19">
        <v>0</v>
      </c>
      <c r="AN13" s="19">
        <v>3.88492304603043E-2</v>
      </c>
      <c r="AO13" s="19"/>
      <c r="AP13" s="19">
        <v>1.23318561080758E-2</v>
      </c>
      <c r="AQ13" s="19">
        <v>1.28323007470303E-2</v>
      </c>
      <c r="AR13" s="19">
        <v>0</v>
      </c>
      <c r="AS13" s="19"/>
      <c r="AT13" s="19">
        <v>1.37345700558427E-2</v>
      </c>
      <c r="AU13" s="19">
        <v>1.72522726298713E-2</v>
      </c>
      <c r="AV13" s="19">
        <v>1.9675379888929E-2</v>
      </c>
      <c r="AW13" s="19">
        <v>0</v>
      </c>
      <c r="AX13" s="19">
        <v>2.5185837027108499E-2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AY18"/>
  <sheetViews>
    <sheetView showGridLines="0" workbookViewId="0">
      <pane xSplit="2" topLeftCell="C1" activePane="topRight" state="frozen"/>
      <selection activeCell="B19" sqref="B19"/>
      <selection pane="topRight" activeCell="D5" sqref="D5:E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689</v>
      </c>
      <c r="D7" s="10">
        <v>339</v>
      </c>
      <c r="E7" s="10">
        <v>349</v>
      </c>
      <c r="F7" s="10"/>
      <c r="G7" s="10">
        <v>92</v>
      </c>
      <c r="H7" s="10">
        <v>101</v>
      </c>
      <c r="I7" s="10">
        <v>129</v>
      </c>
      <c r="J7" s="10">
        <v>109</v>
      </c>
      <c r="K7" s="10">
        <v>103</v>
      </c>
      <c r="L7" s="10">
        <v>155</v>
      </c>
      <c r="M7" s="10"/>
      <c r="N7" s="10">
        <v>176</v>
      </c>
      <c r="O7" s="10">
        <v>186</v>
      </c>
      <c r="P7" s="10">
        <v>154</v>
      </c>
      <c r="Q7" s="10">
        <v>170</v>
      </c>
      <c r="R7" s="10"/>
      <c r="S7" s="10">
        <v>97</v>
      </c>
      <c r="T7" s="10">
        <v>97</v>
      </c>
      <c r="U7" s="10">
        <v>60</v>
      </c>
      <c r="V7" s="10">
        <v>59</v>
      </c>
      <c r="W7" s="10">
        <v>54</v>
      </c>
      <c r="X7" s="10">
        <v>68</v>
      </c>
      <c r="Y7" s="10">
        <v>67</v>
      </c>
      <c r="Z7" s="10">
        <v>27</v>
      </c>
      <c r="AA7" s="10">
        <v>75</v>
      </c>
      <c r="AB7" s="10">
        <v>45</v>
      </c>
      <c r="AC7" s="10">
        <v>27</v>
      </c>
      <c r="AD7" s="10">
        <v>13</v>
      </c>
      <c r="AE7" s="10"/>
      <c r="AF7" s="10">
        <v>279</v>
      </c>
      <c r="AG7" s="10">
        <v>248</v>
      </c>
      <c r="AH7" s="10">
        <v>103</v>
      </c>
      <c r="AI7" s="10"/>
      <c r="AJ7" s="10">
        <v>247</v>
      </c>
      <c r="AK7" s="10">
        <v>215</v>
      </c>
      <c r="AL7" s="10">
        <v>40</v>
      </c>
      <c r="AM7" s="10">
        <v>8</v>
      </c>
      <c r="AN7" s="10">
        <v>96</v>
      </c>
      <c r="AO7" s="10"/>
      <c r="AP7" s="10">
        <v>143</v>
      </c>
      <c r="AQ7" s="10">
        <v>249</v>
      </c>
      <c r="AR7" s="10">
        <v>44</v>
      </c>
      <c r="AS7" s="10"/>
      <c r="AT7" s="10">
        <v>265</v>
      </c>
      <c r="AU7" s="10">
        <v>160</v>
      </c>
      <c r="AV7" s="10">
        <v>46</v>
      </c>
      <c r="AW7" s="10">
        <v>61</v>
      </c>
      <c r="AX7" s="10">
        <v>124</v>
      </c>
      <c r="AY7" s="10">
        <v>25</v>
      </c>
    </row>
    <row r="8" spans="2:51" ht="30" customHeight="1" x14ac:dyDescent="0.35">
      <c r="B8" s="11" t="s">
        <v>19</v>
      </c>
      <c r="C8" s="11">
        <v>690</v>
      </c>
      <c r="D8" s="11">
        <v>352</v>
      </c>
      <c r="E8" s="11">
        <v>337</v>
      </c>
      <c r="F8" s="11"/>
      <c r="G8" s="11">
        <v>93</v>
      </c>
      <c r="H8" s="11">
        <v>119</v>
      </c>
      <c r="I8" s="11">
        <v>134</v>
      </c>
      <c r="J8" s="11">
        <v>103</v>
      </c>
      <c r="K8" s="11">
        <v>95</v>
      </c>
      <c r="L8" s="11">
        <v>146</v>
      </c>
      <c r="M8" s="11"/>
      <c r="N8" s="11">
        <v>191</v>
      </c>
      <c r="O8" s="11">
        <v>180</v>
      </c>
      <c r="P8" s="11">
        <v>151</v>
      </c>
      <c r="Q8" s="11">
        <v>166</v>
      </c>
      <c r="R8" s="11"/>
      <c r="S8" s="11">
        <v>100</v>
      </c>
      <c r="T8" s="11">
        <v>94</v>
      </c>
      <c r="U8" s="11">
        <v>59</v>
      </c>
      <c r="V8" s="11">
        <v>56</v>
      </c>
      <c r="W8" s="11">
        <v>52</v>
      </c>
      <c r="X8" s="11">
        <v>73</v>
      </c>
      <c r="Y8" s="11">
        <v>65</v>
      </c>
      <c r="Z8" s="11">
        <v>25</v>
      </c>
      <c r="AA8" s="11">
        <v>72</v>
      </c>
      <c r="AB8" s="11">
        <v>50</v>
      </c>
      <c r="AC8" s="11">
        <v>28</v>
      </c>
      <c r="AD8" s="11">
        <v>16</v>
      </c>
      <c r="AE8" s="11"/>
      <c r="AF8" s="11">
        <v>271</v>
      </c>
      <c r="AG8" s="11">
        <v>254</v>
      </c>
      <c r="AH8" s="11">
        <v>105</v>
      </c>
      <c r="AI8" s="11"/>
      <c r="AJ8" s="11">
        <v>244</v>
      </c>
      <c r="AK8" s="11">
        <v>218</v>
      </c>
      <c r="AL8" s="11">
        <v>40</v>
      </c>
      <c r="AM8" s="11">
        <v>8</v>
      </c>
      <c r="AN8" s="11">
        <v>96</v>
      </c>
      <c r="AO8" s="11"/>
      <c r="AP8" s="11">
        <v>144</v>
      </c>
      <c r="AQ8" s="11">
        <v>251</v>
      </c>
      <c r="AR8" s="11">
        <v>43</v>
      </c>
      <c r="AS8" s="11"/>
      <c r="AT8" s="11">
        <v>256</v>
      </c>
      <c r="AU8" s="11">
        <v>164</v>
      </c>
      <c r="AV8" s="11">
        <v>47</v>
      </c>
      <c r="AW8" s="11">
        <v>60</v>
      </c>
      <c r="AX8" s="11">
        <v>130</v>
      </c>
      <c r="AY8" s="11">
        <v>26</v>
      </c>
    </row>
    <row r="9" spans="2:51" ht="43.5" x14ac:dyDescent="0.35">
      <c r="B9" s="18" t="s">
        <v>573</v>
      </c>
      <c r="C9" s="17">
        <v>8.2775950676626894E-2</v>
      </c>
      <c r="D9" s="17">
        <v>9.3516528266670396E-2</v>
      </c>
      <c r="E9" s="17">
        <v>7.1774948745025796E-2</v>
      </c>
      <c r="F9" s="17"/>
      <c r="G9" s="17">
        <v>0.17568302594230201</v>
      </c>
      <c r="H9" s="17">
        <v>0.108406138576882</v>
      </c>
      <c r="I9" s="17">
        <v>7.5414729118402399E-2</v>
      </c>
      <c r="J9" s="17">
        <v>2.58344319456934E-2</v>
      </c>
      <c r="K9" s="17">
        <v>6.1035811746664601E-2</v>
      </c>
      <c r="L9" s="17">
        <v>6.3568744488940093E-2</v>
      </c>
      <c r="M9" s="17"/>
      <c r="N9" s="17">
        <v>8.83997566620391E-2</v>
      </c>
      <c r="O9" s="17">
        <v>7.0237976712643396E-2</v>
      </c>
      <c r="P9" s="17">
        <v>0.12370454003278999</v>
      </c>
      <c r="Q9" s="17">
        <v>5.4099187657342403E-2</v>
      </c>
      <c r="R9" s="17"/>
      <c r="S9" s="17">
        <v>0.12204083199808199</v>
      </c>
      <c r="T9" s="17">
        <v>5.0218738988881101E-2</v>
      </c>
      <c r="U9" s="17">
        <v>1.63218679270579E-2</v>
      </c>
      <c r="V9" s="17">
        <v>0.12079898308622999</v>
      </c>
      <c r="W9" s="17">
        <v>5.6939366721258197E-2</v>
      </c>
      <c r="X9" s="17">
        <v>9.01917347707345E-2</v>
      </c>
      <c r="Y9" s="17">
        <v>7.2024093028010494E-2</v>
      </c>
      <c r="Z9" s="17">
        <v>0</v>
      </c>
      <c r="AA9" s="17">
        <v>0.11472329417039</v>
      </c>
      <c r="AB9" s="17">
        <v>6.7951521255879804E-2</v>
      </c>
      <c r="AC9" s="17">
        <v>0.145798598859045</v>
      </c>
      <c r="AD9" s="17">
        <v>0.158258919019202</v>
      </c>
      <c r="AE9" s="17"/>
      <c r="AF9" s="17">
        <v>8.7664689642185503E-2</v>
      </c>
      <c r="AG9" s="17">
        <v>7.3682396589256002E-2</v>
      </c>
      <c r="AH9" s="17">
        <v>5.9942182773580599E-2</v>
      </c>
      <c r="AI9" s="17"/>
      <c r="AJ9" s="17">
        <v>8.1975384112338595E-2</v>
      </c>
      <c r="AK9" s="17">
        <v>9.9510088371159794E-2</v>
      </c>
      <c r="AL9" s="17">
        <v>5.2648747986396197E-2</v>
      </c>
      <c r="AM9" s="17">
        <v>0</v>
      </c>
      <c r="AN9" s="17">
        <v>5.20065165891185E-2</v>
      </c>
      <c r="AO9" s="17"/>
      <c r="AP9" s="17">
        <v>0.113087835992006</v>
      </c>
      <c r="AQ9" s="17">
        <v>8.2063939688534898E-2</v>
      </c>
      <c r="AR9" s="17">
        <v>0.106152722832003</v>
      </c>
      <c r="AS9" s="17"/>
      <c r="AT9" s="17">
        <v>8.6827273525575899E-2</v>
      </c>
      <c r="AU9" s="17">
        <v>5.1906753741994098E-2</v>
      </c>
      <c r="AV9" s="17">
        <v>0.11674241118779199</v>
      </c>
      <c r="AW9" s="17">
        <v>7.70025198722816E-2</v>
      </c>
      <c r="AX9" s="17">
        <v>8.9013256261798804E-2</v>
      </c>
      <c r="AY9" s="17">
        <v>0.14491480167801099</v>
      </c>
    </row>
    <row r="10" spans="2:51" ht="58" x14ac:dyDescent="0.35">
      <c r="B10" s="18" t="s">
        <v>574</v>
      </c>
      <c r="C10" s="17">
        <v>0.243238530330667</v>
      </c>
      <c r="D10" s="17">
        <v>0.239733846551763</v>
      </c>
      <c r="E10" s="17">
        <v>0.247574456544878</v>
      </c>
      <c r="F10" s="17"/>
      <c r="G10" s="17">
        <v>0.27211659998516802</v>
      </c>
      <c r="H10" s="17">
        <v>0.33060895780958399</v>
      </c>
      <c r="I10" s="17">
        <v>0.294256564381287</v>
      </c>
      <c r="J10" s="17">
        <v>0.21697997811867001</v>
      </c>
      <c r="K10" s="17">
        <v>0.19758629106995801</v>
      </c>
      <c r="L10" s="17">
        <v>0.15519769057656899</v>
      </c>
      <c r="M10" s="17"/>
      <c r="N10" s="17">
        <v>0.32577253057404998</v>
      </c>
      <c r="O10" s="17">
        <v>0.236815449116523</v>
      </c>
      <c r="P10" s="17">
        <v>0.23903356413743099</v>
      </c>
      <c r="Q10" s="17">
        <v>0.16302274289112101</v>
      </c>
      <c r="R10" s="17"/>
      <c r="S10" s="17">
        <v>0.25408791706540701</v>
      </c>
      <c r="T10" s="17">
        <v>0.24449796714918101</v>
      </c>
      <c r="U10" s="17">
        <v>0.24918403477545101</v>
      </c>
      <c r="V10" s="17">
        <v>9.62292360621224E-2</v>
      </c>
      <c r="W10" s="17">
        <v>0.29980744272036403</v>
      </c>
      <c r="X10" s="17">
        <v>0.36916437269763103</v>
      </c>
      <c r="Y10" s="17">
        <v>0.22752982403861799</v>
      </c>
      <c r="Z10" s="17">
        <v>7.2110013239876897E-2</v>
      </c>
      <c r="AA10" s="17">
        <v>0.27051502894797302</v>
      </c>
      <c r="AB10" s="17">
        <v>0.21084877036008301</v>
      </c>
      <c r="AC10" s="17">
        <v>0.18401393742835501</v>
      </c>
      <c r="AD10" s="17">
        <v>0.31202278749684198</v>
      </c>
      <c r="AE10" s="17"/>
      <c r="AF10" s="17">
        <v>0.23837167364481601</v>
      </c>
      <c r="AG10" s="17">
        <v>0.25704716790719301</v>
      </c>
      <c r="AH10" s="17">
        <v>0.217945355866379</v>
      </c>
      <c r="AI10" s="17"/>
      <c r="AJ10" s="17">
        <v>0.26930534390150301</v>
      </c>
      <c r="AK10" s="17">
        <v>0.26904837439837997</v>
      </c>
      <c r="AL10" s="17">
        <v>0.20293677215432299</v>
      </c>
      <c r="AM10" s="17">
        <v>0</v>
      </c>
      <c r="AN10" s="17">
        <v>0.14124486958193799</v>
      </c>
      <c r="AO10" s="17"/>
      <c r="AP10" s="17">
        <v>0.28486369443366499</v>
      </c>
      <c r="AQ10" s="17">
        <v>0.25149625361741801</v>
      </c>
      <c r="AR10" s="17">
        <v>0.23083569677278701</v>
      </c>
      <c r="AS10" s="17"/>
      <c r="AT10" s="17">
        <v>0.221441436787186</v>
      </c>
      <c r="AU10" s="17">
        <v>0.28503320504635399</v>
      </c>
      <c r="AV10" s="17">
        <v>0.155746939410709</v>
      </c>
      <c r="AW10" s="17">
        <v>0.22101808598858999</v>
      </c>
      <c r="AX10" s="17">
        <v>0.26573240307624002</v>
      </c>
      <c r="AY10" s="17">
        <v>0.29274455409711297</v>
      </c>
    </row>
    <row r="11" spans="2:51" ht="43.5" x14ac:dyDescent="0.35">
      <c r="B11" s="18" t="s">
        <v>575</v>
      </c>
      <c r="C11" s="17">
        <v>0.58480547292705298</v>
      </c>
      <c r="D11" s="17">
        <v>0.57090413693914899</v>
      </c>
      <c r="E11" s="17">
        <v>0.60095459891744196</v>
      </c>
      <c r="F11" s="17"/>
      <c r="G11" s="17">
        <v>0.454305577329018</v>
      </c>
      <c r="H11" s="17">
        <v>0.46641633609062899</v>
      </c>
      <c r="I11" s="17">
        <v>0.54151602341471505</v>
      </c>
      <c r="J11" s="17">
        <v>0.65405698908996002</v>
      </c>
      <c r="K11" s="17">
        <v>0.675584706826306</v>
      </c>
      <c r="L11" s="17">
        <v>0.69621532308067002</v>
      </c>
      <c r="M11" s="17"/>
      <c r="N11" s="17">
        <v>0.50559436917690403</v>
      </c>
      <c r="O11" s="17">
        <v>0.62988831941927703</v>
      </c>
      <c r="P11" s="17">
        <v>0.537164806977801</v>
      </c>
      <c r="Q11" s="17">
        <v>0.66920575056935006</v>
      </c>
      <c r="R11" s="17"/>
      <c r="S11" s="17">
        <v>0.54461325564939</v>
      </c>
      <c r="T11" s="17">
        <v>0.58545759400205299</v>
      </c>
      <c r="U11" s="17">
        <v>0.64044113042709805</v>
      </c>
      <c r="V11" s="17">
        <v>0.71384015683669999</v>
      </c>
      <c r="W11" s="17">
        <v>0.51677094008764102</v>
      </c>
      <c r="X11" s="17">
        <v>0.46302174264840201</v>
      </c>
      <c r="Y11" s="17">
        <v>0.59560479538606304</v>
      </c>
      <c r="Z11" s="17">
        <v>0.85740699964965095</v>
      </c>
      <c r="AA11" s="17">
        <v>0.52643793666613603</v>
      </c>
      <c r="AB11" s="17">
        <v>0.63130320112719496</v>
      </c>
      <c r="AC11" s="17">
        <v>0.67018746371259996</v>
      </c>
      <c r="AD11" s="17">
        <v>0.45389036798452598</v>
      </c>
      <c r="AE11" s="17"/>
      <c r="AF11" s="17">
        <v>0.59869459094047295</v>
      </c>
      <c r="AG11" s="17">
        <v>0.59409735337996705</v>
      </c>
      <c r="AH11" s="17">
        <v>0.60147384454255703</v>
      </c>
      <c r="AI11" s="17"/>
      <c r="AJ11" s="17">
        <v>0.57665626557693195</v>
      </c>
      <c r="AK11" s="17">
        <v>0.52422466100652898</v>
      </c>
      <c r="AL11" s="17">
        <v>0.66643078895184205</v>
      </c>
      <c r="AM11" s="17">
        <v>0.88662036164018598</v>
      </c>
      <c r="AN11" s="17">
        <v>0.668723267436376</v>
      </c>
      <c r="AO11" s="17"/>
      <c r="AP11" s="17">
        <v>0.554447311103901</v>
      </c>
      <c r="AQ11" s="17">
        <v>0.56073178698991699</v>
      </c>
      <c r="AR11" s="17">
        <v>0.59252317489448303</v>
      </c>
      <c r="AS11" s="17"/>
      <c r="AT11" s="17">
        <v>0.61807901787269504</v>
      </c>
      <c r="AU11" s="17">
        <v>0.585822207993828</v>
      </c>
      <c r="AV11" s="17">
        <v>0.54465981919280004</v>
      </c>
      <c r="AW11" s="17">
        <v>0.66660216588077903</v>
      </c>
      <c r="AX11" s="17">
        <v>0.51564157792475396</v>
      </c>
      <c r="AY11" s="17">
        <v>0.51774490768877202</v>
      </c>
    </row>
    <row r="12" spans="2:51" ht="58" x14ac:dyDescent="0.35">
      <c r="B12" s="18" t="s">
        <v>576</v>
      </c>
      <c r="C12" s="17">
        <v>5.5352725195357201E-2</v>
      </c>
      <c r="D12" s="17">
        <v>5.6304600194517801E-2</v>
      </c>
      <c r="E12" s="17">
        <v>5.1748961222556102E-2</v>
      </c>
      <c r="F12" s="17"/>
      <c r="G12" s="17">
        <v>7.6889581950426902E-2</v>
      </c>
      <c r="H12" s="17">
        <v>4.0096398870321799E-2</v>
      </c>
      <c r="I12" s="17">
        <v>5.3175256606925701E-2</v>
      </c>
      <c r="J12" s="17">
        <v>5.8021009223379598E-2</v>
      </c>
      <c r="K12" s="17">
        <v>4.6480730058092702E-2</v>
      </c>
      <c r="L12" s="17">
        <v>5.9969301541001302E-2</v>
      </c>
      <c r="M12" s="17"/>
      <c r="N12" s="17">
        <v>4.3449402864762399E-2</v>
      </c>
      <c r="O12" s="17">
        <v>4.3374987755244801E-2</v>
      </c>
      <c r="P12" s="17">
        <v>6.8258523826699502E-2</v>
      </c>
      <c r="Q12" s="17">
        <v>6.5510142028033694E-2</v>
      </c>
      <c r="R12" s="17"/>
      <c r="S12" s="17">
        <v>2.9863363605006001E-2</v>
      </c>
      <c r="T12" s="17">
        <v>7.1249604022610796E-2</v>
      </c>
      <c r="U12" s="17">
        <v>3.9782053031587002E-2</v>
      </c>
      <c r="V12" s="17">
        <v>3.4599174717850699E-2</v>
      </c>
      <c r="W12" s="17">
        <v>7.4098731234606502E-2</v>
      </c>
      <c r="X12" s="17">
        <v>7.7622149883232794E-2</v>
      </c>
      <c r="Y12" s="17">
        <v>6.3348515370364303E-2</v>
      </c>
      <c r="Z12" s="17">
        <v>3.4993851323058801E-2</v>
      </c>
      <c r="AA12" s="17">
        <v>7.4304171089455695E-2</v>
      </c>
      <c r="AB12" s="17">
        <v>6.27491728996427E-2</v>
      </c>
      <c r="AC12" s="17">
        <v>0</v>
      </c>
      <c r="AD12" s="17">
        <v>7.5827925499429599E-2</v>
      </c>
      <c r="AE12" s="17"/>
      <c r="AF12" s="17">
        <v>3.1951769180060999E-2</v>
      </c>
      <c r="AG12" s="17">
        <v>4.8673008437172399E-2</v>
      </c>
      <c r="AH12" s="17">
        <v>9.2077209843626898E-2</v>
      </c>
      <c r="AI12" s="17"/>
      <c r="AJ12" s="17">
        <v>4.0053348870493097E-2</v>
      </c>
      <c r="AK12" s="17">
        <v>6.8169809937877093E-2</v>
      </c>
      <c r="AL12" s="17">
        <v>5.4050645641026997E-2</v>
      </c>
      <c r="AM12" s="17">
        <v>0</v>
      </c>
      <c r="AN12" s="17">
        <v>8.3625033278590999E-2</v>
      </c>
      <c r="AO12" s="17"/>
      <c r="AP12" s="17">
        <v>4.1536991065677799E-2</v>
      </c>
      <c r="AQ12" s="17">
        <v>6.8217388213002703E-2</v>
      </c>
      <c r="AR12" s="17">
        <v>4.8293520091875902E-2</v>
      </c>
      <c r="AS12" s="17"/>
      <c r="AT12" s="17">
        <v>4.48037703892636E-2</v>
      </c>
      <c r="AU12" s="17">
        <v>4.9386616160149298E-2</v>
      </c>
      <c r="AV12" s="17">
        <v>0.101598845974654</v>
      </c>
      <c r="AW12" s="17">
        <v>3.5377228258349998E-2</v>
      </c>
      <c r="AX12" s="17">
        <v>7.9756860448688793E-2</v>
      </c>
      <c r="AY12" s="17">
        <v>0</v>
      </c>
    </row>
    <row r="13" spans="2:51" ht="43.5" x14ac:dyDescent="0.35">
      <c r="B13" s="18" t="s">
        <v>577</v>
      </c>
      <c r="C13" s="19">
        <v>3.3827320870295802E-2</v>
      </c>
      <c r="D13" s="19">
        <v>3.9540888047899202E-2</v>
      </c>
      <c r="E13" s="19">
        <v>2.7947034570098301E-2</v>
      </c>
      <c r="F13" s="19"/>
      <c r="G13" s="19">
        <v>2.1005214793085002E-2</v>
      </c>
      <c r="H13" s="19">
        <v>5.4472168652583801E-2</v>
      </c>
      <c r="I13" s="19">
        <v>3.5637426478669798E-2</v>
      </c>
      <c r="J13" s="19">
        <v>4.5107591622296599E-2</v>
      </c>
      <c r="K13" s="19">
        <v>1.93124602989788E-2</v>
      </c>
      <c r="L13" s="19">
        <v>2.5048940312818999E-2</v>
      </c>
      <c r="M13" s="19"/>
      <c r="N13" s="19">
        <v>3.6783940722244002E-2</v>
      </c>
      <c r="O13" s="19">
        <v>1.9683266996312499E-2</v>
      </c>
      <c r="P13" s="19">
        <v>3.1838565025279E-2</v>
      </c>
      <c r="Q13" s="19">
        <v>4.8162176854153103E-2</v>
      </c>
      <c r="R13" s="19"/>
      <c r="S13" s="19">
        <v>4.9394631682113901E-2</v>
      </c>
      <c r="T13" s="19">
        <v>4.8576095837274097E-2</v>
      </c>
      <c r="U13" s="19">
        <v>5.4270913838805397E-2</v>
      </c>
      <c r="V13" s="19">
        <v>3.4532449297097402E-2</v>
      </c>
      <c r="W13" s="19">
        <v>5.2383519236129897E-2</v>
      </c>
      <c r="X13" s="19">
        <v>0</v>
      </c>
      <c r="Y13" s="19">
        <v>4.1492772176943499E-2</v>
      </c>
      <c r="Z13" s="19">
        <v>3.5489135787413403E-2</v>
      </c>
      <c r="AA13" s="19">
        <v>1.4019569126044599E-2</v>
      </c>
      <c r="AB13" s="19">
        <v>2.7147334357199199E-2</v>
      </c>
      <c r="AC13" s="19">
        <v>0</v>
      </c>
      <c r="AD13" s="19">
        <v>0</v>
      </c>
      <c r="AE13" s="19"/>
      <c r="AF13" s="19">
        <v>4.3317276592464898E-2</v>
      </c>
      <c r="AG13" s="19">
        <v>2.6500073686411E-2</v>
      </c>
      <c r="AH13" s="19">
        <v>2.8561406973856899E-2</v>
      </c>
      <c r="AI13" s="19"/>
      <c r="AJ13" s="19">
        <v>3.2009657538733798E-2</v>
      </c>
      <c r="AK13" s="19">
        <v>3.9047066286054199E-2</v>
      </c>
      <c r="AL13" s="19">
        <v>2.3933045266412201E-2</v>
      </c>
      <c r="AM13" s="19">
        <v>0.113379638359813</v>
      </c>
      <c r="AN13" s="19">
        <v>5.4400313113976702E-2</v>
      </c>
      <c r="AO13" s="19"/>
      <c r="AP13" s="19">
        <v>6.0641674047501202E-3</v>
      </c>
      <c r="AQ13" s="19">
        <v>3.7490631491127503E-2</v>
      </c>
      <c r="AR13" s="19">
        <v>2.2194885408850999E-2</v>
      </c>
      <c r="AS13" s="19"/>
      <c r="AT13" s="19">
        <v>2.8848501425279199E-2</v>
      </c>
      <c r="AU13" s="19">
        <v>2.7851217057673999E-2</v>
      </c>
      <c r="AV13" s="19">
        <v>8.1251984234043603E-2</v>
      </c>
      <c r="AW13" s="19">
        <v>0</v>
      </c>
      <c r="AX13" s="19">
        <v>4.9855902288517599E-2</v>
      </c>
      <c r="AY13" s="19">
        <v>4.4595736536103998E-2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AY18"/>
  <sheetViews>
    <sheetView showGridLines="0" workbookViewId="0">
      <pane xSplit="2" topLeftCell="C1" activePane="topRight" state="frozen"/>
      <selection activeCell="B19" sqref="B19"/>
      <selection pane="topRight" activeCell="L25" sqref="L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689</v>
      </c>
      <c r="D7" s="10">
        <v>339</v>
      </c>
      <c r="E7" s="10">
        <v>349</v>
      </c>
      <c r="F7" s="10"/>
      <c r="G7" s="10">
        <v>92</v>
      </c>
      <c r="H7" s="10">
        <v>101</v>
      </c>
      <c r="I7" s="10">
        <v>129</v>
      </c>
      <c r="J7" s="10">
        <v>109</v>
      </c>
      <c r="K7" s="10">
        <v>103</v>
      </c>
      <c r="L7" s="10">
        <v>155</v>
      </c>
      <c r="M7" s="10"/>
      <c r="N7" s="10">
        <v>176</v>
      </c>
      <c r="O7" s="10">
        <v>186</v>
      </c>
      <c r="P7" s="10">
        <v>154</v>
      </c>
      <c r="Q7" s="10">
        <v>170</v>
      </c>
      <c r="R7" s="10"/>
      <c r="S7" s="10">
        <v>97</v>
      </c>
      <c r="T7" s="10">
        <v>97</v>
      </c>
      <c r="U7" s="10">
        <v>60</v>
      </c>
      <c r="V7" s="10">
        <v>59</v>
      </c>
      <c r="W7" s="10">
        <v>54</v>
      </c>
      <c r="X7" s="10">
        <v>68</v>
      </c>
      <c r="Y7" s="10">
        <v>67</v>
      </c>
      <c r="Z7" s="10">
        <v>27</v>
      </c>
      <c r="AA7" s="10">
        <v>75</v>
      </c>
      <c r="AB7" s="10">
        <v>45</v>
      </c>
      <c r="AC7" s="10">
        <v>27</v>
      </c>
      <c r="AD7" s="10">
        <v>13</v>
      </c>
      <c r="AE7" s="10"/>
      <c r="AF7" s="10">
        <v>279</v>
      </c>
      <c r="AG7" s="10">
        <v>248</v>
      </c>
      <c r="AH7" s="10">
        <v>103</v>
      </c>
      <c r="AI7" s="10"/>
      <c r="AJ7" s="10">
        <v>247</v>
      </c>
      <c r="AK7" s="10">
        <v>215</v>
      </c>
      <c r="AL7" s="10">
        <v>40</v>
      </c>
      <c r="AM7" s="10">
        <v>8</v>
      </c>
      <c r="AN7" s="10">
        <v>96</v>
      </c>
      <c r="AO7" s="10"/>
      <c r="AP7" s="10">
        <v>143</v>
      </c>
      <c r="AQ7" s="10">
        <v>249</v>
      </c>
      <c r="AR7" s="10">
        <v>44</v>
      </c>
      <c r="AS7" s="10"/>
      <c r="AT7" s="10">
        <v>265</v>
      </c>
      <c r="AU7" s="10">
        <v>160</v>
      </c>
      <c r="AV7" s="10">
        <v>46</v>
      </c>
      <c r="AW7" s="10">
        <v>61</v>
      </c>
      <c r="AX7" s="10">
        <v>124</v>
      </c>
      <c r="AY7" s="10">
        <v>25</v>
      </c>
    </row>
    <row r="8" spans="2:51" ht="30" customHeight="1" x14ac:dyDescent="0.35">
      <c r="B8" s="11" t="s">
        <v>19</v>
      </c>
      <c r="C8" s="11">
        <v>690</v>
      </c>
      <c r="D8" s="11">
        <v>352</v>
      </c>
      <c r="E8" s="11">
        <v>337</v>
      </c>
      <c r="F8" s="11"/>
      <c r="G8" s="11">
        <v>93</v>
      </c>
      <c r="H8" s="11">
        <v>119</v>
      </c>
      <c r="I8" s="11">
        <v>134</v>
      </c>
      <c r="J8" s="11">
        <v>103</v>
      </c>
      <c r="K8" s="11">
        <v>95</v>
      </c>
      <c r="L8" s="11">
        <v>146</v>
      </c>
      <c r="M8" s="11"/>
      <c r="N8" s="11">
        <v>191</v>
      </c>
      <c r="O8" s="11">
        <v>180</v>
      </c>
      <c r="P8" s="11">
        <v>151</v>
      </c>
      <c r="Q8" s="11">
        <v>166</v>
      </c>
      <c r="R8" s="11"/>
      <c r="S8" s="11">
        <v>100</v>
      </c>
      <c r="T8" s="11">
        <v>94</v>
      </c>
      <c r="U8" s="11">
        <v>59</v>
      </c>
      <c r="V8" s="11">
        <v>56</v>
      </c>
      <c r="W8" s="11">
        <v>52</v>
      </c>
      <c r="X8" s="11">
        <v>73</v>
      </c>
      <c r="Y8" s="11">
        <v>65</v>
      </c>
      <c r="Z8" s="11">
        <v>25</v>
      </c>
      <c r="AA8" s="11">
        <v>72</v>
      </c>
      <c r="AB8" s="11">
        <v>50</v>
      </c>
      <c r="AC8" s="11">
        <v>28</v>
      </c>
      <c r="AD8" s="11">
        <v>16</v>
      </c>
      <c r="AE8" s="11"/>
      <c r="AF8" s="11">
        <v>271</v>
      </c>
      <c r="AG8" s="11">
        <v>254</v>
      </c>
      <c r="AH8" s="11">
        <v>105</v>
      </c>
      <c r="AI8" s="11"/>
      <c r="AJ8" s="11">
        <v>244</v>
      </c>
      <c r="AK8" s="11">
        <v>218</v>
      </c>
      <c r="AL8" s="11">
        <v>40</v>
      </c>
      <c r="AM8" s="11">
        <v>8</v>
      </c>
      <c r="AN8" s="11">
        <v>96</v>
      </c>
      <c r="AO8" s="11"/>
      <c r="AP8" s="11">
        <v>144</v>
      </c>
      <c r="AQ8" s="11">
        <v>251</v>
      </c>
      <c r="AR8" s="11">
        <v>43</v>
      </c>
      <c r="AS8" s="11"/>
      <c r="AT8" s="11">
        <v>256</v>
      </c>
      <c r="AU8" s="11">
        <v>164</v>
      </c>
      <c r="AV8" s="11">
        <v>47</v>
      </c>
      <c r="AW8" s="11">
        <v>60</v>
      </c>
      <c r="AX8" s="11">
        <v>130</v>
      </c>
      <c r="AY8" s="11">
        <v>26</v>
      </c>
    </row>
    <row r="9" spans="2:51" ht="43.5" x14ac:dyDescent="0.35">
      <c r="B9" s="18" t="s">
        <v>573</v>
      </c>
      <c r="C9" s="17">
        <v>0.465481631224685</v>
      </c>
      <c r="D9" s="17">
        <v>0.467852163356825</v>
      </c>
      <c r="E9" s="17">
        <v>0.46428855463421398</v>
      </c>
      <c r="F9" s="17"/>
      <c r="G9" s="17">
        <v>0.48960718098741501</v>
      </c>
      <c r="H9" s="17">
        <v>0.48437453078099402</v>
      </c>
      <c r="I9" s="17">
        <v>0.45043350656874798</v>
      </c>
      <c r="J9" s="17">
        <v>0.44071812076176398</v>
      </c>
      <c r="K9" s="17">
        <v>0.48332474708175699</v>
      </c>
      <c r="L9" s="17">
        <v>0.454229786496395</v>
      </c>
      <c r="M9" s="17"/>
      <c r="N9" s="17">
        <v>0.50102816068827505</v>
      </c>
      <c r="O9" s="17">
        <v>0.436127776935756</v>
      </c>
      <c r="P9" s="17">
        <v>0.49045995671857301</v>
      </c>
      <c r="Q9" s="17">
        <v>0.43524565405603599</v>
      </c>
      <c r="R9" s="17"/>
      <c r="S9" s="17">
        <v>0.52071696547927204</v>
      </c>
      <c r="T9" s="17">
        <v>0.41343510851156801</v>
      </c>
      <c r="U9" s="17">
        <v>0.40090495512872298</v>
      </c>
      <c r="V9" s="17">
        <v>0.36110190837221201</v>
      </c>
      <c r="W9" s="17">
        <v>0.47542853670379898</v>
      </c>
      <c r="X9" s="17">
        <v>0.48020585691919798</v>
      </c>
      <c r="Y9" s="17">
        <v>0.45650163118917397</v>
      </c>
      <c r="Z9" s="17">
        <v>0.338549099581827</v>
      </c>
      <c r="AA9" s="17">
        <v>0.52200644334045398</v>
      </c>
      <c r="AB9" s="17">
        <v>0.51636940053714597</v>
      </c>
      <c r="AC9" s="17">
        <v>0.54378085233032203</v>
      </c>
      <c r="AD9" s="17">
        <v>0.61239318341619997</v>
      </c>
      <c r="AE9" s="17"/>
      <c r="AF9" s="17">
        <v>0.45226221650283699</v>
      </c>
      <c r="AG9" s="17">
        <v>0.481791715538951</v>
      </c>
      <c r="AH9" s="17">
        <v>0.47226973915416298</v>
      </c>
      <c r="AI9" s="17"/>
      <c r="AJ9" s="17">
        <v>0.42665467742067298</v>
      </c>
      <c r="AK9" s="17">
        <v>0.49159772668146401</v>
      </c>
      <c r="AL9" s="17">
        <v>0.49674361414537699</v>
      </c>
      <c r="AM9" s="17">
        <v>0.28633550010930298</v>
      </c>
      <c r="AN9" s="17">
        <v>0.50828841021652305</v>
      </c>
      <c r="AO9" s="17"/>
      <c r="AP9" s="17">
        <v>0.46509009069839302</v>
      </c>
      <c r="AQ9" s="17">
        <v>0.48183568156002698</v>
      </c>
      <c r="AR9" s="17">
        <v>0.54984095388276299</v>
      </c>
      <c r="AS9" s="17"/>
      <c r="AT9" s="17">
        <v>0.46340733796590799</v>
      </c>
      <c r="AU9" s="17">
        <v>0.424556467953703</v>
      </c>
      <c r="AV9" s="17">
        <v>0.46461434939399199</v>
      </c>
      <c r="AW9" s="17">
        <v>0.44805066038566299</v>
      </c>
      <c r="AX9" s="17">
        <v>0.52900630464995702</v>
      </c>
      <c r="AY9" s="17">
        <v>0.54223074026438101</v>
      </c>
    </row>
    <row r="10" spans="2:51" ht="58" x14ac:dyDescent="0.35">
      <c r="B10" s="18" t="s">
        <v>574</v>
      </c>
      <c r="C10" s="17">
        <v>0.36877838130480201</v>
      </c>
      <c r="D10" s="17">
        <v>0.34910419790872899</v>
      </c>
      <c r="E10" s="17">
        <v>0.390366645820516</v>
      </c>
      <c r="F10" s="17"/>
      <c r="G10" s="17">
        <v>0.28699663038948198</v>
      </c>
      <c r="H10" s="17">
        <v>0.34636653556612201</v>
      </c>
      <c r="I10" s="17">
        <v>0.36536002063150402</v>
      </c>
      <c r="J10" s="17">
        <v>0.36497566812577398</v>
      </c>
      <c r="K10" s="17">
        <v>0.42124556884630099</v>
      </c>
      <c r="L10" s="17">
        <v>0.410729351685929</v>
      </c>
      <c r="M10" s="17"/>
      <c r="N10" s="17">
        <v>0.377120668645886</v>
      </c>
      <c r="O10" s="17">
        <v>0.38955954845520202</v>
      </c>
      <c r="P10" s="17">
        <v>0.37812910476484402</v>
      </c>
      <c r="Q10" s="17">
        <v>0.32873006647801301</v>
      </c>
      <c r="R10" s="17"/>
      <c r="S10" s="17">
        <v>0.27453334918234501</v>
      </c>
      <c r="T10" s="17">
        <v>0.390073480906172</v>
      </c>
      <c r="U10" s="17">
        <v>0.43059230060209802</v>
      </c>
      <c r="V10" s="17">
        <v>0.38106448844179502</v>
      </c>
      <c r="W10" s="17">
        <v>0.41385315124554301</v>
      </c>
      <c r="X10" s="17">
        <v>0.38628716838598198</v>
      </c>
      <c r="Y10" s="17">
        <v>0.40621743069615801</v>
      </c>
      <c r="Z10" s="17">
        <v>0.51600433253158295</v>
      </c>
      <c r="AA10" s="17">
        <v>0.36429748121143901</v>
      </c>
      <c r="AB10" s="17">
        <v>0.23502350942813399</v>
      </c>
      <c r="AC10" s="17">
        <v>0.37316592034764201</v>
      </c>
      <c r="AD10" s="17">
        <v>0.38760681658379997</v>
      </c>
      <c r="AE10" s="17"/>
      <c r="AF10" s="17">
        <v>0.38693989305933202</v>
      </c>
      <c r="AG10" s="17">
        <v>0.37227012452645702</v>
      </c>
      <c r="AH10" s="17">
        <v>0.33801082907727298</v>
      </c>
      <c r="AI10" s="17"/>
      <c r="AJ10" s="17">
        <v>0.39423327721432699</v>
      </c>
      <c r="AK10" s="17">
        <v>0.34115600176181798</v>
      </c>
      <c r="AL10" s="17">
        <v>0.346964482191853</v>
      </c>
      <c r="AM10" s="17">
        <v>0.48762240579025201</v>
      </c>
      <c r="AN10" s="17">
        <v>0.31575816147831298</v>
      </c>
      <c r="AO10" s="17"/>
      <c r="AP10" s="17">
        <v>0.35432279343970602</v>
      </c>
      <c r="AQ10" s="17">
        <v>0.37581874152643402</v>
      </c>
      <c r="AR10" s="17">
        <v>0.26185350850925898</v>
      </c>
      <c r="AS10" s="17"/>
      <c r="AT10" s="17">
        <v>0.44729301465100502</v>
      </c>
      <c r="AU10" s="17">
        <v>0.40477556898600298</v>
      </c>
      <c r="AV10" s="17">
        <v>0.19144034692572201</v>
      </c>
      <c r="AW10" s="17">
        <v>0.25481189898407203</v>
      </c>
      <c r="AX10" s="17">
        <v>0.29227651122736498</v>
      </c>
      <c r="AY10" s="17">
        <v>0.33473261202399801</v>
      </c>
    </row>
    <row r="11" spans="2:51" ht="43.5" x14ac:dyDescent="0.35">
      <c r="B11" s="18" t="s">
        <v>575</v>
      </c>
      <c r="C11" s="17">
        <v>0.136287312664093</v>
      </c>
      <c r="D11" s="17">
        <v>0.14822460129530199</v>
      </c>
      <c r="E11" s="17">
        <v>0.124182881688046</v>
      </c>
      <c r="F11" s="17"/>
      <c r="G11" s="17">
        <v>0.14283663786713299</v>
      </c>
      <c r="H11" s="17">
        <v>0.113258529728874</v>
      </c>
      <c r="I11" s="17">
        <v>0.15265720057198001</v>
      </c>
      <c r="J11" s="17">
        <v>0.184591189745033</v>
      </c>
      <c r="K11" s="17">
        <v>9.5429684071941204E-2</v>
      </c>
      <c r="L11" s="17">
        <v>0.12864950489589</v>
      </c>
      <c r="M11" s="17"/>
      <c r="N11" s="17">
        <v>8.7233963637269096E-2</v>
      </c>
      <c r="O11" s="17">
        <v>0.16154495079353101</v>
      </c>
      <c r="P11" s="17">
        <v>0.112245780208538</v>
      </c>
      <c r="Q11" s="17">
        <v>0.18455435300687201</v>
      </c>
      <c r="R11" s="17"/>
      <c r="S11" s="17">
        <v>0.17386582102384601</v>
      </c>
      <c r="T11" s="17">
        <v>0.129710650281055</v>
      </c>
      <c r="U11" s="17">
        <v>0.134793460618127</v>
      </c>
      <c r="V11" s="17">
        <v>0.22344684621210001</v>
      </c>
      <c r="W11" s="17">
        <v>9.0943230683301499E-2</v>
      </c>
      <c r="X11" s="17">
        <v>8.2428619904736794E-2</v>
      </c>
      <c r="Y11" s="17">
        <v>0.10208298322986301</v>
      </c>
      <c r="Z11" s="17">
        <v>0.14544656788658999</v>
      </c>
      <c r="AA11" s="17">
        <v>0.113696075448107</v>
      </c>
      <c r="AB11" s="17">
        <v>0.24860709003472001</v>
      </c>
      <c r="AC11" s="17">
        <v>8.3053227322035794E-2</v>
      </c>
      <c r="AD11" s="17">
        <v>0</v>
      </c>
      <c r="AE11" s="17"/>
      <c r="AF11" s="17">
        <v>0.13858949379466901</v>
      </c>
      <c r="AG11" s="17">
        <v>0.123712996242112</v>
      </c>
      <c r="AH11" s="17">
        <v>0.17040737220860799</v>
      </c>
      <c r="AI11" s="17"/>
      <c r="AJ11" s="17">
        <v>0.15400675718909199</v>
      </c>
      <c r="AK11" s="17">
        <v>0.12753144832781099</v>
      </c>
      <c r="AL11" s="17">
        <v>0.104809534666365</v>
      </c>
      <c r="AM11" s="17">
        <v>0.22604209410044501</v>
      </c>
      <c r="AN11" s="17">
        <v>0.16572860319574001</v>
      </c>
      <c r="AO11" s="17"/>
      <c r="AP11" s="17">
        <v>0.15952443037428099</v>
      </c>
      <c r="AQ11" s="17">
        <v>0.101997920323776</v>
      </c>
      <c r="AR11" s="17">
        <v>0.16645433685375299</v>
      </c>
      <c r="AS11" s="17"/>
      <c r="AT11" s="17">
        <v>8.5638826895385795E-2</v>
      </c>
      <c r="AU11" s="17">
        <v>0.130898660180997</v>
      </c>
      <c r="AV11" s="17">
        <v>0.32179751551886698</v>
      </c>
      <c r="AW11" s="17">
        <v>0.212927733390847</v>
      </c>
      <c r="AX11" s="17">
        <v>0.145860812516379</v>
      </c>
      <c r="AY11" s="17">
        <v>8.2620470272706595E-2</v>
      </c>
    </row>
    <row r="12" spans="2:51" ht="58" x14ac:dyDescent="0.35">
      <c r="B12" s="18" t="s">
        <v>576</v>
      </c>
      <c r="C12" s="17">
        <v>1.89231481858246E-2</v>
      </c>
      <c r="D12" s="17">
        <v>2.8559847193351098E-2</v>
      </c>
      <c r="E12" s="17">
        <v>6.13855671167196E-3</v>
      </c>
      <c r="F12" s="17"/>
      <c r="G12" s="17">
        <v>5.6187078931326899E-2</v>
      </c>
      <c r="H12" s="17">
        <v>3.13125132724551E-2</v>
      </c>
      <c r="I12" s="17">
        <v>2.3639560929911301E-2</v>
      </c>
      <c r="J12" s="17">
        <v>0</v>
      </c>
      <c r="K12" s="17">
        <v>0</v>
      </c>
      <c r="L12" s="17">
        <v>6.39135692178545E-3</v>
      </c>
      <c r="M12" s="17"/>
      <c r="N12" s="17">
        <v>1.19960329108138E-2</v>
      </c>
      <c r="O12" s="17">
        <v>1.2767723815511001E-2</v>
      </c>
      <c r="P12" s="17">
        <v>1.3048563689130099E-2</v>
      </c>
      <c r="Q12" s="17">
        <v>3.9272232059722897E-2</v>
      </c>
      <c r="R12" s="17"/>
      <c r="S12" s="17">
        <v>2.1228972155570801E-2</v>
      </c>
      <c r="T12" s="17">
        <v>3.2091037496273497E-2</v>
      </c>
      <c r="U12" s="17">
        <v>3.3709283651052302E-2</v>
      </c>
      <c r="V12" s="17">
        <v>0</v>
      </c>
      <c r="W12" s="17">
        <v>1.9775081367356499E-2</v>
      </c>
      <c r="X12" s="17">
        <v>3.5642603197448199E-2</v>
      </c>
      <c r="Y12" s="17">
        <v>3.5197954884805198E-2</v>
      </c>
      <c r="Z12" s="17">
        <v>0</v>
      </c>
      <c r="AA12" s="17">
        <v>0</v>
      </c>
      <c r="AB12" s="17">
        <v>0</v>
      </c>
      <c r="AC12" s="17">
        <v>0</v>
      </c>
      <c r="AD12" s="17">
        <v>0</v>
      </c>
      <c r="AE12" s="17"/>
      <c r="AF12" s="17">
        <v>6.9411065151322596E-3</v>
      </c>
      <c r="AG12" s="17">
        <v>1.7698691182054201E-2</v>
      </c>
      <c r="AH12" s="17">
        <v>1.9312059559955901E-2</v>
      </c>
      <c r="AI12" s="17"/>
      <c r="AJ12" s="17">
        <v>1.7224784880000801E-2</v>
      </c>
      <c r="AK12" s="17">
        <v>2.0001319863465001E-2</v>
      </c>
      <c r="AL12" s="17">
        <v>5.1482368996405001E-2</v>
      </c>
      <c r="AM12" s="17">
        <v>0</v>
      </c>
      <c r="AN12" s="17">
        <v>1.0224825109424801E-2</v>
      </c>
      <c r="AO12" s="17"/>
      <c r="AP12" s="17">
        <v>1.46422341811522E-2</v>
      </c>
      <c r="AQ12" s="17">
        <v>2.3228538316767799E-2</v>
      </c>
      <c r="AR12" s="17">
        <v>2.18512007542245E-2</v>
      </c>
      <c r="AS12" s="17"/>
      <c r="AT12" s="17">
        <v>3.66082048770127E-3</v>
      </c>
      <c r="AU12" s="17">
        <v>2.12093635715466E-2</v>
      </c>
      <c r="AV12" s="17">
        <v>2.2147788161419199E-2</v>
      </c>
      <c r="AW12" s="17">
        <v>4.7493594499381502E-2</v>
      </c>
      <c r="AX12" s="17">
        <v>1.7274261366221198E-2</v>
      </c>
      <c r="AY12" s="17">
        <v>4.0416177438913702E-2</v>
      </c>
    </row>
    <row r="13" spans="2:51" ht="43.5" x14ac:dyDescent="0.35">
      <c r="B13" s="18" t="s">
        <v>577</v>
      </c>
      <c r="C13" s="19">
        <v>1.05295266205947E-2</v>
      </c>
      <c r="D13" s="19">
        <v>6.2591902457929203E-3</v>
      </c>
      <c r="E13" s="19">
        <v>1.5023361145552701E-2</v>
      </c>
      <c r="F13" s="19"/>
      <c r="G13" s="19">
        <v>2.4372471824643201E-2</v>
      </c>
      <c r="H13" s="19">
        <v>2.46878906515548E-2</v>
      </c>
      <c r="I13" s="19">
        <v>7.9097112978568102E-3</v>
      </c>
      <c r="J13" s="19">
        <v>9.7150213674289006E-3</v>
      </c>
      <c r="K13" s="19">
        <v>0</v>
      </c>
      <c r="L13" s="19">
        <v>0</v>
      </c>
      <c r="M13" s="19"/>
      <c r="N13" s="19">
        <v>2.2621174117756E-2</v>
      </c>
      <c r="O13" s="19">
        <v>0</v>
      </c>
      <c r="P13" s="19">
        <v>6.1165946189150004E-3</v>
      </c>
      <c r="Q13" s="19">
        <v>1.21976943993563E-2</v>
      </c>
      <c r="R13" s="19"/>
      <c r="S13" s="19">
        <v>9.6548921589662204E-3</v>
      </c>
      <c r="T13" s="19">
        <v>3.4689722804930601E-2</v>
      </c>
      <c r="U13" s="19">
        <v>0</v>
      </c>
      <c r="V13" s="19">
        <v>3.4386756973892499E-2</v>
      </c>
      <c r="W13" s="19">
        <v>0</v>
      </c>
      <c r="X13" s="19">
        <v>1.54357515926345E-2</v>
      </c>
      <c r="Y13" s="19">
        <v>0</v>
      </c>
      <c r="Z13" s="19">
        <v>0</v>
      </c>
      <c r="AA13" s="19">
        <v>0</v>
      </c>
      <c r="AB13" s="19">
        <v>0</v>
      </c>
      <c r="AC13" s="19">
        <v>0</v>
      </c>
      <c r="AD13" s="19">
        <v>0</v>
      </c>
      <c r="AE13" s="19"/>
      <c r="AF13" s="19">
        <v>1.52672901280296E-2</v>
      </c>
      <c r="AG13" s="19">
        <v>4.52647251042523E-3</v>
      </c>
      <c r="AH13" s="19">
        <v>0</v>
      </c>
      <c r="AI13" s="19"/>
      <c r="AJ13" s="19">
        <v>7.8805032959069401E-3</v>
      </c>
      <c r="AK13" s="19">
        <v>1.9713503365442E-2</v>
      </c>
      <c r="AL13" s="19">
        <v>0</v>
      </c>
      <c r="AM13" s="19">
        <v>0</v>
      </c>
      <c r="AN13" s="19">
        <v>0</v>
      </c>
      <c r="AO13" s="19"/>
      <c r="AP13" s="19">
        <v>6.4204513064675698E-3</v>
      </c>
      <c r="AQ13" s="19">
        <v>1.7119118272995601E-2</v>
      </c>
      <c r="AR13" s="19">
        <v>0</v>
      </c>
      <c r="AS13" s="19"/>
      <c r="AT13" s="19">
        <v>0</v>
      </c>
      <c r="AU13" s="19">
        <v>1.8559939307750802E-2</v>
      </c>
      <c r="AV13" s="19">
        <v>0</v>
      </c>
      <c r="AW13" s="19">
        <v>3.6716112740036597E-2</v>
      </c>
      <c r="AX13" s="19">
        <v>1.55821102400777E-2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AY18"/>
  <sheetViews>
    <sheetView showGridLines="0" workbookViewId="0">
      <pane xSplit="2" topLeftCell="C1" activePane="topRight" state="frozen"/>
      <selection activeCell="B19" sqref="B19"/>
      <selection pane="topRight" activeCell="G12" sqref="G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689</v>
      </c>
      <c r="D7" s="10">
        <v>339</v>
      </c>
      <c r="E7" s="10">
        <v>349</v>
      </c>
      <c r="F7" s="10"/>
      <c r="G7" s="10">
        <v>92</v>
      </c>
      <c r="H7" s="10">
        <v>101</v>
      </c>
      <c r="I7" s="10">
        <v>129</v>
      </c>
      <c r="J7" s="10">
        <v>109</v>
      </c>
      <c r="K7" s="10">
        <v>103</v>
      </c>
      <c r="L7" s="10">
        <v>155</v>
      </c>
      <c r="M7" s="10"/>
      <c r="N7" s="10">
        <v>176</v>
      </c>
      <c r="O7" s="10">
        <v>186</v>
      </c>
      <c r="P7" s="10">
        <v>154</v>
      </c>
      <c r="Q7" s="10">
        <v>170</v>
      </c>
      <c r="R7" s="10"/>
      <c r="S7" s="10">
        <v>97</v>
      </c>
      <c r="T7" s="10">
        <v>97</v>
      </c>
      <c r="U7" s="10">
        <v>60</v>
      </c>
      <c r="V7" s="10">
        <v>59</v>
      </c>
      <c r="W7" s="10">
        <v>54</v>
      </c>
      <c r="X7" s="10">
        <v>68</v>
      </c>
      <c r="Y7" s="10">
        <v>67</v>
      </c>
      <c r="Z7" s="10">
        <v>27</v>
      </c>
      <c r="AA7" s="10">
        <v>75</v>
      </c>
      <c r="AB7" s="10">
        <v>45</v>
      </c>
      <c r="AC7" s="10">
        <v>27</v>
      </c>
      <c r="AD7" s="10">
        <v>13</v>
      </c>
      <c r="AE7" s="10"/>
      <c r="AF7" s="10">
        <v>279</v>
      </c>
      <c r="AG7" s="10">
        <v>248</v>
      </c>
      <c r="AH7" s="10">
        <v>103</v>
      </c>
      <c r="AI7" s="10"/>
      <c r="AJ7" s="10">
        <v>247</v>
      </c>
      <c r="AK7" s="10">
        <v>215</v>
      </c>
      <c r="AL7" s="10">
        <v>40</v>
      </c>
      <c r="AM7" s="10">
        <v>8</v>
      </c>
      <c r="AN7" s="10">
        <v>96</v>
      </c>
      <c r="AO7" s="10"/>
      <c r="AP7" s="10">
        <v>143</v>
      </c>
      <c r="AQ7" s="10">
        <v>249</v>
      </c>
      <c r="AR7" s="10">
        <v>44</v>
      </c>
      <c r="AS7" s="10"/>
      <c r="AT7" s="10">
        <v>265</v>
      </c>
      <c r="AU7" s="10">
        <v>160</v>
      </c>
      <c r="AV7" s="10">
        <v>46</v>
      </c>
      <c r="AW7" s="10">
        <v>61</v>
      </c>
      <c r="AX7" s="10">
        <v>124</v>
      </c>
      <c r="AY7" s="10">
        <v>25</v>
      </c>
    </row>
    <row r="8" spans="2:51" ht="30" customHeight="1" x14ac:dyDescent="0.35">
      <c r="B8" s="11" t="s">
        <v>19</v>
      </c>
      <c r="C8" s="11">
        <v>690</v>
      </c>
      <c r="D8" s="11">
        <v>352</v>
      </c>
      <c r="E8" s="11">
        <v>337</v>
      </c>
      <c r="F8" s="11"/>
      <c r="G8" s="11">
        <v>93</v>
      </c>
      <c r="H8" s="11">
        <v>119</v>
      </c>
      <c r="I8" s="11">
        <v>134</v>
      </c>
      <c r="J8" s="11">
        <v>103</v>
      </c>
      <c r="K8" s="11">
        <v>95</v>
      </c>
      <c r="L8" s="11">
        <v>146</v>
      </c>
      <c r="M8" s="11"/>
      <c r="N8" s="11">
        <v>191</v>
      </c>
      <c r="O8" s="11">
        <v>180</v>
      </c>
      <c r="P8" s="11">
        <v>151</v>
      </c>
      <c r="Q8" s="11">
        <v>166</v>
      </c>
      <c r="R8" s="11"/>
      <c r="S8" s="11">
        <v>100</v>
      </c>
      <c r="T8" s="11">
        <v>94</v>
      </c>
      <c r="U8" s="11">
        <v>59</v>
      </c>
      <c r="V8" s="11">
        <v>56</v>
      </c>
      <c r="W8" s="11">
        <v>52</v>
      </c>
      <c r="X8" s="11">
        <v>73</v>
      </c>
      <c r="Y8" s="11">
        <v>65</v>
      </c>
      <c r="Z8" s="11">
        <v>25</v>
      </c>
      <c r="AA8" s="11">
        <v>72</v>
      </c>
      <c r="AB8" s="11">
        <v>50</v>
      </c>
      <c r="AC8" s="11">
        <v>28</v>
      </c>
      <c r="AD8" s="11">
        <v>16</v>
      </c>
      <c r="AE8" s="11"/>
      <c r="AF8" s="11">
        <v>271</v>
      </c>
      <c r="AG8" s="11">
        <v>254</v>
      </c>
      <c r="AH8" s="11">
        <v>105</v>
      </c>
      <c r="AI8" s="11"/>
      <c r="AJ8" s="11">
        <v>244</v>
      </c>
      <c r="AK8" s="11">
        <v>218</v>
      </c>
      <c r="AL8" s="11">
        <v>40</v>
      </c>
      <c r="AM8" s="11">
        <v>8</v>
      </c>
      <c r="AN8" s="11">
        <v>96</v>
      </c>
      <c r="AO8" s="11"/>
      <c r="AP8" s="11">
        <v>144</v>
      </c>
      <c r="AQ8" s="11">
        <v>251</v>
      </c>
      <c r="AR8" s="11">
        <v>43</v>
      </c>
      <c r="AS8" s="11"/>
      <c r="AT8" s="11">
        <v>256</v>
      </c>
      <c r="AU8" s="11">
        <v>164</v>
      </c>
      <c r="AV8" s="11">
        <v>47</v>
      </c>
      <c r="AW8" s="11">
        <v>60</v>
      </c>
      <c r="AX8" s="11">
        <v>130</v>
      </c>
      <c r="AY8" s="11">
        <v>26</v>
      </c>
    </row>
    <row r="9" spans="2:51" ht="43.5" x14ac:dyDescent="0.35">
      <c r="B9" s="18" t="s">
        <v>573</v>
      </c>
      <c r="C9" s="17">
        <v>0.22228209560425199</v>
      </c>
      <c r="D9" s="17">
        <v>0.22551302757035999</v>
      </c>
      <c r="E9" s="17">
        <v>0.21951787463002501</v>
      </c>
      <c r="F9" s="17"/>
      <c r="G9" s="17">
        <v>0.239789423173426</v>
      </c>
      <c r="H9" s="17">
        <v>0.21878268875537099</v>
      </c>
      <c r="I9" s="17">
        <v>0.22643232735293201</v>
      </c>
      <c r="J9" s="17">
        <v>0.18912401195157499</v>
      </c>
      <c r="K9" s="17">
        <v>0.24211118067537901</v>
      </c>
      <c r="L9" s="17">
        <v>0.22054805166494401</v>
      </c>
      <c r="M9" s="17"/>
      <c r="N9" s="17">
        <v>0.30437761939182101</v>
      </c>
      <c r="O9" s="17">
        <v>0.22397334237021699</v>
      </c>
      <c r="P9" s="17">
        <v>0.180453887024936</v>
      </c>
      <c r="Q9" s="17">
        <v>0.167630582237974</v>
      </c>
      <c r="R9" s="17"/>
      <c r="S9" s="17">
        <v>0.315980915501825</v>
      </c>
      <c r="T9" s="17">
        <v>0.22483366364024801</v>
      </c>
      <c r="U9" s="17">
        <v>0.21387042651326099</v>
      </c>
      <c r="V9" s="17">
        <v>0.160925772165397</v>
      </c>
      <c r="W9" s="17">
        <v>0.25313421475103998</v>
      </c>
      <c r="X9" s="17">
        <v>0.179169317099419</v>
      </c>
      <c r="Y9" s="17">
        <v>0.23205922073270699</v>
      </c>
      <c r="Z9" s="17">
        <v>7.5762595363910806E-2</v>
      </c>
      <c r="AA9" s="17">
        <v>0.265713531816822</v>
      </c>
      <c r="AB9" s="17">
        <v>0.113699586697699</v>
      </c>
      <c r="AC9" s="17">
        <v>0.25884482490801097</v>
      </c>
      <c r="AD9" s="17">
        <v>0.22981032193798501</v>
      </c>
      <c r="AE9" s="17"/>
      <c r="AF9" s="17">
        <v>0.221661705168965</v>
      </c>
      <c r="AG9" s="17">
        <v>0.26054705210594598</v>
      </c>
      <c r="AH9" s="17">
        <v>0.14334984462783301</v>
      </c>
      <c r="AI9" s="17"/>
      <c r="AJ9" s="17">
        <v>0.180575221623682</v>
      </c>
      <c r="AK9" s="17">
        <v>0.28015810641793398</v>
      </c>
      <c r="AL9" s="17">
        <v>0.23893139839792199</v>
      </c>
      <c r="AM9" s="17">
        <v>0.108109429159136</v>
      </c>
      <c r="AN9" s="17">
        <v>0.18837723649868501</v>
      </c>
      <c r="AO9" s="17"/>
      <c r="AP9" s="17">
        <v>0.18874435850976701</v>
      </c>
      <c r="AQ9" s="17">
        <v>0.26053729526505698</v>
      </c>
      <c r="AR9" s="17">
        <v>0.31802229961318401</v>
      </c>
      <c r="AS9" s="17"/>
      <c r="AT9" s="17">
        <v>0.23547080597782999</v>
      </c>
      <c r="AU9" s="17">
        <v>0.17285841590004999</v>
      </c>
      <c r="AV9" s="17">
        <v>0.24148261250462999</v>
      </c>
      <c r="AW9" s="17">
        <v>0.26013688846578198</v>
      </c>
      <c r="AX9" s="17">
        <v>0.23135084447107099</v>
      </c>
      <c r="AY9" s="17">
        <v>0.26832675315784899</v>
      </c>
    </row>
    <row r="10" spans="2:51" ht="58" x14ac:dyDescent="0.35">
      <c r="B10" s="18" t="s">
        <v>574</v>
      </c>
      <c r="C10" s="17">
        <v>0.36859419450053998</v>
      </c>
      <c r="D10" s="17">
        <v>0.36216772423233901</v>
      </c>
      <c r="E10" s="17">
        <v>0.37633108914888003</v>
      </c>
      <c r="F10" s="17"/>
      <c r="G10" s="17">
        <v>0.354541184353519</v>
      </c>
      <c r="H10" s="17">
        <v>0.39065766530177198</v>
      </c>
      <c r="I10" s="17">
        <v>0.40683425456241401</v>
      </c>
      <c r="J10" s="17">
        <v>0.34710829718247099</v>
      </c>
      <c r="K10" s="17">
        <v>0.322089077919121</v>
      </c>
      <c r="L10" s="17">
        <v>0.36997113828613398</v>
      </c>
      <c r="M10" s="17"/>
      <c r="N10" s="17">
        <v>0.415615564116874</v>
      </c>
      <c r="O10" s="17">
        <v>0.32458391876073001</v>
      </c>
      <c r="P10" s="17">
        <v>0.39196581321673801</v>
      </c>
      <c r="Q10" s="17">
        <v>0.34078768844284402</v>
      </c>
      <c r="R10" s="17"/>
      <c r="S10" s="17">
        <v>0.37876677258545399</v>
      </c>
      <c r="T10" s="17">
        <v>0.27371939478463397</v>
      </c>
      <c r="U10" s="17">
        <v>0.31251849972277002</v>
      </c>
      <c r="V10" s="17">
        <v>0.29846218562395399</v>
      </c>
      <c r="W10" s="17">
        <v>0.46624389178005599</v>
      </c>
      <c r="X10" s="17">
        <v>0.45917624592900103</v>
      </c>
      <c r="Y10" s="17">
        <v>0.33036855330860998</v>
      </c>
      <c r="Z10" s="17">
        <v>0.44546222387496798</v>
      </c>
      <c r="AA10" s="17">
        <v>0.36834759156559599</v>
      </c>
      <c r="AB10" s="17">
        <v>0.35302656092885898</v>
      </c>
      <c r="AC10" s="17">
        <v>0.48444590759605799</v>
      </c>
      <c r="AD10" s="17">
        <v>0.47157821469003097</v>
      </c>
      <c r="AE10" s="17"/>
      <c r="AF10" s="17">
        <v>0.344374772417952</v>
      </c>
      <c r="AG10" s="17">
        <v>0.38250624804433098</v>
      </c>
      <c r="AH10" s="17">
        <v>0.38891559049429603</v>
      </c>
      <c r="AI10" s="17"/>
      <c r="AJ10" s="17">
        <v>0.37303857572309101</v>
      </c>
      <c r="AK10" s="17">
        <v>0.37949137837560598</v>
      </c>
      <c r="AL10" s="17">
        <v>0.41776662525851399</v>
      </c>
      <c r="AM10" s="17">
        <v>0.40147756607193402</v>
      </c>
      <c r="AN10" s="17">
        <v>0.271309886723895</v>
      </c>
      <c r="AO10" s="17"/>
      <c r="AP10" s="17">
        <v>0.39323207941691701</v>
      </c>
      <c r="AQ10" s="17">
        <v>0.38596561361171799</v>
      </c>
      <c r="AR10" s="17">
        <v>0.33774370805974702</v>
      </c>
      <c r="AS10" s="17"/>
      <c r="AT10" s="17">
        <v>0.35124181898040802</v>
      </c>
      <c r="AU10" s="17">
        <v>0.40812120342380398</v>
      </c>
      <c r="AV10" s="17">
        <v>0.323120393736895</v>
      </c>
      <c r="AW10" s="17">
        <v>0.29308296771033399</v>
      </c>
      <c r="AX10" s="17">
        <v>0.38016982362226198</v>
      </c>
      <c r="AY10" s="17">
        <v>0.496767222680642</v>
      </c>
    </row>
    <row r="11" spans="2:51" ht="43.5" x14ac:dyDescent="0.35">
      <c r="B11" s="18" t="s">
        <v>575</v>
      </c>
      <c r="C11" s="17">
        <v>0.36355083587389397</v>
      </c>
      <c r="D11" s="17">
        <v>0.35064177814692299</v>
      </c>
      <c r="E11" s="17">
        <v>0.37805153353313498</v>
      </c>
      <c r="F11" s="17"/>
      <c r="G11" s="17">
        <v>0.32957232876599402</v>
      </c>
      <c r="H11" s="17">
        <v>0.30051501017168702</v>
      </c>
      <c r="I11" s="17">
        <v>0.31985607578735198</v>
      </c>
      <c r="J11" s="17">
        <v>0.42795463811538798</v>
      </c>
      <c r="K11" s="17">
        <v>0.43579974140549999</v>
      </c>
      <c r="L11" s="17">
        <v>0.38425617207864798</v>
      </c>
      <c r="M11" s="17"/>
      <c r="N11" s="17">
        <v>0.24199267090843099</v>
      </c>
      <c r="O11" s="17">
        <v>0.42065763054125699</v>
      </c>
      <c r="P11" s="17">
        <v>0.359319604113018</v>
      </c>
      <c r="Q11" s="17">
        <v>0.44108416025595798</v>
      </c>
      <c r="R11" s="17"/>
      <c r="S11" s="17">
        <v>0.25122796843314599</v>
      </c>
      <c r="T11" s="17">
        <v>0.47243946025276901</v>
      </c>
      <c r="U11" s="17">
        <v>0.40011973708132997</v>
      </c>
      <c r="V11" s="17">
        <v>0.50466632828463698</v>
      </c>
      <c r="W11" s="17">
        <v>0.23527646576369499</v>
      </c>
      <c r="X11" s="17">
        <v>0.29282682268317201</v>
      </c>
      <c r="Y11" s="17">
        <v>0.37501338048237398</v>
      </c>
      <c r="Z11" s="17">
        <v>0.47877518076112102</v>
      </c>
      <c r="AA11" s="17">
        <v>0.35191930749153699</v>
      </c>
      <c r="AB11" s="17">
        <v>0.48149681523945598</v>
      </c>
      <c r="AC11" s="17">
        <v>0.18943405378603601</v>
      </c>
      <c r="AD11" s="17">
        <v>0.29861146337198402</v>
      </c>
      <c r="AE11" s="17"/>
      <c r="AF11" s="17">
        <v>0.40129711804225898</v>
      </c>
      <c r="AG11" s="17">
        <v>0.30447502924338599</v>
      </c>
      <c r="AH11" s="17">
        <v>0.41225983953089401</v>
      </c>
      <c r="AI11" s="17"/>
      <c r="AJ11" s="17">
        <v>0.41072681683748302</v>
      </c>
      <c r="AK11" s="17">
        <v>0.29531596622677497</v>
      </c>
      <c r="AL11" s="17">
        <v>0.31413707603526703</v>
      </c>
      <c r="AM11" s="17">
        <v>0.49041300476893002</v>
      </c>
      <c r="AN11" s="17">
        <v>0.47047658213675198</v>
      </c>
      <c r="AO11" s="17"/>
      <c r="AP11" s="17">
        <v>0.386952003295021</v>
      </c>
      <c r="AQ11" s="17">
        <v>0.31289666352783402</v>
      </c>
      <c r="AR11" s="17">
        <v>0.29312665406238497</v>
      </c>
      <c r="AS11" s="17"/>
      <c r="AT11" s="17">
        <v>0.395333935058855</v>
      </c>
      <c r="AU11" s="17">
        <v>0.36382126450869401</v>
      </c>
      <c r="AV11" s="17">
        <v>0.34507251917868198</v>
      </c>
      <c r="AW11" s="17">
        <v>0.40011137734750002</v>
      </c>
      <c r="AX11" s="17">
        <v>0.323512392019492</v>
      </c>
      <c r="AY11" s="17">
        <v>0.19967756956958499</v>
      </c>
    </row>
    <row r="12" spans="2:51" ht="58" x14ac:dyDescent="0.35">
      <c r="B12" s="18" t="s">
        <v>576</v>
      </c>
      <c r="C12" s="17">
        <v>3.0880251010423399E-2</v>
      </c>
      <c r="D12" s="17">
        <v>4.34944549971686E-2</v>
      </c>
      <c r="E12" s="17">
        <v>1.50156116837092E-2</v>
      </c>
      <c r="F12" s="17"/>
      <c r="G12" s="17">
        <v>6.49879479250145E-2</v>
      </c>
      <c r="H12" s="17">
        <v>7.8988455149757206E-2</v>
      </c>
      <c r="I12" s="17">
        <v>2.30256627572515E-2</v>
      </c>
      <c r="J12" s="17">
        <v>8.7262603098955307E-3</v>
      </c>
      <c r="K12" s="17">
        <v>0</v>
      </c>
      <c r="L12" s="17">
        <v>1.27827138435709E-2</v>
      </c>
      <c r="M12" s="17"/>
      <c r="N12" s="17">
        <v>2.10931962195504E-2</v>
      </c>
      <c r="O12" s="17">
        <v>1.8377210501424001E-2</v>
      </c>
      <c r="P12" s="17">
        <v>5.0093930982739301E-2</v>
      </c>
      <c r="Q12" s="17">
        <v>3.88018651485307E-2</v>
      </c>
      <c r="R12" s="17"/>
      <c r="S12" s="17">
        <v>4.4790796633114902E-2</v>
      </c>
      <c r="T12" s="17">
        <v>1.9410046757581002E-2</v>
      </c>
      <c r="U12" s="17">
        <v>7.3491336682639199E-2</v>
      </c>
      <c r="V12" s="17">
        <v>1.8079065834985E-2</v>
      </c>
      <c r="W12" s="17">
        <v>2.5570346337853302E-2</v>
      </c>
      <c r="X12" s="17">
        <v>5.6847162524169E-2</v>
      </c>
      <c r="Y12" s="17">
        <v>1.4481823553810299E-2</v>
      </c>
      <c r="Z12" s="17">
        <v>0</v>
      </c>
      <c r="AA12" s="17">
        <v>1.4019569126044599E-2</v>
      </c>
      <c r="AB12" s="17">
        <v>2.4629702776786701E-2</v>
      </c>
      <c r="AC12" s="17">
        <v>3.4761205303922599E-2</v>
      </c>
      <c r="AD12" s="17">
        <v>0</v>
      </c>
      <c r="AE12" s="17"/>
      <c r="AF12" s="17">
        <v>1.37980642787934E-2</v>
      </c>
      <c r="AG12" s="17">
        <v>4.0281161119306901E-2</v>
      </c>
      <c r="AH12" s="17">
        <v>4.6940577133326999E-2</v>
      </c>
      <c r="AI12" s="17"/>
      <c r="AJ12" s="17">
        <v>1.04764091186988E-2</v>
      </c>
      <c r="AK12" s="17">
        <v>3.0743128325803299E-2</v>
      </c>
      <c r="AL12" s="17">
        <v>2.9164900308296701E-2</v>
      </c>
      <c r="AM12" s="17">
        <v>0</v>
      </c>
      <c r="AN12" s="17">
        <v>6.0427474595057901E-2</v>
      </c>
      <c r="AO12" s="17"/>
      <c r="AP12" s="17">
        <v>3.1071558778294601E-2</v>
      </c>
      <c r="AQ12" s="17">
        <v>2.8189821731603702E-2</v>
      </c>
      <c r="AR12" s="17">
        <v>5.1107338264684499E-2</v>
      </c>
      <c r="AS12" s="17"/>
      <c r="AT12" s="17">
        <v>1.08269954255378E-2</v>
      </c>
      <c r="AU12" s="17">
        <v>2.10892928504193E-2</v>
      </c>
      <c r="AV12" s="17">
        <v>7.0738254018433602E-2</v>
      </c>
      <c r="AW12" s="17">
        <v>3.1711737656843202E-2</v>
      </c>
      <c r="AX12" s="17">
        <v>6.4966939887176098E-2</v>
      </c>
      <c r="AY12" s="17">
        <v>0</v>
      </c>
    </row>
    <row r="13" spans="2:51" ht="43.5" x14ac:dyDescent="0.35">
      <c r="B13" s="18" t="s">
        <v>577</v>
      </c>
      <c r="C13" s="19">
        <v>1.4692623010890599E-2</v>
      </c>
      <c r="D13" s="19">
        <v>1.81830150532095E-2</v>
      </c>
      <c r="E13" s="19">
        <v>1.1083891004250101E-2</v>
      </c>
      <c r="F13" s="19"/>
      <c r="G13" s="19">
        <v>1.1109115782046999E-2</v>
      </c>
      <c r="H13" s="19">
        <v>1.1056180621412399E-2</v>
      </c>
      <c r="I13" s="19">
        <v>2.3851679540050501E-2</v>
      </c>
      <c r="J13" s="19">
        <v>2.7086792440670301E-2</v>
      </c>
      <c r="K13" s="19">
        <v>0</v>
      </c>
      <c r="L13" s="19">
        <v>1.24419241267038E-2</v>
      </c>
      <c r="M13" s="19"/>
      <c r="N13" s="19">
        <v>1.6920949363323601E-2</v>
      </c>
      <c r="O13" s="19">
        <v>1.2407897826371601E-2</v>
      </c>
      <c r="P13" s="19">
        <v>1.81667646625693E-2</v>
      </c>
      <c r="Q13" s="19">
        <v>1.16957039146929E-2</v>
      </c>
      <c r="R13" s="19"/>
      <c r="S13" s="19">
        <v>9.2335468464606E-3</v>
      </c>
      <c r="T13" s="19">
        <v>9.5974345647687094E-3</v>
      </c>
      <c r="U13" s="19">
        <v>0</v>
      </c>
      <c r="V13" s="19">
        <v>1.78666480910268E-2</v>
      </c>
      <c r="W13" s="19">
        <v>1.9775081367356499E-2</v>
      </c>
      <c r="X13" s="19">
        <v>1.1980451764239E-2</v>
      </c>
      <c r="Y13" s="19">
        <v>4.8077021922498998E-2</v>
      </c>
      <c r="Z13" s="19">
        <v>0</v>
      </c>
      <c r="AA13" s="19">
        <v>0</v>
      </c>
      <c r="AB13" s="19">
        <v>2.7147334357199199E-2</v>
      </c>
      <c r="AC13" s="19">
        <v>3.2514008405972801E-2</v>
      </c>
      <c r="AD13" s="19">
        <v>0</v>
      </c>
      <c r="AE13" s="19"/>
      <c r="AF13" s="19">
        <v>1.8868340092030401E-2</v>
      </c>
      <c r="AG13" s="19">
        <v>1.2190509487029599E-2</v>
      </c>
      <c r="AH13" s="19">
        <v>8.5341482136504897E-3</v>
      </c>
      <c r="AI13" s="19"/>
      <c r="AJ13" s="19">
        <v>2.5182976697045199E-2</v>
      </c>
      <c r="AK13" s="19">
        <v>1.4291420653881899E-2</v>
      </c>
      <c r="AL13" s="19">
        <v>0</v>
      </c>
      <c r="AM13" s="19">
        <v>0</v>
      </c>
      <c r="AN13" s="19">
        <v>9.4088200456097608E-3</v>
      </c>
      <c r="AO13" s="19"/>
      <c r="AP13" s="19">
        <v>0</v>
      </c>
      <c r="AQ13" s="19">
        <v>1.24106058637869E-2</v>
      </c>
      <c r="AR13" s="19">
        <v>0</v>
      </c>
      <c r="AS13" s="19"/>
      <c r="AT13" s="19">
        <v>7.1264445573692003E-3</v>
      </c>
      <c r="AU13" s="19">
        <v>3.4109823317032099E-2</v>
      </c>
      <c r="AV13" s="19">
        <v>1.9586220561359901E-2</v>
      </c>
      <c r="AW13" s="19">
        <v>1.49570288195404E-2</v>
      </c>
      <c r="AX13" s="19">
        <v>0</v>
      </c>
      <c r="AY13" s="19">
        <v>3.5228454591924301E-2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AY18"/>
  <sheetViews>
    <sheetView showGridLines="0" workbookViewId="0">
      <pane xSplit="2" topLeftCell="C1" activePane="topRight" state="frozen"/>
      <selection activeCell="B19" sqref="B19"/>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689</v>
      </c>
      <c r="D7" s="10">
        <v>339</v>
      </c>
      <c r="E7" s="10">
        <v>349</v>
      </c>
      <c r="F7" s="10"/>
      <c r="G7" s="10">
        <v>92</v>
      </c>
      <c r="H7" s="10">
        <v>101</v>
      </c>
      <c r="I7" s="10">
        <v>129</v>
      </c>
      <c r="J7" s="10">
        <v>109</v>
      </c>
      <c r="K7" s="10">
        <v>103</v>
      </c>
      <c r="L7" s="10">
        <v>155</v>
      </c>
      <c r="M7" s="10"/>
      <c r="N7" s="10">
        <v>176</v>
      </c>
      <c r="O7" s="10">
        <v>186</v>
      </c>
      <c r="P7" s="10">
        <v>154</v>
      </c>
      <c r="Q7" s="10">
        <v>170</v>
      </c>
      <c r="R7" s="10"/>
      <c r="S7" s="10">
        <v>97</v>
      </c>
      <c r="T7" s="10">
        <v>97</v>
      </c>
      <c r="U7" s="10">
        <v>60</v>
      </c>
      <c r="V7" s="10">
        <v>59</v>
      </c>
      <c r="W7" s="10">
        <v>54</v>
      </c>
      <c r="X7" s="10">
        <v>68</v>
      </c>
      <c r="Y7" s="10">
        <v>67</v>
      </c>
      <c r="Z7" s="10">
        <v>27</v>
      </c>
      <c r="AA7" s="10">
        <v>75</v>
      </c>
      <c r="AB7" s="10">
        <v>45</v>
      </c>
      <c r="AC7" s="10">
        <v>27</v>
      </c>
      <c r="AD7" s="10">
        <v>13</v>
      </c>
      <c r="AE7" s="10"/>
      <c r="AF7" s="10">
        <v>279</v>
      </c>
      <c r="AG7" s="10">
        <v>248</v>
      </c>
      <c r="AH7" s="10">
        <v>103</v>
      </c>
      <c r="AI7" s="10"/>
      <c r="AJ7" s="10">
        <v>247</v>
      </c>
      <c r="AK7" s="10">
        <v>215</v>
      </c>
      <c r="AL7" s="10">
        <v>40</v>
      </c>
      <c r="AM7" s="10">
        <v>8</v>
      </c>
      <c r="AN7" s="10">
        <v>96</v>
      </c>
      <c r="AO7" s="10"/>
      <c r="AP7" s="10">
        <v>143</v>
      </c>
      <c r="AQ7" s="10">
        <v>249</v>
      </c>
      <c r="AR7" s="10">
        <v>44</v>
      </c>
      <c r="AS7" s="10"/>
      <c r="AT7" s="10">
        <v>265</v>
      </c>
      <c r="AU7" s="10">
        <v>160</v>
      </c>
      <c r="AV7" s="10">
        <v>46</v>
      </c>
      <c r="AW7" s="10">
        <v>61</v>
      </c>
      <c r="AX7" s="10">
        <v>124</v>
      </c>
      <c r="AY7" s="10">
        <v>25</v>
      </c>
    </row>
    <row r="8" spans="2:51" ht="30" customHeight="1" x14ac:dyDescent="0.35">
      <c r="B8" s="11" t="s">
        <v>19</v>
      </c>
      <c r="C8" s="11">
        <v>690</v>
      </c>
      <c r="D8" s="11">
        <v>352</v>
      </c>
      <c r="E8" s="11">
        <v>337</v>
      </c>
      <c r="F8" s="11"/>
      <c r="G8" s="11">
        <v>93</v>
      </c>
      <c r="H8" s="11">
        <v>119</v>
      </c>
      <c r="I8" s="11">
        <v>134</v>
      </c>
      <c r="J8" s="11">
        <v>103</v>
      </c>
      <c r="K8" s="11">
        <v>95</v>
      </c>
      <c r="L8" s="11">
        <v>146</v>
      </c>
      <c r="M8" s="11"/>
      <c r="N8" s="11">
        <v>191</v>
      </c>
      <c r="O8" s="11">
        <v>180</v>
      </c>
      <c r="P8" s="11">
        <v>151</v>
      </c>
      <c r="Q8" s="11">
        <v>166</v>
      </c>
      <c r="R8" s="11"/>
      <c r="S8" s="11">
        <v>100</v>
      </c>
      <c r="T8" s="11">
        <v>94</v>
      </c>
      <c r="U8" s="11">
        <v>59</v>
      </c>
      <c r="V8" s="11">
        <v>56</v>
      </c>
      <c r="W8" s="11">
        <v>52</v>
      </c>
      <c r="X8" s="11">
        <v>73</v>
      </c>
      <c r="Y8" s="11">
        <v>65</v>
      </c>
      <c r="Z8" s="11">
        <v>25</v>
      </c>
      <c r="AA8" s="11">
        <v>72</v>
      </c>
      <c r="AB8" s="11">
        <v>50</v>
      </c>
      <c r="AC8" s="11">
        <v>28</v>
      </c>
      <c r="AD8" s="11">
        <v>16</v>
      </c>
      <c r="AE8" s="11"/>
      <c r="AF8" s="11">
        <v>271</v>
      </c>
      <c r="AG8" s="11">
        <v>254</v>
      </c>
      <c r="AH8" s="11">
        <v>105</v>
      </c>
      <c r="AI8" s="11"/>
      <c r="AJ8" s="11">
        <v>244</v>
      </c>
      <c r="AK8" s="11">
        <v>218</v>
      </c>
      <c r="AL8" s="11">
        <v>40</v>
      </c>
      <c r="AM8" s="11">
        <v>8</v>
      </c>
      <c r="AN8" s="11">
        <v>96</v>
      </c>
      <c r="AO8" s="11"/>
      <c r="AP8" s="11">
        <v>144</v>
      </c>
      <c r="AQ8" s="11">
        <v>251</v>
      </c>
      <c r="AR8" s="11">
        <v>43</v>
      </c>
      <c r="AS8" s="11"/>
      <c r="AT8" s="11">
        <v>256</v>
      </c>
      <c r="AU8" s="11">
        <v>164</v>
      </c>
      <c r="AV8" s="11">
        <v>47</v>
      </c>
      <c r="AW8" s="11">
        <v>60</v>
      </c>
      <c r="AX8" s="11">
        <v>130</v>
      </c>
      <c r="AY8" s="11">
        <v>26</v>
      </c>
    </row>
    <row r="9" spans="2:51" ht="43.5" x14ac:dyDescent="0.35">
      <c r="B9" s="18" t="s">
        <v>573</v>
      </c>
      <c r="C9" s="17">
        <v>0.39119173509829802</v>
      </c>
      <c r="D9" s="17">
        <v>0.36535075218622298</v>
      </c>
      <c r="E9" s="17">
        <v>0.41928945638042298</v>
      </c>
      <c r="F9" s="17"/>
      <c r="G9" s="17">
        <v>0.321167045532467</v>
      </c>
      <c r="H9" s="17">
        <v>0.41949362302103499</v>
      </c>
      <c r="I9" s="17">
        <v>0.396382266803679</v>
      </c>
      <c r="J9" s="17">
        <v>0.38182036903028799</v>
      </c>
      <c r="K9" s="17">
        <v>0.34858071144002101</v>
      </c>
      <c r="L9" s="17">
        <v>0.44226455396533898</v>
      </c>
      <c r="M9" s="17"/>
      <c r="N9" s="17">
        <v>0.43157504056898799</v>
      </c>
      <c r="O9" s="17">
        <v>0.33436604265182701</v>
      </c>
      <c r="P9" s="17">
        <v>0.441496394090519</v>
      </c>
      <c r="Q9" s="17">
        <v>0.36730706022461601</v>
      </c>
      <c r="R9" s="17"/>
      <c r="S9" s="17">
        <v>0.40420012016797002</v>
      </c>
      <c r="T9" s="17">
        <v>0.29647099310887498</v>
      </c>
      <c r="U9" s="17">
        <v>0.311159725310445</v>
      </c>
      <c r="V9" s="17">
        <v>0.446538352455638</v>
      </c>
      <c r="W9" s="17">
        <v>0.393105513285196</v>
      </c>
      <c r="X9" s="17">
        <v>0.39080770977441698</v>
      </c>
      <c r="Y9" s="17">
        <v>0.41545946416692098</v>
      </c>
      <c r="Z9" s="17">
        <v>0.41185951183702502</v>
      </c>
      <c r="AA9" s="17">
        <v>0.42070840756864603</v>
      </c>
      <c r="AB9" s="17">
        <v>0.31147117099419402</v>
      </c>
      <c r="AC9" s="17">
        <v>0.54528186200826001</v>
      </c>
      <c r="AD9" s="17">
        <v>0.68822110891562904</v>
      </c>
      <c r="AE9" s="17"/>
      <c r="AF9" s="17">
        <v>0.38050642659551998</v>
      </c>
      <c r="AG9" s="17">
        <v>0.39690091489178603</v>
      </c>
      <c r="AH9" s="17">
        <v>0.43493359639437401</v>
      </c>
      <c r="AI9" s="17"/>
      <c r="AJ9" s="17">
        <v>0.368956650492822</v>
      </c>
      <c r="AK9" s="17">
        <v>0.43782047679660002</v>
      </c>
      <c r="AL9" s="17">
        <v>0.31752827030191599</v>
      </c>
      <c r="AM9" s="17">
        <v>0.39349264228215097</v>
      </c>
      <c r="AN9" s="17">
        <v>0.383323361869922</v>
      </c>
      <c r="AO9" s="17"/>
      <c r="AP9" s="17">
        <v>0.41604484990933899</v>
      </c>
      <c r="AQ9" s="17">
        <v>0.394245070196443</v>
      </c>
      <c r="AR9" s="17">
        <v>0.421429942742237</v>
      </c>
      <c r="AS9" s="17"/>
      <c r="AT9" s="17">
        <v>0.42420105247720202</v>
      </c>
      <c r="AU9" s="17">
        <v>0.31917895405726698</v>
      </c>
      <c r="AV9" s="17">
        <v>0.42305166302749803</v>
      </c>
      <c r="AW9" s="17">
        <v>0.37586452397317899</v>
      </c>
      <c r="AX9" s="17">
        <v>0.41433295023032901</v>
      </c>
      <c r="AY9" s="17">
        <v>0.43211204361817002</v>
      </c>
    </row>
    <row r="10" spans="2:51" ht="58" x14ac:dyDescent="0.35">
      <c r="B10" s="18" t="s">
        <v>574</v>
      </c>
      <c r="C10" s="17">
        <v>0.42287047006673001</v>
      </c>
      <c r="D10" s="17">
        <v>0.432638151609956</v>
      </c>
      <c r="E10" s="17">
        <v>0.413825796584677</v>
      </c>
      <c r="F10" s="17"/>
      <c r="G10" s="17">
        <v>0.42742369837949601</v>
      </c>
      <c r="H10" s="17">
        <v>0.39102519971917399</v>
      </c>
      <c r="I10" s="17">
        <v>0.40372271405080401</v>
      </c>
      <c r="J10" s="17">
        <v>0.42675343059913101</v>
      </c>
      <c r="K10" s="17">
        <v>0.50731086514424395</v>
      </c>
      <c r="L10" s="17">
        <v>0.40572527294779598</v>
      </c>
      <c r="M10" s="17"/>
      <c r="N10" s="17">
        <v>0.43725671098956798</v>
      </c>
      <c r="O10" s="17">
        <v>0.43960814475577498</v>
      </c>
      <c r="P10" s="17">
        <v>0.41162181746967103</v>
      </c>
      <c r="Q10" s="17">
        <v>0.39925876312320002</v>
      </c>
      <c r="R10" s="17"/>
      <c r="S10" s="17">
        <v>0.40595900757381098</v>
      </c>
      <c r="T10" s="17">
        <v>0.50379727414791797</v>
      </c>
      <c r="U10" s="17">
        <v>0.467184855269758</v>
      </c>
      <c r="V10" s="17">
        <v>0.265292988917674</v>
      </c>
      <c r="W10" s="17">
        <v>0.51326292708122001</v>
      </c>
      <c r="X10" s="17">
        <v>0.39886191219185901</v>
      </c>
      <c r="Y10" s="17">
        <v>0.457884161554866</v>
      </c>
      <c r="Z10" s="17">
        <v>0.409276036475131</v>
      </c>
      <c r="AA10" s="17">
        <v>0.38934182520069699</v>
      </c>
      <c r="AB10" s="17">
        <v>0.46211239019793998</v>
      </c>
      <c r="AC10" s="17">
        <v>0.37166491066970397</v>
      </c>
      <c r="AD10" s="17">
        <v>0.24395166216880201</v>
      </c>
      <c r="AE10" s="17"/>
      <c r="AF10" s="17">
        <v>0.42999290969917098</v>
      </c>
      <c r="AG10" s="17">
        <v>0.45665062368675602</v>
      </c>
      <c r="AH10" s="17">
        <v>0.33584840487781797</v>
      </c>
      <c r="AI10" s="17"/>
      <c r="AJ10" s="17">
        <v>0.43004893628294599</v>
      </c>
      <c r="AK10" s="17">
        <v>0.41489886420178901</v>
      </c>
      <c r="AL10" s="17">
        <v>0.41964317771708498</v>
      </c>
      <c r="AM10" s="17">
        <v>0.34729966485458602</v>
      </c>
      <c r="AN10" s="17">
        <v>0.39260670745278903</v>
      </c>
      <c r="AO10" s="17"/>
      <c r="AP10" s="17">
        <v>0.37864251993596498</v>
      </c>
      <c r="AQ10" s="17">
        <v>0.44675640860017601</v>
      </c>
      <c r="AR10" s="17">
        <v>0.39524497163945999</v>
      </c>
      <c r="AS10" s="17"/>
      <c r="AT10" s="17">
        <v>0.45645607706866997</v>
      </c>
      <c r="AU10" s="17">
        <v>0.43566058581557299</v>
      </c>
      <c r="AV10" s="17">
        <v>0.314783579580244</v>
      </c>
      <c r="AW10" s="17">
        <v>0.34810024433171</v>
      </c>
      <c r="AX10" s="17">
        <v>0.421563789348812</v>
      </c>
      <c r="AY10" s="17">
        <v>0.41030136431191999</v>
      </c>
    </row>
    <row r="11" spans="2:51" ht="43.5" x14ac:dyDescent="0.35">
      <c r="B11" s="18" t="s">
        <v>575</v>
      </c>
      <c r="C11" s="17">
        <v>0.17123504620202001</v>
      </c>
      <c r="D11" s="17">
        <v>0.181559397471933</v>
      </c>
      <c r="E11" s="17">
        <v>0.15815208919970999</v>
      </c>
      <c r="F11" s="17"/>
      <c r="G11" s="17">
        <v>0.229573911826946</v>
      </c>
      <c r="H11" s="17">
        <v>0.15723832581800401</v>
      </c>
      <c r="I11" s="17">
        <v>0.18966264818008999</v>
      </c>
      <c r="J11" s="17">
        <v>0.17157008082405101</v>
      </c>
      <c r="K11" s="17">
        <v>0.13502919312772299</v>
      </c>
      <c r="L11" s="17">
        <v>0.15201017308686399</v>
      </c>
      <c r="M11" s="17"/>
      <c r="N11" s="17">
        <v>0.118801127066893</v>
      </c>
      <c r="O11" s="17">
        <v>0.22602581259239801</v>
      </c>
      <c r="P11" s="17">
        <v>0.131661064622764</v>
      </c>
      <c r="Q11" s="17">
        <v>0.20029670461718799</v>
      </c>
      <c r="R11" s="17"/>
      <c r="S11" s="17">
        <v>0.180354210428122</v>
      </c>
      <c r="T11" s="17">
        <v>0.19973173274320699</v>
      </c>
      <c r="U11" s="17">
        <v>0.197608809305169</v>
      </c>
      <c r="V11" s="17">
        <v>0.27030201053566</v>
      </c>
      <c r="W11" s="17">
        <v>7.3856478266227696E-2</v>
      </c>
      <c r="X11" s="17">
        <v>0.176378180705201</v>
      </c>
      <c r="Y11" s="17">
        <v>0.113394049797416</v>
      </c>
      <c r="Z11" s="17">
        <v>0.17886445168784501</v>
      </c>
      <c r="AA11" s="17">
        <v>0.18994976723065601</v>
      </c>
      <c r="AB11" s="17">
        <v>0.178610304055208</v>
      </c>
      <c r="AC11" s="17">
        <v>8.3053227322035794E-2</v>
      </c>
      <c r="AD11" s="17">
        <v>6.7827228915569096E-2</v>
      </c>
      <c r="AE11" s="17"/>
      <c r="AF11" s="17">
        <v>0.174098416371811</v>
      </c>
      <c r="AG11" s="17">
        <v>0.13277147588514701</v>
      </c>
      <c r="AH11" s="17">
        <v>0.22921799872780699</v>
      </c>
      <c r="AI11" s="17"/>
      <c r="AJ11" s="17">
        <v>0.18348283189570999</v>
      </c>
      <c r="AK11" s="17">
        <v>0.14071388960306999</v>
      </c>
      <c r="AL11" s="17">
        <v>0.23926610652823899</v>
      </c>
      <c r="AM11" s="17">
        <v>0.25920769286326201</v>
      </c>
      <c r="AN11" s="17">
        <v>0.22406993067729</v>
      </c>
      <c r="AO11" s="17"/>
      <c r="AP11" s="17">
        <v>0.199289869010426</v>
      </c>
      <c r="AQ11" s="17">
        <v>0.14345068009127801</v>
      </c>
      <c r="AR11" s="17">
        <v>0.16147388486407799</v>
      </c>
      <c r="AS11" s="17"/>
      <c r="AT11" s="17">
        <v>0.115957958003939</v>
      </c>
      <c r="AU11" s="17">
        <v>0.22441199985994401</v>
      </c>
      <c r="AV11" s="17">
        <v>0.26216475739225797</v>
      </c>
      <c r="AW11" s="17">
        <v>0.24296198797728499</v>
      </c>
      <c r="AX11" s="17">
        <v>0.14537877903694399</v>
      </c>
      <c r="AY11" s="17">
        <v>0.15758659206990999</v>
      </c>
    </row>
    <row r="12" spans="2:51" ht="58" x14ac:dyDescent="0.35">
      <c r="B12" s="18" t="s">
        <v>576</v>
      </c>
      <c r="C12" s="17">
        <v>9.6316687004187398E-3</v>
      </c>
      <c r="D12" s="17">
        <v>1.33468066286716E-2</v>
      </c>
      <c r="E12" s="17">
        <v>5.7739831382189804E-3</v>
      </c>
      <c r="F12" s="17"/>
      <c r="G12" s="17">
        <v>1.07262284790434E-2</v>
      </c>
      <c r="H12" s="17">
        <v>1.99264762605465E-2</v>
      </c>
      <c r="I12" s="17">
        <v>1.0232370965427199E-2</v>
      </c>
      <c r="J12" s="17">
        <v>1.0141098179100401E-2</v>
      </c>
      <c r="K12" s="17">
        <v>9.0792302880123594E-3</v>
      </c>
      <c r="L12" s="17">
        <v>0</v>
      </c>
      <c r="M12" s="17"/>
      <c r="N12" s="17">
        <v>7.1526960606308303E-3</v>
      </c>
      <c r="O12" s="17">
        <v>0</v>
      </c>
      <c r="P12" s="17">
        <v>1.5220723817046099E-2</v>
      </c>
      <c r="Q12" s="17">
        <v>1.8027254603038501E-2</v>
      </c>
      <c r="R12" s="17"/>
      <c r="S12" s="17">
        <v>9.4866618300980705E-3</v>
      </c>
      <c r="T12" s="17">
        <v>0</v>
      </c>
      <c r="U12" s="17">
        <v>2.4046610114628799E-2</v>
      </c>
      <c r="V12" s="17">
        <v>0</v>
      </c>
      <c r="W12" s="17">
        <v>0</v>
      </c>
      <c r="X12" s="17">
        <v>1.37453457237091E-2</v>
      </c>
      <c r="Y12" s="17">
        <v>1.3262324480797401E-2</v>
      </c>
      <c r="Z12" s="17">
        <v>0</v>
      </c>
      <c r="AA12" s="17">
        <v>0</v>
      </c>
      <c r="AB12" s="17">
        <v>4.7806134752658297E-2</v>
      </c>
      <c r="AC12" s="17">
        <v>0</v>
      </c>
      <c r="AD12" s="17">
        <v>0</v>
      </c>
      <c r="AE12" s="17"/>
      <c r="AF12" s="17">
        <v>1.1725110998566299E-2</v>
      </c>
      <c r="AG12" s="17">
        <v>1.36769855363113E-2</v>
      </c>
      <c r="AH12" s="17">
        <v>0</v>
      </c>
      <c r="AI12" s="17"/>
      <c r="AJ12" s="17">
        <v>9.1679938142199095E-3</v>
      </c>
      <c r="AK12" s="17">
        <v>6.5667693985405201E-3</v>
      </c>
      <c r="AL12" s="17">
        <v>2.3562445452760199E-2</v>
      </c>
      <c r="AM12" s="17">
        <v>0</v>
      </c>
      <c r="AN12" s="17">
        <v>0</v>
      </c>
      <c r="AO12" s="17"/>
      <c r="AP12" s="17">
        <v>6.0227611442695899E-3</v>
      </c>
      <c r="AQ12" s="17">
        <v>9.6883596296931697E-3</v>
      </c>
      <c r="AR12" s="17">
        <v>2.18512007542245E-2</v>
      </c>
      <c r="AS12" s="17"/>
      <c r="AT12" s="17">
        <v>3.3849124501888601E-3</v>
      </c>
      <c r="AU12" s="17">
        <v>8.3476746334415399E-3</v>
      </c>
      <c r="AV12" s="17">
        <v>0</v>
      </c>
      <c r="AW12" s="17">
        <v>3.3073243717825697E-2</v>
      </c>
      <c r="AX12" s="17">
        <v>1.8724481383914599E-2</v>
      </c>
      <c r="AY12" s="17">
        <v>0</v>
      </c>
    </row>
    <row r="13" spans="2:51" ht="43.5" x14ac:dyDescent="0.35">
      <c r="B13" s="18" t="s">
        <v>577</v>
      </c>
      <c r="C13" s="19">
        <v>5.0710799325330101E-3</v>
      </c>
      <c r="D13" s="19">
        <v>7.1048921032155999E-3</v>
      </c>
      <c r="E13" s="19">
        <v>2.9586746969706801E-3</v>
      </c>
      <c r="F13" s="19"/>
      <c r="G13" s="19">
        <v>1.1109115782046999E-2</v>
      </c>
      <c r="H13" s="19">
        <v>1.23163751812407E-2</v>
      </c>
      <c r="I13" s="19">
        <v>0</v>
      </c>
      <c r="J13" s="19">
        <v>9.7150213674289006E-3</v>
      </c>
      <c r="K13" s="19">
        <v>0</v>
      </c>
      <c r="L13" s="19">
        <v>0</v>
      </c>
      <c r="M13" s="19"/>
      <c r="N13" s="19">
        <v>5.2144253139200401E-3</v>
      </c>
      <c r="O13" s="19">
        <v>0</v>
      </c>
      <c r="P13" s="19">
        <v>0</v>
      </c>
      <c r="Q13" s="19">
        <v>1.5110217431957999E-2</v>
      </c>
      <c r="R13" s="19"/>
      <c r="S13" s="19">
        <v>0</v>
      </c>
      <c r="T13" s="19">
        <v>0</v>
      </c>
      <c r="U13" s="19">
        <v>0</v>
      </c>
      <c r="V13" s="19">
        <v>1.78666480910268E-2</v>
      </c>
      <c r="W13" s="19">
        <v>1.9775081367356499E-2</v>
      </c>
      <c r="X13" s="19">
        <v>2.02068516048137E-2</v>
      </c>
      <c r="Y13" s="19">
        <v>0</v>
      </c>
      <c r="Z13" s="19">
        <v>0</v>
      </c>
      <c r="AA13" s="19">
        <v>0</v>
      </c>
      <c r="AB13" s="19">
        <v>0</v>
      </c>
      <c r="AC13" s="19">
        <v>0</v>
      </c>
      <c r="AD13" s="19">
        <v>0</v>
      </c>
      <c r="AE13" s="19"/>
      <c r="AF13" s="19">
        <v>3.6771363349310899E-3</v>
      </c>
      <c r="AG13" s="19">
        <v>0</v>
      </c>
      <c r="AH13" s="19">
        <v>0</v>
      </c>
      <c r="AI13" s="19"/>
      <c r="AJ13" s="19">
        <v>8.34358751430175E-3</v>
      </c>
      <c r="AK13" s="19">
        <v>0</v>
      </c>
      <c r="AL13" s="19">
        <v>0</v>
      </c>
      <c r="AM13" s="19">
        <v>0</v>
      </c>
      <c r="AN13" s="19">
        <v>0</v>
      </c>
      <c r="AO13" s="19"/>
      <c r="AP13" s="19">
        <v>0</v>
      </c>
      <c r="AQ13" s="19">
        <v>5.8594814824095296E-3</v>
      </c>
      <c r="AR13" s="19">
        <v>0</v>
      </c>
      <c r="AS13" s="19"/>
      <c r="AT13" s="19">
        <v>0</v>
      </c>
      <c r="AU13" s="19">
        <v>1.24007856337735E-2</v>
      </c>
      <c r="AV13" s="19">
        <v>0</v>
      </c>
      <c r="AW13" s="19">
        <v>0</v>
      </c>
      <c r="AX13" s="19">
        <v>0</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AY18"/>
  <sheetViews>
    <sheetView showGridLines="0" workbookViewId="0">
      <pane xSplit="2" topLeftCell="C1" activePane="topRight" state="frozen"/>
      <selection activeCell="B19" sqref="B19"/>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689</v>
      </c>
      <c r="D7" s="10">
        <v>339</v>
      </c>
      <c r="E7" s="10">
        <v>349</v>
      </c>
      <c r="F7" s="10"/>
      <c r="G7" s="10">
        <v>92</v>
      </c>
      <c r="H7" s="10">
        <v>101</v>
      </c>
      <c r="I7" s="10">
        <v>129</v>
      </c>
      <c r="J7" s="10">
        <v>109</v>
      </c>
      <c r="K7" s="10">
        <v>103</v>
      </c>
      <c r="L7" s="10">
        <v>155</v>
      </c>
      <c r="M7" s="10"/>
      <c r="N7" s="10">
        <v>176</v>
      </c>
      <c r="O7" s="10">
        <v>186</v>
      </c>
      <c r="P7" s="10">
        <v>154</v>
      </c>
      <c r="Q7" s="10">
        <v>170</v>
      </c>
      <c r="R7" s="10"/>
      <c r="S7" s="10">
        <v>97</v>
      </c>
      <c r="T7" s="10">
        <v>97</v>
      </c>
      <c r="U7" s="10">
        <v>60</v>
      </c>
      <c r="V7" s="10">
        <v>59</v>
      </c>
      <c r="W7" s="10">
        <v>54</v>
      </c>
      <c r="X7" s="10">
        <v>68</v>
      </c>
      <c r="Y7" s="10">
        <v>67</v>
      </c>
      <c r="Z7" s="10">
        <v>27</v>
      </c>
      <c r="AA7" s="10">
        <v>75</v>
      </c>
      <c r="AB7" s="10">
        <v>45</v>
      </c>
      <c r="AC7" s="10">
        <v>27</v>
      </c>
      <c r="AD7" s="10">
        <v>13</v>
      </c>
      <c r="AE7" s="10"/>
      <c r="AF7" s="10">
        <v>279</v>
      </c>
      <c r="AG7" s="10">
        <v>248</v>
      </c>
      <c r="AH7" s="10">
        <v>103</v>
      </c>
      <c r="AI7" s="10"/>
      <c r="AJ7" s="10">
        <v>247</v>
      </c>
      <c r="AK7" s="10">
        <v>215</v>
      </c>
      <c r="AL7" s="10">
        <v>40</v>
      </c>
      <c r="AM7" s="10">
        <v>8</v>
      </c>
      <c r="AN7" s="10">
        <v>96</v>
      </c>
      <c r="AO7" s="10"/>
      <c r="AP7" s="10">
        <v>143</v>
      </c>
      <c r="AQ7" s="10">
        <v>249</v>
      </c>
      <c r="AR7" s="10">
        <v>44</v>
      </c>
      <c r="AS7" s="10"/>
      <c r="AT7" s="10">
        <v>265</v>
      </c>
      <c r="AU7" s="10">
        <v>160</v>
      </c>
      <c r="AV7" s="10">
        <v>46</v>
      </c>
      <c r="AW7" s="10">
        <v>61</v>
      </c>
      <c r="AX7" s="10">
        <v>124</v>
      </c>
      <c r="AY7" s="10">
        <v>25</v>
      </c>
    </row>
    <row r="8" spans="2:51" ht="30" customHeight="1" x14ac:dyDescent="0.35">
      <c r="B8" s="11" t="s">
        <v>19</v>
      </c>
      <c r="C8" s="11">
        <v>690</v>
      </c>
      <c r="D8" s="11">
        <v>352</v>
      </c>
      <c r="E8" s="11">
        <v>337</v>
      </c>
      <c r="F8" s="11"/>
      <c r="G8" s="11">
        <v>93</v>
      </c>
      <c r="H8" s="11">
        <v>119</v>
      </c>
      <c r="I8" s="11">
        <v>134</v>
      </c>
      <c r="J8" s="11">
        <v>103</v>
      </c>
      <c r="K8" s="11">
        <v>95</v>
      </c>
      <c r="L8" s="11">
        <v>146</v>
      </c>
      <c r="M8" s="11"/>
      <c r="N8" s="11">
        <v>191</v>
      </c>
      <c r="O8" s="11">
        <v>180</v>
      </c>
      <c r="P8" s="11">
        <v>151</v>
      </c>
      <c r="Q8" s="11">
        <v>166</v>
      </c>
      <c r="R8" s="11"/>
      <c r="S8" s="11">
        <v>100</v>
      </c>
      <c r="T8" s="11">
        <v>94</v>
      </c>
      <c r="U8" s="11">
        <v>59</v>
      </c>
      <c r="V8" s="11">
        <v>56</v>
      </c>
      <c r="W8" s="11">
        <v>52</v>
      </c>
      <c r="X8" s="11">
        <v>73</v>
      </c>
      <c r="Y8" s="11">
        <v>65</v>
      </c>
      <c r="Z8" s="11">
        <v>25</v>
      </c>
      <c r="AA8" s="11">
        <v>72</v>
      </c>
      <c r="AB8" s="11">
        <v>50</v>
      </c>
      <c r="AC8" s="11">
        <v>28</v>
      </c>
      <c r="AD8" s="11">
        <v>16</v>
      </c>
      <c r="AE8" s="11"/>
      <c r="AF8" s="11">
        <v>271</v>
      </c>
      <c r="AG8" s="11">
        <v>254</v>
      </c>
      <c r="AH8" s="11">
        <v>105</v>
      </c>
      <c r="AI8" s="11"/>
      <c r="AJ8" s="11">
        <v>244</v>
      </c>
      <c r="AK8" s="11">
        <v>218</v>
      </c>
      <c r="AL8" s="11">
        <v>40</v>
      </c>
      <c r="AM8" s="11">
        <v>8</v>
      </c>
      <c r="AN8" s="11">
        <v>96</v>
      </c>
      <c r="AO8" s="11"/>
      <c r="AP8" s="11">
        <v>144</v>
      </c>
      <c r="AQ8" s="11">
        <v>251</v>
      </c>
      <c r="AR8" s="11">
        <v>43</v>
      </c>
      <c r="AS8" s="11"/>
      <c r="AT8" s="11">
        <v>256</v>
      </c>
      <c r="AU8" s="11">
        <v>164</v>
      </c>
      <c r="AV8" s="11">
        <v>47</v>
      </c>
      <c r="AW8" s="11">
        <v>60</v>
      </c>
      <c r="AX8" s="11">
        <v>130</v>
      </c>
      <c r="AY8" s="11">
        <v>26</v>
      </c>
    </row>
    <row r="9" spans="2:51" ht="43.5" x14ac:dyDescent="0.35">
      <c r="B9" s="18" t="s">
        <v>573</v>
      </c>
      <c r="C9" s="17">
        <v>0.24160998831768399</v>
      </c>
      <c r="D9" s="17">
        <v>0.25434057831036799</v>
      </c>
      <c r="E9" s="17">
        <v>0.22896697650567999</v>
      </c>
      <c r="F9" s="17"/>
      <c r="G9" s="17">
        <v>0.28466964482239798</v>
      </c>
      <c r="H9" s="17">
        <v>0.33516685438758997</v>
      </c>
      <c r="I9" s="17">
        <v>0.23702083680237199</v>
      </c>
      <c r="J9" s="17">
        <v>0.147907126407505</v>
      </c>
      <c r="K9" s="17">
        <v>0.255821674054443</v>
      </c>
      <c r="L9" s="17">
        <v>0.19862740507486501</v>
      </c>
      <c r="M9" s="17"/>
      <c r="N9" s="17">
        <v>0.31399461398376999</v>
      </c>
      <c r="O9" s="17">
        <v>0.20799805305504199</v>
      </c>
      <c r="P9" s="17">
        <v>0.26283438895529299</v>
      </c>
      <c r="Q9" s="17">
        <v>0.17944666514723401</v>
      </c>
      <c r="R9" s="17"/>
      <c r="S9" s="17">
        <v>0.34431991298693598</v>
      </c>
      <c r="T9" s="17">
        <v>0.27396966084895802</v>
      </c>
      <c r="U9" s="17">
        <v>0.103502679304459</v>
      </c>
      <c r="V9" s="17">
        <v>0.19667298663402399</v>
      </c>
      <c r="W9" s="17">
        <v>0.19808714839824601</v>
      </c>
      <c r="X9" s="17">
        <v>0.28375885675245899</v>
      </c>
      <c r="Y9" s="17">
        <v>0.23286748021266601</v>
      </c>
      <c r="Z9" s="17">
        <v>0.11166582321707599</v>
      </c>
      <c r="AA9" s="17">
        <v>0.27996685266336502</v>
      </c>
      <c r="AB9" s="17">
        <v>0.162992195542014</v>
      </c>
      <c r="AC9" s="17">
        <v>0.21606543120337701</v>
      </c>
      <c r="AD9" s="17">
        <v>0.38764016185030398</v>
      </c>
      <c r="AE9" s="17"/>
      <c r="AF9" s="17">
        <v>0.23023326039761199</v>
      </c>
      <c r="AG9" s="17">
        <v>0.25258773133968998</v>
      </c>
      <c r="AH9" s="17">
        <v>0.23488390190341499</v>
      </c>
      <c r="AI9" s="17"/>
      <c r="AJ9" s="17">
        <v>0.224801550337586</v>
      </c>
      <c r="AK9" s="17">
        <v>0.282838207726063</v>
      </c>
      <c r="AL9" s="17">
        <v>0.16426265333696599</v>
      </c>
      <c r="AM9" s="17">
        <v>0.108109429159136</v>
      </c>
      <c r="AN9" s="17">
        <v>0.19308529093659399</v>
      </c>
      <c r="AO9" s="17"/>
      <c r="AP9" s="17">
        <v>0.26802297432565803</v>
      </c>
      <c r="AQ9" s="17">
        <v>0.27036625861802199</v>
      </c>
      <c r="AR9" s="17">
        <v>0.20936926995251401</v>
      </c>
      <c r="AS9" s="17"/>
      <c r="AT9" s="17">
        <v>0.25028021728518501</v>
      </c>
      <c r="AU9" s="17">
        <v>0.23953015598470601</v>
      </c>
      <c r="AV9" s="17">
        <v>0.14217344927390799</v>
      </c>
      <c r="AW9" s="17">
        <v>0.159923421247152</v>
      </c>
      <c r="AX9" s="17">
        <v>0.279986402837614</v>
      </c>
      <c r="AY9" s="17">
        <v>0.26826416189686803</v>
      </c>
    </row>
    <row r="10" spans="2:51" ht="58" x14ac:dyDescent="0.35">
      <c r="B10" s="18" t="s">
        <v>574</v>
      </c>
      <c r="C10" s="17">
        <v>0.32984945364218499</v>
      </c>
      <c r="D10" s="17">
        <v>0.33654688032503</v>
      </c>
      <c r="E10" s="17">
        <v>0.32375795054211898</v>
      </c>
      <c r="F10" s="17"/>
      <c r="G10" s="17">
        <v>0.34823872990246302</v>
      </c>
      <c r="H10" s="17">
        <v>0.32128429391587099</v>
      </c>
      <c r="I10" s="17">
        <v>0.35096319750472099</v>
      </c>
      <c r="J10" s="17">
        <v>0.31423243111837501</v>
      </c>
      <c r="K10" s="17">
        <v>0.33940316881153398</v>
      </c>
      <c r="L10" s="17">
        <v>0.31057410041358002</v>
      </c>
      <c r="M10" s="17"/>
      <c r="N10" s="17">
        <v>0.39390624007705999</v>
      </c>
      <c r="O10" s="17">
        <v>0.36094314419160101</v>
      </c>
      <c r="P10" s="17">
        <v>0.26507907600193797</v>
      </c>
      <c r="Q10" s="17">
        <v>0.28106146558253903</v>
      </c>
      <c r="R10" s="17"/>
      <c r="S10" s="17">
        <v>0.27181080794014301</v>
      </c>
      <c r="T10" s="17">
        <v>0.32285996053298399</v>
      </c>
      <c r="U10" s="17">
        <v>0.29816079553728603</v>
      </c>
      <c r="V10" s="17">
        <v>0.250579880939586</v>
      </c>
      <c r="W10" s="17">
        <v>0.42570701969274299</v>
      </c>
      <c r="X10" s="17">
        <v>0.32974380331597902</v>
      </c>
      <c r="Y10" s="17">
        <v>0.45692256448105401</v>
      </c>
      <c r="Z10" s="17">
        <v>0.21952180923562201</v>
      </c>
      <c r="AA10" s="17">
        <v>0.311449950513697</v>
      </c>
      <c r="AB10" s="17">
        <v>0.360063002986375</v>
      </c>
      <c r="AC10" s="17">
        <v>0.40664021412865098</v>
      </c>
      <c r="AD10" s="17">
        <v>0.31855831067277202</v>
      </c>
      <c r="AE10" s="17"/>
      <c r="AF10" s="17">
        <v>0.32631492165731701</v>
      </c>
      <c r="AG10" s="17">
        <v>0.35932568942878002</v>
      </c>
      <c r="AH10" s="17">
        <v>0.263369364301211</v>
      </c>
      <c r="AI10" s="17"/>
      <c r="AJ10" s="17">
        <v>0.34768186667891399</v>
      </c>
      <c r="AK10" s="17">
        <v>0.32517945338344001</v>
      </c>
      <c r="AL10" s="17">
        <v>0.41713795021729799</v>
      </c>
      <c r="AM10" s="17">
        <v>0.116094352948919</v>
      </c>
      <c r="AN10" s="17">
        <v>0.25561322528004699</v>
      </c>
      <c r="AO10" s="17"/>
      <c r="AP10" s="17">
        <v>0.366814771623095</v>
      </c>
      <c r="AQ10" s="17">
        <v>0.352131742942007</v>
      </c>
      <c r="AR10" s="17">
        <v>0.30899634150621302</v>
      </c>
      <c r="AS10" s="17"/>
      <c r="AT10" s="17">
        <v>0.34722004518488497</v>
      </c>
      <c r="AU10" s="17">
        <v>0.404612277788238</v>
      </c>
      <c r="AV10" s="17">
        <v>0.15752109967067601</v>
      </c>
      <c r="AW10" s="17">
        <v>0.19129700831274499</v>
      </c>
      <c r="AX10" s="17">
        <v>0.317808705143939</v>
      </c>
      <c r="AY10" s="17">
        <v>0.44510334692446502</v>
      </c>
    </row>
    <row r="11" spans="2:51" ht="43.5" x14ac:dyDescent="0.35">
      <c r="B11" s="18" t="s">
        <v>575</v>
      </c>
      <c r="C11" s="17">
        <v>0.37613585019234802</v>
      </c>
      <c r="D11" s="17">
        <v>0.36028711022433102</v>
      </c>
      <c r="E11" s="17">
        <v>0.39374482162372298</v>
      </c>
      <c r="F11" s="17"/>
      <c r="G11" s="17">
        <v>0.26576998751790898</v>
      </c>
      <c r="H11" s="17">
        <v>0.27875705949727603</v>
      </c>
      <c r="I11" s="17">
        <v>0.35477288115926198</v>
      </c>
      <c r="J11" s="17">
        <v>0.48229096016918499</v>
      </c>
      <c r="K11" s="17">
        <v>0.39598797846334699</v>
      </c>
      <c r="L11" s="17">
        <v>0.45786898183056302</v>
      </c>
      <c r="M11" s="17"/>
      <c r="N11" s="17">
        <v>0.23369002299674099</v>
      </c>
      <c r="O11" s="17">
        <v>0.40825080572144801</v>
      </c>
      <c r="P11" s="17">
        <v>0.40065069503971101</v>
      </c>
      <c r="Q11" s="17">
        <v>0.47830174372211898</v>
      </c>
      <c r="R11" s="17"/>
      <c r="S11" s="17">
        <v>0.343852153559985</v>
      </c>
      <c r="T11" s="17">
        <v>0.35229347445303</v>
      </c>
      <c r="U11" s="17">
        <v>0.58036268442416095</v>
      </c>
      <c r="V11" s="17">
        <v>0.484089142482859</v>
      </c>
      <c r="W11" s="17">
        <v>0.29637581586860301</v>
      </c>
      <c r="X11" s="17">
        <v>0.29436837325037601</v>
      </c>
      <c r="Y11" s="17">
        <v>0.26182161334311999</v>
      </c>
      <c r="Z11" s="17">
        <v>0.597015948214772</v>
      </c>
      <c r="AA11" s="17">
        <v>0.38296908270549501</v>
      </c>
      <c r="AB11" s="17">
        <v>0.40432641585263501</v>
      </c>
      <c r="AC11" s="17">
        <v>0.37729435466797201</v>
      </c>
      <c r="AD11" s="17">
        <v>0.21797360197749499</v>
      </c>
      <c r="AE11" s="17"/>
      <c r="AF11" s="17">
        <v>0.39604510551498101</v>
      </c>
      <c r="AG11" s="17">
        <v>0.342289572906257</v>
      </c>
      <c r="AH11" s="17">
        <v>0.45277242965335401</v>
      </c>
      <c r="AI11" s="17"/>
      <c r="AJ11" s="17">
        <v>0.38224728175601602</v>
      </c>
      <c r="AK11" s="17">
        <v>0.338789716941024</v>
      </c>
      <c r="AL11" s="17">
        <v>0.367117027449331</v>
      </c>
      <c r="AM11" s="17">
        <v>0.62925098076931496</v>
      </c>
      <c r="AN11" s="17">
        <v>0.46775129184080499</v>
      </c>
      <c r="AO11" s="17"/>
      <c r="AP11" s="17">
        <v>0.3254886500518</v>
      </c>
      <c r="AQ11" s="17">
        <v>0.31785485693189502</v>
      </c>
      <c r="AR11" s="17">
        <v>0.43922342056372499</v>
      </c>
      <c r="AS11" s="17"/>
      <c r="AT11" s="17">
        <v>0.379517815448917</v>
      </c>
      <c r="AU11" s="17">
        <v>0.27613610362723301</v>
      </c>
      <c r="AV11" s="17">
        <v>0.63889268422208101</v>
      </c>
      <c r="AW11" s="17">
        <v>0.54881712949896899</v>
      </c>
      <c r="AX11" s="17">
        <v>0.34896990309659298</v>
      </c>
      <c r="AY11" s="17">
        <v>0.28663249117866701</v>
      </c>
    </row>
    <row r="12" spans="2:51" ht="58" x14ac:dyDescent="0.35">
      <c r="B12" s="18" t="s">
        <v>576</v>
      </c>
      <c r="C12" s="17">
        <v>4.1862729194640097E-2</v>
      </c>
      <c r="D12" s="17">
        <v>3.9695785647400603E-2</v>
      </c>
      <c r="E12" s="17">
        <v>4.1482527496858997E-2</v>
      </c>
      <c r="F12" s="17"/>
      <c r="G12" s="17">
        <v>7.9969088967808605E-2</v>
      </c>
      <c r="H12" s="17">
        <v>6.4791792199262496E-2</v>
      </c>
      <c r="I12" s="17">
        <v>3.8066849662634697E-2</v>
      </c>
      <c r="J12" s="17">
        <v>3.7174504604081303E-2</v>
      </c>
      <c r="K12" s="17">
        <v>0</v>
      </c>
      <c r="L12" s="17">
        <v>3.2929512680992E-2</v>
      </c>
      <c r="M12" s="17"/>
      <c r="N12" s="17">
        <v>4.6042001567877598E-2</v>
      </c>
      <c r="O12" s="17">
        <v>1.8151963236395601E-2</v>
      </c>
      <c r="P12" s="17">
        <v>5.0879427001840699E-2</v>
      </c>
      <c r="Q12" s="17">
        <v>5.5294816741310003E-2</v>
      </c>
      <c r="R12" s="17"/>
      <c r="S12" s="17">
        <v>3.0230916116140701E-2</v>
      </c>
      <c r="T12" s="17">
        <v>5.0876904165027798E-2</v>
      </c>
      <c r="U12" s="17">
        <v>1.79738407340942E-2</v>
      </c>
      <c r="V12" s="17">
        <v>5.0791341852504203E-2</v>
      </c>
      <c r="W12" s="17">
        <v>7.9830016040408E-2</v>
      </c>
      <c r="X12" s="17">
        <v>9.2128966681185406E-2</v>
      </c>
      <c r="Y12" s="17">
        <v>4.8388341963160199E-2</v>
      </c>
      <c r="Z12" s="17">
        <v>3.5489135787413403E-2</v>
      </c>
      <c r="AA12" s="17">
        <v>0</v>
      </c>
      <c r="AB12" s="17">
        <v>4.5471051261777598E-2</v>
      </c>
      <c r="AC12" s="17">
        <v>0</v>
      </c>
      <c r="AD12" s="17">
        <v>0</v>
      </c>
      <c r="AE12" s="17"/>
      <c r="AF12" s="17">
        <v>3.2313424319894E-2</v>
      </c>
      <c r="AG12" s="17">
        <v>4.1806999621971E-2</v>
      </c>
      <c r="AH12" s="17">
        <v>2.83511330090323E-2</v>
      </c>
      <c r="AI12" s="17"/>
      <c r="AJ12" s="17">
        <v>3.2121000307934598E-2</v>
      </c>
      <c r="AK12" s="17">
        <v>5.3192621949473003E-2</v>
      </c>
      <c r="AL12" s="17">
        <v>5.1482368996405001E-2</v>
      </c>
      <c r="AM12" s="17">
        <v>0.14654523712263101</v>
      </c>
      <c r="AN12" s="17">
        <v>4.0894916525620301E-2</v>
      </c>
      <c r="AO12" s="17"/>
      <c r="AP12" s="17">
        <v>3.96736039994477E-2</v>
      </c>
      <c r="AQ12" s="17">
        <v>5.63077765244034E-2</v>
      </c>
      <c r="AR12" s="17">
        <v>2.18512007542245E-2</v>
      </c>
      <c r="AS12" s="17"/>
      <c r="AT12" s="17">
        <v>2.2981922081012601E-2</v>
      </c>
      <c r="AU12" s="17">
        <v>6.5288204914618203E-2</v>
      </c>
      <c r="AV12" s="17">
        <v>3.96809770037558E-2</v>
      </c>
      <c r="AW12" s="17">
        <v>6.5246648244728603E-2</v>
      </c>
      <c r="AX12" s="17">
        <v>3.9250028800946003E-2</v>
      </c>
      <c r="AY12" s="17">
        <v>0</v>
      </c>
    </row>
    <row r="13" spans="2:51" ht="43.5" x14ac:dyDescent="0.35">
      <c r="B13" s="18" t="s">
        <v>577</v>
      </c>
      <c r="C13" s="19">
        <v>1.05419786531433E-2</v>
      </c>
      <c r="D13" s="19">
        <v>9.1296454928699207E-3</v>
      </c>
      <c r="E13" s="19">
        <v>1.20477238316183E-2</v>
      </c>
      <c r="F13" s="19"/>
      <c r="G13" s="19">
        <v>2.1352548789421302E-2</v>
      </c>
      <c r="H13" s="19">
        <v>0</v>
      </c>
      <c r="I13" s="19">
        <v>1.9176234871009799E-2</v>
      </c>
      <c r="J13" s="19">
        <v>1.8394977700854399E-2</v>
      </c>
      <c r="K13" s="19">
        <v>8.7871786706758097E-3</v>
      </c>
      <c r="L13" s="19">
        <v>0</v>
      </c>
      <c r="M13" s="19"/>
      <c r="N13" s="19">
        <v>1.2367121374550901E-2</v>
      </c>
      <c r="O13" s="19">
        <v>4.6560337955127897E-3</v>
      </c>
      <c r="P13" s="19">
        <v>2.05564130012173E-2</v>
      </c>
      <c r="Q13" s="19">
        <v>5.89530880679836E-3</v>
      </c>
      <c r="R13" s="19"/>
      <c r="S13" s="19">
        <v>9.7862093967961104E-3</v>
      </c>
      <c r="T13" s="19">
        <v>0</v>
      </c>
      <c r="U13" s="19">
        <v>0</v>
      </c>
      <c r="V13" s="19">
        <v>1.78666480910268E-2</v>
      </c>
      <c r="W13" s="19">
        <v>0</v>
      </c>
      <c r="X13" s="19">
        <v>0</v>
      </c>
      <c r="Y13" s="19">
        <v>0</v>
      </c>
      <c r="Z13" s="19">
        <v>3.63072835451159E-2</v>
      </c>
      <c r="AA13" s="19">
        <v>2.5614114117443999E-2</v>
      </c>
      <c r="AB13" s="19">
        <v>2.7147334357199199E-2</v>
      </c>
      <c r="AC13" s="19">
        <v>0</v>
      </c>
      <c r="AD13" s="19">
        <v>7.5827925499429599E-2</v>
      </c>
      <c r="AE13" s="19"/>
      <c r="AF13" s="19">
        <v>1.50932881101958E-2</v>
      </c>
      <c r="AG13" s="19">
        <v>3.9900067033024397E-3</v>
      </c>
      <c r="AH13" s="19">
        <v>2.0623171132987301E-2</v>
      </c>
      <c r="AI13" s="19"/>
      <c r="AJ13" s="19">
        <v>1.3148300919550099E-2</v>
      </c>
      <c r="AK13" s="19">
        <v>0</v>
      </c>
      <c r="AL13" s="19">
        <v>0</v>
      </c>
      <c r="AM13" s="19">
        <v>0</v>
      </c>
      <c r="AN13" s="19">
        <v>4.2655275416933501E-2</v>
      </c>
      <c r="AO13" s="19"/>
      <c r="AP13" s="19">
        <v>0</v>
      </c>
      <c r="AQ13" s="19">
        <v>3.3393649836722101E-3</v>
      </c>
      <c r="AR13" s="19">
        <v>2.05597672233233E-2</v>
      </c>
      <c r="AS13" s="19"/>
      <c r="AT13" s="19">
        <v>0</v>
      </c>
      <c r="AU13" s="19">
        <v>1.44332576852044E-2</v>
      </c>
      <c r="AV13" s="19">
        <v>2.1731789829578799E-2</v>
      </c>
      <c r="AW13" s="19">
        <v>3.4715792696406199E-2</v>
      </c>
      <c r="AX13" s="19">
        <v>1.39849601209083E-2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I18"/>
  <sheetViews>
    <sheetView showGridLines="0" workbookViewId="0">
      <pane xSplit="2" topLeftCell="C1" activePane="topRight" state="frozen"/>
      <selection activeCell="B19" sqref="B19"/>
      <selection pane="topRight" activeCell="B14" sqref="B14"/>
    </sheetView>
  </sheetViews>
  <sheetFormatPr defaultColWidth="10.90625" defaultRowHeight="14.5" x14ac:dyDescent="0.35"/>
  <cols>
    <col min="2" max="2" width="25.7265625" customWidth="1"/>
    <col min="3" max="9" width="20.7265625" customWidth="1"/>
  </cols>
  <sheetData>
    <row r="2" spans="2:9" ht="40" customHeight="1" x14ac:dyDescent="0.35">
      <c r="D2" s="42" t="s">
        <v>578</v>
      </c>
      <c r="E2" s="38"/>
      <c r="F2" s="38"/>
      <c r="G2" s="38"/>
      <c r="H2" s="38"/>
      <c r="I2" s="38"/>
    </row>
    <row r="6" spans="2:9" ht="50" customHeight="1" x14ac:dyDescent="0.35">
      <c r="B6" s="23" t="s">
        <v>14</v>
      </c>
      <c r="C6" s="23" t="s">
        <v>571</v>
      </c>
      <c r="D6" s="23" t="s">
        <v>572</v>
      </c>
      <c r="E6" s="23" t="s">
        <v>585</v>
      </c>
      <c r="F6" s="23" t="s">
        <v>568</v>
      </c>
      <c r="G6" s="23" t="s">
        <v>567</v>
      </c>
      <c r="H6" s="23" t="s">
        <v>570</v>
      </c>
    </row>
    <row r="7" spans="2:9" ht="43.5" x14ac:dyDescent="0.35">
      <c r="B7" s="18" t="s">
        <v>573</v>
      </c>
      <c r="C7" s="17">
        <v>0.35771025548263002</v>
      </c>
      <c r="D7" s="17">
        <v>0.17717180751636799</v>
      </c>
      <c r="E7" s="17">
        <v>0.34699522522680998</v>
      </c>
      <c r="F7" s="17">
        <v>6.2550652940892501E-2</v>
      </c>
      <c r="G7" s="17">
        <v>0.17310993095496899</v>
      </c>
      <c r="H7" s="17">
        <v>0.19697663780399799</v>
      </c>
    </row>
    <row r="8" spans="2:9" ht="58" x14ac:dyDescent="0.35">
      <c r="B8" s="18" t="s">
        <v>574</v>
      </c>
      <c r="C8" s="17">
        <v>0.42287625735908901</v>
      </c>
      <c r="D8" s="17">
        <v>0.36008498443617898</v>
      </c>
      <c r="E8" s="17">
        <v>0.43037302848547998</v>
      </c>
      <c r="F8" s="17">
        <v>0.21775640572063501</v>
      </c>
      <c r="G8" s="17">
        <v>0.36696986214169203</v>
      </c>
      <c r="H8" s="17">
        <v>0.40433348089389598</v>
      </c>
    </row>
    <row r="9" spans="2:9" ht="43.5" x14ac:dyDescent="0.35">
      <c r="B9" s="18" t="s">
        <v>575</v>
      </c>
      <c r="C9" s="17">
        <v>0.17617365901913201</v>
      </c>
      <c r="D9" s="17">
        <v>0.40041885070768402</v>
      </c>
      <c r="E9" s="17">
        <v>0.18451888032195601</v>
      </c>
      <c r="F9" s="17">
        <v>0.62887509638111305</v>
      </c>
      <c r="G9" s="17">
        <v>0.40252666364740303</v>
      </c>
      <c r="H9" s="17">
        <v>0.34692655707422099</v>
      </c>
    </row>
    <row r="10" spans="2:9" ht="58" x14ac:dyDescent="0.35">
      <c r="B10" s="18" t="s">
        <v>576</v>
      </c>
      <c r="C10" s="17">
        <v>2.8628769497774601E-2</v>
      </c>
      <c r="D10" s="17">
        <v>4.0565453519767099E-2</v>
      </c>
      <c r="E10" s="17">
        <v>2.20516882475543E-2</v>
      </c>
      <c r="F10" s="17">
        <v>5.2777262320102103E-2</v>
      </c>
      <c r="G10" s="17">
        <v>3.5091496099995699E-2</v>
      </c>
      <c r="H10" s="17">
        <v>3.3967255161617901E-2</v>
      </c>
    </row>
    <row r="11" spans="2:9" ht="43.5" x14ac:dyDescent="0.35">
      <c r="B11" s="18" t="s">
        <v>577</v>
      </c>
      <c r="C11" s="17">
        <v>1.4611058641374601E-2</v>
      </c>
      <c r="D11" s="17">
        <v>2.17589038200015E-2</v>
      </c>
      <c r="E11" s="17">
        <v>1.6061177718199902E-2</v>
      </c>
      <c r="F11" s="17">
        <v>3.8040582637257403E-2</v>
      </c>
      <c r="G11" s="17">
        <v>2.23020471559401E-2</v>
      </c>
      <c r="H11" s="17">
        <v>1.77960690662676E-2</v>
      </c>
    </row>
    <row r="12" spans="2:9" x14ac:dyDescent="0.35">
      <c r="B12" s="16" t="s">
        <v>156</v>
      </c>
      <c r="C12" s="16"/>
      <c r="D12" s="16"/>
      <c r="E12" s="16"/>
      <c r="F12" s="16"/>
      <c r="G12" s="16"/>
      <c r="H12" s="16"/>
    </row>
    <row r="13" spans="2:9" x14ac:dyDescent="0.35">
      <c r="B13" t="s">
        <v>77</v>
      </c>
    </row>
    <row r="14" spans="2:9" x14ac:dyDescent="0.35">
      <c r="B14" t="s">
        <v>78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AY18"/>
  <sheetViews>
    <sheetView showGridLines="0" workbookViewId="0">
      <pane xSplit="2" topLeftCell="C1" activePane="topRight" state="frozen"/>
      <selection activeCell="B19" sqref="B19"/>
      <selection pane="topRight" activeCell="I15" sqref="I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649</v>
      </c>
      <c r="D7" s="10">
        <v>305</v>
      </c>
      <c r="E7" s="10">
        <v>344</v>
      </c>
      <c r="F7" s="10"/>
      <c r="G7" s="10">
        <v>93</v>
      </c>
      <c r="H7" s="10">
        <v>103</v>
      </c>
      <c r="I7" s="10">
        <v>88</v>
      </c>
      <c r="J7" s="10">
        <v>126</v>
      </c>
      <c r="K7" s="10">
        <v>86</v>
      </c>
      <c r="L7" s="10">
        <v>153</v>
      </c>
      <c r="M7" s="10"/>
      <c r="N7" s="10">
        <v>168</v>
      </c>
      <c r="O7" s="10">
        <v>179</v>
      </c>
      <c r="P7" s="10">
        <v>140</v>
      </c>
      <c r="Q7" s="10">
        <v>159</v>
      </c>
      <c r="R7" s="10"/>
      <c r="S7" s="10">
        <v>90</v>
      </c>
      <c r="T7" s="10">
        <v>80</v>
      </c>
      <c r="U7" s="10">
        <v>50</v>
      </c>
      <c r="V7" s="10">
        <v>71</v>
      </c>
      <c r="W7" s="10">
        <v>57</v>
      </c>
      <c r="X7" s="10">
        <v>44</v>
      </c>
      <c r="Y7" s="10">
        <v>53</v>
      </c>
      <c r="Z7" s="10">
        <v>31</v>
      </c>
      <c r="AA7" s="10">
        <v>78</v>
      </c>
      <c r="AB7" s="10">
        <v>50</v>
      </c>
      <c r="AC7" s="10">
        <v>31</v>
      </c>
      <c r="AD7" s="10">
        <v>14</v>
      </c>
      <c r="AE7" s="10"/>
      <c r="AF7" s="10">
        <v>240</v>
      </c>
      <c r="AG7" s="10">
        <v>258</v>
      </c>
      <c r="AH7" s="10">
        <v>86</v>
      </c>
      <c r="AI7" s="10"/>
      <c r="AJ7" s="10">
        <v>231</v>
      </c>
      <c r="AK7" s="10">
        <v>167</v>
      </c>
      <c r="AL7" s="10">
        <v>55</v>
      </c>
      <c r="AM7" s="10">
        <v>12</v>
      </c>
      <c r="AN7" s="10">
        <v>87</v>
      </c>
      <c r="AO7" s="10"/>
      <c r="AP7" s="10">
        <v>133</v>
      </c>
      <c r="AQ7" s="10">
        <v>237</v>
      </c>
      <c r="AR7" s="10">
        <v>41</v>
      </c>
      <c r="AS7" s="10"/>
      <c r="AT7" s="10">
        <v>234</v>
      </c>
      <c r="AU7" s="10">
        <v>147</v>
      </c>
      <c r="AV7" s="10">
        <v>44</v>
      </c>
      <c r="AW7" s="10">
        <v>61</v>
      </c>
      <c r="AX7" s="10">
        <v>129</v>
      </c>
      <c r="AY7" s="10">
        <v>22</v>
      </c>
    </row>
    <row r="8" spans="2:51" ht="30" customHeight="1" x14ac:dyDescent="0.35">
      <c r="B8" s="11" t="s">
        <v>19</v>
      </c>
      <c r="C8" s="11">
        <v>651</v>
      </c>
      <c r="D8" s="11">
        <v>320</v>
      </c>
      <c r="E8" s="11">
        <v>331</v>
      </c>
      <c r="F8" s="11"/>
      <c r="G8" s="11">
        <v>95</v>
      </c>
      <c r="H8" s="11">
        <v>122</v>
      </c>
      <c r="I8" s="11">
        <v>90</v>
      </c>
      <c r="J8" s="11">
        <v>118</v>
      </c>
      <c r="K8" s="11">
        <v>80</v>
      </c>
      <c r="L8" s="11">
        <v>145</v>
      </c>
      <c r="M8" s="11"/>
      <c r="N8" s="11">
        <v>181</v>
      </c>
      <c r="O8" s="11">
        <v>178</v>
      </c>
      <c r="P8" s="11">
        <v>134</v>
      </c>
      <c r="Q8" s="11">
        <v>155</v>
      </c>
      <c r="R8" s="11"/>
      <c r="S8" s="11">
        <v>92</v>
      </c>
      <c r="T8" s="11">
        <v>80</v>
      </c>
      <c r="U8" s="11">
        <v>51</v>
      </c>
      <c r="V8" s="11">
        <v>66</v>
      </c>
      <c r="W8" s="11">
        <v>55</v>
      </c>
      <c r="X8" s="11">
        <v>46</v>
      </c>
      <c r="Y8" s="11">
        <v>50</v>
      </c>
      <c r="Z8" s="11">
        <v>29</v>
      </c>
      <c r="AA8" s="11">
        <v>74</v>
      </c>
      <c r="AB8" s="11">
        <v>58</v>
      </c>
      <c r="AC8" s="11">
        <v>33</v>
      </c>
      <c r="AD8" s="11">
        <v>19</v>
      </c>
      <c r="AE8" s="11"/>
      <c r="AF8" s="11">
        <v>234</v>
      </c>
      <c r="AG8" s="11">
        <v>264</v>
      </c>
      <c r="AH8" s="11">
        <v>87</v>
      </c>
      <c r="AI8" s="11"/>
      <c r="AJ8" s="11">
        <v>225</v>
      </c>
      <c r="AK8" s="11">
        <v>168</v>
      </c>
      <c r="AL8" s="11">
        <v>56</v>
      </c>
      <c r="AM8" s="11">
        <v>12</v>
      </c>
      <c r="AN8" s="11">
        <v>87</v>
      </c>
      <c r="AO8" s="11"/>
      <c r="AP8" s="11">
        <v>131</v>
      </c>
      <c r="AQ8" s="11">
        <v>242</v>
      </c>
      <c r="AR8" s="11">
        <v>40</v>
      </c>
      <c r="AS8" s="11"/>
      <c r="AT8" s="11">
        <v>226</v>
      </c>
      <c r="AU8" s="11">
        <v>152</v>
      </c>
      <c r="AV8" s="11">
        <v>45</v>
      </c>
      <c r="AW8" s="11">
        <v>59</v>
      </c>
      <c r="AX8" s="11">
        <v>134</v>
      </c>
      <c r="AY8" s="11">
        <v>23</v>
      </c>
    </row>
    <row r="9" spans="2:51" ht="43.5" x14ac:dyDescent="0.35">
      <c r="B9" s="18" t="s">
        <v>573</v>
      </c>
      <c r="C9" s="17">
        <v>0.35771025548263002</v>
      </c>
      <c r="D9" s="17">
        <v>0.31325175182663501</v>
      </c>
      <c r="E9" s="17">
        <v>0.40073376635541103</v>
      </c>
      <c r="F9" s="17"/>
      <c r="G9" s="17">
        <v>0.35944742031453403</v>
      </c>
      <c r="H9" s="17">
        <v>0.37888362267685299</v>
      </c>
      <c r="I9" s="17">
        <v>0.40262800921054098</v>
      </c>
      <c r="J9" s="17">
        <v>0.27650397312962399</v>
      </c>
      <c r="K9" s="17">
        <v>0.41680558204775398</v>
      </c>
      <c r="L9" s="17">
        <v>0.34447530143079902</v>
      </c>
      <c r="M9" s="17"/>
      <c r="N9" s="17">
        <v>0.33985783528241498</v>
      </c>
      <c r="O9" s="17">
        <v>0.30209654974332101</v>
      </c>
      <c r="P9" s="17">
        <v>0.345174092850703</v>
      </c>
      <c r="Q9" s="17">
        <v>0.45378745388781</v>
      </c>
      <c r="R9" s="17"/>
      <c r="S9" s="17">
        <v>0.31878758140302399</v>
      </c>
      <c r="T9" s="17">
        <v>0.22560747125035399</v>
      </c>
      <c r="U9" s="17">
        <v>0.39120514330107398</v>
      </c>
      <c r="V9" s="17">
        <v>0.31286539095746102</v>
      </c>
      <c r="W9" s="17">
        <v>0.38440248868759802</v>
      </c>
      <c r="X9" s="17">
        <v>0.31813178270299702</v>
      </c>
      <c r="Y9" s="17">
        <v>0.43788703098174497</v>
      </c>
      <c r="Z9" s="17">
        <v>0.317943970908527</v>
      </c>
      <c r="AA9" s="17">
        <v>0.50013281373569896</v>
      </c>
      <c r="AB9" s="17">
        <v>0.37255390278726902</v>
      </c>
      <c r="AC9" s="17">
        <v>0.39349691639637102</v>
      </c>
      <c r="AD9" s="17">
        <v>0.378712334414054</v>
      </c>
      <c r="AE9" s="17"/>
      <c r="AF9" s="17">
        <v>0.31429149544905299</v>
      </c>
      <c r="AG9" s="17">
        <v>0.38337056180745299</v>
      </c>
      <c r="AH9" s="17">
        <v>0.35700812864520898</v>
      </c>
      <c r="AI9" s="17"/>
      <c r="AJ9" s="17">
        <v>0.26690202736993102</v>
      </c>
      <c r="AK9" s="17">
        <v>0.37863807983009601</v>
      </c>
      <c r="AL9" s="17">
        <v>0.44032914348448798</v>
      </c>
      <c r="AM9" s="17">
        <v>0.49200530833384798</v>
      </c>
      <c r="AN9" s="17">
        <v>0.41818475316707099</v>
      </c>
      <c r="AO9" s="17"/>
      <c r="AP9" s="17">
        <v>0.292311650344522</v>
      </c>
      <c r="AQ9" s="17">
        <v>0.41798697896364101</v>
      </c>
      <c r="AR9" s="17">
        <v>0.397654595739793</v>
      </c>
      <c r="AS9" s="17"/>
      <c r="AT9" s="17">
        <v>0.33774365608677798</v>
      </c>
      <c r="AU9" s="17">
        <v>0.310407347005139</v>
      </c>
      <c r="AV9" s="17">
        <v>0.33013799838345398</v>
      </c>
      <c r="AW9" s="17">
        <v>0.36779588693378701</v>
      </c>
      <c r="AX9" s="17">
        <v>0.41300393187802398</v>
      </c>
      <c r="AY9" s="17">
        <v>0.528158525110487</v>
      </c>
    </row>
    <row r="10" spans="2:51" ht="58" x14ac:dyDescent="0.35">
      <c r="B10" s="18" t="s">
        <v>574</v>
      </c>
      <c r="C10" s="17">
        <v>0.42287625735908901</v>
      </c>
      <c r="D10" s="17">
        <v>0.44989132752879202</v>
      </c>
      <c r="E10" s="17">
        <v>0.39673315604896597</v>
      </c>
      <c r="F10" s="17"/>
      <c r="G10" s="17">
        <v>0.38833051082625197</v>
      </c>
      <c r="H10" s="17">
        <v>0.43158930093220599</v>
      </c>
      <c r="I10" s="17">
        <v>0.359551694510645</v>
      </c>
      <c r="J10" s="17">
        <v>0.49979993885949298</v>
      </c>
      <c r="K10" s="17">
        <v>0.362937596065873</v>
      </c>
      <c r="L10" s="17">
        <v>0.447873903910048</v>
      </c>
      <c r="M10" s="17"/>
      <c r="N10" s="17">
        <v>0.465707243080063</v>
      </c>
      <c r="O10" s="17">
        <v>0.50127850735059698</v>
      </c>
      <c r="P10" s="17">
        <v>0.38527108857925901</v>
      </c>
      <c r="Q10" s="17">
        <v>0.310409455435949</v>
      </c>
      <c r="R10" s="17"/>
      <c r="S10" s="17">
        <v>0.437123606772991</v>
      </c>
      <c r="T10" s="17">
        <v>0.61482850973301495</v>
      </c>
      <c r="U10" s="17">
        <v>0.29510865207116899</v>
      </c>
      <c r="V10" s="17">
        <v>0.52305734807525395</v>
      </c>
      <c r="W10" s="17">
        <v>0.33590940606799102</v>
      </c>
      <c r="X10" s="17">
        <v>0.46758650321299999</v>
      </c>
      <c r="Y10" s="17">
        <v>0.39249657370972202</v>
      </c>
      <c r="Z10" s="17">
        <v>0.45344309621649498</v>
      </c>
      <c r="AA10" s="17">
        <v>0.292514872837218</v>
      </c>
      <c r="AB10" s="17">
        <v>0.39742627053403301</v>
      </c>
      <c r="AC10" s="17">
        <v>0.33147889920498502</v>
      </c>
      <c r="AD10" s="17">
        <v>0.45594962943558798</v>
      </c>
      <c r="AE10" s="17"/>
      <c r="AF10" s="17">
        <v>0.42406774788069201</v>
      </c>
      <c r="AG10" s="17">
        <v>0.44255310906099199</v>
      </c>
      <c r="AH10" s="17">
        <v>0.400813891915761</v>
      </c>
      <c r="AI10" s="17"/>
      <c r="AJ10" s="17">
        <v>0.510620296617041</v>
      </c>
      <c r="AK10" s="17">
        <v>0.38817140761730601</v>
      </c>
      <c r="AL10" s="17">
        <v>0.384896107365649</v>
      </c>
      <c r="AM10" s="17">
        <v>0.23326062613191201</v>
      </c>
      <c r="AN10" s="17">
        <v>0.35988498390712398</v>
      </c>
      <c r="AO10" s="17"/>
      <c r="AP10" s="17">
        <v>0.470902687100345</v>
      </c>
      <c r="AQ10" s="17">
        <v>0.37895138822383401</v>
      </c>
      <c r="AR10" s="17">
        <v>0.40937637533031301</v>
      </c>
      <c r="AS10" s="17"/>
      <c r="AT10" s="17">
        <v>0.48626655076808201</v>
      </c>
      <c r="AU10" s="17">
        <v>0.47562192942130999</v>
      </c>
      <c r="AV10" s="17">
        <v>0.35609543747128097</v>
      </c>
      <c r="AW10" s="17">
        <v>0.3067692941156</v>
      </c>
      <c r="AX10" s="17">
        <v>0.35929690921323099</v>
      </c>
      <c r="AY10" s="17">
        <v>0.30043193269424001</v>
      </c>
    </row>
    <row r="11" spans="2:51" ht="43.5" x14ac:dyDescent="0.35">
      <c r="B11" s="18" t="s">
        <v>575</v>
      </c>
      <c r="C11" s="17">
        <v>0.17617365901913201</v>
      </c>
      <c r="D11" s="17">
        <v>0.180872343547301</v>
      </c>
      <c r="E11" s="17">
        <v>0.171626634529742</v>
      </c>
      <c r="F11" s="17"/>
      <c r="G11" s="17">
        <v>0.18973533696600101</v>
      </c>
      <c r="H11" s="17">
        <v>0.129710788891442</v>
      </c>
      <c r="I11" s="17">
        <v>0.155722885543191</v>
      </c>
      <c r="J11" s="17">
        <v>0.208237916423231</v>
      </c>
      <c r="K11" s="17">
        <v>0.185391333250713</v>
      </c>
      <c r="L11" s="17">
        <v>0.18767235543973401</v>
      </c>
      <c r="M11" s="17"/>
      <c r="N11" s="17">
        <v>0.160570587317377</v>
      </c>
      <c r="O11" s="17">
        <v>0.163870442126126</v>
      </c>
      <c r="P11" s="17">
        <v>0.216832843807653</v>
      </c>
      <c r="Q11" s="17">
        <v>0.17691679960200399</v>
      </c>
      <c r="R11" s="17"/>
      <c r="S11" s="17">
        <v>0.180205879642484</v>
      </c>
      <c r="T11" s="17">
        <v>0.14662998700042801</v>
      </c>
      <c r="U11" s="17">
        <v>0.27120264498227897</v>
      </c>
      <c r="V11" s="17">
        <v>0.13709628442319</v>
      </c>
      <c r="W11" s="17">
        <v>0.19351380472966401</v>
      </c>
      <c r="X11" s="17">
        <v>0.21428171408400301</v>
      </c>
      <c r="Y11" s="17">
        <v>0.113032255068879</v>
      </c>
      <c r="Z11" s="17">
        <v>0.228612932874978</v>
      </c>
      <c r="AA11" s="17">
        <v>0.18323719362957699</v>
      </c>
      <c r="AB11" s="17">
        <v>0.187604092148691</v>
      </c>
      <c r="AC11" s="17">
        <v>0.160833546377291</v>
      </c>
      <c r="AD11" s="17">
        <v>7.1011235766412301E-2</v>
      </c>
      <c r="AE11" s="17"/>
      <c r="AF11" s="17">
        <v>0.22118323744678101</v>
      </c>
      <c r="AG11" s="17">
        <v>0.14024380180086099</v>
      </c>
      <c r="AH11" s="17">
        <v>0.16307945351477099</v>
      </c>
      <c r="AI11" s="17"/>
      <c r="AJ11" s="17">
        <v>0.176423388255536</v>
      </c>
      <c r="AK11" s="17">
        <v>0.169375713979137</v>
      </c>
      <c r="AL11" s="17">
        <v>0.156670557801729</v>
      </c>
      <c r="AM11" s="17">
        <v>0.19627562662647799</v>
      </c>
      <c r="AN11" s="17">
        <v>0.191153561122344</v>
      </c>
      <c r="AO11" s="17"/>
      <c r="AP11" s="17">
        <v>0.169958370816265</v>
      </c>
      <c r="AQ11" s="17">
        <v>0.154170064090209</v>
      </c>
      <c r="AR11" s="17">
        <v>0.17007041941863399</v>
      </c>
      <c r="AS11" s="17"/>
      <c r="AT11" s="17">
        <v>0.14967812758534399</v>
      </c>
      <c r="AU11" s="17">
        <v>0.16325433148551699</v>
      </c>
      <c r="AV11" s="17">
        <v>0.20191881590719901</v>
      </c>
      <c r="AW11" s="17">
        <v>0.24290901776909701</v>
      </c>
      <c r="AX11" s="17">
        <v>0.200149628555543</v>
      </c>
      <c r="AY11" s="17">
        <v>0.129938600154343</v>
      </c>
    </row>
    <row r="12" spans="2:51" ht="58" x14ac:dyDescent="0.35">
      <c r="B12" s="18" t="s">
        <v>576</v>
      </c>
      <c r="C12" s="17">
        <v>2.8628769497774601E-2</v>
      </c>
      <c r="D12" s="17">
        <v>3.7887612054546702E-2</v>
      </c>
      <c r="E12" s="17">
        <v>1.9668775781095899E-2</v>
      </c>
      <c r="F12" s="17"/>
      <c r="G12" s="17">
        <v>4.1677539505136203E-2</v>
      </c>
      <c r="H12" s="17">
        <v>3.6562462565818202E-2</v>
      </c>
      <c r="I12" s="17">
        <v>7.1864231007312096E-2</v>
      </c>
      <c r="J12" s="17">
        <v>0</v>
      </c>
      <c r="K12" s="17">
        <v>3.4865488635659199E-2</v>
      </c>
      <c r="L12" s="17">
        <v>6.5530913930803803E-3</v>
      </c>
      <c r="M12" s="17"/>
      <c r="N12" s="17">
        <v>3.3864334320144303E-2</v>
      </c>
      <c r="O12" s="17">
        <v>2.5139702899488602E-2</v>
      </c>
      <c r="P12" s="17">
        <v>3.83349925753972E-2</v>
      </c>
      <c r="Q12" s="17">
        <v>1.86867724266606E-2</v>
      </c>
      <c r="R12" s="17"/>
      <c r="S12" s="17">
        <v>3.9095308581786302E-2</v>
      </c>
      <c r="T12" s="17">
        <v>1.29340320162029E-2</v>
      </c>
      <c r="U12" s="17">
        <v>4.2483559645478002E-2</v>
      </c>
      <c r="V12" s="17">
        <v>0</v>
      </c>
      <c r="W12" s="17">
        <v>5.1692416307005301E-2</v>
      </c>
      <c r="X12" s="17">
        <v>0</v>
      </c>
      <c r="Y12" s="17">
        <v>3.6320858347758403E-2</v>
      </c>
      <c r="Z12" s="17">
        <v>0</v>
      </c>
      <c r="AA12" s="17">
        <v>2.41151197975061E-2</v>
      </c>
      <c r="AB12" s="17">
        <v>2.3725604480121301E-2</v>
      </c>
      <c r="AC12" s="17">
        <v>6.9673952179614695E-2</v>
      </c>
      <c r="AD12" s="17">
        <v>9.4326800383945697E-2</v>
      </c>
      <c r="AE12" s="17"/>
      <c r="AF12" s="17">
        <v>2.8141387934841E-2</v>
      </c>
      <c r="AG12" s="17">
        <v>2.8707865180671099E-2</v>
      </c>
      <c r="AH12" s="17">
        <v>4.1188441507484401E-2</v>
      </c>
      <c r="AI12" s="17"/>
      <c r="AJ12" s="17">
        <v>3.7380244628693403E-2</v>
      </c>
      <c r="AK12" s="17">
        <v>5.0283247226326697E-2</v>
      </c>
      <c r="AL12" s="17">
        <v>0</v>
      </c>
      <c r="AM12" s="17">
        <v>0</v>
      </c>
      <c r="AN12" s="17">
        <v>2.0405893324736E-2</v>
      </c>
      <c r="AO12" s="17"/>
      <c r="AP12" s="17">
        <v>6.0161645252709499E-2</v>
      </c>
      <c r="AQ12" s="17">
        <v>3.3439721133866403E-2</v>
      </c>
      <c r="AR12" s="17">
        <v>0</v>
      </c>
      <c r="AS12" s="17"/>
      <c r="AT12" s="17">
        <v>2.24426024031299E-2</v>
      </c>
      <c r="AU12" s="17">
        <v>2.53841235123912E-2</v>
      </c>
      <c r="AV12" s="17">
        <v>8.7657747166078104E-2</v>
      </c>
      <c r="AW12" s="17">
        <v>5.1580084664724003E-2</v>
      </c>
      <c r="AX12" s="17">
        <v>2.0636150712126902E-2</v>
      </c>
      <c r="AY12" s="17">
        <v>0</v>
      </c>
    </row>
    <row r="13" spans="2:51" ht="43.5" x14ac:dyDescent="0.35">
      <c r="B13" s="18" t="s">
        <v>577</v>
      </c>
      <c r="C13" s="19">
        <v>1.4611058641374601E-2</v>
      </c>
      <c r="D13" s="19">
        <v>1.8096965042725399E-2</v>
      </c>
      <c r="E13" s="19">
        <v>1.12376672847857E-2</v>
      </c>
      <c r="F13" s="19"/>
      <c r="G13" s="19">
        <v>2.08091923880767E-2</v>
      </c>
      <c r="H13" s="19">
        <v>2.3253824933680001E-2</v>
      </c>
      <c r="I13" s="19">
        <v>1.0233179728311099E-2</v>
      </c>
      <c r="J13" s="19">
        <v>1.54581715876521E-2</v>
      </c>
      <c r="K13" s="19">
        <v>0</v>
      </c>
      <c r="L13" s="19">
        <v>1.34253478263385E-2</v>
      </c>
      <c r="M13" s="19"/>
      <c r="N13" s="19">
        <v>0</v>
      </c>
      <c r="O13" s="19">
        <v>7.6147978804667303E-3</v>
      </c>
      <c r="P13" s="19">
        <v>1.4386982186987999E-2</v>
      </c>
      <c r="Q13" s="19">
        <v>4.0199518647576003E-2</v>
      </c>
      <c r="R13" s="19"/>
      <c r="S13" s="19">
        <v>2.4787623599714901E-2</v>
      </c>
      <c r="T13" s="19">
        <v>0</v>
      </c>
      <c r="U13" s="19">
        <v>0</v>
      </c>
      <c r="V13" s="19">
        <v>2.69809765440946E-2</v>
      </c>
      <c r="W13" s="19">
        <v>3.4481884207741197E-2</v>
      </c>
      <c r="X13" s="19">
        <v>0</v>
      </c>
      <c r="Y13" s="19">
        <v>2.0263281891894701E-2</v>
      </c>
      <c r="Z13" s="19">
        <v>0</v>
      </c>
      <c r="AA13" s="19">
        <v>0</v>
      </c>
      <c r="AB13" s="19">
        <v>1.86901300498859E-2</v>
      </c>
      <c r="AC13" s="19">
        <v>4.4516685841738297E-2</v>
      </c>
      <c r="AD13" s="19">
        <v>0</v>
      </c>
      <c r="AE13" s="19"/>
      <c r="AF13" s="19">
        <v>1.23161312886329E-2</v>
      </c>
      <c r="AG13" s="19">
        <v>5.1246621500236102E-3</v>
      </c>
      <c r="AH13" s="19">
        <v>3.7910084416774903E-2</v>
      </c>
      <c r="AI13" s="19"/>
      <c r="AJ13" s="19">
        <v>8.6740431287993594E-3</v>
      </c>
      <c r="AK13" s="19">
        <v>1.35315513471332E-2</v>
      </c>
      <c r="AL13" s="19">
        <v>1.8104191348133802E-2</v>
      </c>
      <c r="AM13" s="19">
        <v>7.8458438907762093E-2</v>
      </c>
      <c r="AN13" s="19">
        <v>1.0370808478725501E-2</v>
      </c>
      <c r="AO13" s="19"/>
      <c r="AP13" s="19">
        <v>6.6656464861589802E-3</v>
      </c>
      <c r="AQ13" s="19">
        <v>1.54518475884506E-2</v>
      </c>
      <c r="AR13" s="19">
        <v>2.2898609511259899E-2</v>
      </c>
      <c r="AS13" s="19"/>
      <c r="AT13" s="19">
        <v>3.86906315666614E-3</v>
      </c>
      <c r="AU13" s="19">
        <v>2.5332268575642702E-2</v>
      </c>
      <c r="AV13" s="19">
        <v>2.4190001071988099E-2</v>
      </c>
      <c r="AW13" s="19">
        <v>3.0945716516791701E-2</v>
      </c>
      <c r="AX13" s="19">
        <v>6.9133796410755797E-3</v>
      </c>
      <c r="AY13" s="19">
        <v>4.1470942040930103E-2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AY18"/>
  <sheetViews>
    <sheetView showGridLines="0" workbookViewId="0">
      <pane xSplit="2" topLeftCell="C1" activePane="topRight" state="frozen"/>
      <selection activeCell="B19" sqref="B19"/>
      <selection pane="topRight" activeCell="G15" sqref="G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649</v>
      </c>
      <c r="D7" s="10">
        <v>305</v>
      </c>
      <c r="E7" s="10">
        <v>344</v>
      </c>
      <c r="F7" s="10"/>
      <c r="G7" s="10">
        <v>93</v>
      </c>
      <c r="H7" s="10">
        <v>103</v>
      </c>
      <c r="I7" s="10">
        <v>88</v>
      </c>
      <c r="J7" s="10">
        <v>126</v>
      </c>
      <c r="K7" s="10">
        <v>86</v>
      </c>
      <c r="L7" s="10">
        <v>153</v>
      </c>
      <c r="M7" s="10"/>
      <c r="N7" s="10">
        <v>168</v>
      </c>
      <c r="O7" s="10">
        <v>179</v>
      </c>
      <c r="P7" s="10">
        <v>140</v>
      </c>
      <c r="Q7" s="10">
        <v>159</v>
      </c>
      <c r="R7" s="10"/>
      <c r="S7" s="10">
        <v>90</v>
      </c>
      <c r="T7" s="10">
        <v>80</v>
      </c>
      <c r="U7" s="10">
        <v>50</v>
      </c>
      <c r="V7" s="10">
        <v>71</v>
      </c>
      <c r="W7" s="10">
        <v>57</v>
      </c>
      <c r="X7" s="10">
        <v>44</v>
      </c>
      <c r="Y7" s="10">
        <v>53</v>
      </c>
      <c r="Z7" s="10">
        <v>31</v>
      </c>
      <c r="AA7" s="10">
        <v>78</v>
      </c>
      <c r="AB7" s="10">
        <v>50</v>
      </c>
      <c r="AC7" s="10">
        <v>31</v>
      </c>
      <c r="AD7" s="10">
        <v>14</v>
      </c>
      <c r="AE7" s="10"/>
      <c r="AF7" s="10">
        <v>240</v>
      </c>
      <c r="AG7" s="10">
        <v>258</v>
      </c>
      <c r="AH7" s="10">
        <v>86</v>
      </c>
      <c r="AI7" s="10"/>
      <c r="AJ7" s="10">
        <v>231</v>
      </c>
      <c r="AK7" s="10">
        <v>167</v>
      </c>
      <c r="AL7" s="10">
        <v>55</v>
      </c>
      <c r="AM7" s="10">
        <v>12</v>
      </c>
      <c r="AN7" s="10">
        <v>87</v>
      </c>
      <c r="AO7" s="10"/>
      <c r="AP7" s="10">
        <v>133</v>
      </c>
      <c r="AQ7" s="10">
        <v>237</v>
      </c>
      <c r="AR7" s="10">
        <v>41</v>
      </c>
      <c r="AS7" s="10"/>
      <c r="AT7" s="10">
        <v>234</v>
      </c>
      <c r="AU7" s="10">
        <v>147</v>
      </c>
      <c r="AV7" s="10">
        <v>44</v>
      </c>
      <c r="AW7" s="10">
        <v>61</v>
      </c>
      <c r="AX7" s="10">
        <v>129</v>
      </c>
      <c r="AY7" s="10">
        <v>22</v>
      </c>
    </row>
    <row r="8" spans="2:51" ht="30" customHeight="1" x14ac:dyDescent="0.35">
      <c r="B8" s="11" t="s">
        <v>19</v>
      </c>
      <c r="C8" s="11">
        <v>651</v>
      </c>
      <c r="D8" s="11">
        <v>320</v>
      </c>
      <c r="E8" s="11">
        <v>331</v>
      </c>
      <c r="F8" s="11"/>
      <c r="G8" s="11">
        <v>95</v>
      </c>
      <c r="H8" s="11">
        <v>122</v>
      </c>
      <c r="I8" s="11">
        <v>90</v>
      </c>
      <c r="J8" s="11">
        <v>118</v>
      </c>
      <c r="K8" s="11">
        <v>80</v>
      </c>
      <c r="L8" s="11">
        <v>145</v>
      </c>
      <c r="M8" s="11"/>
      <c r="N8" s="11">
        <v>181</v>
      </c>
      <c r="O8" s="11">
        <v>178</v>
      </c>
      <c r="P8" s="11">
        <v>134</v>
      </c>
      <c r="Q8" s="11">
        <v>155</v>
      </c>
      <c r="R8" s="11"/>
      <c r="S8" s="11">
        <v>92</v>
      </c>
      <c r="T8" s="11">
        <v>80</v>
      </c>
      <c r="U8" s="11">
        <v>51</v>
      </c>
      <c r="V8" s="11">
        <v>66</v>
      </c>
      <c r="W8" s="11">
        <v>55</v>
      </c>
      <c r="X8" s="11">
        <v>46</v>
      </c>
      <c r="Y8" s="11">
        <v>50</v>
      </c>
      <c r="Z8" s="11">
        <v>29</v>
      </c>
      <c r="AA8" s="11">
        <v>74</v>
      </c>
      <c r="AB8" s="11">
        <v>58</v>
      </c>
      <c r="AC8" s="11">
        <v>33</v>
      </c>
      <c r="AD8" s="11">
        <v>19</v>
      </c>
      <c r="AE8" s="11"/>
      <c r="AF8" s="11">
        <v>234</v>
      </c>
      <c r="AG8" s="11">
        <v>264</v>
      </c>
      <c r="AH8" s="11">
        <v>87</v>
      </c>
      <c r="AI8" s="11"/>
      <c r="AJ8" s="11">
        <v>225</v>
      </c>
      <c r="AK8" s="11">
        <v>168</v>
      </c>
      <c r="AL8" s="11">
        <v>56</v>
      </c>
      <c r="AM8" s="11">
        <v>12</v>
      </c>
      <c r="AN8" s="11">
        <v>87</v>
      </c>
      <c r="AO8" s="11"/>
      <c r="AP8" s="11">
        <v>131</v>
      </c>
      <c r="AQ8" s="11">
        <v>242</v>
      </c>
      <c r="AR8" s="11">
        <v>40</v>
      </c>
      <c r="AS8" s="11"/>
      <c r="AT8" s="11">
        <v>226</v>
      </c>
      <c r="AU8" s="11">
        <v>152</v>
      </c>
      <c r="AV8" s="11">
        <v>45</v>
      </c>
      <c r="AW8" s="11">
        <v>59</v>
      </c>
      <c r="AX8" s="11">
        <v>134</v>
      </c>
      <c r="AY8" s="11">
        <v>23</v>
      </c>
    </row>
    <row r="9" spans="2:51" ht="43.5" x14ac:dyDescent="0.35">
      <c r="B9" s="18" t="s">
        <v>573</v>
      </c>
      <c r="C9" s="17">
        <v>0.17717180751636799</v>
      </c>
      <c r="D9" s="17">
        <v>0.190178308377491</v>
      </c>
      <c r="E9" s="17">
        <v>0.164585119139601</v>
      </c>
      <c r="F9" s="17"/>
      <c r="G9" s="17">
        <v>0.23928465105380201</v>
      </c>
      <c r="H9" s="17">
        <v>0.248149344012116</v>
      </c>
      <c r="I9" s="17">
        <v>0.20884330569015599</v>
      </c>
      <c r="J9" s="17">
        <v>0.118203846435381</v>
      </c>
      <c r="K9" s="17">
        <v>0.17879060597127899</v>
      </c>
      <c r="L9" s="17">
        <v>0.104679544451683</v>
      </c>
      <c r="M9" s="17"/>
      <c r="N9" s="17">
        <v>0.20996868360898299</v>
      </c>
      <c r="O9" s="17">
        <v>0.16601283665237401</v>
      </c>
      <c r="P9" s="17">
        <v>0.17103632394743301</v>
      </c>
      <c r="Q9" s="17">
        <v>0.15384389692546599</v>
      </c>
      <c r="R9" s="17"/>
      <c r="S9" s="17">
        <v>0.241414628271753</v>
      </c>
      <c r="T9" s="17">
        <v>9.6372111606828403E-2</v>
      </c>
      <c r="U9" s="17">
        <v>0.18761869577434701</v>
      </c>
      <c r="V9" s="17">
        <v>0.12748568045938299</v>
      </c>
      <c r="W9" s="17">
        <v>0.239768106258889</v>
      </c>
      <c r="X9" s="17">
        <v>0.24137270626597301</v>
      </c>
      <c r="Y9" s="17">
        <v>0.14596398379562101</v>
      </c>
      <c r="Z9" s="17">
        <v>0.16950656875197001</v>
      </c>
      <c r="AA9" s="17">
        <v>0.174184801230088</v>
      </c>
      <c r="AB9" s="17">
        <v>0.18332142779715299</v>
      </c>
      <c r="AC9" s="17">
        <v>9.2592640822570696E-2</v>
      </c>
      <c r="AD9" s="17">
        <v>0.25448371024161798</v>
      </c>
      <c r="AE9" s="17"/>
      <c r="AF9" s="17">
        <v>0.111455708518318</v>
      </c>
      <c r="AG9" s="17">
        <v>0.19563786571460201</v>
      </c>
      <c r="AH9" s="17">
        <v>0.20654199679781901</v>
      </c>
      <c r="AI9" s="17"/>
      <c r="AJ9" s="17">
        <v>0.13611282440095601</v>
      </c>
      <c r="AK9" s="17">
        <v>0.169890397701428</v>
      </c>
      <c r="AL9" s="17">
        <v>9.7264294850074401E-2</v>
      </c>
      <c r="AM9" s="17">
        <v>0.37705579506207199</v>
      </c>
      <c r="AN9" s="17">
        <v>0.28247308366059998</v>
      </c>
      <c r="AO9" s="17"/>
      <c r="AP9" s="17">
        <v>0.184700645592625</v>
      </c>
      <c r="AQ9" s="17">
        <v>0.239572864055077</v>
      </c>
      <c r="AR9" s="17">
        <v>0.14255808844933901</v>
      </c>
      <c r="AS9" s="17"/>
      <c r="AT9" s="17">
        <v>0.14491118750405399</v>
      </c>
      <c r="AU9" s="17">
        <v>0.20931456591188999</v>
      </c>
      <c r="AV9" s="17">
        <v>8.9975017417121897E-2</v>
      </c>
      <c r="AW9" s="17">
        <v>0.119540274766415</v>
      </c>
      <c r="AX9" s="17">
        <v>0.21072061699139299</v>
      </c>
      <c r="AY9" s="17">
        <v>0.308537344836326</v>
      </c>
    </row>
    <row r="10" spans="2:51" ht="58" x14ac:dyDescent="0.35">
      <c r="B10" s="18" t="s">
        <v>574</v>
      </c>
      <c r="C10" s="17">
        <v>0.36008498443617898</v>
      </c>
      <c r="D10" s="17">
        <v>0.35886885714151501</v>
      </c>
      <c r="E10" s="17">
        <v>0.36126185863531002</v>
      </c>
      <c r="F10" s="17"/>
      <c r="G10" s="17">
        <v>0.43953566807168298</v>
      </c>
      <c r="H10" s="17">
        <v>0.40569572071077697</v>
      </c>
      <c r="I10" s="17">
        <v>0.27825824250596598</v>
      </c>
      <c r="J10" s="17">
        <v>0.39455028960907801</v>
      </c>
      <c r="K10" s="17">
        <v>0.418877583692082</v>
      </c>
      <c r="L10" s="17">
        <v>0.26010548657170601</v>
      </c>
      <c r="M10" s="17"/>
      <c r="N10" s="17">
        <v>0.36605241948328698</v>
      </c>
      <c r="O10" s="17">
        <v>0.414741205374693</v>
      </c>
      <c r="P10" s="17">
        <v>0.36369066840167702</v>
      </c>
      <c r="Q10" s="17">
        <v>0.28695378222359702</v>
      </c>
      <c r="R10" s="17"/>
      <c r="S10" s="17">
        <v>0.37743371893712502</v>
      </c>
      <c r="T10" s="17">
        <v>0.43749404457074997</v>
      </c>
      <c r="U10" s="17">
        <v>0.385216936397556</v>
      </c>
      <c r="V10" s="17">
        <v>0.303132056166105</v>
      </c>
      <c r="W10" s="17">
        <v>0.278444533376831</v>
      </c>
      <c r="X10" s="17">
        <v>0.31110783195331598</v>
      </c>
      <c r="Y10" s="17">
        <v>0.47846717829783503</v>
      </c>
      <c r="Z10" s="17">
        <v>0.25441152149118201</v>
      </c>
      <c r="AA10" s="17">
        <v>0.29507560612658701</v>
      </c>
      <c r="AB10" s="17">
        <v>0.37151375519128399</v>
      </c>
      <c r="AC10" s="17">
        <v>0.51014013253385004</v>
      </c>
      <c r="AD10" s="17">
        <v>0.235229338002342</v>
      </c>
      <c r="AE10" s="17"/>
      <c r="AF10" s="17">
        <v>0.38322357400331702</v>
      </c>
      <c r="AG10" s="17">
        <v>0.37050022045945102</v>
      </c>
      <c r="AH10" s="17">
        <v>0.33493186150408499</v>
      </c>
      <c r="AI10" s="17"/>
      <c r="AJ10" s="17">
        <v>0.42276550393327</v>
      </c>
      <c r="AK10" s="17">
        <v>0.35755764825986902</v>
      </c>
      <c r="AL10" s="17">
        <v>0.431840977164416</v>
      </c>
      <c r="AM10" s="17">
        <v>0.160041341164952</v>
      </c>
      <c r="AN10" s="17">
        <v>0.24974354903031501</v>
      </c>
      <c r="AO10" s="17"/>
      <c r="AP10" s="17">
        <v>0.39497873233054398</v>
      </c>
      <c r="AQ10" s="17">
        <v>0.34381570250073201</v>
      </c>
      <c r="AR10" s="17">
        <v>0.318975561207614</v>
      </c>
      <c r="AS10" s="17"/>
      <c r="AT10" s="17">
        <v>0.39397461025495001</v>
      </c>
      <c r="AU10" s="17">
        <v>0.42939002973338197</v>
      </c>
      <c r="AV10" s="17">
        <v>0.37309633486333599</v>
      </c>
      <c r="AW10" s="17">
        <v>0.21228270267950999</v>
      </c>
      <c r="AX10" s="17">
        <v>0.29803933572282398</v>
      </c>
      <c r="AY10" s="17">
        <v>0.29896432071086398</v>
      </c>
    </row>
    <row r="11" spans="2:51" ht="43.5" x14ac:dyDescent="0.35">
      <c r="B11" s="18" t="s">
        <v>575</v>
      </c>
      <c r="C11" s="17">
        <v>0.40041885070768402</v>
      </c>
      <c r="D11" s="17">
        <v>0.37433050569461002</v>
      </c>
      <c r="E11" s="17">
        <v>0.42566513888705498</v>
      </c>
      <c r="F11" s="17"/>
      <c r="G11" s="17">
        <v>0.247583490294467</v>
      </c>
      <c r="H11" s="17">
        <v>0.29202816626866201</v>
      </c>
      <c r="I11" s="17">
        <v>0.41819418626660398</v>
      </c>
      <c r="J11" s="17">
        <v>0.44027537284017398</v>
      </c>
      <c r="K11" s="17">
        <v>0.333951001167126</v>
      </c>
      <c r="L11" s="17">
        <v>0.58428793171958504</v>
      </c>
      <c r="M11" s="17"/>
      <c r="N11" s="17">
        <v>0.373677314522326</v>
      </c>
      <c r="O11" s="17">
        <v>0.36363215188432702</v>
      </c>
      <c r="P11" s="17">
        <v>0.41516176137640498</v>
      </c>
      <c r="Q11" s="17">
        <v>0.46326406763521699</v>
      </c>
      <c r="R11" s="17"/>
      <c r="S11" s="17">
        <v>0.27590187163372398</v>
      </c>
      <c r="T11" s="17">
        <v>0.41267461475612199</v>
      </c>
      <c r="U11" s="17">
        <v>0.38468080818261802</v>
      </c>
      <c r="V11" s="17">
        <v>0.51582459798965297</v>
      </c>
      <c r="W11" s="17">
        <v>0.39566790375121802</v>
      </c>
      <c r="X11" s="17">
        <v>0.42706308586906899</v>
      </c>
      <c r="Y11" s="17">
        <v>0.33924797955878599</v>
      </c>
      <c r="Z11" s="17">
        <v>0.51256951348186397</v>
      </c>
      <c r="AA11" s="17">
        <v>0.458366281498502</v>
      </c>
      <c r="AB11" s="17">
        <v>0.36033373943827601</v>
      </c>
      <c r="AC11" s="17">
        <v>0.35461763361604798</v>
      </c>
      <c r="AD11" s="17">
        <v>0.510286951756039</v>
      </c>
      <c r="AE11" s="17"/>
      <c r="AF11" s="17">
        <v>0.43950785989014901</v>
      </c>
      <c r="AG11" s="17">
        <v>0.37728959657665301</v>
      </c>
      <c r="AH11" s="17">
        <v>0.39390388799822901</v>
      </c>
      <c r="AI11" s="17"/>
      <c r="AJ11" s="17">
        <v>0.38524998775799901</v>
      </c>
      <c r="AK11" s="17">
        <v>0.38034114904642502</v>
      </c>
      <c r="AL11" s="17">
        <v>0.45454532956300597</v>
      </c>
      <c r="AM11" s="17">
        <v>0.26440607371461899</v>
      </c>
      <c r="AN11" s="17">
        <v>0.423518670175624</v>
      </c>
      <c r="AO11" s="17"/>
      <c r="AP11" s="17">
        <v>0.350588941123949</v>
      </c>
      <c r="AQ11" s="17">
        <v>0.35366887566792599</v>
      </c>
      <c r="AR11" s="17">
        <v>0.50980637079803204</v>
      </c>
      <c r="AS11" s="17"/>
      <c r="AT11" s="17">
        <v>0.419405202894236</v>
      </c>
      <c r="AU11" s="17">
        <v>0.329542856322042</v>
      </c>
      <c r="AV11" s="17">
        <v>0.35282621273807102</v>
      </c>
      <c r="AW11" s="17">
        <v>0.55906638172822198</v>
      </c>
      <c r="AX11" s="17">
        <v>0.42522061368285702</v>
      </c>
      <c r="AY11" s="17">
        <v>0.27056476212279601</v>
      </c>
    </row>
    <row r="12" spans="2:51" ht="58" x14ac:dyDescent="0.35">
      <c r="B12" s="18" t="s">
        <v>576</v>
      </c>
      <c r="C12" s="17">
        <v>4.0565453519767099E-2</v>
      </c>
      <c r="D12" s="17">
        <v>4.4015818179401797E-2</v>
      </c>
      <c r="E12" s="17">
        <v>3.7226456719571401E-2</v>
      </c>
      <c r="F12" s="17"/>
      <c r="G12" s="17">
        <v>7.3596190580047502E-2</v>
      </c>
      <c r="H12" s="17">
        <v>2.03330311687158E-2</v>
      </c>
      <c r="I12" s="17">
        <v>8.4740073117872294E-2</v>
      </c>
      <c r="J12" s="17">
        <v>3.1722223033850097E-2</v>
      </c>
      <c r="K12" s="17">
        <v>4.6792480627348303E-2</v>
      </c>
      <c r="L12" s="17">
        <v>1.23325227865813E-2</v>
      </c>
      <c r="M12" s="17"/>
      <c r="N12" s="17">
        <v>5.0301582385403699E-2</v>
      </c>
      <c r="O12" s="17">
        <v>3.2431275417398597E-2</v>
      </c>
      <c r="P12" s="17">
        <v>3.04565722201008E-2</v>
      </c>
      <c r="Q12" s="17">
        <v>4.8102235851960197E-2</v>
      </c>
      <c r="R12" s="17"/>
      <c r="S12" s="17">
        <v>8.0160206574984405E-2</v>
      </c>
      <c r="T12" s="17">
        <v>3.6718031283129497E-2</v>
      </c>
      <c r="U12" s="17">
        <v>2.3656340256053499E-2</v>
      </c>
      <c r="V12" s="17">
        <v>0</v>
      </c>
      <c r="W12" s="17">
        <v>5.3261095155924802E-2</v>
      </c>
      <c r="X12" s="17">
        <v>2.0456375911641799E-2</v>
      </c>
      <c r="Y12" s="17">
        <v>3.6320858347758403E-2</v>
      </c>
      <c r="Z12" s="17">
        <v>6.3512396274983507E-2</v>
      </c>
      <c r="AA12" s="17">
        <v>4.8811632725914503E-2</v>
      </c>
      <c r="AB12" s="17">
        <v>6.6140947523400703E-2</v>
      </c>
      <c r="AC12" s="17">
        <v>0</v>
      </c>
      <c r="AD12" s="17">
        <v>0</v>
      </c>
      <c r="AE12" s="17"/>
      <c r="AF12" s="17">
        <v>2.25841655559645E-2</v>
      </c>
      <c r="AG12" s="17">
        <v>4.4578723723890698E-2</v>
      </c>
      <c r="AH12" s="17">
        <v>6.4622253699867405E-2</v>
      </c>
      <c r="AI12" s="17"/>
      <c r="AJ12" s="17">
        <v>3.1253974006567597E-2</v>
      </c>
      <c r="AK12" s="17">
        <v>5.4822733943167001E-2</v>
      </c>
      <c r="AL12" s="17">
        <v>1.6349398422504199E-2</v>
      </c>
      <c r="AM12" s="17">
        <v>0</v>
      </c>
      <c r="AN12" s="17">
        <v>4.4264697133460901E-2</v>
      </c>
      <c r="AO12" s="17"/>
      <c r="AP12" s="17">
        <v>4.2252712114707103E-2</v>
      </c>
      <c r="AQ12" s="17">
        <v>4.62376204600096E-2</v>
      </c>
      <c r="AR12" s="17">
        <v>2.8659979545014799E-2</v>
      </c>
      <c r="AS12" s="17"/>
      <c r="AT12" s="17">
        <v>2.1976791679726E-2</v>
      </c>
      <c r="AU12" s="17">
        <v>2.2840992741574501E-2</v>
      </c>
      <c r="AV12" s="17">
        <v>0.10676799199897601</v>
      </c>
      <c r="AW12" s="17">
        <v>6.4442439043350896E-2</v>
      </c>
      <c r="AX12" s="17">
        <v>4.9068587754862697E-2</v>
      </c>
      <c r="AY12" s="17">
        <v>0.12193357233001401</v>
      </c>
    </row>
    <row r="13" spans="2:51" ht="43.5" x14ac:dyDescent="0.35">
      <c r="B13" s="18" t="s">
        <v>577</v>
      </c>
      <c r="C13" s="19">
        <v>2.17589038200015E-2</v>
      </c>
      <c r="D13" s="19">
        <v>3.26065106069829E-2</v>
      </c>
      <c r="E13" s="19">
        <v>1.12614266184626E-2</v>
      </c>
      <c r="F13" s="19"/>
      <c r="G13" s="19">
        <v>0</v>
      </c>
      <c r="H13" s="19">
        <v>3.37937378397292E-2</v>
      </c>
      <c r="I13" s="19">
        <v>9.9641924194014998E-3</v>
      </c>
      <c r="J13" s="19">
        <v>1.5248268081517601E-2</v>
      </c>
      <c r="K13" s="19">
        <v>2.1588328542165601E-2</v>
      </c>
      <c r="L13" s="19">
        <v>3.8594514470445401E-2</v>
      </c>
      <c r="M13" s="19"/>
      <c r="N13" s="19">
        <v>0</v>
      </c>
      <c r="O13" s="19">
        <v>2.3182530671207201E-2</v>
      </c>
      <c r="P13" s="19">
        <v>1.96546740543843E-2</v>
      </c>
      <c r="Q13" s="19">
        <v>4.7836017363758997E-2</v>
      </c>
      <c r="R13" s="19"/>
      <c r="S13" s="19">
        <v>2.5089574582413302E-2</v>
      </c>
      <c r="T13" s="19">
        <v>1.6741197783169601E-2</v>
      </c>
      <c r="U13" s="19">
        <v>1.8827219389424499E-2</v>
      </c>
      <c r="V13" s="19">
        <v>5.3557665384859302E-2</v>
      </c>
      <c r="W13" s="19">
        <v>3.28583614571374E-2</v>
      </c>
      <c r="X13" s="19">
        <v>0</v>
      </c>
      <c r="Y13" s="19">
        <v>0</v>
      </c>
      <c r="Z13" s="19">
        <v>0</v>
      </c>
      <c r="AA13" s="19">
        <v>2.35616784189084E-2</v>
      </c>
      <c r="AB13" s="19">
        <v>1.86901300498859E-2</v>
      </c>
      <c r="AC13" s="19">
        <v>4.2649593027530498E-2</v>
      </c>
      <c r="AD13" s="19">
        <v>0</v>
      </c>
      <c r="AE13" s="19"/>
      <c r="AF13" s="19">
        <v>4.32286920322517E-2</v>
      </c>
      <c r="AG13" s="19">
        <v>1.19935935254034E-2</v>
      </c>
      <c r="AH13" s="19">
        <v>0</v>
      </c>
      <c r="AI13" s="19"/>
      <c r="AJ13" s="19">
        <v>2.4617709901207499E-2</v>
      </c>
      <c r="AK13" s="19">
        <v>3.7388071049110697E-2</v>
      </c>
      <c r="AL13" s="19">
        <v>0</v>
      </c>
      <c r="AM13" s="19">
        <v>0.19849679005835699</v>
      </c>
      <c r="AN13" s="19">
        <v>0</v>
      </c>
      <c r="AO13" s="19"/>
      <c r="AP13" s="19">
        <v>2.7478968838175199E-2</v>
      </c>
      <c r="AQ13" s="19">
        <v>1.6704937316255601E-2</v>
      </c>
      <c r="AR13" s="19">
        <v>0</v>
      </c>
      <c r="AS13" s="19"/>
      <c r="AT13" s="19">
        <v>1.9732207667033499E-2</v>
      </c>
      <c r="AU13" s="19">
        <v>8.9115552911109893E-3</v>
      </c>
      <c r="AV13" s="19">
        <v>7.7334442982494506E-2</v>
      </c>
      <c r="AW13" s="19">
        <v>4.4668201782501499E-2</v>
      </c>
      <c r="AX13" s="19">
        <v>1.6950845848062699E-2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AY18"/>
  <sheetViews>
    <sheetView showGridLines="0" workbookViewId="0">
      <pane xSplit="2" topLeftCell="C1" activePane="topRight" state="frozen"/>
      <selection activeCell="B19" sqref="B19"/>
      <selection pane="topRight" activeCell="F5" sqref="F5:F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649</v>
      </c>
      <c r="D7" s="10">
        <v>305</v>
      </c>
      <c r="E7" s="10">
        <v>344</v>
      </c>
      <c r="F7" s="10"/>
      <c r="G7" s="10">
        <v>93</v>
      </c>
      <c r="H7" s="10">
        <v>103</v>
      </c>
      <c r="I7" s="10">
        <v>88</v>
      </c>
      <c r="J7" s="10">
        <v>126</v>
      </c>
      <c r="K7" s="10">
        <v>86</v>
      </c>
      <c r="L7" s="10">
        <v>153</v>
      </c>
      <c r="M7" s="10"/>
      <c r="N7" s="10">
        <v>168</v>
      </c>
      <c r="O7" s="10">
        <v>179</v>
      </c>
      <c r="P7" s="10">
        <v>140</v>
      </c>
      <c r="Q7" s="10">
        <v>159</v>
      </c>
      <c r="R7" s="10"/>
      <c r="S7" s="10">
        <v>90</v>
      </c>
      <c r="T7" s="10">
        <v>80</v>
      </c>
      <c r="U7" s="10">
        <v>50</v>
      </c>
      <c r="V7" s="10">
        <v>71</v>
      </c>
      <c r="W7" s="10">
        <v>57</v>
      </c>
      <c r="X7" s="10">
        <v>44</v>
      </c>
      <c r="Y7" s="10">
        <v>53</v>
      </c>
      <c r="Z7" s="10">
        <v>31</v>
      </c>
      <c r="AA7" s="10">
        <v>78</v>
      </c>
      <c r="AB7" s="10">
        <v>50</v>
      </c>
      <c r="AC7" s="10">
        <v>31</v>
      </c>
      <c r="AD7" s="10">
        <v>14</v>
      </c>
      <c r="AE7" s="10"/>
      <c r="AF7" s="10">
        <v>240</v>
      </c>
      <c r="AG7" s="10">
        <v>258</v>
      </c>
      <c r="AH7" s="10">
        <v>86</v>
      </c>
      <c r="AI7" s="10"/>
      <c r="AJ7" s="10">
        <v>231</v>
      </c>
      <c r="AK7" s="10">
        <v>167</v>
      </c>
      <c r="AL7" s="10">
        <v>55</v>
      </c>
      <c r="AM7" s="10">
        <v>12</v>
      </c>
      <c r="AN7" s="10">
        <v>87</v>
      </c>
      <c r="AO7" s="10"/>
      <c r="AP7" s="10">
        <v>133</v>
      </c>
      <c r="AQ7" s="10">
        <v>237</v>
      </c>
      <c r="AR7" s="10">
        <v>41</v>
      </c>
      <c r="AS7" s="10"/>
      <c r="AT7" s="10">
        <v>234</v>
      </c>
      <c r="AU7" s="10">
        <v>147</v>
      </c>
      <c r="AV7" s="10">
        <v>44</v>
      </c>
      <c r="AW7" s="10">
        <v>61</v>
      </c>
      <c r="AX7" s="10">
        <v>129</v>
      </c>
      <c r="AY7" s="10">
        <v>22</v>
      </c>
    </row>
    <row r="8" spans="2:51" ht="30" customHeight="1" x14ac:dyDescent="0.35">
      <c r="B8" s="11" t="s">
        <v>19</v>
      </c>
      <c r="C8" s="11">
        <v>651</v>
      </c>
      <c r="D8" s="11">
        <v>320</v>
      </c>
      <c r="E8" s="11">
        <v>331</v>
      </c>
      <c r="F8" s="11"/>
      <c r="G8" s="11">
        <v>95</v>
      </c>
      <c r="H8" s="11">
        <v>122</v>
      </c>
      <c r="I8" s="11">
        <v>90</v>
      </c>
      <c r="J8" s="11">
        <v>118</v>
      </c>
      <c r="K8" s="11">
        <v>80</v>
      </c>
      <c r="L8" s="11">
        <v>145</v>
      </c>
      <c r="M8" s="11"/>
      <c r="N8" s="11">
        <v>181</v>
      </c>
      <c r="O8" s="11">
        <v>178</v>
      </c>
      <c r="P8" s="11">
        <v>134</v>
      </c>
      <c r="Q8" s="11">
        <v>155</v>
      </c>
      <c r="R8" s="11"/>
      <c r="S8" s="11">
        <v>92</v>
      </c>
      <c r="T8" s="11">
        <v>80</v>
      </c>
      <c r="U8" s="11">
        <v>51</v>
      </c>
      <c r="V8" s="11">
        <v>66</v>
      </c>
      <c r="W8" s="11">
        <v>55</v>
      </c>
      <c r="X8" s="11">
        <v>46</v>
      </c>
      <c r="Y8" s="11">
        <v>50</v>
      </c>
      <c r="Z8" s="11">
        <v>29</v>
      </c>
      <c r="AA8" s="11">
        <v>74</v>
      </c>
      <c r="AB8" s="11">
        <v>58</v>
      </c>
      <c r="AC8" s="11">
        <v>33</v>
      </c>
      <c r="AD8" s="11">
        <v>19</v>
      </c>
      <c r="AE8" s="11"/>
      <c r="AF8" s="11">
        <v>234</v>
      </c>
      <c r="AG8" s="11">
        <v>264</v>
      </c>
      <c r="AH8" s="11">
        <v>87</v>
      </c>
      <c r="AI8" s="11"/>
      <c r="AJ8" s="11">
        <v>225</v>
      </c>
      <c r="AK8" s="11">
        <v>168</v>
      </c>
      <c r="AL8" s="11">
        <v>56</v>
      </c>
      <c r="AM8" s="11">
        <v>12</v>
      </c>
      <c r="AN8" s="11">
        <v>87</v>
      </c>
      <c r="AO8" s="11"/>
      <c r="AP8" s="11">
        <v>131</v>
      </c>
      <c r="AQ8" s="11">
        <v>242</v>
      </c>
      <c r="AR8" s="11">
        <v>40</v>
      </c>
      <c r="AS8" s="11"/>
      <c r="AT8" s="11">
        <v>226</v>
      </c>
      <c r="AU8" s="11">
        <v>152</v>
      </c>
      <c r="AV8" s="11">
        <v>45</v>
      </c>
      <c r="AW8" s="11">
        <v>59</v>
      </c>
      <c r="AX8" s="11">
        <v>134</v>
      </c>
      <c r="AY8" s="11">
        <v>23</v>
      </c>
    </row>
    <row r="9" spans="2:51" ht="43.5" x14ac:dyDescent="0.35">
      <c r="B9" s="18" t="s">
        <v>573</v>
      </c>
      <c r="C9" s="17">
        <v>0.34699522522680998</v>
      </c>
      <c r="D9" s="17">
        <v>0.325762495642683</v>
      </c>
      <c r="E9" s="17">
        <v>0.36754262329467802</v>
      </c>
      <c r="F9" s="17"/>
      <c r="G9" s="17">
        <v>0.44580276139064201</v>
      </c>
      <c r="H9" s="17">
        <v>0.41563480387728202</v>
      </c>
      <c r="I9" s="17">
        <v>0.414851307446234</v>
      </c>
      <c r="J9" s="17">
        <v>0.29045962932856301</v>
      </c>
      <c r="K9" s="17">
        <v>0.30343083974088297</v>
      </c>
      <c r="L9" s="17">
        <v>0.25308626900715703</v>
      </c>
      <c r="M9" s="17"/>
      <c r="N9" s="17">
        <v>0.34695872036418601</v>
      </c>
      <c r="O9" s="17">
        <v>0.35705395379036797</v>
      </c>
      <c r="P9" s="17">
        <v>0.32504710443066898</v>
      </c>
      <c r="Q9" s="17">
        <v>0.34890124823976898</v>
      </c>
      <c r="R9" s="17"/>
      <c r="S9" s="17">
        <v>0.39267068001570099</v>
      </c>
      <c r="T9" s="17">
        <v>0.328981953904878</v>
      </c>
      <c r="U9" s="17">
        <v>0.35099519151302699</v>
      </c>
      <c r="V9" s="17">
        <v>0.33781911016383698</v>
      </c>
      <c r="W9" s="17">
        <v>0.37156535622250703</v>
      </c>
      <c r="X9" s="17">
        <v>0.31189809191261703</v>
      </c>
      <c r="Y9" s="17">
        <v>0.26734420289519101</v>
      </c>
      <c r="Z9" s="17">
        <v>0.28631161462663302</v>
      </c>
      <c r="AA9" s="17">
        <v>0.47949597485718098</v>
      </c>
      <c r="AB9" s="17">
        <v>0.27811406750194001</v>
      </c>
      <c r="AC9" s="17">
        <v>0.30053730477257901</v>
      </c>
      <c r="AD9" s="17">
        <v>0.313833744199706</v>
      </c>
      <c r="AE9" s="17"/>
      <c r="AF9" s="17">
        <v>0.29722602560792399</v>
      </c>
      <c r="AG9" s="17">
        <v>0.34538071174571</v>
      </c>
      <c r="AH9" s="17">
        <v>0.391752597132217</v>
      </c>
      <c r="AI9" s="17"/>
      <c r="AJ9" s="17">
        <v>0.27527883227437999</v>
      </c>
      <c r="AK9" s="17">
        <v>0.356691245377249</v>
      </c>
      <c r="AL9" s="17">
        <v>0.37415899659065499</v>
      </c>
      <c r="AM9" s="17">
        <v>0.30383651009511198</v>
      </c>
      <c r="AN9" s="17">
        <v>0.43411076946673499</v>
      </c>
      <c r="AO9" s="17"/>
      <c r="AP9" s="17">
        <v>0.28004668152960699</v>
      </c>
      <c r="AQ9" s="17">
        <v>0.41170356169265099</v>
      </c>
      <c r="AR9" s="17">
        <v>0.29524745518988199</v>
      </c>
      <c r="AS9" s="17"/>
      <c r="AT9" s="17">
        <v>0.29214071672453701</v>
      </c>
      <c r="AU9" s="17">
        <v>0.30183093042605003</v>
      </c>
      <c r="AV9" s="17">
        <v>0.30822528121619902</v>
      </c>
      <c r="AW9" s="17">
        <v>0.336494436997469</v>
      </c>
      <c r="AX9" s="17">
        <v>0.44690934073448402</v>
      </c>
      <c r="AY9" s="17">
        <v>0.61313788790707902</v>
      </c>
    </row>
    <row r="10" spans="2:51" ht="58" x14ac:dyDescent="0.35">
      <c r="B10" s="18" t="s">
        <v>574</v>
      </c>
      <c r="C10" s="17">
        <v>0.43037302848547998</v>
      </c>
      <c r="D10" s="17">
        <v>0.43768955020147199</v>
      </c>
      <c r="E10" s="17">
        <v>0.42329266307249502</v>
      </c>
      <c r="F10" s="17"/>
      <c r="G10" s="17">
        <v>0.35829601896196001</v>
      </c>
      <c r="H10" s="17">
        <v>0.36208716132964203</v>
      </c>
      <c r="I10" s="17">
        <v>0.36174809746853098</v>
      </c>
      <c r="J10" s="17">
        <v>0.50437557403490196</v>
      </c>
      <c r="K10" s="17">
        <v>0.50453587419697099</v>
      </c>
      <c r="L10" s="17">
        <v>0.47586742327377002</v>
      </c>
      <c r="M10" s="17"/>
      <c r="N10" s="17">
        <v>0.45449474717291799</v>
      </c>
      <c r="O10" s="17">
        <v>0.44965898391824899</v>
      </c>
      <c r="P10" s="17">
        <v>0.40104344724465202</v>
      </c>
      <c r="Q10" s="17">
        <v>0.40653069328073899</v>
      </c>
      <c r="R10" s="17"/>
      <c r="S10" s="17">
        <v>0.34313041577825698</v>
      </c>
      <c r="T10" s="17">
        <v>0.49179877234393599</v>
      </c>
      <c r="U10" s="17">
        <v>0.41814980329983997</v>
      </c>
      <c r="V10" s="17">
        <v>0.39376486007697498</v>
      </c>
      <c r="W10" s="17">
        <v>0.40403684627968001</v>
      </c>
      <c r="X10" s="17">
        <v>0.38909989757996799</v>
      </c>
      <c r="Y10" s="17">
        <v>0.55802149124421097</v>
      </c>
      <c r="Z10" s="17">
        <v>0.5254720080659</v>
      </c>
      <c r="AA10" s="17">
        <v>0.32776917628937602</v>
      </c>
      <c r="AB10" s="17">
        <v>0.53206280577798704</v>
      </c>
      <c r="AC10" s="17">
        <v>0.43535749912504301</v>
      </c>
      <c r="AD10" s="17">
        <v>0.53011458126962097</v>
      </c>
      <c r="AE10" s="17"/>
      <c r="AF10" s="17">
        <v>0.46424107173048601</v>
      </c>
      <c r="AG10" s="17">
        <v>0.44522495921827598</v>
      </c>
      <c r="AH10" s="17">
        <v>0.364206473259098</v>
      </c>
      <c r="AI10" s="17"/>
      <c r="AJ10" s="17">
        <v>0.512216474905552</v>
      </c>
      <c r="AK10" s="17">
        <v>0.398510917082881</v>
      </c>
      <c r="AL10" s="17">
        <v>0.459073961773239</v>
      </c>
      <c r="AM10" s="17">
        <v>0.497666699846531</v>
      </c>
      <c r="AN10" s="17">
        <v>0.344276579188175</v>
      </c>
      <c r="AO10" s="17"/>
      <c r="AP10" s="17">
        <v>0.52891221195252902</v>
      </c>
      <c r="AQ10" s="17">
        <v>0.37626675781552299</v>
      </c>
      <c r="AR10" s="17">
        <v>0.48178755367759701</v>
      </c>
      <c r="AS10" s="17"/>
      <c r="AT10" s="17">
        <v>0.48896171621425</v>
      </c>
      <c r="AU10" s="17">
        <v>0.49274783563756802</v>
      </c>
      <c r="AV10" s="17">
        <v>0.32697239295182201</v>
      </c>
      <c r="AW10" s="17">
        <v>0.48810416349645502</v>
      </c>
      <c r="AX10" s="17">
        <v>0.30910848488072901</v>
      </c>
      <c r="AY10" s="17">
        <v>0.17348298962666001</v>
      </c>
    </row>
    <row r="11" spans="2:51" ht="43.5" x14ac:dyDescent="0.35">
      <c r="B11" s="18" t="s">
        <v>575</v>
      </c>
      <c r="C11" s="17">
        <v>0.18451888032195601</v>
      </c>
      <c r="D11" s="17">
        <v>0.203413140921479</v>
      </c>
      <c r="E11" s="17">
        <v>0.16623447217752901</v>
      </c>
      <c r="F11" s="17"/>
      <c r="G11" s="17">
        <v>0.13182125158380301</v>
      </c>
      <c r="H11" s="17">
        <v>0.17157485187229499</v>
      </c>
      <c r="I11" s="17">
        <v>0.178337951929192</v>
      </c>
      <c r="J11" s="17">
        <v>0.181960015578538</v>
      </c>
      <c r="K11" s="17">
        <v>0.16843215345568699</v>
      </c>
      <c r="L11" s="17">
        <v>0.244581059734224</v>
      </c>
      <c r="M11" s="17"/>
      <c r="N11" s="17">
        <v>0.178890789411144</v>
      </c>
      <c r="O11" s="17">
        <v>0.161993309829532</v>
      </c>
      <c r="P11" s="17">
        <v>0.23150823939874701</v>
      </c>
      <c r="Q11" s="17">
        <v>0.17999774871541799</v>
      </c>
      <c r="R11" s="17"/>
      <c r="S11" s="17">
        <v>0.21591380606803401</v>
      </c>
      <c r="T11" s="17">
        <v>0.15504991872073501</v>
      </c>
      <c r="U11" s="17">
        <v>0.21202778579770801</v>
      </c>
      <c r="V11" s="17">
        <v>0.25452196404233801</v>
      </c>
      <c r="W11" s="17">
        <v>0.17327478314551401</v>
      </c>
      <c r="X11" s="17">
        <v>0.27692137170866798</v>
      </c>
      <c r="Y11" s="17">
        <v>0.13767932833263</v>
      </c>
      <c r="Z11" s="17">
        <v>0.18821637730746801</v>
      </c>
      <c r="AA11" s="17">
        <v>0.144596211531344</v>
      </c>
      <c r="AB11" s="17">
        <v>0.14740739219006499</v>
      </c>
      <c r="AC11" s="17">
        <v>0.11598454352663801</v>
      </c>
      <c r="AD11" s="17">
        <v>0.15605167453067301</v>
      </c>
      <c r="AE11" s="17"/>
      <c r="AF11" s="17">
        <v>0.20982768173888799</v>
      </c>
      <c r="AG11" s="17">
        <v>0.175257539474829</v>
      </c>
      <c r="AH11" s="17">
        <v>0.19568508066273799</v>
      </c>
      <c r="AI11" s="17"/>
      <c r="AJ11" s="17">
        <v>0.19484262845654901</v>
      </c>
      <c r="AK11" s="17">
        <v>0.195828802332457</v>
      </c>
      <c r="AL11" s="17">
        <v>0.14857535278494999</v>
      </c>
      <c r="AM11" s="17">
        <v>0</v>
      </c>
      <c r="AN11" s="17">
        <v>0.18957351401976499</v>
      </c>
      <c r="AO11" s="17"/>
      <c r="AP11" s="17">
        <v>0.16896904406153401</v>
      </c>
      <c r="AQ11" s="17">
        <v>0.17608966795700301</v>
      </c>
      <c r="AR11" s="17">
        <v>0.17140640207624699</v>
      </c>
      <c r="AS11" s="17"/>
      <c r="AT11" s="17">
        <v>0.19804688826785799</v>
      </c>
      <c r="AU11" s="17">
        <v>0.180826126240757</v>
      </c>
      <c r="AV11" s="17">
        <v>0.24055058483261799</v>
      </c>
      <c r="AW11" s="17">
        <v>0.129210715339621</v>
      </c>
      <c r="AX11" s="17">
        <v>0.197517917362244</v>
      </c>
      <c r="AY11" s="17">
        <v>0.13268298732417899</v>
      </c>
    </row>
    <row r="12" spans="2:51" ht="58" x14ac:dyDescent="0.35">
      <c r="B12" s="18" t="s">
        <v>576</v>
      </c>
      <c r="C12" s="17">
        <v>2.20516882475543E-2</v>
      </c>
      <c r="D12" s="17">
        <v>2.0721401256971798E-2</v>
      </c>
      <c r="E12" s="17">
        <v>2.33390373955621E-2</v>
      </c>
      <c r="F12" s="17"/>
      <c r="G12" s="17">
        <v>5.4142461827536903E-2</v>
      </c>
      <c r="H12" s="17">
        <v>2.69058216290365E-2</v>
      </c>
      <c r="I12" s="17">
        <v>3.4829463427732299E-2</v>
      </c>
      <c r="J12" s="17">
        <v>0</v>
      </c>
      <c r="K12" s="17">
        <v>2.3601132606459001E-2</v>
      </c>
      <c r="L12" s="17">
        <v>6.2073360361859301E-3</v>
      </c>
      <c r="M12" s="17"/>
      <c r="N12" s="17">
        <v>1.96557430517517E-2</v>
      </c>
      <c r="O12" s="17">
        <v>2.3306088213316201E-2</v>
      </c>
      <c r="P12" s="17">
        <v>2.1758958886743202E-2</v>
      </c>
      <c r="Q12" s="17">
        <v>2.41259667736804E-2</v>
      </c>
      <c r="R12" s="17"/>
      <c r="S12" s="17">
        <v>3.8236275742634003E-2</v>
      </c>
      <c r="T12" s="17">
        <v>2.4169355030450802E-2</v>
      </c>
      <c r="U12" s="17">
        <v>0</v>
      </c>
      <c r="V12" s="17">
        <v>0</v>
      </c>
      <c r="W12" s="17">
        <v>3.4247013789107099E-2</v>
      </c>
      <c r="X12" s="17">
        <v>2.2080638798746499E-2</v>
      </c>
      <c r="Y12" s="17">
        <v>1.8021644501222699E-2</v>
      </c>
      <c r="Z12" s="17">
        <v>0</v>
      </c>
      <c r="AA12" s="17">
        <v>2.34421243936908E-2</v>
      </c>
      <c r="AB12" s="17">
        <v>2.3725604480121301E-2</v>
      </c>
      <c r="AC12" s="17">
        <v>6.0954373706471901E-2</v>
      </c>
      <c r="AD12" s="17">
        <v>0</v>
      </c>
      <c r="AE12" s="17"/>
      <c r="AF12" s="17">
        <v>1.01930402121724E-2</v>
      </c>
      <c r="AG12" s="17">
        <v>2.35817947497707E-2</v>
      </c>
      <c r="AH12" s="17">
        <v>9.9787124509030205E-3</v>
      </c>
      <c r="AI12" s="17"/>
      <c r="AJ12" s="17">
        <v>4.6168913716794699E-3</v>
      </c>
      <c r="AK12" s="17">
        <v>3.8040048774122801E-2</v>
      </c>
      <c r="AL12" s="17">
        <v>1.8191688851156601E-2</v>
      </c>
      <c r="AM12" s="17">
        <v>0</v>
      </c>
      <c r="AN12" s="17">
        <v>3.20391373253252E-2</v>
      </c>
      <c r="AO12" s="17"/>
      <c r="AP12" s="17">
        <v>7.9138385528534898E-3</v>
      </c>
      <c r="AQ12" s="17">
        <v>2.60350185745384E-2</v>
      </c>
      <c r="AR12" s="17">
        <v>2.8659979545014799E-2</v>
      </c>
      <c r="AS12" s="17"/>
      <c r="AT12" s="17">
        <v>8.5838448177742808E-3</v>
      </c>
      <c r="AU12" s="17">
        <v>1.48379604158478E-2</v>
      </c>
      <c r="AV12" s="17">
        <v>6.8229150035784697E-2</v>
      </c>
      <c r="AW12" s="17">
        <v>1.45545883684926E-2</v>
      </c>
      <c r="AX12" s="17">
        <v>3.9550877381467203E-2</v>
      </c>
      <c r="AY12" s="17">
        <v>4.1470942040930103E-2</v>
      </c>
    </row>
    <row r="13" spans="2:51" ht="43.5" x14ac:dyDescent="0.35">
      <c r="B13" s="18" t="s">
        <v>577</v>
      </c>
      <c r="C13" s="19">
        <v>1.6061177718199902E-2</v>
      </c>
      <c r="D13" s="19">
        <v>1.2413411977394401E-2</v>
      </c>
      <c r="E13" s="19">
        <v>1.95912040597351E-2</v>
      </c>
      <c r="F13" s="19"/>
      <c r="G13" s="19">
        <v>9.9375062360576704E-3</v>
      </c>
      <c r="H13" s="19">
        <v>2.3797361291744E-2</v>
      </c>
      <c r="I13" s="19">
        <v>1.0233179728311099E-2</v>
      </c>
      <c r="J13" s="19">
        <v>2.3204781057997E-2</v>
      </c>
      <c r="K13" s="19">
        <v>0</v>
      </c>
      <c r="L13" s="19">
        <v>2.0257911948664001E-2</v>
      </c>
      <c r="M13" s="19"/>
      <c r="N13" s="19">
        <v>0</v>
      </c>
      <c r="O13" s="19">
        <v>7.9876642485345404E-3</v>
      </c>
      <c r="P13" s="19">
        <v>2.0642250039188199E-2</v>
      </c>
      <c r="Q13" s="19">
        <v>4.04443429903934E-2</v>
      </c>
      <c r="R13" s="19"/>
      <c r="S13" s="19">
        <v>1.0048822395374499E-2</v>
      </c>
      <c r="T13" s="19">
        <v>0</v>
      </c>
      <c r="U13" s="19">
        <v>1.8827219389424499E-2</v>
      </c>
      <c r="V13" s="19">
        <v>1.38940657168495E-2</v>
      </c>
      <c r="W13" s="19">
        <v>1.68760005631922E-2</v>
      </c>
      <c r="X13" s="19">
        <v>0</v>
      </c>
      <c r="Y13" s="19">
        <v>1.8933333026744999E-2</v>
      </c>
      <c r="Z13" s="19">
        <v>0</v>
      </c>
      <c r="AA13" s="19">
        <v>2.46965129284085E-2</v>
      </c>
      <c r="AB13" s="19">
        <v>1.86901300498859E-2</v>
      </c>
      <c r="AC13" s="19">
        <v>8.7166278869268796E-2</v>
      </c>
      <c r="AD13" s="19">
        <v>0</v>
      </c>
      <c r="AE13" s="19"/>
      <c r="AF13" s="19">
        <v>1.8512180710529E-2</v>
      </c>
      <c r="AG13" s="19">
        <v>1.05549948114149E-2</v>
      </c>
      <c r="AH13" s="19">
        <v>3.8377136495043901E-2</v>
      </c>
      <c r="AI13" s="19"/>
      <c r="AJ13" s="19">
        <v>1.30451729918389E-2</v>
      </c>
      <c r="AK13" s="19">
        <v>1.09289864332909E-2</v>
      </c>
      <c r="AL13" s="19">
        <v>0</v>
      </c>
      <c r="AM13" s="19">
        <v>0.19849679005835699</v>
      </c>
      <c r="AN13" s="19">
        <v>0</v>
      </c>
      <c r="AO13" s="19"/>
      <c r="AP13" s="19">
        <v>1.4158223903476101E-2</v>
      </c>
      <c r="AQ13" s="19">
        <v>9.9049939602840597E-3</v>
      </c>
      <c r="AR13" s="19">
        <v>2.2898609511259899E-2</v>
      </c>
      <c r="AS13" s="19"/>
      <c r="AT13" s="19">
        <v>1.226683397558E-2</v>
      </c>
      <c r="AU13" s="19">
        <v>9.7571472797775699E-3</v>
      </c>
      <c r="AV13" s="19">
        <v>5.6022590963575897E-2</v>
      </c>
      <c r="AW13" s="19">
        <v>3.1636095797961901E-2</v>
      </c>
      <c r="AX13" s="19">
        <v>6.9133796410755797E-3</v>
      </c>
      <c r="AY13" s="19">
        <v>3.9225193101151801E-2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AY18"/>
  <sheetViews>
    <sheetView showGridLines="0" workbookViewId="0">
      <pane xSplit="2" topLeftCell="C1" activePane="topRight" state="frozen"/>
      <selection activeCell="B19" sqref="B19"/>
      <selection pane="topRight" activeCell="I7" sqref="I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649</v>
      </c>
      <c r="D7" s="10">
        <v>305</v>
      </c>
      <c r="E7" s="10">
        <v>344</v>
      </c>
      <c r="F7" s="10"/>
      <c r="G7" s="10">
        <v>93</v>
      </c>
      <c r="H7" s="10">
        <v>103</v>
      </c>
      <c r="I7" s="10">
        <v>88</v>
      </c>
      <c r="J7" s="10">
        <v>126</v>
      </c>
      <c r="K7" s="10">
        <v>86</v>
      </c>
      <c r="L7" s="10">
        <v>153</v>
      </c>
      <c r="M7" s="10"/>
      <c r="N7" s="10">
        <v>168</v>
      </c>
      <c r="O7" s="10">
        <v>179</v>
      </c>
      <c r="P7" s="10">
        <v>140</v>
      </c>
      <c r="Q7" s="10">
        <v>159</v>
      </c>
      <c r="R7" s="10"/>
      <c r="S7" s="10">
        <v>90</v>
      </c>
      <c r="T7" s="10">
        <v>80</v>
      </c>
      <c r="U7" s="10">
        <v>50</v>
      </c>
      <c r="V7" s="10">
        <v>71</v>
      </c>
      <c r="W7" s="10">
        <v>57</v>
      </c>
      <c r="X7" s="10">
        <v>44</v>
      </c>
      <c r="Y7" s="10">
        <v>53</v>
      </c>
      <c r="Z7" s="10">
        <v>31</v>
      </c>
      <c r="AA7" s="10">
        <v>78</v>
      </c>
      <c r="AB7" s="10">
        <v>50</v>
      </c>
      <c r="AC7" s="10">
        <v>31</v>
      </c>
      <c r="AD7" s="10">
        <v>14</v>
      </c>
      <c r="AE7" s="10"/>
      <c r="AF7" s="10">
        <v>240</v>
      </c>
      <c r="AG7" s="10">
        <v>258</v>
      </c>
      <c r="AH7" s="10">
        <v>86</v>
      </c>
      <c r="AI7" s="10"/>
      <c r="AJ7" s="10">
        <v>231</v>
      </c>
      <c r="AK7" s="10">
        <v>167</v>
      </c>
      <c r="AL7" s="10">
        <v>55</v>
      </c>
      <c r="AM7" s="10">
        <v>12</v>
      </c>
      <c r="AN7" s="10">
        <v>87</v>
      </c>
      <c r="AO7" s="10"/>
      <c r="AP7" s="10">
        <v>133</v>
      </c>
      <c r="AQ7" s="10">
        <v>237</v>
      </c>
      <c r="AR7" s="10">
        <v>41</v>
      </c>
      <c r="AS7" s="10"/>
      <c r="AT7" s="10">
        <v>234</v>
      </c>
      <c r="AU7" s="10">
        <v>147</v>
      </c>
      <c r="AV7" s="10">
        <v>44</v>
      </c>
      <c r="AW7" s="10">
        <v>61</v>
      </c>
      <c r="AX7" s="10">
        <v>129</v>
      </c>
      <c r="AY7" s="10">
        <v>22</v>
      </c>
    </row>
    <row r="8" spans="2:51" ht="30" customHeight="1" x14ac:dyDescent="0.35">
      <c r="B8" s="11" t="s">
        <v>19</v>
      </c>
      <c r="C8" s="11">
        <v>651</v>
      </c>
      <c r="D8" s="11">
        <v>320</v>
      </c>
      <c r="E8" s="11">
        <v>331</v>
      </c>
      <c r="F8" s="11"/>
      <c r="G8" s="11">
        <v>95</v>
      </c>
      <c r="H8" s="11">
        <v>122</v>
      </c>
      <c r="I8" s="11">
        <v>90</v>
      </c>
      <c r="J8" s="11">
        <v>118</v>
      </c>
      <c r="K8" s="11">
        <v>80</v>
      </c>
      <c r="L8" s="11">
        <v>145</v>
      </c>
      <c r="M8" s="11"/>
      <c r="N8" s="11">
        <v>181</v>
      </c>
      <c r="O8" s="11">
        <v>178</v>
      </c>
      <c r="P8" s="11">
        <v>134</v>
      </c>
      <c r="Q8" s="11">
        <v>155</v>
      </c>
      <c r="R8" s="11"/>
      <c r="S8" s="11">
        <v>92</v>
      </c>
      <c r="T8" s="11">
        <v>80</v>
      </c>
      <c r="U8" s="11">
        <v>51</v>
      </c>
      <c r="V8" s="11">
        <v>66</v>
      </c>
      <c r="W8" s="11">
        <v>55</v>
      </c>
      <c r="X8" s="11">
        <v>46</v>
      </c>
      <c r="Y8" s="11">
        <v>50</v>
      </c>
      <c r="Z8" s="11">
        <v>29</v>
      </c>
      <c r="AA8" s="11">
        <v>74</v>
      </c>
      <c r="AB8" s="11">
        <v>58</v>
      </c>
      <c r="AC8" s="11">
        <v>33</v>
      </c>
      <c r="AD8" s="11">
        <v>19</v>
      </c>
      <c r="AE8" s="11"/>
      <c r="AF8" s="11">
        <v>234</v>
      </c>
      <c r="AG8" s="11">
        <v>264</v>
      </c>
      <c r="AH8" s="11">
        <v>87</v>
      </c>
      <c r="AI8" s="11"/>
      <c r="AJ8" s="11">
        <v>225</v>
      </c>
      <c r="AK8" s="11">
        <v>168</v>
      </c>
      <c r="AL8" s="11">
        <v>56</v>
      </c>
      <c r="AM8" s="11">
        <v>12</v>
      </c>
      <c r="AN8" s="11">
        <v>87</v>
      </c>
      <c r="AO8" s="11"/>
      <c r="AP8" s="11">
        <v>131</v>
      </c>
      <c r="AQ8" s="11">
        <v>242</v>
      </c>
      <c r="AR8" s="11">
        <v>40</v>
      </c>
      <c r="AS8" s="11"/>
      <c r="AT8" s="11">
        <v>226</v>
      </c>
      <c r="AU8" s="11">
        <v>152</v>
      </c>
      <c r="AV8" s="11">
        <v>45</v>
      </c>
      <c r="AW8" s="11">
        <v>59</v>
      </c>
      <c r="AX8" s="11">
        <v>134</v>
      </c>
      <c r="AY8" s="11">
        <v>23</v>
      </c>
    </row>
    <row r="9" spans="2:51" ht="43.5" x14ac:dyDescent="0.35">
      <c r="B9" s="18" t="s">
        <v>573</v>
      </c>
      <c r="C9" s="17">
        <v>6.2550652940892501E-2</v>
      </c>
      <c r="D9" s="17">
        <v>6.8613078762273697E-2</v>
      </c>
      <c r="E9" s="17">
        <v>5.66839048096505E-2</v>
      </c>
      <c r="F9" s="17"/>
      <c r="G9" s="17">
        <v>9.5493096253459406E-2</v>
      </c>
      <c r="H9" s="17">
        <v>7.3404074229831903E-2</v>
      </c>
      <c r="I9" s="17">
        <v>5.9351195000200599E-2</v>
      </c>
      <c r="J9" s="17">
        <v>9.2135465280011805E-2</v>
      </c>
      <c r="K9" s="17">
        <v>4.5413535358902003E-2</v>
      </c>
      <c r="L9" s="17">
        <v>1.93191503367094E-2</v>
      </c>
      <c r="M9" s="17"/>
      <c r="N9" s="17">
        <v>8.0556980242336998E-2</v>
      </c>
      <c r="O9" s="17">
        <v>3.5568848547418701E-2</v>
      </c>
      <c r="P9" s="17">
        <v>7.7718399808938493E-2</v>
      </c>
      <c r="Q9" s="17">
        <v>6.0558198684479203E-2</v>
      </c>
      <c r="R9" s="17"/>
      <c r="S9" s="17">
        <v>4.9267182096490302E-2</v>
      </c>
      <c r="T9" s="17">
        <v>3.3566990794142597E-2</v>
      </c>
      <c r="U9" s="17">
        <v>1.8357445929340799E-2</v>
      </c>
      <c r="V9" s="17">
        <v>7.4456830987736894E-2</v>
      </c>
      <c r="W9" s="17">
        <v>9.5665849430410801E-2</v>
      </c>
      <c r="X9" s="17">
        <v>0.138375312188566</v>
      </c>
      <c r="Y9" s="17">
        <v>9.2382960736156997E-2</v>
      </c>
      <c r="Z9" s="17">
        <v>0.105204868166605</v>
      </c>
      <c r="AA9" s="17">
        <v>8.4720029783795295E-2</v>
      </c>
      <c r="AB9" s="17">
        <v>2.1314045518881199E-2</v>
      </c>
      <c r="AC9" s="17">
        <v>2.9690139532793501E-2</v>
      </c>
      <c r="AD9" s="17">
        <v>0</v>
      </c>
      <c r="AE9" s="17"/>
      <c r="AF9" s="17">
        <v>6.01318790990149E-2</v>
      </c>
      <c r="AG9" s="17">
        <v>5.2980964868557703E-2</v>
      </c>
      <c r="AH9" s="17">
        <v>9.8721415372723595E-2</v>
      </c>
      <c r="AI9" s="17"/>
      <c r="AJ9" s="17">
        <v>4.5347116580233701E-2</v>
      </c>
      <c r="AK9" s="17">
        <v>7.0276154268798893E-2</v>
      </c>
      <c r="AL9" s="17">
        <v>5.9390953206030897E-2</v>
      </c>
      <c r="AM9" s="17">
        <v>0.14734540508742699</v>
      </c>
      <c r="AN9" s="17">
        <v>6.8411773200190998E-2</v>
      </c>
      <c r="AO9" s="17"/>
      <c r="AP9" s="17">
        <v>5.1146083568687599E-2</v>
      </c>
      <c r="AQ9" s="17">
        <v>8.3869299178826504E-2</v>
      </c>
      <c r="AR9" s="17">
        <v>6.9588752181980101E-2</v>
      </c>
      <c r="AS9" s="17"/>
      <c r="AT9" s="17">
        <v>4.2659276412505998E-2</v>
      </c>
      <c r="AU9" s="17">
        <v>0.10012194592038801</v>
      </c>
      <c r="AV9" s="17">
        <v>1.9702983945803599E-2</v>
      </c>
      <c r="AW9" s="17">
        <v>6.0460237554049598E-2</v>
      </c>
      <c r="AX9" s="17">
        <v>5.3457207198220003E-2</v>
      </c>
      <c r="AY9" s="17">
        <v>4.0972562839097303E-2</v>
      </c>
    </row>
    <row r="10" spans="2:51" ht="58" x14ac:dyDescent="0.35">
      <c r="B10" s="18" t="s">
        <v>574</v>
      </c>
      <c r="C10" s="17">
        <v>0.21775640572063501</v>
      </c>
      <c r="D10" s="17">
        <v>0.21188905013325099</v>
      </c>
      <c r="E10" s="17">
        <v>0.223434379924659</v>
      </c>
      <c r="F10" s="17"/>
      <c r="G10" s="17">
        <v>0.249163185785722</v>
      </c>
      <c r="H10" s="17">
        <v>0.33447548111643399</v>
      </c>
      <c r="I10" s="17">
        <v>0.20695519945464799</v>
      </c>
      <c r="J10" s="17">
        <v>0.17085853122257999</v>
      </c>
      <c r="K10" s="17">
        <v>0.279205808423378</v>
      </c>
      <c r="L10" s="17">
        <v>0.110428307468267</v>
      </c>
      <c r="M10" s="17"/>
      <c r="N10" s="17">
        <v>0.24752128801488801</v>
      </c>
      <c r="O10" s="17">
        <v>0.231212321996245</v>
      </c>
      <c r="P10" s="17">
        <v>0.146916626909086</v>
      </c>
      <c r="Q10" s="17">
        <v>0.233453844670859</v>
      </c>
      <c r="R10" s="17"/>
      <c r="S10" s="17">
        <v>0.27083698179235499</v>
      </c>
      <c r="T10" s="17">
        <v>0.16421767507177301</v>
      </c>
      <c r="U10" s="17">
        <v>0.18688501416974701</v>
      </c>
      <c r="V10" s="17">
        <v>0.193410916102491</v>
      </c>
      <c r="W10" s="17">
        <v>0.16064655336907699</v>
      </c>
      <c r="X10" s="17">
        <v>0.24847195648093801</v>
      </c>
      <c r="Y10" s="17">
        <v>0.15378000140140599</v>
      </c>
      <c r="Z10" s="17">
        <v>0.15278879826684799</v>
      </c>
      <c r="AA10" s="17">
        <v>0.28249352943201</v>
      </c>
      <c r="AB10" s="17">
        <v>0.30860779683314399</v>
      </c>
      <c r="AC10" s="17">
        <v>0.21906521339430099</v>
      </c>
      <c r="AD10" s="17">
        <v>0.18272468167685799</v>
      </c>
      <c r="AE10" s="17"/>
      <c r="AF10" s="17">
        <v>0.170165138077505</v>
      </c>
      <c r="AG10" s="17">
        <v>0.23615901982745699</v>
      </c>
      <c r="AH10" s="17">
        <v>0.23736097089677999</v>
      </c>
      <c r="AI10" s="17"/>
      <c r="AJ10" s="17">
        <v>0.239069836721857</v>
      </c>
      <c r="AK10" s="17">
        <v>0.219233123666047</v>
      </c>
      <c r="AL10" s="17">
        <v>0.21643751935657499</v>
      </c>
      <c r="AM10" s="17">
        <v>0</v>
      </c>
      <c r="AN10" s="17">
        <v>0.16886900405822799</v>
      </c>
      <c r="AO10" s="17"/>
      <c r="AP10" s="17">
        <v>0.243543414694633</v>
      </c>
      <c r="AQ10" s="17">
        <v>0.20783179573590099</v>
      </c>
      <c r="AR10" s="17">
        <v>0.200664208237879</v>
      </c>
      <c r="AS10" s="17"/>
      <c r="AT10" s="17">
        <v>0.17577335836885</v>
      </c>
      <c r="AU10" s="17">
        <v>0.20216792743200501</v>
      </c>
      <c r="AV10" s="17">
        <v>0.220790134350378</v>
      </c>
      <c r="AW10" s="17">
        <v>0.24226522962865901</v>
      </c>
      <c r="AX10" s="17">
        <v>0.29910613283843701</v>
      </c>
      <c r="AY10" s="17">
        <v>0.30600105297011998</v>
      </c>
    </row>
    <row r="11" spans="2:51" ht="43.5" x14ac:dyDescent="0.35">
      <c r="B11" s="18" t="s">
        <v>575</v>
      </c>
      <c r="C11" s="17">
        <v>0.62887509638111305</v>
      </c>
      <c r="D11" s="17">
        <v>0.60872866744603604</v>
      </c>
      <c r="E11" s="17">
        <v>0.64837125646429505</v>
      </c>
      <c r="F11" s="17"/>
      <c r="G11" s="17">
        <v>0.57075668518100697</v>
      </c>
      <c r="H11" s="17">
        <v>0.477516158323672</v>
      </c>
      <c r="I11" s="17">
        <v>0.65453804209854205</v>
      </c>
      <c r="J11" s="17">
        <v>0.66399699257006695</v>
      </c>
      <c r="K11" s="17">
        <v>0.59575310336667098</v>
      </c>
      <c r="L11" s="17">
        <v>0.76737365384662504</v>
      </c>
      <c r="M11" s="17"/>
      <c r="N11" s="17">
        <v>0.60763368039424204</v>
      </c>
      <c r="O11" s="17">
        <v>0.62990059299660095</v>
      </c>
      <c r="P11" s="17">
        <v>0.69342487286497301</v>
      </c>
      <c r="Q11" s="17">
        <v>0.58890276346622095</v>
      </c>
      <c r="R11" s="17"/>
      <c r="S11" s="17">
        <v>0.57386804780601297</v>
      </c>
      <c r="T11" s="17">
        <v>0.69502222620109599</v>
      </c>
      <c r="U11" s="17">
        <v>0.69637029179537202</v>
      </c>
      <c r="V11" s="17">
        <v>0.638533174987723</v>
      </c>
      <c r="W11" s="17">
        <v>0.63959163938177499</v>
      </c>
      <c r="X11" s="17">
        <v>0.56919980005795501</v>
      </c>
      <c r="Y11" s="17">
        <v>0.65911408560412099</v>
      </c>
      <c r="Z11" s="17">
        <v>0.61858108727274397</v>
      </c>
      <c r="AA11" s="17">
        <v>0.56695538292194203</v>
      </c>
      <c r="AB11" s="17">
        <v>0.58946436436303495</v>
      </c>
      <c r="AC11" s="17">
        <v>0.66594546101784502</v>
      </c>
      <c r="AD11" s="17">
        <v>0.74738401647115804</v>
      </c>
      <c r="AE11" s="17"/>
      <c r="AF11" s="17">
        <v>0.66470295724654704</v>
      </c>
      <c r="AG11" s="17">
        <v>0.60914468530208798</v>
      </c>
      <c r="AH11" s="17">
        <v>0.63048364517664901</v>
      </c>
      <c r="AI11" s="17"/>
      <c r="AJ11" s="17">
        <v>0.63428502333654702</v>
      </c>
      <c r="AK11" s="17">
        <v>0.59258071866857398</v>
      </c>
      <c r="AL11" s="17">
        <v>0.65689897114992202</v>
      </c>
      <c r="AM11" s="17">
        <v>0.57832202085976603</v>
      </c>
      <c r="AN11" s="17">
        <v>0.69497227044347898</v>
      </c>
      <c r="AO11" s="17"/>
      <c r="AP11" s="17">
        <v>0.61774051130889496</v>
      </c>
      <c r="AQ11" s="17">
        <v>0.62334352387052305</v>
      </c>
      <c r="AR11" s="17">
        <v>0.63393692203006502</v>
      </c>
      <c r="AS11" s="17"/>
      <c r="AT11" s="17">
        <v>0.69936355322397903</v>
      </c>
      <c r="AU11" s="17">
        <v>0.59878600644517799</v>
      </c>
      <c r="AV11" s="17">
        <v>0.59135552988060702</v>
      </c>
      <c r="AW11" s="17">
        <v>0.58482961542357403</v>
      </c>
      <c r="AX11" s="17">
        <v>0.57705760134989503</v>
      </c>
      <c r="AY11" s="17">
        <v>0.61178894700285003</v>
      </c>
    </row>
    <row r="12" spans="2:51" ht="58" x14ac:dyDescent="0.35">
      <c r="B12" s="18" t="s">
        <v>576</v>
      </c>
      <c r="C12" s="17">
        <v>5.2777262320102103E-2</v>
      </c>
      <c r="D12" s="17">
        <v>6.8334058263844297E-2</v>
      </c>
      <c r="E12" s="17">
        <v>3.77225950598159E-2</v>
      </c>
      <c r="F12" s="17"/>
      <c r="G12" s="17">
        <v>8.4587032779811194E-2</v>
      </c>
      <c r="H12" s="17">
        <v>4.0508251038262999E-2</v>
      </c>
      <c r="I12" s="17">
        <v>5.9368148295027998E-2</v>
      </c>
      <c r="J12" s="17">
        <v>4.2330556622118397E-2</v>
      </c>
      <c r="K12" s="17">
        <v>6.86020692207579E-2</v>
      </c>
      <c r="L12" s="17">
        <v>3.7942129761500902E-2</v>
      </c>
      <c r="M12" s="17"/>
      <c r="N12" s="17">
        <v>5.5733681576708403E-2</v>
      </c>
      <c r="O12" s="17">
        <v>6.7420841414252697E-2</v>
      </c>
      <c r="P12" s="17">
        <v>4.1821351922914897E-2</v>
      </c>
      <c r="Q12" s="17">
        <v>4.3137245289696598E-2</v>
      </c>
      <c r="R12" s="17"/>
      <c r="S12" s="17">
        <v>6.6882017112787198E-2</v>
      </c>
      <c r="T12" s="17">
        <v>5.9906864866162403E-2</v>
      </c>
      <c r="U12" s="17">
        <v>6.0398939587653397E-2</v>
      </c>
      <c r="V12" s="17">
        <v>2.6031886400253099E-2</v>
      </c>
      <c r="W12" s="17">
        <v>7.0258771207131407E-2</v>
      </c>
      <c r="X12" s="17">
        <v>0</v>
      </c>
      <c r="Y12" s="17">
        <v>9.4722952258317006E-2</v>
      </c>
      <c r="Z12" s="17">
        <v>6.2572481569149893E-2</v>
      </c>
      <c r="AA12" s="17">
        <v>4.1306899133192798E-2</v>
      </c>
      <c r="AB12" s="17">
        <v>4.3233533185168198E-2</v>
      </c>
      <c r="AC12" s="17">
        <v>4.2649593027530498E-2</v>
      </c>
      <c r="AD12" s="17">
        <v>6.9891301851984403E-2</v>
      </c>
      <c r="AE12" s="17"/>
      <c r="AF12" s="17">
        <v>4.9735406836266399E-2</v>
      </c>
      <c r="AG12" s="17">
        <v>6.6983590639442703E-2</v>
      </c>
      <c r="AH12" s="17">
        <v>1.28991301186732E-2</v>
      </c>
      <c r="AI12" s="17"/>
      <c r="AJ12" s="17">
        <v>4.7326014458312603E-2</v>
      </c>
      <c r="AK12" s="17">
        <v>6.6769173917180999E-2</v>
      </c>
      <c r="AL12" s="17">
        <v>6.7272556287471696E-2</v>
      </c>
      <c r="AM12" s="17">
        <v>0</v>
      </c>
      <c r="AN12" s="17">
        <v>2.48253126666148E-2</v>
      </c>
      <c r="AO12" s="17"/>
      <c r="AP12" s="17">
        <v>3.8095642612379202E-2</v>
      </c>
      <c r="AQ12" s="17">
        <v>5.8614254999262497E-2</v>
      </c>
      <c r="AR12" s="17">
        <v>9.5810117550076804E-2</v>
      </c>
      <c r="AS12" s="17"/>
      <c r="AT12" s="17">
        <v>4.5503246594115802E-2</v>
      </c>
      <c r="AU12" s="17">
        <v>7.8274461154089897E-2</v>
      </c>
      <c r="AV12" s="17">
        <v>9.0346682463957398E-2</v>
      </c>
      <c r="AW12" s="17">
        <v>4.9869391675870699E-2</v>
      </c>
      <c r="AX12" s="17">
        <v>2.4301083608745E-2</v>
      </c>
      <c r="AY12" s="17">
        <v>4.1237437187932102E-2</v>
      </c>
    </row>
    <row r="13" spans="2:51" ht="43.5" x14ac:dyDescent="0.35">
      <c r="B13" s="18" t="s">
        <v>577</v>
      </c>
      <c r="C13" s="19">
        <v>3.8040582637257403E-2</v>
      </c>
      <c r="D13" s="19">
        <v>4.2435145394594899E-2</v>
      </c>
      <c r="E13" s="19">
        <v>3.3787863741579299E-2</v>
      </c>
      <c r="F13" s="19"/>
      <c r="G13" s="19">
        <v>0</v>
      </c>
      <c r="H13" s="19">
        <v>7.4096035291798298E-2</v>
      </c>
      <c r="I13" s="19">
        <v>1.9787415151581701E-2</v>
      </c>
      <c r="J13" s="19">
        <v>3.0678454305222602E-2</v>
      </c>
      <c r="K13" s="19">
        <v>1.1025483630291599E-2</v>
      </c>
      <c r="L13" s="19">
        <v>6.4936758586897195E-2</v>
      </c>
      <c r="M13" s="19"/>
      <c r="N13" s="19">
        <v>8.5543697718251498E-3</v>
      </c>
      <c r="O13" s="19">
        <v>3.5897395045483102E-2</v>
      </c>
      <c r="P13" s="19">
        <v>4.0118748494088197E-2</v>
      </c>
      <c r="Q13" s="19">
        <v>7.3947947888744106E-2</v>
      </c>
      <c r="R13" s="19"/>
      <c r="S13" s="19">
        <v>3.9145771192354503E-2</v>
      </c>
      <c r="T13" s="19">
        <v>4.72862430668258E-2</v>
      </c>
      <c r="U13" s="19">
        <v>3.7988308517886898E-2</v>
      </c>
      <c r="V13" s="19">
        <v>6.7567191521796605E-2</v>
      </c>
      <c r="W13" s="19">
        <v>3.3837186611605702E-2</v>
      </c>
      <c r="X13" s="19">
        <v>4.3952931272540803E-2</v>
      </c>
      <c r="Y13" s="19">
        <v>0</v>
      </c>
      <c r="Z13" s="19">
        <v>6.08527647246528E-2</v>
      </c>
      <c r="AA13" s="19">
        <v>2.4524158729059799E-2</v>
      </c>
      <c r="AB13" s="19">
        <v>3.73802600997718E-2</v>
      </c>
      <c r="AC13" s="19">
        <v>4.2649593027530498E-2</v>
      </c>
      <c r="AD13" s="19">
        <v>0</v>
      </c>
      <c r="AE13" s="19"/>
      <c r="AF13" s="19">
        <v>5.5264618740667501E-2</v>
      </c>
      <c r="AG13" s="19">
        <v>3.4731739362454397E-2</v>
      </c>
      <c r="AH13" s="19">
        <v>2.0534838435173699E-2</v>
      </c>
      <c r="AI13" s="19"/>
      <c r="AJ13" s="19">
        <v>3.39720089030498E-2</v>
      </c>
      <c r="AK13" s="19">
        <v>5.1140829479398603E-2</v>
      </c>
      <c r="AL13" s="19">
        <v>0</v>
      </c>
      <c r="AM13" s="19">
        <v>0.27433257405280798</v>
      </c>
      <c r="AN13" s="19">
        <v>4.2921639631486999E-2</v>
      </c>
      <c r="AO13" s="19"/>
      <c r="AP13" s="19">
        <v>4.9474347815405099E-2</v>
      </c>
      <c r="AQ13" s="19">
        <v>2.6341126215486399E-2</v>
      </c>
      <c r="AR13" s="19">
        <v>0</v>
      </c>
      <c r="AS13" s="19"/>
      <c r="AT13" s="19">
        <v>3.6700565400548502E-2</v>
      </c>
      <c r="AU13" s="19">
        <v>2.0649659048339101E-2</v>
      </c>
      <c r="AV13" s="19">
        <v>7.7804669359253897E-2</v>
      </c>
      <c r="AW13" s="19">
        <v>6.2575525717846095E-2</v>
      </c>
      <c r="AX13" s="19">
        <v>4.6077975004703203E-2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AY18"/>
  <sheetViews>
    <sheetView showGridLines="0" workbookViewId="0">
      <pane xSplit="2" topLeftCell="C1" activePane="topRight" state="frozen"/>
      <selection activeCell="B19" sqref="B19"/>
      <selection pane="topRight" activeCell="D5" sqref="D5:E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579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649</v>
      </c>
      <c r="D7" s="10">
        <v>305</v>
      </c>
      <c r="E7" s="10">
        <v>344</v>
      </c>
      <c r="F7" s="10"/>
      <c r="G7" s="10">
        <v>93</v>
      </c>
      <c r="H7" s="10">
        <v>103</v>
      </c>
      <c r="I7" s="10">
        <v>88</v>
      </c>
      <c r="J7" s="10">
        <v>126</v>
      </c>
      <c r="K7" s="10">
        <v>86</v>
      </c>
      <c r="L7" s="10">
        <v>153</v>
      </c>
      <c r="M7" s="10"/>
      <c r="N7" s="10">
        <v>168</v>
      </c>
      <c r="O7" s="10">
        <v>179</v>
      </c>
      <c r="P7" s="10">
        <v>140</v>
      </c>
      <c r="Q7" s="10">
        <v>159</v>
      </c>
      <c r="R7" s="10"/>
      <c r="S7" s="10">
        <v>90</v>
      </c>
      <c r="T7" s="10">
        <v>80</v>
      </c>
      <c r="U7" s="10">
        <v>50</v>
      </c>
      <c r="V7" s="10">
        <v>71</v>
      </c>
      <c r="W7" s="10">
        <v>57</v>
      </c>
      <c r="X7" s="10">
        <v>44</v>
      </c>
      <c r="Y7" s="10">
        <v>53</v>
      </c>
      <c r="Z7" s="10">
        <v>31</v>
      </c>
      <c r="AA7" s="10">
        <v>78</v>
      </c>
      <c r="AB7" s="10">
        <v>50</v>
      </c>
      <c r="AC7" s="10">
        <v>31</v>
      </c>
      <c r="AD7" s="10">
        <v>14</v>
      </c>
      <c r="AE7" s="10"/>
      <c r="AF7" s="10">
        <v>240</v>
      </c>
      <c r="AG7" s="10">
        <v>258</v>
      </c>
      <c r="AH7" s="10">
        <v>86</v>
      </c>
      <c r="AI7" s="10"/>
      <c r="AJ7" s="10">
        <v>231</v>
      </c>
      <c r="AK7" s="10">
        <v>167</v>
      </c>
      <c r="AL7" s="10">
        <v>55</v>
      </c>
      <c r="AM7" s="10">
        <v>12</v>
      </c>
      <c r="AN7" s="10">
        <v>87</v>
      </c>
      <c r="AO7" s="10"/>
      <c r="AP7" s="10">
        <v>133</v>
      </c>
      <c r="AQ7" s="10">
        <v>237</v>
      </c>
      <c r="AR7" s="10">
        <v>41</v>
      </c>
      <c r="AS7" s="10"/>
      <c r="AT7" s="10">
        <v>234</v>
      </c>
      <c r="AU7" s="10">
        <v>147</v>
      </c>
      <c r="AV7" s="10">
        <v>44</v>
      </c>
      <c r="AW7" s="10">
        <v>61</v>
      </c>
      <c r="AX7" s="10">
        <v>129</v>
      </c>
      <c r="AY7" s="10">
        <v>22</v>
      </c>
    </row>
    <row r="8" spans="2:51" ht="30" customHeight="1" x14ac:dyDescent="0.35">
      <c r="B8" s="11" t="s">
        <v>19</v>
      </c>
      <c r="C8" s="11">
        <v>651</v>
      </c>
      <c r="D8" s="11">
        <v>320</v>
      </c>
      <c r="E8" s="11">
        <v>331</v>
      </c>
      <c r="F8" s="11"/>
      <c r="G8" s="11">
        <v>95</v>
      </c>
      <c r="H8" s="11">
        <v>122</v>
      </c>
      <c r="I8" s="11">
        <v>90</v>
      </c>
      <c r="J8" s="11">
        <v>118</v>
      </c>
      <c r="K8" s="11">
        <v>80</v>
      </c>
      <c r="L8" s="11">
        <v>145</v>
      </c>
      <c r="M8" s="11"/>
      <c r="N8" s="11">
        <v>181</v>
      </c>
      <c r="O8" s="11">
        <v>178</v>
      </c>
      <c r="P8" s="11">
        <v>134</v>
      </c>
      <c r="Q8" s="11">
        <v>155</v>
      </c>
      <c r="R8" s="11"/>
      <c r="S8" s="11">
        <v>92</v>
      </c>
      <c r="T8" s="11">
        <v>80</v>
      </c>
      <c r="U8" s="11">
        <v>51</v>
      </c>
      <c r="V8" s="11">
        <v>66</v>
      </c>
      <c r="W8" s="11">
        <v>55</v>
      </c>
      <c r="X8" s="11">
        <v>46</v>
      </c>
      <c r="Y8" s="11">
        <v>50</v>
      </c>
      <c r="Z8" s="11">
        <v>29</v>
      </c>
      <c r="AA8" s="11">
        <v>74</v>
      </c>
      <c r="AB8" s="11">
        <v>58</v>
      </c>
      <c r="AC8" s="11">
        <v>33</v>
      </c>
      <c r="AD8" s="11">
        <v>19</v>
      </c>
      <c r="AE8" s="11"/>
      <c r="AF8" s="11">
        <v>234</v>
      </c>
      <c r="AG8" s="11">
        <v>264</v>
      </c>
      <c r="AH8" s="11">
        <v>87</v>
      </c>
      <c r="AI8" s="11"/>
      <c r="AJ8" s="11">
        <v>225</v>
      </c>
      <c r="AK8" s="11">
        <v>168</v>
      </c>
      <c r="AL8" s="11">
        <v>56</v>
      </c>
      <c r="AM8" s="11">
        <v>12</v>
      </c>
      <c r="AN8" s="11">
        <v>87</v>
      </c>
      <c r="AO8" s="11"/>
      <c r="AP8" s="11">
        <v>131</v>
      </c>
      <c r="AQ8" s="11">
        <v>242</v>
      </c>
      <c r="AR8" s="11">
        <v>40</v>
      </c>
      <c r="AS8" s="11"/>
      <c r="AT8" s="11">
        <v>226</v>
      </c>
      <c r="AU8" s="11">
        <v>152</v>
      </c>
      <c r="AV8" s="11">
        <v>45</v>
      </c>
      <c r="AW8" s="11">
        <v>59</v>
      </c>
      <c r="AX8" s="11">
        <v>134</v>
      </c>
      <c r="AY8" s="11">
        <v>23</v>
      </c>
    </row>
    <row r="9" spans="2:51" ht="43.5" x14ac:dyDescent="0.35">
      <c r="B9" s="18" t="s">
        <v>573</v>
      </c>
      <c r="C9" s="17">
        <v>0.17310993095496899</v>
      </c>
      <c r="D9" s="17">
        <v>0.17693124524387899</v>
      </c>
      <c r="E9" s="17">
        <v>0.16941195771391501</v>
      </c>
      <c r="F9" s="17"/>
      <c r="G9" s="17">
        <v>0.28012083427078399</v>
      </c>
      <c r="H9" s="17">
        <v>0.20339024574171699</v>
      </c>
      <c r="I9" s="17">
        <v>0.20414967993011601</v>
      </c>
      <c r="J9" s="17">
        <v>0.125395176077122</v>
      </c>
      <c r="K9" s="17">
        <v>0.22993688999561501</v>
      </c>
      <c r="L9" s="17">
        <v>6.6065582201795398E-2</v>
      </c>
      <c r="M9" s="17"/>
      <c r="N9" s="17">
        <v>0.170238936246037</v>
      </c>
      <c r="O9" s="17">
        <v>0.17432551638329399</v>
      </c>
      <c r="P9" s="17">
        <v>0.15242967303761801</v>
      </c>
      <c r="Q9" s="17">
        <v>0.19658076878424599</v>
      </c>
      <c r="R9" s="17"/>
      <c r="S9" s="17">
        <v>0.14526087471267299</v>
      </c>
      <c r="T9" s="17">
        <v>0.161414170679124</v>
      </c>
      <c r="U9" s="17">
        <v>4.1080102163712197E-2</v>
      </c>
      <c r="V9" s="17">
        <v>0.224001604660371</v>
      </c>
      <c r="W9" s="17">
        <v>0.23945349528123699</v>
      </c>
      <c r="X9" s="17">
        <v>0.185135644653348</v>
      </c>
      <c r="Y9" s="17">
        <v>0.17568328943405301</v>
      </c>
      <c r="Z9" s="17">
        <v>0.200812163615638</v>
      </c>
      <c r="AA9" s="17">
        <v>0.219567496804635</v>
      </c>
      <c r="AB9" s="17">
        <v>0.20321279353367899</v>
      </c>
      <c r="AC9" s="17">
        <v>9.4694860896645305E-2</v>
      </c>
      <c r="AD9" s="17">
        <v>0.12736778086886799</v>
      </c>
      <c r="AE9" s="17"/>
      <c r="AF9" s="17">
        <v>0.14651679914978</v>
      </c>
      <c r="AG9" s="17">
        <v>0.152979535947463</v>
      </c>
      <c r="AH9" s="17">
        <v>0.17099467851285</v>
      </c>
      <c r="AI9" s="17"/>
      <c r="AJ9" s="17">
        <v>0.13982230426778799</v>
      </c>
      <c r="AK9" s="17">
        <v>0.18238632324972301</v>
      </c>
      <c r="AL9" s="17">
        <v>0.16088044256162601</v>
      </c>
      <c r="AM9" s="17">
        <v>0.24113648373819499</v>
      </c>
      <c r="AN9" s="17">
        <v>0.17083370121525901</v>
      </c>
      <c r="AO9" s="17"/>
      <c r="AP9" s="17">
        <v>0.13332800473996501</v>
      </c>
      <c r="AQ9" s="17">
        <v>0.19628868695799201</v>
      </c>
      <c r="AR9" s="17">
        <v>0.192117126490017</v>
      </c>
      <c r="AS9" s="17"/>
      <c r="AT9" s="17">
        <v>0.13008496153094001</v>
      </c>
      <c r="AU9" s="17">
        <v>0.151705401035479</v>
      </c>
      <c r="AV9" s="17">
        <v>0.150956408840655</v>
      </c>
      <c r="AW9" s="17">
        <v>0.26015409314950699</v>
      </c>
      <c r="AX9" s="17">
        <v>0.18017853631480801</v>
      </c>
      <c r="AY9" s="17">
        <v>0.37634428245451501</v>
      </c>
    </row>
    <row r="10" spans="2:51" ht="58" x14ac:dyDescent="0.35">
      <c r="B10" s="18" t="s">
        <v>574</v>
      </c>
      <c r="C10" s="17">
        <v>0.36696986214169203</v>
      </c>
      <c r="D10" s="17">
        <v>0.370965575927312</v>
      </c>
      <c r="E10" s="17">
        <v>0.36310311851868698</v>
      </c>
      <c r="F10" s="17"/>
      <c r="G10" s="17">
        <v>0.437793849778985</v>
      </c>
      <c r="H10" s="17">
        <v>0.42147252306439997</v>
      </c>
      <c r="I10" s="17">
        <v>0.32292713381540999</v>
      </c>
      <c r="J10" s="17">
        <v>0.40645566524541599</v>
      </c>
      <c r="K10" s="17">
        <v>0.24554609488202001</v>
      </c>
      <c r="L10" s="17">
        <v>0.337331019293926</v>
      </c>
      <c r="M10" s="17"/>
      <c r="N10" s="17">
        <v>0.39926200153191499</v>
      </c>
      <c r="O10" s="17">
        <v>0.37002112519484298</v>
      </c>
      <c r="P10" s="17">
        <v>0.33915443858758199</v>
      </c>
      <c r="Q10" s="17">
        <v>0.34461210336029702</v>
      </c>
      <c r="R10" s="17"/>
      <c r="S10" s="17">
        <v>0.42405833990562902</v>
      </c>
      <c r="T10" s="17">
        <v>0.34574220261394001</v>
      </c>
      <c r="U10" s="17">
        <v>0.43532073886033801</v>
      </c>
      <c r="V10" s="17">
        <v>0.33256771577862698</v>
      </c>
      <c r="W10" s="17">
        <v>0.31124509865541999</v>
      </c>
      <c r="X10" s="17">
        <v>0.38409347124908</v>
      </c>
      <c r="Y10" s="17">
        <v>0.33355708995422101</v>
      </c>
      <c r="Z10" s="17">
        <v>0.247659758263264</v>
      </c>
      <c r="AA10" s="17">
        <v>0.39282263745998203</v>
      </c>
      <c r="AB10" s="17">
        <v>0.33018433409452003</v>
      </c>
      <c r="AC10" s="17">
        <v>0.35486817679371102</v>
      </c>
      <c r="AD10" s="17">
        <v>0.54351701393401797</v>
      </c>
      <c r="AE10" s="17"/>
      <c r="AF10" s="17">
        <v>0.32303998261872702</v>
      </c>
      <c r="AG10" s="17">
        <v>0.41397417944905801</v>
      </c>
      <c r="AH10" s="17">
        <v>0.35885452301127002</v>
      </c>
      <c r="AI10" s="17"/>
      <c r="AJ10" s="17">
        <v>0.37683036185661201</v>
      </c>
      <c r="AK10" s="17">
        <v>0.37928705908635302</v>
      </c>
      <c r="AL10" s="17">
        <v>0.33114713866272599</v>
      </c>
      <c r="AM10" s="17">
        <v>0.33106793902981102</v>
      </c>
      <c r="AN10" s="17">
        <v>0.36939638082072301</v>
      </c>
      <c r="AO10" s="17"/>
      <c r="AP10" s="17">
        <v>0.37271799967770303</v>
      </c>
      <c r="AQ10" s="17">
        <v>0.42056032877916</v>
      </c>
      <c r="AR10" s="17">
        <v>0.29965550702578803</v>
      </c>
      <c r="AS10" s="17"/>
      <c r="AT10" s="17">
        <v>0.299780323210042</v>
      </c>
      <c r="AU10" s="17">
        <v>0.43219352168306502</v>
      </c>
      <c r="AV10" s="17">
        <v>0.35767372934337899</v>
      </c>
      <c r="AW10" s="17">
        <v>0.31482391253834902</v>
      </c>
      <c r="AX10" s="17">
        <v>0.44609394545459802</v>
      </c>
      <c r="AY10" s="17">
        <v>0.360038092098655</v>
      </c>
    </row>
    <row r="11" spans="2:51" ht="43.5" x14ac:dyDescent="0.35">
      <c r="B11" s="18" t="s">
        <v>575</v>
      </c>
      <c r="C11" s="17">
        <v>0.40252666364740303</v>
      </c>
      <c r="D11" s="17">
        <v>0.394340936600512</v>
      </c>
      <c r="E11" s="17">
        <v>0.41044817894014901</v>
      </c>
      <c r="F11" s="17"/>
      <c r="G11" s="17">
        <v>0.22967886612196101</v>
      </c>
      <c r="H11" s="17">
        <v>0.32264905189347498</v>
      </c>
      <c r="I11" s="17">
        <v>0.38912953048508497</v>
      </c>
      <c r="J11" s="17">
        <v>0.41481407517952701</v>
      </c>
      <c r="K11" s="17">
        <v>0.49027972617173299</v>
      </c>
      <c r="L11" s="17">
        <v>0.532084769020158</v>
      </c>
      <c r="M11" s="17"/>
      <c r="N11" s="17">
        <v>0.386672078373553</v>
      </c>
      <c r="O11" s="17">
        <v>0.404447826432001</v>
      </c>
      <c r="P11" s="17">
        <v>0.42098863045415302</v>
      </c>
      <c r="Q11" s="17">
        <v>0.40330712757052201</v>
      </c>
      <c r="R11" s="17"/>
      <c r="S11" s="17">
        <v>0.346849815357261</v>
      </c>
      <c r="T11" s="17">
        <v>0.43199705253417398</v>
      </c>
      <c r="U11" s="17">
        <v>0.462122016315622</v>
      </c>
      <c r="V11" s="17">
        <v>0.37556677799084898</v>
      </c>
      <c r="W11" s="17">
        <v>0.37609549291232602</v>
      </c>
      <c r="X11" s="17">
        <v>0.38660960650007897</v>
      </c>
      <c r="Y11" s="17">
        <v>0.454498261430481</v>
      </c>
      <c r="Z11" s="17">
        <v>0.490202988468252</v>
      </c>
      <c r="AA11" s="17">
        <v>0.337031186112834</v>
      </c>
      <c r="AB11" s="17">
        <v>0.42418713784179402</v>
      </c>
      <c r="AC11" s="17">
        <v>0.50778736928211299</v>
      </c>
      <c r="AD11" s="17">
        <v>0.32911520519711401</v>
      </c>
      <c r="AE11" s="17"/>
      <c r="AF11" s="17">
        <v>0.46463938139939298</v>
      </c>
      <c r="AG11" s="17">
        <v>0.378904471258457</v>
      </c>
      <c r="AH11" s="17">
        <v>0.43733286383606101</v>
      </c>
      <c r="AI11" s="17"/>
      <c r="AJ11" s="17">
        <v>0.425357381485509</v>
      </c>
      <c r="AK11" s="17">
        <v>0.37504206031890203</v>
      </c>
      <c r="AL11" s="17">
        <v>0.44257065815727997</v>
      </c>
      <c r="AM11" s="17">
        <v>0.15346300317918701</v>
      </c>
      <c r="AN11" s="17">
        <v>0.39212666354032699</v>
      </c>
      <c r="AO11" s="17"/>
      <c r="AP11" s="17">
        <v>0.39998616215775001</v>
      </c>
      <c r="AQ11" s="17">
        <v>0.333084872197219</v>
      </c>
      <c r="AR11" s="17">
        <v>0.41315964717891701</v>
      </c>
      <c r="AS11" s="17"/>
      <c r="AT11" s="17">
        <v>0.51159586545639202</v>
      </c>
      <c r="AU11" s="17">
        <v>0.36881347402507297</v>
      </c>
      <c r="AV11" s="17">
        <v>0.36656223223970602</v>
      </c>
      <c r="AW11" s="17">
        <v>0.392501096430452</v>
      </c>
      <c r="AX11" s="17">
        <v>0.30304244022548199</v>
      </c>
      <c r="AY11" s="17">
        <v>0.26361762544682998</v>
      </c>
    </row>
    <row r="12" spans="2:51" ht="58" x14ac:dyDescent="0.35">
      <c r="B12" s="18" t="s">
        <v>576</v>
      </c>
      <c r="C12" s="17">
        <v>3.5091496099995699E-2</v>
      </c>
      <c r="D12" s="17">
        <v>3.0188900721028901E-2</v>
      </c>
      <c r="E12" s="17">
        <v>3.9835849783689099E-2</v>
      </c>
      <c r="F12" s="17"/>
      <c r="G12" s="17">
        <v>3.0912283281029199E-2</v>
      </c>
      <c r="H12" s="17">
        <v>1.9066476458806301E-2</v>
      </c>
      <c r="I12" s="17">
        <v>7.2667583238023206E-2</v>
      </c>
      <c r="J12" s="17">
        <v>3.02882627574418E-2</v>
      </c>
      <c r="K12" s="17">
        <v>3.4237288950632397E-2</v>
      </c>
      <c r="L12" s="17">
        <v>3.2355475141317397E-2</v>
      </c>
      <c r="M12" s="17"/>
      <c r="N12" s="17">
        <v>3.1118474348054599E-2</v>
      </c>
      <c r="O12" s="17">
        <v>3.5603069860860898E-2</v>
      </c>
      <c r="P12" s="17">
        <v>6.6504261854677393E-2</v>
      </c>
      <c r="Q12" s="17">
        <v>1.26539300249128E-2</v>
      </c>
      <c r="R12" s="17"/>
      <c r="S12" s="17">
        <v>5.4914571103792803E-2</v>
      </c>
      <c r="T12" s="17">
        <v>6.0846574172761098E-2</v>
      </c>
      <c r="U12" s="17">
        <v>4.2649923270903702E-2</v>
      </c>
      <c r="V12" s="17">
        <v>4.1002720343205901E-2</v>
      </c>
      <c r="W12" s="17">
        <v>3.7487325139463103E-2</v>
      </c>
      <c r="X12" s="17">
        <v>2.2080638798746499E-2</v>
      </c>
      <c r="Y12" s="17">
        <v>3.6261359181244499E-2</v>
      </c>
      <c r="Z12" s="17">
        <v>3.1138794726425899E-2</v>
      </c>
      <c r="AA12" s="17">
        <v>1.24650719099773E-2</v>
      </c>
      <c r="AB12" s="17">
        <v>2.3725604480121301E-2</v>
      </c>
      <c r="AC12" s="17">
        <v>0</v>
      </c>
      <c r="AD12" s="17">
        <v>0</v>
      </c>
      <c r="AE12" s="17"/>
      <c r="AF12" s="17">
        <v>2.5873408589167899E-2</v>
      </c>
      <c r="AG12" s="17">
        <v>3.8302586664617902E-2</v>
      </c>
      <c r="AH12" s="17">
        <v>3.2817934639819003E-2</v>
      </c>
      <c r="AI12" s="17"/>
      <c r="AJ12" s="17">
        <v>3.0685823832475301E-2</v>
      </c>
      <c r="AK12" s="17">
        <v>5.0055222583875597E-2</v>
      </c>
      <c r="AL12" s="17">
        <v>6.5401760618368193E-2</v>
      </c>
      <c r="AM12" s="17">
        <v>0</v>
      </c>
      <c r="AN12" s="17">
        <v>3.4227995421605401E-2</v>
      </c>
      <c r="AO12" s="17"/>
      <c r="AP12" s="17">
        <v>6.3245551238861303E-2</v>
      </c>
      <c r="AQ12" s="17">
        <v>3.2422522956731099E-2</v>
      </c>
      <c r="AR12" s="17">
        <v>7.0171098992350203E-2</v>
      </c>
      <c r="AS12" s="17"/>
      <c r="AT12" s="17">
        <v>3.2873435556250899E-2</v>
      </c>
      <c r="AU12" s="17">
        <v>2.5864390871220298E-2</v>
      </c>
      <c r="AV12" s="17">
        <v>2.2926075162252601E-2</v>
      </c>
      <c r="AW12" s="17">
        <v>3.2520897881691997E-2</v>
      </c>
      <c r="AX12" s="17">
        <v>6.3771698364036594E-2</v>
      </c>
      <c r="AY12" s="17">
        <v>0</v>
      </c>
    </row>
    <row r="13" spans="2:51" ht="43.5" x14ac:dyDescent="0.35">
      <c r="B13" s="18" t="s">
        <v>577</v>
      </c>
      <c r="C13" s="19">
        <v>2.23020471559401E-2</v>
      </c>
      <c r="D13" s="19">
        <v>2.7573341507268801E-2</v>
      </c>
      <c r="E13" s="19">
        <v>1.72008950435605E-2</v>
      </c>
      <c r="F13" s="19"/>
      <c r="G13" s="19">
        <v>2.1494166547240699E-2</v>
      </c>
      <c r="H13" s="19">
        <v>3.34217028416018E-2</v>
      </c>
      <c r="I13" s="19">
        <v>1.11260725313664E-2</v>
      </c>
      <c r="J13" s="19">
        <v>2.3046820740492899E-2</v>
      </c>
      <c r="K13" s="19">
        <v>0</v>
      </c>
      <c r="L13" s="19">
        <v>3.2163154342803701E-2</v>
      </c>
      <c r="M13" s="19"/>
      <c r="N13" s="19">
        <v>1.27085095004408E-2</v>
      </c>
      <c r="O13" s="19">
        <v>1.56024621290013E-2</v>
      </c>
      <c r="P13" s="19">
        <v>2.0922996065969601E-2</v>
      </c>
      <c r="Q13" s="19">
        <v>4.2846070260021997E-2</v>
      </c>
      <c r="R13" s="19"/>
      <c r="S13" s="19">
        <v>2.8916398920644199E-2</v>
      </c>
      <c r="T13" s="19">
        <v>0</v>
      </c>
      <c r="U13" s="19">
        <v>1.8827219389424499E-2</v>
      </c>
      <c r="V13" s="19">
        <v>2.6861181226947001E-2</v>
      </c>
      <c r="W13" s="19">
        <v>3.5718588011553802E-2</v>
      </c>
      <c r="X13" s="19">
        <v>2.2080638798746499E-2</v>
      </c>
      <c r="Y13" s="19">
        <v>0</v>
      </c>
      <c r="Z13" s="19">
        <v>3.01862949264197E-2</v>
      </c>
      <c r="AA13" s="19">
        <v>3.8113607712571301E-2</v>
      </c>
      <c r="AB13" s="19">
        <v>1.86901300498859E-2</v>
      </c>
      <c r="AC13" s="19">
        <v>4.2649593027530498E-2</v>
      </c>
      <c r="AD13" s="19">
        <v>0</v>
      </c>
      <c r="AE13" s="19"/>
      <c r="AF13" s="19">
        <v>3.9930428242932602E-2</v>
      </c>
      <c r="AG13" s="19">
        <v>1.58392266804042E-2</v>
      </c>
      <c r="AH13" s="19">
        <v>0</v>
      </c>
      <c r="AI13" s="19"/>
      <c r="AJ13" s="19">
        <v>2.7304128557616401E-2</v>
      </c>
      <c r="AK13" s="19">
        <v>1.3229334761145999E-2</v>
      </c>
      <c r="AL13" s="19">
        <v>0</v>
      </c>
      <c r="AM13" s="19">
        <v>0.27433257405280798</v>
      </c>
      <c r="AN13" s="19">
        <v>3.3415259002085897E-2</v>
      </c>
      <c r="AO13" s="19"/>
      <c r="AP13" s="19">
        <v>3.0722282185720901E-2</v>
      </c>
      <c r="AQ13" s="19">
        <v>1.7643589108897399E-2</v>
      </c>
      <c r="AR13" s="19">
        <v>2.48966203129279E-2</v>
      </c>
      <c r="AS13" s="19"/>
      <c r="AT13" s="19">
        <v>2.5665414246375199E-2</v>
      </c>
      <c r="AU13" s="19">
        <v>2.1423212385162298E-2</v>
      </c>
      <c r="AV13" s="19">
        <v>0.10188155441400699</v>
      </c>
      <c r="AW13" s="19">
        <v>0</v>
      </c>
      <c r="AX13" s="19">
        <v>6.9133796410755797E-3</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AY18"/>
  <sheetViews>
    <sheetView showGridLines="0" workbookViewId="0">
      <pane xSplit="2" topLeftCell="C1" activePane="topRight" state="frozen"/>
      <selection activeCell="B19" sqref="B19"/>
      <selection pane="topRight" activeCell="G10" sqref="G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649</v>
      </c>
      <c r="D7" s="10">
        <v>305</v>
      </c>
      <c r="E7" s="10">
        <v>344</v>
      </c>
      <c r="F7" s="10"/>
      <c r="G7" s="10">
        <v>93</v>
      </c>
      <c r="H7" s="10">
        <v>103</v>
      </c>
      <c r="I7" s="10">
        <v>88</v>
      </c>
      <c r="J7" s="10">
        <v>126</v>
      </c>
      <c r="K7" s="10">
        <v>86</v>
      </c>
      <c r="L7" s="10">
        <v>153</v>
      </c>
      <c r="M7" s="10"/>
      <c r="N7" s="10">
        <v>168</v>
      </c>
      <c r="O7" s="10">
        <v>179</v>
      </c>
      <c r="P7" s="10">
        <v>140</v>
      </c>
      <c r="Q7" s="10">
        <v>159</v>
      </c>
      <c r="R7" s="10"/>
      <c r="S7" s="10">
        <v>90</v>
      </c>
      <c r="T7" s="10">
        <v>80</v>
      </c>
      <c r="U7" s="10">
        <v>50</v>
      </c>
      <c r="V7" s="10">
        <v>71</v>
      </c>
      <c r="W7" s="10">
        <v>57</v>
      </c>
      <c r="X7" s="10">
        <v>44</v>
      </c>
      <c r="Y7" s="10">
        <v>53</v>
      </c>
      <c r="Z7" s="10">
        <v>31</v>
      </c>
      <c r="AA7" s="10">
        <v>78</v>
      </c>
      <c r="AB7" s="10">
        <v>50</v>
      </c>
      <c r="AC7" s="10">
        <v>31</v>
      </c>
      <c r="AD7" s="10">
        <v>14</v>
      </c>
      <c r="AE7" s="10"/>
      <c r="AF7" s="10">
        <v>240</v>
      </c>
      <c r="AG7" s="10">
        <v>258</v>
      </c>
      <c r="AH7" s="10">
        <v>86</v>
      </c>
      <c r="AI7" s="10"/>
      <c r="AJ7" s="10">
        <v>231</v>
      </c>
      <c r="AK7" s="10">
        <v>167</v>
      </c>
      <c r="AL7" s="10">
        <v>55</v>
      </c>
      <c r="AM7" s="10">
        <v>12</v>
      </c>
      <c r="AN7" s="10">
        <v>87</v>
      </c>
      <c r="AO7" s="10"/>
      <c r="AP7" s="10">
        <v>133</v>
      </c>
      <c r="AQ7" s="10">
        <v>237</v>
      </c>
      <c r="AR7" s="10">
        <v>41</v>
      </c>
      <c r="AS7" s="10"/>
      <c r="AT7" s="10">
        <v>234</v>
      </c>
      <c r="AU7" s="10">
        <v>147</v>
      </c>
      <c r="AV7" s="10">
        <v>44</v>
      </c>
      <c r="AW7" s="10">
        <v>61</v>
      </c>
      <c r="AX7" s="10">
        <v>129</v>
      </c>
      <c r="AY7" s="10">
        <v>22</v>
      </c>
    </row>
    <row r="8" spans="2:51" ht="30" customHeight="1" x14ac:dyDescent="0.35">
      <c r="B8" s="11" t="s">
        <v>19</v>
      </c>
      <c r="C8" s="11">
        <v>651</v>
      </c>
      <c r="D8" s="11">
        <v>320</v>
      </c>
      <c r="E8" s="11">
        <v>331</v>
      </c>
      <c r="F8" s="11"/>
      <c r="G8" s="11">
        <v>95</v>
      </c>
      <c r="H8" s="11">
        <v>122</v>
      </c>
      <c r="I8" s="11">
        <v>90</v>
      </c>
      <c r="J8" s="11">
        <v>118</v>
      </c>
      <c r="K8" s="11">
        <v>80</v>
      </c>
      <c r="L8" s="11">
        <v>145</v>
      </c>
      <c r="M8" s="11"/>
      <c r="N8" s="11">
        <v>181</v>
      </c>
      <c r="O8" s="11">
        <v>178</v>
      </c>
      <c r="P8" s="11">
        <v>134</v>
      </c>
      <c r="Q8" s="11">
        <v>155</v>
      </c>
      <c r="R8" s="11"/>
      <c r="S8" s="11">
        <v>92</v>
      </c>
      <c r="T8" s="11">
        <v>80</v>
      </c>
      <c r="U8" s="11">
        <v>51</v>
      </c>
      <c r="V8" s="11">
        <v>66</v>
      </c>
      <c r="W8" s="11">
        <v>55</v>
      </c>
      <c r="X8" s="11">
        <v>46</v>
      </c>
      <c r="Y8" s="11">
        <v>50</v>
      </c>
      <c r="Z8" s="11">
        <v>29</v>
      </c>
      <c r="AA8" s="11">
        <v>74</v>
      </c>
      <c r="AB8" s="11">
        <v>58</v>
      </c>
      <c r="AC8" s="11">
        <v>33</v>
      </c>
      <c r="AD8" s="11">
        <v>19</v>
      </c>
      <c r="AE8" s="11"/>
      <c r="AF8" s="11">
        <v>234</v>
      </c>
      <c r="AG8" s="11">
        <v>264</v>
      </c>
      <c r="AH8" s="11">
        <v>87</v>
      </c>
      <c r="AI8" s="11"/>
      <c r="AJ8" s="11">
        <v>225</v>
      </c>
      <c r="AK8" s="11">
        <v>168</v>
      </c>
      <c r="AL8" s="11">
        <v>56</v>
      </c>
      <c r="AM8" s="11">
        <v>12</v>
      </c>
      <c r="AN8" s="11">
        <v>87</v>
      </c>
      <c r="AO8" s="11"/>
      <c r="AP8" s="11">
        <v>131</v>
      </c>
      <c r="AQ8" s="11">
        <v>242</v>
      </c>
      <c r="AR8" s="11">
        <v>40</v>
      </c>
      <c r="AS8" s="11"/>
      <c r="AT8" s="11">
        <v>226</v>
      </c>
      <c r="AU8" s="11">
        <v>152</v>
      </c>
      <c r="AV8" s="11">
        <v>45</v>
      </c>
      <c r="AW8" s="11">
        <v>59</v>
      </c>
      <c r="AX8" s="11">
        <v>134</v>
      </c>
      <c r="AY8" s="11">
        <v>23</v>
      </c>
    </row>
    <row r="9" spans="2:51" ht="43.5" x14ac:dyDescent="0.35">
      <c r="B9" s="18" t="s">
        <v>573</v>
      </c>
      <c r="C9" s="17">
        <v>0.19697663780399799</v>
      </c>
      <c r="D9" s="17">
        <v>0.188686026492145</v>
      </c>
      <c r="E9" s="17">
        <v>0.20499965199893</v>
      </c>
      <c r="F9" s="17"/>
      <c r="G9" s="17">
        <v>0.31556103502301103</v>
      </c>
      <c r="H9" s="17">
        <v>0.20881594861411301</v>
      </c>
      <c r="I9" s="17">
        <v>0.201728638745901</v>
      </c>
      <c r="J9" s="17">
        <v>0.125448212218223</v>
      </c>
      <c r="K9" s="17">
        <v>0.220476471337828</v>
      </c>
      <c r="L9" s="17">
        <v>0.15188875003247501</v>
      </c>
      <c r="M9" s="17"/>
      <c r="N9" s="17">
        <v>0.188011882022215</v>
      </c>
      <c r="O9" s="17">
        <v>0.194777651062014</v>
      </c>
      <c r="P9" s="17">
        <v>0.22259697644614901</v>
      </c>
      <c r="Q9" s="17">
        <v>0.19185121464249799</v>
      </c>
      <c r="R9" s="17"/>
      <c r="S9" s="17">
        <v>0.27350023480977298</v>
      </c>
      <c r="T9" s="17">
        <v>0.17928641335911499</v>
      </c>
      <c r="U9" s="17">
        <v>0.16799786327900501</v>
      </c>
      <c r="V9" s="17">
        <v>0.223051256379283</v>
      </c>
      <c r="W9" s="17">
        <v>0.20205143744734</v>
      </c>
      <c r="X9" s="17">
        <v>0.13338523502480701</v>
      </c>
      <c r="Y9" s="17">
        <v>0.167439706827719</v>
      </c>
      <c r="Z9" s="17">
        <v>0.129090677383463</v>
      </c>
      <c r="AA9" s="17">
        <v>0.28253658773204599</v>
      </c>
      <c r="AB9" s="17">
        <v>0.139323308199162</v>
      </c>
      <c r="AC9" s="17">
        <v>0.155330479622065</v>
      </c>
      <c r="AD9" s="17">
        <v>0.122040277636388</v>
      </c>
      <c r="AE9" s="17"/>
      <c r="AF9" s="17">
        <v>0.14513923383889099</v>
      </c>
      <c r="AG9" s="17">
        <v>0.19815934702136201</v>
      </c>
      <c r="AH9" s="17">
        <v>0.267900140136002</v>
      </c>
      <c r="AI9" s="17"/>
      <c r="AJ9" s="17">
        <v>0.141186310432831</v>
      </c>
      <c r="AK9" s="17">
        <v>0.20688034268594399</v>
      </c>
      <c r="AL9" s="17">
        <v>0.24957606247085801</v>
      </c>
      <c r="AM9" s="17">
        <v>0.31755890866984499</v>
      </c>
      <c r="AN9" s="17">
        <v>0.25806951618139101</v>
      </c>
      <c r="AO9" s="17"/>
      <c r="AP9" s="17">
        <v>0.13939250743526199</v>
      </c>
      <c r="AQ9" s="17">
        <v>0.22430122608317399</v>
      </c>
      <c r="AR9" s="17">
        <v>0.19687536762149799</v>
      </c>
      <c r="AS9" s="17"/>
      <c r="AT9" s="17">
        <v>0.16092278607185301</v>
      </c>
      <c r="AU9" s="17">
        <v>0.13399494573971901</v>
      </c>
      <c r="AV9" s="17">
        <v>0.23800083231904801</v>
      </c>
      <c r="AW9" s="17">
        <v>0.250219965417736</v>
      </c>
      <c r="AX9" s="17">
        <v>0.24901717416855501</v>
      </c>
      <c r="AY9" s="17">
        <v>0.31927255855097098</v>
      </c>
    </row>
    <row r="10" spans="2:51" ht="58" x14ac:dyDescent="0.35">
      <c r="B10" s="18" t="s">
        <v>574</v>
      </c>
      <c r="C10" s="17">
        <v>0.40433348089389598</v>
      </c>
      <c r="D10" s="17">
        <v>0.42993879768420001</v>
      </c>
      <c r="E10" s="17">
        <v>0.379554630173847</v>
      </c>
      <c r="F10" s="17"/>
      <c r="G10" s="17">
        <v>0.37461794710152402</v>
      </c>
      <c r="H10" s="17">
        <v>0.43071141376745298</v>
      </c>
      <c r="I10" s="17">
        <v>0.42193309403162699</v>
      </c>
      <c r="J10" s="17">
        <v>0.45164021085477002</v>
      </c>
      <c r="K10" s="17">
        <v>0.35906850483998098</v>
      </c>
      <c r="L10" s="17">
        <v>0.37728733386355301</v>
      </c>
      <c r="M10" s="17"/>
      <c r="N10" s="17">
        <v>0.471786738141734</v>
      </c>
      <c r="O10" s="17">
        <v>0.42395644615643202</v>
      </c>
      <c r="P10" s="17">
        <v>0.39932034431626501</v>
      </c>
      <c r="Q10" s="17">
        <v>0.30897325381756502</v>
      </c>
      <c r="R10" s="17"/>
      <c r="S10" s="17">
        <v>0.45214632502110702</v>
      </c>
      <c r="T10" s="17">
        <v>0.44030554679578798</v>
      </c>
      <c r="U10" s="17">
        <v>0.393372114210985</v>
      </c>
      <c r="V10" s="17">
        <v>0.31937793118093</v>
      </c>
      <c r="W10" s="17">
        <v>0.36627793987414098</v>
      </c>
      <c r="X10" s="17">
        <v>0.49209051200251203</v>
      </c>
      <c r="Y10" s="17">
        <v>0.43234966630313798</v>
      </c>
      <c r="Z10" s="17">
        <v>0.29862400327018401</v>
      </c>
      <c r="AA10" s="17">
        <v>0.42616202562718097</v>
      </c>
      <c r="AB10" s="17">
        <v>0.34008023842938301</v>
      </c>
      <c r="AC10" s="17">
        <v>0.37913033779668798</v>
      </c>
      <c r="AD10" s="17">
        <v>0.48770720860613098</v>
      </c>
      <c r="AE10" s="17"/>
      <c r="AF10" s="17">
        <v>0.35765240406939303</v>
      </c>
      <c r="AG10" s="17">
        <v>0.46746079192659901</v>
      </c>
      <c r="AH10" s="17">
        <v>0.34735032352089801</v>
      </c>
      <c r="AI10" s="17"/>
      <c r="AJ10" s="17">
        <v>0.39504908455874699</v>
      </c>
      <c r="AK10" s="17">
        <v>0.42938226013337299</v>
      </c>
      <c r="AL10" s="17">
        <v>0.48970831594532299</v>
      </c>
      <c r="AM10" s="17">
        <v>8.0655321013235096E-2</v>
      </c>
      <c r="AN10" s="17">
        <v>0.37066218152464803</v>
      </c>
      <c r="AO10" s="17"/>
      <c r="AP10" s="17">
        <v>0.42285557797478401</v>
      </c>
      <c r="AQ10" s="17">
        <v>0.42616920181682</v>
      </c>
      <c r="AR10" s="17">
        <v>0.41318805803553699</v>
      </c>
      <c r="AS10" s="17"/>
      <c r="AT10" s="17">
        <v>0.409018322231472</v>
      </c>
      <c r="AU10" s="17">
        <v>0.44477275210323802</v>
      </c>
      <c r="AV10" s="17">
        <v>0.30528589765622699</v>
      </c>
      <c r="AW10" s="17">
        <v>0.35784955520018003</v>
      </c>
      <c r="AX10" s="17">
        <v>0.43004548958180699</v>
      </c>
      <c r="AY10" s="17">
        <v>0.42667725565848902</v>
      </c>
    </row>
    <row r="11" spans="2:51" ht="43.5" x14ac:dyDescent="0.35">
      <c r="B11" s="18" t="s">
        <v>575</v>
      </c>
      <c r="C11" s="17">
        <v>0.34692655707422099</v>
      </c>
      <c r="D11" s="17">
        <v>0.32991975046001298</v>
      </c>
      <c r="E11" s="17">
        <v>0.36338443282593902</v>
      </c>
      <c r="F11" s="17"/>
      <c r="G11" s="17">
        <v>0.26726917466740802</v>
      </c>
      <c r="H11" s="17">
        <v>0.32065995943665898</v>
      </c>
      <c r="I11" s="17">
        <v>0.27906708370195499</v>
      </c>
      <c r="J11" s="17">
        <v>0.369098357479475</v>
      </c>
      <c r="K11" s="17">
        <v>0.3719284599996</v>
      </c>
      <c r="L11" s="17">
        <v>0.43109107474631497</v>
      </c>
      <c r="M11" s="17"/>
      <c r="N11" s="17">
        <v>0.30158239228624001</v>
      </c>
      <c r="O11" s="17">
        <v>0.33959081979598099</v>
      </c>
      <c r="P11" s="17">
        <v>0.33478686250087603</v>
      </c>
      <c r="Q11" s="17">
        <v>0.41208343389586199</v>
      </c>
      <c r="R11" s="17"/>
      <c r="S11" s="17">
        <v>0.24821624063171999</v>
      </c>
      <c r="T11" s="17">
        <v>0.332580643086824</v>
      </c>
      <c r="U11" s="17">
        <v>0.37859345529593502</v>
      </c>
      <c r="V11" s="17">
        <v>0.41694834191945901</v>
      </c>
      <c r="W11" s="17">
        <v>0.29508385035911999</v>
      </c>
      <c r="X11" s="17">
        <v>0.35089258665697798</v>
      </c>
      <c r="Y11" s="17">
        <v>0.38218898236791998</v>
      </c>
      <c r="Z11" s="17">
        <v>0.50877292307136901</v>
      </c>
      <c r="AA11" s="17">
        <v>0.26541789233769603</v>
      </c>
      <c r="AB11" s="17">
        <v>0.39726485507423198</v>
      </c>
      <c r="AC11" s="17">
        <v>0.42288958955371603</v>
      </c>
      <c r="AD11" s="17">
        <v>0.39025251375748099</v>
      </c>
      <c r="AE11" s="17"/>
      <c r="AF11" s="17">
        <v>0.43997057891945301</v>
      </c>
      <c r="AG11" s="17">
        <v>0.28677154733015597</v>
      </c>
      <c r="AH11" s="17">
        <v>0.32827050795825802</v>
      </c>
      <c r="AI11" s="17"/>
      <c r="AJ11" s="17">
        <v>0.41064809725107398</v>
      </c>
      <c r="AK11" s="17">
        <v>0.291479366769198</v>
      </c>
      <c r="AL11" s="17">
        <v>0.24472212533733201</v>
      </c>
      <c r="AM11" s="17">
        <v>0.40328898025856202</v>
      </c>
      <c r="AN11" s="17">
        <v>0.32449500026823402</v>
      </c>
      <c r="AO11" s="17"/>
      <c r="AP11" s="17">
        <v>0.37613670844811298</v>
      </c>
      <c r="AQ11" s="17">
        <v>0.29325084438113402</v>
      </c>
      <c r="AR11" s="17">
        <v>0.319153683511255</v>
      </c>
      <c r="AS11" s="17"/>
      <c r="AT11" s="17">
        <v>0.38718095655928503</v>
      </c>
      <c r="AU11" s="17">
        <v>0.35684902382315897</v>
      </c>
      <c r="AV11" s="17">
        <v>0.357036595000713</v>
      </c>
      <c r="AW11" s="17">
        <v>0.346299230331932</v>
      </c>
      <c r="AX11" s="17">
        <v>0.28289494113139602</v>
      </c>
      <c r="AY11" s="17">
        <v>0.21281274860260699</v>
      </c>
    </row>
    <row r="12" spans="2:51" ht="58" x14ac:dyDescent="0.35">
      <c r="B12" s="18" t="s">
        <v>576</v>
      </c>
      <c r="C12" s="17">
        <v>3.3967255161617901E-2</v>
      </c>
      <c r="D12" s="17">
        <v>3.0192042330092501E-2</v>
      </c>
      <c r="E12" s="17">
        <v>3.7620614967898702E-2</v>
      </c>
      <c r="F12" s="17"/>
      <c r="G12" s="17">
        <v>4.2551843208057098E-2</v>
      </c>
      <c r="H12" s="17">
        <v>1.7068590302851801E-2</v>
      </c>
      <c r="I12" s="17">
        <v>7.6122403846669198E-2</v>
      </c>
      <c r="J12" s="17">
        <v>3.8331316581946898E-2</v>
      </c>
      <c r="K12" s="17">
        <v>2.3998394739837399E-2</v>
      </c>
      <c r="L12" s="17">
        <v>1.8366621164032999E-2</v>
      </c>
      <c r="M12" s="17"/>
      <c r="N12" s="17">
        <v>3.8618987549810503E-2</v>
      </c>
      <c r="O12" s="17">
        <v>2.0398210365591599E-2</v>
      </c>
      <c r="P12" s="17">
        <v>2.1859958638230599E-2</v>
      </c>
      <c r="Q12" s="17">
        <v>5.52670284029411E-2</v>
      </c>
      <c r="R12" s="17"/>
      <c r="S12" s="17">
        <v>1.13983983330588E-2</v>
      </c>
      <c r="T12" s="17">
        <v>4.78273967582733E-2</v>
      </c>
      <c r="U12" s="17">
        <v>4.12093478246503E-2</v>
      </c>
      <c r="V12" s="17">
        <v>2.70147616007444E-2</v>
      </c>
      <c r="W12" s="17">
        <v>8.5386235635454999E-2</v>
      </c>
      <c r="X12" s="17">
        <v>2.3631666315702501E-2</v>
      </c>
      <c r="Y12" s="17">
        <v>1.8021644501222699E-2</v>
      </c>
      <c r="Z12" s="17">
        <v>6.3512396274983507E-2</v>
      </c>
      <c r="AA12" s="17">
        <v>1.35894489835115E-2</v>
      </c>
      <c r="AB12" s="17">
        <v>6.6959137665289506E-2</v>
      </c>
      <c r="AC12" s="17">
        <v>0</v>
      </c>
      <c r="AD12" s="17">
        <v>0</v>
      </c>
      <c r="AE12" s="17"/>
      <c r="AF12" s="17">
        <v>2.59817176697071E-2</v>
      </c>
      <c r="AG12" s="17">
        <v>3.4784400530597302E-2</v>
      </c>
      <c r="AH12" s="17">
        <v>5.64790283848422E-2</v>
      </c>
      <c r="AI12" s="17"/>
      <c r="AJ12" s="17">
        <v>2.20518049704359E-2</v>
      </c>
      <c r="AK12" s="17">
        <v>5.8870673684000098E-2</v>
      </c>
      <c r="AL12" s="17">
        <v>1.5993496246487299E-2</v>
      </c>
      <c r="AM12" s="17">
        <v>0</v>
      </c>
      <c r="AN12" s="17">
        <v>4.6773302025726701E-2</v>
      </c>
      <c r="AO12" s="17"/>
      <c r="AP12" s="17">
        <v>2.4087858812040199E-2</v>
      </c>
      <c r="AQ12" s="17">
        <v>5.06871799381663E-2</v>
      </c>
      <c r="AR12" s="17">
        <v>7.0782890831709605E-2</v>
      </c>
      <c r="AS12" s="17"/>
      <c r="AT12" s="17">
        <v>2.1182226435851499E-2</v>
      </c>
      <c r="AU12" s="17">
        <v>4.8830992240902898E-2</v>
      </c>
      <c r="AV12" s="17">
        <v>4.3654084060436298E-2</v>
      </c>
      <c r="AW12" s="17">
        <v>3.041725625721E-2</v>
      </c>
      <c r="AX12" s="17">
        <v>3.1129015477167E-2</v>
      </c>
      <c r="AY12" s="17">
        <v>4.1237437187932102E-2</v>
      </c>
    </row>
    <row r="13" spans="2:51" ht="43.5" x14ac:dyDescent="0.35">
      <c r="B13" s="18" t="s">
        <v>577</v>
      </c>
      <c r="C13" s="19">
        <v>1.77960690662676E-2</v>
      </c>
      <c r="D13" s="19">
        <v>2.1263383033550399E-2</v>
      </c>
      <c r="E13" s="19">
        <v>1.4440670033385001E-2</v>
      </c>
      <c r="F13" s="19"/>
      <c r="G13" s="19">
        <v>0</v>
      </c>
      <c r="H13" s="19">
        <v>2.2744087878923298E-2</v>
      </c>
      <c r="I13" s="19">
        <v>2.11487796738472E-2</v>
      </c>
      <c r="J13" s="19">
        <v>1.5481902865585E-2</v>
      </c>
      <c r="K13" s="19">
        <v>2.4528169082752901E-2</v>
      </c>
      <c r="L13" s="19">
        <v>2.1366220193625399E-2</v>
      </c>
      <c r="M13" s="19"/>
      <c r="N13" s="19">
        <v>0</v>
      </c>
      <c r="O13" s="19">
        <v>2.1276872619981499E-2</v>
      </c>
      <c r="P13" s="19">
        <v>2.1435858098479699E-2</v>
      </c>
      <c r="Q13" s="19">
        <v>3.1825069241134797E-2</v>
      </c>
      <c r="R13" s="19"/>
      <c r="S13" s="19">
        <v>1.47388012043404E-2</v>
      </c>
      <c r="T13" s="19">
        <v>0</v>
      </c>
      <c r="U13" s="19">
        <v>1.8827219389424499E-2</v>
      </c>
      <c r="V13" s="19">
        <v>1.36077089195833E-2</v>
      </c>
      <c r="W13" s="19">
        <v>5.1200536683943899E-2</v>
      </c>
      <c r="X13" s="19">
        <v>0</v>
      </c>
      <c r="Y13" s="19">
        <v>0</v>
      </c>
      <c r="Z13" s="19">
        <v>0</v>
      </c>
      <c r="AA13" s="19">
        <v>1.2294045319565501E-2</v>
      </c>
      <c r="AB13" s="19">
        <v>5.6372460631933401E-2</v>
      </c>
      <c r="AC13" s="19">
        <v>4.2649593027530498E-2</v>
      </c>
      <c r="AD13" s="19">
        <v>0</v>
      </c>
      <c r="AE13" s="19"/>
      <c r="AF13" s="19">
        <v>3.12560655025561E-2</v>
      </c>
      <c r="AG13" s="19">
        <v>1.2823913191285801E-2</v>
      </c>
      <c r="AH13" s="19">
        <v>0</v>
      </c>
      <c r="AI13" s="19"/>
      <c r="AJ13" s="19">
        <v>3.1064702786911799E-2</v>
      </c>
      <c r="AK13" s="19">
        <v>1.33873567274852E-2</v>
      </c>
      <c r="AL13" s="19">
        <v>0</v>
      </c>
      <c r="AM13" s="19">
        <v>0.19849679005835699</v>
      </c>
      <c r="AN13" s="19">
        <v>0</v>
      </c>
      <c r="AO13" s="19"/>
      <c r="AP13" s="19">
        <v>3.7527347329799801E-2</v>
      </c>
      <c r="AQ13" s="19">
        <v>5.5915477807064696E-3</v>
      </c>
      <c r="AR13" s="19">
        <v>0</v>
      </c>
      <c r="AS13" s="19"/>
      <c r="AT13" s="19">
        <v>2.1695708701539199E-2</v>
      </c>
      <c r="AU13" s="19">
        <v>1.55522860929811E-2</v>
      </c>
      <c r="AV13" s="19">
        <v>5.6022590963575897E-2</v>
      </c>
      <c r="AW13" s="19">
        <v>1.5213992792942801E-2</v>
      </c>
      <c r="AX13" s="19">
        <v>6.9133796410755797E-3</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I18"/>
  <sheetViews>
    <sheetView showGridLines="0" workbookViewId="0">
      <pane xSplit="2" topLeftCell="C1" activePane="topRight" state="frozen"/>
      <selection activeCell="B19" sqref="B19"/>
      <selection pane="topRight" activeCell="F10" sqref="F10"/>
    </sheetView>
  </sheetViews>
  <sheetFormatPr defaultColWidth="10.90625" defaultRowHeight="14.5" x14ac:dyDescent="0.35"/>
  <cols>
    <col min="2" max="2" width="25.7265625" customWidth="1"/>
    <col min="3" max="9" width="20.7265625" customWidth="1"/>
  </cols>
  <sheetData>
    <row r="2" spans="2:9" ht="40" customHeight="1" x14ac:dyDescent="0.35">
      <c r="D2" s="42" t="s">
        <v>578</v>
      </c>
      <c r="E2" s="38"/>
      <c r="F2" s="38"/>
      <c r="G2" s="38"/>
      <c r="H2" s="38"/>
      <c r="I2" s="38"/>
    </row>
    <row r="6" spans="2:9" ht="50" customHeight="1" x14ac:dyDescent="0.35">
      <c r="B6" s="23" t="s">
        <v>14</v>
      </c>
      <c r="C6" s="23" t="s">
        <v>567</v>
      </c>
      <c r="D6" s="23" t="s">
        <v>587</v>
      </c>
      <c r="E6" s="23" t="s">
        <v>571</v>
      </c>
      <c r="F6" s="23" t="s">
        <v>570</v>
      </c>
      <c r="G6" s="23" t="s">
        <v>568</v>
      </c>
      <c r="H6" s="23" t="s">
        <v>572</v>
      </c>
    </row>
    <row r="7" spans="2:9" ht="43.5" x14ac:dyDescent="0.35">
      <c r="B7" s="18" t="s">
        <v>573</v>
      </c>
      <c r="C7" s="17">
        <v>0.14794023121417799</v>
      </c>
      <c r="D7" s="17">
        <v>0.39008893260101402</v>
      </c>
      <c r="E7" s="17">
        <v>0.35506246355486498</v>
      </c>
      <c r="F7" s="17">
        <v>0.200379189913026</v>
      </c>
      <c r="G7" s="17">
        <v>5.5358204899314201E-2</v>
      </c>
      <c r="H7" s="17">
        <v>0.14719590311240799</v>
      </c>
    </row>
    <row r="8" spans="2:9" ht="58" x14ac:dyDescent="0.35">
      <c r="B8" s="18" t="s">
        <v>574</v>
      </c>
      <c r="C8" s="17">
        <v>0.417376660438389</v>
      </c>
      <c r="D8" s="17">
        <v>0.42066038180302601</v>
      </c>
      <c r="E8" s="17">
        <v>0.43900538102252801</v>
      </c>
      <c r="F8" s="17">
        <v>0.35401013732650799</v>
      </c>
      <c r="G8" s="17">
        <v>0.21377107655488201</v>
      </c>
      <c r="H8" s="17">
        <v>0.34977612566171101</v>
      </c>
    </row>
    <row r="9" spans="2:9" ht="43.5" x14ac:dyDescent="0.35">
      <c r="B9" s="18" t="s">
        <v>575</v>
      </c>
      <c r="C9" s="17">
        <v>0.366931171591306</v>
      </c>
      <c r="D9" s="17">
        <v>0.165264159977763</v>
      </c>
      <c r="E9" s="17">
        <v>0.18078938263719499</v>
      </c>
      <c r="F9" s="17">
        <v>0.38095801530860501</v>
      </c>
      <c r="G9" s="17">
        <v>0.63153337041352398</v>
      </c>
      <c r="H9" s="17">
        <v>0.45584179284932103</v>
      </c>
    </row>
    <row r="10" spans="2:9" ht="58" x14ac:dyDescent="0.35">
      <c r="B10" s="18" t="s">
        <v>576</v>
      </c>
      <c r="C10" s="17">
        <v>4.4177757927281798E-2</v>
      </c>
      <c r="D10" s="17">
        <v>1.57303899591613E-2</v>
      </c>
      <c r="E10" s="17">
        <v>1.50479052446695E-2</v>
      </c>
      <c r="F10" s="17">
        <v>4.2185718072323401E-2</v>
      </c>
      <c r="G10" s="17">
        <v>5.9075223913752098E-2</v>
      </c>
      <c r="H10" s="17">
        <v>2.46757922873415E-2</v>
      </c>
    </row>
    <row r="11" spans="2:9" ht="43.5" x14ac:dyDescent="0.35">
      <c r="B11" s="18" t="s">
        <v>577</v>
      </c>
      <c r="C11" s="17">
        <v>2.3574178828845601E-2</v>
      </c>
      <c r="D11" s="17">
        <v>8.2561356590353692E-3</v>
      </c>
      <c r="E11" s="17">
        <v>1.0094867540743201E-2</v>
      </c>
      <c r="F11" s="17">
        <v>2.2466939379537702E-2</v>
      </c>
      <c r="G11" s="17">
        <v>4.0262124218527498E-2</v>
      </c>
      <c r="H11" s="17">
        <v>2.2510386089219198E-2</v>
      </c>
    </row>
    <row r="12" spans="2:9" x14ac:dyDescent="0.35">
      <c r="B12" s="16" t="s">
        <v>156</v>
      </c>
      <c r="C12" s="16"/>
      <c r="D12" s="16"/>
      <c r="E12" s="16"/>
      <c r="F12" s="16"/>
      <c r="G12" s="16"/>
      <c r="H12" s="16"/>
    </row>
    <row r="13" spans="2:9" x14ac:dyDescent="0.35">
      <c r="B13" t="s">
        <v>77</v>
      </c>
    </row>
    <row r="14" spans="2:9" x14ac:dyDescent="0.35">
      <c r="B14" t="s">
        <v>78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AY18"/>
  <sheetViews>
    <sheetView showGridLines="0" workbookViewId="0">
      <pane xSplit="2" topLeftCell="C1" activePane="topRight" state="frozen"/>
      <selection activeCell="B19" sqref="B19"/>
      <selection pane="topRight" activeCell="H10" sqref="H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579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667</v>
      </c>
      <c r="D7" s="10">
        <v>310</v>
      </c>
      <c r="E7" s="10">
        <v>356</v>
      </c>
      <c r="F7" s="10"/>
      <c r="G7" s="10">
        <v>83</v>
      </c>
      <c r="H7" s="10">
        <v>76</v>
      </c>
      <c r="I7" s="10">
        <v>113</v>
      </c>
      <c r="J7" s="10">
        <v>128</v>
      </c>
      <c r="K7" s="10">
        <v>119</v>
      </c>
      <c r="L7" s="10">
        <v>148</v>
      </c>
      <c r="M7" s="10"/>
      <c r="N7" s="10">
        <v>163</v>
      </c>
      <c r="O7" s="10">
        <v>188</v>
      </c>
      <c r="P7" s="10">
        <v>135</v>
      </c>
      <c r="Q7" s="10">
        <v>177</v>
      </c>
      <c r="R7" s="10"/>
      <c r="S7" s="10">
        <v>100</v>
      </c>
      <c r="T7" s="10">
        <v>81</v>
      </c>
      <c r="U7" s="10">
        <v>41</v>
      </c>
      <c r="V7" s="10">
        <v>74</v>
      </c>
      <c r="W7" s="10">
        <v>39</v>
      </c>
      <c r="X7" s="10">
        <v>66</v>
      </c>
      <c r="Y7" s="10">
        <v>53</v>
      </c>
      <c r="Z7" s="10">
        <v>19</v>
      </c>
      <c r="AA7" s="10">
        <v>93</v>
      </c>
      <c r="AB7" s="10">
        <v>55</v>
      </c>
      <c r="AC7" s="10">
        <v>30</v>
      </c>
      <c r="AD7" s="10">
        <v>16</v>
      </c>
      <c r="AE7" s="10"/>
      <c r="AF7" s="10">
        <v>252</v>
      </c>
      <c r="AG7" s="10">
        <v>267</v>
      </c>
      <c r="AH7" s="10">
        <v>86</v>
      </c>
      <c r="AI7" s="10"/>
      <c r="AJ7" s="10">
        <v>229</v>
      </c>
      <c r="AK7" s="10">
        <v>189</v>
      </c>
      <c r="AL7" s="10">
        <v>49</v>
      </c>
      <c r="AM7" s="10">
        <v>6</v>
      </c>
      <c r="AN7" s="10">
        <v>83</v>
      </c>
      <c r="AO7" s="10"/>
      <c r="AP7" s="10">
        <v>126</v>
      </c>
      <c r="AQ7" s="10">
        <v>226</v>
      </c>
      <c r="AR7" s="10">
        <v>44</v>
      </c>
      <c r="AS7" s="10"/>
      <c r="AT7" s="10">
        <v>245</v>
      </c>
      <c r="AU7" s="10">
        <v>154</v>
      </c>
      <c r="AV7" s="10">
        <v>60</v>
      </c>
      <c r="AW7" s="10">
        <v>65</v>
      </c>
      <c r="AX7" s="10">
        <v>119</v>
      </c>
      <c r="AY7" s="10">
        <v>16</v>
      </c>
    </row>
    <row r="8" spans="2:51" ht="30" customHeight="1" x14ac:dyDescent="0.35">
      <c r="B8" s="11" t="s">
        <v>19</v>
      </c>
      <c r="C8" s="11">
        <v>661</v>
      </c>
      <c r="D8" s="11">
        <v>316</v>
      </c>
      <c r="E8" s="11">
        <v>344</v>
      </c>
      <c r="F8" s="11"/>
      <c r="G8" s="11">
        <v>84</v>
      </c>
      <c r="H8" s="11">
        <v>88</v>
      </c>
      <c r="I8" s="11">
        <v>115</v>
      </c>
      <c r="J8" s="11">
        <v>122</v>
      </c>
      <c r="K8" s="11">
        <v>111</v>
      </c>
      <c r="L8" s="11">
        <v>141</v>
      </c>
      <c r="M8" s="11"/>
      <c r="N8" s="11">
        <v>176</v>
      </c>
      <c r="O8" s="11">
        <v>180</v>
      </c>
      <c r="P8" s="11">
        <v>131</v>
      </c>
      <c r="Q8" s="11">
        <v>171</v>
      </c>
      <c r="R8" s="11"/>
      <c r="S8" s="11">
        <v>102</v>
      </c>
      <c r="T8" s="11">
        <v>76</v>
      </c>
      <c r="U8" s="11">
        <v>40</v>
      </c>
      <c r="V8" s="11">
        <v>69</v>
      </c>
      <c r="W8" s="11">
        <v>37</v>
      </c>
      <c r="X8" s="11">
        <v>68</v>
      </c>
      <c r="Y8" s="11">
        <v>49</v>
      </c>
      <c r="Z8" s="11">
        <v>18</v>
      </c>
      <c r="AA8" s="11">
        <v>89</v>
      </c>
      <c r="AB8" s="11">
        <v>63</v>
      </c>
      <c r="AC8" s="11">
        <v>31</v>
      </c>
      <c r="AD8" s="11">
        <v>20</v>
      </c>
      <c r="AE8" s="11"/>
      <c r="AF8" s="11">
        <v>241</v>
      </c>
      <c r="AG8" s="11">
        <v>271</v>
      </c>
      <c r="AH8" s="11">
        <v>87</v>
      </c>
      <c r="AI8" s="11"/>
      <c r="AJ8" s="11">
        <v>222</v>
      </c>
      <c r="AK8" s="11">
        <v>189</v>
      </c>
      <c r="AL8" s="11">
        <v>49</v>
      </c>
      <c r="AM8" s="11">
        <v>5</v>
      </c>
      <c r="AN8" s="11">
        <v>83</v>
      </c>
      <c r="AO8" s="11"/>
      <c r="AP8" s="11">
        <v>125</v>
      </c>
      <c r="AQ8" s="11">
        <v>224</v>
      </c>
      <c r="AR8" s="11">
        <v>44</v>
      </c>
      <c r="AS8" s="11"/>
      <c r="AT8" s="11">
        <v>235</v>
      </c>
      <c r="AU8" s="11">
        <v>157</v>
      </c>
      <c r="AV8" s="11">
        <v>59</v>
      </c>
      <c r="AW8" s="11">
        <v>65</v>
      </c>
      <c r="AX8" s="11">
        <v>121</v>
      </c>
      <c r="AY8" s="11">
        <v>17</v>
      </c>
    </row>
    <row r="9" spans="2:51" ht="43.5" x14ac:dyDescent="0.35">
      <c r="B9" s="18" t="s">
        <v>573</v>
      </c>
      <c r="C9" s="17">
        <v>0.14794023121417799</v>
      </c>
      <c r="D9" s="17">
        <v>0.12877128830628201</v>
      </c>
      <c r="E9" s="17">
        <v>0.165908872558967</v>
      </c>
      <c r="F9" s="17"/>
      <c r="G9" s="17">
        <v>0.27572231630434302</v>
      </c>
      <c r="H9" s="17">
        <v>0.14194122415556701</v>
      </c>
      <c r="I9" s="17">
        <v>0.13504892239414501</v>
      </c>
      <c r="J9" s="17">
        <v>0.123668866706702</v>
      </c>
      <c r="K9" s="17">
        <v>0.14072773448401199</v>
      </c>
      <c r="L9" s="17">
        <v>0.112334225482125</v>
      </c>
      <c r="M9" s="17"/>
      <c r="N9" s="17">
        <v>0.131723157777904</v>
      </c>
      <c r="O9" s="17">
        <v>0.136135957660212</v>
      </c>
      <c r="P9" s="17">
        <v>0.161916383690342</v>
      </c>
      <c r="Q9" s="17">
        <v>0.16962727038478201</v>
      </c>
      <c r="R9" s="17"/>
      <c r="S9" s="17">
        <v>0.113582463339333</v>
      </c>
      <c r="T9" s="17">
        <v>0.148859433629705</v>
      </c>
      <c r="U9" s="17">
        <v>0.14500241526759899</v>
      </c>
      <c r="V9" s="17">
        <v>0.16019030555218999</v>
      </c>
      <c r="W9" s="17">
        <v>0.17848812358287</v>
      </c>
      <c r="X9" s="17">
        <v>0.14145828439773001</v>
      </c>
      <c r="Y9" s="17">
        <v>0.15040113731979601</v>
      </c>
      <c r="Z9" s="17">
        <v>0.17231223813264099</v>
      </c>
      <c r="AA9" s="17">
        <v>0.159754297801011</v>
      </c>
      <c r="AB9" s="17">
        <v>0.19009380217385599</v>
      </c>
      <c r="AC9" s="17">
        <v>9.5856543055873697E-2</v>
      </c>
      <c r="AD9" s="17">
        <v>0.115427862069162</v>
      </c>
      <c r="AE9" s="17"/>
      <c r="AF9" s="17">
        <v>0.126684021473815</v>
      </c>
      <c r="AG9" s="17">
        <v>0.13992572363835601</v>
      </c>
      <c r="AH9" s="17">
        <v>0.162076001959298</v>
      </c>
      <c r="AI9" s="17"/>
      <c r="AJ9" s="17">
        <v>0.13902272384072401</v>
      </c>
      <c r="AK9" s="17">
        <v>0.16654885334273301</v>
      </c>
      <c r="AL9" s="17">
        <v>6.3641377101546798E-2</v>
      </c>
      <c r="AM9" s="17">
        <v>0</v>
      </c>
      <c r="AN9" s="17">
        <v>0.168117482065055</v>
      </c>
      <c r="AO9" s="17"/>
      <c r="AP9" s="17">
        <v>0.16482967453344299</v>
      </c>
      <c r="AQ9" s="17">
        <v>0.183057700701766</v>
      </c>
      <c r="AR9" s="17">
        <v>0.11850602262224599</v>
      </c>
      <c r="AS9" s="17"/>
      <c r="AT9" s="17">
        <v>9.9749432784476996E-2</v>
      </c>
      <c r="AU9" s="17">
        <v>0.14333533524227299</v>
      </c>
      <c r="AV9" s="17">
        <v>0.24988632301077601</v>
      </c>
      <c r="AW9" s="17">
        <v>0.14284647505857401</v>
      </c>
      <c r="AX9" s="17">
        <v>0.21395652740418999</v>
      </c>
      <c r="AY9" s="17">
        <v>0.122201727868451</v>
      </c>
    </row>
    <row r="10" spans="2:51" ht="58" x14ac:dyDescent="0.35">
      <c r="B10" s="18" t="s">
        <v>574</v>
      </c>
      <c r="C10" s="17">
        <v>0.417376660438389</v>
      </c>
      <c r="D10" s="17">
        <v>0.41996846582534603</v>
      </c>
      <c r="E10" s="17">
        <v>0.41610481421733497</v>
      </c>
      <c r="F10" s="17"/>
      <c r="G10" s="17">
        <v>0.294388446368887</v>
      </c>
      <c r="H10" s="17">
        <v>0.48634829227783299</v>
      </c>
      <c r="I10" s="17">
        <v>0.47427088944136803</v>
      </c>
      <c r="J10" s="17">
        <v>0.48856641157181402</v>
      </c>
      <c r="K10" s="17">
        <v>0.37826407048349803</v>
      </c>
      <c r="L10" s="17">
        <v>0.371163673570511</v>
      </c>
      <c r="M10" s="17"/>
      <c r="N10" s="17">
        <v>0.40932328220134301</v>
      </c>
      <c r="O10" s="17">
        <v>0.41961264118150199</v>
      </c>
      <c r="P10" s="17">
        <v>0.42608538701751902</v>
      </c>
      <c r="Q10" s="17">
        <v>0.414909213545056</v>
      </c>
      <c r="R10" s="17"/>
      <c r="S10" s="17">
        <v>0.44093152585151701</v>
      </c>
      <c r="T10" s="17">
        <v>0.323059506311209</v>
      </c>
      <c r="U10" s="17">
        <v>0.314759803572778</v>
      </c>
      <c r="V10" s="17">
        <v>0.45117250749362497</v>
      </c>
      <c r="W10" s="17">
        <v>0.56829202787206701</v>
      </c>
      <c r="X10" s="17">
        <v>0.41478519142940101</v>
      </c>
      <c r="Y10" s="17">
        <v>0.46647021117516901</v>
      </c>
      <c r="Z10" s="17">
        <v>0.65075691567788096</v>
      </c>
      <c r="AA10" s="17">
        <v>0.408186953000575</v>
      </c>
      <c r="AB10" s="17">
        <v>0.33546777340045802</v>
      </c>
      <c r="AC10" s="17">
        <v>0.37649036138254799</v>
      </c>
      <c r="AD10" s="17">
        <v>0.50544933254260305</v>
      </c>
      <c r="AE10" s="17"/>
      <c r="AF10" s="17">
        <v>0.38398658908783001</v>
      </c>
      <c r="AG10" s="17">
        <v>0.488395937823495</v>
      </c>
      <c r="AH10" s="17">
        <v>0.37554800397640498</v>
      </c>
      <c r="AI10" s="17"/>
      <c r="AJ10" s="17">
        <v>0.36016772091837401</v>
      </c>
      <c r="AK10" s="17">
        <v>0.45873563430706099</v>
      </c>
      <c r="AL10" s="17">
        <v>0.65807231926162402</v>
      </c>
      <c r="AM10" s="17">
        <v>0.66621984593418004</v>
      </c>
      <c r="AN10" s="17">
        <v>0.34641590013923401</v>
      </c>
      <c r="AO10" s="17"/>
      <c r="AP10" s="17">
        <v>0.30404443733761999</v>
      </c>
      <c r="AQ10" s="17">
        <v>0.50394843238477904</v>
      </c>
      <c r="AR10" s="17">
        <v>0.498524425435107</v>
      </c>
      <c r="AS10" s="17"/>
      <c r="AT10" s="17">
        <v>0.39380359966538497</v>
      </c>
      <c r="AU10" s="17">
        <v>0.51774260629989699</v>
      </c>
      <c r="AV10" s="17">
        <v>0.38420146750638701</v>
      </c>
      <c r="AW10" s="17">
        <v>0.394383731055932</v>
      </c>
      <c r="AX10" s="17">
        <v>0.36401715680945002</v>
      </c>
      <c r="AY10" s="17">
        <v>0.36684881794476498</v>
      </c>
    </row>
    <row r="11" spans="2:51" ht="43.5" x14ac:dyDescent="0.35">
      <c r="B11" s="18" t="s">
        <v>575</v>
      </c>
      <c r="C11" s="17">
        <v>0.366931171591306</v>
      </c>
      <c r="D11" s="17">
        <v>0.36819304283298698</v>
      </c>
      <c r="E11" s="17">
        <v>0.36409846751420899</v>
      </c>
      <c r="F11" s="17"/>
      <c r="G11" s="17">
        <v>0.33135700850372501</v>
      </c>
      <c r="H11" s="17">
        <v>0.29720331165640201</v>
      </c>
      <c r="I11" s="17">
        <v>0.36598559465452102</v>
      </c>
      <c r="J11" s="17">
        <v>0.32265920401564901</v>
      </c>
      <c r="K11" s="17">
        <v>0.39132076573089802</v>
      </c>
      <c r="L11" s="17">
        <v>0.45114267141978698</v>
      </c>
      <c r="M11" s="17"/>
      <c r="N11" s="17">
        <v>0.37623200926241201</v>
      </c>
      <c r="O11" s="17">
        <v>0.38551626521267002</v>
      </c>
      <c r="P11" s="17">
        <v>0.35788604024451498</v>
      </c>
      <c r="Q11" s="17">
        <v>0.341653247855632</v>
      </c>
      <c r="R11" s="17"/>
      <c r="S11" s="17">
        <v>0.35552494284757902</v>
      </c>
      <c r="T11" s="17">
        <v>0.41715603687992697</v>
      </c>
      <c r="U11" s="17">
        <v>0.49369572905197201</v>
      </c>
      <c r="V11" s="17">
        <v>0.38863718695418498</v>
      </c>
      <c r="W11" s="17">
        <v>0.17559895924698299</v>
      </c>
      <c r="X11" s="17">
        <v>0.337031611226284</v>
      </c>
      <c r="Y11" s="17">
        <v>0.30609446100125098</v>
      </c>
      <c r="Z11" s="17">
        <v>0.12325918363756</v>
      </c>
      <c r="AA11" s="17">
        <v>0.36402249827432798</v>
      </c>
      <c r="AB11" s="17">
        <v>0.437088703167758</v>
      </c>
      <c r="AC11" s="17">
        <v>0.49814205487309698</v>
      </c>
      <c r="AD11" s="17">
        <v>0.317929105929453</v>
      </c>
      <c r="AE11" s="17"/>
      <c r="AF11" s="17">
        <v>0.41206123185686799</v>
      </c>
      <c r="AG11" s="17">
        <v>0.33209141373624501</v>
      </c>
      <c r="AH11" s="17">
        <v>0.34131854250888499</v>
      </c>
      <c r="AI11" s="17"/>
      <c r="AJ11" s="17">
        <v>0.43500745535642199</v>
      </c>
      <c r="AK11" s="17">
        <v>0.31906676035341203</v>
      </c>
      <c r="AL11" s="17">
        <v>0.25774377985538299</v>
      </c>
      <c r="AM11" s="17">
        <v>0.33378015406582001</v>
      </c>
      <c r="AN11" s="17">
        <v>0.39768805252916001</v>
      </c>
      <c r="AO11" s="17"/>
      <c r="AP11" s="17">
        <v>0.42897916231740202</v>
      </c>
      <c r="AQ11" s="17">
        <v>0.26494200333797802</v>
      </c>
      <c r="AR11" s="17">
        <v>0.30728211363631802</v>
      </c>
      <c r="AS11" s="17"/>
      <c r="AT11" s="17">
        <v>0.43646311013400602</v>
      </c>
      <c r="AU11" s="17">
        <v>0.27526426409317101</v>
      </c>
      <c r="AV11" s="17">
        <v>0.212349018883044</v>
      </c>
      <c r="AW11" s="17">
        <v>0.40025189297341301</v>
      </c>
      <c r="AX11" s="17">
        <v>0.38661275670047901</v>
      </c>
      <c r="AY11" s="17">
        <v>0.51094945418678395</v>
      </c>
    </row>
    <row r="12" spans="2:51" ht="58" x14ac:dyDescent="0.35">
      <c r="B12" s="18" t="s">
        <v>576</v>
      </c>
      <c r="C12" s="17">
        <v>4.4177757927281798E-2</v>
      </c>
      <c r="D12" s="17">
        <v>5.5330734359649102E-2</v>
      </c>
      <c r="E12" s="17">
        <v>3.4067904957186798E-2</v>
      </c>
      <c r="F12" s="17"/>
      <c r="G12" s="17">
        <v>3.8843509310767403E-2</v>
      </c>
      <c r="H12" s="17">
        <v>5.25888326073643E-2</v>
      </c>
      <c r="I12" s="17">
        <v>1.7047934391193498E-2</v>
      </c>
      <c r="J12" s="17">
        <v>4.76293017454541E-2</v>
      </c>
      <c r="K12" s="17">
        <v>7.1733357984676796E-2</v>
      </c>
      <c r="L12" s="17">
        <v>3.9690498211649397E-2</v>
      </c>
      <c r="M12" s="17"/>
      <c r="N12" s="17">
        <v>6.4501445269996294E-2</v>
      </c>
      <c r="O12" s="17">
        <v>4.2741305292590299E-2</v>
      </c>
      <c r="P12" s="17">
        <v>2.58768003254185E-2</v>
      </c>
      <c r="Q12" s="17">
        <v>3.9782819556421198E-2</v>
      </c>
      <c r="R12" s="17"/>
      <c r="S12" s="17">
        <v>4.1345234890671302E-2</v>
      </c>
      <c r="T12" s="17">
        <v>8.57869308963468E-2</v>
      </c>
      <c r="U12" s="17">
        <v>2.3652229876670601E-2</v>
      </c>
      <c r="V12" s="17">
        <v>0</v>
      </c>
      <c r="W12" s="17">
        <v>5.3472061385708598E-2</v>
      </c>
      <c r="X12" s="17">
        <v>9.1551473944935902E-2</v>
      </c>
      <c r="Y12" s="17">
        <v>5.8963995178152297E-2</v>
      </c>
      <c r="Z12" s="17">
        <v>5.36716625519187E-2</v>
      </c>
      <c r="AA12" s="17">
        <v>2.52707947082721E-2</v>
      </c>
      <c r="AB12" s="17">
        <v>1.8248900921656101E-2</v>
      </c>
      <c r="AC12" s="17">
        <v>2.9511040688481701E-2</v>
      </c>
      <c r="AD12" s="17">
        <v>6.1193699458782599E-2</v>
      </c>
      <c r="AE12" s="17"/>
      <c r="AF12" s="17">
        <v>5.2831875778012703E-2</v>
      </c>
      <c r="AG12" s="17">
        <v>2.19032338533575E-2</v>
      </c>
      <c r="AH12" s="17">
        <v>0.10930778296037499</v>
      </c>
      <c r="AI12" s="17"/>
      <c r="AJ12" s="17">
        <v>3.86888405103719E-2</v>
      </c>
      <c r="AK12" s="17">
        <v>2.4786112250510299E-2</v>
      </c>
      <c r="AL12" s="17">
        <v>2.05425237814457E-2</v>
      </c>
      <c r="AM12" s="17">
        <v>0</v>
      </c>
      <c r="AN12" s="17">
        <v>7.70656825311717E-2</v>
      </c>
      <c r="AO12" s="17"/>
      <c r="AP12" s="17">
        <v>6.9061486478595197E-2</v>
      </c>
      <c r="AQ12" s="17">
        <v>2.6275140806032101E-2</v>
      </c>
      <c r="AR12" s="17">
        <v>7.5687438306328597E-2</v>
      </c>
      <c r="AS12" s="17"/>
      <c r="AT12" s="17">
        <v>4.1377260153892599E-2</v>
      </c>
      <c r="AU12" s="17">
        <v>5.1882341152089603E-2</v>
      </c>
      <c r="AV12" s="17">
        <v>0.102320824945542</v>
      </c>
      <c r="AW12" s="17">
        <v>3.19033191789235E-2</v>
      </c>
      <c r="AX12" s="17">
        <v>2.69144409694279E-2</v>
      </c>
      <c r="AY12" s="17">
        <v>0</v>
      </c>
    </row>
    <row r="13" spans="2:51" ht="43.5" x14ac:dyDescent="0.35">
      <c r="B13" s="18" t="s">
        <v>577</v>
      </c>
      <c r="C13" s="19">
        <v>2.3574178828845601E-2</v>
      </c>
      <c r="D13" s="19">
        <v>2.7736468675735499E-2</v>
      </c>
      <c r="E13" s="19">
        <v>1.9819940752302201E-2</v>
      </c>
      <c r="F13" s="19"/>
      <c r="G13" s="19">
        <v>5.9688719512277E-2</v>
      </c>
      <c r="H13" s="19">
        <v>2.19183393028335E-2</v>
      </c>
      <c r="I13" s="19">
        <v>7.6466591187727903E-3</v>
      </c>
      <c r="J13" s="19">
        <v>1.7476215960381E-2</v>
      </c>
      <c r="K13" s="19">
        <v>1.7954071316915701E-2</v>
      </c>
      <c r="L13" s="19">
        <v>2.5668931315927599E-2</v>
      </c>
      <c r="M13" s="19"/>
      <c r="N13" s="19">
        <v>1.8220105488345E-2</v>
      </c>
      <c r="O13" s="19">
        <v>1.5993830653025301E-2</v>
      </c>
      <c r="P13" s="19">
        <v>2.82353887222049E-2</v>
      </c>
      <c r="Q13" s="19">
        <v>3.4027448658108798E-2</v>
      </c>
      <c r="R13" s="19"/>
      <c r="S13" s="19">
        <v>4.8615833070899797E-2</v>
      </c>
      <c r="T13" s="19">
        <v>2.5138092282812802E-2</v>
      </c>
      <c r="U13" s="19">
        <v>2.28898222309801E-2</v>
      </c>
      <c r="V13" s="19">
        <v>0</v>
      </c>
      <c r="W13" s="19">
        <v>2.4148827912371499E-2</v>
      </c>
      <c r="X13" s="19">
        <v>1.5173439001648701E-2</v>
      </c>
      <c r="Y13" s="19">
        <v>1.8070195325631901E-2</v>
      </c>
      <c r="Z13" s="19">
        <v>0</v>
      </c>
      <c r="AA13" s="19">
        <v>4.2765456215813701E-2</v>
      </c>
      <c r="AB13" s="19">
        <v>1.9100820336272799E-2</v>
      </c>
      <c r="AC13" s="19">
        <v>0</v>
      </c>
      <c r="AD13" s="19">
        <v>0</v>
      </c>
      <c r="AE13" s="19"/>
      <c r="AF13" s="19">
        <v>2.4436281803474201E-2</v>
      </c>
      <c r="AG13" s="19">
        <v>1.7683690948545699E-2</v>
      </c>
      <c r="AH13" s="19">
        <v>1.17496685950376E-2</v>
      </c>
      <c r="AI13" s="19"/>
      <c r="AJ13" s="19">
        <v>2.71132593741087E-2</v>
      </c>
      <c r="AK13" s="19">
        <v>3.08626397462839E-2</v>
      </c>
      <c r="AL13" s="19">
        <v>0</v>
      </c>
      <c r="AM13" s="19">
        <v>0</v>
      </c>
      <c r="AN13" s="19">
        <v>1.0712882735379001E-2</v>
      </c>
      <c r="AO13" s="19"/>
      <c r="AP13" s="19">
        <v>3.3085239332939602E-2</v>
      </c>
      <c r="AQ13" s="19">
        <v>2.17767227694452E-2</v>
      </c>
      <c r="AR13" s="19">
        <v>0</v>
      </c>
      <c r="AS13" s="19"/>
      <c r="AT13" s="19">
        <v>2.86065972622392E-2</v>
      </c>
      <c r="AU13" s="19">
        <v>1.17754532125694E-2</v>
      </c>
      <c r="AV13" s="19">
        <v>5.1242365654252303E-2</v>
      </c>
      <c r="AW13" s="19">
        <v>3.06145817331567E-2</v>
      </c>
      <c r="AX13" s="19">
        <v>8.4991181164526999E-3</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AY18"/>
  <sheetViews>
    <sheetView showGridLines="0" workbookViewId="0">
      <pane xSplit="2" topLeftCell="C1" activePane="topRight" state="frozen"/>
      <selection activeCell="B19" sqref="B19"/>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667</v>
      </c>
      <c r="D7" s="10">
        <v>310</v>
      </c>
      <c r="E7" s="10">
        <v>356</v>
      </c>
      <c r="F7" s="10"/>
      <c r="G7" s="10">
        <v>83</v>
      </c>
      <c r="H7" s="10">
        <v>76</v>
      </c>
      <c r="I7" s="10">
        <v>113</v>
      </c>
      <c r="J7" s="10">
        <v>128</v>
      </c>
      <c r="K7" s="10">
        <v>119</v>
      </c>
      <c r="L7" s="10">
        <v>148</v>
      </c>
      <c r="M7" s="10"/>
      <c r="N7" s="10">
        <v>163</v>
      </c>
      <c r="O7" s="10">
        <v>188</v>
      </c>
      <c r="P7" s="10">
        <v>135</v>
      </c>
      <c r="Q7" s="10">
        <v>177</v>
      </c>
      <c r="R7" s="10"/>
      <c r="S7" s="10">
        <v>100</v>
      </c>
      <c r="T7" s="10">
        <v>81</v>
      </c>
      <c r="U7" s="10">
        <v>41</v>
      </c>
      <c r="V7" s="10">
        <v>74</v>
      </c>
      <c r="W7" s="10">
        <v>39</v>
      </c>
      <c r="X7" s="10">
        <v>66</v>
      </c>
      <c r="Y7" s="10">
        <v>53</v>
      </c>
      <c r="Z7" s="10">
        <v>19</v>
      </c>
      <c r="AA7" s="10">
        <v>93</v>
      </c>
      <c r="AB7" s="10">
        <v>55</v>
      </c>
      <c r="AC7" s="10">
        <v>30</v>
      </c>
      <c r="AD7" s="10">
        <v>16</v>
      </c>
      <c r="AE7" s="10"/>
      <c r="AF7" s="10">
        <v>252</v>
      </c>
      <c r="AG7" s="10">
        <v>267</v>
      </c>
      <c r="AH7" s="10">
        <v>86</v>
      </c>
      <c r="AI7" s="10"/>
      <c r="AJ7" s="10">
        <v>229</v>
      </c>
      <c r="AK7" s="10">
        <v>189</v>
      </c>
      <c r="AL7" s="10">
        <v>49</v>
      </c>
      <c r="AM7" s="10">
        <v>6</v>
      </c>
      <c r="AN7" s="10">
        <v>83</v>
      </c>
      <c r="AO7" s="10"/>
      <c r="AP7" s="10">
        <v>126</v>
      </c>
      <c r="AQ7" s="10">
        <v>226</v>
      </c>
      <c r="AR7" s="10">
        <v>44</v>
      </c>
      <c r="AS7" s="10"/>
      <c r="AT7" s="10">
        <v>245</v>
      </c>
      <c r="AU7" s="10">
        <v>154</v>
      </c>
      <c r="AV7" s="10">
        <v>60</v>
      </c>
      <c r="AW7" s="10">
        <v>65</v>
      </c>
      <c r="AX7" s="10">
        <v>119</v>
      </c>
      <c r="AY7" s="10">
        <v>16</v>
      </c>
    </row>
    <row r="8" spans="2:51" ht="30" customHeight="1" x14ac:dyDescent="0.35">
      <c r="B8" s="11" t="s">
        <v>19</v>
      </c>
      <c r="C8" s="11">
        <v>661</v>
      </c>
      <c r="D8" s="11">
        <v>316</v>
      </c>
      <c r="E8" s="11">
        <v>344</v>
      </c>
      <c r="F8" s="11"/>
      <c r="G8" s="11">
        <v>84</v>
      </c>
      <c r="H8" s="11">
        <v>88</v>
      </c>
      <c r="I8" s="11">
        <v>115</v>
      </c>
      <c r="J8" s="11">
        <v>122</v>
      </c>
      <c r="K8" s="11">
        <v>111</v>
      </c>
      <c r="L8" s="11">
        <v>141</v>
      </c>
      <c r="M8" s="11"/>
      <c r="N8" s="11">
        <v>176</v>
      </c>
      <c r="O8" s="11">
        <v>180</v>
      </c>
      <c r="P8" s="11">
        <v>131</v>
      </c>
      <c r="Q8" s="11">
        <v>171</v>
      </c>
      <c r="R8" s="11"/>
      <c r="S8" s="11">
        <v>102</v>
      </c>
      <c r="T8" s="11">
        <v>76</v>
      </c>
      <c r="U8" s="11">
        <v>40</v>
      </c>
      <c r="V8" s="11">
        <v>69</v>
      </c>
      <c r="W8" s="11">
        <v>37</v>
      </c>
      <c r="X8" s="11">
        <v>68</v>
      </c>
      <c r="Y8" s="11">
        <v>49</v>
      </c>
      <c r="Z8" s="11">
        <v>18</v>
      </c>
      <c r="AA8" s="11">
        <v>89</v>
      </c>
      <c r="AB8" s="11">
        <v>63</v>
      </c>
      <c r="AC8" s="11">
        <v>31</v>
      </c>
      <c r="AD8" s="11">
        <v>20</v>
      </c>
      <c r="AE8" s="11"/>
      <c r="AF8" s="11">
        <v>241</v>
      </c>
      <c r="AG8" s="11">
        <v>271</v>
      </c>
      <c r="AH8" s="11">
        <v>87</v>
      </c>
      <c r="AI8" s="11"/>
      <c r="AJ8" s="11">
        <v>222</v>
      </c>
      <c r="AK8" s="11">
        <v>189</v>
      </c>
      <c r="AL8" s="11">
        <v>49</v>
      </c>
      <c r="AM8" s="11">
        <v>5</v>
      </c>
      <c r="AN8" s="11">
        <v>83</v>
      </c>
      <c r="AO8" s="11"/>
      <c r="AP8" s="11">
        <v>125</v>
      </c>
      <c r="AQ8" s="11">
        <v>224</v>
      </c>
      <c r="AR8" s="11">
        <v>44</v>
      </c>
      <c r="AS8" s="11"/>
      <c r="AT8" s="11">
        <v>235</v>
      </c>
      <c r="AU8" s="11">
        <v>157</v>
      </c>
      <c r="AV8" s="11">
        <v>59</v>
      </c>
      <c r="AW8" s="11">
        <v>65</v>
      </c>
      <c r="AX8" s="11">
        <v>121</v>
      </c>
      <c r="AY8" s="11">
        <v>17</v>
      </c>
    </row>
    <row r="9" spans="2:51" ht="43.5" x14ac:dyDescent="0.35">
      <c r="B9" s="18" t="s">
        <v>573</v>
      </c>
      <c r="C9" s="17">
        <v>0.39008893260101402</v>
      </c>
      <c r="D9" s="17">
        <v>0.37007081816144899</v>
      </c>
      <c r="E9" s="17">
        <v>0.40947715244210298</v>
      </c>
      <c r="F9" s="17"/>
      <c r="G9" s="17">
        <v>0.33085217273278</v>
      </c>
      <c r="H9" s="17">
        <v>0.35032668966295499</v>
      </c>
      <c r="I9" s="17">
        <v>0.423446462621414</v>
      </c>
      <c r="J9" s="17">
        <v>0.41152400026900599</v>
      </c>
      <c r="K9" s="17">
        <v>0.36335487337691602</v>
      </c>
      <c r="L9" s="17">
        <v>0.42546095407766499</v>
      </c>
      <c r="M9" s="17"/>
      <c r="N9" s="17">
        <v>0.32263633693692401</v>
      </c>
      <c r="O9" s="17">
        <v>0.38407927103668699</v>
      </c>
      <c r="P9" s="17">
        <v>0.42245613719981501</v>
      </c>
      <c r="Q9" s="17">
        <v>0.44413203015700597</v>
      </c>
      <c r="R9" s="17"/>
      <c r="S9" s="17">
        <v>0.33899014539700201</v>
      </c>
      <c r="T9" s="17">
        <v>0.35252285977811099</v>
      </c>
      <c r="U9" s="17">
        <v>0.50345075923520699</v>
      </c>
      <c r="V9" s="17">
        <v>0.37782347577935999</v>
      </c>
      <c r="W9" s="17">
        <v>0.50689756476355796</v>
      </c>
      <c r="X9" s="17">
        <v>0.30744469917524597</v>
      </c>
      <c r="Y9" s="17">
        <v>0.52316911497182195</v>
      </c>
      <c r="Z9" s="17">
        <v>0.56682323241447796</v>
      </c>
      <c r="AA9" s="17">
        <v>0.37505533175716199</v>
      </c>
      <c r="AB9" s="17">
        <v>0.36147106893457898</v>
      </c>
      <c r="AC9" s="17">
        <v>0.323147467298527</v>
      </c>
      <c r="AD9" s="17">
        <v>0.445113844686154</v>
      </c>
      <c r="AE9" s="17"/>
      <c r="AF9" s="17">
        <v>0.35758172391939602</v>
      </c>
      <c r="AG9" s="17">
        <v>0.40624644495680501</v>
      </c>
      <c r="AH9" s="17">
        <v>0.44547713204441503</v>
      </c>
      <c r="AI9" s="17"/>
      <c r="AJ9" s="17">
        <v>0.37297565023842599</v>
      </c>
      <c r="AK9" s="17">
        <v>0.40875763198834703</v>
      </c>
      <c r="AL9" s="17">
        <v>0.300209114692428</v>
      </c>
      <c r="AM9" s="17">
        <v>0.325363390939929</v>
      </c>
      <c r="AN9" s="17">
        <v>0.41249649243932301</v>
      </c>
      <c r="AO9" s="17"/>
      <c r="AP9" s="17">
        <v>0.388578338100042</v>
      </c>
      <c r="AQ9" s="17">
        <v>0.44934528633467402</v>
      </c>
      <c r="AR9" s="17">
        <v>0.33565553954798499</v>
      </c>
      <c r="AS9" s="17"/>
      <c r="AT9" s="17">
        <v>0.36117399672015899</v>
      </c>
      <c r="AU9" s="17">
        <v>0.382982357759655</v>
      </c>
      <c r="AV9" s="17">
        <v>0.51098493063870398</v>
      </c>
      <c r="AW9" s="17">
        <v>0.33838949182668498</v>
      </c>
      <c r="AX9" s="17">
        <v>0.43479460341117598</v>
      </c>
      <c r="AY9" s="17">
        <v>0.26551571762347698</v>
      </c>
    </row>
    <row r="10" spans="2:51" ht="58" x14ac:dyDescent="0.35">
      <c r="B10" s="18" t="s">
        <v>574</v>
      </c>
      <c r="C10" s="17">
        <v>0.42066038180302601</v>
      </c>
      <c r="D10" s="17">
        <v>0.40773023700947703</v>
      </c>
      <c r="E10" s="17">
        <v>0.43363016574234697</v>
      </c>
      <c r="F10" s="17"/>
      <c r="G10" s="17">
        <v>0.49469720982423498</v>
      </c>
      <c r="H10" s="17">
        <v>0.413067541166732</v>
      </c>
      <c r="I10" s="17">
        <v>0.38228118708980902</v>
      </c>
      <c r="J10" s="17">
        <v>0.37883573685093702</v>
      </c>
      <c r="K10" s="17">
        <v>0.45632321006957299</v>
      </c>
      <c r="L10" s="17">
        <v>0.42042464072767999</v>
      </c>
      <c r="M10" s="17"/>
      <c r="N10" s="17">
        <v>0.48654130323690298</v>
      </c>
      <c r="O10" s="17">
        <v>0.45605200473458901</v>
      </c>
      <c r="P10" s="17">
        <v>0.38519795164871501</v>
      </c>
      <c r="Q10" s="17">
        <v>0.33542311919844597</v>
      </c>
      <c r="R10" s="17"/>
      <c r="S10" s="17">
        <v>0.43519832385697799</v>
      </c>
      <c r="T10" s="17">
        <v>0.485014704789139</v>
      </c>
      <c r="U10" s="17">
        <v>0.38914721010491199</v>
      </c>
      <c r="V10" s="17">
        <v>0.42967956982340599</v>
      </c>
      <c r="W10" s="17">
        <v>0.27965525618007903</v>
      </c>
      <c r="X10" s="17">
        <v>0.48739537633246799</v>
      </c>
      <c r="Y10" s="17">
        <v>0.30482477968249599</v>
      </c>
      <c r="Z10" s="17">
        <v>0.38419435177662098</v>
      </c>
      <c r="AA10" s="17">
        <v>0.46857222609155202</v>
      </c>
      <c r="AB10" s="17">
        <v>0.40216578285440702</v>
      </c>
      <c r="AC10" s="17">
        <v>0.43356653873126</v>
      </c>
      <c r="AD10" s="17">
        <v>0.31067371031069801</v>
      </c>
      <c r="AE10" s="17"/>
      <c r="AF10" s="17">
        <v>0.44748826033489097</v>
      </c>
      <c r="AG10" s="17">
        <v>0.42105623918882101</v>
      </c>
      <c r="AH10" s="17">
        <v>0.28633738504209799</v>
      </c>
      <c r="AI10" s="17"/>
      <c r="AJ10" s="17">
        <v>0.41871715750817201</v>
      </c>
      <c r="AK10" s="17">
        <v>0.39316802726546501</v>
      </c>
      <c r="AL10" s="17">
        <v>0.60160817079325501</v>
      </c>
      <c r="AM10" s="17">
        <v>0.50800951461691302</v>
      </c>
      <c r="AN10" s="17">
        <v>0.36529092284590098</v>
      </c>
      <c r="AO10" s="17"/>
      <c r="AP10" s="17">
        <v>0.41612284521973297</v>
      </c>
      <c r="AQ10" s="17">
        <v>0.41508554576319501</v>
      </c>
      <c r="AR10" s="17">
        <v>0.45615070205295</v>
      </c>
      <c r="AS10" s="17"/>
      <c r="AT10" s="17">
        <v>0.47356230208056999</v>
      </c>
      <c r="AU10" s="17">
        <v>0.47488852788455799</v>
      </c>
      <c r="AV10" s="17">
        <v>0.243528653363451</v>
      </c>
      <c r="AW10" s="17">
        <v>0.41221265494318099</v>
      </c>
      <c r="AX10" s="17">
        <v>0.34765324975423101</v>
      </c>
      <c r="AY10" s="17">
        <v>0.43368543801501203</v>
      </c>
    </row>
    <row r="11" spans="2:51" ht="43.5" x14ac:dyDescent="0.35">
      <c r="B11" s="18" t="s">
        <v>575</v>
      </c>
      <c r="C11" s="17">
        <v>0.165264159977763</v>
      </c>
      <c r="D11" s="17">
        <v>0.19631004337136501</v>
      </c>
      <c r="E11" s="17">
        <v>0.134587062120331</v>
      </c>
      <c r="F11" s="17"/>
      <c r="G11" s="17">
        <v>0.13618846907662799</v>
      </c>
      <c r="H11" s="17">
        <v>0.19350553239851701</v>
      </c>
      <c r="I11" s="17">
        <v>0.16053859140790899</v>
      </c>
      <c r="J11" s="17">
        <v>0.18646308558222099</v>
      </c>
      <c r="K11" s="17">
        <v>0.160987073150998</v>
      </c>
      <c r="L11" s="17">
        <v>0.154114405194655</v>
      </c>
      <c r="M11" s="17"/>
      <c r="N11" s="17">
        <v>0.179925909786675</v>
      </c>
      <c r="O11" s="17">
        <v>0.13504152604522299</v>
      </c>
      <c r="P11" s="17">
        <v>0.16183817717850699</v>
      </c>
      <c r="Q11" s="17">
        <v>0.18836058523538099</v>
      </c>
      <c r="R11" s="17"/>
      <c r="S11" s="17">
        <v>0.19285172368685699</v>
      </c>
      <c r="T11" s="17">
        <v>0.16246243543274999</v>
      </c>
      <c r="U11" s="17">
        <v>0.10740203065988101</v>
      </c>
      <c r="V11" s="17">
        <v>0.19249695439723399</v>
      </c>
      <c r="W11" s="17">
        <v>0.164312698486731</v>
      </c>
      <c r="X11" s="17">
        <v>0.18437968428342</v>
      </c>
      <c r="Y11" s="17">
        <v>0.172006105345682</v>
      </c>
      <c r="Z11" s="17">
        <v>4.8982415808900302E-2</v>
      </c>
      <c r="AA11" s="17">
        <v>0.124378012537371</v>
      </c>
      <c r="AB11" s="17">
        <v>0.18243644068520601</v>
      </c>
      <c r="AC11" s="17">
        <v>0.18318092500052199</v>
      </c>
      <c r="AD11" s="17">
        <v>0.18301874554436601</v>
      </c>
      <c r="AE11" s="17"/>
      <c r="AF11" s="17">
        <v>0.181528448009775</v>
      </c>
      <c r="AG11" s="17">
        <v>0.14670334285671099</v>
      </c>
      <c r="AH11" s="17">
        <v>0.22636070261694999</v>
      </c>
      <c r="AI11" s="17"/>
      <c r="AJ11" s="17">
        <v>0.18740742457825199</v>
      </c>
      <c r="AK11" s="17">
        <v>0.161507235072338</v>
      </c>
      <c r="AL11" s="17">
        <v>7.9557042102162606E-2</v>
      </c>
      <c r="AM11" s="17">
        <v>0.16662709444315801</v>
      </c>
      <c r="AN11" s="17">
        <v>0.22221258471477601</v>
      </c>
      <c r="AO11" s="17"/>
      <c r="AP11" s="17">
        <v>0.180733908151406</v>
      </c>
      <c r="AQ11" s="17">
        <v>0.113051912589368</v>
      </c>
      <c r="AR11" s="17">
        <v>0.18745621046736399</v>
      </c>
      <c r="AS11" s="17"/>
      <c r="AT11" s="17">
        <v>0.16126681914292601</v>
      </c>
      <c r="AU11" s="17">
        <v>0.115447368939102</v>
      </c>
      <c r="AV11" s="17">
        <v>0.17848883726390699</v>
      </c>
      <c r="AW11" s="17">
        <v>0.159841606964477</v>
      </c>
      <c r="AX11" s="17">
        <v>0.20926777719829701</v>
      </c>
      <c r="AY11" s="17">
        <v>0.300798844361511</v>
      </c>
    </row>
    <row r="12" spans="2:51" ht="58" x14ac:dyDescent="0.35">
      <c r="B12" s="18" t="s">
        <v>576</v>
      </c>
      <c r="C12" s="17">
        <v>1.57303899591613E-2</v>
      </c>
      <c r="D12" s="17">
        <v>1.5216990676246401E-2</v>
      </c>
      <c r="E12" s="17">
        <v>1.6242789926923101E-2</v>
      </c>
      <c r="F12" s="17"/>
      <c r="G12" s="17">
        <v>2.61740468771175E-2</v>
      </c>
      <c r="H12" s="17">
        <v>2.6984277385485499E-2</v>
      </c>
      <c r="I12" s="17">
        <v>2.60870997620949E-2</v>
      </c>
      <c r="J12" s="17">
        <v>2.31771772978355E-2</v>
      </c>
      <c r="K12" s="17">
        <v>0</v>
      </c>
      <c r="L12" s="17">
        <v>0</v>
      </c>
      <c r="M12" s="17"/>
      <c r="N12" s="17">
        <v>1.08964500394979E-2</v>
      </c>
      <c r="O12" s="17">
        <v>1.99388473603354E-2</v>
      </c>
      <c r="P12" s="17">
        <v>3.0507733972963001E-2</v>
      </c>
      <c r="Q12" s="17">
        <v>5.3121319314724203E-3</v>
      </c>
      <c r="R12" s="17"/>
      <c r="S12" s="17">
        <v>1.9151083640466401E-2</v>
      </c>
      <c r="T12" s="17">
        <v>0</v>
      </c>
      <c r="U12" s="17">
        <v>0</v>
      </c>
      <c r="V12" s="17">
        <v>0</v>
      </c>
      <c r="W12" s="17">
        <v>2.49856526572611E-2</v>
      </c>
      <c r="X12" s="17">
        <v>2.0780240208865201E-2</v>
      </c>
      <c r="Y12" s="17">
        <v>0</v>
      </c>
      <c r="Z12" s="17">
        <v>0</v>
      </c>
      <c r="AA12" s="17">
        <v>2.04739373260217E-2</v>
      </c>
      <c r="AB12" s="17">
        <v>5.3926707525809303E-2</v>
      </c>
      <c r="AC12" s="17">
        <v>2.9511040688481701E-2</v>
      </c>
      <c r="AD12" s="17">
        <v>0</v>
      </c>
      <c r="AE12" s="17"/>
      <c r="AF12" s="17">
        <v>0</v>
      </c>
      <c r="AG12" s="17">
        <v>2.59939729976628E-2</v>
      </c>
      <c r="AH12" s="17">
        <v>1.61926799939878E-2</v>
      </c>
      <c r="AI12" s="17"/>
      <c r="AJ12" s="17">
        <v>6.3408613956919798E-3</v>
      </c>
      <c r="AK12" s="17">
        <v>3.1164534267061901E-2</v>
      </c>
      <c r="AL12" s="17">
        <v>1.8625672412154199E-2</v>
      </c>
      <c r="AM12" s="17">
        <v>0</v>
      </c>
      <c r="AN12" s="17">
        <v>0</v>
      </c>
      <c r="AO12" s="17"/>
      <c r="AP12" s="17">
        <v>0</v>
      </c>
      <c r="AQ12" s="17">
        <v>1.7958646859449302E-2</v>
      </c>
      <c r="AR12" s="17">
        <v>2.0737547931701301E-2</v>
      </c>
      <c r="AS12" s="17"/>
      <c r="AT12" s="17">
        <v>0</v>
      </c>
      <c r="AU12" s="17">
        <v>2.10817733476278E-2</v>
      </c>
      <c r="AV12" s="17">
        <v>6.6997578733938495E-2</v>
      </c>
      <c r="AW12" s="17">
        <v>3.3194601190999103E-2</v>
      </c>
      <c r="AX12" s="17">
        <v>8.2843696362962602E-3</v>
      </c>
      <c r="AY12" s="17">
        <v>0</v>
      </c>
    </row>
    <row r="13" spans="2:51" ht="43.5" x14ac:dyDescent="0.35">
      <c r="B13" s="18" t="s">
        <v>577</v>
      </c>
      <c r="C13" s="19">
        <v>8.2561356590353692E-3</v>
      </c>
      <c r="D13" s="19">
        <v>1.0671910781463E-2</v>
      </c>
      <c r="E13" s="19">
        <v>6.0628297682956802E-3</v>
      </c>
      <c r="F13" s="19"/>
      <c r="G13" s="19">
        <v>1.2088101489239099E-2</v>
      </c>
      <c r="H13" s="19">
        <v>1.6115959386310101E-2</v>
      </c>
      <c r="I13" s="19">
        <v>7.6466591187727903E-3</v>
      </c>
      <c r="J13" s="19">
        <v>0</v>
      </c>
      <c r="K13" s="19">
        <v>1.9334843402512802E-2</v>
      </c>
      <c r="L13" s="19">
        <v>0</v>
      </c>
      <c r="M13" s="19"/>
      <c r="N13" s="19">
        <v>0</v>
      </c>
      <c r="O13" s="19">
        <v>4.8883508231644598E-3</v>
      </c>
      <c r="P13" s="19">
        <v>0</v>
      </c>
      <c r="Q13" s="19">
        <v>2.6772133477693701E-2</v>
      </c>
      <c r="R13" s="19"/>
      <c r="S13" s="19">
        <v>1.38087234186965E-2</v>
      </c>
      <c r="T13" s="19">
        <v>0</v>
      </c>
      <c r="U13" s="19">
        <v>0</v>
      </c>
      <c r="V13" s="19">
        <v>0</v>
      </c>
      <c r="W13" s="19">
        <v>2.4148827912371499E-2</v>
      </c>
      <c r="X13" s="19">
        <v>0</v>
      </c>
      <c r="Y13" s="19">
        <v>0</v>
      </c>
      <c r="Z13" s="19">
        <v>0</v>
      </c>
      <c r="AA13" s="19">
        <v>1.1520492287893E-2</v>
      </c>
      <c r="AB13" s="19">
        <v>0</v>
      </c>
      <c r="AC13" s="19">
        <v>3.0594028281210099E-2</v>
      </c>
      <c r="AD13" s="19">
        <v>6.1193699458782599E-2</v>
      </c>
      <c r="AE13" s="19"/>
      <c r="AF13" s="19">
        <v>1.3401567735938201E-2</v>
      </c>
      <c r="AG13" s="19">
        <v>0</v>
      </c>
      <c r="AH13" s="19">
        <v>2.5632100302548599E-2</v>
      </c>
      <c r="AI13" s="19"/>
      <c r="AJ13" s="19">
        <v>1.4558906279458999E-2</v>
      </c>
      <c r="AK13" s="19">
        <v>5.4025714067882404E-3</v>
      </c>
      <c r="AL13" s="19">
        <v>0</v>
      </c>
      <c r="AM13" s="19">
        <v>0</v>
      </c>
      <c r="AN13" s="19">
        <v>0</v>
      </c>
      <c r="AO13" s="19"/>
      <c r="AP13" s="19">
        <v>1.4564908528818799E-2</v>
      </c>
      <c r="AQ13" s="19">
        <v>4.5586084533125E-3</v>
      </c>
      <c r="AR13" s="19">
        <v>0</v>
      </c>
      <c r="AS13" s="19"/>
      <c r="AT13" s="19">
        <v>3.9968820563447104E-3</v>
      </c>
      <c r="AU13" s="19">
        <v>5.5999720690573596E-3</v>
      </c>
      <c r="AV13" s="19">
        <v>0</v>
      </c>
      <c r="AW13" s="19">
        <v>5.6361645074657601E-2</v>
      </c>
      <c r="AX13" s="19">
        <v>0</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AY18"/>
  <sheetViews>
    <sheetView showGridLines="0" workbookViewId="0">
      <pane xSplit="2" topLeftCell="C1" activePane="topRight" state="frozen"/>
      <selection activeCell="B19" sqref="B19"/>
      <selection pane="topRight" activeCell="H11" sqref="H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667</v>
      </c>
      <c r="D7" s="10">
        <v>310</v>
      </c>
      <c r="E7" s="10">
        <v>356</v>
      </c>
      <c r="F7" s="10"/>
      <c r="G7" s="10">
        <v>83</v>
      </c>
      <c r="H7" s="10">
        <v>76</v>
      </c>
      <c r="I7" s="10">
        <v>113</v>
      </c>
      <c r="J7" s="10">
        <v>128</v>
      </c>
      <c r="K7" s="10">
        <v>119</v>
      </c>
      <c r="L7" s="10">
        <v>148</v>
      </c>
      <c r="M7" s="10"/>
      <c r="N7" s="10">
        <v>163</v>
      </c>
      <c r="O7" s="10">
        <v>188</v>
      </c>
      <c r="P7" s="10">
        <v>135</v>
      </c>
      <c r="Q7" s="10">
        <v>177</v>
      </c>
      <c r="R7" s="10"/>
      <c r="S7" s="10">
        <v>100</v>
      </c>
      <c r="T7" s="10">
        <v>81</v>
      </c>
      <c r="U7" s="10">
        <v>41</v>
      </c>
      <c r="V7" s="10">
        <v>74</v>
      </c>
      <c r="W7" s="10">
        <v>39</v>
      </c>
      <c r="X7" s="10">
        <v>66</v>
      </c>
      <c r="Y7" s="10">
        <v>53</v>
      </c>
      <c r="Z7" s="10">
        <v>19</v>
      </c>
      <c r="AA7" s="10">
        <v>93</v>
      </c>
      <c r="AB7" s="10">
        <v>55</v>
      </c>
      <c r="AC7" s="10">
        <v>30</v>
      </c>
      <c r="AD7" s="10">
        <v>16</v>
      </c>
      <c r="AE7" s="10"/>
      <c r="AF7" s="10">
        <v>252</v>
      </c>
      <c r="AG7" s="10">
        <v>267</v>
      </c>
      <c r="AH7" s="10">
        <v>86</v>
      </c>
      <c r="AI7" s="10"/>
      <c r="AJ7" s="10">
        <v>229</v>
      </c>
      <c r="AK7" s="10">
        <v>189</v>
      </c>
      <c r="AL7" s="10">
        <v>49</v>
      </c>
      <c r="AM7" s="10">
        <v>6</v>
      </c>
      <c r="AN7" s="10">
        <v>83</v>
      </c>
      <c r="AO7" s="10"/>
      <c r="AP7" s="10">
        <v>126</v>
      </c>
      <c r="AQ7" s="10">
        <v>226</v>
      </c>
      <c r="AR7" s="10">
        <v>44</v>
      </c>
      <c r="AS7" s="10"/>
      <c r="AT7" s="10">
        <v>245</v>
      </c>
      <c r="AU7" s="10">
        <v>154</v>
      </c>
      <c r="AV7" s="10">
        <v>60</v>
      </c>
      <c r="AW7" s="10">
        <v>65</v>
      </c>
      <c r="AX7" s="10">
        <v>119</v>
      </c>
      <c r="AY7" s="10">
        <v>16</v>
      </c>
    </row>
    <row r="8" spans="2:51" ht="30" customHeight="1" x14ac:dyDescent="0.35">
      <c r="B8" s="11" t="s">
        <v>19</v>
      </c>
      <c r="C8" s="11">
        <v>661</v>
      </c>
      <c r="D8" s="11">
        <v>316</v>
      </c>
      <c r="E8" s="11">
        <v>344</v>
      </c>
      <c r="F8" s="11"/>
      <c r="G8" s="11">
        <v>84</v>
      </c>
      <c r="H8" s="11">
        <v>88</v>
      </c>
      <c r="I8" s="11">
        <v>115</v>
      </c>
      <c r="J8" s="11">
        <v>122</v>
      </c>
      <c r="K8" s="11">
        <v>111</v>
      </c>
      <c r="L8" s="11">
        <v>141</v>
      </c>
      <c r="M8" s="11"/>
      <c r="N8" s="11">
        <v>176</v>
      </c>
      <c r="O8" s="11">
        <v>180</v>
      </c>
      <c r="P8" s="11">
        <v>131</v>
      </c>
      <c r="Q8" s="11">
        <v>171</v>
      </c>
      <c r="R8" s="11"/>
      <c r="S8" s="11">
        <v>102</v>
      </c>
      <c r="T8" s="11">
        <v>76</v>
      </c>
      <c r="U8" s="11">
        <v>40</v>
      </c>
      <c r="V8" s="11">
        <v>69</v>
      </c>
      <c r="W8" s="11">
        <v>37</v>
      </c>
      <c r="X8" s="11">
        <v>68</v>
      </c>
      <c r="Y8" s="11">
        <v>49</v>
      </c>
      <c r="Z8" s="11">
        <v>18</v>
      </c>
      <c r="AA8" s="11">
        <v>89</v>
      </c>
      <c r="AB8" s="11">
        <v>63</v>
      </c>
      <c r="AC8" s="11">
        <v>31</v>
      </c>
      <c r="AD8" s="11">
        <v>20</v>
      </c>
      <c r="AE8" s="11"/>
      <c r="AF8" s="11">
        <v>241</v>
      </c>
      <c r="AG8" s="11">
        <v>271</v>
      </c>
      <c r="AH8" s="11">
        <v>87</v>
      </c>
      <c r="AI8" s="11"/>
      <c r="AJ8" s="11">
        <v>222</v>
      </c>
      <c r="AK8" s="11">
        <v>189</v>
      </c>
      <c r="AL8" s="11">
        <v>49</v>
      </c>
      <c r="AM8" s="11">
        <v>5</v>
      </c>
      <c r="AN8" s="11">
        <v>83</v>
      </c>
      <c r="AO8" s="11"/>
      <c r="AP8" s="11">
        <v>125</v>
      </c>
      <c r="AQ8" s="11">
        <v>224</v>
      </c>
      <c r="AR8" s="11">
        <v>44</v>
      </c>
      <c r="AS8" s="11"/>
      <c r="AT8" s="11">
        <v>235</v>
      </c>
      <c r="AU8" s="11">
        <v>157</v>
      </c>
      <c r="AV8" s="11">
        <v>59</v>
      </c>
      <c r="AW8" s="11">
        <v>65</v>
      </c>
      <c r="AX8" s="11">
        <v>121</v>
      </c>
      <c r="AY8" s="11">
        <v>17</v>
      </c>
    </row>
    <row r="9" spans="2:51" ht="43.5" x14ac:dyDescent="0.35">
      <c r="B9" s="18" t="s">
        <v>573</v>
      </c>
      <c r="C9" s="17">
        <v>0.35506246355486498</v>
      </c>
      <c r="D9" s="17">
        <v>0.31718574504221603</v>
      </c>
      <c r="E9" s="17">
        <v>0.39073352088512903</v>
      </c>
      <c r="F9" s="17"/>
      <c r="G9" s="17">
        <v>0.32431281601942802</v>
      </c>
      <c r="H9" s="17">
        <v>0.37551413420118002</v>
      </c>
      <c r="I9" s="17">
        <v>0.33666298696743802</v>
      </c>
      <c r="J9" s="17">
        <v>0.30130719400446798</v>
      </c>
      <c r="K9" s="17">
        <v>0.40243926966322202</v>
      </c>
      <c r="L9" s="17">
        <v>0.384865307256198</v>
      </c>
      <c r="M9" s="17"/>
      <c r="N9" s="17">
        <v>0.314663055587872</v>
      </c>
      <c r="O9" s="17">
        <v>0.31118199204334202</v>
      </c>
      <c r="P9" s="17">
        <v>0.40350555707028601</v>
      </c>
      <c r="Q9" s="17">
        <v>0.408242364078718</v>
      </c>
      <c r="R9" s="17"/>
      <c r="S9" s="17">
        <v>0.35208809809138503</v>
      </c>
      <c r="T9" s="17">
        <v>0.31624607141017902</v>
      </c>
      <c r="U9" s="17">
        <v>0.23622782158796901</v>
      </c>
      <c r="V9" s="17">
        <v>0.37805956356347198</v>
      </c>
      <c r="W9" s="17">
        <v>0.53930181830327395</v>
      </c>
      <c r="X9" s="17">
        <v>0.25855587953571102</v>
      </c>
      <c r="Y9" s="17">
        <v>0.39021951629991403</v>
      </c>
      <c r="Z9" s="17">
        <v>0.61193520612382801</v>
      </c>
      <c r="AA9" s="17">
        <v>0.35380907868533301</v>
      </c>
      <c r="AB9" s="17">
        <v>0.33428200135545699</v>
      </c>
      <c r="AC9" s="17">
        <v>0.296110660849908</v>
      </c>
      <c r="AD9" s="17">
        <v>0.50948445131257303</v>
      </c>
      <c r="AE9" s="17"/>
      <c r="AF9" s="17">
        <v>0.34106054123095803</v>
      </c>
      <c r="AG9" s="17">
        <v>0.37997749790399499</v>
      </c>
      <c r="AH9" s="17">
        <v>0.36324471474119902</v>
      </c>
      <c r="AI9" s="17"/>
      <c r="AJ9" s="17">
        <v>0.35552353125519098</v>
      </c>
      <c r="AK9" s="17">
        <v>0.36569655556351799</v>
      </c>
      <c r="AL9" s="17">
        <v>0.23237377652303601</v>
      </c>
      <c r="AM9" s="17">
        <v>0.32971929566436697</v>
      </c>
      <c r="AN9" s="17">
        <v>0.38947821672192001</v>
      </c>
      <c r="AO9" s="17"/>
      <c r="AP9" s="17">
        <v>0.39995281864354898</v>
      </c>
      <c r="AQ9" s="17">
        <v>0.39073042257530299</v>
      </c>
      <c r="AR9" s="17">
        <v>0.24369027485738901</v>
      </c>
      <c r="AS9" s="17"/>
      <c r="AT9" s="17">
        <v>0.37422602444845299</v>
      </c>
      <c r="AU9" s="17">
        <v>0.336471321228062</v>
      </c>
      <c r="AV9" s="17">
        <v>0.49473319489110501</v>
      </c>
      <c r="AW9" s="17">
        <v>0.27221172447541397</v>
      </c>
      <c r="AX9" s="17">
        <v>0.342564164350324</v>
      </c>
      <c r="AY9" s="17">
        <v>0.122201727868451</v>
      </c>
    </row>
    <row r="10" spans="2:51" ht="58" x14ac:dyDescent="0.35">
      <c r="B10" s="18" t="s">
        <v>574</v>
      </c>
      <c r="C10" s="17">
        <v>0.43900538102252801</v>
      </c>
      <c r="D10" s="17">
        <v>0.44361687816553802</v>
      </c>
      <c r="E10" s="17">
        <v>0.43593881469102802</v>
      </c>
      <c r="F10" s="17"/>
      <c r="G10" s="17">
        <v>0.43002840934998898</v>
      </c>
      <c r="H10" s="17">
        <v>0.445508800351956</v>
      </c>
      <c r="I10" s="17">
        <v>0.41104521703949698</v>
      </c>
      <c r="J10" s="17">
        <v>0.48453837647990999</v>
      </c>
      <c r="K10" s="17">
        <v>0.444836145552086</v>
      </c>
      <c r="L10" s="17">
        <v>0.41938956151840801</v>
      </c>
      <c r="M10" s="17"/>
      <c r="N10" s="17">
        <v>0.48169186524775898</v>
      </c>
      <c r="O10" s="17">
        <v>0.45114489996350599</v>
      </c>
      <c r="P10" s="17">
        <v>0.39170776923565098</v>
      </c>
      <c r="Q10" s="17">
        <v>0.41155383382003802</v>
      </c>
      <c r="R10" s="17"/>
      <c r="S10" s="17">
        <v>0.40335973976144002</v>
      </c>
      <c r="T10" s="17">
        <v>0.49769442683582898</v>
      </c>
      <c r="U10" s="17">
        <v>0.57090905769926004</v>
      </c>
      <c r="V10" s="17">
        <v>0.43575890570643699</v>
      </c>
      <c r="W10" s="17">
        <v>0.25055916429549202</v>
      </c>
      <c r="X10" s="17">
        <v>0.57708148061513198</v>
      </c>
      <c r="Y10" s="17">
        <v>0.39872213981552002</v>
      </c>
      <c r="Z10" s="17">
        <v>0.29044087989661799</v>
      </c>
      <c r="AA10" s="17">
        <v>0.45068458479091</v>
      </c>
      <c r="AB10" s="17">
        <v>0.34046044887577798</v>
      </c>
      <c r="AC10" s="17">
        <v>0.58049247660544501</v>
      </c>
      <c r="AD10" s="17">
        <v>0.29711480144126901</v>
      </c>
      <c r="AE10" s="17"/>
      <c r="AF10" s="17">
        <v>0.45571661310344103</v>
      </c>
      <c r="AG10" s="17">
        <v>0.438861361100085</v>
      </c>
      <c r="AH10" s="17">
        <v>0.382687784899367</v>
      </c>
      <c r="AI10" s="17"/>
      <c r="AJ10" s="17">
        <v>0.44734867515146098</v>
      </c>
      <c r="AK10" s="17">
        <v>0.417365685017276</v>
      </c>
      <c r="AL10" s="17">
        <v>0.58689263153439097</v>
      </c>
      <c r="AM10" s="17">
        <v>0.33883396886620498</v>
      </c>
      <c r="AN10" s="17">
        <v>0.39154014610948301</v>
      </c>
      <c r="AO10" s="17"/>
      <c r="AP10" s="17">
        <v>0.38951324552079403</v>
      </c>
      <c r="AQ10" s="17">
        <v>0.416669521954176</v>
      </c>
      <c r="AR10" s="17">
        <v>0.64919391947389304</v>
      </c>
      <c r="AS10" s="17"/>
      <c r="AT10" s="17">
        <v>0.45917202285731501</v>
      </c>
      <c r="AU10" s="17">
        <v>0.470372794594133</v>
      </c>
      <c r="AV10" s="17">
        <v>0.264308876878663</v>
      </c>
      <c r="AW10" s="17">
        <v>0.41274805345173898</v>
      </c>
      <c r="AX10" s="17">
        <v>0.46154807381891499</v>
      </c>
      <c r="AY10" s="17">
        <v>0.49799216568869797</v>
      </c>
    </row>
    <row r="11" spans="2:51" ht="43.5" x14ac:dyDescent="0.35">
      <c r="B11" s="18" t="s">
        <v>575</v>
      </c>
      <c r="C11" s="17">
        <v>0.18078938263719499</v>
      </c>
      <c r="D11" s="17">
        <v>0.20371316099454501</v>
      </c>
      <c r="E11" s="17">
        <v>0.16024781470216601</v>
      </c>
      <c r="F11" s="17"/>
      <c r="G11" s="17">
        <v>0.182436827327531</v>
      </c>
      <c r="H11" s="17">
        <v>0.16856446838778799</v>
      </c>
      <c r="I11" s="17">
        <v>0.218476929233336</v>
      </c>
      <c r="J11" s="17">
        <v>0.206711842091019</v>
      </c>
      <c r="K11" s="17">
        <v>0.12814077658787401</v>
      </c>
      <c r="L11" s="17">
        <v>0.17564433066201299</v>
      </c>
      <c r="M11" s="17"/>
      <c r="N11" s="17">
        <v>0.17958078825750301</v>
      </c>
      <c r="O11" s="17">
        <v>0.20039349858607</v>
      </c>
      <c r="P11" s="17">
        <v>0.19089136715045599</v>
      </c>
      <c r="Q11" s="17">
        <v>0.15761469399252001</v>
      </c>
      <c r="R11" s="17"/>
      <c r="S11" s="17">
        <v>0.19609021010704999</v>
      </c>
      <c r="T11" s="17">
        <v>0.17477748939346999</v>
      </c>
      <c r="U11" s="17">
        <v>0.19286312071277101</v>
      </c>
      <c r="V11" s="17">
        <v>0.186181530730091</v>
      </c>
      <c r="W11" s="17">
        <v>0.18599018948886301</v>
      </c>
      <c r="X11" s="17">
        <v>0.14663012477389001</v>
      </c>
      <c r="Y11" s="17">
        <v>0.19298814855893401</v>
      </c>
      <c r="Z11" s="17">
        <v>9.7623913979553903E-2</v>
      </c>
      <c r="AA11" s="17">
        <v>0.15385903652334501</v>
      </c>
      <c r="AB11" s="17">
        <v>0.27382532363947998</v>
      </c>
      <c r="AC11" s="17">
        <v>9.3885821856165397E-2</v>
      </c>
      <c r="AD11" s="17">
        <v>0.19340074724615799</v>
      </c>
      <c r="AE11" s="17"/>
      <c r="AF11" s="17">
        <v>0.18732281085424901</v>
      </c>
      <c r="AG11" s="17">
        <v>0.16023626108661301</v>
      </c>
      <c r="AH11" s="17">
        <v>0.221773836388103</v>
      </c>
      <c r="AI11" s="17"/>
      <c r="AJ11" s="17">
        <v>0.18068835639143699</v>
      </c>
      <c r="AK11" s="17">
        <v>0.18447646353272801</v>
      </c>
      <c r="AL11" s="17">
        <v>0.124985440131283</v>
      </c>
      <c r="AM11" s="17">
        <v>0.33144673546942799</v>
      </c>
      <c r="AN11" s="17">
        <v>0.20796019923053699</v>
      </c>
      <c r="AO11" s="17"/>
      <c r="AP11" s="17">
        <v>0.196486040304891</v>
      </c>
      <c r="AQ11" s="17">
        <v>0.157627046916967</v>
      </c>
      <c r="AR11" s="17">
        <v>6.5332516643246602E-2</v>
      </c>
      <c r="AS11" s="17"/>
      <c r="AT11" s="17">
        <v>0.15529380155111999</v>
      </c>
      <c r="AU11" s="17">
        <v>0.175454932036719</v>
      </c>
      <c r="AV11" s="17">
        <v>0.18801588441398701</v>
      </c>
      <c r="AW11" s="17">
        <v>0.204943931128615</v>
      </c>
      <c r="AX11" s="17">
        <v>0.187918832851518</v>
      </c>
      <c r="AY11" s="17">
        <v>0.37980610644285001</v>
      </c>
    </row>
    <row r="12" spans="2:51" ht="58" x14ac:dyDescent="0.35">
      <c r="B12" s="18" t="s">
        <v>576</v>
      </c>
      <c r="C12" s="17">
        <v>1.50479052446695E-2</v>
      </c>
      <c r="D12" s="17">
        <v>2.29050017235231E-2</v>
      </c>
      <c r="E12" s="17">
        <v>7.8831260589370296E-3</v>
      </c>
      <c r="F12" s="17"/>
      <c r="G12" s="17">
        <v>5.1133845813813403E-2</v>
      </c>
      <c r="H12" s="17">
        <v>0</v>
      </c>
      <c r="I12" s="17">
        <v>1.82925079242977E-2</v>
      </c>
      <c r="J12" s="17">
        <v>7.4425874246026504E-3</v>
      </c>
      <c r="K12" s="17">
        <v>1.55672348856883E-2</v>
      </c>
      <c r="L12" s="17">
        <v>6.2879597145013601E-3</v>
      </c>
      <c r="M12" s="17"/>
      <c r="N12" s="17">
        <v>2.4064290906866501E-2</v>
      </c>
      <c r="O12" s="17">
        <v>2.17920014980298E-2</v>
      </c>
      <c r="P12" s="17">
        <v>7.0584145070469104E-3</v>
      </c>
      <c r="Q12" s="17">
        <v>5.1109061434161497E-3</v>
      </c>
      <c r="R12" s="17"/>
      <c r="S12" s="17">
        <v>3.9540070977228503E-2</v>
      </c>
      <c r="T12" s="17">
        <v>1.1282012360522901E-2</v>
      </c>
      <c r="U12" s="17">
        <v>0</v>
      </c>
      <c r="V12" s="17">
        <v>0</v>
      </c>
      <c r="W12" s="17">
        <v>0</v>
      </c>
      <c r="X12" s="17">
        <v>1.7732515075266499E-2</v>
      </c>
      <c r="Y12" s="17">
        <v>0</v>
      </c>
      <c r="Z12" s="17">
        <v>0</v>
      </c>
      <c r="AA12" s="17">
        <v>1.9880776610591001E-2</v>
      </c>
      <c r="AB12" s="17">
        <v>1.8814610021219601E-2</v>
      </c>
      <c r="AC12" s="17">
        <v>2.9511040688481701E-2</v>
      </c>
      <c r="AD12" s="17">
        <v>0</v>
      </c>
      <c r="AE12" s="17"/>
      <c r="AF12" s="17">
        <v>0</v>
      </c>
      <c r="AG12" s="17">
        <v>1.7569904360902201E-2</v>
      </c>
      <c r="AH12" s="17">
        <v>1.00540097645292E-2</v>
      </c>
      <c r="AI12" s="17"/>
      <c r="AJ12" s="17">
        <v>3.9370309554369E-3</v>
      </c>
      <c r="AK12" s="17">
        <v>2.7058724479690401E-2</v>
      </c>
      <c r="AL12" s="17">
        <v>3.71224793991363E-2</v>
      </c>
      <c r="AM12" s="17">
        <v>0</v>
      </c>
      <c r="AN12" s="17">
        <v>0</v>
      </c>
      <c r="AO12" s="17"/>
      <c r="AP12" s="17">
        <v>6.9919773125772496E-3</v>
      </c>
      <c r="AQ12" s="17">
        <v>2.59491021040631E-2</v>
      </c>
      <c r="AR12" s="17">
        <v>2.1045741093769998E-2</v>
      </c>
      <c r="AS12" s="17"/>
      <c r="AT12" s="17">
        <v>7.5056519556622701E-3</v>
      </c>
      <c r="AU12" s="17">
        <v>5.7485951936666604E-3</v>
      </c>
      <c r="AV12" s="17">
        <v>3.7485293003447703E-2</v>
      </c>
      <c r="AW12" s="17">
        <v>6.3757158677450895E-2</v>
      </c>
      <c r="AX12" s="17">
        <v>7.9689289792429993E-3</v>
      </c>
      <c r="AY12" s="17">
        <v>0</v>
      </c>
    </row>
    <row r="13" spans="2:51" ht="43.5" x14ac:dyDescent="0.35">
      <c r="B13" s="18" t="s">
        <v>577</v>
      </c>
      <c r="C13" s="19">
        <v>1.0094867540743201E-2</v>
      </c>
      <c r="D13" s="19">
        <v>1.2579214074178099E-2</v>
      </c>
      <c r="E13" s="19">
        <v>5.1967236627399301E-3</v>
      </c>
      <c r="F13" s="19"/>
      <c r="G13" s="19">
        <v>1.2088101489239099E-2</v>
      </c>
      <c r="H13" s="19">
        <v>1.04125970590768E-2</v>
      </c>
      <c r="I13" s="19">
        <v>1.5522358835431E-2</v>
      </c>
      <c r="J13" s="19">
        <v>0</v>
      </c>
      <c r="K13" s="19">
        <v>9.0165733111289698E-3</v>
      </c>
      <c r="L13" s="19">
        <v>1.38128408488799E-2</v>
      </c>
      <c r="M13" s="19"/>
      <c r="N13" s="19">
        <v>0</v>
      </c>
      <c r="O13" s="19">
        <v>1.5487607909052299E-2</v>
      </c>
      <c r="P13" s="19">
        <v>6.8368920365596301E-3</v>
      </c>
      <c r="Q13" s="19">
        <v>1.7478201965308499E-2</v>
      </c>
      <c r="R13" s="19"/>
      <c r="S13" s="19">
        <v>8.9218810628961705E-3</v>
      </c>
      <c r="T13" s="19">
        <v>0</v>
      </c>
      <c r="U13" s="19">
        <v>0</v>
      </c>
      <c r="V13" s="19">
        <v>0</v>
      </c>
      <c r="W13" s="19">
        <v>2.4148827912371499E-2</v>
      </c>
      <c r="X13" s="19">
        <v>0</v>
      </c>
      <c r="Y13" s="19">
        <v>1.8070195325631901E-2</v>
      </c>
      <c r="Z13" s="19">
        <v>0</v>
      </c>
      <c r="AA13" s="19">
        <v>2.1766523389820901E-2</v>
      </c>
      <c r="AB13" s="19">
        <v>3.2617616108065697E-2</v>
      </c>
      <c r="AC13" s="19">
        <v>0</v>
      </c>
      <c r="AD13" s="19">
        <v>0</v>
      </c>
      <c r="AE13" s="19"/>
      <c r="AF13" s="19">
        <v>1.5900034811351899E-2</v>
      </c>
      <c r="AG13" s="19">
        <v>3.35497554840513E-3</v>
      </c>
      <c r="AH13" s="19">
        <v>2.22396542068008E-2</v>
      </c>
      <c r="AI13" s="19"/>
      <c r="AJ13" s="19">
        <v>1.25024062464746E-2</v>
      </c>
      <c r="AK13" s="19">
        <v>5.4025714067882404E-3</v>
      </c>
      <c r="AL13" s="19">
        <v>1.8625672412154199E-2</v>
      </c>
      <c r="AM13" s="19">
        <v>0</v>
      </c>
      <c r="AN13" s="19">
        <v>1.10214379380601E-2</v>
      </c>
      <c r="AO13" s="19"/>
      <c r="AP13" s="19">
        <v>7.0559182181892501E-3</v>
      </c>
      <c r="AQ13" s="19">
        <v>9.0239064494901603E-3</v>
      </c>
      <c r="AR13" s="19">
        <v>2.0737547931701301E-2</v>
      </c>
      <c r="AS13" s="19"/>
      <c r="AT13" s="19">
        <v>3.8024991874488702E-3</v>
      </c>
      <c r="AU13" s="19">
        <v>1.19523569474202E-2</v>
      </c>
      <c r="AV13" s="19">
        <v>1.5456750812796899E-2</v>
      </c>
      <c r="AW13" s="19">
        <v>4.6339132266780901E-2</v>
      </c>
      <c r="AX13" s="19">
        <v>0</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AY18"/>
  <sheetViews>
    <sheetView showGridLines="0" workbookViewId="0">
      <pane xSplit="2" topLeftCell="C1" activePane="topRight" state="frozen"/>
      <selection activeCell="B19" sqref="B19"/>
      <selection pane="topRight" activeCell="G8" sqref="G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667</v>
      </c>
      <c r="D7" s="10">
        <v>310</v>
      </c>
      <c r="E7" s="10">
        <v>356</v>
      </c>
      <c r="F7" s="10"/>
      <c r="G7" s="10">
        <v>83</v>
      </c>
      <c r="H7" s="10">
        <v>76</v>
      </c>
      <c r="I7" s="10">
        <v>113</v>
      </c>
      <c r="J7" s="10">
        <v>128</v>
      </c>
      <c r="K7" s="10">
        <v>119</v>
      </c>
      <c r="L7" s="10">
        <v>148</v>
      </c>
      <c r="M7" s="10"/>
      <c r="N7" s="10">
        <v>163</v>
      </c>
      <c r="O7" s="10">
        <v>188</v>
      </c>
      <c r="P7" s="10">
        <v>135</v>
      </c>
      <c r="Q7" s="10">
        <v>177</v>
      </c>
      <c r="R7" s="10"/>
      <c r="S7" s="10">
        <v>100</v>
      </c>
      <c r="T7" s="10">
        <v>81</v>
      </c>
      <c r="U7" s="10">
        <v>41</v>
      </c>
      <c r="V7" s="10">
        <v>74</v>
      </c>
      <c r="W7" s="10">
        <v>39</v>
      </c>
      <c r="X7" s="10">
        <v>66</v>
      </c>
      <c r="Y7" s="10">
        <v>53</v>
      </c>
      <c r="Z7" s="10">
        <v>19</v>
      </c>
      <c r="AA7" s="10">
        <v>93</v>
      </c>
      <c r="AB7" s="10">
        <v>55</v>
      </c>
      <c r="AC7" s="10">
        <v>30</v>
      </c>
      <c r="AD7" s="10">
        <v>16</v>
      </c>
      <c r="AE7" s="10"/>
      <c r="AF7" s="10">
        <v>252</v>
      </c>
      <c r="AG7" s="10">
        <v>267</v>
      </c>
      <c r="AH7" s="10">
        <v>86</v>
      </c>
      <c r="AI7" s="10"/>
      <c r="AJ7" s="10">
        <v>229</v>
      </c>
      <c r="AK7" s="10">
        <v>189</v>
      </c>
      <c r="AL7" s="10">
        <v>49</v>
      </c>
      <c r="AM7" s="10">
        <v>6</v>
      </c>
      <c r="AN7" s="10">
        <v>83</v>
      </c>
      <c r="AO7" s="10"/>
      <c r="AP7" s="10">
        <v>126</v>
      </c>
      <c r="AQ7" s="10">
        <v>226</v>
      </c>
      <c r="AR7" s="10">
        <v>44</v>
      </c>
      <c r="AS7" s="10"/>
      <c r="AT7" s="10">
        <v>245</v>
      </c>
      <c r="AU7" s="10">
        <v>154</v>
      </c>
      <c r="AV7" s="10">
        <v>60</v>
      </c>
      <c r="AW7" s="10">
        <v>65</v>
      </c>
      <c r="AX7" s="10">
        <v>119</v>
      </c>
      <c r="AY7" s="10">
        <v>16</v>
      </c>
    </row>
    <row r="8" spans="2:51" ht="30" customHeight="1" x14ac:dyDescent="0.35">
      <c r="B8" s="11" t="s">
        <v>19</v>
      </c>
      <c r="C8" s="11">
        <v>661</v>
      </c>
      <c r="D8" s="11">
        <v>316</v>
      </c>
      <c r="E8" s="11">
        <v>344</v>
      </c>
      <c r="F8" s="11"/>
      <c r="G8" s="11">
        <v>84</v>
      </c>
      <c r="H8" s="11">
        <v>88</v>
      </c>
      <c r="I8" s="11">
        <v>115</v>
      </c>
      <c r="J8" s="11">
        <v>122</v>
      </c>
      <c r="K8" s="11">
        <v>111</v>
      </c>
      <c r="L8" s="11">
        <v>141</v>
      </c>
      <c r="M8" s="11"/>
      <c r="N8" s="11">
        <v>176</v>
      </c>
      <c r="O8" s="11">
        <v>180</v>
      </c>
      <c r="P8" s="11">
        <v>131</v>
      </c>
      <c r="Q8" s="11">
        <v>171</v>
      </c>
      <c r="R8" s="11"/>
      <c r="S8" s="11">
        <v>102</v>
      </c>
      <c r="T8" s="11">
        <v>76</v>
      </c>
      <c r="U8" s="11">
        <v>40</v>
      </c>
      <c r="V8" s="11">
        <v>69</v>
      </c>
      <c r="W8" s="11">
        <v>37</v>
      </c>
      <c r="X8" s="11">
        <v>68</v>
      </c>
      <c r="Y8" s="11">
        <v>49</v>
      </c>
      <c r="Z8" s="11">
        <v>18</v>
      </c>
      <c r="AA8" s="11">
        <v>89</v>
      </c>
      <c r="AB8" s="11">
        <v>63</v>
      </c>
      <c r="AC8" s="11">
        <v>31</v>
      </c>
      <c r="AD8" s="11">
        <v>20</v>
      </c>
      <c r="AE8" s="11"/>
      <c r="AF8" s="11">
        <v>241</v>
      </c>
      <c r="AG8" s="11">
        <v>271</v>
      </c>
      <c r="AH8" s="11">
        <v>87</v>
      </c>
      <c r="AI8" s="11"/>
      <c r="AJ8" s="11">
        <v>222</v>
      </c>
      <c r="AK8" s="11">
        <v>189</v>
      </c>
      <c r="AL8" s="11">
        <v>49</v>
      </c>
      <c r="AM8" s="11">
        <v>5</v>
      </c>
      <c r="AN8" s="11">
        <v>83</v>
      </c>
      <c r="AO8" s="11"/>
      <c r="AP8" s="11">
        <v>125</v>
      </c>
      <c r="AQ8" s="11">
        <v>224</v>
      </c>
      <c r="AR8" s="11">
        <v>44</v>
      </c>
      <c r="AS8" s="11"/>
      <c r="AT8" s="11">
        <v>235</v>
      </c>
      <c r="AU8" s="11">
        <v>157</v>
      </c>
      <c r="AV8" s="11">
        <v>59</v>
      </c>
      <c r="AW8" s="11">
        <v>65</v>
      </c>
      <c r="AX8" s="11">
        <v>121</v>
      </c>
      <c r="AY8" s="11">
        <v>17</v>
      </c>
    </row>
    <row r="9" spans="2:51" ht="43.5" x14ac:dyDescent="0.35">
      <c r="B9" s="18" t="s">
        <v>573</v>
      </c>
      <c r="C9" s="17">
        <v>0.200379189913026</v>
      </c>
      <c r="D9" s="17">
        <v>0.17797775562144499</v>
      </c>
      <c r="E9" s="17">
        <v>0.22145067914202901</v>
      </c>
      <c r="F9" s="17"/>
      <c r="G9" s="17">
        <v>0.20120391829192499</v>
      </c>
      <c r="H9" s="17">
        <v>0.16951168816262599</v>
      </c>
      <c r="I9" s="17">
        <v>0.24297286124976999</v>
      </c>
      <c r="J9" s="17">
        <v>0.20253066439756401</v>
      </c>
      <c r="K9" s="17">
        <v>0.17632049749484</v>
      </c>
      <c r="L9" s="17">
        <v>0.201288820029243</v>
      </c>
      <c r="M9" s="17"/>
      <c r="N9" s="17">
        <v>0.19224084273133901</v>
      </c>
      <c r="O9" s="17">
        <v>0.17065111257291701</v>
      </c>
      <c r="P9" s="17">
        <v>0.18701647246634301</v>
      </c>
      <c r="Q9" s="17">
        <v>0.25472130929600101</v>
      </c>
      <c r="R9" s="17"/>
      <c r="S9" s="17">
        <v>0.232936614888481</v>
      </c>
      <c r="T9" s="17">
        <v>0.13417838823185599</v>
      </c>
      <c r="U9" s="17">
        <v>0.14721272179803399</v>
      </c>
      <c r="V9" s="17">
        <v>0.23068346469054701</v>
      </c>
      <c r="W9" s="17">
        <v>0.19907175073391001</v>
      </c>
      <c r="X9" s="17">
        <v>0.132030654614332</v>
      </c>
      <c r="Y9" s="17">
        <v>0.33159187926636102</v>
      </c>
      <c r="Z9" s="17">
        <v>0.22625782994735599</v>
      </c>
      <c r="AA9" s="17">
        <v>0.15510280897773199</v>
      </c>
      <c r="AB9" s="17">
        <v>0.20489607236260399</v>
      </c>
      <c r="AC9" s="17">
        <v>0.19334250730338301</v>
      </c>
      <c r="AD9" s="17">
        <v>0.37207248815563698</v>
      </c>
      <c r="AE9" s="17"/>
      <c r="AF9" s="17">
        <v>0.174215750822038</v>
      </c>
      <c r="AG9" s="17">
        <v>0.20873089539414899</v>
      </c>
      <c r="AH9" s="17">
        <v>0.26476911341721299</v>
      </c>
      <c r="AI9" s="17"/>
      <c r="AJ9" s="17">
        <v>0.15134829033059999</v>
      </c>
      <c r="AK9" s="17">
        <v>0.19791654368443501</v>
      </c>
      <c r="AL9" s="17">
        <v>0.18084806610595899</v>
      </c>
      <c r="AM9" s="17">
        <v>0.490183031966199</v>
      </c>
      <c r="AN9" s="17">
        <v>0.27243498534343402</v>
      </c>
      <c r="AO9" s="17"/>
      <c r="AP9" s="17">
        <v>0.212848274988856</v>
      </c>
      <c r="AQ9" s="17">
        <v>0.22745915528361399</v>
      </c>
      <c r="AR9" s="17">
        <v>0.22742769266773299</v>
      </c>
      <c r="AS9" s="17"/>
      <c r="AT9" s="17">
        <v>0.17862225004908699</v>
      </c>
      <c r="AU9" s="17">
        <v>0.185922633681881</v>
      </c>
      <c r="AV9" s="17">
        <v>0.29338072252794301</v>
      </c>
      <c r="AW9" s="17">
        <v>0.134602507733356</v>
      </c>
      <c r="AX9" s="17">
        <v>0.27504780276207502</v>
      </c>
      <c r="AY9" s="17">
        <v>0.124506198654644</v>
      </c>
    </row>
    <row r="10" spans="2:51" ht="58" x14ac:dyDescent="0.35">
      <c r="B10" s="18" t="s">
        <v>574</v>
      </c>
      <c r="C10" s="17">
        <v>0.35401013732650799</v>
      </c>
      <c r="D10" s="17">
        <v>0.36498323468240601</v>
      </c>
      <c r="E10" s="17">
        <v>0.34488529845063598</v>
      </c>
      <c r="F10" s="17"/>
      <c r="G10" s="17">
        <v>0.43891720270597401</v>
      </c>
      <c r="H10" s="17">
        <v>0.402079977872071</v>
      </c>
      <c r="I10" s="17">
        <v>0.38503147854896402</v>
      </c>
      <c r="J10" s="17">
        <v>0.37549751185589902</v>
      </c>
      <c r="K10" s="17">
        <v>0.31323983540376199</v>
      </c>
      <c r="L10" s="17">
        <v>0.26165153149722298</v>
      </c>
      <c r="M10" s="17"/>
      <c r="N10" s="17">
        <v>0.36470364838415698</v>
      </c>
      <c r="O10" s="17">
        <v>0.43469324093206901</v>
      </c>
      <c r="P10" s="17">
        <v>0.282444796873908</v>
      </c>
      <c r="Q10" s="17">
        <v>0.30936134974230201</v>
      </c>
      <c r="R10" s="17"/>
      <c r="S10" s="17">
        <v>0.375424952483703</v>
      </c>
      <c r="T10" s="17">
        <v>0.34783372976035098</v>
      </c>
      <c r="U10" s="17">
        <v>0.34536803854718001</v>
      </c>
      <c r="V10" s="17">
        <v>0.30842181765830901</v>
      </c>
      <c r="W10" s="17">
        <v>0.41436093540590702</v>
      </c>
      <c r="X10" s="17">
        <v>0.36605558462508903</v>
      </c>
      <c r="Y10" s="17">
        <v>0.36386409462519298</v>
      </c>
      <c r="Z10" s="17">
        <v>0.61965292760596702</v>
      </c>
      <c r="AA10" s="17">
        <v>0.37989301161521299</v>
      </c>
      <c r="AB10" s="17">
        <v>0.27057485301394801</v>
      </c>
      <c r="AC10" s="17">
        <v>0.29948312065893501</v>
      </c>
      <c r="AD10" s="17">
        <v>0.25655961350505102</v>
      </c>
      <c r="AE10" s="17"/>
      <c r="AF10" s="17">
        <v>0.29615983796603002</v>
      </c>
      <c r="AG10" s="17">
        <v>0.42273723390811802</v>
      </c>
      <c r="AH10" s="17">
        <v>0.213136934638499</v>
      </c>
      <c r="AI10" s="17"/>
      <c r="AJ10" s="17">
        <v>0.319473830685644</v>
      </c>
      <c r="AK10" s="17">
        <v>0.425797114736369</v>
      </c>
      <c r="AL10" s="17">
        <v>0.46683141340287998</v>
      </c>
      <c r="AM10" s="17">
        <v>0</v>
      </c>
      <c r="AN10" s="17">
        <v>0.21308076719706701</v>
      </c>
      <c r="AO10" s="17"/>
      <c r="AP10" s="17">
        <v>0.32824765830386998</v>
      </c>
      <c r="AQ10" s="17">
        <v>0.46010797990358998</v>
      </c>
      <c r="AR10" s="17">
        <v>0.39553044947890498</v>
      </c>
      <c r="AS10" s="17"/>
      <c r="AT10" s="17">
        <v>0.30543852472678501</v>
      </c>
      <c r="AU10" s="17">
        <v>0.414888339636171</v>
      </c>
      <c r="AV10" s="17">
        <v>0.323020177387352</v>
      </c>
      <c r="AW10" s="17">
        <v>0.39254385779510897</v>
      </c>
      <c r="AX10" s="17">
        <v>0.35451191143833199</v>
      </c>
      <c r="AY10" s="17">
        <v>0.24091118287636201</v>
      </c>
    </row>
    <row r="11" spans="2:51" ht="43.5" x14ac:dyDescent="0.35">
      <c r="B11" s="18" t="s">
        <v>575</v>
      </c>
      <c r="C11" s="17">
        <v>0.38095801530860501</v>
      </c>
      <c r="D11" s="17">
        <v>0.38523912660855902</v>
      </c>
      <c r="E11" s="17">
        <v>0.37804075673242199</v>
      </c>
      <c r="F11" s="17"/>
      <c r="G11" s="17">
        <v>0.296249117726124</v>
      </c>
      <c r="H11" s="17">
        <v>0.33861244131854901</v>
      </c>
      <c r="I11" s="17">
        <v>0.25343848576282901</v>
      </c>
      <c r="J11" s="17">
        <v>0.35650718109936502</v>
      </c>
      <c r="K11" s="17">
        <v>0.46516668816396201</v>
      </c>
      <c r="L11" s="17">
        <v>0.51685474611884297</v>
      </c>
      <c r="M11" s="17"/>
      <c r="N11" s="17">
        <v>0.38259776698189402</v>
      </c>
      <c r="O11" s="17">
        <v>0.33451954252836102</v>
      </c>
      <c r="P11" s="17">
        <v>0.46817526955483002</v>
      </c>
      <c r="Q11" s="17">
        <v>0.35901992706128499</v>
      </c>
      <c r="R11" s="17"/>
      <c r="S11" s="17">
        <v>0.34529709250474999</v>
      </c>
      <c r="T11" s="17">
        <v>0.491856810159706</v>
      </c>
      <c r="U11" s="17">
        <v>0.43657617452785102</v>
      </c>
      <c r="V11" s="17">
        <v>0.42497623423825698</v>
      </c>
      <c r="W11" s="17">
        <v>0.33743283329055002</v>
      </c>
      <c r="X11" s="17">
        <v>0.41953183663415999</v>
      </c>
      <c r="Y11" s="17">
        <v>0.26585374347113799</v>
      </c>
      <c r="Z11" s="17">
        <v>0.15408924244667699</v>
      </c>
      <c r="AA11" s="17">
        <v>0.39173949920265</v>
      </c>
      <c r="AB11" s="17">
        <v>0.41542938537895402</v>
      </c>
      <c r="AC11" s="17">
        <v>0.37027377554746399</v>
      </c>
      <c r="AD11" s="17">
        <v>0.17661931320005</v>
      </c>
      <c r="AE11" s="17"/>
      <c r="AF11" s="17">
        <v>0.47795069934152101</v>
      </c>
      <c r="AG11" s="17">
        <v>0.30466635730694802</v>
      </c>
      <c r="AH11" s="17">
        <v>0.38485278622559299</v>
      </c>
      <c r="AI11" s="17"/>
      <c r="AJ11" s="17">
        <v>0.48053301521476099</v>
      </c>
      <c r="AK11" s="17">
        <v>0.30409011929108198</v>
      </c>
      <c r="AL11" s="17">
        <v>0.31315232429756101</v>
      </c>
      <c r="AM11" s="17">
        <v>0.50981696803380105</v>
      </c>
      <c r="AN11" s="17">
        <v>0.44843630302460602</v>
      </c>
      <c r="AO11" s="17"/>
      <c r="AP11" s="17">
        <v>0.41149293104645301</v>
      </c>
      <c r="AQ11" s="17">
        <v>0.26633084792911998</v>
      </c>
      <c r="AR11" s="17">
        <v>0.30924159003256901</v>
      </c>
      <c r="AS11" s="17"/>
      <c r="AT11" s="17">
        <v>0.47733696594852398</v>
      </c>
      <c r="AU11" s="17">
        <v>0.33785928362742201</v>
      </c>
      <c r="AV11" s="17">
        <v>0.28734905571599001</v>
      </c>
      <c r="AW11" s="17">
        <v>0.34357639168936999</v>
      </c>
      <c r="AX11" s="17">
        <v>0.32700235131019401</v>
      </c>
      <c r="AY11" s="17">
        <v>0.35060235320109401</v>
      </c>
    </row>
    <row r="12" spans="2:51" ht="58" x14ac:dyDescent="0.35">
      <c r="B12" s="18" t="s">
        <v>576</v>
      </c>
      <c r="C12" s="17">
        <v>4.2185718072323401E-2</v>
      </c>
      <c r="D12" s="17">
        <v>4.6850406563854002E-2</v>
      </c>
      <c r="E12" s="17">
        <v>3.8020064299447903E-2</v>
      </c>
      <c r="F12" s="17"/>
      <c r="G12" s="17">
        <v>2.6983478517115599E-2</v>
      </c>
      <c r="H12" s="17">
        <v>7.9383295587678399E-2</v>
      </c>
      <c r="I12" s="17">
        <v>9.3011635650940797E-2</v>
      </c>
      <c r="J12" s="17">
        <v>3.9752597412960299E-2</v>
      </c>
      <c r="K12" s="17">
        <v>1.8422066000014899E-2</v>
      </c>
      <c r="L12" s="17">
        <v>7.49408274943576E-3</v>
      </c>
      <c r="M12" s="17"/>
      <c r="N12" s="17">
        <v>3.0060279392261999E-2</v>
      </c>
      <c r="O12" s="17">
        <v>4.4640906273111403E-2</v>
      </c>
      <c r="P12" s="17">
        <v>3.2676839069972402E-2</v>
      </c>
      <c r="Q12" s="17">
        <v>6.02343743380147E-2</v>
      </c>
      <c r="R12" s="17"/>
      <c r="S12" s="17">
        <v>1.7814927271781598E-2</v>
      </c>
      <c r="T12" s="17">
        <v>0</v>
      </c>
      <c r="U12" s="17">
        <v>4.7953242895954699E-2</v>
      </c>
      <c r="V12" s="17">
        <v>3.5918483412887101E-2</v>
      </c>
      <c r="W12" s="17">
        <v>2.49856526572611E-2</v>
      </c>
      <c r="X12" s="17">
        <v>6.8214086437515906E-2</v>
      </c>
      <c r="Y12" s="17">
        <v>0</v>
      </c>
      <c r="Z12" s="17">
        <v>0</v>
      </c>
      <c r="AA12" s="17">
        <v>5.1313843059999198E-2</v>
      </c>
      <c r="AB12" s="17">
        <v>8.9998868908221993E-2</v>
      </c>
      <c r="AC12" s="17">
        <v>6.7132349486470497E-2</v>
      </c>
      <c r="AD12" s="17">
        <v>0.19474858513926199</v>
      </c>
      <c r="AE12" s="17"/>
      <c r="AF12" s="17">
        <v>2.7527256883951801E-2</v>
      </c>
      <c r="AG12" s="17">
        <v>4.5144455593088099E-2</v>
      </c>
      <c r="AH12" s="17">
        <v>0.103961443659103</v>
      </c>
      <c r="AI12" s="17"/>
      <c r="AJ12" s="17">
        <v>2.1336055226225101E-2</v>
      </c>
      <c r="AK12" s="17">
        <v>5.1526785953159002E-2</v>
      </c>
      <c r="AL12" s="17">
        <v>1.8625672412154199E-2</v>
      </c>
      <c r="AM12" s="17">
        <v>0</v>
      </c>
      <c r="AN12" s="17">
        <v>5.5026506496832203E-2</v>
      </c>
      <c r="AO12" s="17"/>
      <c r="AP12" s="17">
        <v>2.25547183111343E-2</v>
      </c>
      <c r="AQ12" s="17">
        <v>3.2485350908731697E-2</v>
      </c>
      <c r="AR12" s="17">
        <v>4.4928525951336902E-2</v>
      </c>
      <c r="AS12" s="17"/>
      <c r="AT12" s="17">
        <v>9.2130618813269106E-3</v>
      </c>
      <c r="AU12" s="17">
        <v>4.23538464128312E-2</v>
      </c>
      <c r="AV12" s="17">
        <v>7.9203131077915795E-2</v>
      </c>
      <c r="AW12" s="17">
        <v>8.4476746115338897E-2</v>
      </c>
      <c r="AX12" s="17">
        <v>4.3437934489399699E-2</v>
      </c>
      <c r="AY12" s="17">
        <v>0.22015847063560801</v>
      </c>
    </row>
    <row r="13" spans="2:51" ht="43.5" x14ac:dyDescent="0.35">
      <c r="B13" s="18" t="s">
        <v>577</v>
      </c>
      <c r="C13" s="19">
        <v>2.2466939379537702E-2</v>
      </c>
      <c r="D13" s="19">
        <v>2.4949476523735501E-2</v>
      </c>
      <c r="E13" s="19">
        <v>1.76032013754648E-2</v>
      </c>
      <c r="F13" s="19"/>
      <c r="G13" s="19">
        <v>3.6646282758861802E-2</v>
      </c>
      <c r="H13" s="19">
        <v>1.04125970590768E-2</v>
      </c>
      <c r="I13" s="19">
        <v>2.5545538787496099E-2</v>
      </c>
      <c r="J13" s="19">
        <v>2.5712045234212302E-2</v>
      </c>
      <c r="K13" s="19">
        <v>2.6850912937421399E-2</v>
      </c>
      <c r="L13" s="19">
        <v>1.2710819605255301E-2</v>
      </c>
      <c r="M13" s="19"/>
      <c r="N13" s="19">
        <v>3.0397462510348E-2</v>
      </c>
      <c r="O13" s="19">
        <v>1.54951976935411E-2</v>
      </c>
      <c r="P13" s="19">
        <v>2.9686622034946399E-2</v>
      </c>
      <c r="Q13" s="19">
        <v>1.66630395623979E-2</v>
      </c>
      <c r="R13" s="19"/>
      <c r="S13" s="19">
        <v>2.85264128512835E-2</v>
      </c>
      <c r="T13" s="19">
        <v>2.6131071848086902E-2</v>
      </c>
      <c r="U13" s="19">
        <v>2.28898222309801E-2</v>
      </c>
      <c r="V13" s="19">
        <v>0</v>
      </c>
      <c r="W13" s="19">
        <v>2.4148827912371499E-2</v>
      </c>
      <c r="X13" s="19">
        <v>1.4167837688903199E-2</v>
      </c>
      <c r="Y13" s="19">
        <v>3.8690282637308601E-2</v>
      </c>
      <c r="Z13" s="19">
        <v>0</v>
      </c>
      <c r="AA13" s="19">
        <v>2.1950837144406099E-2</v>
      </c>
      <c r="AB13" s="19">
        <v>1.9100820336272799E-2</v>
      </c>
      <c r="AC13" s="19">
        <v>6.9768247003747799E-2</v>
      </c>
      <c r="AD13" s="19">
        <v>0</v>
      </c>
      <c r="AE13" s="19"/>
      <c r="AF13" s="19">
        <v>2.41464549864592E-2</v>
      </c>
      <c r="AG13" s="19">
        <v>1.8721057797696301E-2</v>
      </c>
      <c r="AH13" s="19">
        <v>3.3279722059591899E-2</v>
      </c>
      <c r="AI13" s="19"/>
      <c r="AJ13" s="19">
        <v>2.7308808542769101E-2</v>
      </c>
      <c r="AK13" s="19">
        <v>2.0669436334954799E-2</v>
      </c>
      <c r="AL13" s="19">
        <v>2.05425237814457E-2</v>
      </c>
      <c r="AM13" s="19">
        <v>0</v>
      </c>
      <c r="AN13" s="19">
        <v>1.10214379380601E-2</v>
      </c>
      <c r="AO13" s="19"/>
      <c r="AP13" s="19">
        <v>2.4856417349685699E-2</v>
      </c>
      <c r="AQ13" s="19">
        <v>1.3616665974944601E-2</v>
      </c>
      <c r="AR13" s="19">
        <v>2.28717418694563E-2</v>
      </c>
      <c r="AS13" s="19"/>
      <c r="AT13" s="19">
        <v>2.9389197394276902E-2</v>
      </c>
      <c r="AU13" s="19">
        <v>1.8975896641695199E-2</v>
      </c>
      <c r="AV13" s="19">
        <v>1.7046913290799302E-2</v>
      </c>
      <c r="AW13" s="19">
        <v>4.48004966668255E-2</v>
      </c>
      <c r="AX13" s="19">
        <v>0</v>
      </c>
      <c r="AY13" s="19">
        <v>6.3821794632292095E-2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AY18"/>
  <sheetViews>
    <sheetView showGridLines="0" workbookViewId="0">
      <pane xSplit="2" topLeftCell="C1" activePane="topRight" state="frozen"/>
      <selection activeCell="B19" sqref="B19"/>
      <selection pane="topRight" activeCell="G8" sqref="G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667</v>
      </c>
      <c r="D7" s="10">
        <v>310</v>
      </c>
      <c r="E7" s="10">
        <v>356</v>
      </c>
      <c r="F7" s="10"/>
      <c r="G7" s="10">
        <v>83</v>
      </c>
      <c r="H7" s="10">
        <v>76</v>
      </c>
      <c r="I7" s="10">
        <v>113</v>
      </c>
      <c r="J7" s="10">
        <v>128</v>
      </c>
      <c r="K7" s="10">
        <v>119</v>
      </c>
      <c r="L7" s="10">
        <v>148</v>
      </c>
      <c r="M7" s="10"/>
      <c r="N7" s="10">
        <v>163</v>
      </c>
      <c r="O7" s="10">
        <v>188</v>
      </c>
      <c r="P7" s="10">
        <v>135</v>
      </c>
      <c r="Q7" s="10">
        <v>177</v>
      </c>
      <c r="R7" s="10"/>
      <c r="S7" s="10">
        <v>100</v>
      </c>
      <c r="T7" s="10">
        <v>81</v>
      </c>
      <c r="U7" s="10">
        <v>41</v>
      </c>
      <c r="V7" s="10">
        <v>74</v>
      </c>
      <c r="W7" s="10">
        <v>39</v>
      </c>
      <c r="X7" s="10">
        <v>66</v>
      </c>
      <c r="Y7" s="10">
        <v>53</v>
      </c>
      <c r="Z7" s="10">
        <v>19</v>
      </c>
      <c r="AA7" s="10">
        <v>93</v>
      </c>
      <c r="AB7" s="10">
        <v>55</v>
      </c>
      <c r="AC7" s="10">
        <v>30</v>
      </c>
      <c r="AD7" s="10">
        <v>16</v>
      </c>
      <c r="AE7" s="10"/>
      <c r="AF7" s="10">
        <v>252</v>
      </c>
      <c r="AG7" s="10">
        <v>267</v>
      </c>
      <c r="AH7" s="10">
        <v>86</v>
      </c>
      <c r="AI7" s="10"/>
      <c r="AJ7" s="10">
        <v>229</v>
      </c>
      <c r="AK7" s="10">
        <v>189</v>
      </c>
      <c r="AL7" s="10">
        <v>49</v>
      </c>
      <c r="AM7" s="10">
        <v>6</v>
      </c>
      <c r="AN7" s="10">
        <v>83</v>
      </c>
      <c r="AO7" s="10"/>
      <c r="AP7" s="10">
        <v>126</v>
      </c>
      <c r="AQ7" s="10">
        <v>226</v>
      </c>
      <c r="AR7" s="10">
        <v>44</v>
      </c>
      <c r="AS7" s="10"/>
      <c r="AT7" s="10">
        <v>245</v>
      </c>
      <c r="AU7" s="10">
        <v>154</v>
      </c>
      <c r="AV7" s="10">
        <v>60</v>
      </c>
      <c r="AW7" s="10">
        <v>65</v>
      </c>
      <c r="AX7" s="10">
        <v>119</v>
      </c>
      <c r="AY7" s="10">
        <v>16</v>
      </c>
    </row>
    <row r="8" spans="2:51" ht="30" customHeight="1" x14ac:dyDescent="0.35">
      <c r="B8" s="11" t="s">
        <v>19</v>
      </c>
      <c r="C8" s="11">
        <v>661</v>
      </c>
      <c r="D8" s="11">
        <v>316</v>
      </c>
      <c r="E8" s="11">
        <v>344</v>
      </c>
      <c r="F8" s="11"/>
      <c r="G8" s="11">
        <v>84</v>
      </c>
      <c r="H8" s="11">
        <v>88</v>
      </c>
      <c r="I8" s="11">
        <v>115</v>
      </c>
      <c r="J8" s="11">
        <v>122</v>
      </c>
      <c r="K8" s="11">
        <v>111</v>
      </c>
      <c r="L8" s="11">
        <v>141</v>
      </c>
      <c r="M8" s="11"/>
      <c r="N8" s="11">
        <v>176</v>
      </c>
      <c r="O8" s="11">
        <v>180</v>
      </c>
      <c r="P8" s="11">
        <v>131</v>
      </c>
      <c r="Q8" s="11">
        <v>171</v>
      </c>
      <c r="R8" s="11"/>
      <c r="S8" s="11">
        <v>102</v>
      </c>
      <c r="T8" s="11">
        <v>76</v>
      </c>
      <c r="U8" s="11">
        <v>40</v>
      </c>
      <c r="V8" s="11">
        <v>69</v>
      </c>
      <c r="W8" s="11">
        <v>37</v>
      </c>
      <c r="X8" s="11">
        <v>68</v>
      </c>
      <c r="Y8" s="11">
        <v>49</v>
      </c>
      <c r="Z8" s="11">
        <v>18</v>
      </c>
      <c r="AA8" s="11">
        <v>89</v>
      </c>
      <c r="AB8" s="11">
        <v>63</v>
      </c>
      <c r="AC8" s="11">
        <v>31</v>
      </c>
      <c r="AD8" s="11">
        <v>20</v>
      </c>
      <c r="AE8" s="11"/>
      <c r="AF8" s="11">
        <v>241</v>
      </c>
      <c r="AG8" s="11">
        <v>271</v>
      </c>
      <c r="AH8" s="11">
        <v>87</v>
      </c>
      <c r="AI8" s="11"/>
      <c r="AJ8" s="11">
        <v>222</v>
      </c>
      <c r="AK8" s="11">
        <v>189</v>
      </c>
      <c r="AL8" s="11">
        <v>49</v>
      </c>
      <c r="AM8" s="11">
        <v>5</v>
      </c>
      <c r="AN8" s="11">
        <v>83</v>
      </c>
      <c r="AO8" s="11"/>
      <c r="AP8" s="11">
        <v>125</v>
      </c>
      <c r="AQ8" s="11">
        <v>224</v>
      </c>
      <c r="AR8" s="11">
        <v>44</v>
      </c>
      <c r="AS8" s="11"/>
      <c r="AT8" s="11">
        <v>235</v>
      </c>
      <c r="AU8" s="11">
        <v>157</v>
      </c>
      <c r="AV8" s="11">
        <v>59</v>
      </c>
      <c r="AW8" s="11">
        <v>65</v>
      </c>
      <c r="AX8" s="11">
        <v>121</v>
      </c>
      <c r="AY8" s="11">
        <v>17</v>
      </c>
    </row>
    <row r="9" spans="2:51" ht="43.5" x14ac:dyDescent="0.35">
      <c r="B9" s="18" t="s">
        <v>573</v>
      </c>
      <c r="C9" s="17">
        <v>5.5358204899314201E-2</v>
      </c>
      <c r="D9" s="17">
        <v>4.6363032606458097E-2</v>
      </c>
      <c r="E9" s="17">
        <v>6.3752901898308095E-2</v>
      </c>
      <c r="F9" s="17"/>
      <c r="G9" s="17">
        <v>9.2138205929534006E-2</v>
      </c>
      <c r="H9" s="17">
        <v>7.8981580099122595E-2</v>
      </c>
      <c r="I9" s="17">
        <v>2.4873049460370101E-2</v>
      </c>
      <c r="J9" s="17">
        <v>6.3210063147929804E-2</v>
      </c>
      <c r="K9" s="17">
        <v>4.2039868373997702E-2</v>
      </c>
      <c r="L9" s="17">
        <v>4.7307524194882301E-2</v>
      </c>
      <c r="M9" s="17"/>
      <c r="N9" s="17">
        <v>3.4003242530013703E-2</v>
      </c>
      <c r="O9" s="17">
        <v>4.3484886796792202E-2</v>
      </c>
      <c r="P9" s="17">
        <v>9.9763408357797997E-2</v>
      </c>
      <c r="Q9" s="17">
        <v>5.7110527807685302E-2</v>
      </c>
      <c r="R9" s="17"/>
      <c r="S9" s="17">
        <v>5.81902626620266E-2</v>
      </c>
      <c r="T9" s="17">
        <v>3.7732972655900497E-2</v>
      </c>
      <c r="U9" s="17">
        <v>7.1015537958224406E-2</v>
      </c>
      <c r="V9" s="17">
        <v>3.9671982396639702E-2</v>
      </c>
      <c r="W9" s="17">
        <v>0.111818028680996</v>
      </c>
      <c r="X9" s="17">
        <v>5.6256930627797901E-2</v>
      </c>
      <c r="Y9" s="17">
        <v>1.8579774671976801E-2</v>
      </c>
      <c r="Z9" s="17">
        <v>0.172561227401762</v>
      </c>
      <c r="AA9" s="17">
        <v>5.7763664006748199E-2</v>
      </c>
      <c r="AB9" s="17">
        <v>3.3393197874992203E-2</v>
      </c>
      <c r="AC9" s="17">
        <v>9.85030635112015E-2</v>
      </c>
      <c r="AD9" s="17">
        <v>0</v>
      </c>
      <c r="AE9" s="17"/>
      <c r="AF9" s="17">
        <v>5.7056919114749999E-2</v>
      </c>
      <c r="AG9" s="17">
        <v>6.1682328923926E-2</v>
      </c>
      <c r="AH9" s="17">
        <v>4.91549342966398E-2</v>
      </c>
      <c r="AI9" s="17"/>
      <c r="AJ9" s="17">
        <v>5.8541935611269399E-2</v>
      </c>
      <c r="AK9" s="17">
        <v>5.8013951171188398E-2</v>
      </c>
      <c r="AL9" s="17">
        <v>5.9677658315053297E-2</v>
      </c>
      <c r="AM9" s="17">
        <v>0</v>
      </c>
      <c r="AN9" s="17">
        <v>3.4363078459567299E-2</v>
      </c>
      <c r="AO9" s="17"/>
      <c r="AP9" s="17">
        <v>8.0613308026219896E-2</v>
      </c>
      <c r="AQ9" s="17">
        <v>6.5730060119286199E-2</v>
      </c>
      <c r="AR9" s="17">
        <v>7.5691534104224897E-2</v>
      </c>
      <c r="AS9" s="17"/>
      <c r="AT9" s="17">
        <v>5.2101180891712499E-2</v>
      </c>
      <c r="AU9" s="17">
        <v>5.2832925656390903E-2</v>
      </c>
      <c r="AV9" s="17">
        <v>9.6290542645838306E-2</v>
      </c>
      <c r="AW9" s="17">
        <v>4.5990419212648501E-2</v>
      </c>
      <c r="AX9" s="17">
        <v>6.1402618924624001E-2</v>
      </c>
      <c r="AY9" s="17">
        <v>0</v>
      </c>
    </row>
    <row r="10" spans="2:51" ht="58" x14ac:dyDescent="0.35">
      <c r="B10" s="18" t="s">
        <v>574</v>
      </c>
      <c r="C10" s="17">
        <v>0.21377107655488201</v>
      </c>
      <c r="D10" s="17">
        <v>0.239888022839439</v>
      </c>
      <c r="E10" s="17">
        <v>0.190388812361063</v>
      </c>
      <c r="F10" s="17"/>
      <c r="G10" s="17">
        <v>0.26185987086039902</v>
      </c>
      <c r="H10" s="17">
        <v>0.35660426662669298</v>
      </c>
      <c r="I10" s="17">
        <v>0.21795851628034099</v>
      </c>
      <c r="J10" s="17">
        <v>0.238025541258714</v>
      </c>
      <c r="K10" s="17">
        <v>0.172126572160958</v>
      </c>
      <c r="L10" s="17">
        <v>0.10490738302717501</v>
      </c>
      <c r="M10" s="17"/>
      <c r="N10" s="17">
        <v>0.246225931989526</v>
      </c>
      <c r="O10" s="17">
        <v>0.230774880941126</v>
      </c>
      <c r="P10" s="17">
        <v>0.17612693258815801</v>
      </c>
      <c r="Q10" s="17">
        <v>0.190566163536879</v>
      </c>
      <c r="R10" s="17"/>
      <c r="S10" s="17">
        <v>0.23533973943972999</v>
      </c>
      <c r="T10" s="17">
        <v>0.18621857422719501</v>
      </c>
      <c r="U10" s="17">
        <v>0.19499445765853701</v>
      </c>
      <c r="V10" s="17">
        <v>0.153818418241877</v>
      </c>
      <c r="W10" s="17">
        <v>0.204224176073279</v>
      </c>
      <c r="X10" s="17">
        <v>0.21805264788096701</v>
      </c>
      <c r="Y10" s="17">
        <v>0.26032710890694599</v>
      </c>
      <c r="Z10" s="17">
        <v>0.27852111800083601</v>
      </c>
      <c r="AA10" s="17">
        <v>0.29477640535205801</v>
      </c>
      <c r="AB10" s="17">
        <v>0.21429892710756401</v>
      </c>
      <c r="AC10" s="17">
        <v>0.122305797294255</v>
      </c>
      <c r="AD10" s="17">
        <v>5.9206317204611301E-2</v>
      </c>
      <c r="AE10" s="17"/>
      <c r="AF10" s="17">
        <v>0.201085332790991</v>
      </c>
      <c r="AG10" s="17">
        <v>0.203345760550706</v>
      </c>
      <c r="AH10" s="17">
        <v>0.21208217159810999</v>
      </c>
      <c r="AI10" s="17"/>
      <c r="AJ10" s="17">
        <v>0.20557091602955099</v>
      </c>
      <c r="AK10" s="17">
        <v>0.26876426685253002</v>
      </c>
      <c r="AL10" s="17">
        <v>0.22384324898785199</v>
      </c>
      <c r="AM10" s="17">
        <v>0.155489935113275</v>
      </c>
      <c r="AN10" s="17">
        <v>0.204669217605324</v>
      </c>
      <c r="AO10" s="17"/>
      <c r="AP10" s="17">
        <v>0.20266090058571901</v>
      </c>
      <c r="AQ10" s="17">
        <v>0.27783825135839402</v>
      </c>
      <c r="AR10" s="17">
        <v>0.186795004281749</v>
      </c>
      <c r="AS10" s="17"/>
      <c r="AT10" s="17">
        <v>0.16514935914939999</v>
      </c>
      <c r="AU10" s="17">
        <v>0.27774897166913498</v>
      </c>
      <c r="AV10" s="17">
        <v>0.15166486651170899</v>
      </c>
      <c r="AW10" s="17">
        <v>0.14828839132237401</v>
      </c>
      <c r="AX10" s="17">
        <v>0.31020284310198099</v>
      </c>
      <c r="AY10" s="17">
        <v>0</v>
      </c>
    </row>
    <row r="11" spans="2:51" ht="43.5" x14ac:dyDescent="0.35">
      <c r="B11" s="18" t="s">
        <v>575</v>
      </c>
      <c r="C11" s="17">
        <v>0.63153337041352398</v>
      </c>
      <c r="D11" s="17">
        <v>0.60694826641012001</v>
      </c>
      <c r="E11" s="17">
        <v>0.65310155079228505</v>
      </c>
      <c r="F11" s="17"/>
      <c r="G11" s="17">
        <v>0.56250497833229796</v>
      </c>
      <c r="H11" s="17">
        <v>0.48695927497583302</v>
      </c>
      <c r="I11" s="17">
        <v>0.64161374970663598</v>
      </c>
      <c r="J11" s="17">
        <v>0.60118509884851801</v>
      </c>
      <c r="K11" s="17">
        <v>0.68197435329761502</v>
      </c>
      <c r="L11" s="17">
        <v>0.740689539178778</v>
      </c>
      <c r="M11" s="17"/>
      <c r="N11" s="17">
        <v>0.63295273262063201</v>
      </c>
      <c r="O11" s="17">
        <v>0.64095447806307304</v>
      </c>
      <c r="P11" s="17">
        <v>0.61111698754980903</v>
      </c>
      <c r="Q11" s="17">
        <v>0.63302216562370395</v>
      </c>
      <c r="R11" s="17"/>
      <c r="S11" s="17">
        <v>0.62181406876300505</v>
      </c>
      <c r="T11" s="17">
        <v>0.65210553808522598</v>
      </c>
      <c r="U11" s="17">
        <v>0.61562749152167595</v>
      </c>
      <c r="V11" s="17">
        <v>0.71507412465153497</v>
      </c>
      <c r="W11" s="17">
        <v>0.63482331467609199</v>
      </c>
      <c r="X11" s="17">
        <v>0.66427723635912395</v>
      </c>
      <c r="Y11" s="17">
        <v>0.60905836425193405</v>
      </c>
      <c r="Z11" s="17">
        <v>0.49524599204548397</v>
      </c>
      <c r="AA11" s="17">
        <v>0.55574905113969397</v>
      </c>
      <c r="AB11" s="17">
        <v>0.62437810300006003</v>
      </c>
      <c r="AC11" s="17">
        <v>0.64234679328744404</v>
      </c>
      <c r="AD11" s="17">
        <v>0.752766585264249</v>
      </c>
      <c r="AE11" s="17"/>
      <c r="AF11" s="17">
        <v>0.62990677207731605</v>
      </c>
      <c r="AG11" s="17">
        <v>0.64196295534742198</v>
      </c>
      <c r="AH11" s="17">
        <v>0.61630107293586001</v>
      </c>
      <c r="AI11" s="17"/>
      <c r="AJ11" s="17">
        <v>0.64664601193990001</v>
      </c>
      <c r="AK11" s="17">
        <v>0.58669447013861997</v>
      </c>
      <c r="AL11" s="17">
        <v>0.55278857999666198</v>
      </c>
      <c r="AM11" s="17">
        <v>0.84451006488672498</v>
      </c>
      <c r="AN11" s="17">
        <v>0.62304015731411999</v>
      </c>
      <c r="AO11" s="17"/>
      <c r="AP11" s="17">
        <v>0.58897065615045996</v>
      </c>
      <c r="AQ11" s="17">
        <v>0.56474823004777197</v>
      </c>
      <c r="AR11" s="17">
        <v>0.60354071570134005</v>
      </c>
      <c r="AS11" s="17"/>
      <c r="AT11" s="17">
        <v>0.67193168474006704</v>
      </c>
      <c r="AU11" s="17">
        <v>0.57489919159282399</v>
      </c>
      <c r="AV11" s="17">
        <v>0.59078856183784101</v>
      </c>
      <c r="AW11" s="17">
        <v>0.73759559261195795</v>
      </c>
      <c r="AX11" s="17">
        <v>0.566402498642122</v>
      </c>
      <c r="AY11" s="17">
        <v>0.91874875951287105</v>
      </c>
    </row>
    <row r="12" spans="2:51" ht="58" x14ac:dyDescent="0.35">
      <c r="B12" s="18" t="s">
        <v>576</v>
      </c>
      <c r="C12" s="17">
        <v>5.9075223913752098E-2</v>
      </c>
      <c r="D12" s="17">
        <v>6.1663117675181997E-2</v>
      </c>
      <c r="E12" s="17">
        <v>5.6858602256274898E-2</v>
      </c>
      <c r="F12" s="17"/>
      <c r="G12" s="17">
        <v>4.7944846770783298E-2</v>
      </c>
      <c r="H12" s="17">
        <v>6.1338918912041303E-2</v>
      </c>
      <c r="I12" s="17">
        <v>7.8608404840898996E-2</v>
      </c>
      <c r="J12" s="17">
        <v>5.7435640540021198E-2</v>
      </c>
      <c r="K12" s="17">
        <v>6.9764182209191797E-2</v>
      </c>
      <c r="L12" s="17">
        <v>4.1403467405547102E-2</v>
      </c>
      <c r="M12" s="17"/>
      <c r="N12" s="17">
        <v>6.1872003224147903E-2</v>
      </c>
      <c r="O12" s="17">
        <v>6.0063420288824797E-2</v>
      </c>
      <c r="P12" s="17">
        <v>5.8271230907048797E-2</v>
      </c>
      <c r="Q12" s="17">
        <v>5.7077774110194102E-2</v>
      </c>
      <c r="R12" s="17"/>
      <c r="S12" s="17">
        <v>5.1915799098150001E-2</v>
      </c>
      <c r="T12" s="17">
        <v>6.3824050970459498E-2</v>
      </c>
      <c r="U12" s="17">
        <v>9.5472690630582793E-2</v>
      </c>
      <c r="V12" s="17">
        <v>6.5825707792259103E-2</v>
      </c>
      <c r="W12" s="17">
        <v>2.49856526572611E-2</v>
      </c>
      <c r="X12" s="17">
        <v>4.5483069050342002E-2</v>
      </c>
      <c r="Y12" s="17">
        <v>5.70784396333118E-2</v>
      </c>
      <c r="Z12" s="17">
        <v>5.36716625519187E-2</v>
      </c>
      <c r="AA12" s="17">
        <v>2.9490503251677701E-2</v>
      </c>
      <c r="AB12" s="17">
        <v>0.10882895168111099</v>
      </c>
      <c r="AC12" s="17">
        <v>6.70760989033517E-2</v>
      </c>
      <c r="AD12" s="17">
        <v>6.1178344267752101E-2</v>
      </c>
      <c r="AE12" s="17"/>
      <c r="AF12" s="17">
        <v>5.8978573088400398E-2</v>
      </c>
      <c r="AG12" s="17">
        <v>5.7434830604581502E-2</v>
      </c>
      <c r="AH12" s="17">
        <v>9.4994891638176607E-2</v>
      </c>
      <c r="AI12" s="17"/>
      <c r="AJ12" s="17">
        <v>3.8898236116416997E-2</v>
      </c>
      <c r="AK12" s="17">
        <v>6.1084514697385503E-2</v>
      </c>
      <c r="AL12" s="17">
        <v>6.86453922115728E-2</v>
      </c>
      <c r="AM12" s="17">
        <v>0</v>
      </c>
      <c r="AN12" s="17">
        <v>0.100201292031716</v>
      </c>
      <c r="AO12" s="17"/>
      <c r="AP12" s="17">
        <v>7.3019754366581396E-2</v>
      </c>
      <c r="AQ12" s="17">
        <v>5.3313880128716302E-2</v>
      </c>
      <c r="AR12" s="17">
        <v>4.84367937087372E-2</v>
      </c>
      <c r="AS12" s="17"/>
      <c r="AT12" s="17">
        <v>5.40319211318031E-2</v>
      </c>
      <c r="AU12" s="17">
        <v>6.4099831852699504E-2</v>
      </c>
      <c r="AV12" s="17">
        <v>0.13042885572160101</v>
      </c>
      <c r="AW12" s="17">
        <v>1.6400554282895202E-2</v>
      </c>
      <c r="AX12" s="17">
        <v>5.4520760098407797E-2</v>
      </c>
      <c r="AY12" s="17">
        <v>0</v>
      </c>
    </row>
    <row r="13" spans="2:51" ht="43.5" x14ac:dyDescent="0.35">
      <c r="B13" s="18" t="s">
        <v>577</v>
      </c>
      <c r="C13" s="19">
        <v>4.0262124218527498E-2</v>
      </c>
      <c r="D13" s="19">
        <v>4.5137560468800998E-2</v>
      </c>
      <c r="E13" s="19">
        <v>3.5898132692068797E-2</v>
      </c>
      <c r="F13" s="19"/>
      <c r="G13" s="19">
        <v>3.5552098106986299E-2</v>
      </c>
      <c r="H13" s="19">
        <v>1.6115959386310101E-2</v>
      </c>
      <c r="I13" s="19">
        <v>3.6946279711753897E-2</v>
      </c>
      <c r="J13" s="19">
        <v>4.0143656204817101E-2</v>
      </c>
      <c r="K13" s="19">
        <v>3.4095023958237602E-2</v>
      </c>
      <c r="L13" s="19">
        <v>6.5692086193617605E-2</v>
      </c>
      <c r="M13" s="19"/>
      <c r="N13" s="19">
        <v>2.4946089635680201E-2</v>
      </c>
      <c r="O13" s="19">
        <v>2.4722333910183799E-2</v>
      </c>
      <c r="P13" s="19">
        <v>5.4721440597186997E-2</v>
      </c>
      <c r="Q13" s="19">
        <v>6.2223368921538097E-2</v>
      </c>
      <c r="R13" s="19"/>
      <c r="S13" s="19">
        <v>3.2740130037087901E-2</v>
      </c>
      <c r="T13" s="19">
        <v>6.0118864061219301E-2</v>
      </c>
      <c r="U13" s="19">
        <v>2.28898222309801E-2</v>
      </c>
      <c r="V13" s="19">
        <v>2.5609766917689899E-2</v>
      </c>
      <c r="W13" s="19">
        <v>2.4148827912371499E-2</v>
      </c>
      <c r="X13" s="19">
        <v>1.59301160817692E-2</v>
      </c>
      <c r="Y13" s="19">
        <v>5.4956312535830901E-2</v>
      </c>
      <c r="Z13" s="19">
        <v>0</v>
      </c>
      <c r="AA13" s="19">
        <v>6.2220376249822601E-2</v>
      </c>
      <c r="AB13" s="19">
        <v>1.9100820336272799E-2</v>
      </c>
      <c r="AC13" s="19">
        <v>6.9768247003747799E-2</v>
      </c>
      <c r="AD13" s="19">
        <v>0.12684875326338799</v>
      </c>
      <c r="AE13" s="19"/>
      <c r="AF13" s="19">
        <v>5.2972402928542203E-2</v>
      </c>
      <c r="AG13" s="19">
        <v>3.5574124573363702E-2</v>
      </c>
      <c r="AH13" s="19">
        <v>2.74669295312138E-2</v>
      </c>
      <c r="AI13" s="19"/>
      <c r="AJ13" s="19">
        <v>5.0342900302863001E-2</v>
      </c>
      <c r="AK13" s="19">
        <v>2.5442797140276099E-2</v>
      </c>
      <c r="AL13" s="19">
        <v>9.5045120488859505E-2</v>
      </c>
      <c r="AM13" s="19">
        <v>0</v>
      </c>
      <c r="AN13" s="19">
        <v>3.7726254589272597E-2</v>
      </c>
      <c r="AO13" s="19"/>
      <c r="AP13" s="19">
        <v>5.4735380871020103E-2</v>
      </c>
      <c r="AQ13" s="19">
        <v>3.8369578345830997E-2</v>
      </c>
      <c r="AR13" s="19">
        <v>8.55359522039493E-2</v>
      </c>
      <c r="AS13" s="19"/>
      <c r="AT13" s="19">
        <v>5.6785854087017501E-2</v>
      </c>
      <c r="AU13" s="19">
        <v>3.04190792289507E-2</v>
      </c>
      <c r="AV13" s="19">
        <v>3.0827173283010802E-2</v>
      </c>
      <c r="AW13" s="19">
        <v>5.1725042570123898E-2</v>
      </c>
      <c r="AX13" s="19">
        <v>7.47127923286528E-3</v>
      </c>
      <c r="AY13" s="19">
        <v>8.1251240487128396E-2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AY18"/>
  <sheetViews>
    <sheetView showGridLines="0" workbookViewId="0">
      <pane xSplit="2" topLeftCell="C1" activePane="topRight" state="frozen"/>
      <selection activeCell="B19" sqref="B19"/>
      <selection pane="topRight" activeCell="G8" sqref="G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667</v>
      </c>
      <c r="D7" s="10">
        <v>310</v>
      </c>
      <c r="E7" s="10">
        <v>356</v>
      </c>
      <c r="F7" s="10"/>
      <c r="G7" s="10">
        <v>83</v>
      </c>
      <c r="H7" s="10">
        <v>76</v>
      </c>
      <c r="I7" s="10">
        <v>113</v>
      </c>
      <c r="J7" s="10">
        <v>128</v>
      </c>
      <c r="K7" s="10">
        <v>119</v>
      </c>
      <c r="L7" s="10">
        <v>148</v>
      </c>
      <c r="M7" s="10"/>
      <c r="N7" s="10">
        <v>163</v>
      </c>
      <c r="O7" s="10">
        <v>188</v>
      </c>
      <c r="P7" s="10">
        <v>135</v>
      </c>
      <c r="Q7" s="10">
        <v>177</v>
      </c>
      <c r="R7" s="10"/>
      <c r="S7" s="10">
        <v>100</v>
      </c>
      <c r="T7" s="10">
        <v>81</v>
      </c>
      <c r="U7" s="10">
        <v>41</v>
      </c>
      <c r="V7" s="10">
        <v>74</v>
      </c>
      <c r="W7" s="10">
        <v>39</v>
      </c>
      <c r="X7" s="10">
        <v>66</v>
      </c>
      <c r="Y7" s="10">
        <v>53</v>
      </c>
      <c r="Z7" s="10">
        <v>19</v>
      </c>
      <c r="AA7" s="10">
        <v>93</v>
      </c>
      <c r="AB7" s="10">
        <v>55</v>
      </c>
      <c r="AC7" s="10">
        <v>30</v>
      </c>
      <c r="AD7" s="10">
        <v>16</v>
      </c>
      <c r="AE7" s="10"/>
      <c r="AF7" s="10">
        <v>252</v>
      </c>
      <c r="AG7" s="10">
        <v>267</v>
      </c>
      <c r="AH7" s="10">
        <v>86</v>
      </c>
      <c r="AI7" s="10"/>
      <c r="AJ7" s="10">
        <v>229</v>
      </c>
      <c r="AK7" s="10">
        <v>189</v>
      </c>
      <c r="AL7" s="10">
        <v>49</v>
      </c>
      <c r="AM7" s="10">
        <v>6</v>
      </c>
      <c r="AN7" s="10">
        <v>83</v>
      </c>
      <c r="AO7" s="10"/>
      <c r="AP7" s="10">
        <v>126</v>
      </c>
      <c r="AQ7" s="10">
        <v>226</v>
      </c>
      <c r="AR7" s="10">
        <v>44</v>
      </c>
      <c r="AS7" s="10"/>
      <c r="AT7" s="10">
        <v>245</v>
      </c>
      <c r="AU7" s="10">
        <v>154</v>
      </c>
      <c r="AV7" s="10">
        <v>60</v>
      </c>
      <c r="AW7" s="10">
        <v>65</v>
      </c>
      <c r="AX7" s="10">
        <v>119</v>
      </c>
      <c r="AY7" s="10">
        <v>16</v>
      </c>
    </row>
    <row r="8" spans="2:51" ht="30" customHeight="1" x14ac:dyDescent="0.35">
      <c r="B8" s="11" t="s">
        <v>19</v>
      </c>
      <c r="C8" s="11">
        <v>661</v>
      </c>
      <c r="D8" s="11">
        <v>316</v>
      </c>
      <c r="E8" s="11">
        <v>344</v>
      </c>
      <c r="F8" s="11"/>
      <c r="G8" s="11">
        <v>84</v>
      </c>
      <c r="H8" s="11">
        <v>88</v>
      </c>
      <c r="I8" s="11">
        <v>115</v>
      </c>
      <c r="J8" s="11">
        <v>122</v>
      </c>
      <c r="K8" s="11">
        <v>111</v>
      </c>
      <c r="L8" s="11">
        <v>141</v>
      </c>
      <c r="M8" s="11"/>
      <c r="N8" s="11">
        <v>176</v>
      </c>
      <c r="O8" s="11">
        <v>180</v>
      </c>
      <c r="P8" s="11">
        <v>131</v>
      </c>
      <c r="Q8" s="11">
        <v>171</v>
      </c>
      <c r="R8" s="11"/>
      <c r="S8" s="11">
        <v>102</v>
      </c>
      <c r="T8" s="11">
        <v>76</v>
      </c>
      <c r="U8" s="11">
        <v>40</v>
      </c>
      <c r="V8" s="11">
        <v>69</v>
      </c>
      <c r="W8" s="11">
        <v>37</v>
      </c>
      <c r="X8" s="11">
        <v>68</v>
      </c>
      <c r="Y8" s="11">
        <v>49</v>
      </c>
      <c r="Z8" s="11">
        <v>18</v>
      </c>
      <c r="AA8" s="11">
        <v>89</v>
      </c>
      <c r="AB8" s="11">
        <v>63</v>
      </c>
      <c r="AC8" s="11">
        <v>31</v>
      </c>
      <c r="AD8" s="11">
        <v>20</v>
      </c>
      <c r="AE8" s="11"/>
      <c r="AF8" s="11">
        <v>241</v>
      </c>
      <c r="AG8" s="11">
        <v>271</v>
      </c>
      <c r="AH8" s="11">
        <v>87</v>
      </c>
      <c r="AI8" s="11"/>
      <c r="AJ8" s="11">
        <v>222</v>
      </c>
      <c r="AK8" s="11">
        <v>189</v>
      </c>
      <c r="AL8" s="11">
        <v>49</v>
      </c>
      <c r="AM8" s="11">
        <v>5</v>
      </c>
      <c r="AN8" s="11">
        <v>83</v>
      </c>
      <c r="AO8" s="11"/>
      <c r="AP8" s="11">
        <v>125</v>
      </c>
      <c r="AQ8" s="11">
        <v>224</v>
      </c>
      <c r="AR8" s="11">
        <v>44</v>
      </c>
      <c r="AS8" s="11"/>
      <c r="AT8" s="11">
        <v>235</v>
      </c>
      <c r="AU8" s="11">
        <v>157</v>
      </c>
      <c r="AV8" s="11">
        <v>59</v>
      </c>
      <c r="AW8" s="11">
        <v>65</v>
      </c>
      <c r="AX8" s="11">
        <v>121</v>
      </c>
      <c r="AY8" s="11">
        <v>17</v>
      </c>
    </row>
    <row r="9" spans="2:51" ht="43.5" x14ac:dyDescent="0.35">
      <c r="B9" s="18" t="s">
        <v>573</v>
      </c>
      <c r="C9" s="17">
        <v>0.14719590311240799</v>
      </c>
      <c r="D9" s="17">
        <v>0.15247134913181101</v>
      </c>
      <c r="E9" s="17">
        <v>0.14274815570384899</v>
      </c>
      <c r="F9" s="17"/>
      <c r="G9" s="17">
        <v>0.14943873666848401</v>
      </c>
      <c r="H9" s="17">
        <v>0.17581796168045399</v>
      </c>
      <c r="I9" s="17">
        <v>0.144071012199607</v>
      </c>
      <c r="J9" s="17">
        <v>0.14800564012095899</v>
      </c>
      <c r="K9" s="17">
        <v>0.12621851130825801</v>
      </c>
      <c r="L9" s="17">
        <v>0.14644223585191701</v>
      </c>
      <c r="M9" s="17"/>
      <c r="N9" s="17">
        <v>0.14846248031216799</v>
      </c>
      <c r="O9" s="17">
        <v>0.121797277674214</v>
      </c>
      <c r="P9" s="17">
        <v>0.18466954940014799</v>
      </c>
      <c r="Q9" s="17">
        <v>0.141903046627326</v>
      </c>
      <c r="R9" s="17"/>
      <c r="S9" s="17">
        <v>0.129473441636478</v>
      </c>
      <c r="T9" s="17">
        <v>7.4055051281176107E-2</v>
      </c>
      <c r="U9" s="17">
        <v>6.9903800063478003E-2</v>
      </c>
      <c r="V9" s="17">
        <v>0.15781743413537999</v>
      </c>
      <c r="W9" s="17">
        <v>0.24241896772657401</v>
      </c>
      <c r="X9" s="17">
        <v>0.10753860379671901</v>
      </c>
      <c r="Y9" s="17">
        <v>0.20316093934322599</v>
      </c>
      <c r="Z9" s="17">
        <v>0.17668185692035701</v>
      </c>
      <c r="AA9" s="17">
        <v>0.16912917041883699</v>
      </c>
      <c r="AB9" s="17">
        <v>0.182043214429882</v>
      </c>
      <c r="AC9" s="17">
        <v>0.12645057133708401</v>
      </c>
      <c r="AD9" s="17">
        <v>0.25428847291850898</v>
      </c>
      <c r="AE9" s="17"/>
      <c r="AF9" s="17">
        <v>0.114954465602295</v>
      </c>
      <c r="AG9" s="17">
        <v>0.151606915494298</v>
      </c>
      <c r="AH9" s="17">
        <v>0.21470819013501</v>
      </c>
      <c r="AI9" s="17"/>
      <c r="AJ9" s="17">
        <v>0.12200345618993901</v>
      </c>
      <c r="AK9" s="17">
        <v>0.15974161779582599</v>
      </c>
      <c r="AL9" s="17">
        <v>7.8907370878641303E-2</v>
      </c>
      <c r="AM9" s="17">
        <v>0</v>
      </c>
      <c r="AN9" s="17">
        <v>0.19903434709685799</v>
      </c>
      <c r="AO9" s="17"/>
      <c r="AP9" s="17">
        <v>0.19297297387141099</v>
      </c>
      <c r="AQ9" s="17">
        <v>0.151330134512798</v>
      </c>
      <c r="AR9" s="17">
        <v>0.122400896935192</v>
      </c>
      <c r="AS9" s="17"/>
      <c r="AT9" s="17">
        <v>0.14432746997325699</v>
      </c>
      <c r="AU9" s="17">
        <v>0.16158386641617301</v>
      </c>
      <c r="AV9" s="17">
        <v>9.5849088961103196E-2</v>
      </c>
      <c r="AW9" s="17">
        <v>7.4169756649716104E-2</v>
      </c>
      <c r="AX9" s="17">
        <v>0.219792397803073</v>
      </c>
      <c r="AY9" s="17">
        <v>0</v>
      </c>
    </row>
    <row r="10" spans="2:51" ht="58" x14ac:dyDescent="0.35">
      <c r="B10" s="18" t="s">
        <v>574</v>
      </c>
      <c r="C10" s="17">
        <v>0.34977612566171101</v>
      </c>
      <c r="D10" s="17">
        <v>0.34112657629854598</v>
      </c>
      <c r="E10" s="17">
        <v>0.358633175343468</v>
      </c>
      <c r="F10" s="17"/>
      <c r="G10" s="17">
        <v>0.53755608177892999</v>
      </c>
      <c r="H10" s="17">
        <v>0.39680098284057402</v>
      </c>
      <c r="I10" s="17">
        <v>0.41833352769355497</v>
      </c>
      <c r="J10" s="17">
        <v>0.294609081694785</v>
      </c>
      <c r="K10" s="17">
        <v>0.30362742030325302</v>
      </c>
      <c r="L10" s="17">
        <v>0.236128990076276</v>
      </c>
      <c r="M10" s="17"/>
      <c r="N10" s="17">
        <v>0.44643465843163599</v>
      </c>
      <c r="O10" s="17">
        <v>0.36622174209087699</v>
      </c>
      <c r="P10" s="17">
        <v>0.31128433316975301</v>
      </c>
      <c r="Q10" s="17">
        <v>0.259210849972766</v>
      </c>
      <c r="R10" s="17"/>
      <c r="S10" s="17">
        <v>0.40468944016060698</v>
      </c>
      <c r="T10" s="17">
        <v>0.27812013854884798</v>
      </c>
      <c r="U10" s="17">
        <v>0.252090869860841</v>
      </c>
      <c r="V10" s="17">
        <v>0.382899959310121</v>
      </c>
      <c r="W10" s="17">
        <v>0.281322707366852</v>
      </c>
      <c r="X10" s="17">
        <v>0.37464980633276201</v>
      </c>
      <c r="Y10" s="17">
        <v>0.344587622404817</v>
      </c>
      <c r="Z10" s="17">
        <v>0.47375754026463601</v>
      </c>
      <c r="AA10" s="17">
        <v>0.37956086264699501</v>
      </c>
      <c r="AB10" s="17">
        <v>0.37206203340074201</v>
      </c>
      <c r="AC10" s="17">
        <v>0.20383397530949501</v>
      </c>
      <c r="AD10" s="17">
        <v>0.38438273442549997</v>
      </c>
      <c r="AE10" s="17"/>
      <c r="AF10" s="17">
        <v>0.27022762011491802</v>
      </c>
      <c r="AG10" s="17">
        <v>0.42098301470166399</v>
      </c>
      <c r="AH10" s="17">
        <v>0.214227983393074</v>
      </c>
      <c r="AI10" s="17"/>
      <c r="AJ10" s="17">
        <v>0.338319244762877</v>
      </c>
      <c r="AK10" s="17">
        <v>0.38482945863018098</v>
      </c>
      <c r="AL10" s="17">
        <v>0.43411869394837899</v>
      </c>
      <c r="AM10" s="17">
        <v>0.155489935113275</v>
      </c>
      <c r="AN10" s="17">
        <v>0.264193778883138</v>
      </c>
      <c r="AO10" s="17"/>
      <c r="AP10" s="17">
        <v>0.35397440069374397</v>
      </c>
      <c r="AQ10" s="17">
        <v>0.41039833802817499</v>
      </c>
      <c r="AR10" s="17">
        <v>0.38569085793000102</v>
      </c>
      <c r="AS10" s="17"/>
      <c r="AT10" s="17">
        <v>0.35387259043353397</v>
      </c>
      <c r="AU10" s="17">
        <v>0.44592384183921102</v>
      </c>
      <c r="AV10" s="17">
        <v>0.20576539451819501</v>
      </c>
      <c r="AW10" s="17">
        <v>0.26600688092035502</v>
      </c>
      <c r="AX10" s="17">
        <v>0.27237236171792101</v>
      </c>
      <c r="AY10" s="17">
        <v>0.71419970124047305</v>
      </c>
    </row>
    <row r="11" spans="2:51" ht="43.5" x14ac:dyDescent="0.35">
      <c r="B11" s="18" t="s">
        <v>575</v>
      </c>
      <c r="C11" s="17">
        <v>0.45584179284932103</v>
      </c>
      <c r="D11" s="17">
        <v>0.46222498846717103</v>
      </c>
      <c r="E11" s="17">
        <v>0.45119522081222901</v>
      </c>
      <c r="F11" s="17"/>
      <c r="G11" s="17">
        <v>0.24180319650745299</v>
      </c>
      <c r="H11" s="17">
        <v>0.33386860686716002</v>
      </c>
      <c r="I11" s="17">
        <v>0.40540572509729</v>
      </c>
      <c r="J11" s="17">
        <v>0.47875669177144098</v>
      </c>
      <c r="K11" s="17">
        <v>0.56201681342587395</v>
      </c>
      <c r="L11" s="17">
        <v>0.59747600000744205</v>
      </c>
      <c r="M11" s="17"/>
      <c r="N11" s="17">
        <v>0.366271833833132</v>
      </c>
      <c r="O11" s="17">
        <v>0.47455871592363602</v>
      </c>
      <c r="P11" s="17">
        <v>0.459448834872482</v>
      </c>
      <c r="Q11" s="17">
        <v>0.52980433699879803</v>
      </c>
      <c r="R11" s="17"/>
      <c r="S11" s="17">
        <v>0.40250550834304399</v>
      </c>
      <c r="T11" s="17">
        <v>0.59913687048375797</v>
      </c>
      <c r="U11" s="17">
        <v>0.65435310019901005</v>
      </c>
      <c r="V11" s="17">
        <v>0.406286367077489</v>
      </c>
      <c r="W11" s="17">
        <v>0.42690349362326102</v>
      </c>
      <c r="X11" s="17">
        <v>0.45920336522709798</v>
      </c>
      <c r="Y11" s="17">
        <v>0.43418124292632598</v>
      </c>
      <c r="Z11" s="17">
        <v>0.349560602815007</v>
      </c>
      <c r="AA11" s="17">
        <v>0.40659827209427601</v>
      </c>
      <c r="AB11" s="17">
        <v>0.42679393183310299</v>
      </c>
      <c r="AC11" s="17">
        <v>0.51988226954340899</v>
      </c>
      <c r="AD11" s="17">
        <v>0.36132879265599099</v>
      </c>
      <c r="AE11" s="17"/>
      <c r="AF11" s="17">
        <v>0.56028659779285805</v>
      </c>
      <c r="AG11" s="17">
        <v>0.39980003373215101</v>
      </c>
      <c r="AH11" s="17">
        <v>0.46044647382748899</v>
      </c>
      <c r="AI11" s="17"/>
      <c r="AJ11" s="17">
        <v>0.48763272348145098</v>
      </c>
      <c r="AK11" s="17">
        <v>0.39975120705485101</v>
      </c>
      <c r="AL11" s="17">
        <v>0.48697393517297999</v>
      </c>
      <c r="AM11" s="17">
        <v>0.84451006488672498</v>
      </c>
      <c r="AN11" s="17">
        <v>0.45048198878814</v>
      </c>
      <c r="AO11" s="17"/>
      <c r="AP11" s="17">
        <v>0.39352154694550701</v>
      </c>
      <c r="AQ11" s="17">
        <v>0.37868630922093</v>
      </c>
      <c r="AR11" s="17">
        <v>0.49190824513480702</v>
      </c>
      <c r="AS11" s="17"/>
      <c r="AT11" s="17">
        <v>0.484356712038432</v>
      </c>
      <c r="AU11" s="17">
        <v>0.35623875882876599</v>
      </c>
      <c r="AV11" s="17">
        <v>0.55686080499589596</v>
      </c>
      <c r="AW11" s="17">
        <v>0.57918419045220804</v>
      </c>
      <c r="AX11" s="17">
        <v>0.45163625300564902</v>
      </c>
      <c r="AY11" s="17">
        <v>0.28580029875952701</v>
      </c>
    </row>
    <row r="12" spans="2:51" ht="58" x14ac:dyDescent="0.35">
      <c r="B12" s="18" t="s">
        <v>576</v>
      </c>
      <c r="C12" s="17">
        <v>2.46757922873415E-2</v>
      </c>
      <c r="D12" s="17">
        <v>2.12216616318757E-2</v>
      </c>
      <c r="E12" s="17">
        <v>2.5261561358083901E-2</v>
      </c>
      <c r="F12" s="17"/>
      <c r="G12" s="17">
        <v>3.62641967970199E-2</v>
      </c>
      <c r="H12" s="17">
        <v>6.3851865480670303E-2</v>
      </c>
      <c r="I12" s="17">
        <v>7.9814107841436992E-3</v>
      </c>
      <c r="J12" s="17">
        <v>4.70130511109869E-2</v>
      </c>
      <c r="K12" s="17">
        <v>0</v>
      </c>
      <c r="L12" s="17">
        <v>7.2419544591102898E-3</v>
      </c>
      <c r="M12" s="17"/>
      <c r="N12" s="17">
        <v>1.7163837277496E-2</v>
      </c>
      <c r="O12" s="17">
        <v>1.2548450483907099E-2</v>
      </c>
      <c r="P12" s="17">
        <v>3.0412514308436701E-2</v>
      </c>
      <c r="Q12" s="17">
        <v>4.1344415093147201E-2</v>
      </c>
      <c r="R12" s="17"/>
      <c r="S12" s="17">
        <v>3.5960170494904402E-2</v>
      </c>
      <c r="T12" s="17">
        <v>2.4808212666369601E-2</v>
      </c>
      <c r="U12" s="17">
        <v>0</v>
      </c>
      <c r="V12" s="17">
        <v>1.34449742481165E-2</v>
      </c>
      <c r="W12" s="17">
        <v>2.5206003370942101E-2</v>
      </c>
      <c r="X12" s="17">
        <v>4.4440386954517602E-2</v>
      </c>
      <c r="Y12" s="17">
        <v>0</v>
      </c>
      <c r="Z12" s="17">
        <v>0</v>
      </c>
      <c r="AA12" s="17">
        <v>3.31912025519987E-2</v>
      </c>
      <c r="AB12" s="17">
        <v>0</v>
      </c>
      <c r="AC12" s="17">
        <v>9.6587139591833404E-2</v>
      </c>
      <c r="AD12" s="17">
        <v>0</v>
      </c>
      <c r="AE12" s="17"/>
      <c r="AF12" s="17">
        <v>2.7477813426106799E-2</v>
      </c>
      <c r="AG12" s="17">
        <v>1.46818709662142E-2</v>
      </c>
      <c r="AH12" s="17">
        <v>6.5769002899527904E-2</v>
      </c>
      <c r="AI12" s="17"/>
      <c r="AJ12" s="17">
        <v>1.8834148595490499E-2</v>
      </c>
      <c r="AK12" s="17">
        <v>2.10269940415099E-2</v>
      </c>
      <c r="AL12" s="17">
        <v>0</v>
      </c>
      <c r="AM12" s="17">
        <v>0</v>
      </c>
      <c r="AN12" s="17">
        <v>8.6289885231863997E-2</v>
      </c>
      <c r="AO12" s="17"/>
      <c r="AP12" s="17">
        <v>1.49266814277795E-2</v>
      </c>
      <c r="AQ12" s="17">
        <v>2.6295013773568601E-2</v>
      </c>
      <c r="AR12" s="17">
        <v>0</v>
      </c>
      <c r="AS12" s="17"/>
      <c r="AT12" s="17">
        <v>8.5049577897903499E-3</v>
      </c>
      <c r="AU12" s="17">
        <v>3.06535608467929E-2</v>
      </c>
      <c r="AV12" s="17">
        <v>4.7586108884306297E-2</v>
      </c>
      <c r="AW12" s="17">
        <v>3.5977632927005003E-2</v>
      </c>
      <c r="AX12" s="17">
        <v>2.7246933242812198E-2</v>
      </c>
      <c r="AY12" s="17">
        <v>0</v>
      </c>
    </row>
    <row r="13" spans="2:51" ht="43.5" x14ac:dyDescent="0.35">
      <c r="B13" s="18" t="s">
        <v>577</v>
      </c>
      <c r="C13" s="19">
        <v>2.2510386089219198E-2</v>
      </c>
      <c r="D13" s="19">
        <v>2.2955424470597001E-2</v>
      </c>
      <c r="E13" s="19">
        <v>2.2161886782370199E-2</v>
      </c>
      <c r="F13" s="19"/>
      <c r="G13" s="19">
        <v>3.4937788248113999E-2</v>
      </c>
      <c r="H13" s="19">
        <v>2.9660583131141199E-2</v>
      </c>
      <c r="I13" s="19">
        <v>2.42083242254045E-2</v>
      </c>
      <c r="J13" s="19">
        <v>3.1615535301828299E-2</v>
      </c>
      <c r="K13" s="19">
        <v>8.1372549626146096E-3</v>
      </c>
      <c r="L13" s="19">
        <v>1.2710819605255301E-2</v>
      </c>
      <c r="M13" s="19"/>
      <c r="N13" s="19">
        <v>2.1667190145567401E-2</v>
      </c>
      <c r="O13" s="19">
        <v>2.4873813827366E-2</v>
      </c>
      <c r="P13" s="19">
        <v>1.4184768249180101E-2</v>
      </c>
      <c r="Q13" s="19">
        <v>2.7737351307962201E-2</v>
      </c>
      <c r="R13" s="19"/>
      <c r="S13" s="19">
        <v>2.7371439364966599E-2</v>
      </c>
      <c r="T13" s="19">
        <v>2.3879727019848598E-2</v>
      </c>
      <c r="U13" s="19">
        <v>2.3652229876670601E-2</v>
      </c>
      <c r="V13" s="19">
        <v>3.9551265228893899E-2</v>
      </c>
      <c r="W13" s="19">
        <v>2.4148827912371499E-2</v>
      </c>
      <c r="X13" s="19">
        <v>1.4167837688903199E-2</v>
      </c>
      <c r="Y13" s="19">
        <v>1.8070195325631901E-2</v>
      </c>
      <c r="Z13" s="19">
        <v>0</v>
      </c>
      <c r="AA13" s="19">
        <v>1.1520492287893E-2</v>
      </c>
      <c r="AB13" s="19">
        <v>1.9100820336272799E-2</v>
      </c>
      <c r="AC13" s="19">
        <v>5.3246044218178697E-2</v>
      </c>
      <c r="AD13" s="19">
        <v>0</v>
      </c>
      <c r="AE13" s="19"/>
      <c r="AF13" s="19">
        <v>2.7053503063821399E-2</v>
      </c>
      <c r="AG13" s="19">
        <v>1.2928165105672299E-2</v>
      </c>
      <c r="AH13" s="19">
        <v>4.4848349744899201E-2</v>
      </c>
      <c r="AI13" s="19"/>
      <c r="AJ13" s="19">
        <v>3.3210426970242998E-2</v>
      </c>
      <c r="AK13" s="19">
        <v>3.4650722477631499E-2</v>
      </c>
      <c r="AL13" s="19">
        <v>0</v>
      </c>
      <c r="AM13" s="19">
        <v>0</v>
      </c>
      <c r="AN13" s="19">
        <v>0</v>
      </c>
      <c r="AO13" s="19"/>
      <c r="AP13" s="19">
        <v>4.4604397061557999E-2</v>
      </c>
      <c r="AQ13" s="19">
        <v>3.3290204464528302E-2</v>
      </c>
      <c r="AR13" s="19">
        <v>0</v>
      </c>
      <c r="AS13" s="19"/>
      <c r="AT13" s="19">
        <v>8.9382697649868208E-3</v>
      </c>
      <c r="AU13" s="19">
        <v>5.5999720690573596E-3</v>
      </c>
      <c r="AV13" s="19">
        <v>9.3938602640499705E-2</v>
      </c>
      <c r="AW13" s="19">
        <v>4.46615390507153E-2</v>
      </c>
      <c r="AX13" s="19">
        <v>2.8952054230545601E-2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B2:I18"/>
  <sheetViews>
    <sheetView showGridLines="0" workbookViewId="0">
      <pane xSplit="2" topLeftCell="C1" activePane="topRight" state="frozen"/>
      <selection activeCell="B19" sqref="B19"/>
      <selection pane="topRight" activeCell="F9" sqref="F9"/>
    </sheetView>
  </sheetViews>
  <sheetFormatPr defaultColWidth="10.90625" defaultRowHeight="14.5" x14ac:dyDescent="0.35"/>
  <cols>
    <col min="2" max="2" width="25.7265625" customWidth="1"/>
    <col min="3" max="9" width="20.7265625" customWidth="1"/>
  </cols>
  <sheetData>
    <row r="2" spans="2:9" ht="40" customHeight="1" x14ac:dyDescent="0.35">
      <c r="D2" s="42" t="s">
        <v>578</v>
      </c>
      <c r="E2" s="38"/>
      <c r="F2" s="38"/>
      <c r="G2" s="38"/>
      <c r="H2" s="38"/>
      <c r="I2" s="38"/>
    </row>
    <row r="6" spans="2:9" ht="50" customHeight="1" x14ac:dyDescent="0.35">
      <c r="B6" s="23" t="s">
        <v>14</v>
      </c>
      <c r="C6" s="23" t="s">
        <v>589</v>
      </c>
      <c r="D6" s="23" t="s">
        <v>568</v>
      </c>
      <c r="E6" s="23" t="s">
        <v>590</v>
      </c>
      <c r="F6" s="23" t="s">
        <v>567</v>
      </c>
      <c r="G6" s="23" t="s">
        <v>570</v>
      </c>
      <c r="H6" s="23" t="s">
        <v>571</v>
      </c>
    </row>
    <row r="7" spans="2:9" ht="43.5" x14ac:dyDescent="0.35">
      <c r="B7" s="18" t="s">
        <v>573</v>
      </c>
      <c r="C7" s="17">
        <v>0.26120131447418998</v>
      </c>
      <c r="D7" s="17">
        <v>6.6031869296120593E-2</v>
      </c>
      <c r="E7" s="17">
        <v>0.25605375992115098</v>
      </c>
      <c r="F7" s="17">
        <v>0.16213951411340299</v>
      </c>
      <c r="G7" s="17">
        <v>0.20890713815838999</v>
      </c>
      <c r="H7" s="17">
        <v>0.35462622308742298</v>
      </c>
    </row>
    <row r="8" spans="2:9" ht="58" x14ac:dyDescent="0.35">
      <c r="B8" s="18" t="s">
        <v>574</v>
      </c>
      <c r="C8" s="17">
        <v>0.39489778563232403</v>
      </c>
      <c r="D8" s="17">
        <v>0.213013765318979</v>
      </c>
      <c r="E8" s="17">
        <v>0.38621442917328602</v>
      </c>
      <c r="F8" s="17">
        <v>0.39304569129841499</v>
      </c>
      <c r="G8" s="17">
        <v>0.37316054137390198</v>
      </c>
      <c r="H8" s="17">
        <v>0.437278762110067</v>
      </c>
    </row>
    <row r="9" spans="2:9" ht="43.5" x14ac:dyDescent="0.35">
      <c r="B9" s="18" t="s">
        <v>575</v>
      </c>
      <c r="C9" s="17">
        <v>0.29994928947229099</v>
      </c>
      <c r="D9" s="17">
        <v>0.613790540702701</v>
      </c>
      <c r="E9" s="17">
        <v>0.32067942070673799</v>
      </c>
      <c r="F9" s="17">
        <v>0.398656777403538</v>
      </c>
      <c r="G9" s="17">
        <v>0.36302986370788698</v>
      </c>
      <c r="H9" s="17">
        <v>0.17417479319968801</v>
      </c>
    </row>
    <row r="10" spans="2:9" ht="58" x14ac:dyDescent="0.35">
      <c r="B10" s="18" t="s">
        <v>576</v>
      </c>
      <c r="C10" s="17">
        <v>2.7720081270745899E-2</v>
      </c>
      <c r="D10" s="17">
        <v>7.6577522053003194E-2</v>
      </c>
      <c r="E10" s="17">
        <v>2.2908608708677398E-2</v>
      </c>
      <c r="F10" s="17">
        <v>2.2798315556786599E-2</v>
      </c>
      <c r="G10" s="17">
        <v>3.0630771258370999E-2</v>
      </c>
      <c r="H10" s="17">
        <v>2.36474290246469E-2</v>
      </c>
    </row>
    <row r="11" spans="2:9" ht="43.5" x14ac:dyDescent="0.35">
      <c r="B11" s="18" t="s">
        <v>577</v>
      </c>
      <c r="C11" s="17">
        <v>1.6231529150449599E-2</v>
      </c>
      <c r="D11" s="17">
        <v>3.0586302629196999E-2</v>
      </c>
      <c r="E11" s="17">
        <v>1.41437814901477E-2</v>
      </c>
      <c r="F11" s="17">
        <v>2.3359701627857998E-2</v>
      </c>
      <c r="G11" s="17">
        <v>2.42716855014499E-2</v>
      </c>
      <c r="H11" s="17">
        <v>1.0272792578175901E-2</v>
      </c>
    </row>
    <row r="12" spans="2:9" x14ac:dyDescent="0.35">
      <c r="B12" s="16" t="s">
        <v>156</v>
      </c>
      <c r="C12" s="16"/>
      <c r="D12" s="16"/>
      <c r="E12" s="16"/>
      <c r="F12" s="16"/>
      <c r="G12" s="16"/>
      <c r="H12" s="16"/>
    </row>
    <row r="13" spans="2:9" x14ac:dyDescent="0.35">
      <c r="B13" t="s">
        <v>77</v>
      </c>
    </row>
    <row r="14" spans="2:9" x14ac:dyDescent="0.35">
      <c r="B14" t="s">
        <v>78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B2:AY18"/>
  <sheetViews>
    <sheetView showGridLines="0" workbookViewId="0">
      <pane xSplit="2" topLeftCell="C1" activePane="topRight" state="frozen"/>
      <selection activeCell="B19" sqref="B19"/>
      <selection pane="topRight" activeCell="L12" sqref="L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591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671</v>
      </c>
      <c r="D7" s="10">
        <v>322</v>
      </c>
      <c r="E7" s="10">
        <v>347</v>
      </c>
      <c r="F7" s="10"/>
      <c r="G7" s="10">
        <v>91</v>
      </c>
      <c r="H7" s="10">
        <v>98</v>
      </c>
      <c r="I7" s="10">
        <v>104</v>
      </c>
      <c r="J7" s="10">
        <v>131</v>
      </c>
      <c r="K7" s="10">
        <v>100</v>
      </c>
      <c r="L7" s="10">
        <v>147</v>
      </c>
      <c r="M7" s="10"/>
      <c r="N7" s="10">
        <v>165</v>
      </c>
      <c r="O7" s="10">
        <v>171</v>
      </c>
      <c r="P7" s="10">
        <v>167</v>
      </c>
      <c r="Q7" s="10">
        <v>168</v>
      </c>
      <c r="R7" s="10"/>
      <c r="S7" s="10">
        <v>105</v>
      </c>
      <c r="T7" s="10">
        <v>104</v>
      </c>
      <c r="U7" s="10">
        <v>51</v>
      </c>
      <c r="V7" s="10">
        <v>64</v>
      </c>
      <c r="W7" s="10">
        <v>38</v>
      </c>
      <c r="X7" s="10">
        <v>48</v>
      </c>
      <c r="Y7" s="10">
        <v>50</v>
      </c>
      <c r="Z7" s="10">
        <v>36</v>
      </c>
      <c r="AA7" s="10">
        <v>74</v>
      </c>
      <c r="AB7" s="10">
        <v>49</v>
      </c>
      <c r="AC7" s="10">
        <v>36</v>
      </c>
      <c r="AD7" s="10">
        <v>16</v>
      </c>
      <c r="AE7" s="10"/>
      <c r="AF7" s="10">
        <v>246</v>
      </c>
      <c r="AG7" s="10">
        <v>256</v>
      </c>
      <c r="AH7" s="10">
        <v>101</v>
      </c>
      <c r="AI7" s="10"/>
      <c r="AJ7" s="10">
        <v>239</v>
      </c>
      <c r="AK7" s="10">
        <v>178</v>
      </c>
      <c r="AL7" s="10">
        <v>58</v>
      </c>
      <c r="AM7" s="10">
        <v>6</v>
      </c>
      <c r="AN7" s="10">
        <v>86</v>
      </c>
      <c r="AO7" s="10"/>
      <c r="AP7" s="10">
        <v>140</v>
      </c>
      <c r="AQ7" s="10">
        <v>225</v>
      </c>
      <c r="AR7" s="10">
        <v>52</v>
      </c>
      <c r="AS7" s="10"/>
      <c r="AT7" s="10">
        <v>245</v>
      </c>
      <c r="AU7" s="10">
        <v>166</v>
      </c>
      <c r="AV7" s="10">
        <v>55</v>
      </c>
      <c r="AW7" s="10">
        <v>61</v>
      </c>
      <c r="AX7" s="10">
        <v>123</v>
      </c>
      <c r="AY7" s="10">
        <v>18</v>
      </c>
    </row>
    <row r="8" spans="2:51" ht="30" customHeight="1" x14ac:dyDescent="0.35">
      <c r="B8" s="11" t="s">
        <v>19</v>
      </c>
      <c r="C8" s="11">
        <v>669</v>
      </c>
      <c r="D8" s="11">
        <v>331</v>
      </c>
      <c r="E8" s="11">
        <v>335</v>
      </c>
      <c r="F8" s="11"/>
      <c r="G8" s="11">
        <v>93</v>
      </c>
      <c r="H8" s="11">
        <v>115</v>
      </c>
      <c r="I8" s="11">
        <v>104</v>
      </c>
      <c r="J8" s="11">
        <v>124</v>
      </c>
      <c r="K8" s="11">
        <v>93</v>
      </c>
      <c r="L8" s="11">
        <v>140</v>
      </c>
      <c r="M8" s="11"/>
      <c r="N8" s="11">
        <v>179</v>
      </c>
      <c r="O8" s="11">
        <v>164</v>
      </c>
      <c r="P8" s="11">
        <v>163</v>
      </c>
      <c r="Q8" s="11">
        <v>163</v>
      </c>
      <c r="R8" s="11"/>
      <c r="S8" s="11">
        <v>104</v>
      </c>
      <c r="T8" s="11">
        <v>101</v>
      </c>
      <c r="U8" s="11">
        <v>50</v>
      </c>
      <c r="V8" s="11">
        <v>59</v>
      </c>
      <c r="W8" s="11">
        <v>37</v>
      </c>
      <c r="X8" s="11">
        <v>49</v>
      </c>
      <c r="Y8" s="11">
        <v>49</v>
      </c>
      <c r="Z8" s="11">
        <v>33</v>
      </c>
      <c r="AA8" s="11">
        <v>72</v>
      </c>
      <c r="AB8" s="11">
        <v>56</v>
      </c>
      <c r="AC8" s="11">
        <v>38</v>
      </c>
      <c r="AD8" s="11">
        <v>20</v>
      </c>
      <c r="AE8" s="11"/>
      <c r="AF8" s="11">
        <v>237</v>
      </c>
      <c r="AG8" s="11">
        <v>258</v>
      </c>
      <c r="AH8" s="11">
        <v>104</v>
      </c>
      <c r="AI8" s="11"/>
      <c r="AJ8" s="11">
        <v>231</v>
      </c>
      <c r="AK8" s="11">
        <v>178</v>
      </c>
      <c r="AL8" s="11">
        <v>59</v>
      </c>
      <c r="AM8" s="11">
        <v>6</v>
      </c>
      <c r="AN8" s="11">
        <v>86</v>
      </c>
      <c r="AO8" s="11"/>
      <c r="AP8" s="11">
        <v>136</v>
      </c>
      <c r="AQ8" s="11">
        <v>224</v>
      </c>
      <c r="AR8" s="11">
        <v>53</v>
      </c>
      <c r="AS8" s="11"/>
      <c r="AT8" s="11">
        <v>234</v>
      </c>
      <c r="AU8" s="11">
        <v>167</v>
      </c>
      <c r="AV8" s="11">
        <v>57</v>
      </c>
      <c r="AW8" s="11">
        <v>61</v>
      </c>
      <c r="AX8" s="11">
        <v>126</v>
      </c>
      <c r="AY8" s="11">
        <v>19</v>
      </c>
    </row>
    <row r="9" spans="2:51" ht="43.5" x14ac:dyDescent="0.35">
      <c r="B9" s="18" t="s">
        <v>573</v>
      </c>
      <c r="C9" s="17">
        <v>0.26120131447418998</v>
      </c>
      <c r="D9" s="17">
        <v>0.25106288448401398</v>
      </c>
      <c r="E9" s="17">
        <v>0.27279651891293999</v>
      </c>
      <c r="F9" s="17"/>
      <c r="G9" s="17">
        <v>0.40645129393391799</v>
      </c>
      <c r="H9" s="17">
        <v>0.35036278268465698</v>
      </c>
      <c r="I9" s="17">
        <v>0.29395269918566402</v>
      </c>
      <c r="J9" s="17">
        <v>0.17620312151657799</v>
      </c>
      <c r="K9" s="17">
        <v>0.174863252162372</v>
      </c>
      <c r="L9" s="17">
        <v>0.19989778294778901</v>
      </c>
      <c r="M9" s="17"/>
      <c r="N9" s="17">
        <v>0.29914873706608103</v>
      </c>
      <c r="O9" s="17">
        <v>0.22183682451827</v>
      </c>
      <c r="P9" s="17">
        <v>0.21968137165415799</v>
      </c>
      <c r="Q9" s="17">
        <v>0.30067527170320202</v>
      </c>
      <c r="R9" s="17"/>
      <c r="S9" s="17">
        <v>0.35591573593176601</v>
      </c>
      <c r="T9" s="17">
        <v>0.16159329308348899</v>
      </c>
      <c r="U9" s="17">
        <v>0.17373437847999201</v>
      </c>
      <c r="V9" s="17">
        <v>0.20125027655067501</v>
      </c>
      <c r="W9" s="17">
        <v>0.19863305012843399</v>
      </c>
      <c r="X9" s="17">
        <v>0.27508325480184198</v>
      </c>
      <c r="Y9" s="17">
        <v>0.37093590095483298</v>
      </c>
      <c r="Z9" s="17">
        <v>0.29115611104903899</v>
      </c>
      <c r="AA9" s="17">
        <v>0.36922093529326699</v>
      </c>
      <c r="AB9" s="17">
        <v>0.20253852004267101</v>
      </c>
      <c r="AC9" s="17">
        <v>0.19832250924859601</v>
      </c>
      <c r="AD9" s="17">
        <v>0.32538195078277299</v>
      </c>
      <c r="AE9" s="17"/>
      <c r="AF9" s="17">
        <v>0.21736865953769</v>
      </c>
      <c r="AG9" s="17">
        <v>0.24460275608047</v>
      </c>
      <c r="AH9" s="17">
        <v>0.27633988088222999</v>
      </c>
      <c r="AI9" s="17"/>
      <c r="AJ9" s="17">
        <v>0.241028185721787</v>
      </c>
      <c r="AK9" s="17">
        <v>0.310425368293896</v>
      </c>
      <c r="AL9" s="17">
        <v>0.122170549310716</v>
      </c>
      <c r="AM9" s="17">
        <v>0</v>
      </c>
      <c r="AN9" s="17">
        <v>0.250392282106702</v>
      </c>
      <c r="AO9" s="17"/>
      <c r="AP9" s="17">
        <v>0.25976842434456499</v>
      </c>
      <c r="AQ9" s="17">
        <v>0.307504081132353</v>
      </c>
      <c r="AR9" s="17">
        <v>0.25171070926184702</v>
      </c>
      <c r="AS9" s="17"/>
      <c r="AT9" s="17">
        <v>0.212165759004595</v>
      </c>
      <c r="AU9" s="17">
        <v>0.20881389573136</v>
      </c>
      <c r="AV9" s="17">
        <v>0.34068087632407601</v>
      </c>
      <c r="AW9" s="17">
        <v>0.24892187565110699</v>
      </c>
      <c r="AX9" s="17">
        <v>0.38587847688298099</v>
      </c>
      <c r="AY9" s="17">
        <v>0.29891134953130999</v>
      </c>
    </row>
    <row r="10" spans="2:51" ht="58" x14ac:dyDescent="0.35">
      <c r="B10" s="18" t="s">
        <v>574</v>
      </c>
      <c r="C10" s="17">
        <v>0.39489778563232403</v>
      </c>
      <c r="D10" s="17">
        <v>0.40324463106651798</v>
      </c>
      <c r="E10" s="17">
        <v>0.386185521008646</v>
      </c>
      <c r="F10" s="17"/>
      <c r="G10" s="17">
        <v>0.34877997005941302</v>
      </c>
      <c r="H10" s="17">
        <v>0.39016536410282698</v>
      </c>
      <c r="I10" s="17">
        <v>0.40973252161914703</v>
      </c>
      <c r="J10" s="17">
        <v>0.41859778473521803</v>
      </c>
      <c r="K10" s="17">
        <v>0.409654792131531</v>
      </c>
      <c r="L10" s="17">
        <v>0.38752977098177299</v>
      </c>
      <c r="M10" s="17"/>
      <c r="N10" s="17">
        <v>0.39931284844493597</v>
      </c>
      <c r="O10" s="17">
        <v>0.40711040631261203</v>
      </c>
      <c r="P10" s="17">
        <v>0.40699922749078199</v>
      </c>
      <c r="Q10" s="17">
        <v>0.36565571505272298</v>
      </c>
      <c r="R10" s="17"/>
      <c r="S10" s="17">
        <v>0.34192187906337601</v>
      </c>
      <c r="T10" s="17">
        <v>0.43971535244583698</v>
      </c>
      <c r="U10" s="17">
        <v>0.39584906545628501</v>
      </c>
      <c r="V10" s="17">
        <v>0.47310234781532901</v>
      </c>
      <c r="W10" s="17">
        <v>0.364557080255626</v>
      </c>
      <c r="X10" s="17">
        <v>0.46521750681082202</v>
      </c>
      <c r="Y10" s="17">
        <v>0.291515586534695</v>
      </c>
      <c r="Z10" s="17">
        <v>0.44828212017192498</v>
      </c>
      <c r="AA10" s="17">
        <v>0.37675262728936798</v>
      </c>
      <c r="AB10" s="17">
        <v>0.37833104330516598</v>
      </c>
      <c r="AC10" s="17">
        <v>0.396588682258041</v>
      </c>
      <c r="AD10" s="17">
        <v>0.36692517280596298</v>
      </c>
      <c r="AE10" s="17"/>
      <c r="AF10" s="17">
        <v>0.39021249074101499</v>
      </c>
      <c r="AG10" s="17">
        <v>0.40639109585469402</v>
      </c>
      <c r="AH10" s="17">
        <v>0.41046535789071698</v>
      </c>
      <c r="AI10" s="17"/>
      <c r="AJ10" s="17">
        <v>0.36657229645846101</v>
      </c>
      <c r="AK10" s="17">
        <v>0.40385229974940001</v>
      </c>
      <c r="AL10" s="17">
        <v>0.54009599120542096</v>
      </c>
      <c r="AM10" s="17">
        <v>0.15538468037848099</v>
      </c>
      <c r="AN10" s="17">
        <v>0.44481105281071398</v>
      </c>
      <c r="AO10" s="17"/>
      <c r="AP10" s="17">
        <v>0.37464623279443798</v>
      </c>
      <c r="AQ10" s="17">
        <v>0.39609736711501597</v>
      </c>
      <c r="AR10" s="17">
        <v>0.47719674886812702</v>
      </c>
      <c r="AS10" s="17"/>
      <c r="AT10" s="17">
        <v>0.38258241388654701</v>
      </c>
      <c r="AU10" s="17">
        <v>0.36898856749165798</v>
      </c>
      <c r="AV10" s="17">
        <v>0.45161424412583701</v>
      </c>
      <c r="AW10" s="17">
        <v>0.43973618085282501</v>
      </c>
      <c r="AX10" s="17">
        <v>0.374814029798199</v>
      </c>
      <c r="AY10" s="17">
        <v>0.53770896078860597</v>
      </c>
    </row>
    <row r="11" spans="2:51" ht="43.5" x14ac:dyDescent="0.35">
      <c r="B11" s="18" t="s">
        <v>575</v>
      </c>
      <c r="C11" s="17">
        <v>0.29994928947229099</v>
      </c>
      <c r="D11" s="17">
        <v>0.30129936511163302</v>
      </c>
      <c r="E11" s="17">
        <v>0.29723927777242198</v>
      </c>
      <c r="F11" s="17"/>
      <c r="G11" s="17">
        <v>0.168535567094381</v>
      </c>
      <c r="H11" s="17">
        <v>0.23467871420709599</v>
      </c>
      <c r="I11" s="17">
        <v>0.24745426581701799</v>
      </c>
      <c r="J11" s="17">
        <v>0.36243219815375999</v>
      </c>
      <c r="K11" s="17">
        <v>0.37602619067462001</v>
      </c>
      <c r="L11" s="17">
        <v>0.373905107498546</v>
      </c>
      <c r="M11" s="17"/>
      <c r="N11" s="17">
        <v>0.27855129907529702</v>
      </c>
      <c r="O11" s="17">
        <v>0.32957859712071902</v>
      </c>
      <c r="P11" s="17">
        <v>0.31979839269016103</v>
      </c>
      <c r="Q11" s="17">
        <v>0.27376332534896702</v>
      </c>
      <c r="R11" s="17"/>
      <c r="S11" s="17">
        <v>0.26438528311280501</v>
      </c>
      <c r="T11" s="17">
        <v>0.35218364765154098</v>
      </c>
      <c r="U11" s="17">
        <v>0.40923511072355101</v>
      </c>
      <c r="V11" s="17">
        <v>0.28284325483981698</v>
      </c>
      <c r="W11" s="17">
        <v>0.33053249109328903</v>
      </c>
      <c r="X11" s="17">
        <v>0.177621780092069</v>
      </c>
      <c r="Y11" s="17">
        <v>0.29866015870470702</v>
      </c>
      <c r="Z11" s="17">
        <v>0.234285371979947</v>
      </c>
      <c r="AA11" s="17">
        <v>0.22704930773701601</v>
      </c>
      <c r="AB11" s="17">
        <v>0.37901898072771001</v>
      </c>
      <c r="AC11" s="17">
        <v>0.37642144163353403</v>
      </c>
      <c r="AD11" s="17">
        <v>0.248323174280279</v>
      </c>
      <c r="AE11" s="17"/>
      <c r="AF11" s="17">
        <v>0.32941183402546298</v>
      </c>
      <c r="AG11" s="17">
        <v>0.31228524368840199</v>
      </c>
      <c r="AH11" s="17">
        <v>0.293829841021441</v>
      </c>
      <c r="AI11" s="17"/>
      <c r="AJ11" s="17">
        <v>0.345231205656155</v>
      </c>
      <c r="AK11" s="17">
        <v>0.23214386185857</v>
      </c>
      <c r="AL11" s="17">
        <v>0.31981420805567901</v>
      </c>
      <c r="AM11" s="17">
        <v>0.688951302897294</v>
      </c>
      <c r="AN11" s="17">
        <v>0.28147954971512501</v>
      </c>
      <c r="AO11" s="17"/>
      <c r="AP11" s="17">
        <v>0.28582348559228399</v>
      </c>
      <c r="AQ11" s="17">
        <v>0.26641487066310099</v>
      </c>
      <c r="AR11" s="17">
        <v>0.21823596875331</v>
      </c>
      <c r="AS11" s="17"/>
      <c r="AT11" s="17">
        <v>0.36132423554639398</v>
      </c>
      <c r="AU11" s="17">
        <v>0.362995126569362</v>
      </c>
      <c r="AV11" s="17">
        <v>0.17184688752712199</v>
      </c>
      <c r="AW11" s="17">
        <v>0.25858783254627399</v>
      </c>
      <c r="AX11" s="17">
        <v>0.20836011521465</v>
      </c>
      <c r="AY11" s="17">
        <v>0.16337968968008401</v>
      </c>
    </row>
    <row r="12" spans="2:51" ht="58" x14ac:dyDescent="0.35">
      <c r="B12" s="18" t="s">
        <v>576</v>
      </c>
      <c r="C12" s="17">
        <v>2.7720081270745899E-2</v>
      </c>
      <c r="D12" s="17">
        <v>3.01115862689093E-2</v>
      </c>
      <c r="E12" s="17">
        <v>2.5521046440102599E-2</v>
      </c>
      <c r="F12" s="17"/>
      <c r="G12" s="17">
        <v>5.4977690176410403E-2</v>
      </c>
      <c r="H12" s="17">
        <v>2.4793139005420201E-2</v>
      </c>
      <c r="I12" s="17">
        <v>2.9139378264848699E-2</v>
      </c>
      <c r="J12" s="17">
        <v>2.57463758546734E-2</v>
      </c>
      <c r="K12" s="17">
        <v>1.8863546900239898E-2</v>
      </c>
      <c r="L12" s="17">
        <v>1.8649279904001101E-2</v>
      </c>
      <c r="M12" s="17"/>
      <c r="N12" s="17">
        <v>1.06509646097845E-2</v>
      </c>
      <c r="O12" s="17">
        <v>2.24662031118445E-2</v>
      </c>
      <c r="P12" s="17">
        <v>4.2312815127775197E-2</v>
      </c>
      <c r="Q12" s="17">
        <v>3.7175071703139898E-2</v>
      </c>
      <c r="R12" s="17"/>
      <c r="S12" s="17">
        <v>1.88673156014585E-2</v>
      </c>
      <c r="T12" s="17">
        <v>3.7591647027809399E-2</v>
      </c>
      <c r="U12" s="17">
        <v>2.11814453401722E-2</v>
      </c>
      <c r="V12" s="17">
        <v>2.8341242358014499E-2</v>
      </c>
      <c r="W12" s="17">
        <v>8.1346663635061295E-2</v>
      </c>
      <c r="X12" s="17">
        <v>4.00770436033542E-2</v>
      </c>
      <c r="Y12" s="17">
        <v>0</v>
      </c>
      <c r="Z12" s="17">
        <v>2.6276396799089798E-2</v>
      </c>
      <c r="AA12" s="17">
        <v>2.6977129680349699E-2</v>
      </c>
      <c r="AB12" s="17">
        <v>0</v>
      </c>
      <c r="AC12" s="17">
        <v>2.8667366859829301E-2</v>
      </c>
      <c r="AD12" s="17">
        <v>5.9369702130985101E-2</v>
      </c>
      <c r="AE12" s="17"/>
      <c r="AF12" s="17">
        <v>3.7429932793439903E-2</v>
      </c>
      <c r="AG12" s="17">
        <v>2.5815758088404601E-2</v>
      </c>
      <c r="AH12" s="17">
        <v>1.93649202056119E-2</v>
      </c>
      <c r="AI12" s="17"/>
      <c r="AJ12" s="17">
        <v>2.0687724204335799E-2</v>
      </c>
      <c r="AK12" s="17">
        <v>3.7297410513507101E-2</v>
      </c>
      <c r="AL12" s="17">
        <v>1.7919251428184201E-2</v>
      </c>
      <c r="AM12" s="17">
        <v>0.155664016724225</v>
      </c>
      <c r="AN12" s="17">
        <v>2.33171153674579E-2</v>
      </c>
      <c r="AO12" s="17"/>
      <c r="AP12" s="17">
        <v>3.4737913044783401E-2</v>
      </c>
      <c r="AQ12" s="17">
        <v>2.1523942668494798E-2</v>
      </c>
      <c r="AR12" s="17">
        <v>5.28565731167163E-2</v>
      </c>
      <c r="AS12" s="17"/>
      <c r="AT12" s="17">
        <v>1.9592204058657699E-2</v>
      </c>
      <c r="AU12" s="17">
        <v>4.1637611706837399E-2</v>
      </c>
      <c r="AV12" s="17">
        <v>3.58579920229651E-2</v>
      </c>
      <c r="AW12" s="17">
        <v>1.6690049238919299E-2</v>
      </c>
      <c r="AX12" s="17">
        <v>3.0947378104170201E-2</v>
      </c>
      <c r="AY12" s="17">
        <v>0</v>
      </c>
    </row>
    <row r="13" spans="2:51" ht="43.5" x14ac:dyDescent="0.35">
      <c r="B13" s="18" t="s">
        <v>577</v>
      </c>
      <c r="C13" s="19">
        <v>1.6231529150449599E-2</v>
      </c>
      <c r="D13" s="19">
        <v>1.42815330689259E-2</v>
      </c>
      <c r="E13" s="19">
        <v>1.8257635865890302E-2</v>
      </c>
      <c r="F13" s="19"/>
      <c r="G13" s="19">
        <v>2.1255478735877201E-2</v>
      </c>
      <c r="H13" s="19">
        <v>0</v>
      </c>
      <c r="I13" s="19">
        <v>1.9721135113323001E-2</v>
      </c>
      <c r="J13" s="19">
        <v>1.7020519739771301E-2</v>
      </c>
      <c r="K13" s="19">
        <v>2.0592218131236899E-2</v>
      </c>
      <c r="L13" s="19">
        <v>2.0018058667890699E-2</v>
      </c>
      <c r="M13" s="19"/>
      <c r="N13" s="19">
        <v>1.2336150803901999E-2</v>
      </c>
      <c r="O13" s="19">
        <v>1.9007968936554799E-2</v>
      </c>
      <c r="P13" s="19">
        <v>1.12081930371242E-2</v>
      </c>
      <c r="Q13" s="19">
        <v>2.27306161919675E-2</v>
      </c>
      <c r="R13" s="19"/>
      <c r="S13" s="19">
        <v>1.8909786290594699E-2</v>
      </c>
      <c r="T13" s="19">
        <v>8.9160597913231308E-3</v>
      </c>
      <c r="U13" s="19">
        <v>0</v>
      </c>
      <c r="V13" s="19">
        <v>1.44628784361644E-2</v>
      </c>
      <c r="W13" s="19">
        <v>2.4930714887589401E-2</v>
      </c>
      <c r="X13" s="19">
        <v>4.2000414691912798E-2</v>
      </c>
      <c r="Y13" s="19">
        <v>3.8888353805765399E-2</v>
      </c>
      <c r="Z13" s="19">
        <v>0</v>
      </c>
      <c r="AA13" s="19">
        <v>0</v>
      </c>
      <c r="AB13" s="19">
        <v>4.01114559244534E-2</v>
      </c>
      <c r="AC13" s="19">
        <v>0</v>
      </c>
      <c r="AD13" s="19">
        <v>0</v>
      </c>
      <c r="AE13" s="19"/>
      <c r="AF13" s="19">
        <v>2.55770829023916E-2</v>
      </c>
      <c r="AG13" s="19">
        <v>1.0905146288030101E-2</v>
      </c>
      <c r="AH13" s="19">
        <v>0</v>
      </c>
      <c r="AI13" s="19"/>
      <c r="AJ13" s="19">
        <v>2.6480587959260699E-2</v>
      </c>
      <c r="AK13" s="19">
        <v>1.62810595846275E-2</v>
      </c>
      <c r="AL13" s="19">
        <v>0</v>
      </c>
      <c r="AM13" s="19">
        <v>0</v>
      </c>
      <c r="AN13" s="19">
        <v>0</v>
      </c>
      <c r="AO13" s="19"/>
      <c r="AP13" s="19">
        <v>4.5023944223929503E-2</v>
      </c>
      <c r="AQ13" s="19">
        <v>8.4597384210350294E-3</v>
      </c>
      <c r="AR13" s="19">
        <v>0</v>
      </c>
      <c r="AS13" s="19"/>
      <c r="AT13" s="19">
        <v>2.4335387503805699E-2</v>
      </c>
      <c r="AU13" s="19">
        <v>1.7564798500782599E-2</v>
      </c>
      <c r="AV13" s="19">
        <v>0</v>
      </c>
      <c r="AW13" s="19">
        <v>3.6064061710874798E-2</v>
      </c>
      <c r="AX13" s="19">
        <v>0</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B2:AY18"/>
  <sheetViews>
    <sheetView showGridLines="0" workbookViewId="0">
      <pane xSplit="2" topLeftCell="C1" activePane="topRight" state="frozen"/>
      <selection activeCell="B19" sqref="B19"/>
      <selection pane="topRight" activeCell="G7" sqref="G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671</v>
      </c>
      <c r="D7" s="10">
        <v>322</v>
      </c>
      <c r="E7" s="10">
        <v>347</v>
      </c>
      <c r="F7" s="10"/>
      <c r="G7" s="10">
        <v>91</v>
      </c>
      <c r="H7" s="10">
        <v>98</v>
      </c>
      <c r="I7" s="10">
        <v>104</v>
      </c>
      <c r="J7" s="10">
        <v>131</v>
      </c>
      <c r="K7" s="10">
        <v>100</v>
      </c>
      <c r="L7" s="10">
        <v>147</v>
      </c>
      <c r="M7" s="10"/>
      <c r="N7" s="10">
        <v>165</v>
      </c>
      <c r="O7" s="10">
        <v>171</v>
      </c>
      <c r="P7" s="10">
        <v>167</v>
      </c>
      <c r="Q7" s="10">
        <v>168</v>
      </c>
      <c r="R7" s="10"/>
      <c r="S7" s="10">
        <v>105</v>
      </c>
      <c r="T7" s="10">
        <v>104</v>
      </c>
      <c r="U7" s="10">
        <v>51</v>
      </c>
      <c r="V7" s="10">
        <v>64</v>
      </c>
      <c r="W7" s="10">
        <v>38</v>
      </c>
      <c r="X7" s="10">
        <v>48</v>
      </c>
      <c r="Y7" s="10">
        <v>50</v>
      </c>
      <c r="Z7" s="10">
        <v>36</v>
      </c>
      <c r="AA7" s="10">
        <v>74</v>
      </c>
      <c r="AB7" s="10">
        <v>49</v>
      </c>
      <c r="AC7" s="10">
        <v>36</v>
      </c>
      <c r="AD7" s="10">
        <v>16</v>
      </c>
      <c r="AE7" s="10"/>
      <c r="AF7" s="10">
        <v>246</v>
      </c>
      <c r="AG7" s="10">
        <v>256</v>
      </c>
      <c r="AH7" s="10">
        <v>101</v>
      </c>
      <c r="AI7" s="10"/>
      <c r="AJ7" s="10">
        <v>239</v>
      </c>
      <c r="AK7" s="10">
        <v>178</v>
      </c>
      <c r="AL7" s="10">
        <v>58</v>
      </c>
      <c r="AM7" s="10">
        <v>6</v>
      </c>
      <c r="AN7" s="10">
        <v>86</v>
      </c>
      <c r="AO7" s="10"/>
      <c r="AP7" s="10">
        <v>140</v>
      </c>
      <c r="AQ7" s="10">
        <v>225</v>
      </c>
      <c r="AR7" s="10">
        <v>52</v>
      </c>
      <c r="AS7" s="10"/>
      <c r="AT7" s="10">
        <v>245</v>
      </c>
      <c r="AU7" s="10">
        <v>166</v>
      </c>
      <c r="AV7" s="10">
        <v>55</v>
      </c>
      <c r="AW7" s="10">
        <v>61</v>
      </c>
      <c r="AX7" s="10">
        <v>123</v>
      </c>
      <c r="AY7" s="10">
        <v>18</v>
      </c>
    </row>
    <row r="8" spans="2:51" ht="30" customHeight="1" x14ac:dyDescent="0.35">
      <c r="B8" s="11" t="s">
        <v>19</v>
      </c>
      <c r="C8" s="11">
        <v>669</v>
      </c>
      <c r="D8" s="11">
        <v>331</v>
      </c>
      <c r="E8" s="11">
        <v>335</v>
      </c>
      <c r="F8" s="11"/>
      <c r="G8" s="11">
        <v>93</v>
      </c>
      <c r="H8" s="11">
        <v>115</v>
      </c>
      <c r="I8" s="11">
        <v>104</v>
      </c>
      <c r="J8" s="11">
        <v>124</v>
      </c>
      <c r="K8" s="11">
        <v>93</v>
      </c>
      <c r="L8" s="11">
        <v>140</v>
      </c>
      <c r="M8" s="11"/>
      <c r="N8" s="11">
        <v>179</v>
      </c>
      <c r="O8" s="11">
        <v>164</v>
      </c>
      <c r="P8" s="11">
        <v>163</v>
      </c>
      <c r="Q8" s="11">
        <v>163</v>
      </c>
      <c r="R8" s="11"/>
      <c r="S8" s="11">
        <v>104</v>
      </c>
      <c r="T8" s="11">
        <v>101</v>
      </c>
      <c r="U8" s="11">
        <v>50</v>
      </c>
      <c r="V8" s="11">
        <v>59</v>
      </c>
      <c r="W8" s="11">
        <v>37</v>
      </c>
      <c r="X8" s="11">
        <v>49</v>
      </c>
      <c r="Y8" s="11">
        <v>49</v>
      </c>
      <c r="Z8" s="11">
        <v>33</v>
      </c>
      <c r="AA8" s="11">
        <v>72</v>
      </c>
      <c r="AB8" s="11">
        <v>56</v>
      </c>
      <c r="AC8" s="11">
        <v>38</v>
      </c>
      <c r="AD8" s="11">
        <v>20</v>
      </c>
      <c r="AE8" s="11"/>
      <c r="AF8" s="11">
        <v>237</v>
      </c>
      <c r="AG8" s="11">
        <v>258</v>
      </c>
      <c r="AH8" s="11">
        <v>104</v>
      </c>
      <c r="AI8" s="11"/>
      <c r="AJ8" s="11">
        <v>231</v>
      </c>
      <c r="AK8" s="11">
        <v>178</v>
      </c>
      <c r="AL8" s="11">
        <v>59</v>
      </c>
      <c r="AM8" s="11">
        <v>6</v>
      </c>
      <c r="AN8" s="11">
        <v>86</v>
      </c>
      <c r="AO8" s="11"/>
      <c r="AP8" s="11">
        <v>136</v>
      </c>
      <c r="AQ8" s="11">
        <v>224</v>
      </c>
      <c r="AR8" s="11">
        <v>53</v>
      </c>
      <c r="AS8" s="11"/>
      <c r="AT8" s="11">
        <v>234</v>
      </c>
      <c r="AU8" s="11">
        <v>167</v>
      </c>
      <c r="AV8" s="11">
        <v>57</v>
      </c>
      <c r="AW8" s="11">
        <v>61</v>
      </c>
      <c r="AX8" s="11">
        <v>126</v>
      </c>
      <c r="AY8" s="11">
        <v>19</v>
      </c>
    </row>
    <row r="9" spans="2:51" ht="43.5" x14ac:dyDescent="0.35">
      <c r="B9" s="18" t="s">
        <v>573</v>
      </c>
      <c r="C9" s="17">
        <v>6.6031869296120593E-2</v>
      </c>
      <c r="D9" s="17">
        <v>6.2756366245879894E-2</v>
      </c>
      <c r="E9" s="17">
        <v>6.9667864391476597E-2</v>
      </c>
      <c r="F9" s="17"/>
      <c r="G9" s="17">
        <v>0.107265982286572</v>
      </c>
      <c r="H9" s="17">
        <v>8.3296733171441206E-2</v>
      </c>
      <c r="I9" s="17">
        <v>0.110126744853322</v>
      </c>
      <c r="J9" s="17">
        <v>4.3408592727541301E-2</v>
      </c>
      <c r="K9" s="17">
        <v>3.0328720760876601E-2</v>
      </c>
      <c r="L9" s="17">
        <v>3.5379322149730497E-2</v>
      </c>
      <c r="M9" s="17"/>
      <c r="N9" s="17">
        <v>6.3706440643257006E-2</v>
      </c>
      <c r="O9" s="17">
        <v>4.68507119030128E-2</v>
      </c>
      <c r="P9" s="17">
        <v>0.101434685479177</v>
      </c>
      <c r="Q9" s="17">
        <v>5.25368208931625E-2</v>
      </c>
      <c r="R9" s="17"/>
      <c r="S9" s="17">
        <v>0.112312923224683</v>
      </c>
      <c r="T9" s="17">
        <v>5.0169928264528901E-2</v>
      </c>
      <c r="U9" s="17">
        <v>1.82073014253901E-2</v>
      </c>
      <c r="V9" s="17">
        <v>3.2311572227020302E-2</v>
      </c>
      <c r="W9" s="17">
        <v>5.3289249311364202E-2</v>
      </c>
      <c r="X9" s="17">
        <v>0.10450628661752</v>
      </c>
      <c r="Y9" s="17">
        <v>0.11890748168147</v>
      </c>
      <c r="Z9" s="17">
        <v>0.12430452221464899</v>
      </c>
      <c r="AA9" s="17">
        <v>5.2716325628722097E-2</v>
      </c>
      <c r="AB9" s="17">
        <v>3.9399648651722297E-2</v>
      </c>
      <c r="AC9" s="17">
        <v>0</v>
      </c>
      <c r="AD9" s="17">
        <v>7.6657200470899203E-2</v>
      </c>
      <c r="AE9" s="17"/>
      <c r="AF9" s="17">
        <v>5.4212584665907899E-2</v>
      </c>
      <c r="AG9" s="17">
        <v>6.5981577595310106E-2</v>
      </c>
      <c r="AH9" s="17">
        <v>7.1425489755513605E-2</v>
      </c>
      <c r="AI9" s="17"/>
      <c r="AJ9" s="17">
        <v>4.9654598295934702E-2</v>
      </c>
      <c r="AK9" s="17">
        <v>0.108716251113258</v>
      </c>
      <c r="AL9" s="17">
        <v>4.91150639655566E-2</v>
      </c>
      <c r="AM9" s="17">
        <v>0</v>
      </c>
      <c r="AN9" s="17">
        <v>6.6635341808421095E-2</v>
      </c>
      <c r="AO9" s="17"/>
      <c r="AP9" s="17">
        <v>7.8863850157813803E-2</v>
      </c>
      <c r="AQ9" s="17">
        <v>7.5574956077783806E-2</v>
      </c>
      <c r="AR9" s="17">
        <v>7.4406923055120894E-2</v>
      </c>
      <c r="AS9" s="17"/>
      <c r="AT9" s="17">
        <v>3.2266865683494697E-2</v>
      </c>
      <c r="AU9" s="17">
        <v>7.4281820898452006E-2</v>
      </c>
      <c r="AV9" s="17">
        <v>9.0344896208896394E-2</v>
      </c>
      <c r="AW9" s="17">
        <v>0.16623958750071299</v>
      </c>
      <c r="AX9" s="17">
        <v>6.2425929626639599E-2</v>
      </c>
      <c r="AY9" s="17">
        <v>4.9384564455786401E-2</v>
      </c>
    </row>
    <row r="10" spans="2:51" ht="58" x14ac:dyDescent="0.35">
      <c r="B10" s="18" t="s">
        <v>574</v>
      </c>
      <c r="C10" s="17">
        <v>0.213013765318979</v>
      </c>
      <c r="D10" s="17">
        <v>0.236163583920731</v>
      </c>
      <c r="E10" s="17">
        <v>0.188568689125654</v>
      </c>
      <c r="F10" s="17"/>
      <c r="G10" s="17">
        <v>0.35710955522773602</v>
      </c>
      <c r="H10" s="17">
        <v>0.25198026165076498</v>
      </c>
      <c r="I10" s="17">
        <v>0.23786526945174999</v>
      </c>
      <c r="J10" s="17">
        <v>0.19464626121881301</v>
      </c>
      <c r="K10" s="17">
        <v>0.12614197134160399</v>
      </c>
      <c r="L10" s="17">
        <v>0.14109045882636601</v>
      </c>
      <c r="M10" s="17"/>
      <c r="N10" s="17">
        <v>0.29330957961219201</v>
      </c>
      <c r="O10" s="17">
        <v>0.214443251282775</v>
      </c>
      <c r="P10" s="17">
        <v>0.15156608169706001</v>
      </c>
      <c r="Q10" s="17">
        <v>0.18480198490337199</v>
      </c>
      <c r="R10" s="17"/>
      <c r="S10" s="17">
        <v>0.233165823773202</v>
      </c>
      <c r="T10" s="17">
        <v>0.23068943516078599</v>
      </c>
      <c r="U10" s="17">
        <v>0.113847132440952</v>
      </c>
      <c r="V10" s="17">
        <v>0.13988306988843</v>
      </c>
      <c r="W10" s="17">
        <v>0.27899357752561599</v>
      </c>
      <c r="X10" s="17">
        <v>0.22626747858448701</v>
      </c>
      <c r="Y10" s="17">
        <v>0.16298151214627299</v>
      </c>
      <c r="Z10" s="17">
        <v>0.24041227780628199</v>
      </c>
      <c r="AA10" s="17">
        <v>0.29973712111127798</v>
      </c>
      <c r="AB10" s="17">
        <v>0.14185192962732199</v>
      </c>
      <c r="AC10" s="17">
        <v>0.20397597247176399</v>
      </c>
      <c r="AD10" s="17">
        <v>0.31080878023526098</v>
      </c>
      <c r="AE10" s="17"/>
      <c r="AF10" s="17">
        <v>0.167610438552769</v>
      </c>
      <c r="AG10" s="17">
        <v>0.186762460668633</v>
      </c>
      <c r="AH10" s="17">
        <v>0.31055122885769898</v>
      </c>
      <c r="AI10" s="17"/>
      <c r="AJ10" s="17">
        <v>0.17307748290188499</v>
      </c>
      <c r="AK10" s="17">
        <v>0.22814697457561001</v>
      </c>
      <c r="AL10" s="17">
        <v>0.28328272189905501</v>
      </c>
      <c r="AM10" s="17">
        <v>0.34621180177808503</v>
      </c>
      <c r="AN10" s="17">
        <v>0.22381767569187599</v>
      </c>
      <c r="AO10" s="17"/>
      <c r="AP10" s="17">
        <v>0.20510742251627501</v>
      </c>
      <c r="AQ10" s="17">
        <v>0.231422455969747</v>
      </c>
      <c r="AR10" s="17">
        <v>0.39102973214409897</v>
      </c>
      <c r="AS10" s="17"/>
      <c r="AT10" s="17">
        <v>0.17277389166896401</v>
      </c>
      <c r="AU10" s="17">
        <v>0.20452685619289901</v>
      </c>
      <c r="AV10" s="17">
        <v>0.31083505672341499</v>
      </c>
      <c r="AW10" s="17">
        <v>0.27636273960177898</v>
      </c>
      <c r="AX10" s="17">
        <v>0.22706499775198899</v>
      </c>
      <c r="AY10" s="17">
        <v>0.173997795336266</v>
      </c>
    </row>
    <row r="11" spans="2:51" ht="43.5" x14ac:dyDescent="0.35">
      <c r="B11" s="18" t="s">
        <v>575</v>
      </c>
      <c r="C11" s="17">
        <v>0.613790540702701</v>
      </c>
      <c r="D11" s="17">
        <v>0.58760201341181395</v>
      </c>
      <c r="E11" s="17">
        <v>0.64020177039524195</v>
      </c>
      <c r="F11" s="17"/>
      <c r="G11" s="17">
        <v>0.38012993007948798</v>
      </c>
      <c r="H11" s="17">
        <v>0.56945209116152395</v>
      </c>
      <c r="I11" s="17">
        <v>0.53759689728773796</v>
      </c>
      <c r="J11" s="17">
        <v>0.65706554318464605</v>
      </c>
      <c r="K11" s="17">
        <v>0.74431886653452894</v>
      </c>
      <c r="L11" s="17">
        <v>0.73669693079135601</v>
      </c>
      <c r="M11" s="17"/>
      <c r="N11" s="17">
        <v>0.56483511340804005</v>
      </c>
      <c r="O11" s="17">
        <v>0.63502522931287897</v>
      </c>
      <c r="P11" s="17">
        <v>0.64253203782769897</v>
      </c>
      <c r="Q11" s="17">
        <v>0.61743535139151695</v>
      </c>
      <c r="R11" s="17"/>
      <c r="S11" s="17">
        <v>0.54433482781790499</v>
      </c>
      <c r="T11" s="17">
        <v>0.54792072238050404</v>
      </c>
      <c r="U11" s="17">
        <v>0.73236312710863904</v>
      </c>
      <c r="V11" s="17">
        <v>0.73816709647861001</v>
      </c>
      <c r="W11" s="17">
        <v>0.54098819136088205</v>
      </c>
      <c r="X11" s="17">
        <v>0.60788976729986799</v>
      </c>
      <c r="Y11" s="17">
        <v>0.63438304043595695</v>
      </c>
      <c r="Z11" s="17">
        <v>0.582057984199157</v>
      </c>
      <c r="AA11" s="17">
        <v>0.57958901896915305</v>
      </c>
      <c r="AB11" s="17">
        <v>0.71941216765832705</v>
      </c>
      <c r="AC11" s="17">
        <v>0.74483083249177695</v>
      </c>
      <c r="AD11" s="17">
        <v>0.37105854452142201</v>
      </c>
      <c r="AE11" s="17"/>
      <c r="AF11" s="17">
        <v>0.67819884113168105</v>
      </c>
      <c r="AG11" s="17">
        <v>0.64390829327885302</v>
      </c>
      <c r="AH11" s="17">
        <v>0.53531646102238395</v>
      </c>
      <c r="AI11" s="17"/>
      <c r="AJ11" s="17">
        <v>0.70058217679894996</v>
      </c>
      <c r="AK11" s="17">
        <v>0.53888510287851299</v>
      </c>
      <c r="AL11" s="17">
        <v>0.61961096293073503</v>
      </c>
      <c r="AM11" s="17">
        <v>0.49812418149769</v>
      </c>
      <c r="AN11" s="17">
        <v>0.62210511399912305</v>
      </c>
      <c r="AO11" s="17"/>
      <c r="AP11" s="17">
        <v>0.64554026748295901</v>
      </c>
      <c r="AQ11" s="17">
        <v>0.58280498936104497</v>
      </c>
      <c r="AR11" s="17">
        <v>0.41052725136569601</v>
      </c>
      <c r="AS11" s="17"/>
      <c r="AT11" s="17">
        <v>0.69475264351669197</v>
      </c>
      <c r="AU11" s="17">
        <v>0.60650202165614198</v>
      </c>
      <c r="AV11" s="17">
        <v>0.505143542620761</v>
      </c>
      <c r="AW11" s="17">
        <v>0.43157355599852099</v>
      </c>
      <c r="AX11" s="17">
        <v>0.61123979875669399</v>
      </c>
      <c r="AY11" s="17">
        <v>0.60094424902760102</v>
      </c>
    </row>
    <row r="12" spans="2:51" ht="58" x14ac:dyDescent="0.35">
      <c r="B12" s="18" t="s">
        <v>576</v>
      </c>
      <c r="C12" s="17">
        <v>7.6577522053003194E-2</v>
      </c>
      <c r="D12" s="17">
        <v>8.6533627871219099E-2</v>
      </c>
      <c r="E12" s="17">
        <v>6.7189701950897601E-2</v>
      </c>
      <c r="F12" s="17"/>
      <c r="G12" s="17">
        <v>0.131766849457297</v>
      </c>
      <c r="H12" s="17">
        <v>9.5270914016270095E-2</v>
      </c>
      <c r="I12" s="17">
        <v>5.0061572316884802E-2</v>
      </c>
      <c r="J12" s="17">
        <v>7.3667978498269199E-2</v>
      </c>
      <c r="K12" s="17">
        <v>7.8618223231752896E-2</v>
      </c>
      <c r="L12" s="17">
        <v>4.5741960084005599E-2</v>
      </c>
      <c r="M12" s="17"/>
      <c r="N12" s="17">
        <v>5.4538670430495199E-2</v>
      </c>
      <c r="O12" s="17">
        <v>8.6501778946586297E-2</v>
      </c>
      <c r="P12" s="17">
        <v>7.3936440770556694E-2</v>
      </c>
      <c r="Q12" s="17">
        <v>9.3417303432064003E-2</v>
      </c>
      <c r="R12" s="17"/>
      <c r="S12" s="17">
        <v>7.0677655238352996E-2</v>
      </c>
      <c r="T12" s="17">
        <v>0.11550678967816</v>
      </c>
      <c r="U12" s="17">
        <v>0.13558243902502001</v>
      </c>
      <c r="V12" s="17">
        <v>6.03698994621647E-2</v>
      </c>
      <c r="W12" s="17">
        <v>9.8298233031849105E-2</v>
      </c>
      <c r="X12" s="17">
        <v>4.1065672123463098E-2</v>
      </c>
      <c r="Y12" s="17">
        <v>4.4839611930535199E-2</v>
      </c>
      <c r="Z12" s="17">
        <v>5.3225215779912002E-2</v>
      </c>
      <c r="AA12" s="17">
        <v>5.59464369941826E-2</v>
      </c>
      <c r="AB12" s="17">
        <v>8.05866638521925E-2</v>
      </c>
      <c r="AC12" s="17">
        <v>0</v>
      </c>
      <c r="AD12" s="17">
        <v>0.182624782182258</v>
      </c>
      <c r="AE12" s="17"/>
      <c r="AF12" s="17">
        <v>6.8227861372224002E-2</v>
      </c>
      <c r="AG12" s="17">
        <v>7.3181780851016703E-2</v>
      </c>
      <c r="AH12" s="17">
        <v>4.4530258845313003E-2</v>
      </c>
      <c r="AI12" s="17"/>
      <c r="AJ12" s="17">
        <v>5.1045965452886498E-2</v>
      </c>
      <c r="AK12" s="17">
        <v>8.6120774595450506E-2</v>
      </c>
      <c r="AL12" s="17">
        <v>1.7319666015958399E-2</v>
      </c>
      <c r="AM12" s="17">
        <v>0</v>
      </c>
      <c r="AN12" s="17">
        <v>7.7136873175485093E-2</v>
      </c>
      <c r="AO12" s="17"/>
      <c r="AP12" s="17">
        <v>4.8819210795453101E-2</v>
      </c>
      <c r="AQ12" s="17">
        <v>7.0123250066624496E-2</v>
      </c>
      <c r="AR12" s="17">
        <v>8.7806233127351599E-2</v>
      </c>
      <c r="AS12" s="17"/>
      <c r="AT12" s="17">
        <v>6.3871727907666695E-2</v>
      </c>
      <c r="AU12" s="17">
        <v>8.5523591504258603E-2</v>
      </c>
      <c r="AV12" s="17">
        <v>9.36765044469271E-2</v>
      </c>
      <c r="AW12" s="17">
        <v>9.0388664612808894E-2</v>
      </c>
      <c r="AX12" s="17">
        <v>6.8892215960437403E-2</v>
      </c>
      <c r="AY12" s="17">
        <v>0.1215613330637</v>
      </c>
    </row>
    <row r="13" spans="2:51" ht="43.5" x14ac:dyDescent="0.35">
      <c r="B13" s="18" t="s">
        <v>577</v>
      </c>
      <c r="C13" s="19">
        <v>3.0586302629196999E-2</v>
      </c>
      <c r="D13" s="19">
        <v>2.6944408550355899E-2</v>
      </c>
      <c r="E13" s="19">
        <v>3.4371974136730502E-2</v>
      </c>
      <c r="F13" s="19"/>
      <c r="G13" s="19">
        <v>2.3727682948906498E-2</v>
      </c>
      <c r="H13" s="19">
        <v>0</v>
      </c>
      <c r="I13" s="19">
        <v>6.43495160903058E-2</v>
      </c>
      <c r="J13" s="19">
        <v>3.12116243707302E-2</v>
      </c>
      <c r="K13" s="19">
        <v>2.0592218131236899E-2</v>
      </c>
      <c r="L13" s="19">
        <v>4.1091328148542099E-2</v>
      </c>
      <c r="M13" s="19"/>
      <c r="N13" s="19">
        <v>2.3610195906016099E-2</v>
      </c>
      <c r="O13" s="19">
        <v>1.71790285547468E-2</v>
      </c>
      <c r="P13" s="19">
        <v>3.0530754225506499E-2</v>
      </c>
      <c r="Q13" s="19">
        <v>5.18085393798845E-2</v>
      </c>
      <c r="R13" s="19"/>
      <c r="S13" s="19">
        <v>3.9508769945858002E-2</v>
      </c>
      <c r="T13" s="19">
        <v>5.5713124516021201E-2</v>
      </c>
      <c r="U13" s="19">
        <v>0</v>
      </c>
      <c r="V13" s="19">
        <v>2.92683619437741E-2</v>
      </c>
      <c r="W13" s="19">
        <v>2.84307487702887E-2</v>
      </c>
      <c r="X13" s="19">
        <v>2.0270795374661799E-2</v>
      </c>
      <c r="Y13" s="19">
        <v>3.8888353805765399E-2</v>
      </c>
      <c r="Z13" s="19">
        <v>0</v>
      </c>
      <c r="AA13" s="19">
        <v>1.20110972966636E-2</v>
      </c>
      <c r="AB13" s="19">
        <v>1.8749590210436401E-2</v>
      </c>
      <c r="AC13" s="19">
        <v>5.1193195036458701E-2</v>
      </c>
      <c r="AD13" s="19">
        <v>5.8850692590159799E-2</v>
      </c>
      <c r="AE13" s="19"/>
      <c r="AF13" s="19">
        <v>3.1750274277418201E-2</v>
      </c>
      <c r="AG13" s="19">
        <v>3.0165887606186301E-2</v>
      </c>
      <c r="AH13" s="19">
        <v>3.8176561519089797E-2</v>
      </c>
      <c r="AI13" s="19"/>
      <c r="AJ13" s="19">
        <v>2.56397765503436E-2</v>
      </c>
      <c r="AK13" s="19">
        <v>3.8130896837169401E-2</v>
      </c>
      <c r="AL13" s="19">
        <v>3.0671585188694901E-2</v>
      </c>
      <c r="AM13" s="19">
        <v>0.155664016724225</v>
      </c>
      <c r="AN13" s="19">
        <v>1.0304995325094501E-2</v>
      </c>
      <c r="AO13" s="19"/>
      <c r="AP13" s="19">
        <v>2.1669249047499398E-2</v>
      </c>
      <c r="AQ13" s="19">
        <v>4.0074348524800497E-2</v>
      </c>
      <c r="AR13" s="19">
        <v>3.6229860307732099E-2</v>
      </c>
      <c r="AS13" s="19"/>
      <c r="AT13" s="19">
        <v>3.6334871223182498E-2</v>
      </c>
      <c r="AU13" s="19">
        <v>2.9165709748247899E-2</v>
      </c>
      <c r="AV13" s="19">
        <v>0</v>
      </c>
      <c r="AW13" s="19">
        <v>3.5435452286178303E-2</v>
      </c>
      <c r="AX13" s="19">
        <v>3.0377057904239901E-2</v>
      </c>
      <c r="AY13" s="19">
        <v>5.41120581166466E-2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000-000000000000}">
  <dimension ref="B2:AY18"/>
  <sheetViews>
    <sheetView showGridLines="0" workbookViewId="0">
      <pane xSplit="2" topLeftCell="C1" activePane="topRight" state="frozen"/>
      <selection activeCell="B19" sqref="B19"/>
      <selection pane="topRight" activeCell="L12" sqref="L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592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671</v>
      </c>
      <c r="D7" s="10">
        <v>322</v>
      </c>
      <c r="E7" s="10">
        <v>347</v>
      </c>
      <c r="F7" s="10"/>
      <c r="G7" s="10">
        <v>91</v>
      </c>
      <c r="H7" s="10">
        <v>98</v>
      </c>
      <c r="I7" s="10">
        <v>104</v>
      </c>
      <c r="J7" s="10">
        <v>131</v>
      </c>
      <c r="K7" s="10">
        <v>100</v>
      </c>
      <c r="L7" s="10">
        <v>147</v>
      </c>
      <c r="M7" s="10"/>
      <c r="N7" s="10">
        <v>165</v>
      </c>
      <c r="O7" s="10">
        <v>171</v>
      </c>
      <c r="P7" s="10">
        <v>167</v>
      </c>
      <c r="Q7" s="10">
        <v>168</v>
      </c>
      <c r="R7" s="10"/>
      <c r="S7" s="10">
        <v>105</v>
      </c>
      <c r="T7" s="10">
        <v>104</v>
      </c>
      <c r="U7" s="10">
        <v>51</v>
      </c>
      <c r="V7" s="10">
        <v>64</v>
      </c>
      <c r="W7" s="10">
        <v>38</v>
      </c>
      <c r="X7" s="10">
        <v>48</v>
      </c>
      <c r="Y7" s="10">
        <v>50</v>
      </c>
      <c r="Z7" s="10">
        <v>36</v>
      </c>
      <c r="AA7" s="10">
        <v>74</v>
      </c>
      <c r="AB7" s="10">
        <v>49</v>
      </c>
      <c r="AC7" s="10">
        <v>36</v>
      </c>
      <c r="AD7" s="10">
        <v>16</v>
      </c>
      <c r="AE7" s="10"/>
      <c r="AF7" s="10">
        <v>246</v>
      </c>
      <c r="AG7" s="10">
        <v>256</v>
      </c>
      <c r="AH7" s="10">
        <v>101</v>
      </c>
      <c r="AI7" s="10"/>
      <c r="AJ7" s="10">
        <v>239</v>
      </c>
      <c r="AK7" s="10">
        <v>178</v>
      </c>
      <c r="AL7" s="10">
        <v>58</v>
      </c>
      <c r="AM7" s="10">
        <v>6</v>
      </c>
      <c r="AN7" s="10">
        <v>86</v>
      </c>
      <c r="AO7" s="10"/>
      <c r="AP7" s="10">
        <v>140</v>
      </c>
      <c r="AQ7" s="10">
        <v>225</v>
      </c>
      <c r="AR7" s="10">
        <v>52</v>
      </c>
      <c r="AS7" s="10"/>
      <c r="AT7" s="10">
        <v>245</v>
      </c>
      <c r="AU7" s="10">
        <v>166</v>
      </c>
      <c r="AV7" s="10">
        <v>55</v>
      </c>
      <c r="AW7" s="10">
        <v>61</v>
      </c>
      <c r="AX7" s="10">
        <v>123</v>
      </c>
      <c r="AY7" s="10">
        <v>18</v>
      </c>
    </row>
    <row r="8" spans="2:51" ht="30" customHeight="1" x14ac:dyDescent="0.35">
      <c r="B8" s="11" t="s">
        <v>19</v>
      </c>
      <c r="C8" s="11">
        <v>669</v>
      </c>
      <c r="D8" s="11">
        <v>331</v>
      </c>
      <c r="E8" s="11">
        <v>335</v>
      </c>
      <c r="F8" s="11"/>
      <c r="G8" s="11">
        <v>93</v>
      </c>
      <c r="H8" s="11">
        <v>115</v>
      </c>
      <c r="I8" s="11">
        <v>104</v>
      </c>
      <c r="J8" s="11">
        <v>124</v>
      </c>
      <c r="K8" s="11">
        <v>93</v>
      </c>
      <c r="L8" s="11">
        <v>140</v>
      </c>
      <c r="M8" s="11"/>
      <c r="N8" s="11">
        <v>179</v>
      </c>
      <c r="O8" s="11">
        <v>164</v>
      </c>
      <c r="P8" s="11">
        <v>163</v>
      </c>
      <c r="Q8" s="11">
        <v>163</v>
      </c>
      <c r="R8" s="11"/>
      <c r="S8" s="11">
        <v>104</v>
      </c>
      <c r="T8" s="11">
        <v>101</v>
      </c>
      <c r="U8" s="11">
        <v>50</v>
      </c>
      <c r="V8" s="11">
        <v>59</v>
      </c>
      <c r="W8" s="11">
        <v>37</v>
      </c>
      <c r="X8" s="11">
        <v>49</v>
      </c>
      <c r="Y8" s="11">
        <v>49</v>
      </c>
      <c r="Z8" s="11">
        <v>33</v>
      </c>
      <c r="AA8" s="11">
        <v>72</v>
      </c>
      <c r="AB8" s="11">
        <v>56</v>
      </c>
      <c r="AC8" s="11">
        <v>38</v>
      </c>
      <c r="AD8" s="11">
        <v>20</v>
      </c>
      <c r="AE8" s="11"/>
      <c r="AF8" s="11">
        <v>237</v>
      </c>
      <c r="AG8" s="11">
        <v>258</v>
      </c>
      <c r="AH8" s="11">
        <v>104</v>
      </c>
      <c r="AI8" s="11"/>
      <c r="AJ8" s="11">
        <v>231</v>
      </c>
      <c r="AK8" s="11">
        <v>178</v>
      </c>
      <c r="AL8" s="11">
        <v>59</v>
      </c>
      <c r="AM8" s="11">
        <v>6</v>
      </c>
      <c r="AN8" s="11">
        <v>86</v>
      </c>
      <c r="AO8" s="11"/>
      <c r="AP8" s="11">
        <v>136</v>
      </c>
      <c r="AQ8" s="11">
        <v>224</v>
      </c>
      <c r="AR8" s="11">
        <v>53</v>
      </c>
      <c r="AS8" s="11"/>
      <c r="AT8" s="11">
        <v>234</v>
      </c>
      <c r="AU8" s="11">
        <v>167</v>
      </c>
      <c r="AV8" s="11">
        <v>57</v>
      </c>
      <c r="AW8" s="11">
        <v>61</v>
      </c>
      <c r="AX8" s="11">
        <v>126</v>
      </c>
      <c r="AY8" s="11">
        <v>19</v>
      </c>
    </row>
    <row r="9" spans="2:51" ht="43.5" x14ac:dyDescent="0.35">
      <c r="B9" s="18" t="s">
        <v>573</v>
      </c>
      <c r="C9" s="17">
        <v>0.25605375992115098</v>
      </c>
      <c r="D9" s="17">
        <v>0.26967981646507699</v>
      </c>
      <c r="E9" s="17">
        <v>0.244113128640746</v>
      </c>
      <c r="F9" s="17"/>
      <c r="G9" s="17">
        <v>0.34520344138527398</v>
      </c>
      <c r="H9" s="17">
        <v>0.247175267339484</v>
      </c>
      <c r="I9" s="17">
        <v>0.28923886856113601</v>
      </c>
      <c r="J9" s="17">
        <v>0.202968436875269</v>
      </c>
      <c r="K9" s="17">
        <v>0.20884758256045899</v>
      </c>
      <c r="L9" s="17">
        <v>0.25775471283566398</v>
      </c>
      <c r="M9" s="17"/>
      <c r="N9" s="17">
        <v>0.30924072300223199</v>
      </c>
      <c r="O9" s="17">
        <v>0.243358770936492</v>
      </c>
      <c r="P9" s="17">
        <v>0.21536654502085201</v>
      </c>
      <c r="Q9" s="17">
        <v>0.25109486077654503</v>
      </c>
      <c r="R9" s="17"/>
      <c r="S9" s="17">
        <v>0.26230474644912399</v>
      </c>
      <c r="T9" s="17">
        <v>0.19595141341435299</v>
      </c>
      <c r="U9" s="17">
        <v>0.15324198017935201</v>
      </c>
      <c r="V9" s="17">
        <v>0.253980460949979</v>
      </c>
      <c r="W9" s="17">
        <v>0.23425516695722801</v>
      </c>
      <c r="X9" s="17">
        <v>0.36690622046451099</v>
      </c>
      <c r="Y9" s="17">
        <v>0.30182285384879398</v>
      </c>
      <c r="Z9" s="17">
        <v>0.27806996181927202</v>
      </c>
      <c r="AA9" s="17">
        <v>0.32799180075235601</v>
      </c>
      <c r="AB9" s="17">
        <v>0.21986434152555201</v>
      </c>
      <c r="AC9" s="17">
        <v>0.19205370912953501</v>
      </c>
      <c r="AD9" s="17">
        <v>0.37606281645610001</v>
      </c>
      <c r="AE9" s="17"/>
      <c r="AF9" s="17">
        <v>0.220419123763786</v>
      </c>
      <c r="AG9" s="17">
        <v>0.27459937526620598</v>
      </c>
      <c r="AH9" s="17">
        <v>0.24473442247302701</v>
      </c>
      <c r="AI9" s="17"/>
      <c r="AJ9" s="17">
        <v>0.22719766785040399</v>
      </c>
      <c r="AK9" s="17">
        <v>0.280461007913131</v>
      </c>
      <c r="AL9" s="17">
        <v>0.249828399701265</v>
      </c>
      <c r="AM9" s="17">
        <v>0</v>
      </c>
      <c r="AN9" s="17">
        <v>0.27492907668509903</v>
      </c>
      <c r="AO9" s="17"/>
      <c r="AP9" s="17">
        <v>0.258874114059786</v>
      </c>
      <c r="AQ9" s="17">
        <v>0.29357109969647899</v>
      </c>
      <c r="AR9" s="17">
        <v>0.25096403911948001</v>
      </c>
      <c r="AS9" s="17"/>
      <c r="AT9" s="17">
        <v>0.263278066210755</v>
      </c>
      <c r="AU9" s="17">
        <v>0.29922070035280102</v>
      </c>
      <c r="AV9" s="17">
        <v>0.13355093308732399</v>
      </c>
      <c r="AW9" s="17">
        <v>0.213500565765708</v>
      </c>
      <c r="AX9" s="17">
        <v>0.24811655132222701</v>
      </c>
      <c r="AY9" s="17">
        <v>0.27708545476992502</v>
      </c>
    </row>
    <row r="10" spans="2:51" ht="58" x14ac:dyDescent="0.35">
      <c r="B10" s="18" t="s">
        <v>574</v>
      </c>
      <c r="C10" s="17">
        <v>0.38621442917328602</v>
      </c>
      <c r="D10" s="17">
        <v>0.386258775667214</v>
      </c>
      <c r="E10" s="17">
        <v>0.38248716601062199</v>
      </c>
      <c r="F10" s="17"/>
      <c r="G10" s="17">
        <v>0.40575036221847199</v>
      </c>
      <c r="H10" s="17">
        <v>0.41496777748685498</v>
      </c>
      <c r="I10" s="17">
        <v>0.39479535584932002</v>
      </c>
      <c r="J10" s="17">
        <v>0.44606780593846701</v>
      </c>
      <c r="K10" s="17">
        <v>0.36141490391478998</v>
      </c>
      <c r="L10" s="17">
        <v>0.30701698395253402</v>
      </c>
      <c r="M10" s="17"/>
      <c r="N10" s="17">
        <v>0.39020289495988902</v>
      </c>
      <c r="O10" s="17">
        <v>0.43711199663411299</v>
      </c>
      <c r="P10" s="17">
        <v>0.43419337365753202</v>
      </c>
      <c r="Q10" s="17">
        <v>0.28262212391730601</v>
      </c>
      <c r="R10" s="17"/>
      <c r="S10" s="17">
        <v>0.35546995013767502</v>
      </c>
      <c r="T10" s="17">
        <v>0.42303334167597301</v>
      </c>
      <c r="U10" s="17">
        <v>0.41166842482645299</v>
      </c>
      <c r="V10" s="17">
        <v>0.40518650739260098</v>
      </c>
      <c r="W10" s="17">
        <v>0.443985060590948</v>
      </c>
      <c r="X10" s="17">
        <v>0.36159770579842998</v>
      </c>
      <c r="Y10" s="17">
        <v>0.29280195468981102</v>
      </c>
      <c r="Z10" s="17">
        <v>0.48013604805951898</v>
      </c>
      <c r="AA10" s="17">
        <v>0.33908551586554198</v>
      </c>
      <c r="AB10" s="17">
        <v>0.38673878222708602</v>
      </c>
      <c r="AC10" s="17">
        <v>0.41454346530235803</v>
      </c>
      <c r="AD10" s="17">
        <v>0.38178666280531898</v>
      </c>
      <c r="AE10" s="17"/>
      <c r="AF10" s="17">
        <v>0.38654863226541403</v>
      </c>
      <c r="AG10" s="17">
        <v>0.36921632019023398</v>
      </c>
      <c r="AH10" s="17">
        <v>0.42174562785402903</v>
      </c>
      <c r="AI10" s="17"/>
      <c r="AJ10" s="17">
        <v>0.38930300557287301</v>
      </c>
      <c r="AK10" s="17">
        <v>0.38395164403076099</v>
      </c>
      <c r="AL10" s="17">
        <v>0.446487297282541</v>
      </c>
      <c r="AM10" s="17">
        <v>0.34621180177808503</v>
      </c>
      <c r="AN10" s="17">
        <v>0.36331344863692799</v>
      </c>
      <c r="AO10" s="17"/>
      <c r="AP10" s="17">
        <v>0.39546524954708101</v>
      </c>
      <c r="AQ10" s="17">
        <v>0.38641146739787602</v>
      </c>
      <c r="AR10" s="17">
        <v>0.49403238599278099</v>
      </c>
      <c r="AS10" s="17"/>
      <c r="AT10" s="17">
        <v>0.399315491390551</v>
      </c>
      <c r="AU10" s="17">
        <v>0.46324428722050598</v>
      </c>
      <c r="AV10" s="17">
        <v>0.342127317117361</v>
      </c>
      <c r="AW10" s="17">
        <v>0.27911355613956601</v>
      </c>
      <c r="AX10" s="17">
        <v>0.33149684909510801</v>
      </c>
      <c r="AY10" s="17">
        <v>0.44777190554472801</v>
      </c>
    </row>
    <row r="11" spans="2:51" ht="43.5" x14ac:dyDescent="0.35">
      <c r="B11" s="18" t="s">
        <v>575</v>
      </c>
      <c r="C11" s="17">
        <v>0.32067942070673799</v>
      </c>
      <c r="D11" s="17">
        <v>0.308632649941814</v>
      </c>
      <c r="E11" s="17">
        <v>0.33451905939706</v>
      </c>
      <c r="F11" s="17"/>
      <c r="G11" s="17">
        <v>0.20662738171008499</v>
      </c>
      <c r="H11" s="17">
        <v>0.296846841210886</v>
      </c>
      <c r="I11" s="17">
        <v>0.26757350140947</v>
      </c>
      <c r="J11" s="17">
        <v>0.30610532043179001</v>
      </c>
      <c r="K11" s="17">
        <v>0.39013477165787303</v>
      </c>
      <c r="L11" s="17">
        <v>0.42199475994608698</v>
      </c>
      <c r="M11" s="17"/>
      <c r="N11" s="17">
        <v>0.26488477453631298</v>
      </c>
      <c r="O11" s="17">
        <v>0.28818643699915802</v>
      </c>
      <c r="P11" s="17">
        <v>0.31312238327901898</v>
      </c>
      <c r="Q11" s="17">
        <v>0.42222757412318401</v>
      </c>
      <c r="R11" s="17"/>
      <c r="S11" s="17">
        <v>0.34300581973126698</v>
      </c>
      <c r="T11" s="17">
        <v>0.33565450147800702</v>
      </c>
      <c r="U11" s="17">
        <v>0.36605972212843402</v>
      </c>
      <c r="V11" s="17">
        <v>0.29639978983700399</v>
      </c>
      <c r="W11" s="17">
        <v>0.295614850262094</v>
      </c>
      <c r="X11" s="17">
        <v>0.21106901828003</v>
      </c>
      <c r="Y11" s="17">
        <v>0.34866220588740199</v>
      </c>
      <c r="Z11" s="17">
        <v>0.241793990121209</v>
      </c>
      <c r="AA11" s="17">
        <v>0.33292268338210101</v>
      </c>
      <c r="AB11" s="17">
        <v>0.37464728603692599</v>
      </c>
      <c r="AC11" s="17">
        <v>0.364735458708277</v>
      </c>
      <c r="AD11" s="17">
        <v>0.18176415473534199</v>
      </c>
      <c r="AE11" s="17"/>
      <c r="AF11" s="17">
        <v>0.34528213207902098</v>
      </c>
      <c r="AG11" s="17">
        <v>0.33681107159778201</v>
      </c>
      <c r="AH11" s="17">
        <v>0.28661564426164898</v>
      </c>
      <c r="AI11" s="17"/>
      <c r="AJ11" s="17">
        <v>0.34590407213470298</v>
      </c>
      <c r="AK11" s="17">
        <v>0.300636764596527</v>
      </c>
      <c r="AL11" s="17">
        <v>0.288861119179188</v>
      </c>
      <c r="AM11" s="17">
        <v>0.49812418149769</v>
      </c>
      <c r="AN11" s="17">
        <v>0.31657447174110898</v>
      </c>
      <c r="AO11" s="17"/>
      <c r="AP11" s="17">
        <v>0.29296254872591998</v>
      </c>
      <c r="AQ11" s="17">
        <v>0.289933419099413</v>
      </c>
      <c r="AR11" s="17">
        <v>0.211471386332376</v>
      </c>
      <c r="AS11" s="17"/>
      <c r="AT11" s="17">
        <v>0.30993999152818003</v>
      </c>
      <c r="AU11" s="17">
        <v>0.20741698711746401</v>
      </c>
      <c r="AV11" s="17">
        <v>0.47353877407385497</v>
      </c>
      <c r="AW11" s="17">
        <v>0.428054857872602</v>
      </c>
      <c r="AX11" s="17">
        <v>0.37643675390540499</v>
      </c>
      <c r="AY11" s="17">
        <v>0.27514263968534702</v>
      </c>
    </row>
    <row r="12" spans="2:51" ht="58" x14ac:dyDescent="0.35">
      <c r="B12" s="18" t="s">
        <v>576</v>
      </c>
      <c r="C12" s="17">
        <v>2.2908608708677398E-2</v>
      </c>
      <c r="D12" s="17">
        <v>1.8581075703573601E-2</v>
      </c>
      <c r="E12" s="17">
        <v>2.73263562284808E-2</v>
      </c>
      <c r="F12" s="17"/>
      <c r="G12" s="17">
        <v>4.2418814686167997E-2</v>
      </c>
      <c r="H12" s="17">
        <v>4.1010113962774403E-2</v>
      </c>
      <c r="I12" s="17">
        <v>2.7592615819754002E-2</v>
      </c>
      <c r="J12" s="17">
        <v>1.6052804809733201E-2</v>
      </c>
      <c r="K12" s="17">
        <v>9.5979051650639802E-3</v>
      </c>
      <c r="L12" s="17">
        <v>6.5584960498335102E-3</v>
      </c>
      <c r="M12" s="17"/>
      <c r="N12" s="17">
        <v>2.3523749478697401E-2</v>
      </c>
      <c r="O12" s="17">
        <v>2.4893853047306298E-2</v>
      </c>
      <c r="P12" s="17">
        <v>2.6311319926999002E-2</v>
      </c>
      <c r="Q12" s="17">
        <v>1.6833429352112399E-2</v>
      </c>
      <c r="R12" s="17"/>
      <c r="S12" s="17">
        <v>2.7968180198092701E-2</v>
      </c>
      <c r="T12" s="17">
        <v>2.7680593856851399E-2</v>
      </c>
      <c r="U12" s="17">
        <v>5.0322751412789697E-2</v>
      </c>
      <c r="V12" s="17">
        <v>1.51648798766421E-2</v>
      </c>
      <c r="W12" s="17">
        <v>2.6144922189729199E-2</v>
      </c>
      <c r="X12" s="17">
        <v>6.0427055457028797E-2</v>
      </c>
      <c r="Y12" s="17">
        <v>0</v>
      </c>
      <c r="Z12" s="17">
        <v>0</v>
      </c>
      <c r="AA12" s="17">
        <v>0</v>
      </c>
      <c r="AB12" s="17">
        <v>0</v>
      </c>
      <c r="AC12" s="17">
        <v>2.8667366859829301E-2</v>
      </c>
      <c r="AD12" s="17">
        <v>6.0386366003239399E-2</v>
      </c>
      <c r="AE12" s="17"/>
      <c r="AF12" s="17">
        <v>2.4396402184920798E-2</v>
      </c>
      <c r="AG12" s="17">
        <v>4.2062548922553802E-3</v>
      </c>
      <c r="AH12" s="17">
        <v>4.6904305411294901E-2</v>
      </c>
      <c r="AI12" s="17"/>
      <c r="AJ12" s="17">
        <v>2.5023952325502301E-2</v>
      </c>
      <c r="AK12" s="17">
        <v>1.28274672744286E-2</v>
      </c>
      <c r="AL12" s="17">
        <v>0</v>
      </c>
      <c r="AM12" s="17">
        <v>0.155664016724225</v>
      </c>
      <c r="AN12" s="17">
        <v>3.5061021646365202E-2</v>
      </c>
      <c r="AO12" s="17"/>
      <c r="AP12" s="17">
        <v>3.8051445296564901E-2</v>
      </c>
      <c r="AQ12" s="17">
        <v>1.25228162884843E-2</v>
      </c>
      <c r="AR12" s="17">
        <v>2.69898751958693E-2</v>
      </c>
      <c r="AS12" s="17"/>
      <c r="AT12" s="17">
        <v>1.1565517364743901E-2</v>
      </c>
      <c r="AU12" s="17">
        <v>3.0118025309228798E-2</v>
      </c>
      <c r="AV12" s="17">
        <v>3.4339608400638502E-2</v>
      </c>
      <c r="AW12" s="17">
        <v>1.5296324374933499E-2</v>
      </c>
      <c r="AX12" s="17">
        <v>3.7010016232173898E-2</v>
      </c>
      <c r="AY12" s="17">
        <v>0</v>
      </c>
    </row>
    <row r="13" spans="2:51" ht="43.5" x14ac:dyDescent="0.35">
      <c r="B13" s="18" t="s">
        <v>577</v>
      </c>
      <c r="C13" s="19">
        <v>1.41437814901477E-2</v>
      </c>
      <c r="D13" s="19">
        <v>1.6847682222321501E-2</v>
      </c>
      <c r="E13" s="19">
        <v>1.15542897230909E-2</v>
      </c>
      <c r="F13" s="19"/>
      <c r="G13" s="19">
        <v>0</v>
      </c>
      <c r="H13" s="19">
        <v>0</v>
      </c>
      <c r="I13" s="19">
        <v>2.0799658360318999E-2</v>
      </c>
      <c r="J13" s="19">
        <v>2.8805631944741301E-2</v>
      </c>
      <c r="K13" s="19">
        <v>3.0004836701813999E-2</v>
      </c>
      <c r="L13" s="19">
        <v>6.6750472158819902E-3</v>
      </c>
      <c r="M13" s="19"/>
      <c r="N13" s="19">
        <v>1.21478580228685E-2</v>
      </c>
      <c r="O13" s="19">
        <v>6.4489423829311998E-3</v>
      </c>
      <c r="P13" s="19">
        <v>1.1006378115597799E-2</v>
      </c>
      <c r="Q13" s="19">
        <v>2.72220118308532E-2</v>
      </c>
      <c r="R13" s="19"/>
      <c r="S13" s="19">
        <v>1.12513034838417E-2</v>
      </c>
      <c r="T13" s="19">
        <v>1.7680149574816201E-2</v>
      </c>
      <c r="U13" s="19">
        <v>1.8707121452970699E-2</v>
      </c>
      <c r="V13" s="19">
        <v>2.92683619437741E-2</v>
      </c>
      <c r="W13" s="19">
        <v>0</v>
      </c>
      <c r="X13" s="19">
        <v>0</v>
      </c>
      <c r="Y13" s="19">
        <v>5.6712985573993603E-2</v>
      </c>
      <c r="Z13" s="19">
        <v>0</v>
      </c>
      <c r="AA13" s="19">
        <v>0</v>
      </c>
      <c r="AB13" s="19">
        <v>1.8749590210436401E-2</v>
      </c>
      <c r="AC13" s="19">
        <v>0</v>
      </c>
      <c r="AD13" s="19">
        <v>0</v>
      </c>
      <c r="AE13" s="19"/>
      <c r="AF13" s="19">
        <v>2.3353709706857899E-2</v>
      </c>
      <c r="AG13" s="19">
        <v>1.51669780535228E-2</v>
      </c>
      <c r="AH13" s="19">
        <v>0</v>
      </c>
      <c r="AI13" s="19"/>
      <c r="AJ13" s="19">
        <v>1.2571302116517901E-2</v>
      </c>
      <c r="AK13" s="19">
        <v>2.2123116185152801E-2</v>
      </c>
      <c r="AL13" s="19">
        <v>1.4823183837006201E-2</v>
      </c>
      <c r="AM13" s="19">
        <v>0</v>
      </c>
      <c r="AN13" s="19">
        <v>1.0121981290498201E-2</v>
      </c>
      <c r="AO13" s="19"/>
      <c r="AP13" s="19">
        <v>1.46466423706481E-2</v>
      </c>
      <c r="AQ13" s="19">
        <v>1.75611975177478E-2</v>
      </c>
      <c r="AR13" s="19">
        <v>1.6542313359494101E-2</v>
      </c>
      <c r="AS13" s="19"/>
      <c r="AT13" s="19">
        <v>1.5900933505770501E-2</v>
      </c>
      <c r="AU13" s="19">
        <v>0</v>
      </c>
      <c r="AV13" s="19">
        <v>1.64433673208224E-2</v>
      </c>
      <c r="AW13" s="19">
        <v>6.4034695847190098E-2</v>
      </c>
      <c r="AX13" s="19">
        <v>6.9398294450857996E-3</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100-000000000000}">
  <dimension ref="B2:AY18"/>
  <sheetViews>
    <sheetView showGridLines="0" workbookViewId="0">
      <pane xSplit="2" topLeftCell="C1" activePane="topRight" state="frozen"/>
      <selection activeCell="B19" sqref="B19"/>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579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671</v>
      </c>
      <c r="D7" s="10">
        <v>322</v>
      </c>
      <c r="E7" s="10">
        <v>347</v>
      </c>
      <c r="F7" s="10"/>
      <c r="G7" s="10">
        <v>91</v>
      </c>
      <c r="H7" s="10">
        <v>98</v>
      </c>
      <c r="I7" s="10">
        <v>104</v>
      </c>
      <c r="J7" s="10">
        <v>131</v>
      </c>
      <c r="K7" s="10">
        <v>100</v>
      </c>
      <c r="L7" s="10">
        <v>147</v>
      </c>
      <c r="M7" s="10"/>
      <c r="N7" s="10">
        <v>165</v>
      </c>
      <c r="O7" s="10">
        <v>171</v>
      </c>
      <c r="P7" s="10">
        <v>167</v>
      </c>
      <c r="Q7" s="10">
        <v>168</v>
      </c>
      <c r="R7" s="10"/>
      <c r="S7" s="10">
        <v>105</v>
      </c>
      <c r="T7" s="10">
        <v>104</v>
      </c>
      <c r="U7" s="10">
        <v>51</v>
      </c>
      <c r="V7" s="10">
        <v>64</v>
      </c>
      <c r="W7" s="10">
        <v>38</v>
      </c>
      <c r="X7" s="10">
        <v>48</v>
      </c>
      <c r="Y7" s="10">
        <v>50</v>
      </c>
      <c r="Z7" s="10">
        <v>36</v>
      </c>
      <c r="AA7" s="10">
        <v>74</v>
      </c>
      <c r="AB7" s="10">
        <v>49</v>
      </c>
      <c r="AC7" s="10">
        <v>36</v>
      </c>
      <c r="AD7" s="10">
        <v>16</v>
      </c>
      <c r="AE7" s="10"/>
      <c r="AF7" s="10">
        <v>246</v>
      </c>
      <c r="AG7" s="10">
        <v>256</v>
      </c>
      <c r="AH7" s="10">
        <v>101</v>
      </c>
      <c r="AI7" s="10"/>
      <c r="AJ7" s="10">
        <v>239</v>
      </c>
      <c r="AK7" s="10">
        <v>178</v>
      </c>
      <c r="AL7" s="10">
        <v>58</v>
      </c>
      <c r="AM7" s="10">
        <v>6</v>
      </c>
      <c r="AN7" s="10">
        <v>86</v>
      </c>
      <c r="AO7" s="10"/>
      <c r="AP7" s="10">
        <v>140</v>
      </c>
      <c r="AQ7" s="10">
        <v>225</v>
      </c>
      <c r="AR7" s="10">
        <v>52</v>
      </c>
      <c r="AS7" s="10"/>
      <c r="AT7" s="10">
        <v>245</v>
      </c>
      <c r="AU7" s="10">
        <v>166</v>
      </c>
      <c r="AV7" s="10">
        <v>55</v>
      </c>
      <c r="AW7" s="10">
        <v>61</v>
      </c>
      <c r="AX7" s="10">
        <v>123</v>
      </c>
      <c r="AY7" s="10">
        <v>18</v>
      </c>
    </row>
    <row r="8" spans="2:51" ht="30" customHeight="1" x14ac:dyDescent="0.35">
      <c r="B8" s="11" t="s">
        <v>19</v>
      </c>
      <c r="C8" s="11">
        <v>669</v>
      </c>
      <c r="D8" s="11">
        <v>331</v>
      </c>
      <c r="E8" s="11">
        <v>335</v>
      </c>
      <c r="F8" s="11"/>
      <c r="G8" s="11">
        <v>93</v>
      </c>
      <c r="H8" s="11">
        <v>115</v>
      </c>
      <c r="I8" s="11">
        <v>104</v>
      </c>
      <c r="J8" s="11">
        <v>124</v>
      </c>
      <c r="K8" s="11">
        <v>93</v>
      </c>
      <c r="L8" s="11">
        <v>140</v>
      </c>
      <c r="M8" s="11"/>
      <c r="N8" s="11">
        <v>179</v>
      </c>
      <c r="O8" s="11">
        <v>164</v>
      </c>
      <c r="P8" s="11">
        <v>163</v>
      </c>
      <c r="Q8" s="11">
        <v>163</v>
      </c>
      <c r="R8" s="11"/>
      <c r="S8" s="11">
        <v>104</v>
      </c>
      <c r="T8" s="11">
        <v>101</v>
      </c>
      <c r="U8" s="11">
        <v>50</v>
      </c>
      <c r="V8" s="11">
        <v>59</v>
      </c>
      <c r="W8" s="11">
        <v>37</v>
      </c>
      <c r="X8" s="11">
        <v>49</v>
      </c>
      <c r="Y8" s="11">
        <v>49</v>
      </c>
      <c r="Z8" s="11">
        <v>33</v>
      </c>
      <c r="AA8" s="11">
        <v>72</v>
      </c>
      <c r="AB8" s="11">
        <v>56</v>
      </c>
      <c r="AC8" s="11">
        <v>38</v>
      </c>
      <c r="AD8" s="11">
        <v>20</v>
      </c>
      <c r="AE8" s="11"/>
      <c r="AF8" s="11">
        <v>237</v>
      </c>
      <c r="AG8" s="11">
        <v>258</v>
      </c>
      <c r="AH8" s="11">
        <v>104</v>
      </c>
      <c r="AI8" s="11"/>
      <c r="AJ8" s="11">
        <v>231</v>
      </c>
      <c r="AK8" s="11">
        <v>178</v>
      </c>
      <c r="AL8" s="11">
        <v>59</v>
      </c>
      <c r="AM8" s="11">
        <v>6</v>
      </c>
      <c r="AN8" s="11">
        <v>86</v>
      </c>
      <c r="AO8" s="11"/>
      <c r="AP8" s="11">
        <v>136</v>
      </c>
      <c r="AQ8" s="11">
        <v>224</v>
      </c>
      <c r="AR8" s="11">
        <v>53</v>
      </c>
      <c r="AS8" s="11"/>
      <c r="AT8" s="11">
        <v>234</v>
      </c>
      <c r="AU8" s="11">
        <v>167</v>
      </c>
      <c r="AV8" s="11">
        <v>57</v>
      </c>
      <c r="AW8" s="11">
        <v>61</v>
      </c>
      <c r="AX8" s="11">
        <v>126</v>
      </c>
      <c r="AY8" s="11">
        <v>19</v>
      </c>
    </row>
    <row r="9" spans="2:51" ht="43.5" x14ac:dyDescent="0.35">
      <c r="B9" s="18" t="s">
        <v>573</v>
      </c>
      <c r="C9" s="17">
        <v>0.16213951411340299</v>
      </c>
      <c r="D9" s="17">
        <v>0.17665983839833099</v>
      </c>
      <c r="E9" s="17">
        <v>0.14875079108568301</v>
      </c>
      <c r="F9" s="17"/>
      <c r="G9" s="17">
        <v>0.24314464411999201</v>
      </c>
      <c r="H9" s="17">
        <v>0.14854255134517</v>
      </c>
      <c r="I9" s="17">
        <v>0.219019125038134</v>
      </c>
      <c r="J9" s="17">
        <v>0.13859698067248599</v>
      </c>
      <c r="K9" s="17">
        <v>0.11414443559826599</v>
      </c>
      <c r="L9" s="17">
        <v>0.129904719630652</v>
      </c>
      <c r="M9" s="17"/>
      <c r="N9" s="17">
        <v>0.16807460900312801</v>
      </c>
      <c r="O9" s="17">
        <v>0.14098887152120801</v>
      </c>
      <c r="P9" s="17">
        <v>0.156095911391187</v>
      </c>
      <c r="Q9" s="17">
        <v>0.18296880728001899</v>
      </c>
      <c r="R9" s="17"/>
      <c r="S9" s="17">
        <v>0.19477577804673599</v>
      </c>
      <c r="T9" s="17">
        <v>6.7752318944453604E-2</v>
      </c>
      <c r="U9" s="17">
        <v>0.15505396987851799</v>
      </c>
      <c r="V9" s="17">
        <v>0.13191287088759501</v>
      </c>
      <c r="W9" s="17">
        <v>0.21958398304400401</v>
      </c>
      <c r="X9" s="17">
        <v>0.21476783511183301</v>
      </c>
      <c r="Y9" s="17">
        <v>0.20694595256651299</v>
      </c>
      <c r="Z9" s="17">
        <v>0.112962625747695</v>
      </c>
      <c r="AA9" s="17">
        <v>0.16010254405298399</v>
      </c>
      <c r="AB9" s="17">
        <v>0.15705264453894899</v>
      </c>
      <c r="AC9" s="17">
        <v>0.23429783764362799</v>
      </c>
      <c r="AD9" s="17">
        <v>0.20175209544202799</v>
      </c>
      <c r="AE9" s="17"/>
      <c r="AF9" s="17">
        <v>0.114372482615947</v>
      </c>
      <c r="AG9" s="17">
        <v>0.16985821802499701</v>
      </c>
      <c r="AH9" s="17">
        <v>0.19432985962266</v>
      </c>
      <c r="AI9" s="17"/>
      <c r="AJ9" s="17">
        <v>0.132590382680672</v>
      </c>
      <c r="AK9" s="17">
        <v>0.175810847291198</v>
      </c>
      <c r="AL9" s="17">
        <v>0.20328417214376199</v>
      </c>
      <c r="AM9" s="17">
        <v>0</v>
      </c>
      <c r="AN9" s="17">
        <v>0.19472767686679801</v>
      </c>
      <c r="AO9" s="17"/>
      <c r="AP9" s="17">
        <v>0.15898986087912001</v>
      </c>
      <c r="AQ9" s="17">
        <v>0.179108347065772</v>
      </c>
      <c r="AR9" s="17">
        <v>0.15695613390852101</v>
      </c>
      <c r="AS9" s="17"/>
      <c r="AT9" s="17">
        <v>0.14175924137433599</v>
      </c>
      <c r="AU9" s="17">
        <v>0.14771142973630899</v>
      </c>
      <c r="AV9" s="17">
        <v>0.152125413806909</v>
      </c>
      <c r="AW9" s="17">
        <v>0.18075368884940399</v>
      </c>
      <c r="AX9" s="17">
        <v>0.21518449353356101</v>
      </c>
      <c r="AY9" s="17">
        <v>0.184292142438469</v>
      </c>
    </row>
    <row r="10" spans="2:51" ht="58" x14ac:dyDescent="0.35">
      <c r="B10" s="18" t="s">
        <v>574</v>
      </c>
      <c r="C10" s="17">
        <v>0.39304569129841499</v>
      </c>
      <c r="D10" s="17">
        <v>0.39033191008014601</v>
      </c>
      <c r="E10" s="17">
        <v>0.392087428405477</v>
      </c>
      <c r="F10" s="17"/>
      <c r="G10" s="17">
        <v>0.40156903762567597</v>
      </c>
      <c r="H10" s="17">
        <v>0.49485453463311402</v>
      </c>
      <c r="I10" s="17">
        <v>0.43466499755751398</v>
      </c>
      <c r="J10" s="17">
        <v>0.39275849132264301</v>
      </c>
      <c r="K10" s="17">
        <v>0.27060521806904098</v>
      </c>
      <c r="L10" s="17">
        <v>0.35444458268599</v>
      </c>
      <c r="M10" s="17"/>
      <c r="N10" s="17">
        <v>0.431139981686604</v>
      </c>
      <c r="O10" s="17">
        <v>0.41162447374952199</v>
      </c>
      <c r="P10" s="17">
        <v>0.37680437246355603</v>
      </c>
      <c r="Q10" s="17">
        <v>0.34872802087136101</v>
      </c>
      <c r="R10" s="17"/>
      <c r="S10" s="17">
        <v>0.337611601196802</v>
      </c>
      <c r="T10" s="17">
        <v>0.40374274458687198</v>
      </c>
      <c r="U10" s="17">
        <v>0.25303391931024699</v>
      </c>
      <c r="V10" s="17">
        <v>0.44614529182604301</v>
      </c>
      <c r="W10" s="17">
        <v>0.27852808762537101</v>
      </c>
      <c r="X10" s="17">
        <v>0.52145659741407502</v>
      </c>
      <c r="Y10" s="17">
        <v>0.44624221738308301</v>
      </c>
      <c r="Z10" s="17">
        <v>0.58201602543967201</v>
      </c>
      <c r="AA10" s="17">
        <v>0.42764631855395002</v>
      </c>
      <c r="AB10" s="17">
        <v>0.27983828011566098</v>
      </c>
      <c r="AC10" s="17">
        <v>0.406213141930448</v>
      </c>
      <c r="AD10" s="17">
        <v>0.443354742111078</v>
      </c>
      <c r="AE10" s="17"/>
      <c r="AF10" s="17">
        <v>0.36174089695846501</v>
      </c>
      <c r="AG10" s="17">
        <v>0.40083405647243803</v>
      </c>
      <c r="AH10" s="17">
        <v>0.43870024248935702</v>
      </c>
      <c r="AI10" s="17"/>
      <c r="AJ10" s="17">
        <v>0.36919293334421899</v>
      </c>
      <c r="AK10" s="17">
        <v>0.43178465949332201</v>
      </c>
      <c r="AL10" s="17">
        <v>0.31723874436243699</v>
      </c>
      <c r="AM10" s="17">
        <v>0.15538468037848099</v>
      </c>
      <c r="AN10" s="17">
        <v>0.42104803886293501</v>
      </c>
      <c r="AO10" s="17"/>
      <c r="AP10" s="17">
        <v>0.40029016727747602</v>
      </c>
      <c r="AQ10" s="17">
        <v>0.43241318129016598</v>
      </c>
      <c r="AR10" s="17">
        <v>0.44264595535299001</v>
      </c>
      <c r="AS10" s="17"/>
      <c r="AT10" s="17">
        <v>0.355977483516563</v>
      </c>
      <c r="AU10" s="17">
        <v>0.441154061845907</v>
      </c>
      <c r="AV10" s="17">
        <v>0.39449770823055802</v>
      </c>
      <c r="AW10" s="17">
        <v>0.33873226498702502</v>
      </c>
      <c r="AX10" s="17">
        <v>0.395560190579343</v>
      </c>
      <c r="AY10" s="17">
        <v>0.48010986626402102</v>
      </c>
    </row>
    <row r="11" spans="2:51" ht="43.5" x14ac:dyDescent="0.35">
      <c r="B11" s="18" t="s">
        <v>575</v>
      </c>
      <c r="C11" s="17">
        <v>0.398656777403538</v>
      </c>
      <c r="D11" s="17">
        <v>0.39192336416254298</v>
      </c>
      <c r="E11" s="17">
        <v>0.40770903946378201</v>
      </c>
      <c r="F11" s="17"/>
      <c r="G11" s="17">
        <v>0.30283980325283599</v>
      </c>
      <c r="H11" s="17">
        <v>0.32800407091924799</v>
      </c>
      <c r="I11" s="17">
        <v>0.32675895373429298</v>
      </c>
      <c r="J11" s="17">
        <v>0.41494157462044801</v>
      </c>
      <c r="K11" s="17">
        <v>0.56647531492234604</v>
      </c>
      <c r="L11" s="17">
        <v>0.44782487637384699</v>
      </c>
      <c r="M11" s="17"/>
      <c r="N11" s="17">
        <v>0.372311760107783</v>
      </c>
      <c r="O11" s="17">
        <v>0.41401261510625598</v>
      </c>
      <c r="P11" s="17">
        <v>0.414259056856217</v>
      </c>
      <c r="Q11" s="17">
        <v>0.39652535461330601</v>
      </c>
      <c r="R11" s="17"/>
      <c r="S11" s="17">
        <v>0.44067269258229902</v>
      </c>
      <c r="T11" s="17">
        <v>0.453658878353356</v>
      </c>
      <c r="U11" s="17">
        <v>0.53321266448526405</v>
      </c>
      <c r="V11" s="17">
        <v>0.36089495610258598</v>
      </c>
      <c r="W11" s="17">
        <v>0.38283810868337798</v>
      </c>
      <c r="X11" s="17">
        <v>0.245475715723107</v>
      </c>
      <c r="Y11" s="17">
        <v>0.30792347624463901</v>
      </c>
      <c r="Z11" s="17">
        <v>0.27874495201354299</v>
      </c>
      <c r="AA11" s="17">
        <v>0.37354270263638301</v>
      </c>
      <c r="AB11" s="17">
        <v>0.52543560597373395</v>
      </c>
      <c r="AC11" s="17">
        <v>0.33386943596037499</v>
      </c>
      <c r="AD11" s="17">
        <v>0.35489316244689501</v>
      </c>
      <c r="AE11" s="17"/>
      <c r="AF11" s="17">
        <v>0.45838237811903798</v>
      </c>
      <c r="AG11" s="17">
        <v>0.39946294480703198</v>
      </c>
      <c r="AH11" s="17">
        <v>0.32146224051199901</v>
      </c>
      <c r="AI11" s="17"/>
      <c r="AJ11" s="17">
        <v>0.447196174087163</v>
      </c>
      <c r="AK11" s="17">
        <v>0.36053978968383699</v>
      </c>
      <c r="AL11" s="17">
        <v>0.41341469837398997</v>
      </c>
      <c r="AM11" s="17">
        <v>0.688951302897294</v>
      </c>
      <c r="AN11" s="17">
        <v>0.32785275624077098</v>
      </c>
      <c r="AO11" s="17"/>
      <c r="AP11" s="17">
        <v>0.38189098300353902</v>
      </c>
      <c r="AQ11" s="17">
        <v>0.35450892608929502</v>
      </c>
      <c r="AR11" s="17">
        <v>0.32748703354431802</v>
      </c>
      <c r="AS11" s="17"/>
      <c r="AT11" s="17">
        <v>0.43876976935597101</v>
      </c>
      <c r="AU11" s="17">
        <v>0.37579113594688701</v>
      </c>
      <c r="AV11" s="17">
        <v>0.411813234120321</v>
      </c>
      <c r="AW11" s="17">
        <v>0.41599581524837798</v>
      </c>
      <c r="AX11" s="17">
        <v>0.36723271604512298</v>
      </c>
      <c r="AY11" s="17">
        <v>0.28555056573556897</v>
      </c>
    </row>
    <row r="12" spans="2:51" ht="58" x14ac:dyDescent="0.35">
      <c r="B12" s="18" t="s">
        <v>576</v>
      </c>
      <c r="C12" s="17">
        <v>2.2798315556786599E-2</v>
      </c>
      <c r="D12" s="17">
        <v>2.0439265643990699E-2</v>
      </c>
      <c r="E12" s="17">
        <v>2.5268416729956101E-2</v>
      </c>
      <c r="F12" s="17"/>
      <c r="G12" s="17">
        <v>4.2104499835076997E-2</v>
      </c>
      <c r="H12" s="17">
        <v>8.0049207542838598E-3</v>
      </c>
      <c r="I12" s="17">
        <v>9.9773360220729596E-3</v>
      </c>
      <c r="J12" s="17">
        <v>2.3867845402644399E-2</v>
      </c>
      <c r="K12" s="17">
        <v>2.8182813279110298E-2</v>
      </c>
      <c r="L12" s="17">
        <v>2.71932664511138E-2</v>
      </c>
      <c r="M12" s="17"/>
      <c r="N12" s="17">
        <v>1.14735304533159E-2</v>
      </c>
      <c r="O12" s="17">
        <v>2.69250972400823E-2</v>
      </c>
      <c r="P12" s="17">
        <v>3.0509319663424701E-2</v>
      </c>
      <c r="Q12" s="17">
        <v>2.3371351589411001E-2</v>
      </c>
      <c r="R12" s="17"/>
      <c r="S12" s="17">
        <v>2.6939928174162998E-2</v>
      </c>
      <c r="T12" s="17">
        <v>3.7186763709017398E-2</v>
      </c>
      <c r="U12" s="17">
        <v>2.04727055980728E-2</v>
      </c>
      <c r="V12" s="17">
        <v>0</v>
      </c>
      <c r="W12" s="17">
        <v>5.4806245375770397E-2</v>
      </c>
      <c r="X12" s="17">
        <v>1.8299851750985301E-2</v>
      </c>
      <c r="Y12" s="17">
        <v>0</v>
      </c>
      <c r="Z12" s="17">
        <v>2.6276396799089798E-2</v>
      </c>
      <c r="AA12" s="17">
        <v>3.8708434756682598E-2</v>
      </c>
      <c r="AB12" s="17">
        <v>1.8923879161219799E-2</v>
      </c>
      <c r="AC12" s="17">
        <v>0</v>
      </c>
      <c r="AD12" s="17">
        <v>0</v>
      </c>
      <c r="AE12" s="17"/>
      <c r="AF12" s="17">
        <v>3.2209486736880601E-2</v>
      </c>
      <c r="AG12" s="17">
        <v>7.4083280460863297E-3</v>
      </c>
      <c r="AH12" s="17">
        <v>2.70008512801574E-2</v>
      </c>
      <c r="AI12" s="17"/>
      <c r="AJ12" s="17">
        <v>2.3825455544168601E-2</v>
      </c>
      <c r="AK12" s="17">
        <v>1.04707055623517E-2</v>
      </c>
      <c r="AL12" s="17">
        <v>3.5390799931114901E-2</v>
      </c>
      <c r="AM12" s="17">
        <v>0</v>
      </c>
      <c r="AN12" s="17">
        <v>3.4087659661450401E-2</v>
      </c>
      <c r="AO12" s="17"/>
      <c r="AP12" s="17">
        <v>2.69784992552148E-2</v>
      </c>
      <c r="AQ12" s="17">
        <v>1.6921285833151001E-2</v>
      </c>
      <c r="AR12" s="17">
        <v>3.6681016886438399E-2</v>
      </c>
      <c r="AS12" s="17"/>
      <c r="AT12" s="17">
        <v>2.7432903068389299E-2</v>
      </c>
      <c r="AU12" s="17">
        <v>2.3605813165793701E-2</v>
      </c>
      <c r="AV12" s="17">
        <v>0</v>
      </c>
      <c r="AW12" s="17">
        <v>4.8161922579646597E-2</v>
      </c>
      <c r="AX12" s="17">
        <v>7.4911107250702396E-3</v>
      </c>
      <c r="AY12" s="17">
        <v>5.0047425561941403E-2</v>
      </c>
    </row>
    <row r="13" spans="2:51" ht="43.5" x14ac:dyDescent="0.35">
      <c r="B13" s="18" t="s">
        <v>577</v>
      </c>
      <c r="C13" s="19">
        <v>2.3359701627857998E-2</v>
      </c>
      <c r="D13" s="19">
        <v>2.0645621714989199E-2</v>
      </c>
      <c r="E13" s="19">
        <v>2.6184324315101901E-2</v>
      </c>
      <c r="F13" s="19"/>
      <c r="G13" s="19">
        <v>1.03420151664187E-2</v>
      </c>
      <c r="H13" s="19">
        <v>2.0593922348183798E-2</v>
      </c>
      <c r="I13" s="19">
        <v>9.5795876479850203E-3</v>
      </c>
      <c r="J13" s="19">
        <v>2.98351079817788E-2</v>
      </c>
      <c r="K13" s="19">
        <v>2.0592218131236899E-2</v>
      </c>
      <c r="L13" s="19">
        <v>4.0632554858397098E-2</v>
      </c>
      <c r="M13" s="19"/>
      <c r="N13" s="19">
        <v>1.7000118749169599E-2</v>
      </c>
      <c r="O13" s="19">
        <v>6.4489423829311998E-3</v>
      </c>
      <c r="P13" s="19">
        <v>2.2331339625615901E-2</v>
      </c>
      <c r="Q13" s="19">
        <v>4.8406465645903202E-2</v>
      </c>
      <c r="R13" s="19"/>
      <c r="S13" s="19">
        <v>0</v>
      </c>
      <c r="T13" s="19">
        <v>3.76592944063006E-2</v>
      </c>
      <c r="U13" s="19">
        <v>3.8226740727898501E-2</v>
      </c>
      <c r="V13" s="19">
        <v>6.1046881183775097E-2</v>
      </c>
      <c r="W13" s="19">
        <v>6.4243575271477102E-2</v>
      </c>
      <c r="X13" s="19">
        <v>0</v>
      </c>
      <c r="Y13" s="19">
        <v>3.8888353805765399E-2</v>
      </c>
      <c r="Z13" s="19">
        <v>0</v>
      </c>
      <c r="AA13" s="19">
        <v>0</v>
      </c>
      <c r="AB13" s="19">
        <v>1.8749590210436401E-2</v>
      </c>
      <c r="AC13" s="19">
        <v>2.5619584465549301E-2</v>
      </c>
      <c r="AD13" s="19">
        <v>0</v>
      </c>
      <c r="AE13" s="19"/>
      <c r="AF13" s="19">
        <v>3.3294755569668398E-2</v>
      </c>
      <c r="AG13" s="19">
        <v>2.2436452649445899E-2</v>
      </c>
      <c r="AH13" s="19">
        <v>1.8506806095826198E-2</v>
      </c>
      <c r="AI13" s="19"/>
      <c r="AJ13" s="19">
        <v>2.7195054343776701E-2</v>
      </c>
      <c r="AK13" s="19">
        <v>2.1393997969290798E-2</v>
      </c>
      <c r="AL13" s="19">
        <v>3.0671585188694901E-2</v>
      </c>
      <c r="AM13" s="19">
        <v>0.155664016724225</v>
      </c>
      <c r="AN13" s="19">
        <v>2.22838683680451E-2</v>
      </c>
      <c r="AO13" s="19"/>
      <c r="AP13" s="19">
        <v>3.1850489584650303E-2</v>
      </c>
      <c r="AQ13" s="19">
        <v>1.70482597216156E-2</v>
      </c>
      <c r="AR13" s="19">
        <v>3.6229860307732099E-2</v>
      </c>
      <c r="AS13" s="19"/>
      <c r="AT13" s="19">
        <v>3.6060602684740498E-2</v>
      </c>
      <c r="AU13" s="19">
        <v>1.17375593051036E-2</v>
      </c>
      <c r="AV13" s="19">
        <v>4.1563643842211798E-2</v>
      </c>
      <c r="AW13" s="19">
        <v>1.6356308335546799E-2</v>
      </c>
      <c r="AX13" s="19">
        <v>1.45314891169022E-2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200-000000000000}">
  <dimension ref="B2:AY18"/>
  <sheetViews>
    <sheetView showGridLines="0" workbookViewId="0">
      <pane xSplit="2" topLeftCell="C1" activePane="topRight" state="frozen"/>
      <selection activeCell="B19" sqref="B19"/>
      <selection pane="topRight" activeCell="J25" sqref="J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671</v>
      </c>
      <c r="D7" s="10">
        <v>322</v>
      </c>
      <c r="E7" s="10">
        <v>347</v>
      </c>
      <c r="F7" s="10"/>
      <c r="G7" s="10">
        <v>91</v>
      </c>
      <c r="H7" s="10">
        <v>98</v>
      </c>
      <c r="I7" s="10">
        <v>104</v>
      </c>
      <c r="J7" s="10">
        <v>131</v>
      </c>
      <c r="K7" s="10">
        <v>100</v>
      </c>
      <c r="L7" s="10">
        <v>147</v>
      </c>
      <c r="M7" s="10"/>
      <c r="N7" s="10">
        <v>165</v>
      </c>
      <c r="O7" s="10">
        <v>171</v>
      </c>
      <c r="P7" s="10">
        <v>167</v>
      </c>
      <c r="Q7" s="10">
        <v>168</v>
      </c>
      <c r="R7" s="10"/>
      <c r="S7" s="10">
        <v>105</v>
      </c>
      <c r="T7" s="10">
        <v>104</v>
      </c>
      <c r="U7" s="10">
        <v>51</v>
      </c>
      <c r="V7" s="10">
        <v>64</v>
      </c>
      <c r="W7" s="10">
        <v>38</v>
      </c>
      <c r="X7" s="10">
        <v>48</v>
      </c>
      <c r="Y7" s="10">
        <v>50</v>
      </c>
      <c r="Z7" s="10">
        <v>36</v>
      </c>
      <c r="AA7" s="10">
        <v>74</v>
      </c>
      <c r="AB7" s="10">
        <v>49</v>
      </c>
      <c r="AC7" s="10">
        <v>36</v>
      </c>
      <c r="AD7" s="10">
        <v>16</v>
      </c>
      <c r="AE7" s="10"/>
      <c r="AF7" s="10">
        <v>246</v>
      </c>
      <c r="AG7" s="10">
        <v>256</v>
      </c>
      <c r="AH7" s="10">
        <v>101</v>
      </c>
      <c r="AI7" s="10"/>
      <c r="AJ7" s="10">
        <v>239</v>
      </c>
      <c r="AK7" s="10">
        <v>178</v>
      </c>
      <c r="AL7" s="10">
        <v>58</v>
      </c>
      <c r="AM7" s="10">
        <v>6</v>
      </c>
      <c r="AN7" s="10">
        <v>86</v>
      </c>
      <c r="AO7" s="10"/>
      <c r="AP7" s="10">
        <v>140</v>
      </c>
      <c r="AQ7" s="10">
        <v>225</v>
      </c>
      <c r="AR7" s="10">
        <v>52</v>
      </c>
      <c r="AS7" s="10"/>
      <c r="AT7" s="10">
        <v>245</v>
      </c>
      <c r="AU7" s="10">
        <v>166</v>
      </c>
      <c r="AV7" s="10">
        <v>55</v>
      </c>
      <c r="AW7" s="10">
        <v>61</v>
      </c>
      <c r="AX7" s="10">
        <v>123</v>
      </c>
      <c r="AY7" s="10">
        <v>18</v>
      </c>
    </row>
    <row r="8" spans="2:51" ht="30" customHeight="1" x14ac:dyDescent="0.35">
      <c r="B8" s="11" t="s">
        <v>19</v>
      </c>
      <c r="C8" s="11">
        <v>669</v>
      </c>
      <c r="D8" s="11">
        <v>331</v>
      </c>
      <c r="E8" s="11">
        <v>335</v>
      </c>
      <c r="F8" s="11"/>
      <c r="G8" s="11">
        <v>93</v>
      </c>
      <c r="H8" s="11">
        <v>115</v>
      </c>
      <c r="I8" s="11">
        <v>104</v>
      </c>
      <c r="J8" s="11">
        <v>124</v>
      </c>
      <c r="K8" s="11">
        <v>93</v>
      </c>
      <c r="L8" s="11">
        <v>140</v>
      </c>
      <c r="M8" s="11"/>
      <c r="N8" s="11">
        <v>179</v>
      </c>
      <c r="O8" s="11">
        <v>164</v>
      </c>
      <c r="P8" s="11">
        <v>163</v>
      </c>
      <c r="Q8" s="11">
        <v>163</v>
      </c>
      <c r="R8" s="11"/>
      <c r="S8" s="11">
        <v>104</v>
      </c>
      <c r="T8" s="11">
        <v>101</v>
      </c>
      <c r="U8" s="11">
        <v>50</v>
      </c>
      <c r="V8" s="11">
        <v>59</v>
      </c>
      <c r="W8" s="11">
        <v>37</v>
      </c>
      <c r="X8" s="11">
        <v>49</v>
      </c>
      <c r="Y8" s="11">
        <v>49</v>
      </c>
      <c r="Z8" s="11">
        <v>33</v>
      </c>
      <c r="AA8" s="11">
        <v>72</v>
      </c>
      <c r="AB8" s="11">
        <v>56</v>
      </c>
      <c r="AC8" s="11">
        <v>38</v>
      </c>
      <c r="AD8" s="11">
        <v>20</v>
      </c>
      <c r="AE8" s="11"/>
      <c r="AF8" s="11">
        <v>237</v>
      </c>
      <c r="AG8" s="11">
        <v>258</v>
      </c>
      <c r="AH8" s="11">
        <v>104</v>
      </c>
      <c r="AI8" s="11"/>
      <c r="AJ8" s="11">
        <v>231</v>
      </c>
      <c r="AK8" s="11">
        <v>178</v>
      </c>
      <c r="AL8" s="11">
        <v>59</v>
      </c>
      <c r="AM8" s="11">
        <v>6</v>
      </c>
      <c r="AN8" s="11">
        <v>86</v>
      </c>
      <c r="AO8" s="11"/>
      <c r="AP8" s="11">
        <v>136</v>
      </c>
      <c r="AQ8" s="11">
        <v>224</v>
      </c>
      <c r="AR8" s="11">
        <v>53</v>
      </c>
      <c r="AS8" s="11"/>
      <c r="AT8" s="11">
        <v>234</v>
      </c>
      <c r="AU8" s="11">
        <v>167</v>
      </c>
      <c r="AV8" s="11">
        <v>57</v>
      </c>
      <c r="AW8" s="11">
        <v>61</v>
      </c>
      <c r="AX8" s="11">
        <v>126</v>
      </c>
      <c r="AY8" s="11">
        <v>19</v>
      </c>
    </row>
    <row r="9" spans="2:51" ht="43.5" x14ac:dyDescent="0.35">
      <c r="B9" s="18" t="s">
        <v>573</v>
      </c>
      <c r="C9" s="17">
        <v>0.20890713815838999</v>
      </c>
      <c r="D9" s="17">
        <v>0.21417317884634399</v>
      </c>
      <c r="E9" s="17">
        <v>0.198951166742562</v>
      </c>
      <c r="F9" s="17"/>
      <c r="G9" s="17">
        <v>0.28674010869994199</v>
      </c>
      <c r="H9" s="17">
        <v>0.29345310968912702</v>
      </c>
      <c r="I9" s="17">
        <v>0.211218055669703</v>
      </c>
      <c r="J9" s="17">
        <v>0.14999625445796499</v>
      </c>
      <c r="K9" s="17">
        <v>0.15583445465199999</v>
      </c>
      <c r="L9" s="17">
        <v>0.173592212364481</v>
      </c>
      <c r="M9" s="17"/>
      <c r="N9" s="17">
        <v>0.224369400153829</v>
      </c>
      <c r="O9" s="17">
        <v>0.20187767959155101</v>
      </c>
      <c r="P9" s="17">
        <v>0.15857918420235301</v>
      </c>
      <c r="Q9" s="17">
        <v>0.24929524578474199</v>
      </c>
      <c r="R9" s="17"/>
      <c r="S9" s="17">
        <v>0.21473021868033801</v>
      </c>
      <c r="T9" s="17">
        <v>0.13237343050105799</v>
      </c>
      <c r="U9" s="17">
        <v>0.185093777300635</v>
      </c>
      <c r="V9" s="17">
        <v>0.19881396081613201</v>
      </c>
      <c r="W9" s="17">
        <v>0.106709915919427</v>
      </c>
      <c r="X9" s="17">
        <v>0.23993617033068301</v>
      </c>
      <c r="Y9" s="17">
        <v>0.31861270630945798</v>
      </c>
      <c r="Z9" s="17">
        <v>0.17886244702602</v>
      </c>
      <c r="AA9" s="17">
        <v>0.32021685166191799</v>
      </c>
      <c r="AB9" s="17">
        <v>0.175198410287846</v>
      </c>
      <c r="AC9" s="17">
        <v>0.19940041047227999</v>
      </c>
      <c r="AD9" s="17">
        <v>0.25981346153483098</v>
      </c>
      <c r="AE9" s="17"/>
      <c r="AF9" s="17">
        <v>0.131665627540936</v>
      </c>
      <c r="AG9" s="17">
        <v>0.24919344833997101</v>
      </c>
      <c r="AH9" s="17">
        <v>0.20095168082887399</v>
      </c>
      <c r="AI9" s="17"/>
      <c r="AJ9" s="17">
        <v>0.13775262649518699</v>
      </c>
      <c r="AK9" s="17">
        <v>0.26858355213111501</v>
      </c>
      <c r="AL9" s="17">
        <v>0.24536960255280499</v>
      </c>
      <c r="AM9" s="17">
        <v>0</v>
      </c>
      <c r="AN9" s="17">
        <v>0.16714482227526301</v>
      </c>
      <c r="AO9" s="17"/>
      <c r="AP9" s="17">
        <v>0.13083499148199501</v>
      </c>
      <c r="AQ9" s="17">
        <v>0.26952536967670898</v>
      </c>
      <c r="AR9" s="17">
        <v>0.254193778299111</v>
      </c>
      <c r="AS9" s="17"/>
      <c r="AT9" s="17">
        <v>0.19693864542493</v>
      </c>
      <c r="AU9" s="17">
        <v>0.156111519698689</v>
      </c>
      <c r="AV9" s="17">
        <v>0.25446616085981399</v>
      </c>
      <c r="AW9" s="17">
        <v>0.23231621104932601</v>
      </c>
      <c r="AX9" s="17">
        <v>0.24963036766272501</v>
      </c>
      <c r="AY9" s="17">
        <v>0.32754184347064003</v>
      </c>
    </row>
    <row r="10" spans="2:51" ht="58" x14ac:dyDescent="0.35">
      <c r="B10" s="18" t="s">
        <v>574</v>
      </c>
      <c r="C10" s="17">
        <v>0.37316054137390198</v>
      </c>
      <c r="D10" s="17">
        <v>0.38876122132072999</v>
      </c>
      <c r="E10" s="17">
        <v>0.35996962425286</v>
      </c>
      <c r="F10" s="17"/>
      <c r="G10" s="17">
        <v>0.37081089502815701</v>
      </c>
      <c r="H10" s="17">
        <v>0.35761884108808001</v>
      </c>
      <c r="I10" s="17">
        <v>0.39324018502821101</v>
      </c>
      <c r="J10" s="17">
        <v>0.37840075420825697</v>
      </c>
      <c r="K10" s="17">
        <v>0.381718524997193</v>
      </c>
      <c r="L10" s="17">
        <v>0.36218276861947701</v>
      </c>
      <c r="M10" s="17"/>
      <c r="N10" s="17">
        <v>0.41408392584399201</v>
      </c>
      <c r="O10" s="17">
        <v>0.40259930661805898</v>
      </c>
      <c r="P10" s="17">
        <v>0.395122788845719</v>
      </c>
      <c r="Q10" s="17">
        <v>0.27662546285274497</v>
      </c>
      <c r="R10" s="17"/>
      <c r="S10" s="17">
        <v>0.34055660457029602</v>
      </c>
      <c r="T10" s="17">
        <v>0.39184601862542101</v>
      </c>
      <c r="U10" s="17">
        <v>0.39662144931085003</v>
      </c>
      <c r="V10" s="17">
        <v>0.44649343325740098</v>
      </c>
      <c r="W10" s="17">
        <v>0.439720301688661</v>
      </c>
      <c r="X10" s="17">
        <v>0.34569314391536099</v>
      </c>
      <c r="Y10" s="17">
        <v>0.25077052000330002</v>
      </c>
      <c r="Z10" s="17">
        <v>0.474151925835129</v>
      </c>
      <c r="AA10" s="17">
        <v>0.38797388219727802</v>
      </c>
      <c r="AB10" s="17">
        <v>0.39991718066587401</v>
      </c>
      <c r="AC10" s="17">
        <v>0.33220781600896998</v>
      </c>
      <c r="AD10" s="17">
        <v>0.19533823115576701</v>
      </c>
      <c r="AE10" s="17"/>
      <c r="AF10" s="17">
        <v>0.34861510539824597</v>
      </c>
      <c r="AG10" s="17">
        <v>0.40585564865733698</v>
      </c>
      <c r="AH10" s="17">
        <v>0.35751964242114798</v>
      </c>
      <c r="AI10" s="17"/>
      <c r="AJ10" s="17">
        <v>0.35997540450772603</v>
      </c>
      <c r="AK10" s="17">
        <v>0.413551466546076</v>
      </c>
      <c r="AL10" s="17">
        <v>0.39135152374161403</v>
      </c>
      <c r="AM10" s="17">
        <v>0.15538468037848099</v>
      </c>
      <c r="AN10" s="17">
        <v>0.31814730611754399</v>
      </c>
      <c r="AO10" s="17"/>
      <c r="AP10" s="17">
        <v>0.367271869751221</v>
      </c>
      <c r="AQ10" s="17">
        <v>0.41607395357521798</v>
      </c>
      <c r="AR10" s="17">
        <v>0.54123859272942099</v>
      </c>
      <c r="AS10" s="17"/>
      <c r="AT10" s="17">
        <v>0.33364460484235398</v>
      </c>
      <c r="AU10" s="17">
        <v>0.42883895498020502</v>
      </c>
      <c r="AV10" s="17">
        <v>0.34886037005862902</v>
      </c>
      <c r="AW10" s="17">
        <v>0.349036952132253</v>
      </c>
      <c r="AX10" s="17">
        <v>0.41126341025963697</v>
      </c>
      <c r="AY10" s="17">
        <v>0.26638079954881499</v>
      </c>
    </row>
    <row r="11" spans="2:51" ht="43.5" x14ac:dyDescent="0.35">
      <c r="B11" s="18" t="s">
        <v>575</v>
      </c>
      <c r="C11" s="17">
        <v>0.36302986370788698</v>
      </c>
      <c r="D11" s="17">
        <v>0.34958552461039299</v>
      </c>
      <c r="E11" s="17">
        <v>0.37850595740130999</v>
      </c>
      <c r="F11" s="17"/>
      <c r="G11" s="17">
        <v>0.30037805291389302</v>
      </c>
      <c r="H11" s="17">
        <v>0.27853546299181697</v>
      </c>
      <c r="I11" s="17">
        <v>0.33664655911779701</v>
      </c>
      <c r="J11" s="17">
        <v>0.41795149118330099</v>
      </c>
      <c r="K11" s="17">
        <v>0.434464008969358</v>
      </c>
      <c r="L11" s="17">
        <v>0.39754491967414501</v>
      </c>
      <c r="M11" s="17"/>
      <c r="N11" s="17">
        <v>0.32771280382345702</v>
      </c>
      <c r="O11" s="17">
        <v>0.355972802231449</v>
      </c>
      <c r="P11" s="17">
        <v>0.380856167921241</v>
      </c>
      <c r="Q11" s="17">
        <v>0.39110717607597401</v>
      </c>
      <c r="R11" s="17"/>
      <c r="S11" s="17">
        <v>0.35932482672500199</v>
      </c>
      <c r="T11" s="17">
        <v>0.37696123073617799</v>
      </c>
      <c r="U11" s="17">
        <v>0.33714170968537999</v>
      </c>
      <c r="V11" s="17">
        <v>0.323056208987202</v>
      </c>
      <c r="W11" s="17">
        <v>0.415471129310164</v>
      </c>
      <c r="X11" s="17">
        <v>0.35136498774804298</v>
      </c>
      <c r="Y11" s="17">
        <v>0.37275632482459797</v>
      </c>
      <c r="Z11" s="17">
        <v>0.346985627138851</v>
      </c>
      <c r="AA11" s="17">
        <v>0.272950253186245</v>
      </c>
      <c r="AB11" s="17">
        <v>0.40607855243776603</v>
      </c>
      <c r="AC11" s="17">
        <v>0.442279999083453</v>
      </c>
      <c r="AD11" s="17">
        <v>0.48599761471924102</v>
      </c>
      <c r="AE11" s="17"/>
      <c r="AF11" s="17">
        <v>0.45843073860816802</v>
      </c>
      <c r="AG11" s="17">
        <v>0.29440410972300202</v>
      </c>
      <c r="AH11" s="17">
        <v>0.38124116773320899</v>
      </c>
      <c r="AI11" s="17"/>
      <c r="AJ11" s="17">
        <v>0.44263969586336399</v>
      </c>
      <c r="AK11" s="17">
        <v>0.253474225539428</v>
      </c>
      <c r="AL11" s="17">
        <v>0.31463709140609403</v>
      </c>
      <c r="AM11" s="17">
        <v>0.688951302897294</v>
      </c>
      <c r="AN11" s="17">
        <v>0.47160126419391901</v>
      </c>
      <c r="AO11" s="17"/>
      <c r="AP11" s="17">
        <v>0.42175218876959503</v>
      </c>
      <c r="AQ11" s="17">
        <v>0.27192769981507098</v>
      </c>
      <c r="AR11" s="17">
        <v>0.14369104220551601</v>
      </c>
      <c r="AS11" s="17"/>
      <c r="AT11" s="17">
        <v>0.39843992075133899</v>
      </c>
      <c r="AU11" s="17">
        <v>0.39620759189849702</v>
      </c>
      <c r="AV11" s="17">
        <v>0.33052384525958101</v>
      </c>
      <c r="AW11" s="17">
        <v>0.32212546585673402</v>
      </c>
      <c r="AX11" s="17">
        <v>0.28920791334990198</v>
      </c>
      <c r="AY11" s="17">
        <v>0.35706447323732698</v>
      </c>
    </row>
    <row r="12" spans="2:51" ht="58" x14ac:dyDescent="0.35">
      <c r="B12" s="18" t="s">
        <v>576</v>
      </c>
      <c r="C12" s="17">
        <v>3.0630771258370999E-2</v>
      </c>
      <c r="D12" s="17">
        <v>2.1481851324639801E-2</v>
      </c>
      <c r="E12" s="17">
        <v>3.9863590947001197E-2</v>
      </c>
      <c r="F12" s="17"/>
      <c r="G12" s="17">
        <v>3.06422756613304E-2</v>
      </c>
      <c r="H12" s="17">
        <v>3.7900146004300903E-2</v>
      </c>
      <c r="I12" s="17">
        <v>2.9765600253112201E-2</v>
      </c>
      <c r="J12" s="17">
        <v>2.9530598304471099E-2</v>
      </c>
      <c r="K12" s="17">
        <v>9.5979051650639802E-3</v>
      </c>
      <c r="L12" s="17">
        <v>4.0233884412617098E-2</v>
      </c>
      <c r="M12" s="17"/>
      <c r="N12" s="17">
        <v>1.7633828152203702E-2</v>
      </c>
      <c r="O12" s="17">
        <v>3.4351484546472202E-2</v>
      </c>
      <c r="P12" s="17">
        <v>2.5799649959245299E-2</v>
      </c>
      <c r="Q12" s="17">
        <v>4.59801712001476E-2</v>
      </c>
      <c r="R12" s="17"/>
      <c r="S12" s="17">
        <v>7.55398692913654E-2</v>
      </c>
      <c r="T12" s="17">
        <v>5.45102027832568E-2</v>
      </c>
      <c r="U12" s="17">
        <v>4.0606978871418502E-2</v>
      </c>
      <c r="V12" s="17">
        <v>0</v>
      </c>
      <c r="W12" s="17">
        <v>0</v>
      </c>
      <c r="X12" s="17">
        <v>6.3005698005912103E-2</v>
      </c>
      <c r="Y12" s="17">
        <v>1.89720950568779E-2</v>
      </c>
      <c r="Z12" s="17">
        <v>0</v>
      </c>
      <c r="AA12" s="17">
        <v>0</v>
      </c>
      <c r="AB12" s="17">
        <v>1.88058566085148E-2</v>
      </c>
      <c r="AC12" s="17">
        <v>0</v>
      </c>
      <c r="AD12" s="17">
        <v>0</v>
      </c>
      <c r="AE12" s="17"/>
      <c r="AF12" s="17">
        <v>3.2096040510989098E-2</v>
      </c>
      <c r="AG12" s="17">
        <v>2.8081073986266698E-2</v>
      </c>
      <c r="AH12" s="17">
        <v>2.6649140812537001E-2</v>
      </c>
      <c r="AI12" s="17"/>
      <c r="AJ12" s="17">
        <v>3.3354739230071803E-2</v>
      </c>
      <c r="AK12" s="17">
        <v>4.0356609862806203E-2</v>
      </c>
      <c r="AL12" s="17">
        <v>0</v>
      </c>
      <c r="AM12" s="17">
        <v>0.155664016724225</v>
      </c>
      <c r="AN12" s="17">
        <v>3.1910541973605502E-2</v>
      </c>
      <c r="AO12" s="17"/>
      <c r="AP12" s="17">
        <v>6.3246174920764994E-2</v>
      </c>
      <c r="AQ12" s="17">
        <v>1.88222322480689E-2</v>
      </c>
      <c r="AR12" s="17">
        <v>2.3036727680027201E-2</v>
      </c>
      <c r="AS12" s="17"/>
      <c r="AT12" s="17">
        <v>3.5622423153971898E-2</v>
      </c>
      <c r="AU12" s="17">
        <v>1.27735126961017E-2</v>
      </c>
      <c r="AV12" s="17">
        <v>2.4585979979764899E-2</v>
      </c>
      <c r="AW12" s="17">
        <v>6.1085918675508701E-2</v>
      </c>
      <c r="AX12" s="17">
        <v>3.09514583895374E-2</v>
      </c>
      <c r="AY12" s="17">
        <v>4.9012883743217897E-2</v>
      </c>
    </row>
    <row r="13" spans="2:51" ht="43.5" x14ac:dyDescent="0.35">
      <c r="B13" s="18" t="s">
        <v>577</v>
      </c>
      <c r="C13" s="19">
        <v>2.42716855014499E-2</v>
      </c>
      <c r="D13" s="19">
        <v>2.5998223897894301E-2</v>
      </c>
      <c r="E13" s="19">
        <v>2.2709660656266398E-2</v>
      </c>
      <c r="F13" s="19"/>
      <c r="G13" s="19">
        <v>1.14286676966774E-2</v>
      </c>
      <c r="H13" s="19">
        <v>3.2492440226674697E-2</v>
      </c>
      <c r="I13" s="19">
        <v>2.9129599931176999E-2</v>
      </c>
      <c r="J13" s="19">
        <v>2.4120901846006099E-2</v>
      </c>
      <c r="K13" s="19">
        <v>1.8385106216384599E-2</v>
      </c>
      <c r="L13" s="19">
        <v>2.6446214929279201E-2</v>
      </c>
      <c r="M13" s="19"/>
      <c r="N13" s="19">
        <v>1.6200042026518001E-2</v>
      </c>
      <c r="O13" s="19">
        <v>5.1987270124692299E-3</v>
      </c>
      <c r="P13" s="19">
        <v>3.9642209071441802E-2</v>
      </c>
      <c r="Q13" s="19">
        <v>3.6991944086391199E-2</v>
      </c>
      <c r="R13" s="19"/>
      <c r="S13" s="19">
        <v>9.8484807329986303E-3</v>
      </c>
      <c r="T13" s="19">
        <v>4.43091173540874E-2</v>
      </c>
      <c r="U13" s="19">
        <v>4.0536084831716897E-2</v>
      </c>
      <c r="V13" s="19">
        <v>3.1636396939264302E-2</v>
      </c>
      <c r="W13" s="19">
        <v>3.8098653081747799E-2</v>
      </c>
      <c r="X13" s="19">
        <v>0</v>
      </c>
      <c r="Y13" s="19">
        <v>3.8888353805765399E-2</v>
      </c>
      <c r="Z13" s="19">
        <v>0</v>
      </c>
      <c r="AA13" s="19">
        <v>1.8859012954558899E-2</v>
      </c>
      <c r="AB13" s="19">
        <v>0</v>
      </c>
      <c r="AC13" s="19">
        <v>2.6111774435296602E-2</v>
      </c>
      <c r="AD13" s="19">
        <v>5.8850692590159799E-2</v>
      </c>
      <c r="AE13" s="19"/>
      <c r="AF13" s="19">
        <v>2.91924879416617E-2</v>
      </c>
      <c r="AG13" s="19">
        <v>2.2465719293423999E-2</v>
      </c>
      <c r="AH13" s="19">
        <v>3.3638368204231703E-2</v>
      </c>
      <c r="AI13" s="19"/>
      <c r="AJ13" s="19">
        <v>2.6277533903651201E-2</v>
      </c>
      <c r="AK13" s="19">
        <v>2.40341459205748E-2</v>
      </c>
      <c r="AL13" s="19">
        <v>4.8641782299487298E-2</v>
      </c>
      <c r="AM13" s="19">
        <v>0</v>
      </c>
      <c r="AN13" s="19">
        <v>1.11960654396683E-2</v>
      </c>
      <c r="AO13" s="19"/>
      <c r="AP13" s="19">
        <v>1.6894775076424399E-2</v>
      </c>
      <c r="AQ13" s="19">
        <v>2.3650744684933701E-2</v>
      </c>
      <c r="AR13" s="19">
        <v>3.7839859085925201E-2</v>
      </c>
      <c r="AS13" s="19"/>
      <c r="AT13" s="19">
        <v>3.5354405827405899E-2</v>
      </c>
      <c r="AU13" s="19">
        <v>6.0684207265063904E-3</v>
      </c>
      <c r="AV13" s="19">
        <v>4.1563643842211798E-2</v>
      </c>
      <c r="AW13" s="19">
        <v>3.5435452286178303E-2</v>
      </c>
      <c r="AX13" s="19">
        <v>1.8946850338198599E-2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300-000000000000}">
  <dimension ref="B2:AY18"/>
  <sheetViews>
    <sheetView showGridLines="0" workbookViewId="0">
      <pane xSplit="2" topLeftCell="C1" activePane="topRight" state="frozen"/>
      <selection activeCell="B19" sqref="B19"/>
      <selection pane="topRight" activeCell="I8" sqref="I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671</v>
      </c>
      <c r="D7" s="10">
        <v>322</v>
      </c>
      <c r="E7" s="10">
        <v>347</v>
      </c>
      <c r="F7" s="10"/>
      <c r="G7" s="10">
        <v>91</v>
      </c>
      <c r="H7" s="10">
        <v>98</v>
      </c>
      <c r="I7" s="10">
        <v>104</v>
      </c>
      <c r="J7" s="10">
        <v>131</v>
      </c>
      <c r="K7" s="10">
        <v>100</v>
      </c>
      <c r="L7" s="10">
        <v>147</v>
      </c>
      <c r="M7" s="10"/>
      <c r="N7" s="10">
        <v>165</v>
      </c>
      <c r="O7" s="10">
        <v>171</v>
      </c>
      <c r="P7" s="10">
        <v>167</v>
      </c>
      <c r="Q7" s="10">
        <v>168</v>
      </c>
      <c r="R7" s="10"/>
      <c r="S7" s="10">
        <v>105</v>
      </c>
      <c r="T7" s="10">
        <v>104</v>
      </c>
      <c r="U7" s="10">
        <v>51</v>
      </c>
      <c r="V7" s="10">
        <v>64</v>
      </c>
      <c r="W7" s="10">
        <v>38</v>
      </c>
      <c r="X7" s="10">
        <v>48</v>
      </c>
      <c r="Y7" s="10">
        <v>50</v>
      </c>
      <c r="Z7" s="10">
        <v>36</v>
      </c>
      <c r="AA7" s="10">
        <v>74</v>
      </c>
      <c r="AB7" s="10">
        <v>49</v>
      </c>
      <c r="AC7" s="10">
        <v>36</v>
      </c>
      <c r="AD7" s="10">
        <v>16</v>
      </c>
      <c r="AE7" s="10"/>
      <c r="AF7" s="10">
        <v>246</v>
      </c>
      <c r="AG7" s="10">
        <v>256</v>
      </c>
      <c r="AH7" s="10">
        <v>101</v>
      </c>
      <c r="AI7" s="10"/>
      <c r="AJ7" s="10">
        <v>239</v>
      </c>
      <c r="AK7" s="10">
        <v>178</v>
      </c>
      <c r="AL7" s="10">
        <v>58</v>
      </c>
      <c r="AM7" s="10">
        <v>6</v>
      </c>
      <c r="AN7" s="10">
        <v>86</v>
      </c>
      <c r="AO7" s="10"/>
      <c r="AP7" s="10">
        <v>140</v>
      </c>
      <c r="AQ7" s="10">
        <v>225</v>
      </c>
      <c r="AR7" s="10">
        <v>52</v>
      </c>
      <c r="AS7" s="10"/>
      <c r="AT7" s="10">
        <v>245</v>
      </c>
      <c r="AU7" s="10">
        <v>166</v>
      </c>
      <c r="AV7" s="10">
        <v>55</v>
      </c>
      <c r="AW7" s="10">
        <v>61</v>
      </c>
      <c r="AX7" s="10">
        <v>123</v>
      </c>
      <c r="AY7" s="10">
        <v>18</v>
      </c>
    </row>
    <row r="8" spans="2:51" ht="30" customHeight="1" x14ac:dyDescent="0.35">
      <c r="B8" s="11" t="s">
        <v>19</v>
      </c>
      <c r="C8" s="11">
        <v>669</v>
      </c>
      <c r="D8" s="11">
        <v>331</v>
      </c>
      <c r="E8" s="11">
        <v>335</v>
      </c>
      <c r="F8" s="11"/>
      <c r="G8" s="11">
        <v>93</v>
      </c>
      <c r="H8" s="11">
        <v>115</v>
      </c>
      <c r="I8" s="11">
        <v>104</v>
      </c>
      <c r="J8" s="11">
        <v>124</v>
      </c>
      <c r="K8" s="11">
        <v>93</v>
      </c>
      <c r="L8" s="11">
        <v>140</v>
      </c>
      <c r="M8" s="11"/>
      <c r="N8" s="11">
        <v>179</v>
      </c>
      <c r="O8" s="11">
        <v>164</v>
      </c>
      <c r="P8" s="11">
        <v>163</v>
      </c>
      <c r="Q8" s="11">
        <v>163</v>
      </c>
      <c r="R8" s="11"/>
      <c r="S8" s="11">
        <v>104</v>
      </c>
      <c r="T8" s="11">
        <v>101</v>
      </c>
      <c r="U8" s="11">
        <v>50</v>
      </c>
      <c r="V8" s="11">
        <v>59</v>
      </c>
      <c r="W8" s="11">
        <v>37</v>
      </c>
      <c r="X8" s="11">
        <v>49</v>
      </c>
      <c r="Y8" s="11">
        <v>49</v>
      </c>
      <c r="Z8" s="11">
        <v>33</v>
      </c>
      <c r="AA8" s="11">
        <v>72</v>
      </c>
      <c r="AB8" s="11">
        <v>56</v>
      </c>
      <c r="AC8" s="11">
        <v>38</v>
      </c>
      <c r="AD8" s="11">
        <v>20</v>
      </c>
      <c r="AE8" s="11"/>
      <c r="AF8" s="11">
        <v>237</v>
      </c>
      <c r="AG8" s="11">
        <v>258</v>
      </c>
      <c r="AH8" s="11">
        <v>104</v>
      </c>
      <c r="AI8" s="11"/>
      <c r="AJ8" s="11">
        <v>231</v>
      </c>
      <c r="AK8" s="11">
        <v>178</v>
      </c>
      <c r="AL8" s="11">
        <v>59</v>
      </c>
      <c r="AM8" s="11">
        <v>6</v>
      </c>
      <c r="AN8" s="11">
        <v>86</v>
      </c>
      <c r="AO8" s="11"/>
      <c r="AP8" s="11">
        <v>136</v>
      </c>
      <c r="AQ8" s="11">
        <v>224</v>
      </c>
      <c r="AR8" s="11">
        <v>53</v>
      </c>
      <c r="AS8" s="11"/>
      <c r="AT8" s="11">
        <v>234</v>
      </c>
      <c r="AU8" s="11">
        <v>167</v>
      </c>
      <c r="AV8" s="11">
        <v>57</v>
      </c>
      <c r="AW8" s="11">
        <v>61</v>
      </c>
      <c r="AX8" s="11">
        <v>126</v>
      </c>
      <c r="AY8" s="11">
        <v>19</v>
      </c>
    </row>
    <row r="9" spans="2:51" ht="43.5" x14ac:dyDescent="0.35">
      <c r="B9" s="18" t="s">
        <v>573</v>
      </c>
      <c r="C9" s="17">
        <v>0.35462622308742298</v>
      </c>
      <c r="D9" s="17">
        <v>0.34599602812642899</v>
      </c>
      <c r="E9" s="17">
        <v>0.36529031867075601</v>
      </c>
      <c r="F9" s="17"/>
      <c r="G9" s="17">
        <v>0.31893463346382001</v>
      </c>
      <c r="H9" s="17">
        <v>0.40682363760526202</v>
      </c>
      <c r="I9" s="17">
        <v>0.41548114051294899</v>
      </c>
      <c r="J9" s="17">
        <v>0.30552867508376502</v>
      </c>
      <c r="K9" s="17">
        <v>0.27708768807339101</v>
      </c>
      <c r="L9" s="17">
        <v>0.38482581340939698</v>
      </c>
      <c r="M9" s="17"/>
      <c r="N9" s="17">
        <v>0.38495601779497202</v>
      </c>
      <c r="O9" s="17">
        <v>0.28082361068530998</v>
      </c>
      <c r="P9" s="17">
        <v>0.366742092330476</v>
      </c>
      <c r="Q9" s="17">
        <v>0.38356919526819699</v>
      </c>
      <c r="R9" s="17"/>
      <c r="S9" s="17">
        <v>0.33224801222087202</v>
      </c>
      <c r="T9" s="17">
        <v>0.22865036581121101</v>
      </c>
      <c r="U9" s="17">
        <v>0.28817681386326</v>
      </c>
      <c r="V9" s="17">
        <v>0.42330238678945498</v>
      </c>
      <c r="W9" s="17">
        <v>0.34710984206409501</v>
      </c>
      <c r="X9" s="17">
        <v>0.32246489765449798</v>
      </c>
      <c r="Y9" s="17">
        <v>0.47870234527549199</v>
      </c>
      <c r="Z9" s="17">
        <v>0.32178179740033602</v>
      </c>
      <c r="AA9" s="17">
        <v>0.46961764169854697</v>
      </c>
      <c r="AB9" s="17">
        <v>0.361131097933439</v>
      </c>
      <c r="AC9" s="17">
        <v>0.40419964130434</v>
      </c>
      <c r="AD9" s="17">
        <v>0.38777135161709703</v>
      </c>
      <c r="AE9" s="17"/>
      <c r="AF9" s="17">
        <v>0.33083187363057698</v>
      </c>
      <c r="AG9" s="17">
        <v>0.37319098437172799</v>
      </c>
      <c r="AH9" s="17">
        <v>0.330669009943662</v>
      </c>
      <c r="AI9" s="17"/>
      <c r="AJ9" s="17">
        <v>0.32383382629750401</v>
      </c>
      <c r="AK9" s="17">
        <v>0.38439705203819502</v>
      </c>
      <c r="AL9" s="17">
        <v>0.408447300086898</v>
      </c>
      <c r="AM9" s="17">
        <v>0.32478731069482403</v>
      </c>
      <c r="AN9" s="17">
        <v>0.32298042715472403</v>
      </c>
      <c r="AO9" s="17"/>
      <c r="AP9" s="17">
        <v>0.36152078225968298</v>
      </c>
      <c r="AQ9" s="17">
        <v>0.38151086818276703</v>
      </c>
      <c r="AR9" s="17">
        <v>0.411728338748234</v>
      </c>
      <c r="AS9" s="17"/>
      <c r="AT9" s="17">
        <v>0.37787593029093802</v>
      </c>
      <c r="AU9" s="17">
        <v>0.32234114562743599</v>
      </c>
      <c r="AV9" s="17">
        <v>0.29202487164381902</v>
      </c>
      <c r="AW9" s="17">
        <v>0.34635553430593602</v>
      </c>
      <c r="AX9" s="17">
        <v>0.38194931399614801</v>
      </c>
      <c r="AY9" s="17">
        <v>0.39780627981690198</v>
      </c>
    </row>
    <row r="10" spans="2:51" ht="58" x14ac:dyDescent="0.35">
      <c r="B10" s="18" t="s">
        <v>574</v>
      </c>
      <c r="C10" s="17">
        <v>0.437278762110067</v>
      </c>
      <c r="D10" s="17">
        <v>0.45798848791073299</v>
      </c>
      <c r="E10" s="17">
        <v>0.413418258102067</v>
      </c>
      <c r="F10" s="17"/>
      <c r="G10" s="17">
        <v>0.45732559498310099</v>
      </c>
      <c r="H10" s="17">
        <v>0.40573718206616899</v>
      </c>
      <c r="I10" s="17">
        <v>0.40673046630695198</v>
      </c>
      <c r="J10" s="17">
        <v>0.46390529638656203</v>
      </c>
      <c r="K10" s="17">
        <v>0.50390237149699502</v>
      </c>
      <c r="L10" s="17">
        <v>0.40496444365005502</v>
      </c>
      <c r="M10" s="17"/>
      <c r="N10" s="17">
        <v>0.458391669184602</v>
      </c>
      <c r="O10" s="17">
        <v>0.51335222442304096</v>
      </c>
      <c r="P10" s="17">
        <v>0.42023250094313302</v>
      </c>
      <c r="Q10" s="17">
        <v>0.354489352680526</v>
      </c>
      <c r="R10" s="17"/>
      <c r="S10" s="17">
        <v>0.39107285004917702</v>
      </c>
      <c r="T10" s="17">
        <v>0.56584109067916699</v>
      </c>
      <c r="U10" s="17">
        <v>0.42236321780990899</v>
      </c>
      <c r="V10" s="17">
        <v>0.45516955282524801</v>
      </c>
      <c r="W10" s="17">
        <v>0.52367790341454101</v>
      </c>
      <c r="X10" s="17">
        <v>0.51630941420314402</v>
      </c>
      <c r="Y10" s="17">
        <v>0.35198269276053601</v>
      </c>
      <c r="Z10" s="17">
        <v>0.48271729685929998</v>
      </c>
      <c r="AA10" s="17">
        <v>0.349054518563848</v>
      </c>
      <c r="AB10" s="17">
        <v>0.43750206609403403</v>
      </c>
      <c r="AC10" s="17">
        <v>0.39737629839671601</v>
      </c>
      <c r="AD10" s="17">
        <v>0.18511483152295899</v>
      </c>
      <c r="AE10" s="17"/>
      <c r="AF10" s="17">
        <v>0.44226329987936802</v>
      </c>
      <c r="AG10" s="17">
        <v>0.44464466895189803</v>
      </c>
      <c r="AH10" s="17">
        <v>0.44231951847019901</v>
      </c>
      <c r="AI10" s="17"/>
      <c r="AJ10" s="17">
        <v>0.46263937188235399</v>
      </c>
      <c r="AK10" s="17">
        <v>0.42408608765192801</v>
      </c>
      <c r="AL10" s="17">
        <v>0.446859616470344</v>
      </c>
      <c r="AM10" s="17">
        <v>0.34456835393965102</v>
      </c>
      <c r="AN10" s="17">
        <v>0.48041627068147302</v>
      </c>
      <c r="AO10" s="17"/>
      <c r="AP10" s="17">
        <v>0.41010158294941601</v>
      </c>
      <c r="AQ10" s="17">
        <v>0.47578387572817099</v>
      </c>
      <c r="AR10" s="17">
        <v>0.47197989710517702</v>
      </c>
      <c r="AS10" s="17"/>
      <c r="AT10" s="17">
        <v>0.40067015112585902</v>
      </c>
      <c r="AU10" s="17">
        <v>0.47347850439056599</v>
      </c>
      <c r="AV10" s="17">
        <v>0.50032806693492204</v>
      </c>
      <c r="AW10" s="17">
        <v>0.38251958977484202</v>
      </c>
      <c r="AX10" s="17">
        <v>0.46945103484493</v>
      </c>
      <c r="AY10" s="17">
        <v>0.29850110116755901</v>
      </c>
    </row>
    <row r="11" spans="2:51" ht="43.5" x14ac:dyDescent="0.35">
      <c r="B11" s="18" t="s">
        <v>575</v>
      </c>
      <c r="C11" s="17">
        <v>0.17417479319968801</v>
      </c>
      <c r="D11" s="17">
        <v>0.16001523209597901</v>
      </c>
      <c r="E11" s="17">
        <v>0.18922495567940101</v>
      </c>
      <c r="F11" s="17"/>
      <c r="G11" s="17">
        <v>0.16786469374135199</v>
      </c>
      <c r="H11" s="17">
        <v>0.14426137121896301</v>
      </c>
      <c r="I11" s="17">
        <v>0.14223700257225599</v>
      </c>
      <c r="J11" s="17">
        <v>0.18925534457307899</v>
      </c>
      <c r="K11" s="17">
        <v>0.188819817133314</v>
      </c>
      <c r="L11" s="17">
        <v>0.20365124689071401</v>
      </c>
      <c r="M11" s="17"/>
      <c r="N11" s="17">
        <v>0.138052445810256</v>
      </c>
      <c r="O11" s="17">
        <v>0.16205816019733901</v>
      </c>
      <c r="P11" s="17">
        <v>0.172268314922704</v>
      </c>
      <c r="Q11" s="17">
        <v>0.22794911328498299</v>
      </c>
      <c r="R11" s="17"/>
      <c r="S11" s="17">
        <v>0.247886031550689</v>
      </c>
      <c r="T11" s="17">
        <v>0.14988232826557299</v>
      </c>
      <c r="U11" s="17">
        <v>0.23969064920893299</v>
      </c>
      <c r="V11" s="17">
        <v>0.107065181949133</v>
      </c>
      <c r="W11" s="17">
        <v>0.12921225452136401</v>
      </c>
      <c r="X11" s="17">
        <v>0.12153962348247099</v>
      </c>
      <c r="Y11" s="17">
        <v>0.130426608158206</v>
      </c>
      <c r="Z11" s="17">
        <v>0.15793415840255101</v>
      </c>
      <c r="AA11" s="17">
        <v>0.15108935952307001</v>
      </c>
      <c r="AB11" s="17">
        <v>0.18261724576209001</v>
      </c>
      <c r="AC11" s="17">
        <v>0.19842406029894299</v>
      </c>
      <c r="AD11" s="17">
        <v>0.307559822012207</v>
      </c>
      <c r="AE11" s="17"/>
      <c r="AF11" s="17">
        <v>0.18901946849958101</v>
      </c>
      <c r="AG11" s="17">
        <v>0.16166295243071199</v>
      </c>
      <c r="AH11" s="17">
        <v>0.18851013600497801</v>
      </c>
      <c r="AI11" s="17"/>
      <c r="AJ11" s="17">
        <v>0.191976025406873</v>
      </c>
      <c r="AK11" s="17">
        <v>0.13977821268628601</v>
      </c>
      <c r="AL11" s="17">
        <v>0.12677383201457301</v>
      </c>
      <c r="AM11" s="17">
        <v>0.17498031864130001</v>
      </c>
      <c r="AN11" s="17">
        <v>0.18413444949355201</v>
      </c>
      <c r="AO11" s="17"/>
      <c r="AP11" s="17">
        <v>0.19584784618509399</v>
      </c>
      <c r="AQ11" s="17">
        <v>0.11744918449257</v>
      </c>
      <c r="AR11" s="17">
        <v>6.9304439310208202E-2</v>
      </c>
      <c r="AS11" s="17"/>
      <c r="AT11" s="17">
        <v>0.17947752543722501</v>
      </c>
      <c r="AU11" s="17">
        <v>0.16192586513867099</v>
      </c>
      <c r="AV11" s="17">
        <v>0.185705033685412</v>
      </c>
      <c r="AW11" s="17">
        <v>0.23568942363304399</v>
      </c>
      <c r="AX11" s="17">
        <v>0.13000997443381099</v>
      </c>
      <c r="AY11" s="17">
        <v>0.30369261901553901</v>
      </c>
    </row>
    <row r="12" spans="2:51" ht="58" x14ac:dyDescent="0.35">
      <c r="B12" s="18" t="s">
        <v>576</v>
      </c>
      <c r="C12" s="17">
        <v>2.36474290246469E-2</v>
      </c>
      <c r="D12" s="17">
        <v>2.6960777757859999E-2</v>
      </c>
      <c r="E12" s="17">
        <v>2.0512177824685399E-2</v>
      </c>
      <c r="F12" s="17"/>
      <c r="G12" s="17">
        <v>5.5875077811726299E-2</v>
      </c>
      <c r="H12" s="17">
        <v>3.23059900489579E-2</v>
      </c>
      <c r="I12" s="17">
        <v>2.5971802959857699E-2</v>
      </c>
      <c r="J12" s="17">
        <v>2.6636592110916599E-2</v>
      </c>
      <c r="K12" s="17">
        <v>0</v>
      </c>
      <c r="L12" s="17">
        <v>6.5584960498335102E-3</v>
      </c>
      <c r="M12" s="17"/>
      <c r="N12" s="17">
        <v>6.0261252748589501E-3</v>
      </c>
      <c r="O12" s="17">
        <v>3.1880342731890901E-2</v>
      </c>
      <c r="P12" s="17">
        <v>3.54982878430114E-2</v>
      </c>
      <c r="Q12" s="17">
        <v>2.28612412155914E-2</v>
      </c>
      <c r="R12" s="17"/>
      <c r="S12" s="17">
        <v>2.8793106179262399E-2</v>
      </c>
      <c r="T12" s="17">
        <v>4.6584504913337398E-2</v>
      </c>
      <c r="U12" s="17">
        <v>4.9769319117897198E-2</v>
      </c>
      <c r="V12" s="17">
        <v>0</v>
      </c>
      <c r="W12" s="17">
        <v>0</v>
      </c>
      <c r="X12" s="17">
        <v>2.1386212908901501E-2</v>
      </c>
      <c r="Y12" s="17">
        <v>0</v>
      </c>
      <c r="Z12" s="17">
        <v>0</v>
      </c>
      <c r="AA12" s="17">
        <v>3.0238480214534898E-2</v>
      </c>
      <c r="AB12" s="17">
        <v>0</v>
      </c>
      <c r="AC12" s="17">
        <v>0</v>
      </c>
      <c r="AD12" s="17">
        <v>0.119553994847737</v>
      </c>
      <c r="AE12" s="17"/>
      <c r="AF12" s="17">
        <v>1.6902356579644801E-2</v>
      </c>
      <c r="AG12" s="17">
        <v>1.6628490493955699E-2</v>
      </c>
      <c r="AH12" s="17">
        <v>2.99295279719172E-2</v>
      </c>
      <c r="AI12" s="17"/>
      <c r="AJ12" s="17">
        <v>9.1663188268213298E-3</v>
      </c>
      <c r="AK12" s="17">
        <v>3.4072668600068703E-2</v>
      </c>
      <c r="AL12" s="17">
        <v>1.7919251428184201E-2</v>
      </c>
      <c r="AM12" s="17">
        <v>0.155664016724225</v>
      </c>
      <c r="AN12" s="17">
        <v>1.2468852670250601E-2</v>
      </c>
      <c r="AO12" s="17"/>
      <c r="AP12" s="17">
        <v>1.5585145927744799E-2</v>
      </c>
      <c r="AQ12" s="17">
        <v>1.2819848613431301E-2</v>
      </c>
      <c r="AR12" s="17">
        <v>4.6987324836381399E-2</v>
      </c>
      <c r="AS12" s="17"/>
      <c r="AT12" s="17">
        <v>2.2269392668334099E-2</v>
      </c>
      <c r="AU12" s="17">
        <v>4.2254484843326202E-2</v>
      </c>
      <c r="AV12" s="17">
        <v>0</v>
      </c>
      <c r="AW12" s="17">
        <v>1.90791439506315E-2</v>
      </c>
      <c r="AX12" s="17">
        <v>1.8589676725112001E-2</v>
      </c>
      <c r="AY12" s="17">
        <v>0</v>
      </c>
    </row>
    <row r="13" spans="2:51" ht="43.5" x14ac:dyDescent="0.35">
      <c r="B13" s="18" t="s">
        <v>577</v>
      </c>
      <c r="C13" s="19">
        <v>1.0272792578175901E-2</v>
      </c>
      <c r="D13" s="19">
        <v>9.0394741089991192E-3</v>
      </c>
      <c r="E13" s="19">
        <v>1.15542897230909E-2</v>
      </c>
      <c r="F13" s="19"/>
      <c r="G13" s="19">
        <v>0</v>
      </c>
      <c r="H13" s="19">
        <v>1.08718190606477E-2</v>
      </c>
      <c r="I13" s="19">
        <v>9.5795876479850203E-3</v>
      </c>
      <c r="J13" s="19">
        <v>1.46740918456769E-2</v>
      </c>
      <c r="K13" s="19">
        <v>3.0190123296300799E-2</v>
      </c>
      <c r="L13" s="19">
        <v>0</v>
      </c>
      <c r="M13" s="19"/>
      <c r="N13" s="19">
        <v>1.25737419353113E-2</v>
      </c>
      <c r="O13" s="19">
        <v>1.1885661962419599E-2</v>
      </c>
      <c r="P13" s="19">
        <v>5.2588039606761396E-3</v>
      </c>
      <c r="Q13" s="19">
        <v>1.1131097550703101E-2</v>
      </c>
      <c r="R13" s="19"/>
      <c r="S13" s="19">
        <v>0</v>
      </c>
      <c r="T13" s="19">
        <v>9.0417103307110606E-3</v>
      </c>
      <c r="U13" s="19">
        <v>0</v>
      </c>
      <c r="V13" s="19">
        <v>1.44628784361644E-2</v>
      </c>
      <c r="W13" s="19">
        <v>0</v>
      </c>
      <c r="X13" s="19">
        <v>1.8299851750985301E-2</v>
      </c>
      <c r="Y13" s="19">
        <v>3.8888353805765399E-2</v>
      </c>
      <c r="Z13" s="19">
        <v>3.7566747337812997E-2</v>
      </c>
      <c r="AA13" s="19">
        <v>0</v>
      </c>
      <c r="AB13" s="19">
        <v>1.8749590210436401E-2</v>
      </c>
      <c r="AC13" s="19">
        <v>0</v>
      </c>
      <c r="AD13" s="19">
        <v>0</v>
      </c>
      <c r="AE13" s="19"/>
      <c r="AF13" s="19">
        <v>2.0983001410829299E-2</v>
      </c>
      <c r="AG13" s="19">
        <v>3.87290375170633E-3</v>
      </c>
      <c r="AH13" s="19">
        <v>8.5718076092437499E-3</v>
      </c>
      <c r="AI13" s="19"/>
      <c r="AJ13" s="19">
        <v>1.23844575864476E-2</v>
      </c>
      <c r="AK13" s="19">
        <v>1.7665979023521801E-2</v>
      </c>
      <c r="AL13" s="19">
        <v>0</v>
      </c>
      <c r="AM13" s="19">
        <v>0</v>
      </c>
      <c r="AN13" s="19">
        <v>0</v>
      </c>
      <c r="AO13" s="19"/>
      <c r="AP13" s="19">
        <v>1.69446426780628E-2</v>
      </c>
      <c r="AQ13" s="19">
        <v>1.2436222983060401E-2</v>
      </c>
      <c r="AR13" s="19">
        <v>0</v>
      </c>
      <c r="AS13" s="19"/>
      <c r="AT13" s="19">
        <v>1.9707000477643899E-2</v>
      </c>
      <c r="AU13" s="19">
        <v>0</v>
      </c>
      <c r="AV13" s="19">
        <v>2.1942027735847101E-2</v>
      </c>
      <c r="AW13" s="19">
        <v>1.6356308335546799E-2</v>
      </c>
      <c r="AX13" s="19">
        <v>0</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dimension ref="B2:I18"/>
  <sheetViews>
    <sheetView showGridLines="0" workbookViewId="0">
      <pane xSplit="2" topLeftCell="C1" activePane="topRight" state="frozen"/>
      <selection activeCell="B19" sqref="B19"/>
      <selection pane="topRight" activeCell="F8" sqref="F8"/>
    </sheetView>
  </sheetViews>
  <sheetFormatPr defaultColWidth="10.90625" defaultRowHeight="14.5" x14ac:dyDescent="0.35"/>
  <cols>
    <col min="2" max="2" width="25.7265625" customWidth="1"/>
    <col min="3" max="9" width="20.7265625" customWidth="1"/>
  </cols>
  <sheetData>
    <row r="2" spans="2:9" ht="40" customHeight="1" x14ac:dyDescent="0.35">
      <c r="D2" s="42" t="s">
        <v>578</v>
      </c>
      <c r="E2" s="38"/>
      <c r="F2" s="38"/>
      <c r="G2" s="38"/>
      <c r="H2" s="38"/>
      <c r="I2" s="38"/>
    </row>
    <row r="6" spans="2:9" ht="50" customHeight="1" x14ac:dyDescent="0.35">
      <c r="B6" s="23" t="s">
        <v>14</v>
      </c>
      <c r="C6" s="23" t="s">
        <v>593</v>
      </c>
      <c r="D6" s="23" t="s">
        <v>590</v>
      </c>
      <c r="E6" s="23" t="s">
        <v>568</v>
      </c>
      <c r="F6" s="23" t="s">
        <v>570</v>
      </c>
      <c r="G6" s="23" t="s">
        <v>567</v>
      </c>
      <c r="H6" s="23" t="s">
        <v>571</v>
      </c>
    </row>
    <row r="7" spans="2:9" ht="43.5" x14ac:dyDescent="0.35">
      <c r="B7" s="18" t="s">
        <v>573</v>
      </c>
      <c r="C7" s="17">
        <v>0.28864412141162099</v>
      </c>
      <c r="D7" s="17">
        <v>0.25785244027009702</v>
      </c>
      <c r="E7" s="17">
        <v>6.3323314296320599E-2</v>
      </c>
      <c r="F7" s="17">
        <v>0.21196971558875699</v>
      </c>
      <c r="G7" s="17">
        <v>0.194182166089581</v>
      </c>
      <c r="H7" s="17">
        <v>0.36997695156100302</v>
      </c>
    </row>
    <row r="8" spans="2:9" ht="58" x14ac:dyDescent="0.35">
      <c r="B8" s="18" t="s">
        <v>574</v>
      </c>
      <c r="C8" s="17">
        <v>0.42476336888080002</v>
      </c>
      <c r="D8" s="17">
        <v>0.39708750649135399</v>
      </c>
      <c r="E8" s="17">
        <v>0.24456604613132299</v>
      </c>
      <c r="F8" s="17">
        <v>0.38900597257046299</v>
      </c>
      <c r="G8" s="17">
        <v>0.39826640100674499</v>
      </c>
      <c r="H8" s="17">
        <v>0.43567420673849</v>
      </c>
    </row>
    <row r="9" spans="2:9" ht="43.5" x14ac:dyDescent="0.35">
      <c r="B9" s="18" t="s">
        <v>575</v>
      </c>
      <c r="C9" s="17">
        <v>0.25051617015592198</v>
      </c>
      <c r="D9" s="17">
        <v>0.29322673013686201</v>
      </c>
      <c r="E9" s="17">
        <v>0.57222319175681302</v>
      </c>
      <c r="F9" s="17">
        <v>0.33119959667562998</v>
      </c>
      <c r="G9" s="17">
        <v>0.339448192043321</v>
      </c>
      <c r="H9" s="17">
        <v>0.16052436078080801</v>
      </c>
    </row>
    <row r="10" spans="2:9" ht="58" x14ac:dyDescent="0.35">
      <c r="B10" s="18" t="s">
        <v>576</v>
      </c>
      <c r="C10" s="17">
        <v>2.9976783774005401E-2</v>
      </c>
      <c r="D10" s="17">
        <v>3.5033071405337603E-2</v>
      </c>
      <c r="E10" s="17">
        <v>8.5054493001462006E-2</v>
      </c>
      <c r="F10" s="17">
        <v>4.59537587789366E-2</v>
      </c>
      <c r="G10" s="17">
        <v>5.2465505598224001E-2</v>
      </c>
      <c r="H10" s="17">
        <v>2.4816868899812598E-2</v>
      </c>
    </row>
    <row r="11" spans="2:9" ht="43.5" x14ac:dyDescent="0.35">
      <c r="B11" s="18" t="s">
        <v>577</v>
      </c>
      <c r="C11" s="17">
        <v>6.0995557776511201E-3</v>
      </c>
      <c r="D11" s="17">
        <v>1.6800251696349501E-2</v>
      </c>
      <c r="E11" s="17">
        <v>3.4832954814081003E-2</v>
      </c>
      <c r="F11" s="17">
        <v>2.1870956386212798E-2</v>
      </c>
      <c r="G11" s="17">
        <v>1.5637735262128999E-2</v>
      </c>
      <c r="H11" s="17">
        <v>9.0076120198864795E-3</v>
      </c>
    </row>
    <row r="12" spans="2:9" x14ac:dyDescent="0.35">
      <c r="B12" s="16" t="s">
        <v>156</v>
      </c>
      <c r="C12" s="16"/>
      <c r="D12" s="16"/>
      <c r="E12" s="16"/>
      <c r="F12" s="16"/>
      <c r="G12" s="16"/>
      <c r="H12" s="16"/>
    </row>
    <row r="13" spans="2:9" x14ac:dyDescent="0.35">
      <c r="B13" t="s">
        <v>77</v>
      </c>
    </row>
    <row r="14" spans="2:9" x14ac:dyDescent="0.35">
      <c r="B14" t="s">
        <v>78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dimension ref="B2:AY18"/>
  <sheetViews>
    <sheetView showGridLines="0" workbookViewId="0">
      <pane xSplit="2" topLeftCell="C1" activePane="topRight" state="frozen"/>
      <selection activeCell="B19" sqref="B19"/>
      <selection pane="topRight" activeCell="J10" sqref="J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594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319</v>
      </c>
      <c r="E7" s="10">
        <v>361</v>
      </c>
      <c r="F7" s="10"/>
      <c r="G7" s="10">
        <v>102</v>
      </c>
      <c r="H7" s="10">
        <v>107</v>
      </c>
      <c r="I7" s="10">
        <v>119</v>
      </c>
      <c r="J7" s="10">
        <v>108</v>
      </c>
      <c r="K7" s="10">
        <v>90</v>
      </c>
      <c r="L7" s="10">
        <v>156</v>
      </c>
      <c r="M7" s="10"/>
      <c r="N7" s="10">
        <v>166</v>
      </c>
      <c r="O7" s="10">
        <v>181</v>
      </c>
      <c r="P7" s="10">
        <v>154</v>
      </c>
      <c r="Q7" s="10">
        <v>179</v>
      </c>
      <c r="R7" s="10"/>
      <c r="S7" s="10">
        <v>82</v>
      </c>
      <c r="T7" s="10">
        <v>94</v>
      </c>
      <c r="U7" s="10">
        <v>64</v>
      </c>
      <c r="V7" s="10">
        <v>58</v>
      </c>
      <c r="W7" s="10">
        <v>49</v>
      </c>
      <c r="X7" s="10">
        <v>70</v>
      </c>
      <c r="Y7" s="10">
        <v>66</v>
      </c>
      <c r="Z7" s="10">
        <v>27</v>
      </c>
      <c r="AA7" s="10">
        <v>68</v>
      </c>
      <c r="AB7" s="10">
        <v>58</v>
      </c>
      <c r="AC7" s="10">
        <v>31</v>
      </c>
      <c r="AD7" s="10">
        <v>15</v>
      </c>
      <c r="AE7" s="10"/>
      <c r="AF7" s="10">
        <v>247</v>
      </c>
      <c r="AG7" s="10">
        <v>250</v>
      </c>
      <c r="AH7" s="10">
        <v>115</v>
      </c>
      <c r="AI7" s="10"/>
      <c r="AJ7" s="10">
        <v>235</v>
      </c>
      <c r="AK7" s="10">
        <v>201</v>
      </c>
      <c r="AL7" s="10">
        <v>38</v>
      </c>
      <c r="AM7" s="10">
        <v>7</v>
      </c>
      <c r="AN7" s="10">
        <v>94</v>
      </c>
      <c r="AO7" s="10"/>
      <c r="AP7" s="10">
        <v>129</v>
      </c>
      <c r="AQ7" s="10">
        <v>258</v>
      </c>
      <c r="AR7" s="10">
        <v>51</v>
      </c>
      <c r="AS7" s="10"/>
      <c r="AT7" s="10">
        <v>246</v>
      </c>
      <c r="AU7" s="10">
        <v>156</v>
      </c>
      <c r="AV7" s="10">
        <v>41</v>
      </c>
      <c r="AW7" s="10">
        <v>67</v>
      </c>
      <c r="AX7" s="10">
        <v>140</v>
      </c>
      <c r="AY7" s="10">
        <v>25</v>
      </c>
    </row>
    <row r="8" spans="2:51" ht="30" customHeight="1" x14ac:dyDescent="0.35">
      <c r="B8" s="11" t="s">
        <v>19</v>
      </c>
      <c r="C8" s="11">
        <v>681</v>
      </c>
      <c r="D8" s="11">
        <v>330</v>
      </c>
      <c r="E8" s="11">
        <v>348</v>
      </c>
      <c r="F8" s="11"/>
      <c r="G8" s="11">
        <v>104</v>
      </c>
      <c r="H8" s="11">
        <v>119</v>
      </c>
      <c r="I8" s="11">
        <v>122</v>
      </c>
      <c r="J8" s="11">
        <v>103</v>
      </c>
      <c r="K8" s="11">
        <v>84</v>
      </c>
      <c r="L8" s="11">
        <v>148</v>
      </c>
      <c r="M8" s="11"/>
      <c r="N8" s="11">
        <v>176</v>
      </c>
      <c r="O8" s="11">
        <v>176</v>
      </c>
      <c r="P8" s="11">
        <v>151</v>
      </c>
      <c r="Q8" s="11">
        <v>175</v>
      </c>
      <c r="R8" s="11"/>
      <c r="S8" s="11">
        <v>81</v>
      </c>
      <c r="T8" s="11">
        <v>91</v>
      </c>
      <c r="U8" s="11">
        <v>64</v>
      </c>
      <c r="V8" s="11">
        <v>55</v>
      </c>
      <c r="W8" s="11">
        <v>49</v>
      </c>
      <c r="X8" s="11">
        <v>72</v>
      </c>
      <c r="Y8" s="11">
        <v>62</v>
      </c>
      <c r="Z8" s="11">
        <v>26</v>
      </c>
      <c r="AA8" s="11">
        <v>64</v>
      </c>
      <c r="AB8" s="11">
        <v>67</v>
      </c>
      <c r="AC8" s="11">
        <v>31</v>
      </c>
      <c r="AD8" s="11">
        <v>18</v>
      </c>
      <c r="AE8" s="11"/>
      <c r="AF8" s="11">
        <v>239</v>
      </c>
      <c r="AG8" s="11">
        <v>254</v>
      </c>
      <c r="AH8" s="11">
        <v>116</v>
      </c>
      <c r="AI8" s="11"/>
      <c r="AJ8" s="11">
        <v>230</v>
      </c>
      <c r="AK8" s="11">
        <v>200</v>
      </c>
      <c r="AL8" s="11">
        <v>38</v>
      </c>
      <c r="AM8" s="11">
        <v>7</v>
      </c>
      <c r="AN8" s="11">
        <v>94</v>
      </c>
      <c r="AO8" s="11"/>
      <c r="AP8" s="11">
        <v>127</v>
      </c>
      <c r="AQ8" s="11">
        <v>259</v>
      </c>
      <c r="AR8" s="11">
        <v>51</v>
      </c>
      <c r="AS8" s="11"/>
      <c r="AT8" s="11">
        <v>239</v>
      </c>
      <c r="AU8" s="11">
        <v>160</v>
      </c>
      <c r="AV8" s="11">
        <v>40</v>
      </c>
      <c r="AW8" s="11">
        <v>67</v>
      </c>
      <c r="AX8" s="11">
        <v>143</v>
      </c>
      <c r="AY8" s="11">
        <v>25</v>
      </c>
    </row>
    <row r="9" spans="2:51" ht="43.5" x14ac:dyDescent="0.35">
      <c r="B9" s="18" t="s">
        <v>573</v>
      </c>
      <c r="C9" s="17">
        <v>0.28864412141162099</v>
      </c>
      <c r="D9" s="17">
        <v>0.26890464763866101</v>
      </c>
      <c r="E9" s="17">
        <v>0.30637019048455799</v>
      </c>
      <c r="F9" s="17"/>
      <c r="G9" s="17">
        <v>0.333515700616005</v>
      </c>
      <c r="H9" s="17">
        <v>0.34084875765397898</v>
      </c>
      <c r="I9" s="17">
        <v>0.27823847740924201</v>
      </c>
      <c r="J9" s="17">
        <v>0.28972064189789598</v>
      </c>
      <c r="K9" s="17">
        <v>0.255927822181793</v>
      </c>
      <c r="L9" s="17">
        <v>0.24181615940332801</v>
      </c>
      <c r="M9" s="17"/>
      <c r="N9" s="17">
        <v>0.28349709985650101</v>
      </c>
      <c r="O9" s="17">
        <v>0.280777294808435</v>
      </c>
      <c r="P9" s="17">
        <v>0.28411404164458298</v>
      </c>
      <c r="Q9" s="17">
        <v>0.30321711795574002</v>
      </c>
      <c r="R9" s="17"/>
      <c r="S9" s="17">
        <v>0.38444027291855598</v>
      </c>
      <c r="T9" s="17">
        <v>0.25835917584325702</v>
      </c>
      <c r="U9" s="17">
        <v>0.18276010397716999</v>
      </c>
      <c r="V9" s="17">
        <v>0.17118294734415099</v>
      </c>
      <c r="W9" s="17">
        <v>0.377237766642749</v>
      </c>
      <c r="X9" s="17">
        <v>0.330938594165953</v>
      </c>
      <c r="Y9" s="17">
        <v>0.21599829253460601</v>
      </c>
      <c r="Z9" s="17">
        <v>0.37256781169398401</v>
      </c>
      <c r="AA9" s="17">
        <v>0.35700727244680602</v>
      </c>
      <c r="AB9" s="17">
        <v>0.29567213653160301</v>
      </c>
      <c r="AC9" s="17">
        <v>0.25349949694374302</v>
      </c>
      <c r="AD9" s="17">
        <v>0.26302056098846199</v>
      </c>
      <c r="AE9" s="17"/>
      <c r="AF9" s="17">
        <v>0.245728085286985</v>
      </c>
      <c r="AG9" s="17">
        <v>0.29465590177198198</v>
      </c>
      <c r="AH9" s="17">
        <v>0.36521320924839801</v>
      </c>
      <c r="AI9" s="17"/>
      <c r="AJ9" s="17">
        <v>0.219927289068473</v>
      </c>
      <c r="AK9" s="17">
        <v>0.312721695305613</v>
      </c>
      <c r="AL9" s="17">
        <v>0.203325176769142</v>
      </c>
      <c r="AM9" s="17">
        <v>0.26162791049697298</v>
      </c>
      <c r="AN9" s="17">
        <v>0.36024240620349002</v>
      </c>
      <c r="AO9" s="17"/>
      <c r="AP9" s="17">
        <v>0.19962888153191599</v>
      </c>
      <c r="AQ9" s="17">
        <v>0.35255594934546097</v>
      </c>
      <c r="AR9" s="17">
        <v>0.33760989230683203</v>
      </c>
      <c r="AS9" s="17"/>
      <c r="AT9" s="17">
        <v>0.237690694863708</v>
      </c>
      <c r="AU9" s="17">
        <v>0.21389840089849299</v>
      </c>
      <c r="AV9" s="17">
        <v>0.44055221792766103</v>
      </c>
      <c r="AW9" s="17">
        <v>0.36458814779698501</v>
      </c>
      <c r="AX9" s="17">
        <v>0.36484317953227402</v>
      </c>
      <c r="AY9" s="17">
        <v>0.29907473284734298</v>
      </c>
    </row>
    <row r="10" spans="2:51" ht="58" x14ac:dyDescent="0.35">
      <c r="B10" s="18" t="s">
        <v>574</v>
      </c>
      <c r="C10" s="17">
        <v>0.42476336888080002</v>
      </c>
      <c r="D10" s="17">
        <v>0.42550967654032101</v>
      </c>
      <c r="E10" s="17">
        <v>0.42343649870188599</v>
      </c>
      <c r="F10" s="17"/>
      <c r="G10" s="17">
        <v>0.414013804089082</v>
      </c>
      <c r="H10" s="17">
        <v>0.354527038594532</v>
      </c>
      <c r="I10" s="17">
        <v>0.43144315013821699</v>
      </c>
      <c r="J10" s="17">
        <v>0.38095409052549001</v>
      </c>
      <c r="K10" s="17">
        <v>0.476901467293672</v>
      </c>
      <c r="L10" s="17">
        <v>0.48395982645286501</v>
      </c>
      <c r="M10" s="17"/>
      <c r="N10" s="17">
        <v>0.45245083398000502</v>
      </c>
      <c r="O10" s="17">
        <v>0.40623193491399801</v>
      </c>
      <c r="P10" s="17">
        <v>0.403482672384952</v>
      </c>
      <c r="Q10" s="17">
        <v>0.43273610735402002</v>
      </c>
      <c r="R10" s="17"/>
      <c r="S10" s="17">
        <v>0.36702264253746197</v>
      </c>
      <c r="T10" s="17">
        <v>0.460051720829875</v>
      </c>
      <c r="U10" s="17">
        <v>0.45826039854118</v>
      </c>
      <c r="V10" s="17">
        <v>0.42504992212068499</v>
      </c>
      <c r="W10" s="17">
        <v>0.36553982822333497</v>
      </c>
      <c r="X10" s="17">
        <v>0.42418493045162498</v>
      </c>
      <c r="Y10" s="17">
        <v>0.43304379568364598</v>
      </c>
      <c r="Z10" s="17">
        <v>0.48306520212191201</v>
      </c>
      <c r="AA10" s="17">
        <v>0.37558937902106498</v>
      </c>
      <c r="AB10" s="17">
        <v>0.44780865940643</v>
      </c>
      <c r="AC10" s="17">
        <v>0.50523048453931096</v>
      </c>
      <c r="AD10" s="17">
        <v>0.38862211241293299</v>
      </c>
      <c r="AE10" s="17"/>
      <c r="AF10" s="17">
        <v>0.437697487602691</v>
      </c>
      <c r="AG10" s="17">
        <v>0.41804929593503998</v>
      </c>
      <c r="AH10" s="17">
        <v>0.37272056629866002</v>
      </c>
      <c r="AI10" s="17"/>
      <c r="AJ10" s="17">
        <v>0.470144130529279</v>
      </c>
      <c r="AK10" s="17">
        <v>0.37004984563147297</v>
      </c>
      <c r="AL10" s="17">
        <v>0.43405269115953099</v>
      </c>
      <c r="AM10" s="17">
        <v>0.26133448195544401</v>
      </c>
      <c r="AN10" s="17">
        <v>0.39564115413626899</v>
      </c>
      <c r="AO10" s="17"/>
      <c r="AP10" s="17">
        <v>0.49932849088949999</v>
      </c>
      <c r="AQ10" s="17">
        <v>0.37684694887647302</v>
      </c>
      <c r="AR10" s="17">
        <v>0.48825574267713701</v>
      </c>
      <c r="AS10" s="17"/>
      <c r="AT10" s="17">
        <v>0.46118395108308702</v>
      </c>
      <c r="AU10" s="17">
        <v>0.46829517182334202</v>
      </c>
      <c r="AV10" s="17">
        <v>0.14929015113885399</v>
      </c>
      <c r="AW10" s="17">
        <v>0.41152917002544298</v>
      </c>
      <c r="AX10" s="17">
        <v>0.41080964947601001</v>
      </c>
      <c r="AY10" s="17">
        <v>0.38586519135312403</v>
      </c>
    </row>
    <row r="11" spans="2:51" ht="43.5" x14ac:dyDescent="0.35">
      <c r="B11" s="18" t="s">
        <v>575</v>
      </c>
      <c r="C11" s="17">
        <v>0.25051617015592198</v>
      </c>
      <c r="D11" s="17">
        <v>0.25086411628493799</v>
      </c>
      <c r="E11" s="17">
        <v>0.25159058816971402</v>
      </c>
      <c r="F11" s="17"/>
      <c r="G11" s="17">
        <v>0.22207689128261199</v>
      </c>
      <c r="H11" s="17">
        <v>0.25456839241681001</v>
      </c>
      <c r="I11" s="17">
        <v>0.26558013167066002</v>
      </c>
      <c r="J11" s="17">
        <v>0.27417137136195802</v>
      </c>
      <c r="K11" s="17">
        <v>0.24522841123859301</v>
      </c>
      <c r="L11" s="17">
        <v>0.24129009637408</v>
      </c>
      <c r="M11" s="17"/>
      <c r="N11" s="17">
        <v>0.23552896543490001</v>
      </c>
      <c r="O11" s="17">
        <v>0.28180790665859701</v>
      </c>
      <c r="P11" s="17">
        <v>0.26636729460273101</v>
      </c>
      <c r="Q11" s="17">
        <v>0.223609899911724</v>
      </c>
      <c r="R11" s="17"/>
      <c r="S11" s="17">
        <v>0.22440601152372799</v>
      </c>
      <c r="T11" s="17">
        <v>0.22987872844299201</v>
      </c>
      <c r="U11" s="17">
        <v>0.32750838866093401</v>
      </c>
      <c r="V11" s="17">
        <v>0.36412532550569299</v>
      </c>
      <c r="W11" s="17">
        <v>0.20709292510597699</v>
      </c>
      <c r="X11" s="17">
        <v>0.196771388656657</v>
      </c>
      <c r="Y11" s="17">
        <v>0.35095791178174801</v>
      </c>
      <c r="Z11" s="17">
        <v>0.108183114931672</v>
      </c>
      <c r="AA11" s="17">
        <v>0.21084960524278801</v>
      </c>
      <c r="AB11" s="17">
        <v>0.20828668990715199</v>
      </c>
      <c r="AC11" s="17">
        <v>0.24127001851694499</v>
      </c>
      <c r="AD11" s="17">
        <v>0.34835732659860502</v>
      </c>
      <c r="AE11" s="17"/>
      <c r="AF11" s="17">
        <v>0.283891443096003</v>
      </c>
      <c r="AG11" s="17">
        <v>0.240424383529002</v>
      </c>
      <c r="AH11" s="17">
        <v>0.22031601034290599</v>
      </c>
      <c r="AI11" s="17"/>
      <c r="AJ11" s="17">
        <v>0.26104303095696202</v>
      </c>
      <c r="AK11" s="17">
        <v>0.2802078320127</v>
      </c>
      <c r="AL11" s="17">
        <v>0.33604037970863299</v>
      </c>
      <c r="AM11" s="17">
        <v>0.47703760754758401</v>
      </c>
      <c r="AN11" s="17">
        <v>0.213964321868058</v>
      </c>
      <c r="AO11" s="17"/>
      <c r="AP11" s="17">
        <v>0.25089001607218703</v>
      </c>
      <c r="AQ11" s="17">
        <v>0.24209251511508301</v>
      </c>
      <c r="AR11" s="17">
        <v>0.154086501223127</v>
      </c>
      <c r="AS11" s="17"/>
      <c r="AT11" s="17">
        <v>0.26908153039730098</v>
      </c>
      <c r="AU11" s="17">
        <v>0.27952410895973601</v>
      </c>
      <c r="AV11" s="17">
        <v>0.35669955349672899</v>
      </c>
      <c r="AW11" s="17">
        <v>0.15779731226975999</v>
      </c>
      <c r="AX11" s="17">
        <v>0.20076980811971301</v>
      </c>
      <c r="AY11" s="17">
        <v>0.281470962894174</v>
      </c>
    </row>
    <row r="12" spans="2:51" ht="58" x14ac:dyDescent="0.35">
      <c r="B12" s="18" t="s">
        <v>576</v>
      </c>
      <c r="C12" s="17">
        <v>2.9976783774005401E-2</v>
      </c>
      <c r="D12" s="17">
        <v>4.51034738401873E-2</v>
      </c>
      <c r="E12" s="17">
        <v>1.5804575074263E-2</v>
      </c>
      <c r="F12" s="17"/>
      <c r="G12" s="17">
        <v>3.0393604012300301E-2</v>
      </c>
      <c r="H12" s="17">
        <v>5.00558113346792E-2</v>
      </c>
      <c r="I12" s="17">
        <v>1.5924207553497102E-2</v>
      </c>
      <c r="J12" s="17">
        <v>4.5704250425852203E-2</v>
      </c>
      <c r="K12" s="17">
        <v>2.1942299285941699E-2</v>
      </c>
      <c r="L12" s="17">
        <v>1.87719436798739E-2</v>
      </c>
      <c r="M12" s="17"/>
      <c r="N12" s="17">
        <v>2.1781250229018799E-2</v>
      </c>
      <c r="O12" s="17">
        <v>3.11828636189703E-2</v>
      </c>
      <c r="P12" s="17">
        <v>3.2891231248783397E-2</v>
      </c>
      <c r="Q12" s="17">
        <v>3.4871626247281198E-2</v>
      </c>
      <c r="R12" s="17"/>
      <c r="S12" s="17">
        <v>2.4131073020253701E-2</v>
      </c>
      <c r="T12" s="17">
        <v>4.1686623800046202E-2</v>
      </c>
      <c r="U12" s="17">
        <v>1.47581701247721E-2</v>
      </c>
      <c r="V12" s="17">
        <v>3.96418050294709E-2</v>
      </c>
      <c r="W12" s="17">
        <v>5.0129480027938302E-2</v>
      </c>
      <c r="X12" s="17">
        <v>3.4556312246361999E-2</v>
      </c>
      <c r="Y12" s="17">
        <v>0</v>
      </c>
      <c r="Z12" s="17">
        <v>3.6183871252432602E-2</v>
      </c>
      <c r="AA12" s="17">
        <v>5.6553743289341499E-2</v>
      </c>
      <c r="AB12" s="17">
        <v>3.0397301277696701E-2</v>
      </c>
      <c r="AC12" s="17">
        <v>0</v>
      </c>
      <c r="AD12" s="17">
        <v>0</v>
      </c>
      <c r="AE12" s="17"/>
      <c r="AF12" s="17">
        <v>1.5319226359296599E-2</v>
      </c>
      <c r="AG12" s="17">
        <v>4.6870418763976601E-2</v>
      </c>
      <c r="AH12" s="17">
        <v>4.1750214110036502E-2</v>
      </c>
      <c r="AI12" s="17"/>
      <c r="AJ12" s="17">
        <v>3.50750535969181E-2</v>
      </c>
      <c r="AK12" s="17">
        <v>3.7020627050213799E-2</v>
      </c>
      <c r="AL12" s="17">
        <v>2.6581752362693899E-2</v>
      </c>
      <c r="AM12" s="17">
        <v>0</v>
      </c>
      <c r="AN12" s="17">
        <v>3.0152117792182499E-2</v>
      </c>
      <c r="AO12" s="17"/>
      <c r="AP12" s="17">
        <v>3.3599187051702499E-2</v>
      </c>
      <c r="AQ12" s="17">
        <v>2.8504586662983701E-2</v>
      </c>
      <c r="AR12" s="17">
        <v>2.00478637929037E-2</v>
      </c>
      <c r="AS12" s="17"/>
      <c r="AT12" s="17">
        <v>2.7069889525123899E-2</v>
      </c>
      <c r="AU12" s="17">
        <v>3.21906138793508E-2</v>
      </c>
      <c r="AV12" s="17">
        <v>5.3458077436755798E-2</v>
      </c>
      <c r="AW12" s="17">
        <v>3.6467414570480403E-2</v>
      </c>
      <c r="AX12" s="17">
        <v>2.35773628720027E-2</v>
      </c>
      <c r="AY12" s="17">
        <v>3.35891129053583E-2</v>
      </c>
    </row>
    <row r="13" spans="2:51" ht="43.5" x14ac:dyDescent="0.35">
      <c r="B13" s="18" t="s">
        <v>577</v>
      </c>
      <c r="C13" s="19">
        <v>6.0995557776511201E-3</v>
      </c>
      <c r="D13" s="19">
        <v>9.6180856958927897E-3</v>
      </c>
      <c r="E13" s="19">
        <v>2.7981475695786E-3</v>
      </c>
      <c r="F13" s="19"/>
      <c r="G13" s="19">
        <v>0</v>
      </c>
      <c r="H13" s="19">
        <v>0</v>
      </c>
      <c r="I13" s="19">
        <v>8.8140332283844491E-3</v>
      </c>
      <c r="J13" s="19">
        <v>9.4496457888031092E-3</v>
      </c>
      <c r="K13" s="19">
        <v>0</v>
      </c>
      <c r="L13" s="19">
        <v>1.4161974089853001E-2</v>
      </c>
      <c r="M13" s="19"/>
      <c r="N13" s="19">
        <v>6.7418504995757902E-3</v>
      </c>
      <c r="O13" s="19">
        <v>0</v>
      </c>
      <c r="P13" s="19">
        <v>1.31447601189501E-2</v>
      </c>
      <c r="Q13" s="19">
        <v>5.5652485312339102E-3</v>
      </c>
      <c r="R13" s="19"/>
      <c r="S13" s="19">
        <v>0</v>
      </c>
      <c r="T13" s="19">
        <v>1.00237510838292E-2</v>
      </c>
      <c r="U13" s="19">
        <v>1.6712938695943699E-2</v>
      </c>
      <c r="V13" s="19">
        <v>0</v>
      </c>
      <c r="W13" s="19">
        <v>0</v>
      </c>
      <c r="X13" s="19">
        <v>1.3548774479404099E-2</v>
      </c>
      <c r="Y13" s="19">
        <v>0</v>
      </c>
      <c r="Z13" s="19">
        <v>0</v>
      </c>
      <c r="AA13" s="19">
        <v>0</v>
      </c>
      <c r="AB13" s="19">
        <v>1.78352128771192E-2</v>
      </c>
      <c r="AC13" s="19">
        <v>0</v>
      </c>
      <c r="AD13" s="19">
        <v>0</v>
      </c>
      <c r="AE13" s="19"/>
      <c r="AF13" s="19">
        <v>1.7363757655024299E-2</v>
      </c>
      <c r="AG13" s="19">
        <v>0</v>
      </c>
      <c r="AH13" s="19">
        <v>0</v>
      </c>
      <c r="AI13" s="19"/>
      <c r="AJ13" s="19">
        <v>1.3810495848367899E-2</v>
      </c>
      <c r="AK13" s="19">
        <v>0</v>
      </c>
      <c r="AL13" s="19">
        <v>0</v>
      </c>
      <c r="AM13" s="19">
        <v>0</v>
      </c>
      <c r="AN13" s="19">
        <v>0</v>
      </c>
      <c r="AO13" s="19"/>
      <c r="AP13" s="19">
        <v>1.6553424454693998E-2</v>
      </c>
      <c r="AQ13" s="19">
        <v>0</v>
      </c>
      <c r="AR13" s="19">
        <v>0</v>
      </c>
      <c r="AS13" s="19"/>
      <c r="AT13" s="19">
        <v>4.97393413078062E-3</v>
      </c>
      <c r="AU13" s="19">
        <v>6.0917044390786899E-3</v>
      </c>
      <c r="AV13" s="19">
        <v>0</v>
      </c>
      <c r="AW13" s="19">
        <v>2.9617955337331699E-2</v>
      </c>
      <c r="AX13" s="19">
        <v>0</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dimension ref="B2:AY18"/>
  <sheetViews>
    <sheetView showGridLines="0" workbookViewId="0">
      <pane xSplit="2" topLeftCell="C1" activePane="topRight" state="frozen"/>
      <selection activeCell="B19" sqref="B19"/>
      <selection pane="topRight" activeCell="I7" sqref="I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592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319</v>
      </c>
      <c r="E7" s="10">
        <v>361</v>
      </c>
      <c r="F7" s="10"/>
      <c r="G7" s="10">
        <v>102</v>
      </c>
      <c r="H7" s="10">
        <v>107</v>
      </c>
      <c r="I7" s="10">
        <v>119</v>
      </c>
      <c r="J7" s="10">
        <v>108</v>
      </c>
      <c r="K7" s="10">
        <v>90</v>
      </c>
      <c r="L7" s="10">
        <v>156</v>
      </c>
      <c r="M7" s="10"/>
      <c r="N7" s="10">
        <v>166</v>
      </c>
      <c r="O7" s="10">
        <v>181</v>
      </c>
      <c r="P7" s="10">
        <v>154</v>
      </c>
      <c r="Q7" s="10">
        <v>179</v>
      </c>
      <c r="R7" s="10"/>
      <c r="S7" s="10">
        <v>82</v>
      </c>
      <c r="T7" s="10">
        <v>94</v>
      </c>
      <c r="U7" s="10">
        <v>64</v>
      </c>
      <c r="V7" s="10">
        <v>58</v>
      </c>
      <c r="W7" s="10">
        <v>49</v>
      </c>
      <c r="X7" s="10">
        <v>70</v>
      </c>
      <c r="Y7" s="10">
        <v>66</v>
      </c>
      <c r="Z7" s="10">
        <v>27</v>
      </c>
      <c r="AA7" s="10">
        <v>68</v>
      </c>
      <c r="AB7" s="10">
        <v>58</v>
      </c>
      <c r="AC7" s="10">
        <v>31</v>
      </c>
      <c r="AD7" s="10">
        <v>15</v>
      </c>
      <c r="AE7" s="10"/>
      <c r="AF7" s="10">
        <v>247</v>
      </c>
      <c r="AG7" s="10">
        <v>250</v>
      </c>
      <c r="AH7" s="10">
        <v>115</v>
      </c>
      <c r="AI7" s="10"/>
      <c r="AJ7" s="10">
        <v>235</v>
      </c>
      <c r="AK7" s="10">
        <v>201</v>
      </c>
      <c r="AL7" s="10">
        <v>38</v>
      </c>
      <c r="AM7" s="10">
        <v>7</v>
      </c>
      <c r="AN7" s="10">
        <v>94</v>
      </c>
      <c r="AO7" s="10"/>
      <c r="AP7" s="10">
        <v>129</v>
      </c>
      <c r="AQ7" s="10">
        <v>258</v>
      </c>
      <c r="AR7" s="10">
        <v>51</v>
      </c>
      <c r="AS7" s="10"/>
      <c r="AT7" s="10">
        <v>246</v>
      </c>
      <c r="AU7" s="10">
        <v>156</v>
      </c>
      <c r="AV7" s="10">
        <v>41</v>
      </c>
      <c r="AW7" s="10">
        <v>67</v>
      </c>
      <c r="AX7" s="10">
        <v>140</v>
      </c>
      <c r="AY7" s="10">
        <v>25</v>
      </c>
    </row>
    <row r="8" spans="2:51" ht="30" customHeight="1" x14ac:dyDescent="0.35">
      <c r="B8" s="11" t="s">
        <v>19</v>
      </c>
      <c r="C8" s="11">
        <v>681</v>
      </c>
      <c r="D8" s="11">
        <v>330</v>
      </c>
      <c r="E8" s="11">
        <v>348</v>
      </c>
      <c r="F8" s="11"/>
      <c r="G8" s="11">
        <v>104</v>
      </c>
      <c r="H8" s="11">
        <v>119</v>
      </c>
      <c r="I8" s="11">
        <v>122</v>
      </c>
      <c r="J8" s="11">
        <v>103</v>
      </c>
      <c r="K8" s="11">
        <v>84</v>
      </c>
      <c r="L8" s="11">
        <v>148</v>
      </c>
      <c r="M8" s="11"/>
      <c r="N8" s="11">
        <v>176</v>
      </c>
      <c r="O8" s="11">
        <v>176</v>
      </c>
      <c r="P8" s="11">
        <v>151</v>
      </c>
      <c r="Q8" s="11">
        <v>175</v>
      </c>
      <c r="R8" s="11"/>
      <c r="S8" s="11">
        <v>81</v>
      </c>
      <c r="T8" s="11">
        <v>91</v>
      </c>
      <c r="U8" s="11">
        <v>64</v>
      </c>
      <c r="V8" s="11">
        <v>55</v>
      </c>
      <c r="W8" s="11">
        <v>49</v>
      </c>
      <c r="X8" s="11">
        <v>72</v>
      </c>
      <c r="Y8" s="11">
        <v>62</v>
      </c>
      <c r="Z8" s="11">
        <v>26</v>
      </c>
      <c r="AA8" s="11">
        <v>64</v>
      </c>
      <c r="AB8" s="11">
        <v>67</v>
      </c>
      <c r="AC8" s="11">
        <v>31</v>
      </c>
      <c r="AD8" s="11">
        <v>18</v>
      </c>
      <c r="AE8" s="11"/>
      <c r="AF8" s="11">
        <v>239</v>
      </c>
      <c r="AG8" s="11">
        <v>254</v>
      </c>
      <c r="AH8" s="11">
        <v>116</v>
      </c>
      <c r="AI8" s="11"/>
      <c r="AJ8" s="11">
        <v>230</v>
      </c>
      <c r="AK8" s="11">
        <v>200</v>
      </c>
      <c r="AL8" s="11">
        <v>38</v>
      </c>
      <c r="AM8" s="11">
        <v>7</v>
      </c>
      <c r="AN8" s="11">
        <v>94</v>
      </c>
      <c r="AO8" s="11"/>
      <c r="AP8" s="11">
        <v>127</v>
      </c>
      <c r="AQ8" s="11">
        <v>259</v>
      </c>
      <c r="AR8" s="11">
        <v>51</v>
      </c>
      <c r="AS8" s="11"/>
      <c r="AT8" s="11">
        <v>239</v>
      </c>
      <c r="AU8" s="11">
        <v>160</v>
      </c>
      <c r="AV8" s="11">
        <v>40</v>
      </c>
      <c r="AW8" s="11">
        <v>67</v>
      </c>
      <c r="AX8" s="11">
        <v>143</v>
      </c>
      <c r="AY8" s="11">
        <v>25</v>
      </c>
    </row>
    <row r="9" spans="2:51" ht="43.5" x14ac:dyDescent="0.35">
      <c r="B9" s="18" t="s">
        <v>573</v>
      </c>
      <c r="C9" s="17">
        <v>0.25785244027009702</v>
      </c>
      <c r="D9" s="17">
        <v>0.27255361452794002</v>
      </c>
      <c r="E9" s="17">
        <v>0.242755848047774</v>
      </c>
      <c r="F9" s="17"/>
      <c r="G9" s="17">
        <v>0.28082827605694899</v>
      </c>
      <c r="H9" s="17">
        <v>0.25596137468433799</v>
      </c>
      <c r="I9" s="17">
        <v>0.299891189170223</v>
      </c>
      <c r="J9" s="17">
        <v>0.36044870286141101</v>
      </c>
      <c r="K9" s="17">
        <v>0.15201194100794599</v>
      </c>
      <c r="L9" s="17">
        <v>0.19753910868239499</v>
      </c>
      <c r="M9" s="17"/>
      <c r="N9" s="17">
        <v>0.33705221158968701</v>
      </c>
      <c r="O9" s="17">
        <v>0.25789275440104398</v>
      </c>
      <c r="P9" s="17">
        <v>0.23612223800692</v>
      </c>
      <c r="Q9" s="17">
        <v>0.19402991104235501</v>
      </c>
      <c r="R9" s="17"/>
      <c r="S9" s="17">
        <v>0.32378026741306098</v>
      </c>
      <c r="T9" s="17">
        <v>0.22494846579921399</v>
      </c>
      <c r="U9" s="17">
        <v>0.27093606400775999</v>
      </c>
      <c r="V9" s="17">
        <v>0.25608717774112399</v>
      </c>
      <c r="W9" s="17">
        <v>0.24852617549637401</v>
      </c>
      <c r="X9" s="17">
        <v>0.20170706288639101</v>
      </c>
      <c r="Y9" s="17">
        <v>0.217110143071958</v>
      </c>
      <c r="Z9" s="17">
        <v>0.22953553846147701</v>
      </c>
      <c r="AA9" s="17">
        <v>0.30321535407572903</v>
      </c>
      <c r="AB9" s="17">
        <v>0.32881507782879799</v>
      </c>
      <c r="AC9" s="17">
        <v>0.154413162966996</v>
      </c>
      <c r="AD9" s="17">
        <v>0.26966413112095799</v>
      </c>
      <c r="AE9" s="17"/>
      <c r="AF9" s="17">
        <v>0.187221587035863</v>
      </c>
      <c r="AG9" s="17">
        <v>0.30070411064786601</v>
      </c>
      <c r="AH9" s="17">
        <v>0.28934790145012002</v>
      </c>
      <c r="AI9" s="17"/>
      <c r="AJ9" s="17">
        <v>0.19301085246666899</v>
      </c>
      <c r="AK9" s="17">
        <v>0.30262744934372299</v>
      </c>
      <c r="AL9" s="17">
        <v>0.26816331999802101</v>
      </c>
      <c r="AM9" s="17">
        <v>0.26162791049697298</v>
      </c>
      <c r="AN9" s="17">
        <v>0.27460947797532098</v>
      </c>
      <c r="AO9" s="17"/>
      <c r="AP9" s="17">
        <v>0.24795541036947999</v>
      </c>
      <c r="AQ9" s="17">
        <v>0.30757692051125501</v>
      </c>
      <c r="AR9" s="17">
        <v>0.25729200216868903</v>
      </c>
      <c r="AS9" s="17"/>
      <c r="AT9" s="17">
        <v>0.24523774090909001</v>
      </c>
      <c r="AU9" s="17">
        <v>0.30308368756723397</v>
      </c>
      <c r="AV9" s="17">
        <v>0.19531455740339301</v>
      </c>
      <c r="AW9" s="17">
        <v>0.200351083910073</v>
      </c>
      <c r="AX9" s="17">
        <v>0.28165476649397098</v>
      </c>
      <c r="AY9" s="17">
        <v>0.16127954334170999</v>
      </c>
    </row>
    <row r="10" spans="2:51" ht="58" x14ac:dyDescent="0.35">
      <c r="B10" s="18" t="s">
        <v>574</v>
      </c>
      <c r="C10" s="17">
        <v>0.39708750649135399</v>
      </c>
      <c r="D10" s="17">
        <v>0.401244631527927</v>
      </c>
      <c r="E10" s="17">
        <v>0.39237201171383801</v>
      </c>
      <c r="F10" s="17"/>
      <c r="G10" s="17">
        <v>0.41714370538791301</v>
      </c>
      <c r="H10" s="17">
        <v>0.34676023868663902</v>
      </c>
      <c r="I10" s="17">
        <v>0.38077787550603398</v>
      </c>
      <c r="J10" s="17">
        <v>0.32048401629215001</v>
      </c>
      <c r="K10" s="17">
        <v>0.50961970584631999</v>
      </c>
      <c r="L10" s="17">
        <v>0.42616221354684503</v>
      </c>
      <c r="M10" s="17"/>
      <c r="N10" s="17">
        <v>0.40638230608347398</v>
      </c>
      <c r="O10" s="17">
        <v>0.42553327312922601</v>
      </c>
      <c r="P10" s="17">
        <v>0.34717501488654801</v>
      </c>
      <c r="Q10" s="17">
        <v>0.40082949378399302</v>
      </c>
      <c r="R10" s="17"/>
      <c r="S10" s="17">
        <v>0.34329834889361699</v>
      </c>
      <c r="T10" s="17">
        <v>0.47216617423353702</v>
      </c>
      <c r="U10" s="17">
        <v>0.25393145945093498</v>
      </c>
      <c r="V10" s="17">
        <v>0.28597101148092602</v>
      </c>
      <c r="W10" s="17">
        <v>0.41986734981602403</v>
      </c>
      <c r="X10" s="17">
        <v>0.43726628846406401</v>
      </c>
      <c r="Y10" s="17">
        <v>0.44806038254298802</v>
      </c>
      <c r="Z10" s="17">
        <v>0.39207350113709</v>
      </c>
      <c r="AA10" s="17">
        <v>0.44485932540940898</v>
      </c>
      <c r="AB10" s="17">
        <v>0.36252472336795599</v>
      </c>
      <c r="AC10" s="17">
        <v>0.55806220011776897</v>
      </c>
      <c r="AD10" s="17">
        <v>0.400296391470707</v>
      </c>
      <c r="AE10" s="17"/>
      <c r="AF10" s="17">
        <v>0.42990393560413798</v>
      </c>
      <c r="AG10" s="17">
        <v>0.37275130272595702</v>
      </c>
      <c r="AH10" s="17">
        <v>0.35336240614970299</v>
      </c>
      <c r="AI10" s="17"/>
      <c r="AJ10" s="17">
        <v>0.43112329651088099</v>
      </c>
      <c r="AK10" s="17">
        <v>0.383984891259533</v>
      </c>
      <c r="AL10" s="17">
        <v>0.33758804239172302</v>
      </c>
      <c r="AM10" s="17">
        <v>0.26414084639088298</v>
      </c>
      <c r="AN10" s="17">
        <v>0.32129008530236602</v>
      </c>
      <c r="AO10" s="17"/>
      <c r="AP10" s="17">
        <v>0.38885611834440897</v>
      </c>
      <c r="AQ10" s="17">
        <v>0.38162987051345099</v>
      </c>
      <c r="AR10" s="17">
        <v>0.33949047293141799</v>
      </c>
      <c r="AS10" s="17"/>
      <c r="AT10" s="17">
        <v>0.45457022683692</v>
      </c>
      <c r="AU10" s="17">
        <v>0.41016668762244501</v>
      </c>
      <c r="AV10" s="17">
        <v>0.27000572737718798</v>
      </c>
      <c r="AW10" s="17">
        <v>0.31978508311936099</v>
      </c>
      <c r="AX10" s="17">
        <v>0.33246314725343201</v>
      </c>
      <c r="AY10" s="17">
        <v>0.606845929607298</v>
      </c>
    </row>
    <row r="11" spans="2:51" ht="43.5" x14ac:dyDescent="0.35">
      <c r="B11" s="18" t="s">
        <v>575</v>
      </c>
      <c r="C11" s="17">
        <v>0.29322673013686201</v>
      </c>
      <c r="D11" s="17">
        <v>0.27069427815161201</v>
      </c>
      <c r="E11" s="17">
        <v>0.31623139549957102</v>
      </c>
      <c r="F11" s="17"/>
      <c r="G11" s="17">
        <v>0.25326350631547101</v>
      </c>
      <c r="H11" s="17">
        <v>0.335833001463193</v>
      </c>
      <c r="I11" s="17">
        <v>0.231686973448952</v>
      </c>
      <c r="J11" s="17">
        <v>0.29146762123543002</v>
      </c>
      <c r="K11" s="17">
        <v>0.305995638217467</v>
      </c>
      <c r="L11" s="17">
        <v>0.33159357975044002</v>
      </c>
      <c r="M11" s="17"/>
      <c r="N11" s="17">
        <v>0.207750275749608</v>
      </c>
      <c r="O11" s="17">
        <v>0.28724595947437498</v>
      </c>
      <c r="P11" s="17">
        <v>0.35121357127636599</v>
      </c>
      <c r="Q11" s="17">
        <v>0.33884289131497197</v>
      </c>
      <c r="R11" s="17"/>
      <c r="S11" s="17">
        <v>0.27133883504510398</v>
      </c>
      <c r="T11" s="17">
        <v>0.22614021771276099</v>
      </c>
      <c r="U11" s="17">
        <v>0.40441389636184699</v>
      </c>
      <c r="V11" s="17">
        <v>0.35444938456084502</v>
      </c>
      <c r="W11" s="17">
        <v>0.27041570028213802</v>
      </c>
      <c r="X11" s="17">
        <v>0.32019627185109301</v>
      </c>
      <c r="Y11" s="17">
        <v>0.334829474385054</v>
      </c>
      <c r="Z11" s="17">
        <v>0.30886079442854197</v>
      </c>
      <c r="AA11" s="17">
        <v>0.238173416156854</v>
      </c>
      <c r="AB11" s="17">
        <v>0.26221070556755799</v>
      </c>
      <c r="AC11" s="17">
        <v>0.287524636915235</v>
      </c>
      <c r="AD11" s="17">
        <v>0.25552117089267101</v>
      </c>
      <c r="AE11" s="17"/>
      <c r="AF11" s="17">
        <v>0.33421333957211202</v>
      </c>
      <c r="AG11" s="17">
        <v>0.27789289220608498</v>
      </c>
      <c r="AH11" s="17">
        <v>0.28934950294096601</v>
      </c>
      <c r="AI11" s="17"/>
      <c r="AJ11" s="17">
        <v>0.33146492135973699</v>
      </c>
      <c r="AK11" s="17">
        <v>0.26326022424461998</v>
      </c>
      <c r="AL11" s="17">
        <v>0.33625908310633601</v>
      </c>
      <c r="AM11" s="17">
        <v>0.27444440696421502</v>
      </c>
      <c r="AN11" s="17">
        <v>0.33725718552128098</v>
      </c>
      <c r="AO11" s="17"/>
      <c r="AP11" s="17">
        <v>0.32353573277838199</v>
      </c>
      <c r="AQ11" s="17">
        <v>0.265583314177393</v>
      </c>
      <c r="AR11" s="17">
        <v>0.36595489401273901</v>
      </c>
      <c r="AS11" s="17"/>
      <c r="AT11" s="17">
        <v>0.266750197644959</v>
      </c>
      <c r="AU11" s="17">
        <v>0.25362369782419297</v>
      </c>
      <c r="AV11" s="17">
        <v>0.38831359403475102</v>
      </c>
      <c r="AW11" s="17">
        <v>0.382561335347124</v>
      </c>
      <c r="AX11" s="17">
        <v>0.33944276168009702</v>
      </c>
      <c r="AY11" s="17">
        <v>0.149584407790262</v>
      </c>
    </row>
    <row r="12" spans="2:51" ht="58" x14ac:dyDescent="0.35">
      <c r="B12" s="18" t="s">
        <v>576</v>
      </c>
      <c r="C12" s="17">
        <v>3.5033071405337603E-2</v>
      </c>
      <c r="D12" s="17">
        <v>4.39070235873395E-2</v>
      </c>
      <c r="E12" s="17">
        <v>2.68168600853841E-2</v>
      </c>
      <c r="F12" s="17"/>
      <c r="G12" s="17">
        <v>2.91151084021701E-2</v>
      </c>
      <c r="H12" s="17">
        <v>4.5715251734589298E-2</v>
      </c>
      <c r="I12" s="17">
        <v>8.0195664707234701E-2</v>
      </c>
      <c r="J12" s="17">
        <v>9.4650947181777207E-3</v>
      </c>
      <c r="K12" s="17">
        <v>9.9811501769219504E-3</v>
      </c>
      <c r="L12" s="17">
        <v>2.5445786039662199E-2</v>
      </c>
      <c r="M12" s="17"/>
      <c r="N12" s="17">
        <v>4.8815206577231797E-2</v>
      </c>
      <c r="O12" s="17">
        <v>1.7585889258713901E-2</v>
      </c>
      <c r="P12" s="17">
        <v>4.1487877397737703E-2</v>
      </c>
      <c r="Q12" s="17">
        <v>3.3516034386789802E-2</v>
      </c>
      <c r="R12" s="17"/>
      <c r="S12" s="17">
        <v>2.6034169102910499E-2</v>
      </c>
      <c r="T12" s="17">
        <v>5.6715798576660099E-2</v>
      </c>
      <c r="U12" s="17">
        <v>5.5956705892302103E-2</v>
      </c>
      <c r="V12" s="17">
        <v>7.1258960916129002E-2</v>
      </c>
      <c r="W12" s="17">
        <v>3.9856047309285103E-2</v>
      </c>
      <c r="X12" s="17">
        <v>2.7281602319048099E-2</v>
      </c>
      <c r="Y12" s="17">
        <v>0</v>
      </c>
      <c r="Z12" s="17">
        <v>3.3346294720458802E-2</v>
      </c>
      <c r="AA12" s="17">
        <v>1.3751904358007499E-2</v>
      </c>
      <c r="AB12" s="17">
        <v>3.0527044684050399E-2</v>
      </c>
      <c r="AC12" s="17">
        <v>0</v>
      </c>
      <c r="AD12" s="17">
        <v>7.4518306515663393E-2</v>
      </c>
      <c r="AE12" s="17"/>
      <c r="AF12" s="17">
        <v>2.4647892679060601E-2</v>
      </c>
      <c r="AG12" s="17">
        <v>3.7440176897724199E-2</v>
      </c>
      <c r="AH12" s="17">
        <v>5.2039406639840302E-2</v>
      </c>
      <c r="AI12" s="17"/>
      <c r="AJ12" s="17">
        <v>3.6417107656388399E-2</v>
      </c>
      <c r="AK12" s="17">
        <v>3.5473698548992398E-2</v>
      </c>
      <c r="AL12" s="17">
        <v>3.4835040483663503E-2</v>
      </c>
      <c r="AM12" s="17">
        <v>0.199786836147929</v>
      </c>
      <c r="AN12" s="17">
        <v>3.7638164130086499E-2</v>
      </c>
      <c r="AO12" s="17"/>
      <c r="AP12" s="17">
        <v>2.5179371955513299E-2</v>
      </c>
      <c r="AQ12" s="17">
        <v>3.4243811989535501E-2</v>
      </c>
      <c r="AR12" s="17">
        <v>0</v>
      </c>
      <c r="AS12" s="17"/>
      <c r="AT12" s="17">
        <v>2.9746323151882099E-2</v>
      </c>
      <c r="AU12" s="17">
        <v>2.0774613258143601E-2</v>
      </c>
      <c r="AV12" s="17">
        <v>9.96674739746089E-2</v>
      </c>
      <c r="AW12" s="17">
        <v>5.62052565484766E-2</v>
      </c>
      <c r="AX12" s="17">
        <v>2.5283080831384801E-2</v>
      </c>
      <c r="AY12" s="17">
        <v>8.2290119260730099E-2</v>
      </c>
    </row>
    <row r="13" spans="2:51" ht="43.5" x14ac:dyDescent="0.35">
      <c r="B13" s="18" t="s">
        <v>577</v>
      </c>
      <c r="C13" s="19">
        <v>1.6800251696349501E-2</v>
      </c>
      <c r="D13" s="19">
        <v>1.16004522051813E-2</v>
      </c>
      <c r="E13" s="19">
        <v>2.1823884653433101E-2</v>
      </c>
      <c r="F13" s="19"/>
      <c r="G13" s="19">
        <v>1.9649403837496301E-2</v>
      </c>
      <c r="H13" s="19">
        <v>1.57301334312402E-2</v>
      </c>
      <c r="I13" s="19">
        <v>7.4482971675565402E-3</v>
      </c>
      <c r="J13" s="19">
        <v>1.8134564892830898E-2</v>
      </c>
      <c r="K13" s="19">
        <v>2.2391564751345901E-2</v>
      </c>
      <c r="L13" s="19">
        <v>1.9259311980657501E-2</v>
      </c>
      <c r="M13" s="19"/>
      <c r="N13" s="19">
        <v>0</v>
      </c>
      <c r="O13" s="19">
        <v>1.1742123736640599E-2</v>
      </c>
      <c r="P13" s="19">
        <v>2.4001298432428798E-2</v>
      </c>
      <c r="Q13" s="19">
        <v>3.2781669471891102E-2</v>
      </c>
      <c r="R13" s="19"/>
      <c r="S13" s="19">
        <v>3.5548379545307499E-2</v>
      </c>
      <c r="T13" s="19">
        <v>2.0029343677827601E-2</v>
      </c>
      <c r="U13" s="19">
        <v>1.47618742871557E-2</v>
      </c>
      <c r="V13" s="19">
        <v>3.2233465300976497E-2</v>
      </c>
      <c r="W13" s="19">
        <v>2.1334727096179899E-2</v>
      </c>
      <c r="X13" s="19">
        <v>1.3548774479404099E-2</v>
      </c>
      <c r="Y13" s="19">
        <v>0</v>
      </c>
      <c r="Z13" s="19">
        <v>3.6183871252432602E-2</v>
      </c>
      <c r="AA13" s="19">
        <v>0</v>
      </c>
      <c r="AB13" s="19">
        <v>1.59224485516372E-2</v>
      </c>
      <c r="AC13" s="19">
        <v>0</v>
      </c>
      <c r="AD13" s="19">
        <v>0</v>
      </c>
      <c r="AE13" s="19"/>
      <c r="AF13" s="19">
        <v>2.4013245108827099E-2</v>
      </c>
      <c r="AG13" s="19">
        <v>1.12115175223685E-2</v>
      </c>
      <c r="AH13" s="19">
        <v>1.5900782819370299E-2</v>
      </c>
      <c r="AI13" s="19"/>
      <c r="AJ13" s="19">
        <v>7.98382200632387E-3</v>
      </c>
      <c r="AK13" s="19">
        <v>1.4653736603132E-2</v>
      </c>
      <c r="AL13" s="19">
        <v>2.3154514020256901E-2</v>
      </c>
      <c r="AM13" s="19">
        <v>0</v>
      </c>
      <c r="AN13" s="19">
        <v>2.9205087070946E-2</v>
      </c>
      <c r="AO13" s="19"/>
      <c r="AP13" s="19">
        <v>1.44733665522146E-2</v>
      </c>
      <c r="AQ13" s="19">
        <v>1.09660828083656E-2</v>
      </c>
      <c r="AR13" s="19">
        <v>3.7262630887154903E-2</v>
      </c>
      <c r="AS13" s="19"/>
      <c r="AT13" s="19">
        <v>3.6955114571488E-3</v>
      </c>
      <c r="AU13" s="19">
        <v>1.23513137279834E-2</v>
      </c>
      <c r="AV13" s="19">
        <v>4.66986472100588E-2</v>
      </c>
      <c r="AW13" s="19">
        <v>4.10972410749662E-2</v>
      </c>
      <c r="AX13" s="19">
        <v>2.1156243741116E-2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dimension ref="B2:AY18"/>
  <sheetViews>
    <sheetView showGridLines="0" workbookViewId="0">
      <pane xSplit="2" topLeftCell="C1" activePane="topRight" state="frozen"/>
      <selection activeCell="B19" sqref="B19"/>
      <selection pane="topRight" activeCell="G5" sqref="G5:L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319</v>
      </c>
      <c r="E7" s="10">
        <v>361</v>
      </c>
      <c r="F7" s="10"/>
      <c r="G7" s="10">
        <v>102</v>
      </c>
      <c r="H7" s="10">
        <v>107</v>
      </c>
      <c r="I7" s="10">
        <v>119</v>
      </c>
      <c r="J7" s="10">
        <v>108</v>
      </c>
      <c r="K7" s="10">
        <v>90</v>
      </c>
      <c r="L7" s="10">
        <v>156</v>
      </c>
      <c r="M7" s="10"/>
      <c r="N7" s="10">
        <v>166</v>
      </c>
      <c r="O7" s="10">
        <v>181</v>
      </c>
      <c r="P7" s="10">
        <v>154</v>
      </c>
      <c r="Q7" s="10">
        <v>179</v>
      </c>
      <c r="R7" s="10"/>
      <c r="S7" s="10">
        <v>82</v>
      </c>
      <c r="T7" s="10">
        <v>94</v>
      </c>
      <c r="U7" s="10">
        <v>64</v>
      </c>
      <c r="V7" s="10">
        <v>58</v>
      </c>
      <c r="W7" s="10">
        <v>49</v>
      </c>
      <c r="X7" s="10">
        <v>70</v>
      </c>
      <c r="Y7" s="10">
        <v>66</v>
      </c>
      <c r="Z7" s="10">
        <v>27</v>
      </c>
      <c r="AA7" s="10">
        <v>68</v>
      </c>
      <c r="AB7" s="10">
        <v>58</v>
      </c>
      <c r="AC7" s="10">
        <v>31</v>
      </c>
      <c r="AD7" s="10">
        <v>15</v>
      </c>
      <c r="AE7" s="10"/>
      <c r="AF7" s="10">
        <v>247</v>
      </c>
      <c r="AG7" s="10">
        <v>250</v>
      </c>
      <c r="AH7" s="10">
        <v>115</v>
      </c>
      <c r="AI7" s="10"/>
      <c r="AJ7" s="10">
        <v>235</v>
      </c>
      <c r="AK7" s="10">
        <v>201</v>
      </c>
      <c r="AL7" s="10">
        <v>38</v>
      </c>
      <c r="AM7" s="10">
        <v>7</v>
      </c>
      <c r="AN7" s="10">
        <v>94</v>
      </c>
      <c r="AO7" s="10"/>
      <c r="AP7" s="10">
        <v>129</v>
      </c>
      <c r="AQ7" s="10">
        <v>258</v>
      </c>
      <c r="AR7" s="10">
        <v>51</v>
      </c>
      <c r="AS7" s="10"/>
      <c r="AT7" s="10">
        <v>246</v>
      </c>
      <c r="AU7" s="10">
        <v>156</v>
      </c>
      <c r="AV7" s="10">
        <v>41</v>
      </c>
      <c r="AW7" s="10">
        <v>67</v>
      </c>
      <c r="AX7" s="10">
        <v>140</v>
      </c>
      <c r="AY7" s="10">
        <v>25</v>
      </c>
    </row>
    <row r="8" spans="2:51" ht="30" customHeight="1" x14ac:dyDescent="0.35">
      <c r="B8" s="11" t="s">
        <v>19</v>
      </c>
      <c r="C8" s="11">
        <v>681</v>
      </c>
      <c r="D8" s="11">
        <v>330</v>
      </c>
      <c r="E8" s="11">
        <v>348</v>
      </c>
      <c r="F8" s="11"/>
      <c r="G8" s="11">
        <v>104</v>
      </c>
      <c r="H8" s="11">
        <v>119</v>
      </c>
      <c r="I8" s="11">
        <v>122</v>
      </c>
      <c r="J8" s="11">
        <v>103</v>
      </c>
      <c r="K8" s="11">
        <v>84</v>
      </c>
      <c r="L8" s="11">
        <v>148</v>
      </c>
      <c r="M8" s="11"/>
      <c r="N8" s="11">
        <v>176</v>
      </c>
      <c r="O8" s="11">
        <v>176</v>
      </c>
      <c r="P8" s="11">
        <v>151</v>
      </c>
      <c r="Q8" s="11">
        <v>175</v>
      </c>
      <c r="R8" s="11"/>
      <c r="S8" s="11">
        <v>81</v>
      </c>
      <c r="T8" s="11">
        <v>91</v>
      </c>
      <c r="U8" s="11">
        <v>64</v>
      </c>
      <c r="V8" s="11">
        <v>55</v>
      </c>
      <c r="W8" s="11">
        <v>49</v>
      </c>
      <c r="X8" s="11">
        <v>72</v>
      </c>
      <c r="Y8" s="11">
        <v>62</v>
      </c>
      <c r="Z8" s="11">
        <v>26</v>
      </c>
      <c r="AA8" s="11">
        <v>64</v>
      </c>
      <c r="AB8" s="11">
        <v>67</v>
      </c>
      <c r="AC8" s="11">
        <v>31</v>
      </c>
      <c r="AD8" s="11">
        <v>18</v>
      </c>
      <c r="AE8" s="11"/>
      <c r="AF8" s="11">
        <v>239</v>
      </c>
      <c r="AG8" s="11">
        <v>254</v>
      </c>
      <c r="AH8" s="11">
        <v>116</v>
      </c>
      <c r="AI8" s="11"/>
      <c r="AJ8" s="11">
        <v>230</v>
      </c>
      <c r="AK8" s="11">
        <v>200</v>
      </c>
      <c r="AL8" s="11">
        <v>38</v>
      </c>
      <c r="AM8" s="11">
        <v>7</v>
      </c>
      <c r="AN8" s="11">
        <v>94</v>
      </c>
      <c r="AO8" s="11"/>
      <c r="AP8" s="11">
        <v>127</v>
      </c>
      <c r="AQ8" s="11">
        <v>259</v>
      </c>
      <c r="AR8" s="11">
        <v>51</v>
      </c>
      <c r="AS8" s="11"/>
      <c r="AT8" s="11">
        <v>239</v>
      </c>
      <c r="AU8" s="11">
        <v>160</v>
      </c>
      <c r="AV8" s="11">
        <v>40</v>
      </c>
      <c r="AW8" s="11">
        <v>67</v>
      </c>
      <c r="AX8" s="11">
        <v>143</v>
      </c>
      <c r="AY8" s="11">
        <v>25</v>
      </c>
    </row>
    <row r="9" spans="2:51" ht="43.5" x14ac:dyDescent="0.35">
      <c r="B9" s="18" t="s">
        <v>573</v>
      </c>
      <c r="C9" s="17">
        <v>6.3323314296320599E-2</v>
      </c>
      <c r="D9" s="17">
        <v>6.3690893764141596E-2</v>
      </c>
      <c r="E9" s="17">
        <v>6.3329805817894796E-2</v>
      </c>
      <c r="F9" s="17"/>
      <c r="G9" s="17">
        <v>6.3060612944077804E-2</v>
      </c>
      <c r="H9" s="17">
        <v>6.9997067930450199E-2</v>
      </c>
      <c r="I9" s="17">
        <v>6.8387090044296106E-2</v>
      </c>
      <c r="J9" s="17">
        <v>0.120027934702522</v>
      </c>
      <c r="K9" s="17">
        <v>2.0919724320429101E-2</v>
      </c>
      <c r="L9" s="17">
        <v>3.8658650055523699E-2</v>
      </c>
      <c r="M9" s="17"/>
      <c r="N9" s="17">
        <v>7.4611427747871495E-2</v>
      </c>
      <c r="O9" s="17">
        <v>5.49215542632688E-2</v>
      </c>
      <c r="P9" s="17">
        <v>4.0035819393420997E-2</v>
      </c>
      <c r="Q9" s="17">
        <v>8.12638028410307E-2</v>
      </c>
      <c r="R9" s="17"/>
      <c r="S9" s="17">
        <v>0.13718270503384999</v>
      </c>
      <c r="T9" s="17">
        <v>4.1457267451321299E-2</v>
      </c>
      <c r="U9" s="17">
        <v>3.0453472209742E-2</v>
      </c>
      <c r="V9" s="17">
        <v>3.8009323716627297E-2</v>
      </c>
      <c r="W9" s="17">
        <v>3.96150073277131E-2</v>
      </c>
      <c r="X9" s="17">
        <v>5.67846061647884E-2</v>
      </c>
      <c r="Y9" s="17">
        <v>2.7955474069648701E-2</v>
      </c>
      <c r="Z9" s="17">
        <v>7.0065511010238904E-2</v>
      </c>
      <c r="AA9" s="17">
        <v>0.10434127506080999</v>
      </c>
      <c r="AB9" s="17">
        <v>6.8498243757319E-2</v>
      </c>
      <c r="AC9" s="17">
        <v>6.1957372304794402E-2</v>
      </c>
      <c r="AD9" s="17">
        <v>7.4518306515663393E-2</v>
      </c>
      <c r="AE9" s="17"/>
      <c r="AF9" s="17">
        <v>3.9990961490494102E-2</v>
      </c>
      <c r="AG9" s="17">
        <v>7.2157228455220504E-2</v>
      </c>
      <c r="AH9" s="17">
        <v>9.3173975387315394E-2</v>
      </c>
      <c r="AI9" s="17"/>
      <c r="AJ9" s="17">
        <v>6.0664293371731799E-2</v>
      </c>
      <c r="AK9" s="17">
        <v>5.4324462394608801E-2</v>
      </c>
      <c r="AL9" s="17">
        <v>5.0452897175525403E-2</v>
      </c>
      <c r="AM9" s="17">
        <v>0.199786836147929</v>
      </c>
      <c r="AN9" s="17">
        <v>9.9182546756799397E-2</v>
      </c>
      <c r="AO9" s="17"/>
      <c r="AP9" s="17">
        <v>8.0647852580701507E-2</v>
      </c>
      <c r="AQ9" s="17">
        <v>7.6014118580112006E-2</v>
      </c>
      <c r="AR9" s="17">
        <v>4.0524980174397103E-2</v>
      </c>
      <c r="AS9" s="17"/>
      <c r="AT9" s="17">
        <v>6.2489402147581002E-2</v>
      </c>
      <c r="AU9" s="17">
        <v>3.6178686134921201E-2</v>
      </c>
      <c r="AV9" s="17">
        <v>6.7379882703578101E-2</v>
      </c>
      <c r="AW9" s="17">
        <v>6.2994911208815799E-2</v>
      </c>
      <c r="AX9" s="17">
        <v>9.2532168001198595E-2</v>
      </c>
      <c r="AY9" s="17">
        <v>8.9345060764724205E-2</v>
      </c>
    </row>
    <row r="10" spans="2:51" ht="58" x14ac:dyDescent="0.35">
      <c r="B10" s="18" t="s">
        <v>574</v>
      </c>
      <c r="C10" s="17">
        <v>0.24456604613132299</v>
      </c>
      <c r="D10" s="17">
        <v>0.26083902472103099</v>
      </c>
      <c r="E10" s="17">
        <v>0.22490450700742301</v>
      </c>
      <c r="F10" s="17"/>
      <c r="G10" s="17">
        <v>0.32916762159463298</v>
      </c>
      <c r="H10" s="17">
        <v>0.237194695932121</v>
      </c>
      <c r="I10" s="17">
        <v>0.277614896203982</v>
      </c>
      <c r="J10" s="17">
        <v>0.26581570688351103</v>
      </c>
      <c r="K10" s="17">
        <v>0.26252975968256598</v>
      </c>
      <c r="L10" s="17">
        <v>0.139143423363076</v>
      </c>
      <c r="M10" s="17"/>
      <c r="N10" s="17">
        <v>0.24761080588394499</v>
      </c>
      <c r="O10" s="17">
        <v>0.18508142667447899</v>
      </c>
      <c r="P10" s="17">
        <v>0.22720037460973</v>
      </c>
      <c r="Q10" s="17">
        <v>0.30688831021219098</v>
      </c>
      <c r="R10" s="17"/>
      <c r="S10" s="17">
        <v>0.26058760468950998</v>
      </c>
      <c r="T10" s="17">
        <v>0.32958540892424498</v>
      </c>
      <c r="U10" s="17">
        <v>0.24966236499293301</v>
      </c>
      <c r="V10" s="17">
        <v>8.2878231884700698E-2</v>
      </c>
      <c r="W10" s="17">
        <v>0.31167293936632001</v>
      </c>
      <c r="X10" s="17">
        <v>0.20425254717143199</v>
      </c>
      <c r="Y10" s="17">
        <v>0.25024539755393599</v>
      </c>
      <c r="Z10" s="17">
        <v>0.27449329493274899</v>
      </c>
      <c r="AA10" s="17">
        <v>0.16526019138690001</v>
      </c>
      <c r="AB10" s="17">
        <v>0.23437429923420899</v>
      </c>
      <c r="AC10" s="17">
        <v>0.32198238585462802</v>
      </c>
      <c r="AD10" s="17">
        <v>0.324641136745696</v>
      </c>
      <c r="AE10" s="17"/>
      <c r="AF10" s="17">
        <v>0.20048899387514699</v>
      </c>
      <c r="AG10" s="17">
        <v>0.255802231858477</v>
      </c>
      <c r="AH10" s="17">
        <v>0.28391012784552899</v>
      </c>
      <c r="AI10" s="17"/>
      <c r="AJ10" s="17">
        <v>0.19216364371958</v>
      </c>
      <c r="AK10" s="17">
        <v>0.28924710989201302</v>
      </c>
      <c r="AL10" s="17">
        <v>0.25985701718627802</v>
      </c>
      <c r="AM10" s="17">
        <v>0</v>
      </c>
      <c r="AN10" s="17">
        <v>0.25671414006017501</v>
      </c>
      <c r="AO10" s="17"/>
      <c r="AP10" s="17">
        <v>0.187756521238227</v>
      </c>
      <c r="AQ10" s="17">
        <v>0.260409946317328</v>
      </c>
      <c r="AR10" s="17">
        <v>0.36236743979042901</v>
      </c>
      <c r="AS10" s="17"/>
      <c r="AT10" s="17">
        <v>0.181610118411664</v>
      </c>
      <c r="AU10" s="17">
        <v>0.27569976329263202</v>
      </c>
      <c r="AV10" s="17">
        <v>0.237806110790278</v>
      </c>
      <c r="AW10" s="17">
        <v>0.29503060533652498</v>
      </c>
      <c r="AX10" s="17">
        <v>0.256158306205993</v>
      </c>
      <c r="AY10" s="17">
        <v>0.36840627778615698</v>
      </c>
    </row>
    <row r="11" spans="2:51" ht="43.5" x14ac:dyDescent="0.35">
      <c r="B11" s="18" t="s">
        <v>575</v>
      </c>
      <c r="C11" s="17">
        <v>0.57222319175681302</v>
      </c>
      <c r="D11" s="17">
        <v>0.55205289909330602</v>
      </c>
      <c r="E11" s="17">
        <v>0.59455242904393801</v>
      </c>
      <c r="F11" s="17"/>
      <c r="G11" s="17">
        <v>0.44604015657874702</v>
      </c>
      <c r="H11" s="17">
        <v>0.58712083777451796</v>
      </c>
      <c r="I11" s="17">
        <v>0.51139045108549097</v>
      </c>
      <c r="J11" s="17">
        <v>0.515114661217979</v>
      </c>
      <c r="K11" s="17">
        <v>0.628096388788009</v>
      </c>
      <c r="L11" s="17">
        <v>0.70648526772586195</v>
      </c>
      <c r="M11" s="17"/>
      <c r="N11" s="17">
        <v>0.56726269397638496</v>
      </c>
      <c r="O11" s="17">
        <v>0.61620494654239999</v>
      </c>
      <c r="P11" s="17">
        <v>0.58433461779473606</v>
      </c>
      <c r="Q11" s="17">
        <v>0.52966797167999802</v>
      </c>
      <c r="R11" s="17"/>
      <c r="S11" s="17">
        <v>0.43883760417962903</v>
      </c>
      <c r="T11" s="17">
        <v>0.47524797141202602</v>
      </c>
      <c r="U11" s="17">
        <v>0.58008099560549398</v>
      </c>
      <c r="V11" s="17">
        <v>0.70747874589825099</v>
      </c>
      <c r="W11" s="17">
        <v>0.57020403755336102</v>
      </c>
      <c r="X11" s="17">
        <v>0.63000065463657295</v>
      </c>
      <c r="Y11" s="17">
        <v>0.61785170708307302</v>
      </c>
      <c r="Z11" s="17">
        <v>0.61868626361573997</v>
      </c>
      <c r="AA11" s="17">
        <v>0.612132750711188</v>
      </c>
      <c r="AB11" s="17">
        <v>0.60635060293788501</v>
      </c>
      <c r="AC11" s="17">
        <v>0.51517517987495898</v>
      </c>
      <c r="AD11" s="17">
        <v>0.60084055673864101</v>
      </c>
      <c r="AE11" s="17"/>
      <c r="AF11" s="17">
        <v>0.62689895739926205</v>
      </c>
      <c r="AG11" s="17">
        <v>0.57618109851388</v>
      </c>
      <c r="AH11" s="17">
        <v>0.48710206069362399</v>
      </c>
      <c r="AI11" s="17"/>
      <c r="AJ11" s="17">
        <v>0.63575657977079802</v>
      </c>
      <c r="AK11" s="17">
        <v>0.52621850888888699</v>
      </c>
      <c r="AL11" s="17">
        <v>0.56493094516942999</v>
      </c>
      <c r="AM11" s="17">
        <v>0.394442198579602</v>
      </c>
      <c r="AN11" s="17">
        <v>0.50911540510410902</v>
      </c>
      <c r="AO11" s="17"/>
      <c r="AP11" s="17">
        <v>0.62625471694910095</v>
      </c>
      <c r="AQ11" s="17">
        <v>0.54469872915297501</v>
      </c>
      <c r="AR11" s="17">
        <v>0.42055166695301999</v>
      </c>
      <c r="AS11" s="17"/>
      <c r="AT11" s="17">
        <v>0.65893814485791302</v>
      </c>
      <c r="AU11" s="17">
        <v>0.54441876677253898</v>
      </c>
      <c r="AV11" s="17">
        <v>0.47684508904995299</v>
      </c>
      <c r="AW11" s="17">
        <v>0.49760580685616501</v>
      </c>
      <c r="AX11" s="17">
        <v>0.54496434635795399</v>
      </c>
      <c r="AY11" s="17">
        <v>0.46643362409119499</v>
      </c>
    </row>
    <row r="12" spans="2:51" ht="58" x14ac:dyDescent="0.35">
      <c r="B12" s="18" t="s">
        <v>576</v>
      </c>
      <c r="C12" s="17">
        <v>8.5054493001462006E-2</v>
      </c>
      <c r="D12" s="17">
        <v>9.2108089427558298E-2</v>
      </c>
      <c r="E12" s="17">
        <v>7.8844392276413502E-2</v>
      </c>
      <c r="F12" s="17"/>
      <c r="G12" s="17">
        <v>0.123579666007997</v>
      </c>
      <c r="H12" s="17">
        <v>7.5818816959256893E-2</v>
      </c>
      <c r="I12" s="17">
        <v>9.6174057367629504E-2</v>
      </c>
      <c r="J12" s="17">
        <v>8.0225014358964494E-2</v>
      </c>
      <c r="K12" s="17">
        <v>6.7217271521159597E-2</v>
      </c>
      <c r="L12" s="17">
        <v>6.9891942834434395E-2</v>
      </c>
      <c r="M12" s="17"/>
      <c r="N12" s="17">
        <v>8.7138608759612005E-2</v>
      </c>
      <c r="O12" s="17">
        <v>0.116735024909773</v>
      </c>
      <c r="P12" s="17">
        <v>9.5179416107214296E-2</v>
      </c>
      <c r="Q12" s="17">
        <v>4.3479847703269597E-2</v>
      </c>
      <c r="R12" s="17"/>
      <c r="S12" s="17">
        <v>0.140313934622949</v>
      </c>
      <c r="T12" s="17">
        <v>8.30411608093823E-2</v>
      </c>
      <c r="U12" s="17">
        <v>0.12504499706705899</v>
      </c>
      <c r="V12" s="17">
        <v>0.121686193038113</v>
      </c>
      <c r="W12" s="17">
        <v>7.8508015752606505E-2</v>
      </c>
      <c r="X12" s="17">
        <v>3.8991665277321799E-2</v>
      </c>
      <c r="Y12" s="17">
        <v>7.5006156885307207E-2</v>
      </c>
      <c r="Z12" s="17">
        <v>3.67549304412721E-2</v>
      </c>
      <c r="AA12" s="17">
        <v>0.103083483738552</v>
      </c>
      <c r="AB12" s="17">
        <v>4.84565463738744E-2</v>
      </c>
      <c r="AC12" s="17">
        <v>6.6693218060098605E-2</v>
      </c>
      <c r="AD12" s="17">
        <v>0</v>
      </c>
      <c r="AE12" s="17"/>
      <c r="AF12" s="17">
        <v>8.3534767216091793E-2</v>
      </c>
      <c r="AG12" s="17">
        <v>7.7677705084163204E-2</v>
      </c>
      <c r="AH12" s="17">
        <v>9.7550411865000602E-2</v>
      </c>
      <c r="AI12" s="17"/>
      <c r="AJ12" s="17">
        <v>7.7309751423496997E-2</v>
      </c>
      <c r="AK12" s="17">
        <v>0.111051859909345</v>
      </c>
      <c r="AL12" s="17">
        <v>0.10066916235852</v>
      </c>
      <c r="AM12" s="17">
        <v>0</v>
      </c>
      <c r="AN12" s="17">
        <v>8.7657527104437902E-2</v>
      </c>
      <c r="AO12" s="17"/>
      <c r="AP12" s="17">
        <v>8.2062765501493801E-2</v>
      </c>
      <c r="AQ12" s="17">
        <v>8.5990587689335304E-2</v>
      </c>
      <c r="AR12" s="17">
        <v>0.17655591308215501</v>
      </c>
      <c r="AS12" s="17"/>
      <c r="AT12" s="17">
        <v>7.64666019623996E-2</v>
      </c>
      <c r="AU12" s="17">
        <v>0.108047686250413</v>
      </c>
      <c r="AV12" s="17">
        <v>0.119714427595187</v>
      </c>
      <c r="AW12" s="17">
        <v>8.7861081680223996E-2</v>
      </c>
      <c r="AX12" s="17">
        <v>7.5407367337572598E-2</v>
      </c>
      <c r="AY12" s="17">
        <v>3.6144945095952598E-2</v>
      </c>
    </row>
    <row r="13" spans="2:51" ht="43.5" x14ac:dyDescent="0.35">
      <c r="B13" s="18" t="s">
        <v>577</v>
      </c>
      <c r="C13" s="19">
        <v>3.4832954814081003E-2</v>
      </c>
      <c r="D13" s="19">
        <v>3.1309092993962999E-2</v>
      </c>
      <c r="E13" s="19">
        <v>3.8368865854330199E-2</v>
      </c>
      <c r="F13" s="19"/>
      <c r="G13" s="19">
        <v>3.81519428745455E-2</v>
      </c>
      <c r="H13" s="19">
        <v>2.98685814036544E-2</v>
      </c>
      <c r="I13" s="19">
        <v>4.6433505298601199E-2</v>
      </c>
      <c r="J13" s="19">
        <v>1.8816682837023601E-2</v>
      </c>
      <c r="K13" s="19">
        <v>2.12368556878356E-2</v>
      </c>
      <c r="L13" s="19">
        <v>4.58207160211037E-2</v>
      </c>
      <c r="M13" s="19"/>
      <c r="N13" s="19">
        <v>2.3376463632185901E-2</v>
      </c>
      <c r="O13" s="19">
        <v>2.7057047610078599E-2</v>
      </c>
      <c r="P13" s="19">
        <v>5.3249772094898097E-2</v>
      </c>
      <c r="Q13" s="19">
        <v>3.8700067563510701E-2</v>
      </c>
      <c r="R13" s="19"/>
      <c r="S13" s="19">
        <v>2.3078151474062201E-2</v>
      </c>
      <c r="T13" s="19">
        <v>7.0668191403025396E-2</v>
      </c>
      <c r="U13" s="19">
        <v>1.47581701247721E-2</v>
      </c>
      <c r="V13" s="19">
        <v>4.9947505462307598E-2</v>
      </c>
      <c r="W13" s="19">
        <v>0</v>
      </c>
      <c r="X13" s="19">
        <v>6.9970526749885201E-2</v>
      </c>
      <c r="Y13" s="19">
        <v>2.8941264408034802E-2</v>
      </c>
      <c r="Z13" s="19">
        <v>0</v>
      </c>
      <c r="AA13" s="19">
        <v>1.51822991025507E-2</v>
      </c>
      <c r="AB13" s="19">
        <v>4.23203076967128E-2</v>
      </c>
      <c r="AC13" s="19">
        <v>3.4191843905519798E-2</v>
      </c>
      <c r="AD13" s="19">
        <v>0</v>
      </c>
      <c r="AE13" s="19"/>
      <c r="AF13" s="19">
        <v>4.9086320019004898E-2</v>
      </c>
      <c r="AG13" s="19">
        <v>1.8181736088259501E-2</v>
      </c>
      <c r="AH13" s="19">
        <v>3.82634242085301E-2</v>
      </c>
      <c r="AI13" s="19"/>
      <c r="AJ13" s="19">
        <v>3.4105731714393399E-2</v>
      </c>
      <c r="AK13" s="19">
        <v>1.91580589151455E-2</v>
      </c>
      <c r="AL13" s="19">
        <v>2.4089978110246001E-2</v>
      </c>
      <c r="AM13" s="19">
        <v>0.40577096527246898</v>
      </c>
      <c r="AN13" s="19">
        <v>4.7330380974477997E-2</v>
      </c>
      <c r="AO13" s="19"/>
      <c r="AP13" s="19">
        <v>2.3278143730476299E-2</v>
      </c>
      <c r="AQ13" s="19">
        <v>3.2886618260248898E-2</v>
      </c>
      <c r="AR13" s="19">
        <v>0</v>
      </c>
      <c r="AS13" s="19"/>
      <c r="AT13" s="19">
        <v>2.04957326204421E-2</v>
      </c>
      <c r="AU13" s="19">
        <v>3.5655097549495002E-2</v>
      </c>
      <c r="AV13" s="19">
        <v>9.8254489861004199E-2</v>
      </c>
      <c r="AW13" s="19">
        <v>5.6507594918270003E-2</v>
      </c>
      <c r="AX13" s="19">
        <v>3.0937812097281699E-2</v>
      </c>
      <c r="AY13" s="19">
        <v>3.9670092261971102E-2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800-000000000000}">
  <dimension ref="B2:AY18"/>
  <sheetViews>
    <sheetView showGridLines="0" workbookViewId="0">
      <pane xSplit="2" topLeftCell="C1" activePane="topRight" state="frozen"/>
      <selection activeCell="B19" sqref="B19"/>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319</v>
      </c>
      <c r="E7" s="10">
        <v>361</v>
      </c>
      <c r="F7" s="10"/>
      <c r="G7" s="10">
        <v>102</v>
      </c>
      <c r="H7" s="10">
        <v>107</v>
      </c>
      <c r="I7" s="10">
        <v>119</v>
      </c>
      <c r="J7" s="10">
        <v>108</v>
      </c>
      <c r="K7" s="10">
        <v>90</v>
      </c>
      <c r="L7" s="10">
        <v>156</v>
      </c>
      <c r="M7" s="10"/>
      <c r="N7" s="10">
        <v>166</v>
      </c>
      <c r="O7" s="10">
        <v>181</v>
      </c>
      <c r="P7" s="10">
        <v>154</v>
      </c>
      <c r="Q7" s="10">
        <v>179</v>
      </c>
      <c r="R7" s="10"/>
      <c r="S7" s="10">
        <v>82</v>
      </c>
      <c r="T7" s="10">
        <v>94</v>
      </c>
      <c r="U7" s="10">
        <v>64</v>
      </c>
      <c r="V7" s="10">
        <v>58</v>
      </c>
      <c r="W7" s="10">
        <v>49</v>
      </c>
      <c r="X7" s="10">
        <v>70</v>
      </c>
      <c r="Y7" s="10">
        <v>66</v>
      </c>
      <c r="Z7" s="10">
        <v>27</v>
      </c>
      <c r="AA7" s="10">
        <v>68</v>
      </c>
      <c r="AB7" s="10">
        <v>58</v>
      </c>
      <c r="AC7" s="10">
        <v>31</v>
      </c>
      <c r="AD7" s="10">
        <v>15</v>
      </c>
      <c r="AE7" s="10"/>
      <c r="AF7" s="10">
        <v>247</v>
      </c>
      <c r="AG7" s="10">
        <v>250</v>
      </c>
      <c r="AH7" s="10">
        <v>115</v>
      </c>
      <c r="AI7" s="10"/>
      <c r="AJ7" s="10">
        <v>235</v>
      </c>
      <c r="AK7" s="10">
        <v>201</v>
      </c>
      <c r="AL7" s="10">
        <v>38</v>
      </c>
      <c r="AM7" s="10">
        <v>7</v>
      </c>
      <c r="AN7" s="10">
        <v>94</v>
      </c>
      <c r="AO7" s="10"/>
      <c r="AP7" s="10">
        <v>129</v>
      </c>
      <c r="AQ7" s="10">
        <v>258</v>
      </c>
      <c r="AR7" s="10">
        <v>51</v>
      </c>
      <c r="AS7" s="10"/>
      <c r="AT7" s="10">
        <v>246</v>
      </c>
      <c r="AU7" s="10">
        <v>156</v>
      </c>
      <c r="AV7" s="10">
        <v>41</v>
      </c>
      <c r="AW7" s="10">
        <v>67</v>
      </c>
      <c r="AX7" s="10">
        <v>140</v>
      </c>
      <c r="AY7" s="10">
        <v>25</v>
      </c>
    </row>
    <row r="8" spans="2:51" ht="30" customHeight="1" x14ac:dyDescent="0.35">
      <c r="B8" s="11" t="s">
        <v>19</v>
      </c>
      <c r="C8" s="11">
        <v>681</v>
      </c>
      <c r="D8" s="11">
        <v>330</v>
      </c>
      <c r="E8" s="11">
        <v>348</v>
      </c>
      <c r="F8" s="11"/>
      <c r="G8" s="11">
        <v>104</v>
      </c>
      <c r="H8" s="11">
        <v>119</v>
      </c>
      <c r="I8" s="11">
        <v>122</v>
      </c>
      <c r="J8" s="11">
        <v>103</v>
      </c>
      <c r="K8" s="11">
        <v>84</v>
      </c>
      <c r="L8" s="11">
        <v>148</v>
      </c>
      <c r="M8" s="11"/>
      <c r="N8" s="11">
        <v>176</v>
      </c>
      <c r="O8" s="11">
        <v>176</v>
      </c>
      <c r="P8" s="11">
        <v>151</v>
      </c>
      <c r="Q8" s="11">
        <v>175</v>
      </c>
      <c r="R8" s="11"/>
      <c r="S8" s="11">
        <v>81</v>
      </c>
      <c r="T8" s="11">
        <v>91</v>
      </c>
      <c r="U8" s="11">
        <v>64</v>
      </c>
      <c r="V8" s="11">
        <v>55</v>
      </c>
      <c r="W8" s="11">
        <v>49</v>
      </c>
      <c r="X8" s="11">
        <v>72</v>
      </c>
      <c r="Y8" s="11">
        <v>62</v>
      </c>
      <c r="Z8" s="11">
        <v>26</v>
      </c>
      <c r="AA8" s="11">
        <v>64</v>
      </c>
      <c r="AB8" s="11">
        <v>67</v>
      </c>
      <c r="AC8" s="11">
        <v>31</v>
      </c>
      <c r="AD8" s="11">
        <v>18</v>
      </c>
      <c r="AE8" s="11"/>
      <c r="AF8" s="11">
        <v>239</v>
      </c>
      <c r="AG8" s="11">
        <v>254</v>
      </c>
      <c r="AH8" s="11">
        <v>116</v>
      </c>
      <c r="AI8" s="11"/>
      <c r="AJ8" s="11">
        <v>230</v>
      </c>
      <c r="AK8" s="11">
        <v>200</v>
      </c>
      <c r="AL8" s="11">
        <v>38</v>
      </c>
      <c r="AM8" s="11">
        <v>7</v>
      </c>
      <c r="AN8" s="11">
        <v>94</v>
      </c>
      <c r="AO8" s="11"/>
      <c r="AP8" s="11">
        <v>127</v>
      </c>
      <c r="AQ8" s="11">
        <v>259</v>
      </c>
      <c r="AR8" s="11">
        <v>51</v>
      </c>
      <c r="AS8" s="11"/>
      <c r="AT8" s="11">
        <v>239</v>
      </c>
      <c r="AU8" s="11">
        <v>160</v>
      </c>
      <c r="AV8" s="11">
        <v>40</v>
      </c>
      <c r="AW8" s="11">
        <v>67</v>
      </c>
      <c r="AX8" s="11">
        <v>143</v>
      </c>
      <c r="AY8" s="11">
        <v>25</v>
      </c>
    </row>
    <row r="9" spans="2:51" ht="43.5" x14ac:dyDescent="0.35">
      <c r="B9" s="18" t="s">
        <v>573</v>
      </c>
      <c r="C9" s="17">
        <v>0.21196971558875699</v>
      </c>
      <c r="D9" s="17">
        <v>0.191287345015034</v>
      </c>
      <c r="E9" s="17">
        <v>0.23276499831384001</v>
      </c>
      <c r="F9" s="17"/>
      <c r="G9" s="17">
        <v>0.23220594968757799</v>
      </c>
      <c r="H9" s="17">
        <v>0.219806684297886</v>
      </c>
      <c r="I9" s="17">
        <v>0.16786675288394801</v>
      </c>
      <c r="J9" s="17">
        <v>0.263380127472645</v>
      </c>
      <c r="K9" s="17">
        <v>0.21073766129819901</v>
      </c>
      <c r="L9" s="17">
        <v>0.19279045521374499</v>
      </c>
      <c r="M9" s="17"/>
      <c r="N9" s="17">
        <v>0.19392622646226099</v>
      </c>
      <c r="O9" s="17">
        <v>0.20047113872309799</v>
      </c>
      <c r="P9" s="17">
        <v>0.21431178956238101</v>
      </c>
      <c r="Q9" s="17">
        <v>0.242253947614745</v>
      </c>
      <c r="R9" s="17"/>
      <c r="S9" s="17">
        <v>0.28525122024207</v>
      </c>
      <c r="T9" s="17">
        <v>0.127432534477604</v>
      </c>
      <c r="U9" s="17">
        <v>0.254741934356287</v>
      </c>
      <c r="V9" s="17">
        <v>0.15291769339257</v>
      </c>
      <c r="W9" s="17">
        <v>0.335051831995822</v>
      </c>
      <c r="X9" s="17">
        <v>0.199502281871518</v>
      </c>
      <c r="Y9" s="17">
        <v>0.18323039103820399</v>
      </c>
      <c r="Z9" s="17">
        <v>0.17954148498400599</v>
      </c>
      <c r="AA9" s="17">
        <v>0.25094030596588501</v>
      </c>
      <c r="AB9" s="17">
        <v>0.196840169893686</v>
      </c>
      <c r="AC9" s="17">
        <v>0.126863917811084</v>
      </c>
      <c r="AD9" s="17">
        <v>0.26302056098846199</v>
      </c>
      <c r="AE9" s="17"/>
      <c r="AF9" s="17">
        <v>0.14556840274014901</v>
      </c>
      <c r="AG9" s="17">
        <v>0.24937828109857799</v>
      </c>
      <c r="AH9" s="17">
        <v>0.25922588119147899</v>
      </c>
      <c r="AI9" s="17"/>
      <c r="AJ9" s="17">
        <v>0.14824943774038099</v>
      </c>
      <c r="AK9" s="17">
        <v>0.25612708986801302</v>
      </c>
      <c r="AL9" s="17">
        <v>0.20855622714889599</v>
      </c>
      <c r="AM9" s="17">
        <v>0</v>
      </c>
      <c r="AN9" s="17">
        <v>0.22877241311497701</v>
      </c>
      <c r="AO9" s="17"/>
      <c r="AP9" s="17">
        <v>0.16612641858549601</v>
      </c>
      <c r="AQ9" s="17">
        <v>0.26731870965985099</v>
      </c>
      <c r="AR9" s="17">
        <v>0.314479600851928</v>
      </c>
      <c r="AS9" s="17"/>
      <c r="AT9" s="17">
        <v>0.17978061670930401</v>
      </c>
      <c r="AU9" s="17">
        <v>0.16204346845421899</v>
      </c>
      <c r="AV9" s="17">
        <v>0.21773710300507601</v>
      </c>
      <c r="AW9" s="17">
        <v>0.29106816151456799</v>
      </c>
      <c r="AX9" s="17">
        <v>0.28977113185034098</v>
      </c>
      <c r="AY9" s="17">
        <v>0.154193103664578</v>
      </c>
    </row>
    <row r="10" spans="2:51" ht="58" x14ac:dyDescent="0.35">
      <c r="B10" s="18" t="s">
        <v>574</v>
      </c>
      <c r="C10" s="17">
        <v>0.38900597257046299</v>
      </c>
      <c r="D10" s="17">
        <v>0.38718907981834999</v>
      </c>
      <c r="E10" s="17">
        <v>0.38730346274817001</v>
      </c>
      <c r="F10" s="17"/>
      <c r="G10" s="17">
        <v>0.39717048043192499</v>
      </c>
      <c r="H10" s="17">
        <v>0.43802693007217403</v>
      </c>
      <c r="I10" s="17">
        <v>0.41404013277711699</v>
      </c>
      <c r="J10" s="17">
        <v>0.28747374671512699</v>
      </c>
      <c r="K10" s="17">
        <v>0.40265696291943898</v>
      </c>
      <c r="L10" s="17">
        <v>0.38620597110004801</v>
      </c>
      <c r="M10" s="17"/>
      <c r="N10" s="17">
        <v>0.45826375182656498</v>
      </c>
      <c r="O10" s="17">
        <v>0.35903815686235002</v>
      </c>
      <c r="P10" s="17">
        <v>0.35140532922816198</v>
      </c>
      <c r="Q10" s="17">
        <v>0.37428523334539798</v>
      </c>
      <c r="R10" s="17"/>
      <c r="S10" s="17">
        <v>0.329510547559698</v>
      </c>
      <c r="T10" s="17">
        <v>0.46012334027270602</v>
      </c>
      <c r="U10" s="17">
        <v>0.31841606464712202</v>
      </c>
      <c r="V10" s="17">
        <v>0.37706498412928002</v>
      </c>
      <c r="W10" s="17">
        <v>0.41671458621257801</v>
      </c>
      <c r="X10" s="17">
        <v>0.36221241465359999</v>
      </c>
      <c r="Y10" s="17">
        <v>0.33250789410026399</v>
      </c>
      <c r="Z10" s="17">
        <v>0.57126599370265396</v>
      </c>
      <c r="AA10" s="17">
        <v>0.48056871786300998</v>
      </c>
      <c r="AB10" s="17">
        <v>0.344473191991789</v>
      </c>
      <c r="AC10" s="17">
        <v>0.45994297925869598</v>
      </c>
      <c r="AD10" s="17">
        <v>0.27241948939772098</v>
      </c>
      <c r="AE10" s="17"/>
      <c r="AF10" s="17">
        <v>0.35727492975423503</v>
      </c>
      <c r="AG10" s="17">
        <v>0.41751586960564402</v>
      </c>
      <c r="AH10" s="17">
        <v>0.37027279312526301</v>
      </c>
      <c r="AI10" s="17"/>
      <c r="AJ10" s="17">
        <v>0.37081218278737399</v>
      </c>
      <c r="AK10" s="17">
        <v>0.39954661690711002</v>
      </c>
      <c r="AL10" s="17">
        <v>0.40978121136373002</v>
      </c>
      <c r="AM10" s="17">
        <v>0.477042019745338</v>
      </c>
      <c r="AN10" s="17">
        <v>0.41757262233368903</v>
      </c>
      <c r="AO10" s="17"/>
      <c r="AP10" s="17">
        <v>0.37202175792480602</v>
      </c>
      <c r="AQ10" s="17">
        <v>0.40593637691587398</v>
      </c>
      <c r="AR10" s="17">
        <v>0.368964771444312</v>
      </c>
      <c r="AS10" s="17"/>
      <c r="AT10" s="17">
        <v>0.42075762497404701</v>
      </c>
      <c r="AU10" s="17">
        <v>0.41866687077009102</v>
      </c>
      <c r="AV10" s="17">
        <v>0.249140177871157</v>
      </c>
      <c r="AW10" s="17">
        <v>0.34646320990114898</v>
      </c>
      <c r="AX10" s="17">
        <v>0.34161148628492799</v>
      </c>
      <c r="AY10" s="17">
        <v>0.52839722367395803</v>
      </c>
    </row>
    <row r="11" spans="2:51" ht="43.5" x14ac:dyDescent="0.35">
      <c r="B11" s="18" t="s">
        <v>575</v>
      </c>
      <c r="C11" s="17">
        <v>0.33119959667562998</v>
      </c>
      <c r="D11" s="17">
        <v>0.341703006347437</v>
      </c>
      <c r="E11" s="17">
        <v>0.323098812689259</v>
      </c>
      <c r="F11" s="17"/>
      <c r="G11" s="17">
        <v>0.28490203084861798</v>
      </c>
      <c r="H11" s="17">
        <v>0.22539045817755299</v>
      </c>
      <c r="I11" s="17">
        <v>0.36994387252029698</v>
      </c>
      <c r="J11" s="17">
        <v>0.385600451217812</v>
      </c>
      <c r="K11" s="17">
        <v>0.366138301482481</v>
      </c>
      <c r="L11" s="17">
        <v>0.35885698842073499</v>
      </c>
      <c r="M11" s="17"/>
      <c r="N11" s="17">
        <v>0.29101003931952302</v>
      </c>
      <c r="O11" s="17">
        <v>0.37380543857159598</v>
      </c>
      <c r="P11" s="17">
        <v>0.35549645992946499</v>
      </c>
      <c r="Q11" s="17">
        <v>0.31202106308899202</v>
      </c>
      <c r="R11" s="17"/>
      <c r="S11" s="17">
        <v>0.26265429168829502</v>
      </c>
      <c r="T11" s="17">
        <v>0.36202292451511903</v>
      </c>
      <c r="U11" s="17">
        <v>0.36311253450240699</v>
      </c>
      <c r="V11" s="17">
        <v>0.38923878104958398</v>
      </c>
      <c r="W11" s="17">
        <v>0.22829912619345399</v>
      </c>
      <c r="X11" s="17">
        <v>0.36360208012330297</v>
      </c>
      <c r="Y11" s="17">
        <v>0.39495499427992897</v>
      </c>
      <c r="Z11" s="17">
        <v>0.17625371961963501</v>
      </c>
      <c r="AA11" s="17">
        <v>0.25442204268671798</v>
      </c>
      <c r="AB11" s="17">
        <v>0.37707638176172598</v>
      </c>
      <c r="AC11" s="17">
        <v>0.31863284975820899</v>
      </c>
      <c r="AD11" s="17">
        <v>0.46455994961381702</v>
      </c>
      <c r="AE11" s="17"/>
      <c r="AF11" s="17">
        <v>0.40719879118130597</v>
      </c>
      <c r="AG11" s="17">
        <v>0.28612029419762403</v>
      </c>
      <c r="AH11" s="17">
        <v>0.29715614364946003</v>
      </c>
      <c r="AI11" s="17"/>
      <c r="AJ11" s="17">
        <v>0.411155228471351</v>
      </c>
      <c r="AK11" s="17">
        <v>0.27473088693455799</v>
      </c>
      <c r="AL11" s="17">
        <v>0.26846470487358798</v>
      </c>
      <c r="AM11" s="17">
        <v>0.262023069442752</v>
      </c>
      <c r="AN11" s="17">
        <v>0.307117869513655</v>
      </c>
      <c r="AO11" s="17"/>
      <c r="AP11" s="17">
        <v>0.409937734545264</v>
      </c>
      <c r="AQ11" s="17">
        <v>0.26580018541234002</v>
      </c>
      <c r="AR11" s="17">
        <v>0.25971036388443403</v>
      </c>
      <c r="AS11" s="17"/>
      <c r="AT11" s="17">
        <v>0.34446237082097703</v>
      </c>
      <c r="AU11" s="17">
        <v>0.34328425051723699</v>
      </c>
      <c r="AV11" s="17">
        <v>0.388243349441732</v>
      </c>
      <c r="AW11" s="17">
        <v>0.315805645002385</v>
      </c>
      <c r="AX11" s="17">
        <v>0.30512209993709499</v>
      </c>
      <c r="AY11" s="17">
        <v>0.27773958039949298</v>
      </c>
    </row>
    <row r="12" spans="2:51" ht="58" x14ac:dyDescent="0.35">
      <c r="B12" s="18" t="s">
        <v>576</v>
      </c>
      <c r="C12" s="17">
        <v>4.59537587789366E-2</v>
      </c>
      <c r="D12" s="17">
        <v>5.1397416971534597E-2</v>
      </c>
      <c r="E12" s="17">
        <v>4.1050714546196902E-2</v>
      </c>
      <c r="F12" s="17"/>
      <c r="G12" s="17">
        <v>7.6393495375577006E-2</v>
      </c>
      <c r="H12" s="17">
        <v>9.3734779381112507E-2</v>
      </c>
      <c r="I12" s="17">
        <v>2.4591575613118501E-2</v>
      </c>
      <c r="J12" s="17">
        <v>4.5307271879266801E-2</v>
      </c>
      <c r="K12" s="17">
        <v>1.0485924122959501E-2</v>
      </c>
      <c r="L12" s="17">
        <v>2.4547286159485801E-2</v>
      </c>
      <c r="M12" s="17"/>
      <c r="N12" s="17">
        <v>3.6088574637273399E-2</v>
      </c>
      <c r="O12" s="17">
        <v>6.1183004984768502E-2</v>
      </c>
      <c r="P12" s="17">
        <v>3.6149626729981198E-2</v>
      </c>
      <c r="Q12" s="17">
        <v>4.9636901987047503E-2</v>
      </c>
      <c r="R12" s="17"/>
      <c r="S12" s="17">
        <v>0.122583940509937</v>
      </c>
      <c r="T12" s="17">
        <v>4.0397449650741699E-2</v>
      </c>
      <c r="U12" s="17">
        <v>3.44439609907898E-2</v>
      </c>
      <c r="V12" s="17">
        <v>1.60039638525282E-2</v>
      </c>
      <c r="W12" s="17">
        <v>1.9934455598146199E-2</v>
      </c>
      <c r="X12" s="17">
        <v>6.1134448872174202E-2</v>
      </c>
      <c r="Y12" s="17">
        <v>4.2350670201170303E-2</v>
      </c>
      <c r="Z12" s="17">
        <v>3.67549304412721E-2</v>
      </c>
      <c r="AA12" s="17">
        <v>0</v>
      </c>
      <c r="AB12" s="17">
        <v>5.4354816983799903E-2</v>
      </c>
      <c r="AC12" s="17">
        <v>6.3538695711613594E-2</v>
      </c>
      <c r="AD12" s="17">
        <v>0</v>
      </c>
      <c r="AE12" s="17"/>
      <c r="AF12" s="17">
        <v>5.0764353996030097E-2</v>
      </c>
      <c r="AG12" s="17">
        <v>3.2628372702016399E-2</v>
      </c>
      <c r="AH12" s="17">
        <v>6.5543443249171093E-2</v>
      </c>
      <c r="AI12" s="17"/>
      <c r="AJ12" s="17">
        <v>3.6984333770896299E-2</v>
      </c>
      <c r="AK12" s="17">
        <v>6.4846404327187704E-2</v>
      </c>
      <c r="AL12" s="17">
        <v>0.11319785661378599</v>
      </c>
      <c r="AM12" s="17">
        <v>0.13172612945178699</v>
      </c>
      <c r="AN12" s="17">
        <v>2.7924119816623801E-2</v>
      </c>
      <c r="AO12" s="17"/>
      <c r="AP12" s="17">
        <v>2.9607725471598199E-2</v>
      </c>
      <c r="AQ12" s="17">
        <v>5.37932406171076E-2</v>
      </c>
      <c r="AR12" s="17">
        <v>5.6845263819326801E-2</v>
      </c>
      <c r="AS12" s="17"/>
      <c r="AT12" s="17">
        <v>2.79889199872238E-2</v>
      </c>
      <c r="AU12" s="17">
        <v>5.2892397339991702E-2</v>
      </c>
      <c r="AV12" s="17">
        <v>0.120445520410771</v>
      </c>
      <c r="AW12" s="17">
        <v>3.3084355068130698E-2</v>
      </c>
      <c r="AX12" s="17">
        <v>4.3531340960925299E-2</v>
      </c>
      <c r="AY12" s="17">
        <v>3.9670092261971102E-2</v>
      </c>
    </row>
    <row r="13" spans="2:51" ht="43.5" x14ac:dyDescent="0.35">
      <c r="B13" s="18" t="s">
        <v>577</v>
      </c>
      <c r="C13" s="19">
        <v>2.1870956386212798E-2</v>
      </c>
      <c r="D13" s="19">
        <v>2.84231518476439E-2</v>
      </c>
      <c r="E13" s="19">
        <v>1.5782011702533402E-2</v>
      </c>
      <c r="F13" s="19"/>
      <c r="G13" s="19">
        <v>9.3280436563029992E-3</v>
      </c>
      <c r="H13" s="19">
        <v>2.3041148071275001E-2</v>
      </c>
      <c r="I13" s="19">
        <v>2.3557666205520199E-2</v>
      </c>
      <c r="J13" s="19">
        <v>1.8238402715149898E-2</v>
      </c>
      <c r="K13" s="19">
        <v>9.9811501769219504E-3</v>
      </c>
      <c r="L13" s="19">
        <v>3.7599299105986903E-2</v>
      </c>
      <c r="M13" s="19"/>
      <c r="N13" s="19">
        <v>2.07114077543777E-2</v>
      </c>
      <c r="O13" s="19">
        <v>5.5022608581872696E-3</v>
      </c>
      <c r="P13" s="19">
        <v>4.2636794550010501E-2</v>
      </c>
      <c r="Q13" s="19">
        <v>2.18028539638171E-2</v>
      </c>
      <c r="R13" s="19"/>
      <c r="S13" s="19">
        <v>0</v>
      </c>
      <c r="T13" s="19">
        <v>1.00237510838292E-2</v>
      </c>
      <c r="U13" s="19">
        <v>2.9285505503394399E-2</v>
      </c>
      <c r="V13" s="19">
        <v>6.4774577576037495E-2</v>
      </c>
      <c r="W13" s="19">
        <v>0</v>
      </c>
      <c r="X13" s="19">
        <v>1.3548774479404099E-2</v>
      </c>
      <c r="Y13" s="19">
        <v>4.69560503804324E-2</v>
      </c>
      <c r="Z13" s="19">
        <v>3.6183871252432602E-2</v>
      </c>
      <c r="AA13" s="19">
        <v>1.4068933484386901E-2</v>
      </c>
      <c r="AB13" s="19">
        <v>2.7255439368998699E-2</v>
      </c>
      <c r="AC13" s="19">
        <v>3.1021557460398499E-2</v>
      </c>
      <c r="AD13" s="19">
        <v>0</v>
      </c>
      <c r="AE13" s="19"/>
      <c r="AF13" s="19">
        <v>3.9193522328280397E-2</v>
      </c>
      <c r="AG13" s="19">
        <v>1.43571823961374E-2</v>
      </c>
      <c r="AH13" s="19">
        <v>7.8017387846265702E-3</v>
      </c>
      <c r="AI13" s="19"/>
      <c r="AJ13" s="19">
        <v>3.2798817229997897E-2</v>
      </c>
      <c r="AK13" s="19">
        <v>4.74900196313165E-3</v>
      </c>
      <c r="AL13" s="19">
        <v>0</v>
      </c>
      <c r="AM13" s="19">
        <v>0.12920878136012301</v>
      </c>
      <c r="AN13" s="19">
        <v>1.86129752210548E-2</v>
      </c>
      <c r="AO13" s="19"/>
      <c r="AP13" s="19">
        <v>2.2306363472835E-2</v>
      </c>
      <c r="AQ13" s="19">
        <v>7.1514873948277796E-3</v>
      </c>
      <c r="AR13" s="19">
        <v>0</v>
      </c>
      <c r="AS13" s="19"/>
      <c r="AT13" s="19">
        <v>2.7010467508448301E-2</v>
      </c>
      <c r="AU13" s="19">
        <v>2.31130129184621E-2</v>
      </c>
      <c r="AV13" s="19">
        <v>2.44338492712643E-2</v>
      </c>
      <c r="AW13" s="19">
        <v>1.3578628513767999E-2</v>
      </c>
      <c r="AX13" s="19">
        <v>1.9963940966710801E-2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900-000000000000}">
  <dimension ref="B2:AY18"/>
  <sheetViews>
    <sheetView showGridLines="0" workbookViewId="0">
      <pane xSplit="2" topLeftCell="C1" activePane="topRight" state="frozen"/>
      <selection activeCell="B19" sqref="B19"/>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579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319</v>
      </c>
      <c r="E7" s="10">
        <v>361</v>
      </c>
      <c r="F7" s="10"/>
      <c r="G7" s="10">
        <v>102</v>
      </c>
      <c r="H7" s="10">
        <v>107</v>
      </c>
      <c r="I7" s="10">
        <v>119</v>
      </c>
      <c r="J7" s="10">
        <v>108</v>
      </c>
      <c r="K7" s="10">
        <v>90</v>
      </c>
      <c r="L7" s="10">
        <v>156</v>
      </c>
      <c r="M7" s="10"/>
      <c r="N7" s="10">
        <v>166</v>
      </c>
      <c r="O7" s="10">
        <v>181</v>
      </c>
      <c r="P7" s="10">
        <v>154</v>
      </c>
      <c r="Q7" s="10">
        <v>179</v>
      </c>
      <c r="R7" s="10"/>
      <c r="S7" s="10">
        <v>82</v>
      </c>
      <c r="T7" s="10">
        <v>94</v>
      </c>
      <c r="U7" s="10">
        <v>64</v>
      </c>
      <c r="V7" s="10">
        <v>58</v>
      </c>
      <c r="W7" s="10">
        <v>49</v>
      </c>
      <c r="X7" s="10">
        <v>70</v>
      </c>
      <c r="Y7" s="10">
        <v>66</v>
      </c>
      <c r="Z7" s="10">
        <v>27</v>
      </c>
      <c r="AA7" s="10">
        <v>68</v>
      </c>
      <c r="AB7" s="10">
        <v>58</v>
      </c>
      <c r="AC7" s="10">
        <v>31</v>
      </c>
      <c r="AD7" s="10">
        <v>15</v>
      </c>
      <c r="AE7" s="10"/>
      <c r="AF7" s="10">
        <v>247</v>
      </c>
      <c r="AG7" s="10">
        <v>250</v>
      </c>
      <c r="AH7" s="10">
        <v>115</v>
      </c>
      <c r="AI7" s="10"/>
      <c r="AJ7" s="10">
        <v>235</v>
      </c>
      <c r="AK7" s="10">
        <v>201</v>
      </c>
      <c r="AL7" s="10">
        <v>38</v>
      </c>
      <c r="AM7" s="10">
        <v>7</v>
      </c>
      <c r="AN7" s="10">
        <v>94</v>
      </c>
      <c r="AO7" s="10"/>
      <c r="AP7" s="10">
        <v>129</v>
      </c>
      <c r="AQ7" s="10">
        <v>258</v>
      </c>
      <c r="AR7" s="10">
        <v>51</v>
      </c>
      <c r="AS7" s="10"/>
      <c r="AT7" s="10">
        <v>246</v>
      </c>
      <c r="AU7" s="10">
        <v>156</v>
      </c>
      <c r="AV7" s="10">
        <v>41</v>
      </c>
      <c r="AW7" s="10">
        <v>67</v>
      </c>
      <c r="AX7" s="10">
        <v>140</v>
      </c>
      <c r="AY7" s="10">
        <v>25</v>
      </c>
    </row>
    <row r="8" spans="2:51" ht="30" customHeight="1" x14ac:dyDescent="0.35">
      <c r="B8" s="11" t="s">
        <v>19</v>
      </c>
      <c r="C8" s="11">
        <v>681</v>
      </c>
      <c r="D8" s="11">
        <v>330</v>
      </c>
      <c r="E8" s="11">
        <v>348</v>
      </c>
      <c r="F8" s="11"/>
      <c r="G8" s="11">
        <v>104</v>
      </c>
      <c r="H8" s="11">
        <v>119</v>
      </c>
      <c r="I8" s="11">
        <v>122</v>
      </c>
      <c r="J8" s="11">
        <v>103</v>
      </c>
      <c r="K8" s="11">
        <v>84</v>
      </c>
      <c r="L8" s="11">
        <v>148</v>
      </c>
      <c r="M8" s="11"/>
      <c r="N8" s="11">
        <v>176</v>
      </c>
      <c r="O8" s="11">
        <v>176</v>
      </c>
      <c r="P8" s="11">
        <v>151</v>
      </c>
      <c r="Q8" s="11">
        <v>175</v>
      </c>
      <c r="R8" s="11"/>
      <c r="S8" s="11">
        <v>81</v>
      </c>
      <c r="T8" s="11">
        <v>91</v>
      </c>
      <c r="U8" s="11">
        <v>64</v>
      </c>
      <c r="V8" s="11">
        <v>55</v>
      </c>
      <c r="W8" s="11">
        <v>49</v>
      </c>
      <c r="X8" s="11">
        <v>72</v>
      </c>
      <c r="Y8" s="11">
        <v>62</v>
      </c>
      <c r="Z8" s="11">
        <v>26</v>
      </c>
      <c r="AA8" s="11">
        <v>64</v>
      </c>
      <c r="AB8" s="11">
        <v>67</v>
      </c>
      <c r="AC8" s="11">
        <v>31</v>
      </c>
      <c r="AD8" s="11">
        <v>18</v>
      </c>
      <c r="AE8" s="11"/>
      <c r="AF8" s="11">
        <v>239</v>
      </c>
      <c r="AG8" s="11">
        <v>254</v>
      </c>
      <c r="AH8" s="11">
        <v>116</v>
      </c>
      <c r="AI8" s="11"/>
      <c r="AJ8" s="11">
        <v>230</v>
      </c>
      <c r="AK8" s="11">
        <v>200</v>
      </c>
      <c r="AL8" s="11">
        <v>38</v>
      </c>
      <c r="AM8" s="11">
        <v>7</v>
      </c>
      <c r="AN8" s="11">
        <v>94</v>
      </c>
      <c r="AO8" s="11"/>
      <c r="AP8" s="11">
        <v>127</v>
      </c>
      <c r="AQ8" s="11">
        <v>259</v>
      </c>
      <c r="AR8" s="11">
        <v>51</v>
      </c>
      <c r="AS8" s="11"/>
      <c r="AT8" s="11">
        <v>239</v>
      </c>
      <c r="AU8" s="11">
        <v>160</v>
      </c>
      <c r="AV8" s="11">
        <v>40</v>
      </c>
      <c r="AW8" s="11">
        <v>67</v>
      </c>
      <c r="AX8" s="11">
        <v>143</v>
      </c>
      <c r="AY8" s="11">
        <v>25</v>
      </c>
    </row>
    <row r="9" spans="2:51" ht="43.5" x14ac:dyDescent="0.35">
      <c r="B9" s="18" t="s">
        <v>573</v>
      </c>
      <c r="C9" s="17">
        <v>0.194182166089581</v>
      </c>
      <c r="D9" s="17">
        <v>0.21460812959200201</v>
      </c>
      <c r="E9" s="17">
        <v>0.173301514693085</v>
      </c>
      <c r="F9" s="17"/>
      <c r="G9" s="17">
        <v>0.22681730397038599</v>
      </c>
      <c r="H9" s="17">
        <v>0.22007315687474199</v>
      </c>
      <c r="I9" s="17">
        <v>0.14648839997053301</v>
      </c>
      <c r="J9" s="17">
        <v>0.26876836216745298</v>
      </c>
      <c r="K9" s="17">
        <v>0.20739486525035</v>
      </c>
      <c r="L9" s="17">
        <v>0.13046705864945499</v>
      </c>
      <c r="M9" s="17"/>
      <c r="N9" s="17">
        <v>0.18824056313746301</v>
      </c>
      <c r="O9" s="17">
        <v>0.199885139566117</v>
      </c>
      <c r="P9" s="17">
        <v>0.16326489081159001</v>
      </c>
      <c r="Q9" s="17">
        <v>0.217559763836568</v>
      </c>
      <c r="R9" s="17"/>
      <c r="S9" s="17">
        <v>0.26527166041622802</v>
      </c>
      <c r="T9" s="17">
        <v>0.22410514206878299</v>
      </c>
      <c r="U9" s="17">
        <v>0.15777424158021999</v>
      </c>
      <c r="V9" s="17">
        <v>0.118841409359771</v>
      </c>
      <c r="W9" s="17">
        <v>0.174586583366307</v>
      </c>
      <c r="X9" s="17">
        <v>0.145910203985607</v>
      </c>
      <c r="Y9" s="17">
        <v>0.15668857106103101</v>
      </c>
      <c r="Z9" s="17">
        <v>0.23996025078689701</v>
      </c>
      <c r="AA9" s="17">
        <v>0.17198647532441899</v>
      </c>
      <c r="AB9" s="17">
        <v>0.231686580026467</v>
      </c>
      <c r="AC9" s="17">
        <v>0.31157852250958201</v>
      </c>
      <c r="AD9" s="17">
        <v>0.13195546820375401</v>
      </c>
      <c r="AE9" s="17"/>
      <c r="AF9" s="17">
        <v>0.17278821498743499</v>
      </c>
      <c r="AG9" s="17">
        <v>0.20982429658264901</v>
      </c>
      <c r="AH9" s="17">
        <v>0.15147305472583</v>
      </c>
      <c r="AI9" s="17"/>
      <c r="AJ9" s="17">
        <v>0.16437320359118399</v>
      </c>
      <c r="AK9" s="17">
        <v>0.226726390610866</v>
      </c>
      <c r="AL9" s="17">
        <v>0.16077320617865601</v>
      </c>
      <c r="AM9" s="17">
        <v>0</v>
      </c>
      <c r="AN9" s="17">
        <v>0.18219416570619801</v>
      </c>
      <c r="AO9" s="17"/>
      <c r="AP9" s="17">
        <v>0.15999491141012101</v>
      </c>
      <c r="AQ9" s="17">
        <v>0.24106340114604199</v>
      </c>
      <c r="AR9" s="17">
        <v>0.15113244176304799</v>
      </c>
      <c r="AS9" s="17"/>
      <c r="AT9" s="17">
        <v>0.13793976561192001</v>
      </c>
      <c r="AU9" s="17">
        <v>0.21232689346601699</v>
      </c>
      <c r="AV9" s="17">
        <v>0.273068712579978</v>
      </c>
      <c r="AW9" s="17">
        <v>0.25901550109360699</v>
      </c>
      <c r="AX9" s="17">
        <v>0.20433029482396201</v>
      </c>
      <c r="AY9" s="17">
        <v>0.23275095549126301</v>
      </c>
    </row>
    <row r="10" spans="2:51" ht="58" x14ac:dyDescent="0.35">
      <c r="B10" s="18" t="s">
        <v>574</v>
      </c>
      <c r="C10" s="17">
        <v>0.39826640100674499</v>
      </c>
      <c r="D10" s="17">
        <v>0.37093779029521401</v>
      </c>
      <c r="E10" s="17">
        <v>0.42640667220456502</v>
      </c>
      <c r="F10" s="17"/>
      <c r="G10" s="17">
        <v>0.47577146731464198</v>
      </c>
      <c r="H10" s="17">
        <v>0.43459783324108298</v>
      </c>
      <c r="I10" s="17">
        <v>0.35894170750523602</v>
      </c>
      <c r="J10" s="17">
        <v>0.34493624300724601</v>
      </c>
      <c r="K10" s="17">
        <v>0.37839471237785699</v>
      </c>
      <c r="L10" s="17">
        <v>0.39572010242224698</v>
      </c>
      <c r="M10" s="17"/>
      <c r="N10" s="17">
        <v>0.425959837225866</v>
      </c>
      <c r="O10" s="17">
        <v>0.394918684985053</v>
      </c>
      <c r="P10" s="17">
        <v>0.423071391503968</v>
      </c>
      <c r="Q10" s="17">
        <v>0.350896006549266</v>
      </c>
      <c r="R10" s="17"/>
      <c r="S10" s="17">
        <v>0.43789787882462899</v>
      </c>
      <c r="T10" s="17">
        <v>0.34728348091114403</v>
      </c>
      <c r="U10" s="17">
        <v>0.39206272631072098</v>
      </c>
      <c r="V10" s="17">
        <v>0.42461536584763998</v>
      </c>
      <c r="W10" s="17">
        <v>0.41028746695259599</v>
      </c>
      <c r="X10" s="17">
        <v>0.385893279792554</v>
      </c>
      <c r="Y10" s="17">
        <v>0.410475405292344</v>
      </c>
      <c r="Z10" s="17">
        <v>0.440563833575008</v>
      </c>
      <c r="AA10" s="17">
        <v>0.41032211441287297</v>
      </c>
      <c r="AB10" s="17">
        <v>0.45690872259751097</v>
      </c>
      <c r="AC10" s="17">
        <v>0.173318622007021</v>
      </c>
      <c r="AD10" s="17">
        <v>0.46176550621965801</v>
      </c>
      <c r="AE10" s="17"/>
      <c r="AF10" s="17">
        <v>0.34659486878262002</v>
      </c>
      <c r="AG10" s="17">
        <v>0.39114129842407402</v>
      </c>
      <c r="AH10" s="17">
        <v>0.43922535106918198</v>
      </c>
      <c r="AI10" s="17"/>
      <c r="AJ10" s="17">
        <v>0.36895613686385897</v>
      </c>
      <c r="AK10" s="17">
        <v>0.40975037210541898</v>
      </c>
      <c r="AL10" s="17">
        <v>0.26930546218503598</v>
      </c>
      <c r="AM10" s="17">
        <v>0.53887868189662702</v>
      </c>
      <c r="AN10" s="17">
        <v>0.43697141241285697</v>
      </c>
      <c r="AO10" s="17"/>
      <c r="AP10" s="17">
        <v>0.39225032201006599</v>
      </c>
      <c r="AQ10" s="17">
        <v>0.41468956884625402</v>
      </c>
      <c r="AR10" s="17">
        <v>0.32352166013149303</v>
      </c>
      <c r="AS10" s="17"/>
      <c r="AT10" s="17">
        <v>0.41319008063235002</v>
      </c>
      <c r="AU10" s="17">
        <v>0.38910468069369403</v>
      </c>
      <c r="AV10" s="17">
        <v>0.198414256093948</v>
      </c>
      <c r="AW10" s="17">
        <v>0.38729633286404003</v>
      </c>
      <c r="AX10" s="17">
        <v>0.387638286962666</v>
      </c>
      <c r="AY10" s="17">
        <v>0.67248155754463201</v>
      </c>
    </row>
    <row r="11" spans="2:51" ht="43.5" x14ac:dyDescent="0.35">
      <c r="B11" s="18" t="s">
        <v>575</v>
      </c>
      <c r="C11" s="17">
        <v>0.339448192043321</v>
      </c>
      <c r="D11" s="17">
        <v>0.33819445081189398</v>
      </c>
      <c r="E11" s="17">
        <v>0.33953915079223601</v>
      </c>
      <c r="F11" s="17"/>
      <c r="G11" s="17">
        <v>0.193149762900131</v>
      </c>
      <c r="H11" s="17">
        <v>0.26218394708094001</v>
      </c>
      <c r="I11" s="17">
        <v>0.44090159151466901</v>
      </c>
      <c r="J11" s="17">
        <v>0.33937634708271402</v>
      </c>
      <c r="K11" s="17">
        <v>0.36962985158957201</v>
      </c>
      <c r="L11" s="17">
        <v>0.40305045671645801</v>
      </c>
      <c r="M11" s="17"/>
      <c r="N11" s="17">
        <v>0.328631721041307</v>
      </c>
      <c r="O11" s="17">
        <v>0.347302658170139</v>
      </c>
      <c r="P11" s="17">
        <v>0.34398653116574801</v>
      </c>
      <c r="Q11" s="17">
        <v>0.34271028140647603</v>
      </c>
      <c r="R11" s="17"/>
      <c r="S11" s="17">
        <v>0.221581119081252</v>
      </c>
      <c r="T11" s="17">
        <v>0.32475610017010198</v>
      </c>
      <c r="U11" s="17">
        <v>0.41963402525989801</v>
      </c>
      <c r="V11" s="17">
        <v>0.39166208603418201</v>
      </c>
      <c r="W11" s="17">
        <v>0.27973738060729297</v>
      </c>
      <c r="X11" s="17">
        <v>0.42597818312119101</v>
      </c>
      <c r="Y11" s="17">
        <v>0.37509234412595499</v>
      </c>
      <c r="Z11" s="17">
        <v>0.285393287891688</v>
      </c>
      <c r="AA11" s="17">
        <v>0.41769141026270701</v>
      </c>
      <c r="AB11" s="17">
        <v>0.19337240393643601</v>
      </c>
      <c r="AC11" s="17">
        <v>0.45269413924834201</v>
      </c>
      <c r="AD11" s="17">
        <v>0.33176071906092502</v>
      </c>
      <c r="AE11" s="17"/>
      <c r="AF11" s="17">
        <v>0.42050581848822</v>
      </c>
      <c r="AG11" s="17">
        <v>0.3308703456089</v>
      </c>
      <c r="AH11" s="17">
        <v>0.33347866515173002</v>
      </c>
      <c r="AI11" s="17"/>
      <c r="AJ11" s="17">
        <v>0.419888523153985</v>
      </c>
      <c r="AK11" s="17">
        <v>0.30113904247253598</v>
      </c>
      <c r="AL11" s="17">
        <v>0.46875307848216102</v>
      </c>
      <c r="AM11" s="17">
        <v>0.12960835250365599</v>
      </c>
      <c r="AN11" s="17">
        <v>0.30426131596799599</v>
      </c>
      <c r="AO11" s="17"/>
      <c r="AP11" s="17">
        <v>0.40089926729865599</v>
      </c>
      <c r="AQ11" s="17">
        <v>0.29219836108321801</v>
      </c>
      <c r="AR11" s="17">
        <v>0.38795266475086498</v>
      </c>
      <c r="AS11" s="17"/>
      <c r="AT11" s="17">
        <v>0.38457935543139199</v>
      </c>
      <c r="AU11" s="17">
        <v>0.32376862296896602</v>
      </c>
      <c r="AV11" s="17">
        <v>0.35733688645577899</v>
      </c>
      <c r="AW11" s="17">
        <v>0.27397142922800999</v>
      </c>
      <c r="AX11" s="17">
        <v>0.37593998301459502</v>
      </c>
      <c r="AY11" s="17">
        <v>4.1856354055950701E-2</v>
      </c>
    </row>
    <row r="12" spans="2:51" ht="58" x14ac:dyDescent="0.35">
      <c r="B12" s="18" t="s">
        <v>576</v>
      </c>
      <c r="C12" s="17">
        <v>5.2465505598224001E-2</v>
      </c>
      <c r="D12" s="17">
        <v>5.8288019490001598E-2</v>
      </c>
      <c r="E12" s="17">
        <v>4.7239804352408099E-2</v>
      </c>
      <c r="F12" s="17"/>
      <c r="G12" s="17">
        <v>8.5348976052291997E-2</v>
      </c>
      <c r="H12" s="17">
        <v>7.5422258191282898E-2</v>
      </c>
      <c r="I12" s="17">
        <v>4.5056772326313298E-2</v>
      </c>
      <c r="J12" s="17">
        <v>3.7469401953784301E-2</v>
      </c>
      <c r="K12" s="17">
        <v>3.3930316041338497E-2</v>
      </c>
      <c r="L12" s="17">
        <v>3.8134538289599798E-2</v>
      </c>
      <c r="M12" s="17"/>
      <c r="N12" s="17">
        <v>5.0426028095787903E-2</v>
      </c>
      <c r="O12" s="17">
        <v>4.6961847202227701E-2</v>
      </c>
      <c r="P12" s="17">
        <v>5.1467772098725099E-2</v>
      </c>
      <c r="Q12" s="17">
        <v>6.1545497325468698E-2</v>
      </c>
      <c r="R12" s="17"/>
      <c r="S12" s="17">
        <v>6.2915428337923698E-2</v>
      </c>
      <c r="T12" s="17">
        <v>7.3322272107977204E-2</v>
      </c>
      <c r="U12" s="17">
        <v>1.6577293079300299E-2</v>
      </c>
      <c r="V12" s="17">
        <v>4.8877174905879402E-2</v>
      </c>
      <c r="W12" s="17">
        <v>9.3951073576196004E-2</v>
      </c>
      <c r="X12" s="17">
        <v>2.8669558621243402E-2</v>
      </c>
      <c r="Y12" s="17">
        <v>4.3111098575086999E-2</v>
      </c>
      <c r="Z12" s="17">
        <v>3.4082627746407197E-2</v>
      </c>
      <c r="AA12" s="17">
        <v>0</v>
      </c>
      <c r="AB12" s="17">
        <v>0.100197080562467</v>
      </c>
      <c r="AC12" s="17">
        <v>6.2408716235054902E-2</v>
      </c>
      <c r="AD12" s="17">
        <v>7.4518306515663393E-2</v>
      </c>
      <c r="AE12" s="17"/>
      <c r="AF12" s="17">
        <v>3.2036652722487798E-2</v>
      </c>
      <c r="AG12" s="17">
        <v>6.0394074828266801E-2</v>
      </c>
      <c r="AH12" s="17">
        <v>7.5822929053258895E-2</v>
      </c>
      <c r="AI12" s="17"/>
      <c r="AJ12" s="17">
        <v>2.5129062755022202E-2</v>
      </c>
      <c r="AK12" s="17">
        <v>5.3104938203357203E-2</v>
      </c>
      <c r="AL12" s="17">
        <v>7.7078275043901801E-2</v>
      </c>
      <c r="AM12" s="17">
        <v>0.33151296559971699</v>
      </c>
      <c r="AN12" s="17">
        <v>6.6887389065165198E-2</v>
      </c>
      <c r="AO12" s="17"/>
      <c r="AP12" s="17">
        <v>1.45652273012843E-2</v>
      </c>
      <c r="AQ12" s="17">
        <v>3.7795190748715103E-2</v>
      </c>
      <c r="AR12" s="17">
        <v>0.117593655201332</v>
      </c>
      <c r="AS12" s="17"/>
      <c r="AT12" s="17">
        <v>4.7464662603560297E-2</v>
      </c>
      <c r="AU12" s="17">
        <v>5.6704518790998297E-2</v>
      </c>
      <c r="AV12" s="17">
        <v>0.10007409212593101</v>
      </c>
      <c r="AW12" s="17">
        <v>6.6138108300574594E-2</v>
      </c>
      <c r="AX12" s="17">
        <v>3.2091435198776899E-2</v>
      </c>
      <c r="AY12" s="17">
        <v>5.2911132908154801E-2</v>
      </c>
    </row>
    <row r="13" spans="2:51" ht="43.5" x14ac:dyDescent="0.35">
      <c r="B13" s="18" t="s">
        <v>577</v>
      </c>
      <c r="C13" s="19">
        <v>1.5637735262128999E-2</v>
      </c>
      <c r="D13" s="19">
        <v>1.7971609810888699E-2</v>
      </c>
      <c r="E13" s="19">
        <v>1.35128579577062E-2</v>
      </c>
      <c r="F13" s="19"/>
      <c r="G13" s="19">
        <v>1.8912489762548199E-2</v>
      </c>
      <c r="H13" s="19">
        <v>7.7228046119524303E-3</v>
      </c>
      <c r="I13" s="19">
        <v>8.6115286832493705E-3</v>
      </c>
      <c r="J13" s="19">
        <v>9.4496457888031092E-3</v>
      </c>
      <c r="K13" s="19">
        <v>1.0650254740883E-2</v>
      </c>
      <c r="L13" s="19">
        <v>3.2627843922240801E-2</v>
      </c>
      <c r="M13" s="19"/>
      <c r="N13" s="19">
        <v>6.7418504995757902E-3</v>
      </c>
      <c r="O13" s="19">
        <v>1.09316700764638E-2</v>
      </c>
      <c r="P13" s="19">
        <v>1.8209414419969799E-2</v>
      </c>
      <c r="Q13" s="19">
        <v>2.72884508822215E-2</v>
      </c>
      <c r="R13" s="19"/>
      <c r="S13" s="19">
        <v>1.2333913339967899E-2</v>
      </c>
      <c r="T13" s="19">
        <v>3.0533004741994298E-2</v>
      </c>
      <c r="U13" s="19">
        <v>1.3951713769860799E-2</v>
      </c>
      <c r="V13" s="19">
        <v>1.60039638525282E-2</v>
      </c>
      <c r="W13" s="19">
        <v>4.1437495497608903E-2</v>
      </c>
      <c r="X13" s="19">
        <v>1.3548774479404099E-2</v>
      </c>
      <c r="Y13" s="19">
        <v>1.46325809455827E-2</v>
      </c>
      <c r="Z13" s="19">
        <v>0</v>
      </c>
      <c r="AA13" s="19">
        <v>0</v>
      </c>
      <c r="AB13" s="19">
        <v>1.78352128771192E-2</v>
      </c>
      <c r="AC13" s="19">
        <v>0</v>
      </c>
      <c r="AD13" s="19">
        <v>0</v>
      </c>
      <c r="AE13" s="19"/>
      <c r="AF13" s="19">
        <v>2.8074445019237799E-2</v>
      </c>
      <c r="AG13" s="19">
        <v>7.7699845561105003E-3</v>
      </c>
      <c r="AH13" s="19">
        <v>0</v>
      </c>
      <c r="AI13" s="19"/>
      <c r="AJ13" s="19">
        <v>2.1653073635949999E-2</v>
      </c>
      <c r="AK13" s="19">
        <v>9.2792566078211697E-3</v>
      </c>
      <c r="AL13" s="19">
        <v>2.4089978110246001E-2</v>
      </c>
      <c r="AM13" s="19">
        <v>0</v>
      </c>
      <c r="AN13" s="19">
        <v>9.6857168477842096E-3</v>
      </c>
      <c r="AO13" s="19"/>
      <c r="AP13" s="19">
        <v>3.2290271979872297E-2</v>
      </c>
      <c r="AQ13" s="19">
        <v>1.4253478175771399E-2</v>
      </c>
      <c r="AR13" s="19">
        <v>1.9799578153262599E-2</v>
      </c>
      <c r="AS13" s="19"/>
      <c r="AT13" s="19">
        <v>1.6826135720777801E-2</v>
      </c>
      <c r="AU13" s="19">
        <v>1.8095284080325201E-2</v>
      </c>
      <c r="AV13" s="19">
        <v>7.1106052744363796E-2</v>
      </c>
      <c r="AW13" s="19">
        <v>1.3578628513767999E-2</v>
      </c>
      <c r="AX13" s="19">
        <v>0</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A00-000000000000}">
  <dimension ref="B2:AY18"/>
  <sheetViews>
    <sheetView showGridLines="0" workbookViewId="0">
      <pane xSplit="2" topLeftCell="C1" activePane="topRight" state="frozen"/>
      <selection activeCell="B19" sqref="B19"/>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682</v>
      </c>
      <c r="D7" s="10">
        <v>319</v>
      </c>
      <c r="E7" s="10">
        <v>361</v>
      </c>
      <c r="F7" s="10"/>
      <c r="G7" s="10">
        <v>102</v>
      </c>
      <c r="H7" s="10">
        <v>107</v>
      </c>
      <c r="I7" s="10">
        <v>119</v>
      </c>
      <c r="J7" s="10">
        <v>108</v>
      </c>
      <c r="K7" s="10">
        <v>90</v>
      </c>
      <c r="L7" s="10">
        <v>156</v>
      </c>
      <c r="M7" s="10"/>
      <c r="N7" s="10">
        <v>166</v>
      </c>
      <c r="O7" s="10">
        <v>181</v>
      </c>
      <c r="P7" s="10">
        <v>154</v>
      </c>
      <c r="Q7" s="10">
        <v>179</v>
      </c>
      <c r="R7" s="10"/>
      <c r="S7" s="10">
        <v>82</v>
      </c>
      <c r="T7" s="10">
        <v>94</v>
      </c>
      <c r="U7" s="10">
        <v>64</v>
      </c>
      <c r="V7" s="10">
        <v>58</v>
      </c>
      <c r="W7" s="10">
        <v>49</v>
      </c>
      <c r="X7" s="10">
        <v>70</v>
      </c>
      <c r="Y7" s="10">
        <v>66</v>
      </c>
      <c r="Z7" s="10">
        <v>27</v>
      </c>
      <c r="AA7" s="10">
        <v>68</v>
      </c>
      <c r="AB7" s="10">
        <v>58</v>
      </c>
      <c r="AC7" s="10">
        <v>31</v>
      </c>
      <c r="AD7" s="10">
        <v>15</v>
      </c>
      <c r="AE7" s="10"/>
      <c r="AF7" s="10">
        <v>247</v>
      </c>
      <c r="AG7" s="10">
        <v>250</v>
      </c>
      <c r="AH7" s="10">
        <v>115</v>
      </c>
      <c r="AI7" s="10"/>
      <c r="AJ7" s="10">
        <v>235</v>
      </c>
      <c r="AK7" s="10">
        <v>201</v>
      </c>
      <c r="AL7" s="10">
        <v>38</v>
      </c>
      <c r="AM7" s="10">
        <v>7</v>
      </c>
      <c r="AN7" s="10">
        <v>94</v>
      </c>
      <c r="AO7" s="10"/>
      <c r="AP7" s="10">
        <v>129</v>
      </c>
      <c r="AQ7" s="10">
        <v>258</v>
      </c>
      <c r="AR7" s="10">
        <v>51</v>
      </c>
      <c r="AS7" s="10"/>
      <c r="AT7" s="10">
        <v>246</v>
      </c>
      <c r="AU7" s="10">
        <v>156</v>
      </c>
      <c r="AV7" s="10">
        <v>41</v>
      </c>
      <c r="AW7" s="10">
        <v>67</v>
      </c>
      <c r="AX7" s="10">
        <v>140</v>
      </c>
      <c r="AY7" s="10">
        <v>25</v>
      </c>
    </row>
    <row r="8" spans="2:51" ht="30" customHeight="1" x14ac:dyDescent="0.35">
      <c r="B8" s="11" t="s">
        <v>19</v>
      </c>
      <c r="C8" s="11">
        <v>681</v>
      </c>
      <c r="D8" s="11">
        <v>330</v>
      </c>
      <c r="E8" s="11">
        <v>348</v>
      </c>
      <c r="F8" s="11"/>
      <c r="G8" s="11">
        <v>104</v>
      </c>
      <c r="H8" s="11">
        <v>119</v>
      </c>
      <c r="I8" s="11">
        <v>122</v>
      </c>
      <c r="J8" s="11">
        <v>103</v>
      </c>
      <c r="K8" s="11">
        <v>84</v>
      </c>
      <c r="L8" s="11">
        <v>148</v>
      </c>
      <c r="M8" s="11"/>
      <c r="N8" s="11">
        <v>176</v>
      </c>
      <c r="O8" s="11">
        <v>176</v>
      </c>
      <c r="P8" s="11">
        <v>151</v>
      </c>
      <c r="Q8" s="11">
        <v>175</v>
      </c>
      <c r="R8" s="11"/>
      <c r="S8" s="11">
        <v>81</v>
      </c>
      <c r="T8" s="11">
        <v>91</v>
      </c>
      <c r="U8" s="11">
        <v>64</v>
      </c>
      <c r="V8" s="11">
        <v>55</v>
      </c>
      <c r="W8" s="11">
        <v>49</v>
      </c>
      <c r="X8" s="11">
        <v>72</v>
      </c>
      <c r="Y8" s="11">
        <v>62</v>
      </c>
      <c r="Z8" s="11">
        <v>26</v>
      </c>
      <c r="AA8" s="11">
        <v>64</v>
      </c>
      <c r="AB8" s="11">
        <v>67</v>
      </c>
      <c r="AC8" s="11">
        <v>31</v>
      </c>
      <c r="AD8" s="11">
        <v>18</v>
      </c>
      <c r="AE8" s="11"/>
      <c r="AF8" s="11">
        <v>239</v>
      </c>
      <c r="AG8" s="11">
        <v>254</v>
      </c>
      <c r="AH8" s="11">
        <v>116</v>
      </c>
      <c r="AI8" s="11"/>
      <c r="AJ8" s="11">
        <v>230</v>
      </c>
      <c r="AK8" s="11">
        <v>200</v>
      </c>
      <c r="AL8" s="11">
        <v>38</v>
      </c>
      <c r="AM8" s="11">
        <v>7</v>
      </c>
      <c r="AN8" s="11">
        <v>94</v>
      </c>
      <c r="AO8" s="11"/>
      <c r="AP8" s="11">
        <v>127</v>
      </c>
      <c r="AQ8" s="11">
        <v>259</v>
      </c>
      <c r="AR8" s="11">
        <v>51</v>
      </c>
      <c r="AS8" s="11"/>
      <c r="AT8" s="11">
        <v>239</v>
      </c>
      <c r="AU8" s="11">
        <v>160</v>
      </c>
      <c r="AV8" s="11">
        <v>40</v>
      </c>
      <c r="AW8" s="11">
        <v>67</v>
      </c>
      <c r="AX8" s="11">
        <v>143</v>
      </c>
      <c r="AY8" s="11">
        <v>25</v>
      </c>
    </row>
    <row r="9" spans="2:51" ht="43.5" x14ac:dyDescent="0.35">
      <c r="B9" s="18" t="s">
        <v>573</v>
      </c>
      <c r="C9" s="17">
        <v>0.36997695156100302</v>
      </c>
      <c r="D9" s="17">
        <v>0.32519047129550699</v>
      </c>
      <c r="E9" s="17">
        <v>0.411903731107715</v>
      </c>
      <c r="F9" s="17"/>
      <c r="G9" s="17">
        <v>0.47447927105416099</v>
      </c>
      <c r="H9" s="17">
        <v>0.31650484117229599</v>
      </c>
      <c r="I9" s="17">
        <v>0.26717060163682399</v>
      </c>
      <c r="J9" s="17">
        <v>0.41438198633274198</v>
      </c>
      <c r="K9" s="17">
        <v>0.34693398283900501</v>
      </c>
      <c r="L9" s="17">
        <v>0.40672314211602301</v>
      </c>
      <c r="M9" s="17"/>
      <c r="N9" s="17">
        <v>0.38251993376488702</v>
      </c>
      <c r="O9" s="17">
        <v>0.34462377428513102</v>
      </c>
      <c r="P9" s="17">
        <v>0.41883831704924201</v>
      </c>
      <c r="Q9" s="17">
        <v>0.34514617472598502</v>
      </c>
      <c r="R9" s="17"/>
      <c r="S9" s="17">
        <v>0.36624587335443598</v>
      </c>
      <c r="T9" s="17">
        <v>0.35813784177619001</v>
      </c>
      <c r="U9" s="17">
        <v>0.33411458638012098</v>
      </c>
      <c r="V9" s="17">
        <v>0.29623540122505099</v>
      </c>
      <c r="W9" s="17">
        <v>0.38037486979781898</v>
      </c>
      <c r="X9" s="17">
        <v>0.29104889463399702</v>
      </c>
      <c r="Y9" s="17">
        <v>0.42244978266871402</v>
      </c>
      <c r="Z9" s="17">
        <v>0.46069408452319999</v>
      </c>
      <c r="AA9" s="17">
        <v>0.40385849629917497</v>
      </c>
      <c r="AB9" s="17">
        <v>0.41399306166226701</v>
      </c>
      <c r="AC9" s="17">
        <v>0.42582692065192101</v>
      </c>
      <c r="AD9" s="17">
        <v>0.39666366043371099</v>
      </c>
      <c r="AE9" s="17"/>
      <c r="AF9" s="17">
        <v>0.32435304222900901</v>
      </c>
      <c r="AG9" s="17">
        <v>0.35860884373452401</v>
      </c>
      <c r="AH9" s="17">
        <v>0.39754100456479102</v>
      </c>
      <c r="AI9" s="17"/>
      <c r="AJ9" s="17">
        <v>0.31794594813418797</v>
      </c>
      <c r="AK9" s="17">
        <v>0.370385828759354</v>
      </c>
      <c r="AL9" s="17">
        <v>0.30766555047753702</v>
      </c>
      <c r="AM9" s="17">
        <v>0</v>
      </c>
      <c r="AN9" s="17">
        <v>0.44036309438608001</v>
      </c>
      <c r="AO9" s="17"/>
      <c r="AP9" s="17">
        <v>0.30543145361826302</v>
      </c>
      <c r="AQ9" s="17">
        <v>0.40446525685763701</v>
      </c>
      <c r="AR9" s="17">
        <v>0.35491028345152997</v>
      </c>
      <c r="AS9" s="17"/>
      <c r="AT9" s="17">
        <v>0.36616650212631902</v>
      </c>
      <c r="AU9" s="17">
        <v>0.26373683882154503</v>
      </c>
      <c r="AV9" s="17">
        <v>0.44023901422190997</v>
      </c>
      <c r="AW9" s="17">
        <v>0.40790601003319599</v>
      </c>
      <c r="AX9" s="17">
        <v>0.42483672550177598</v>
      </c>
      <c r="AY9" s="17">
        <v>0.54217216377823496</v>
      </c>
    </row>
    <row r="10" spans="2:51" ht="58" x14ac:dyDescent="0.35">
      <c r="B10" s="18" t="s">
        <v>574</v>
      </c>
      <c r="C10" s="17">
        <v>0.43567420673849</v>
      </c>
      <c r="D10" s="17">
        <v>0.46318867852951001</v>
      </c>
      <c r="E10" s="17">
        <v>0.40903202650251702</v>
      </c>
      <c r="F10" s="17"/>
      <c r="G10" s="17">
        <v>0.32077231818919799</v>
      </c>
      <c r="H10" s="17">
        <v>0.43736310925240801</v>
      </c>
      <c r="I10" s="17">
        <v>0.52120359953404805</v>
      </c>
      <c r="J10" s="17">
        <v>0.40588799067401299</v>
      </c>
      <c r="K10" s="17">
        <v>0.49786430047991898</v>
      </c>
      <c r="L10" s="17">
        <v>0.42954304933290199</v>
      </c>
      <c r="M10" s="17"/>
      <c r="N10" s="17">
        <v>0.47657639725359202</v>
      </c>
      <c r="O10" s="17">
        <v>0.42738342745361602</v>
      </c>
      <c r="P10" s="17">
        <v>0.384876065453025</v>
      </c>
      <c r="Q10" s="17">
        <v>0.43972502399850599</v>
      </c>
      <c r="R10" s="17"/>
      <c r="S10" s="17">
        <v>0.37828465570944603</v>
      </c>
      <c r="T10" s="17">
        <v>0.43500573609410098</v>
      </c>
      <c r="U10" s="17">
        <v>0.44596998246422997</v>
      </c>
      <c r="V10" s="17">
        <v>0.47989468630633803</v>
      </c>
      <c r="W10" s="17">
        <v>0.51055154679788495</v>
      </c>
      <c r="X10" s="17">
        <v>0.45821284798768402</v>
      </c>
      <c r="Y10" s="17">
        <v>0.385427721989757</v>
      </c>
      <c r="Z10" s="17">
        <v>0.46827383074911599</v>
      </c>
      <c r="AA10" s="17">
        <v>0.48276232542892999</v>
      </c>
      <c r="AB10" s="17">
        <v>0.41852054834176899</v>
      </c>
      <c r="AC10" s="17">
        <v>0.34903140151969098</v>
      </c>
      <c r="AD10" s="17">
        <v>0.40672034447014499</v>
      </c>
      <c r="AE10" s="17"/>
      <c r="AF10" s="17">
        <v>0.46849326187960599</v>
      </c>
      <c r="AG10" s="17">
        <v>0.43937714071241302</v>
      </c>
      <c r="AH10" s="17">
        <v>0.42739632102273201</v>
      </c>
      <c r="AI10" s="17"/>
      <c r="AJ10" s="17">
        <v>0.48552993924805998</v>
      </c>
      <c r="AK10" s="17">
        <v>0.412295034945526</v>
      </c>
      <c r="AL10" s="17">
        <v>0.499237588143981</v>
      </c>
      <c r="AM10" s="17">
        <v>1</v>
      </c>
      <c r="AN10" s="17">
        <v>0.40398785463032</v>
      </c>
      <c r="AO10" s="17"/>
      <c r="AP10" s="17">
        <v>0.52553275928327603</v>
      </c>
      <c r="AQ10" s="17">
        <v>0.39644538409054902</v>
      </c>
      <c r="AR10" s="17">
        <v>0.465383861835233</v>
      </c>
      <c r="AS10" s="17"/>
      <c r="AT10" s="17">
        <v>0.497408201660474</v>
      </c>
      <c r="AU10" s="17">
        <v>0.53603977463221897</v>
      </c>
      <c r="AV10" s="17">
        <v>0.21248259108975501</v>
      </c>
      <c r="AW10" s="17">
        <v>0.37964031231739198</v>
      </c>
      <c r="AX10" s="17">
        <v>0.31896905351920801</v>
      </c>
      <c r="AY10" s="17">
        <v>0.37630138990384299</v>
      </c>
    </row>
    <row r="11" spans="2:51" ht="43.5" x14ac:dyDescent="0.35">
      <c r="B11" s="18" t="s">
        <v>575</v>
      </c>
      <c r="C11" s="17">
        <v>0.16052436078080801</v>
      </c>
      <c r="D11" s="17">
        <v>0.16734632387049</v>
      </c>
      <c r="E11" s="17">
        <v>0.154956898731508</v>
      </c>
      <c r="F11" s="17"/>
      <c r="G11" s="17">
        <v>0.166369935693228</v>
      </c>
      <c r="H11" s="17">
        <v>0.18225702869442301</v>
      </c>
      <c r="I11" s="17">
        <v>0.18690892223160099</v>
      </c>
      <c r="J11" s="17">
        <v>0.15169926867615899</v>
      </c>
      <c r="K11" s="17">
        <v>0.13392593162576</v>
      </c>
      <c r="L11" s="17">
        <v>0.13854187071629401</v>
      </c>
      <c r="M11" s="17"/>
      <c r="N11" s="17">
        <v>0.11104018205661501</v>
      </c>
      <c r="O11" s="17">
        <v>0.190784604423548</v>
      </c>
      <c r="P11" s="17">
        <v>0.16658118798236299</v>
      </c>
      <c r="Q11" s="17">
        <v>0.17673865902306601</v>
      </c>
      <c r="R11" s="17"/>
      <c r="S11" s="17">
        <v>0.24270815284087</v>
      </c>
      <c r="T11" s="17">
        <v>0.153325576468549</v>
      </c>
      <c r="U11" s="17">
        <v>0.184672547235706</v>
      </c>
      <c r="V11" s="17">
        <v>0.14992417602250799</v>
      </c>
      <c r="W11" s="17">
        <v>8.9139127806149701E-2</v>
      </c>
      <c r="X11" s="17">
        <v>0.18919031221107099</v>
      </c>
      <c r="Y11" s="17">
        <v>0.178149076667277</v>
      </c>
      <c r="Z11" s="17">
        <v>3.4848213475251202E-2</v>
      </c>
      <c r="AA11" s="17">
        <v>0.113379178271895</v>
      </c>
      <c r="AB11" s="17">
        <v>0.128356286788429</v>
      </c>
      <c r="AC11" s="17">
        <v>0.19412012036799001</v>
      </c>
      <c r="AD11" s="17">
        <v>0.196615995096144</v>
      </c>
      <c r="AE11" s="17"/>
      <c r="AF11" s="17">
        <v>0.165447796546554</v>
      </c>
      <c r="AG11" s="17">
        <v>0.167812942285333</v>
      </c>
      <c r="AH11" s="17">
        <v>0.14885011118528499</v>
      </c>
      <c r="AI11" s="17"/>
      <c r="AJ11" s="17">
        <v>0.15267285892044799</v>
      </c>
      <c r="AK11" s="17">
        <v>0.19246030803347</v>
      </c>
      <c r="AL11" s="17">
        <v>0.108158588709618</v>
      </c>
      <c r="AM11" s="17">
        <v>0</v>
      </c>
      <c r="AN11" s="17">
        <v>0.146686525939908</v>
      </c>
      <c r="AO11" s="17"/>
      <c r="AP11" s="17">
        <v>0.122235555657393</v>
      </c>
      <c r="AQ11" s="17">
        <v>0.17894331915786801</v>
      </c>
      <c r="AR11" s="17">
        <v>0.124582099750311</v>
      </c>
      <c r="AS11" s="17"/>
      <c r="AT11" s="17">
        <v>0.120956072030885</v>
      </c>
      <c r="AU11" s="17">
        <v>0.17034566201281501</v>
      </c>
      <c r="AV11" s="17">
        <v>0.27365602964851798</v>
      </c>
      <c r="AW11" s="17">
        <v>0.165052623069181</v>
      </c>
      <c r="AX11" s="17">
        <v>0.210843481399521</v>
      </c>
      <c r="AY11" s="17">
        <v>4.1856354055950701E-2</v>
      </c>
    </row>
    <row r="12" spans="2:51" ht="58" x14ac:dyDescent="0.35">
      <c r="B12" s="18" t="s">
        <v>576</v>
      </c>
      <c r="C12" s="17">
        <v>2.4816868899812598E-2</v>
      </c>
      <c r="D12" s="17">
        <v>3.7491188567734902E-2</v>
      </c>
      <c r="E12" s="17">
        <v>1.2940606348389999E-2</v>
      </c>
      <c r="F12" s="17"/>
      <c r="G12" s="17">
        <v>2.90487685735791E-2</v>
      </c>
      <c r="H12" s="17">
        <v>4.4277637310991803E-2</v>
      </c>
      <c r="I12" s="17">
        <v>2.4716876597526999E-2</v>
      </c>
      <c r="J12" s="17">
        <v>1.8581108528282E-2</v>
      </c>
      <c r="K12" s="17">
        <v>2.1275785055315601E-2</v>
      </c>
      <c r="L12" s="17">
        <v>1.2675217437761999E-2</v>
      </c>
      <c r="M12" s="17"/>
      <c r="N12" s="17">
        <v>2.23276014351836E-2</v>
      </c>
      <c r="O12" s="17">
        <v>3.7208193837705399E-2</v>
      </c>
      <c r="P12" s="17">
        <v>2.36780913524238E-2</v>
      </c>
      <c r="Q12" s="17">
        <v>1.6180567214988801E-2</v>
      </c>
      <c r="R12" s="17"/>
      <c r="S12" s="17">
        <v>1.27613180952489E-2</v>
      </c>
      <c r="T12" s="17">
        <v>3.31097805527188E-2</v>
      </c>
      <c r="U12" s="17">
        <v>1.46030261901949E-2</v>
      </c>
      <c r="V12" s="17">
        <v>7.3945736446102403E-2</v>
      </c>
      <c r="W12" s="17">
        <v>0</v>
      </c>
      <c r="X12" s="17">
        <v>3.4054083524285801E-2</v>
      </c>
      <c r="Y12" s="17">
        <v>1.3973418674251999E-2</v>
      </c>
      <c r="Z12" s="17">
        <v>3.6183871252432602E-2</v>
      </c>
      <c r="AA12" s="17">
        <v>0</v>
      </c>
      <c r="AB12" s="17">
        <v>3.9130103207534503E-2</v>
      </c>
      <c r="AC12" s="17">
        <v>3.1021557460398499E-2</v>
      </c>
      <c r="AD12" s="17">
        <v>0</v>
      </c>
      <c r="AE12" s="17"/>
      <c r="AF12" s="17">
        <v>2.9864397655730901E-2</v>
      </c>
      <c r="AG12" s="17">
        <v>3.0245219302167101E-2</v>
      </c>
      <c r="AH12" s="17">
        <v>1.78914102237453E-2</v>
      </c>
      <c r="AI12" s="17"/>
      <c r="AJ12" s="17">
        <v>3.5780838255938897E-2</v>
      </c>
      <c r="AK12" s="17">
        <v>1.9845288365075899E-2</v>
      </c>
      <c r="AL12" s="17">
        <v>5.01032321852007E-2</v>
      </c>
      <c r="AM12" s="17">
        <v>0</v>
      </c>
      <c r="AN12" s="17">
        <v>8.9625250436914505E-3</v>
      </c>
      <c r="AO12" s="17"/>
      <c r="AP12" s="17">
        <v>3.21698851208439E-2</v>
      </c>
      <c r="AQ12" s="17">
        <v>1.6266371871217399E-2</v>
      </c>
      <c r="AR12" s="17">
        <v>3.6009755889756301E-2</v>
      </c>
      <c r="AS12" s="17"/>
      <c r="AT12" s="17">
        <v>1.54692241823217E-2</v>
      </c>
      <c r="AU12" s="17">
        <v>2.3786020094342001E-2</v>
      </c>
      <c r="AV12" s="17">
        <v>4.9737360162008797E-2</v>
      </c>
      <c r="AW12" s="17">
        <v>1.40144539472547E-2</v>
      </c>
      <c r="AX12" s="17">
        <v>4.53507395794948E-2</v>
      </c>
      <c r="AY12" s="17">
        <v>0</v>
      </c>
    </row>
    <row r="13" spans="2:51" ht="43.5" x14ac:dyDescent="0.35">
      <c r="B13" s="18" t="s">
        <v>577</v>
      </c>
      <c r="C13" s="19">
        <v>9.0076120198864795E-3</v>
      </c>
      <c r="D13" s="19">
        <v>6.7833377367589598E-3</v>
      </c>
      <c r="E13" s="19">
        <v>1.1166737309869499E-2</v>
      </c>
      <c r="F13" s="19"/>
      <c r="G13" s="19">
        <v>9.3297064898338906E-3</v>
      </c>
      <c r="H13" s="19">
        <v>1.9597383569881801E-2</v>
      </c>
      <c r="I13" s="19">
        <v>0</v>
      </c>
      <c r="J13" s="19">
        <v>9.4496457888031092E-3</v>
      </c>
      <c r="K13" s="19">
        <v>0</v>
      </c>
      <c r="L13" s="19">
        <v>1.25167203970188E-2</v>
      </c>
      <c r="M13" s="19"/>
      <c r="N13" s="19">
        <v>7.5358854897224301E-3</v>
      </c>
      <c r="O13" s="19">
        <v>0</v>
      </c>
      <c r="P13" s="19">
        <v>6.0263381629468704E-3</v>
      </c>
      <c r="Q13" s="19">
        <v>2.2209575037454202E-2</v>
      </c>
      <c r="R13" s="19"/>
      <c r="S13" s="19">
        <v>0</v>
      </c>
      <c r="T13" s="19">
        <v>2.0421065108440901E-2</v>
      </c>
      <c r="U13" s="19">
        <v>2.06398577297482E-2</v>
      </c>
      <c r="V13" s="19">
        <v>0</v>
      </c>
      <c r="W13" s="19">
        <v>1.9934455598146199E-2</v>
      </c>
      <c r="X13" s="19">
        <v>2.7493861642961401E-2</v>
      </c>
      <c r="Y13" s="19">
        <v>0</v>
      </c>
      <c r="Z13" s="19">
        <v>0</v>
      </c>
      <c r="AA13" s="19">
        <v>0</v>
      </c>
      <c r="AB13" s="19">
        <v>0</v>
      </c>
      <c r="AC13" s="19">
        <v>0</v>
      </c>
      <c r="AD13" s="19">
        <v>0</v>
      </c>
      <c r="AE13" s="19"/>
      <c r="AF13" s="19">
        <v>1.18415016891006E-2</v>
      </c>
      <c r="AG13" s="19">
        <v>3.9558539655623103E-3</v>
      </c>
      <c r="AH13" s="19">
        <v>8.3211530034472299E-3</v>
      </c>
      <c r="AI13" s="19"/>
      <c r="AJ13" s="19">
        <v>8.0704154413656602E-3</v>
      </c>
      <c r="AK13" s="19">
        <v>5.0135398965742402E-3</v>
      </c>
      <c r="AL13" s="19">
        <v>3.4835040483663503E-2</v>
      </c>
      <c r="AM13" s="19">
        <v>0</v>
      </c>
      <c r="AN13" s="19">
        <v>0</v>
      </c>
      <c r="AO13" s="19"/>
      <c r="AP13" s="19">
        <v>1.46303463202233E-2</v>
      </c>
      <c r="AQ13" s="19">
        <v>3.8796680227279499E-3</v>
      </c>
      <c r="AR13" s="19">
        <v>1.91139990731698E-2</v>
      </c>
      <c r="AS13" s="19"/>
      <c r="AT13" s="19">
        <v>0</v>
      </c>
      <c r="AU13" s="19">
        <v>6.0917044390786899E-3</v>
      </c>
      <c r="AV13" s="19">
        <v>2.3885004877809202E-2</v>
      </c>
      <c r="AW13" s="19">
        <v>3.3386600632976098E-2</v>
      </c>
      <c r="AX13" s="19">
        <v>0</v>
      </c>
      <c r="AY13" s="19">
        <v>3.9670092261971102E-2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B00-000000000000}">
  <dimension ref="B2:I18"/>
  <sheetViews>
    <sheetView showGridLines="0" workbookViewId="0">
      <pane xSplit="2" topLeftCell="C1" activePane="topRight" state="frozen"/>
      <selection activeCell="B19" sqref="B19"/>
      <selection pane="topRight" activeCell="F8" sqref="F8"/>
    </sheetView>
  </sheetViews>
  <sheetFormatPr defaultColWidth="10.90625" defaultRowHeight="14.5" x14ac:dyDescent="0.35"/>
  <cols>
    <col min="2" max="2" width="25.7265625" customWidth="1"/>
    <col min="3" max="9" width="20.7265625" customWidth="1"/>
  </cols>
  <sheetData>
    <row r="2" spans="2:9" ht="40" customHeight="1" x14ac:dyDescent="0.35">
      <c r="D2" s="42" t="s">
        <v>578</v>
      </c>
      <c r="E2" s="38"/>
      <c r="F2" s="38"/>
      <c r="G2" s="38"/>
      <c r="H2" s="38"/>
      <c r="I2" s="38"/>
    </row>
    <row r="6" spans="2:9" ht="50" customHeight="1" x14ac:dyDescent="0.35">
      <c r="B6" s="23" t="s">
        <v>14</v>
      </c>
      <c r="C6" s="23" t="s">
        <v>567</v>
      </c>
      <c r="D6" s="23" t="s">
        <v>571</v>
      </c>
      <c r="E6" s="23" t="s">
        <v>568</v>
      </c>
      <c r="F6" s="23" t="s">
        <v>595</v>
      </c>
      <c r="G6" s="23" t="s">
        <v>570</v>
      </c>
      <c r="H6" s="23" t="s">
        <v>590</v>
      </c>
    </row>
    <row r="7" spans="2:9" ht="43.5" x14ac:dyDescent="0.35">
      <c r="B7" s="18" t="s">
        <v>573</v>
      </c>
      <c r="C7" s="17">
        <v>0.20096436253351399</v>
      </c>
      <c r="D7" s="17">
        <v>0.39330433016885102</v>
      </c>
      <c r="E7" s="17">
        <v>7.3336121916265498E-2</v>
      </c>
      <c r="F7" s="17">
        <v>0.53921243978800504</v>
      </c>
      <c r="G7" s="17">
        <v>0.237443775823833</v>
      </c>
      <c r="H7" s="17">
        <v>0.22479164748965599</v>
      </c>
    </row>
    <row r="8" spans="2:9" ht="58" x14ac:dyDescent="0.35">
      <c r="B8" s="18" t="s">
        <v>574</v>
      </c>
      <c r="C8" s="17">
        <v>0.35454987842535801</v>
      </c>
      <c r="D8" s="17">
        <v>0.41302282476010999</v>
      </c>
      <c r="E8" s="17">
        <v>0.233417152226847</v>
      </c>
      <c r="F8" s="17">
        <v>0.26780193814303499</v>
      </c>
      <c r="G8" s="17">
        <v>0.35552732115659602</v>
      </c>
      <c r="H8" s="17">
        <v>0.403105343829193</v>
      </c>
    </row>
    <row r="9" spans="2:9" ht="43.5" x14ac:dyDescent="0.35">
      <c r="B9" s="18" t="s">
        <v>575</v>
      </c>
      <c r="C9" s="17">
        <v>0.39588374645181101</v>
      </c>
      <c r="D9" s="17">
        <v>0.180872880809992</v>
      </c>
      <c r="E9" s="17">
        <v>0.63422518624193103</v>
      </c>
      <c r="F9" s="17">
        <v>0.16288836072486601</v>
      </c>
      <c r="G9" s="17">
        <v>0.37256790626424202</v>
      </c>
      <c r="H9" s="17">
        <v>0.33861679951867202</v>
      </c>
    </row>
    <row r="10" spans="2:9" ht="58" x14ac:dyDescent="0.35">
      <c r="B10" s="18" t="s">
        <v>576</v>
      </c>
      <c r="C10" s="17">
        <v>3.6535681546165502E-2</v>
      </c>
      <c r="D10" s="17">
        <v>1.1317908776886799E-2</v>
      </c>
      <c r="E10" s="17">
        <v>3.0500908760101399E-2</v>
      </c>
      <c r="F10" s="17">
        <v>2.4304404100629701E-2</v>
      </c>
      <c r="G10" s="17">
        <v>2.4161647270997601E-2</v>
      </c>
      <c r="H10" s="17">
        <v>1.6384521641485E-2</v>
      </c>
    </row>
    <row r="11" spans="2:9" ht="43.5" x14ac:dyDescent="0.35">
      <c r="B11" s="18" t="s">
        <v>577</v>
      </c>
      <c r="C11" s="17">
        <v>1.2066331043152001E-2</v>
      </c>
      <c r="D11" s="17">
        <v>1.4820554841607099E-3</v>
      </c>
      <c r="E11" s="17">
        <v>2.85206308548554E-2</v>
      </c>
      <c r="F11" s="17">
        <v>5.7928572434646098E-3</v>
      </c>
      <c r="G11" s="17">
        <v>1.02993494843313E-2</v>
      </c>
      <c r="H11" s="17">
        <v>1.7101687520993902E-2</v>
      </c>
    </row>
    <row r="12" spans="2:9" x14ac:dyDescent="0.35">
      <c r="B12" s="16" t="s">
        <v>156</v>
      </c>
      <c r="C12" s="16"/>
      <c r="D12" s="16"/>
      <c r="E12" s="16"/>
      <c r="F12" s="16"/>
      <c r="G12" s="16"/>
      <c r="H12" s="16"/>
    </row>
    <row r="13" spans="2:9" x14ac:dyDescent="0.35">
      <c r="B13" t="s">
        <v>77</v>
      </c>
    </row>
    <row r="14" spans="2:9" x14ac:dyDescent="0.35">
      <c r="B14" t="s">
        <v>78</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C00-000000000000}">
  <dimension ref="B2:AY18"/>
  <sheetViews>
    <sheetView showGridLines="0" workbookViewId="0">
      <pane xSplit="2" topLeftCell="C1" activePane="topRight" state="frozen"/>
      <selection activeCell="B19" sqref="B19"/>
      <selection pane="topRight" activeCell="G7" sqref="G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579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670</v>
      </c>
      <c r="D7" s="10">
        <v>317</v>
      </c>
      <c r="E7" s="10">
        <v>349</v>
      </c>
      <c r="F7" s="10"/>
      <c r="G7" s="10">
        <v>88</v>
      </c>
      <c r="H7" s="10">
        <v>103</v>
      </c>
      <c r="I7" s="10">
        <v>119</v>
      </c>
      <c r="J7" s="10">
        <v>121</v>
      </c>
      <c r="K7" s="10">
        <v>109</v>
      </c>
      <c r="L7" s="10">
        <v>130</v>
      </c>
      <c r="M7" s="10"/>
      <c r="N7" s="10">
        <v>166</v>
      </c>
      <c r="O7" s="10">
        <v>172</v>
      </c>
      <c r="P7" s="10">
        <v>155</v>
      </c>
      <c r="Q7" s="10">
        <v>176</v>
      </c>
      <c r="R7" s="10"/>
      <c r="S7" s="10">
        <v>84</v>
      </c>
      <c r="T7" s="10">
        <v>85</v>
      </c>
      <c r="U7" s="10">
        <v>58</v>
      </c>
      <c r="V7" s="10">
        <v>61</v>
      </c>
      <c r="W7" s="10">
        <v>55</v>
      </c>
      <c r="X7" s="10">
        <v>55</v>
      </c>
      <c r="Y7" s="10">
        <v>49</v>
      </c>
      <c r="Z7" s="10">
        <v>32</v>
      </c>
      <c r="AA7" s="10">
        <v>74</v>
      </c>
      <c r="AB7" s="10">
        <v>57</v>
      </c>
      <c r="AC7" s="10">
        <v>38</v>
      </c>
      <c r="AD7" s="10">
        <v>22</v>
      </c>
      <c r="AE7" s="10"/>
      <c r="AF7" s="10">
        <v>226</v>
      </c>
      <c r="AG7" s="10">
        <v>271</v>
      </c>
      <c r="AH7" s="10">
        <v>112</v>
      </c>
      <c r="AI7" s="10"/>
      <c r="AJ7" s="10">
        <v>223</v>
      </c>
      <c r="AK7" s="10">
        <v>178</v>
      </c>
      <c r="AL7" s="10">
        <v>45</v>
      </c>
      <c r="AM7" s="10">
        <v>12</v>
      </c>
      <c r="AN7" s="10">
        <v>103</v>
      </c>
      <c r="AO7" s="10"/>
      <c r="AP7" s="10">
        <v>126</v>
      </c>
      <c r="AQ7" s="10">
        <v>223</v>
      </c>
      <c r="AR7" s="10">
        <v>43</v>
      </c>
      <c r="AS7" s="10"/>
      <c r="AT7" s="10">
        <v>240</v>
      </c>
      <c r="AU7" s="10">
        <v>130</v>
      </c>
      <c r="AV7" s="10">
        <v>56</v>
      </c>
      <c r="AW7" s="10">
        <v>57</v>
      </c>
      <c r="AX7" s="10">
        <v>158</v>
      </c>
      <c r="AY7" s="10">
        <v>24</v>
      </c>
    </row>
    <row r="8" spans="2:51" ht="30" customHeight="1" x14ac:dyDescent="0.35">
      <c r="B8" s="11" t="s">
        <v>19</v>
      </c>
      <c r="C8" s="11">
        <v>676</v>
      </c>
      <c r="D8" s="11">
        <v>334</v>
      </c>
      <c r="E8" s="11">
        <v>338</v>
      </c>
      <c r="F8" s="11"/>
      <c r="G8" s="11">
        <v>91</v>
      </c>
      <c r="H8" s="11">
        <v>123</v>
      </c>
      <c r="I8" s="11">
        <v>121</v>
      </c>
      <c r="J8" s="11">
        <v>115</v>
      </c>
      <c r="K8" s="11">
        <v>102</v>
      </c>
      <c r="L8" s="11">
        <v>124</v>
      </c>
      <c r="M8" s="11"/>
      <c r="N8" s="11">
        <v>182</v>
      </c>
      <c r="O8" s="11">
        <v>166</v>
      </c>
      <c r="P8" s="11">
        <v>153</v>
      </c>
      <c r="Q8" s="11">
        <v>173</v>
      </c>
      <c r="R8" s="11"/>
      <c r="S8" s="11">
        <v>85</v>
      </c>
      <c r="T8" s="11">
        <v>82</v>
      </c>
      <c r="U8" s="11">
        <v>57</v>
      </c>
      <c r="V8" s="11">
        <v>57</v>
      </c>
      <c r="W8" s="11">
        <v>53</v>
      </c>
      <c r="X8" s="11">
        <v>56</v>
      </c>
      <c r="Y8" s="11">
        <v>46</v>
      </c>
      <c r="Z8" s="11">
        <v>31</v>
      </c>
      <c r="AA8" s="11">
        <v>71</v>
      </c>
      <c r="AB8" s="11">
        <v>69</v>
      </c>
      <c r="AC8" s="11">
        <v>40</v>
      </c>
      <c r="AD8" s="11">
        <v>29</v>
      </c>
      <c r="AE8" s="11"/>
      <c r="AF8" s="11">
        <v>220</v>
      </c>
      <c r="AG8" s="11">
        <v>281</v>
      </c>
      <c r="AH8" s="11">
        <v>112</v>
      </c>
      <c r="AI8" s="11"/>
      <c r="AJ8" s="11">
        <v>217</v>
      </c>
      <c r="AK8" s="11">
        <v>184</v>
      </c>
      <c r="AL8" s="11">
        <v>44</v>
      </c>
      <c r="AM8" s="11">
        <v>13</v>
      </c>
      <c r="AN8" s="11">
        <v>102</v>
      </c>
      <c r="AO8" s="11"/>
      <c r="AP8" s="11">
        <v>126</v>
      </c>
      <c r="AQ8" s="11">
        <v>228</v>
      </c>
      <c r="AR8" s="11">
        <v>43</v>
      </c>
      <c r="AS8" s="11"/>
      <c r="AT8" s="11">
        <v>237</v>
      </c>
      <c r="AU8" s="11">
        <v>139</v>
      </c>
      <c r="AV8" s="11">
        <v>57</v>
      </c>
      <c r="AW8" s="11">
        <v>56</v>
      </c>
      <c r="AX8" s="11">
        <v>159</v>
      </c>
      <c r="AY8" s="11">
        <v>24</v>
      </c>
    </row>
    <row r="9" spans="2:51" ht="43.5" x14ac:dyDescent="0.35">
      <c r="B9" s="18" t="s">
        <v>573</v>
      </c>
      <c r="C9" s="17">
        <v>0.20096436253351399</v>
      </c>
      <c r="D9" s="17">
        <v>0.20952039061771599</v>
      </c>
      <c r="E9" s="17">
        <v>0.19500164274175399</v>
      </c>
      <c r="F9" s="17"/>
      <c r="G9" s="17">
        <v>0.166153390925985</v>
      </c>
      <c r="H9" s="17">
        <v>0.24137438513857701</v>
      </c>
      <c r="I9" s="17">
        <v>0.197605810394238</v>
      </c>
      <c r="J9" s="17">
        <v>0.19305442041497201</v>
      </c>
      <c r="K9" s="17">
        <v>0.23173122417835901</v>
      </c>
      <c r="L9" s="17">
        <v>0.171656852576443</v>
      </c>
      <c r="M9" s="17"/>
      <c r="N9" s="17">
        <v>0.20287633639248701</v>
      </c>
      <c r="O9" s="17">
        <v>0.167651510668027</v>
      </c>
      <c r="P9" s="17">
        <v>0.20557161838149299</v>
      </c>
      <c r="Q9" s="17">
        <v>0.228016813636226</v>
      </c>
      <c r="R9" s="17"/>
      <c r="S9" s="17">
        <v>0.220545714011742</v>
      </c>
      <c r="T9" s="17">
        <v>0.21805344031811399</v>
      </c>
      <c r="U9" s="17">
        <v>0.17295323882816899</v>
      </c>
      <c r="V9" s="17">
        <v>0.12744818390455301</v>
      </c>
      <c r="W9" s="17">
        <v>0.22258337583913801</v>
      </c>
      <c r="X9" s="17">
        <v>0.12755674248120999</v>
      </c>
      <c r="Y9" s="17">
        <v>0.15746122032912399</v>
      </c>
      <c r="Z9" s="17">
        <v>0.245244894744681</v>
      </c>
      <c r="AA9" s="17">
        <v>0.236856722781699</v>
      </c>
      <c r="AB9" s="17">
        <v>0.22183537446372201</v>
      </c>
      <c r="AC9" s="17">
        <v>0.218300625693473</v>
      </c>
      <c r="AD9" s="17">
        <v>0.25894033312074</v>
      </c>
      <c r="AE9" s="17"/>
      <c r="AF9" s="17">
        <v>0.196918018328194</v>
      </c>
      <c r="AG9" s="17">
        <v>0.22738979607474699</v>
      </c>
      <c r="AH9" s="17">
        <v>0.18606709940222599</v>
      </c>
      <c r="AI9" s="17"/>
      <c r="AJ9" s="17">
        <v>0.19817752474297001</v>
      </c>
      <c r="AK9" s="17">
        <v>0.238721068238224</v>
      </c>
      <c r="AL9" s="17">
        <v>0.109787544815503</v>
      </c>
      <c r="AM9" s="17">
        <v>0.53432572477581797</v>
      </c>
      <c r="AN9" s="17">
        <v>0.21404529957440299</v>
      </c>
      <c r="AO9" s="17"/>
      <c r="AP9" s="17">
        <v>0.15625153937149999</v>
      </c>
      <c r="AQ9" s="17">
        <v>0.240719327181521</v>
      </c>
      <c r="AR9" s="17">
        <v>0.16198320332080399</v>
      </c>
      <c r="AS9" s="17"/>
      <c r="AT9" s="17">
        <v>0.21155569242238001</v>
      </c>
      <c r="AU9" s="17">
        <v>0.19738822983049001</v>
      </c>
      <c r="AV9" s="17">
        <v>0.139410525034421</v>
      </c>
      <c r="AW9" s="17">
        <v>0.23597742373408601</v>
      </c>
      <c r="AX9" s="17">
        <v>0.197977692743978</v>
      </c>
      <c r="AY9" s="17">
        <v>0.20709013754657099</v>
      </c>
    </row>
    <row r="10" spans="2:51" ht="58" x14ac:dyDescent="0.35">
      <c r="B10" s="18" t="s">
        <v>574</v>
      </c>
      <c r="C10" s="17">
        <v>0.35454987842535801</v>
      </c>
      <c r="D10" s="17">
        <v>0.37105482013826802</v>
      </c>
      <c r="E10" s="17">
        <v>0.333530628201888</v>
      </c>
      <c r="F10" s="17"/>
      <c r="G10" s="17">
        <v>0.41360847166182801</v>
      </c>
      <c r="H10" s="17">
        <v>0.33520934552475001</v>
      </c>
      <c r="I10" s="17">
        <v>0.39083184926079001</v>
      </c>
      <c r="J10" s="17">
        <v>0.32135649160672802</v>
      </c>
      <c r="K10" s="17">
        <v>0.31911832945390001</v>
      </c>
      <c r="L10" s="17">
        <v>0.35510896550806498</v>
      </c>
      <c r="M10" s="17"/>
      <c r="N10" s="17">
        <v>0.39898344528879198</v>
      </c>
      <c r="O10" s="17">
        <v>0.321326372747751</v>
      </c>
      <c r="P10" s="17">
        <v>0.32222543051498598</v>
      </c>
      <c r="Q10" s="17">
        <v>0.364811025134469</v>
      </c>
      <c r="R10" s="17"/>
      <c r="S10" s="17">
        <v>0.35518837638546202</v>
      </c>
      <c r="T10" s="17">
        <v>0.311321255176923</v>
      </c>
      <c r="U10" s="17">
        <v>0.417365661318371</v>
      </c>
      <c r="V10" s="17">
        <v>0.28007103628149499</v>
      </c>
      <c r="W10" s="17">
        <v>0.327079660830914</v>
      </c>
      <c r="X10" s="17">
        <v>0.39419839861599998</v>
      </c>
      <c r="Y10" s="17">
        <v>0.32635652951067101</v>
      </c>
      <c r="Z10" s="17">
        <v>0.31330249427448298</v>
      </c>
      <c r="AA10" s="17">
        <v>0.37222103483913099</v>
      </c>
      <c r="AB10" s="17">
        <v>0.433830326846665</v>
      </c>
      <c r="AC10" s="17">
        <v>0.32812335093071698</v>
      </c>
      <c r="AD10" s="17">
        <v>0.36290989853061001</v>
      </c>
      <c r="AE10" s="17"/>
      <c r="AF10" s="17">
        <v>0.32636539547927002</v>
      </c>
      <c r="AG10" s="17">
        <v>0.36510500044157801</v>
      </c>
      <c r="AH10" s="17">
        <v>0.356940570079673</v>
      </c>
      <c r="AI10" s="17"/>
      <c r="AJ10" s="17">
        <v>0.32079188245658202</v>
      </c>
      <c r="AK10" s="17">
        <v>0.370656938206404</v>
      </c>
      <c r="AL10" s="17">
        <v>0.35972926514360698</v>
      </c>
      <c r="AM10" s="17">
        <v>0</v>
      </c>
      <c r="AN10" s="17">
        <v>0.35435488955657801</v>
      </c>
      <c r="AO10" s="17"/>
      <c r="AP10" s="17">
        <v>0.34801071512699</v>
      </c>
      <c r="AQ10" s="17">
        <v>0.38265123012973901</v>
      </c>
      <c r="AR10" s="17">
        <v>0.386577640354477</v>
      </c>
      <c r="AS10" s="17"/>
      <c r="AT10" s="17">
        <v>0.341106463839838</v>
      </c>
      <c r="AU10" s="17">
        <v>0.32534763969590802</v>
      </c>
      <c r="AV10" s="17">
        <v>0.44385299454878602</v>
      </c>
      <c r="AW10" s="17">
        <v>0.23343019693303099</v>
      </c>
      <c r="AX10" s="17">
        <v>0.41871832384419599</v>
      </c>
      <c r="AY10" s="17">
        <v>0.37422975123694502</v>
      </c>
    </row>
    <row r="11" spans="2:51" ht="43.5" x14ac:dyDescent="0.35">
      <c r="B11" s="18" t="s">
        <v>575</v>
      </c>
      <c r="C11" s="17">
        <v>0.39588374645181101</v>
      </c>
      <c r="D11" s="17">
        <v>0.37653417928524702</v>
      </c>
      <c r="E11" s="17">
        <v>0.41662545802842199</v>
      </c>
      <c r="F11" s="17"/>
      <c r="G11" s="17">
        <v>0.35057420460107902</v>
      </c>
      <c r="H11" s="17">
        <v>0.36316914108169901</v>
      </c>
      <c r="I11" s="17">
        <v>0.36988137629315199</v>
      </c>
      <c r="J11" s="17">
        <v>0.42747606044817599</v>
      </c>
      <c r="K11" s="17">
        <v>0.39411554270431398</v>
      </c>
      <c r="L11" s="17">
        <v>0.45898053539393702</v>
      </c>
      <c r="M11" s="17"/>
      <c r="N11" s="17">
        <v>0.356150244738272</v>
      </c>
      <c r="O11" s="17">
        <v>0.44066927307180298</v>
      </c>
      <c r="P11" s="17">
        <v>0.45419164137462897</v>
      </c>
      <c r="Q11" s="17">
        <v>0.34517216722609001</v>
      </c>
      <c r="R11" s="17"/>
      <c r="S11" s="17">
        <v>0.41247987107572898</v>
      </c>
      <c r="T11" s="17">
        <v>0.42146262591745098</v>
      </c>
      <c r="U11" s="17">
        <v>0.33978097279421399</v>
      </c>
      <c r="V11" s="17">
        <v>0.52804829034670697</v>
      </c>
      <c r="W11" s="17">
        <v>0.45033696332994799</v>
      </c>
      <c r="X11" s="17">
        <v>0.36835551267757599</v>
      </c>
      <c r="Y11" s="17">
        <v>0.43924231188723301</v>
      </c>
      <c r="Z11" s="17">
        <v>0.34310210658864498</v>
      </c>
      <c r="AA11" s="17">
        <v>0.33325309995864999</v>
      </c>
      <c r="AB11" s="17">
        <v>0.32774927792561398</v>
      </c>
      <c r="AC11" s="17">
        <v>0.429189345460258</v>
      </c>
      <c r="AD11" s="17">
        <v>0.33716734520524799</v>
      </c>
      <c r="AE11" s="17"/>
      <c r="AF11" s="17">
        <v>0.44082979068989597</v>
      </c>
      <c r="AG11" s="17">
        <v>0.35699151156264802</v>
      </c>
      <c r="AH11" s="17">
        <v>0.38015768982478298</v>
      </c>
      <c r="AI11" s="17"/>
      <c r="AJ11" s="17">
        <v>0.43435613052454702</v>
      </c>
      <c r="AK11" s="17">
        <v>0.32286450969841402</v>
      </c>
      <c r="AL11" s="17">
        <v>0.53048319004088995</v>
      </c>
      <c r="AM11" s="17">
        <v>0.36506218701555898</v>
      </c>
      <c r="AN11" s="17">
        <v>0.36475835974177401</v>
      </c>
      <c r="AO11" s="17"/>
      <c r="AP11" s="17">
        <v>0.46542601006668499</v>
      </c>
      <c r="AQ11" s="17">
        <v>0.33144057812525901</v>
      </c>
      <c r="AR11" s="17">
        <v>0.42066837783467698</v>
      </c>
      <c r="AS11" s="17"/>
      <c r="AT11" s="17">
        <v>0.40219001350664602</v>
      </c>
      <c r="AU11" s="17">
        <v>0.435128655192559</v>
      </c>
      <c r="AV11" s="17">
        <v>0.378768917246535</v>
      </c>
      <c r="AW11" s="17">
        <v>0.43850563692738898</v>
      </c>
      <c r="AX11" s="17">
        <v>0.33305177568883698</v>
      </c>
      <c r="AY11" s="17">
        <v>0.37477450365903903</v>
      </c>
    </row>
    <row r="12" spans="2:51" ht="58" x14ac:dyDescent="0.35">
      <c r="B12" s="18" t="s">
        <v>576</v>
      </c>
      <c r="C12" s="17">
        <v>3.6535681546165502E-2</v>
      </c>
      <c r="D12" s="17">
        <v>3.3522693056329197E-2</v>
      </c>
      <c r="E12" s="17">
        <v>3.9962408298842803E-2</v>
      </c>
      <c r="F12" s="17"/>
      <c r="G12" s="17">
        <v>4.3911805908166998E-2</v>
      </c>
      <c r="H12" s="17">
        <v>4.4793978256829403E-2</v>
      </c>
      <c r="I12" s="17">
        <v>3.3053779022144701E-2</v>
      </c>
      <c r="J12" s="17">
        <v>5.8113027530124102E-2</v>
      </c>
      <c r="K12" s="17">
        <v>3.5573763706714397E-2</v>
      </c>
      <c r="L12" s="17">
        <v>7.1268232607775003E-3</v>
      </c>
      <c r="M12" s="17"/>
      <c r="N12" s="17">
        <v>2.9839991185708199E-2</v>
      </c>
      <c r="O12" s="17">
        <v>5.86846053198182E-2</v>
      </c>
      <c r="P12" s="17">
        <v>1.80113097288923E-2</v>
      </c>
      <c r="Q12" s="17">
        <v>3.8889041526485299E-2</v>
      </c>
      <c r="R12" s="17"/>
      <c r="S12" s="17">
        <v>1.17860385270678E-2</v>
      </c>
      <c r="T12" s="17">
        <v>4.9162678587511999E-2</v>
      </c>
      <c r="U12" s="17">
        <v>5.1736956367878201E-2</v>
      </c>
      <c r="V12" s="17">
        <v>4.6638070565024399E-2</v>
      </c>
      <c r="W12" s="17">
        <v>0</v>
      </c>
      <c r="X12" s="17">
        <v>7.0705115712000596E-2</v>
      </c>
      <c r="Y12" s="17">
        <v>5.7891703855640103E-2</v>
      </c>
      <c r="Z12" s="17">
        <v>9.8350504392190494E-2</v>
      </c>
      <c r="AA12" s="17">
        <v>4.5049647702592698E-2</v>
      </c>
      <c r="AB12" s="17">
        <v>0</v>
      </c>
      <c r="AC12" s="17">
        <v>0</v>
      </c>
      <c r="AD12" s="17">
        <v>4.0982423143402599E-2</v>
      </c>
      <c r="AE12" s="17"/>
      <c r="AF12" s="17">
        <v>2.21343943616218E-2</v>
      </c>
      <c r="AG12" s="17">
        <v>4.37408068781956E-2</v>
      </c>
      <c r="AH12" s="17">
        <v>5.8270678431106497E-2</v>
      </c>
      <c r="AI12" s="17"/>
      <c r="AJ12" s="17">
        <v>3.3152473995703202E-2</v>
      </c>
      <c r="AK12" s="17">
        <v>4.5597604339809097E-2</v>
      </c>
      <c r="AL12" s="17">
        <v>0</v>
      </c>
      <c r="AM12" s="17">
        <v>0.100612088208623</v>
      </c>
      <c r="AN12" s="17">
        <v>5.5622880090093398E-2</v>
      </c>
      <c r="AO12" s="17"/>
      <c r="AP12" s="17">
        <v>2.2047653679275699E-2</v>
      </c>
      <c r="AQ12" s="17">
        <v>3.2420450835176702E-2</v>
      </c>
      <c r="AR12" s="17">
        <v>3.0770778490041902E-2</v>
      </c>
      <c r="AS12" s="17"/>
      <c r="AT12" s="17">
        <v>3.6339186784250598E-2</v>
      </c>
      <c r="AU12" s="17">
        <v>3.4879202958471398E-2</v>
      </c>
      <c r="AV12" s="17">
        <v>1.79300143598594E-2</v>
      </c>
      <c r="AW12" s="17">
        <v>7.5845321729565304E-2</v>
      </c>
      <c r="AX12" s="17">
        <v>3.7804400387360201E-2</v>
      </c>
      <c r="AY12" s="17">
        <v>0</v>
      </c>
    </row>
    <row r="13" spans="2:51" ht="43.5" x14ac:dyDescent="0.35">
      <c r="B13" s="18" t="s">
        <v>577</v>
      </c>
      <c r="C13" s="19">
        <v>1.2066331043152001E-2</v>
      </c>
      <c r="D13" s="19">
        <v>9.3679169024402792E-3</v>
      </c>
      <c r="E13" s="19">
        <v>1.48798627290932E-2</v>
      </c>
      <c r="F13" s="19"/>
      <c r="G13" s="19">
        <v>2.5752126902941298E-2</v>
      </c>
      <c r="H13" s="19">
        <v>1.54531499981445E-2</v>
      </c>
      <c r="I13" s="19">
        <v>8.6271850296756897E-3</v>
      </c>
      <c r="J13" s="19">
        <v>0</v>
      </c>
      <c r="K13" s="19">
        <v>1.9461139956712701E-2</v>
      </c>
      <c r="L13" s="19">
        <v>7.1268232607775003E-3</v>
      </c>
      <c r="M13" s="19"/>
      <c r="N13" s="19">
        <v>1.21499823947407E-2</v>
      </c>
      <c r="O13" s="19">
        <v>1.16682381926015E-2</v>
      </c>
      <c r="P13" s="19">
        <v>0</v>
      </c>
      <c r="Q13" s="19">
        <v>2.31109524767301E-2</v>
      </c>
      <c r="R13" s="19"/>
      <c r="S13" s="19">
        <v>0</v>
      </c>
      <c r="T13" s="19">
        <v>0</v>
      </c>
      <c r="U13" s="19">
        <v>1.8163170691368299E-2</v>
      </c>
      <c r="V13" s="19">
        <v>1.77944189022207E-2</v>
      </c>
      <c r="W13" s="19">
        <v>0</v>
      </c>
      <c r="X13" s="19">
        <v>3.9184230513213202E-2</v>
      </c>
      <c r="Y13" s="19">
        <v>1.9048234417331299E-2</v>
      </c>
      <c r="Z13" s="19">
        <v>0</v>
      </c>
      <c r="AA13" s="19">
        <v>1.26194947179268E-2</v>
      </c>
      <c r="AB13" s="19">
        <v>1.65850207639987E-2</v>
      </c>
      <c r="AC13" s="19">
        <v>2.4386677915551699E-2</v>
      </c>
      <c r="AD13" s="19">
        <v>0</v>
      </c>
      <c r="AE13" s="19"/>
      <c r="AF13" s="19">
        <v>1.3752401141018099E-2</v>
      </c>
      <c r="AG13" s="19">
        <v>6.7728850428322796E-3</v>
      </c>
      <c r="AH13" s="19">
        <v>1.8563962262210802E-2</v>
      </c>
      <c r="AI13" s="19"/>
      <c r="AJ13" s="19">
        <v>1.35219882801982E-2</v>
      </c>
      <c r="AK13" s="19">
        <v>2.2159879517149698E-2</v>
      </c>
      <c r="AL13" s="19">
        <v>0</v>
      </c>
      <c r="AM13" s="19">
        <v>0</v>
      </c>
      <c r="AN13" s="19">
        <v>1.1218571037150999E-2</v>
      </c>
      <c r="AO13" s="19"/>
      <c r="AP13" s="19">
        <v>8.2640817555494905E-3</v>
      </c>
      <c r="AQ13" s="19">
        <v>1.2768413728304499E-2</v>
      </c>
      <c r="AR13" s="19">
        <v>0</v>
      </c>
      <c r="AS13" s="19"/>
      <c r="AT13" s="19">
        <v>8.8086434468854901E-3</v>
      </c>
      <c r="AU13" s="19">
        <v>7.2562723225716996E-3</v>
      </c>
      <c r="AV13" s="19">
        <v>2.0037548810399201E-2</v>
      </c>
      <c r="AW13" s="19">
        <v>1.6241420675928701E-2</v>
      </c>
      <c r="AX13" s="19">
        <v>1.24478073356289E-2</v>
      </c>
      <c r="AY13" s="19">
        <v>4.3905607557445103E-2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D00-000000000000}">
  <dimension ref="B2:AY18"/>
  <sheetViews>
    <sheetView showGridLines="0" topLeftCell="A5" workbookViewId="0">
      <pane xSplit="2" topLeftCell="C1" activePane="topRight" state="frozen"/>
      <selection activeCell="B19" sqref="B19"/>
      <selection pane="topRight" activeCell="E14" sqref="E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670</v>
      </c>
      <c r="D7" s="10">
        <v>317</v>
      </c>
      <c r="E7" s="10">
        <v>349</v>
      </c>
      <c r="F7" s="10"/>
      <c r="G7" s="10">
        <v>88</v>
      </c>
      <c r="H7" s="10">
        <v>103</v>
      </c>
      <c r="I7" s="10">
        <v>119</v>
      </c>
      <c r="J7" s="10">
        <v>121</v>
      </c>
      <c r="K7" s="10">
        <v>109</v>
      </c>
      <c r="L7" s="10">
        <v>130</v>
      </c>
      <c r="M7" s="10"/>
      <c r="N7" s="10">
        <v>166</v>
      </c>
      <c r="O7" s="10">
        <v>172</v>
      </c>
      <c r="P7" s="10">
        <v>155</v>
      </c>
      <c r="Q7" s="10">
        <v>176</v>
      </c>
      <c r="R7" s="10"/>
      <c r="S7" s="10">
        <v>84</v>
      </c>
      <c r="T7" s="10">
        <v>85</v>
      </c>
      <c r="U7" s="10">
        <v>58</v>
      </c>
      <c r="V7" s="10">
        <v>61</v>
      </c>
      <c r="W7" s="10">
        <v>55</v>
      </c>
      <c r="X7" s="10">
        <v>55</v>
      </c>
      <c r="Y7" s="10">
        <v>49</v>
      </c>
      <c r="Z7" s="10">
        <v>32</v>
      </c>
      <c r="AA7" s="10">
        <v>74</v>
      </c>
      <c r="AB7" s="10">
        <v>57</v>
      </c>
      <c r="AC7" s="10">
        <v>38</v>
      </c>
      <c r="AD7" s="10">
        <v>22</v>
      </c>
      <c r="AE7" s="10"/>
      <c r="AF7" s="10">
        <v>226</v>
      </c>
      <c r="AG7" s="10">
        <v>271</v>
      </c>
      <c r="AH7" s="10">
        <v>112</v>
      </c>
      <c r="AI7" s="10"/>
      <c r="AJ7" s="10">
        <v>223</v>
      </c>
      <c r="AK7" s="10">
        <v>178</v>
      </c>
      <c r="AL7" s="10">
        <v>45</v>
      </c>
      <c r="AM7" s="10">
        <v>12</v>
      </c>
      <c r="AN7" s="10">
        <v>103</v>
      </c>
      <c r="AO7" s="10"/>
      <c r="AP7" s="10">
        <v>126</v>
      </c>
      <c r="AQ7" s="10">
        <v>223</v>
      </c>
      <c r="AR7" s="10">
        <v>43</v>
      </c>
      <c r="AS7" s="10"/>
      <c r="AT7" s="10">
        <v>240</v>
      </c>
      <c r="AU7" s="10">
        <v>130</v>
      </c>
      <c r="AV7" s="10">
        <v>56</v>
      </c>
      <c r="AW7" s="10">
        <v>57</v>
      </c>
      <c r="AX7" s="10">
        <v>158</v>
      </c>
      <c r="AY7" s="10">
        <v>24</v>
      </c>
    </row>
    <row r="8" spans="2:51" ht="30" customHeight="1" x14ac:dyDescent="0.35">
      <c r="B8" s="11" t="s">
        <v>19</v>
      </c>
      <c r="C8" s="11">
        <v>676</v>
      </c>
      <c r="D8" s="11">
        <v>334</v>
      </c>
      <c r="E8" s="11">
        <v>338</v>
      </c>
      <c r="F8" s="11"/>
      <c r="G8" s="11">
        <v>91</v>
      </c>
      <c r="H8" s="11">
        <v>123</v>
      </c>
      <c r="I8" s="11">
        <v>121</v>
      </c>
      <c r="J8" s="11">
        <v>115</v>
      </c>
      <c r="K8" s="11">
        <v>102</v>
      </c>
      <c r="L8" s="11">
        <v>124</v>
      </c>
      <c r="M8" s="11"/>
      <c r="N8" s="11">
        <v>182</v>
      </c>
      <c r="O8" s="11">
        <v>166</v>
      </c>
      <c r="P8" s="11">
        <v>153</v>
      </c>
      <c r="Q8" s="11">
        <v>173</v>
      </c>
      <c r="R8" s="11"/>
      <c r="S8" s="11">
        <v>85</v>
      </c>
      <c r="T8" s="11">
        <v>82</v>
      </c>
      <c r="U8" s="11">
        <v>57</v>
      </c>
      <c r="V8" s="11">
        <v>57</v>
      </c>
      <c r="W8" s="11">
        <v>53</v>
      </c>
      <c r="X8" s="11">
        <v>56</v>
      </c>
      <c r="Y8" s="11">
        <v>46</v>
      </c>
      <c r="Z8" s="11">
        <v>31</v>
      </c>
      <c r="AA8" s="11">
        <v>71</v>
      </c>
      <c r="AB8" s="11">
        <v>69</v>
      </c>
      <c r="AC8" s="11">
        <v>40</v>
      </c>
      <c r="AD8" s="11">
        <v>29</v>
      </c>
      <c r="AE8" s="11"/>
      <c r="AF8" s="11">
        <v>220</v>
      </c>
      <c r="AG8" s="11">
        <v>281</v>
      </c>
      <c r="AH8" s="11">
        <v>112</v>
      </c>
      <c r="AI8" s="11"/>
      <c r="AJ8" s="11">
        <v>217</v>
      </c>
      <c r="AK8" s="11">
        <v>184</v>
      </c>
      <c r="AL8" s="11">
        <v>44</v>
      </c>
      <c r="AM8" s="11">
        <v>13</v>
      </c>
      <c r="AN8" s="11">
        <v>102</v>
      </c>
      <c r="AO8" s="11"/>
      <c r="AP8" s="11">
        <v>126</v>
      </c>
      <c r="AQ8" s="11">
        <v>228</v>
      </c>
      <c r="AR8" s="11">
        <v>43</v>
      </c>
      <c r="AS8" s="11"/>
      <c r="AT8" s="11">
        <v>237</v>
      </c>
      <c r="AU8" s="11">
        <v>139</v>
      </c>
      <c r="AV8" s="11">
        <v>57</v>
      </c>
      <c r="AW8" s="11">
        <v>56</v>
      </c>
      <c r="AX8" s="11">
        <v>159</v>
      </c>
      <c r="AY8" s="11">
        <v>24</v>
      </c>
    </row>
    <row r="9" spans="2:51" ht="43.5" x14ac:dyDescent="0.35">
      <c r="B9" s="18" t="s">
        <v>573</v>
      </c>
      <c r="C9" s="17">
        <v>0.39330433016885102</v>
      </c>
      <c r="D9" s="17">
        <v>0.36661612313112502</v>
      </c>
      <c r="E9" s="17">
        <v>0.41541166737414298</v>
      </c>
      <c r="F9" s="17"/>
      <c r="G9" s="17">
        <v>0.34060636140560102</v>
      </c>
      <c r="H9" s="17">
        <v>0.38826925353842601</v>
      </c>
      <c r="I9" s="17">
        <v>0.456597683522876</v>
      </c>
      <c r="J9" s="17">
        <v>0.39993252169062099</v>
      </c>
      <c r="K9" s="17">
        <v>0.405472269627278</v>
      </c>
      <c r="L9" s="17">
        <v>0.35929953752507898</v>
      </c>
      <c r="M9" s="17"/>
      <c r="N9" s="17">
        <v>0.40129061686979101</v>
      </c>
      <c r="O9" s="17">
        <v>0.32001410759298399</v>
      </c>
      <c r="P9" s="17">
        <v>0.43367518190791798</v>
      </c>
      <c r="Q9" s="17">
        <v>0.42181349811465302</v>
      </c>
      <c r="R9" s="17"/>
      <c r="S9" s="17">
        <v>0.41988184743731599</v>
      </c>
      <c r="T9" s="17">
        <v>0.35548218714005703</v>
      </c>
      <c r="U9" s="17">
        <v>0.43643403489992699</v>
      </c>
      <c r="V9" s="17">
        <v>0.25643806361867899</v>
      </c>
      <c r="W9" s="17">
        <v>0.45076953970407202</v>
      </c>
      <c r="X9" s="17">
        <v>0.380871642774535</v>
      </c>
      <c r="Y9" s="17">
        <v>0.31242722993150601</v>
      </c>
      <c r="Z9" s="17">
        <v>0.213794663719509</v>
      </c>
      <c r="AA9" s="17">
        <v>0.48633804846308398</v>
      </c>
      <c r="AB9" s="17">
        <v>0.36172144534059802</v>
      </c>
      <c r="AC9" s="17">
        <v>0.52265571177524495</v>
      </c>
      <c r="AD9" s="17">
        <v>0.51016929239469599</v>
      </c>
      <c r="AE9" s="17"/>
      <c r="AF9" s="17">
        <v>0.42683218077359603</v>
      </c>
      <c r="AG9" s="17">
        <v>0.372173697214988</v>
      </c>
      <c r="AH9" s="17">
        <v>0.42717423599404902</v>
      </c>
      <c r="AI9" s="17"/>
      <c r="AJ9" s="17">
        <v>0.42343163764972902</v>
      </c>
      <c r="AK9" s="17">
        <v>0.37370798267154698</v>
      </c>
      <c r="AL9" s="17">
        <v>0.33417337120164797</v>
      </c>
      <c r="AM9" s="17">
        <v>0.36102197576745998</v>
      </c>
      <c r="AN9" s="17">
        <v>0.37624664822534598</v>
      </c>
      <c r="AO9" s="17"/>
      <c r="AP9" s="17">
        <v>0.37438388416003698</v>
      </c>
      <c r="AQ9" s="17">
        <v>0.45446577712073899</v>
      </c>
      <c r="AR9" s="17">
        <v>0.423918838942621</v>
      </c>
      <c r="AS9" s="17"/>
      <c r="AT9" s="17">
        <v>0.38046467783305898</v>
      </c>
      <c r="AU9" s="17">
        <v>0.37241360428864401</v>
      </c>
      <c r="AV9" s="17">
        <v>0.40719722690017901</v>
      </c>
      <c r="AW9" s="17">
        <v>0.30276324745336602</v>
      </c>
      <c r="AX9" s="17">
        <v>0.465512517750306</v>
      </c>
      <c r="AY9" s="17">
        <v>0.336287009296177</v>
      </c>
    </row>
    <row r="10" spans="2:51" ht="58" x14ac:dyDescent="0.35">
      <c r="B10" s="18" t="s">
        <v>574</v>
      </c>
      <c r="C10" s="17">
        <v>0.41302282476010999</v>
      </c>
      <c r="D10" s="17">
        <v>0.41499876755561399</v>
      </c>
      <c r="E10" s="17">
        <v>0.41617942386942097</v>
      </c>
      <c r="F10" s="17"/>
      <c r="G10" s="17">
        <v>0.43752554579278002</v>
      </c>
      <c r="H10" s="17">
        <v>0.39391966453636001</v>
      </c>
      <c r="I10" s="17">
        <v>0.41128811716054398</v>
      </c>
      <c r="J10" s="17">
        <v>0.36737103116484499</v>
      </c>
      <c r="K10" s="17">
        <v>0.408679709713339</v>
      </c>
      <c r="L10" s="17">
        <v>0.46157370124136898</v>
      </c>
      <c r="M10" s="17"/>
      <c r="N10" s="17">
        <v>0.43388112327616302</v>
      </c>
      <c r="O10" s="17">
        <v>0.45447832272282002</v>
      </c>
      <c r="P10" s="17">
        <v>0.41778970420983302</v>
      </c>
      <c r="Q10" s="17">
        <v>0.343775076393736</v>
      </c>
      <c r="R10" s="17"/>
      <c r="S10" s="17">
        <v>0.35554973118302402</v>
      </c>
      <c r="T10" s="17">
        <v>0.46893047323977299</v>
      </c>
      <c r="U10" s="17">
        <v>0.34472887755091303</v>
      </c>
      <c r="V10" s="17">
        <v>0.54949467744835401</v>
      </c>
      <c r="W10" s="17">
        <v>0.370100980891789</v>
      </c>
      <c r="X10" s="17">
        <v>0.49629742084412298</v>
      </c>
      <c r="Y10" s="17">
        <v>0.40829100741428298</v>
      </c>
      <c r="Z10" s="17">
        <v>0.55295717507547104</v>
      </c>
      <c r="AA10" s="17">
        <v>0.38520480434860599</v>
      </c>
      <c r="AB10" s="17">
        <v>0.40290316115374097</v>
      </c>
      <c r="AC10" s="17">
        <v>0.34219878637345902</v>
      </c>
      <c r="AD10" s="17">
        <v>0.258137271538316</v>
      </c>
      <c r="AE10" s="17"/>
      <c r="AF10" s="17">
        <v>0.38491607160334901</v>
      </c>
      <c r="AG10" s="17">
        <v>0.43321170186653202</v>
      </c>
      <c r="AH10" s="17">
        <v>0.38177317364095098</v>
      </c>
      <c r="AI10" s="17"/>
      <c r="AJ10" s="17">
        <v>0.40039904157834899</v>
      </c>
      <c r="AK10" s="17">
        <v>0.441348294535227</v>
      </c>
      <c r="AL10" s="17">
        <v>0.46971937947504899</v>
      </c>
      <c r="AM10" s="17">
        <v>0.24537923905502301</v>
      </c>
      <c r="AN10" s="17">
        <v>0.402667857410554</v>
      </c>
      <c r="AO10" s="17"/>
      <c r="AP10" s="17">
        <v>0.43920991784226998</v>
      </c>
      <c r="AQ10" s="17">
        <v>0.42183036715501698</v>
      </c>
      <c r="AR10" s="17">
        <v>0.36739408315653699</v>
      </c>
      <c r="AS10" s="17"/>
      <c r="AT10" s="17">
        <v>0.45753867589936098</v>
      </c>
      <c r="AU10" s="17">
        <v>0.39619279350355302</v>
      </c>
      <c r="AV10" s="17">
        <v>0.33434652041252699</v>
      </c>
      <c r="AW10" s="17">
        <v>0.39542121109927503</v>
      </c>
      <c r="AX10" s="17">
        <v>0.376595942094406</v>
      </c>
      <c r="AY10" s="17">
        <v>0.58169083392406495</v>
      </c>
    </row>
    <row r="11" spans="2:51" ht="43.5" x14ac:dyDescent="0.35">
      <c r="B11" s="18" t="s">
        <v>575</v>
      </c>
      <c r="C11" s="17">
        <v>0.180872880809992</v>
      </c>
      <c r="D11" s="17">
        <v>0.200829518091765</v>
      </c>
      <c r="E11" s="17">
        <v>0.16014618838817801</v>
      </c>
      <c r="F11" s="17"/>
      <c r="G11" s="17">
        <v>0.21084947237144999</v>
      </c>
      <c r="H11" s="17">
        <v>0.19559961718433699</v>
      </c>
      <c r="I11" s="17">
        <v>0.11434938680927</v>
      </c>
      <c r="J11" s="17">
        <v>0.224660748236679</v>
      </c>
      <c r="K11" s="17">
        <v>0.185848020659383</v>
      </c>
      <c r="L11" s="17">
        <v>0.16426885487315801</v>
      </c>
      <c r="M11" s="17"/>
      <c r="N11" s="17">
        <v>0.158116945751063</v>
      </c>
      <c r="O11" s="17">
        <v>0.20567802496926699</v>
      </c>
      <c r="P11" s="17">
        <v>0.13650106176528701</v>
      </c>
      <c r="Q11" s="17">
        <v>0.22122485592584301</v>
      </c>
      <c r="R11" s="17"/>
      <c r="S11" s="17">
        <v>0.16971544502814501</v>
      </c>
      <c r="T11" s="17">
        <v>0.16427340143116101</v>
      </c>
      <c r="U11" s="17">
        <v>0.21883708754916001</v>
      </c>
      <c r="V11" s="17">
        <v>0.194067258932967</v>
      </c>
      <c r="W11" s="17">
        <v>0.16219844907661099</v>
      </c>
      <c r="X11" s="17">
        <v>8.4306609135567104E-2</v>
      </c>
      <c r="Y11" s="17">
        <v>0.27928176265421201</v>
      </c>
      <c r="Z11" s="17">
        <v>0.23324816120502001</v>
      </c>
      <c r="AA11" s="17">
        <v>0.12845714718831</v>
      </c>
      <c r="AB11" s="17">
        <v>0.235375393505661</v>
      </c>
      <c r="AC11" s="17">
        <v>0.13514550185129601</v>
      </c>
      <c r="AD11" s="17">
        <v>0.231693436066988</v>
      </c>
      <c r="AE11" s="17"/>
      <c r="AF11" s="17">
        <v>0.17939002210170801</v>
      </c>
      <c r="AG11" s="17">
        <v>0.17734914038347099</v>
      </c>
      <c r="AH11" s="17">
        <v>0.18282953576179201</v>
      </c>
      <c r="AI11" s="17"/>
      <c r="AJ11" s="17">
        <v>0.17180427284262001</v>
      </c>
      <c r="AK11" s="17">
        <v>0.15566185827644199</v>
      </c>
      <c r="AL11" s="17">
        <v>0.19610724932330201</v>
      </c>
      <c r="AM11" s="17">
        <v>0.39359878517751701</v>
      </c>
      <c r="AN11" s="17">
        <v>0.211993515543759</v>
      </c>
      <c r="AO11" s="17"/>
      <c r="AP11" s="17">
        <v>0.17888335685727</v>
      </c>
      <c r="AQ11" s="17">
        <v>0.10445494701713599</v>
      </c>
      <c r="AR11" s="17">
        <v>0.20868707790084201</v>
      </c>
      <c r="AS11" s="17"/>
      <c r="AT11" s="17">
        <v>0.15397418820605099</v>
      </c>
      <c r="AU11" s="17">
        <v>0.211683014401917</v>
      </c>
      <c r="AV11" s="17">
        <v>0.241814053204779</v>
      </c>
      <c r="AW11" s="17">
        <v>0.301815541447359</v>
      </c>
      <c r="AX11" s="17">
        <v>0.138606416191148</v>
      </c>
      <c r="AY11" s="17">
        <v>8.2022156779758201E-2</v>
      </c>
    </row>
    <row r="12" spans="2:51" ht="58" x14ac:dyDescent="0.35">
      <c r="B12" s="18" t="s">
        <v>576</v>
      </c>
      <c r="C12" s="17">
        <v>1.1317908776886799E-2</v>
      </c>
      <c r="D12" s="17">
        <v>1.45539504007762E-2</v>
      </c>
      <c r="E12" s="17">
        <v>8.2627203682583607E-3</v>
      </c>
      <c r="F12" s="17"/>
      <c r="G12" s="17">
        <v>0</v>
      </c>
      <c r="H12" s="17">
        <v>2.2211464740878099E-2</v>
      </c>
      <c r="I12" s="17">
        <v>1.7764812507310102E-2</v>
      </c>
      <c r="J12" s="17">
        <v>8.0356989078551704E-3</v>
      </c>
      <c r="K12" s="17">
        <v>0</v>
      </c>
      <c r="L12" s="17">
        <v>1.4857906360394E-2</v>
      </c>
      <c r="M12" s="17"/>
      <c r="N12" s="17">
        <v>6.7113141029832802E-3</v>
      </c>
      <c r="O12" s="17">
        <v>1.38114667357053E-2</v>
      </c>
      <c r="P12" s="17">
        <v>1.20340521169625E-2</v>
      </c>
      <c r="Q12" s="17">
        <v>1.3186569565768001E-2</v>
      </c>
      <c r="R12" s="17"/>
      <c r="S12" s="17">
        <v>4.3066937824446302E-2</v>
      </c>
      <c r="T12" s="17">
        <v>1.1313938189007999E-2</v>
      </c>
      <c r="U12" s="17">
        <v>0</v>
      </c>
      <c r="V12" s="17">
        <v>0</v>
      </c>
      <c r="W12" s="17">
        <v>1.6931030327528501E-2</v>
      </c>
      <c r="X12" s="17">
        <v>3.8524327245774703E-2</v>
      </c>
      <c r="Y12" s="17">
        <v>0</v>
      </c>
      <c r="Z12" s="17">
        <v>0</v>
      </c>
      <c r="AA12" s="17">
        <v>0</v>
      </c>
      <c r="AB12" s="17">
        <v>0</v>
      </c>
      <c r="AC12" s="17">
        <v>0</v>
      </c>
      <c r="AD12" s="17">
        <v>0</v>
      </c>
      <c r="AE12" s="17"/>
      <c r="AF12" s="17">
        <v>4.3063423648250299E-3</v>
      </c>
      <c r="AG12" s="17">
        <v>1.7265460535009099E-2</v>
      </c>
      <c r="AH12" s="17">
        <v>8.2230546032084906E-3</v>
      </c>
      <c r="AI12" s="17"/>
      <c r="AJ12" s="17">
        <v>4.3650479293014296E-3</v>
      </c>
      <c r="AK12" s="17">
        <v>2.3843843286434602E-2</v>
      </c>
      <c r="AL12" s="17">
        <v>0</v>
      </c>
      <c r="AM12" s="17">
        <v>0</v>
      </c>
      <c r="AN12" s="17">
        <v>9.0919788203415505E-3</v>
      </c>
      <c r="AO12" s="17"/>
      <c r="AP12" s="17">
        <v>7.5228411404227504E-3</v>
      </c>
      <c r="AQ12" s="17">
        <v>1.9248908707107899E-2</v>
      </c>
      <c r="AR12" s="17">
        <v>0</v>
      </c>
      <c r="AS12" s="17"/>
      <c r="AT12" s="17">
        <v>3.7925284289726602E-3</v>
      </c>
      <c r="AU12" s="17">
        <v>1.9710587805885998E-2</v>
      </c>
      <c r="AV12" s="17">
        <v>1.6642199482515101E-2</v>
      </c>
      <c r="AW12" s="17">
        <v>0</v>
      </c>
      <c r="AX12" s="17">
        <v>1.92851239641392E-2</v>
      </c>
      <c r="AY12" s="17">
        <v>0</v>
      </c>
    </row>
    <row r="13" spans="2:51" ht="43.5" x14ac:dyDescent="0.35">
      <c r="B13" s="18" t="s">
        <v>577</v>
      </c>
      <c r="C13" s="19">
        <v>1.4820554841607099E-3</v>
      </c>
      <c r="D13" s="19">
        <v>3.0016408207202399E-3</v>
      </c>
      <c r="E13" s="19">
        <v>0</v>
      </c>
      <c r="F13" s="19"/>
      <c r="G13" s="19">
        <v>1.10186204301683E-2</v>
      </c>
      <c r="H13" s="19">
        <v>0</v>
      </c>
      <c r="I13" s="19">
        <v>0</v>
      </c>
      <c r="J13" s="19">
        <v>0</v>
      </c>
      <c r="K13" s="19">
        <v>0</v>
      </c>
      <c r="L13" s="19">
        <v>0</v>
      </c>
      <c r="M13" s="19"/>
      <c r="N13" s="19">
        <v>0</v>
      </c>
      <c r="O13" s="19">
        <v>6.0180779792236303E-3</v>
      </c>
      <c r="P13" s="19">
        <v>0</v>
      </c>
      <c r="Q13" s="19">
        <v>0</v>
      </c>
      <c r="R13" s="19"/>
      <c r="S13" s="19">
        <v>1.17860385270678E-2</v>
      </c>
      <c r="T13" s="19">
        <v>0</v>
      </c>
      <c r="U13" s="19">
        <v>0</v>
      </c>
      <c r="V13" s="19">
        <v>0</v>
      </c>
      <c r="W13" s="19">
        <v>0</v>
      </c>
      <c r="X13" s="19">
        <v>0</v>
      </c>
      <c r="Y13" s="19">
        <v>0</v>
      </c>
      <c r="Z13" s="19">
        <v>0</v>
      </c>
      <c r="AA13" s="19">
        <v>0</v>
      </c>
      <c r="AB13" s="19">
        <v>0</v>
      </c>
      <c r="AC13" s="19">
        <v>0</v>
      </c>
      <c r="AD13" s="19">
        <v>0</v>
      </c>
      <c r="AE13" s="19"/>
      <c r="AF13" s="19">
        <v>4.5553831565230902E-3</v>
      </c>
      <c r="AG13" s="19">
        <v>0</v>
      </c>
      <c r="AH13" s="19">
        <v>0</v>
      </c>
      <c r="AI13" s="19"/>
      <c r="AJ13" s="19">
        <v>0</v>
      </c>
      <c r="AK13" s="19">
        <v>5.4380212303489902E-3</v>
      </c>
      <c r="AL13" s="19">
        <v>0</v>
      </c>
      <c r="AM13" s="19">
        <v>0</v>
      </c>
      <c r="AN13" s="19">
        <v>0</v>
      </c>
      <c r="AO13" s="19"/>
      <c r="AP13" s="19">
        <v>0</v>
      </c>
      <c r="AQ13" s="19">
        <v>0</v>
      </c>
      <c r="AR13" s="19">
        <v>0</v>
      </c>
      <c r="AS13" s="19"/>
      <c r="AT13" s="19">
        <v>4.2299296325562898E-3</v>
      </c>
      <c r="AU13" s="19">
        <v>0</v>
      </c>
      <c r="AV13" s="19">
        <v>0</v>
      </c>
      <c r="AW13" s="19">
        <v>0</v>
      </c>
      <c r="AX13" s="19">
        <v>0</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E00-000000000000}">
  <dimension ref="B2:AY18"/>
  <sheetViews>
    <sheetView showGridLines="0" workbookViewId="0">
      <pane xSplit="2" topLeftCell="C1" activePane="topRight" state="frozen"/>
      <selection activeCell="B19" sqref="B19"/>
      <selection pane="topRight" activeCell="J8" sqref="J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670</v>
      </c>
      <c r="D7" s="10">
        <v>317</v>
      </c>
      <c r="E7" s="10">
        <v>349</v>
      </c>
      <c r="F7" s="10"/>
      <c r="G7" s="10">
        <v>88</v>
      </c>
      <c r="H7" s="10">
        <v>103</v>
      </c>
      <c r="I7" s="10">
        <v>119</v>
      </c>
      <c r="J7" s="10">
        <v>121</v>
      </c>
      <c r="K7" s="10">
        <v>109</v>
      </c>
      <c r="L7" s="10">
        <v>130</v>
      </c>
      <c r="M7" s="10"/>
      <c r="N7" s="10">
        <v>166</v>
      </c>
      <c r="O7" s="10">
        <v>172</v>
      </c>
      <c r="P7" s="10">
        <v>155</v>
      </c>
      <c r="Q7" s="10">
        <v>176</v>
      </c>
      <c r="R7" s="10"/>
      <c r="S7" s="10">
        <v>84</v>
      </c>
      <c r="T7" s="10">
        <v>85</v>
      </c>
      <c r="U7" s="10">
        <v>58</v>
      </c>
      <c r="V7" s="10">
        <v>61</v>
      </c>
      <c r="W7" s="10">
        <v>55</v>
      </c>
      <c r="X7" s="10">
        <v>55</v>
      </c>
      <c r="Y7" s="10">
        <v>49</v>
      </c>
      <c r="Z7" s="10">
        <v>32</v>
      </c>
      <c r="AA7" s="10">
        <v>74</v>
      </c>
      <c r="AB7" s="10">
        <v>57</v>
      </c>
      <c r="AC7" s="10">
        <v>38</v>
      </c>
      <c r="AD7" s="10">
        <v>22</v>
      </c>
      <c r="AE7" s="10"/>
      <c r="AF7" s="10">
        <v>226</v>
      </c>
      <c r="AG7" s="10">
        <v>271</v>
      </c>
      <c r="AH7" s="10">
        <v>112</v>
      </c>
      <c r="AI7" s="10"/>
      <c r="AJ7" s="10">
        <v>223</v>
      </c>
      <c r="AK7" s="10">
        <v>178</v>
      </c>
      <c r="AL7" s="10">
        <v>45</v>
      </c>
      <c r="AM7" s="10">
        <v>12</v>
      </c>
      <c r="AN7" s="10">
        <v>103</v>
      </c>
      <c r="AO7" s="10"/>
      <c r="AP7" s="10">
        <v>126</v>
      </c>
      <c r="AQ7" s="10">
        <v>223</v>
      </c>
      <c r="AR7" s="10">
        <v>43</v>
      </c>
      <c r="AS7" s="10"/>
      <c r="AT7" s="10">
        <v>240</v>
      </c>
      <c r="AU7" s="10">
        <v>130</v>
      </c>
      <c r="AV7" s="10">
        <v>56</v>
      </c>
      <c r="AW7" s="10">
        <v>57</v>
      </c>
      <c r="AX7" s="10">
        <v>158</v>
      </c>
      <c r="AY7" s="10">
        <v>24</v>
      </c>
    </row>
    <row r="8" spans="2:51" ht="30" customHeight="1" x14ac:dyDescent="0.35">
      <c r="B8" s="11" t="s">
        <v>19</v>
      </c>
      <c r="C8" s="11">
        <v>676</v>
      </c>
      <c r="D8" s="11">
        <v>334</v>
      </c>
      <c r="E8" s="11">
        <v>338</v>
      </c>
      <c r="F8" s="11"/>
      <c r="G8" s="11">
        <v>91</v>
      </c>
      <c r="H8" s="11">
        <v>123</v>
      </c>
      <c r="I8" s="11">
        <v>121</v>
      </c>
      <c r="J8" s="11">
        <v>115</v>
      </c>
      <c r="K8" s="11">
        <v>102</v>
      </c>
      <c r="L8" s="11">
        <v>124</v>
      </c>
      <c r="M8" s="11"/>
      <c r="N8" s="11">
        <v>182</v>
      </c>
      <c r="O8" s="11">
        <v>166</v>
      </c>
      <c r="P8" s="11">
        <v>153</v>
      </c>
      <c r="Q8" s="11">
        <v>173</v>
      </c>
      <c r="R8" s="11"/>
      <c r="S8" s="11">
        <v>85</v>
      </c>
      <c r="T8" s="11">
        <v>82</v>
      </c>
      <c r="U8" s="11">
        <v>57</v>
      </c>
      <c r="V8" s="11">
        <v>57</v>
      </c>
      <c r="W8" s="11">
        <v>53</v>
      </c>
      <c r="X8" s="11">
        <v>56</v>
      </c>
      <c r="Y8" s="11">
        <v>46</v>
      </c>
      <c r="Z8" s="11">
        <v>31</v>
      </c>
      <c r="AA8" s="11">
        <v>71</v>
      </c>
      <c r="AB8" s="11">
        <v>69</v>
      </c>
      <c r="AC8" s="11">
        <v>40</v>
      </c>
      <c r="AD8" s="11">
        <v>29</v>
      </c>
      <c r="AE8" s="11"/>
      <c r="AF8" s="11">
        <v>220</v>
      </c>
      <c r="AG8" s="11">
        <v>281</v>
      </c>
      <c r="AH8" s="11">
        <v>112</v>
      </c>
      <c r="AI8" s="11"/>
      <c r="AJ8" s="11">
        <v>217</v>
      </c>
      <c r="AK8" s="11">
        <v>184</v>
      </c>
      <c r="AL8" s="11">
        <v>44</v>
      </c>
      <c r="AM8" s="11">
        <v>13</v>
      </c>
      <c r="AN8" s="11">
        <v>102</v>
      </c>
      <c r="AO8" s="11"/>
      <c r="AP8" s="11">
        <v>126</v>
      </c>
      <c r="AQ8" s="11">
        <v>228</v>
      </c>
      <c r="AR8" s="11">
        <v>43</v>
      </c>
      <c r="AS8" s="11"/>
      <c r="AT8" s="11">
        <v>237</v>
      </c>
      <c r="AU8" s="11">
        <v>139</v>
      </c>
      <c r="AV8" s="11">
        <v>57</v>
      </c>
      <c r="AW8" s="11">
        <v>56</v>
      </c>
      <c r="AX8" s="11">
        <v>159</v>
      </c>
      <c r="AY8" s="11">
        <v>24</v>
      </c>
    </row>
    <row r="9" spans="2:51" ht="43.5" x14ac:dyDescent="0.35">
      <c r="B9" s="18" t="s">
        <v>573</v>
      </c>
      <c r="C9" s="17">
        <v>7.3336121916265498E-2</v>
      </c>
      <c r="D9" s="17">
        <v>7.8625243627469796E-2</v>
      </c>
      <c r="E9" s="17">
        <v>6.9020734353573004E-2</v>
      </c>
      <c r="F9" s="17"/>
      <c r="G9" s="17">
        <v>5.9238856400770798E-2</v>
      </c>
      <c r="H9" s="17">
        <v>0.125113485574152</v>
      </c>
      <c r="I9" s="17">
        <v>8.2238078276939006E-2</v>
      </c>
      <c r="J9" s="17">
        <v>0.108575276513813</v>
      </c>
      <c r="K9" s="17">
        <v>1.77554267820412E-2</v>
      </c>
      <c r="L9" s="17">
        <v>3.6600056358465E-2</v>
      </c>
      <c r="M9" s="17"/>
      <c r="N9" s="17">
        <v>0.112096351645081</v>
      </c>
      <c r="O9" s="17">
        <v>2.6626338457529899E-2</v>
      </c>
      <c r="P9" s="17">
        <v>7.3501168135132397E-2</v>
      </c>
      <c r="Q9" s="17">
        <v>7.7801428217138605E-2</v>
      </c>
      <c r="R9" s="17"/>
      <c r="S9" s="17">
        <v>8.8726248220502402E-2</v>
      </c>
      <c r="T9" s="17">
        <v>6.9137299460065402E-2</v>
      </c>
      <c r="U9" s="17">
        <v>6.6047707120829996E-2</v>
      </c>
      <c r="V9" s="17">
        <v>9.1614977166379993E-2</v>
      </c>
      <c r="W9" s="17">
        <v>1.6230292253962001E-2</v>
      </c>
      <c r="X9" s="17">
        <v>8.8526469386748505E-2</v>
      </c>
      <c r="Y9" s="17">
        <v>4.1043478446129197E-2</v>
      </c>
      <c r="Z9" s="17">
        <v>0.12530629793321499</v>
      </c>
      <c r="AA9" s="17">
        <v>6.2488433330833398E-2</v>
      </c>
      <c r="AB9" s="17">
        <v>8.8522342581927593E-2</v>
      </c>
      <c r="AC9" s="17">
        <v>5.7875316914428397E-2</v>
      </c>
      <c r="AD9" s="17">
        <v>0.103007862935508</v>
      </c>
      <c r="AE9" s="17"/>
      <c r="AF9" s="17">
        <v>7.1399737520804196E-2</v>
      </c>
      <c r="AG9" s="17">
        <v>9.4323461454391203E-2</v>
      </c>
      <c r="AH9" s="17">
        <v>4.4075352395443697E-2</v>
      </c>
      <c r="AI9" s="17"/>
      <c r="AJ9" s="17">
        <v>7.1079773853956696E-2</v>
      </c>
      <c r="AK9" s="17">
        <v>0.100844747642342</v>
      </c>
      <c r="AL9" s="17">
        <v>4.4482251351298699E-2</v>
      </c>
      <c r="AM9" s="17">
        <v>0.183432459800009</v>
      </c>
      <c r="AN9" s="17">
        <v>4.6754468861972501E-2</v>
      </c>
      <c r="AO9" s="17"/>
      <c r="AP9" s="17">
        <v>0.114998286010751</v>
      </c>
      <c r="AQ9" s="17">
        <v>8.2375955611203103E-2</v>
      </c>
      <c r="AR9" s="17">
        <v>6.8124565082623698E-2</v>
      </c>
      <c r="AS9" s="17"/>
      <c r="AT9" s="17">
        <v>9.9198144150850404E-2</v>
      </c>
      <c r="AU9" s="17">
        <v>5.09388973435339E-2</v>
      </c>
      <c r="AV9" s="17">
        <v>9.5020615477360001E-2</v>
      </c>
      <c r="AW9" s="17">
        <v>6.8765869202712798E-2</v>
      </c>
      <c r="AX9" s="17">
        <v>6.1470379746638201E-2</v>
      </c>
      <c r="AY9" s="17">
        <v>0</v>
      </c>
    </row>
    <row r="10" spans="2:51" ht="58" x14ac:dyDescent="0.35">
      <c r="B10" s="18" t="s">
        <v>574</v>
      </c>
      <c r="C10" s="17">
        <v>0.233417152226847</v>
      </c>
      <c r="D10" s="17">
        <v>0.25100243494663399</v>
      </c>
      <c r="E10" s="17">
        <v>0.215314736354383</v>
      </c>
      <c r="F10" s="17"/>
      <c r="G10" s="17">
        <v>0.30325845501231602</v>
      </c>
      <c r="H10" s="17">
        <v>0.26220165740934798</v>
      </c>
      <c r="I10" s="17">
        <v>0.27033831455921398</v>
      </c>
      <c r="J10" s="17">
        <v>0.20154823126135801</v>
      </c>
      <c r="K10" s="17">
        <v>0.189769476627446</v>
      </c>
      <c r="L10" s="17">
        <v>0.18319860485227599</v>
      </c>
      <c r="M10" s="17"/>
      <c r="N10" s="17">
        <v>0.25300546615035802</v>
      </c>
      <c r="O10" s="17">
        <v>0.25401346225645399</v>
      </c>
      <c r="P10" s="17">
        <v>0.23249349028263</v>
      </c>
      <c r="Q10" s="17">
        <v>0.195208372799866</v>
      </c>
      <c r="R10" s="17"/>
      <c r="S10" s="17">
        <v>0.28513946661884998</v>
      </c>
      <c r="T10" s="17">
        <v>0.242741703099288</v>
      </c>
      <c r="U10" s="17">
        <v>0.213499714734597</v>
      </c>
      <c r="V10" s="17">
        <v>0.12809656286169299</v>
      </c>
      <c r="W10" s="17">
        <v>0.25229727236711302</v>
      </c>
      <c r="X10" s="17">
        <v>0.254504843141868</v>
      </c>
      <c r="Y10" s="17">
        <v>0.23802748003896501</v>
      </c>
      <c r="Z10" s="17">
        <v>0.18075215371356701</v>
      </c>
      <c r="AA10" s="17">
        <v>0.26614235078317</v>
      </c>
      <c r="AB10" s="17">
        <v>0.21444450683239799</v>
      </c>
      <c r="AC10" s="17">
        <v>0.29842704495676903</v>
      </c>
      <c r="AD10" s="17">
        <v>0.147220746784852</v>
      </c>
      <c r="AE10" s="17"/>
      <c r="AF10" s="17">
        <v>0.17943672166910901</v>
      </c>
      <c r="AG10" s="17">
        <v>0.263514865788332</v>
      </c>
      <c r="AH10" s="17">
        <v>0.2257420372251</v>
      </c>
      <c r="AI10" s="17"/>
      <c r="AJ10" s="17">
        <v>0.21491242119488099</v>
      </c>
      <c r="AK10" s="17">
        <v>0.30604493729774401</v>
      </c>
      <c r="AL10" s="17">
        <v>0.226979202852479</v>
      </c>
      <c r="AM10" s="17">
        <v>0.104810977980443</v>
      </c>
      <c r="AN10" s="17">
        <v>0.17015419391113901</v>
      </c>
      <c r="AO10" s="17"/>
      <c r="AP10" s="17">
        <v>0.26055683209944902</v>
      </c>
      <c r="AQ10" s="17">
        <v>0.28454375200639898</v>
      </c>
      <c r="AR10" s="17">
        <v>0.25971407790877599</v>
      </c>
      <c r="AS10" s="17"/>
      <c r="AT10" s="17">
        <v>0.20325441776519601</v>
      </c>
      <c r="AU10" s="17">
        <v>0.25509328382421598</v>
      </c>
      <c r="AV10" s="17">
        <v>0.28445956843381098</v>
      </c>
      <c r="AW10" s="17">
        <v>0.15365968983591999</v>
      </c>
      <c r="AX10" s="17">
        <v>0.28172450235780699</v>
      </c>
      <c r="AY10" s="17">
        <v>0.19752043725271101</v>
      </c>
    </row>
    <row r="11" spans="2:51" ht="43.5" x14ac:dyDescent="0.35">
      <c r="B11" s="18" t="s">
        <v>575</v>
      </c>
      <c r="C11" s="17">
        <v>0.63422518624193103</v>
      </c>
      <c r="D11" s="17">
        <v>0.61079521884026799</v>
      </c>
      <c r="E11" s="17">
        <v>0.65646165295424896</v>
      </c>
      <c r="F11" s="17"/>
      <c r="G11" s="17">
        <v>0.56996837305847503</v>
      </c>
      <c r="H11" s="17">
        <v>0.53659621235701105</v>
      </c>
      <c r="I11" s="17">
        <v>0.59533198441035895</v>
      </c>
      <c r="J11" s="17">
        <v>0.63921069673519804</v>
      </c>
      <c r="K11" s="17">
        <v>0.73739513395807099</v>
      </c>
      <c r="L11" s="17">
        <v>0.72665534543253896</v>
      </c>
      <c r="M11" s="17"/>
      <c r="N11" s="17">
        <v>0.58244945317794905</v>
      </c>
      <c r="O11" s="17">
        <v>0.66578356680942496</v>
      </c>
      <c r="P11" s="17">
        <v>0.64961427177886499</v>
      </c>
      <c r="Q11" s="17">
        <v>0.64255514484952903</v>
      </c>
      <c r="R11" s="17"/>
      <c r="S11" s="17">
        <v>0.52875698668499205</v>
      </c>
      <c r="T11" s="17">
        <v>0.66374105090688895</v>
      </c>
      <c r="U11" s="17">
        <v>0.66584877662730302</v>
      </c>
      <c r="V11" s="17">
        <v>0.71398960240063003</v>
      </c>
      <c r="W11" s="17">
        <v>0.65848164066312598</v>
      </c>
      <c r="X11" s="17">
        <v>0.55294003927442104</v>
      </c>
      <c r="Y11" s="17">
        <v>0.70281151495268301</v>
      </c>
      <c r="Z11" s="17">
        <v>0.58914425973919504</v>
      </c>
      <c r="AA11" s="17">
        <v>0.64621980409895396</v>
      </c>
      <c r="AB11" s="17">
        <v>0.66750667368015404</v>
      </c>
      <c r="AC11" s="17">
        <v>0.54456237113750094</v>
      </c>
      <c r="AD11" s="17">
        <v>0.70878896713623696</v>
      </c>
      <c r="AE11" s="17"/>
      <c r="AF11" s="17">
        <v>0.69106675564659603</v>
      </c>
      <c r="AG11" s="17">
        <v>0.59360960227169701</v>
      </c>
      <c r="AH11" s="17">
        <v>0.63704621316066001</v>
      </c>
      <c r="AI11" s="17"/>
      <c r="AJ11" s="17">
        <v>0.64654876209656498</v>
      </c>
      <c r="AK11" s="17">
        <v>0.53527914452640701</v>
      </c>
      <c r="AL11" s="17">
        <v>0.661007052866454</v>
      </c>
      <c r="AM11" s="17">
        <v>0.61114447401092398</v>
      </c>
      <c r="AN11" s="17">
        <v>0.75582459991468198</v>
      </c>
      <c r="AO11" s="17"/>
      <c r="AP11" s="17">
        <v>0.55649484795045501</v>
      </c>
      <c r="AQ11" s="17">
        <v>0.58925968007926999</v>
      </c>
      <c r="AR11" s="17">
        <v>0.64786243516937503</v>
      </c>
      <c r="AS11" s="17"/>
      <c r="AT11" s="17">
        <v>0.63517008552480703</v>
      </c>
      <c r="AU11" s="17">
        <v>0.649665857834264</v>
      </c>
      <c r="AV11" s="17">
        <v>0.51977481695897798</v>
      </c>
      <c r="AW11" s="17">
        <v>0.73737589019157501</v>
      </c>
      <c r="AX11" s="17">
        <v>0.60734976313006805</v>
      </c>
      <c r="AY11" s="17">
        <v>0.71824950199689497</v>
      </c>
    </row>
    <row r="12" spans="2:51" ht="58" x14ac:dyDescent="0.35">
      <c r="B12" s="18" t="s">
        <v>576</v>
      </c>
      <c r="C12" s="17">
        <v>3.0500908760101399E-2</v>
      </c>
      <c r="D12" s="17">
        <v>2.4588145305070901E-2</v>
      </c>
      <c r="E12" s="17">
        <v>3.6716139460669102E-2</v>
      </c>
      <c r="F12" s="17"/>
      <c r="G12" s="17">
        <v>5.7342849802257199E-2</v>
      </c>
      <c r="H12" s="17">
        <v>3.9100847303051502E-2</v>
      </c>
      <c r="I12" s="17">
        <v>1.79643151172343E-2</v>
      </c>
      <c r="J12" s="17">
        <v>4.04237276147668E-2</v>
      </c>
      <c r="K12" s="17">
        <v>1.8329418689929301E-2</v>
      </c>
      <c r="L12" s="17">
        <v>1.5287916037761799E-2</v>
      </c>
      <c r="M12" s="17"/>
      <c r="N12" s="17">
        <v>2.9116561612151901E-2</v>
      </c>
      <c r="O12" s="17">
        <v>2.8554841497538699E-2</v>
      </c>
      <c r="P12" s="17">
        <v>3.8225290234703099E-2</v>
      </c>
      <c r="Q12" s="17">
        <v>2.7157275139971501E-2</v>
      </c>
      <c r="R12" s="17"/>
      <c r="S12" s="17">
        <v>6.7270858477132003E-2</v>
      </c>
      <c r="T12" s="17">
        <v>2.43799465337575E-2</v>
      </c>
      <c r="U12" s="17">
        <v>3.6440630825902202E-2</v>
      </c>
      <c r="V12" s="17">
        <v>0</v>
      </c>
      <c r="W12" s="17">
        <v>3.8758935233854999E-2</v>
      </c>
      <c r="X12" s="17">
        <v>7.0959743563978994E-2</v>
      </c>
      <c r="Y12" s="17">
        <v>1.8117526562222899E-2</v>
      </c>
      <c r="Z12" s="17">
        <v>3.2540069904717903E-2</v>
      </c>
      <c r="AA12" s="17">
        <v>1.2749543974155999E-2</v>
      </c>
      <c r="AB12" s="17">
        <v>1.5079310969166201E-2</v>
      </c>
      <c r="AC12" s="17">
        <v>2.46759964113278E-2</v>
      </c>
      <c r="AD12" s="17">
        <v>0</v>
      </c>
      <c r="AE12" s="17"/>
      <c r="AF12" s="17">
        <v>2.3541697061635499E-2</v>
      </c>
      <c r="AG12" s="17">
        <v>2.0256169635699602E-2</v>
      </c>
      <c r="AH12" s="17">
        <v>6.0045295371547999E-2</v>
      </c>
      <c r="AI12" s="17"/>
      <c r="AJ12" s="17">
        <v>3.2193549733913897E-2</v>
      </c>
      <c r="AK12" s="17">
        <v>3.62864782764213E-2</v>
      </c>
      <c r="AL12" s="17">
        <v>6.7531492929768303E-2</v>
      </c>
      <c r="AM12" s="17">
        <v>0</v>
      </c>
      <c r="AN12" s="17">
        <v>1.7961332213587498E-2</v>
      </c>
      <c r="AO12" s="17"/>
      <c r="AP12" s="17">
        <v>3.7994076881164102E-2</v>
      </c>
      <c r="AQ12" s="17">
        <v>2.22248655533883E-2</v>
      </c>
      <c r="AR12" s="17">
        <v>2.42989218392251E-2</v>
      </c>
      <c r="AS12" s="17"/>
      <c r="AT12" s="17">
        <v>3.7410190916896402E-2</v>
      </c>
      <c r="AU12" s="17">
        <v>2.7065887654356201E-2</v>
      </c>
      <c r="AV12" s="17">
        <v>1.8904133852132399E-2</v>
      </c>
      <c r="AW12" s="17">
        <v>0</v>
      </c>
      <c r="AX12" s="17">
        <v>3.03330341085024E-2</v>
      </c>
      <c r="AY12" s="17">
        <v>4.0324453192948501E-2</v>
      </c>
    </row>
    <row r="13" spans="2:51" ht="43.5" x14ac:dyDescent="0.35">
      <c r="B13" s="18" t="s">
        <v>577</v>
      </c>
      <c r="C13" s="19">
        <v>2.85206308548554E-2</v>
      </c>
      <c r="D13" s="19">
        <v>3.4988957280557099E-2</v>
      </c>
      <c r="E13" s="19">
        <v>2.2486736877125501E-2</v>
      </c>
      <c r="F13" s="19"/>
      <c r="G13" s="19">
        <v>1.01914657261811E-2</v>
      </c>
      <c r="H13" s="19">
        <v>3.6987797356437299E-2</v>
      </c>
      <c r="I13" s="19">
        <v>3.4127307636253497E-2</v>
      </c>
      <c r="J13" s="19">
        <v>1.02420678748635E-2</v>
      </c>
      <c r="K13" s="19">
        <v>3.6750543942513203E-2</v>
      </c>
      <c r="L13" s="19">
        <v>3.8258077318958097E-2</v>
      </c>
      <c r="M13" s="19"/>
      <c r="N13" s="19">
        <v>2.33321674144602E-2</v>
      </c>
      <c r="O13" s="19">
        <v>2.5021790979051699E-2</v>
      </c>
      <c r="P13" s="19">
        <v>6.1657795686699598E-3</v>
      </c>
      <c r="Q13" s="19">
        <v>5.72777789934951E-2</v>
      </c>
      <c r="R13" s="19"/>
      <c r="S13" s="19">
        <v>3.0106439998523402E-2</v>
      </c>
      <c r="T13" s="19">
        <v>0</v>
      </c>
      <c r="U13" s="19">
        <v>1.8163170691368299E-2</v>
      </c>
      <c r="V13" s="19">
        <v>6.6298857571296693E-2</v>
      </c>
      <c r="W13" s="19">
        <v>3.4231859481944099E-2</v>
      </c>
      <c r="X13" s="19">
        <v>3.30689046329838E-2</v>
      </c>
      <c r="Y13" s="19">
        <v>0</v>
      </c>
      <c r="Z13" s="19">
        <v>7.2257218709304599E-2</v>
      </c>
      <c r="AA13" s="19">
        <v>1.2399867812886701E-2</v>
      </c>
      <c r="AB13" s="19">
        <v>1.4447165936354599E-2</v>
      </c>
      <c r="AC13" s="19">
        <v>7.4459270579973896E-2</v>
      </c>
      <c r="AD13" s="19">
        <v>4.0982423143402599E-2</v>
      </c>
      <c r="AE13" s="19"/>
      <c r="AF13" s="19">
        <v>3.4555088101855702E-2</v>
      </c>
      <c r="AG13" s="19">
        <v>2.8295900849880502E-2</v>
      </c>
      <c r="AH13" s="19">
        <v>3.3091101847247797E-2</v>
      </c>
      <c r="AI13" s="19"/>
      <c r="AJ13" s="19">
        <v>3.5265493120683999E-2</v>
      </c>
      <c r="AK13" s="19">
        <v>2.1544692257085399E-2</v>
      </c>
      <c r="AL13" s="19">
        <v>0</v>
      </c>
      <c r="AM13" s="19">
        <v>0.100612088208623</v>
      </c>
      <c r="AN13" s="19">
        <v>9.3054050986184599E-3</v>
      </c>
      <c r="AO13" s="19"/>
      <c r="AP13" s="19">
        <v>2.9955957058180601E-2</v>
      </c>
      <c r="AQ13" s="19">
        <v>2.1595746749739901E-2</v>
      </c>
      <c r="AR13" s="19">
        <v>0</v>
      </c>
      <c r="AS13" s="19"/>
      <c r="AT13" s="19">
        <v>2.49671616422498E-2</v>
      </c>
      <c r="AU13" s="19">
        <v>1.7236073343630198E-2</v>
      </c>
      <c r="AV13" s="19">
        <v>8.1840865277719096E-2</v>
      </c>
      <c r="AW13" s="19">
        <v>4.0198550769792001E-2</v>
      </c>
      <c r="AX13" s="19">
        <v>1.91223206569845E-2</v>
      </c>
      <c r="AY13" s="19">
        <v>4.3905607557445103E-2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F00-000000000000}">
  <dimension ref="B2:AY18"/>
  <sheetViews>
    <sheetView showGridLines="0" workbookViewId="0">
      <pane xSplit="2" topLeftCell="C1" activePane="topRight" state="frozen"/>
      <selection activeCell="B19" sqref="B19"/>
      <selection pane="topRight" activeCell="H9" sqref="H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596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670</v>
      </c>
      <c r="D7" s="10">
        <v>317</v>
      </c>
      <c r="E7" s="10">
        <v>349</v>
      </c>
      <c r="F7" s="10"/>
      <c r="G7" s="10">
        <v>88</v>
      </c>
      <c r="H7" s="10">
        <v>103</v>
      </c>
      <c r="I7" s="10">
        <v>119</v>
      </c>
      <c r="J7" s="10">
        <v>121</v>
      </c>
      <c r="K7" s="10">
        <v>109</v>
      </c>
      <c r="L7" s="10">
        <v>130</v>
      </c>
      <c r="M7" s="10"/>
      <c r="N7" s="10">
        <v>166</v>
      </c>
      <c r="O7" s="10">
        <v>172</v>
      </c>
      <c r="P7" s="10">
        <v>155</v>
      </c>
      <c r="Q7" s="10">
        <v>176</v>
      </c>
      <c r="R7" s="10"/>
      <c r="S7" s="10">
        <v>84</v>
      </c>
      <c r="T7" s="10">
        <v>85</v>
      </c>
      <c r="U7" s="10">
        <v>58</v>
      </c>
      <c r="V7" s="10">
        <v>61</v>
      </c>
      <c r="W7" s="10">
        <v>55</v>
      </c>
      <c r="X7" s="10">
        <v>55</v>
      </c>
      <c r="Y7" s="10">
        <v>49</v>
      </c>
      <c r="Z7" s="10">
        <v>32</v>
      </c>
      <c r="AA7" s="10">
        <v>74</v>
      </c>
      <c r="AB7" s="10">
        <v>57</v>
      </c>
      <c r="AC7" s="10">
        <v>38</v>
      </c>
      <c r="AD7" s="10">
        <v>22</v>
      </c>
      <c r="AE7" s="10"/>
      <c r="AF7" s="10">
        <v>226</v>
      </c>
      <c r="AG7" s="10">
        <v>271</v>
      </c>
      <c r="AH7" s="10">
        <v>112</v>
      </c>
      <c r="AI7" s="10"/>
      <c r="AJ7" s="10">
        <v>223</v>
      </c>
      <c r="AK7" s="10">
        <v>178</v>
      </c>
      <c r="AL7" s="10">
        <v>45</v>
      </c>
      <c r="AM7" s="10">
        <v>12</v>
      </c>
      <c r="AN7" s="10">
        <v>103</v>
      </c>
      <c r="AO7" s="10"/>
      <c r="AP7" s="10">
        <v>126</v>
      </c>
      <c r="AQ7" s="10">
        <v>223</v>
      </c>
      <c r="AR7" s="10">
        <v>43</v>
      </c>
      <c r="AS7" s="10"/>
      <c r="AT7" s="10">
        <v>240</v>
      </c>
      <c r="AU7" s="10">
        <v>130</v>
      </c>
      <c r="AV7" s="10">
        <v>56</v>
      </c>
      <c r="AW7" s="10">
        <v>57</v>
      </c>
      <c r="AX7" s="10">
        <v>158</v>
      </c>
      <c r="AY7" s="10">
        <v>24</v>
      </c>
    </row>
    <row r="8" spans="2:51" ht="30" customHeight="1" x14ac:dyDescent="0.35">
      <c r="B8" s="11" t="s">
        <v>19</v>
      </c>
      <c r="C8" s="11">
        <v>676</v>
      </c>
      <c r="D8" s="11">
        <v>334</v>
      </c>
      <c r="E8" s="11">
        <v>338</v>
      </c>
      <c r="F8" s="11"/>
      <c r="G8" s="11">
        <v>91</v>
      </c>
      <c r="H8" s="11">
        <v>123</v>
      </c>
      <c r="I8" s="11">
        <v>121</v>
      </c>
      <c r="J8" s="11">
        <v>115</v>
      </c>
      <c r="K8" s="11">
        <v>102</v>
      </c>
      <c r="L8" s="11">
        <v>124</v>
      </c>
      <c r="M8" s="11"/>
      <c r="N8" s="11">
        <v>182</v>
      </c>
      <c r="O8" s="11">
        <v>166</v>
      </c>
      <c r="P8" s="11">
        <v>153</v>
      </c>
      <c r="Q8" s="11">
        <v>173</v>
      </c>
      <c r="R8" s="11"/>
      <c r="S8" s="11">
        <v>85</v>
      </c>
      <c r="T8" s="11">
        <v>82</v>
      </c>
      <c r="U8" s="11">
        <v>57</v>
      </c>
      <c r="V8" s="11">
        <v>57</v>
      </c>
      <c r="W8" s="11">
        <v>53</v>
      </c>
      <c r="X8" s="11">
        <v>56</v>
      </c>
      <c r="Y8" s="11">
        <v>46</v>
      </c>
      <c r="Z8" s="11">
        <v>31</v>
      </c>
      <c r="AA8" s="11">
        <v>71</v>
      </c>
      <c r="AB8" s="11">
        <v>69</v>
      </c>
      <c r="AC8" s="11">
        <v>40</v>
      </c>
      <c r="AD8" s="11">
        <v>29</v>
      </c>
      <c r="AE8" s="11"/>
      <c r="AF8" s="11">
        <v>220</v>
      </c>
      <c r="AG8" s="11">
        <v>281</v>
      </c>
      <c r="AH8" s="11">
        <v>112</v>
      </c>
      <c r="AI8" s="11"/>
      <c r="AJ8" s="11">
        <v>217</v>
      </c>
      <c r="AK8" s="11">
        <v>184</v>
      </c>
      <c r="AL8" s="11">
        <v>44</v>
      </c>
      <c r="AM8" s="11">
        <v>13</v>
      </c>
      <c r="AN8" s="11">
        <v>102</v>
      </c>
      <c r="AO8" s="11"/>
      <c r="AP8" s="11">
        <v>126</v>
      </c>
      <c r="AQ8" s="11">
        <v>228</v>
      </c>
      <c r="AR8" s="11">
        <v>43</v>
      </c>
      <c r="AS8" s="11"/>
      <c r="AT8" s="11">
        <v>237</v>
      </c>
      <c r="AU8" s="11">
        <v>139</v>
      </c>
      <c r="AV8" s="11">
        <v>57</v>
      </c>
      <c r="AW8" s="11">
        <v>56</v>
      </c>
      <c r="AX8" s="11">
        <v>159</v>
      </c>
      <c r="AY8" s="11">
        <v>24</v>
      </c>
    </row>
    <row r="9" spans="2:51" ht="43.5" x14ac:dyDescent="0.35">
      <c r="B9" s="18" t="s">
        <v>573</v>
      </c>
      <c r="C9" s="17">
        <v>0.53921243978800504</v>
      </c>
      <c r="D9" s="17">
        <v>0.51036507277345</v>
      </c>
      <c r="E9" s="17">
        <v>0.56888186068426805</v>
      </c>
      <c r="F9" s="17"/>
      <c r="G9" s="17">
        <v>0.47186692062240698</v>
      </c>
      <c r="H9" s="17">
        <v>0.47354083205952402</v>
      </c>
      <c r="I9" s="17">
        <v>0.63099695251389198</v>
      </c>
      <c r="J9" s="17">
        <v>0.55918771111509802</v>
      </c>
      <c r="K9" s="17">
        <v>0.53308632496631003</v>
      </c>
      <c r="L9" s="17">
        <v>0.55112793389936798</v>
      </c>
      <c r="M9" s="17"/>
      <c r="N9" s="17">
        <v>0.58134694890716798</v>
      </c>
      <c r="O9" s="17">
        <v>0.51566794191200604</v>
      </c>
      <c r="P9" s="17">
        <v>0.51416224753615003</v>
      </c>
      <c r="Q9" s="17">
        <v>0.53719004654168101</v>
      </c>
      <c r="R9" s="17"/>
      <c r="S9" s="17">
        <v>0.53691924870878405</v>
      </c>
      <c r="T9" s="17">
        <v>0.52450434110157496</v>
      </c>
      <c r="U9" s="17">
        <v>0.60534211133982796</v>
      </c>
      <c r="V9" s="17">
        <v>0.468802292563059</v>
      </c>
      <c r="W9" s="17">
        <v>0.59080772223494304</v>
      </c>
      <c r="X9" s="17">
        <v>0.59669674268061001</v>
      </c>
      <c r="Y9" s="17">
        <v>0.491436035007418</v>
      </c>
      <c r="Z9" s="17">
        <v>0.42783747327532301</v>
      </c>
      <c r="AA9" s="17">
        <v>0.53532053169343596</v>
      </c>
      <c r="AB9" s="17">
        <v>0.46044761456201999</v>
      </c>
      <c r="AC9" s="17">
        <v>0.66737898415206998</v>
      </c>
      <c r="AD9" s="17">
        <v>0.60245004907786803</v>
      </c>
      <c r="AE9" s="17"/>
      <c r="AF9" s="17">
        <v>0.50612353237926599</v>
      </c>
      <c r="AG9" s="17">
        <v>0.57920906125657001</v>
      </c>
      <c r="AH9" s="17">
        <v>0.49492933266312999</v>
      </c>
      <c r="AI9" s="17"/>
      <c r="AJ9" s="17">
        <v>0.50595316861793604</v>
      </c>
      <c r="AK9" s="17">
        <v>0.54519343581214597</v>
      </c>
      <c r="AL9" s="17">
        <v>0.62869864407957599</v>
      </c>
      <c r="AM9" s="17">
        <v>0.46583295374790301</v>
      </c>
      <c r="AN9" s="17">
        <v>0.56308906110632095</v>
      </c>
      <c r="AO9" s="17"/>
      <c r="AP9" s="17">
        <v>0.43574130863006999</v>
      </c>
      <c r="AQ9" s="17">
        <v>0.61469604353945695</v>
      </c>
      <c r="AR9" s="17">
        <v>0.55190503231001597</v>
      </c>
      <c r="AS9" s="17"/>
      <c r="AT9" s="17">
        <v>0.53153498204917204</v>
      </c>
      <c r="AU9" s="17">
        <v>0.59960076449545796</v>
      </c>
      <c r="AV9" s="17">
        <v>0.47579582099463102</v>
      </c>
      <c r="AW9" s="17">
        <v>0.47052140908166301</v>
      </c>
      <c r="AX9" s="17">
        <v>0.54205358419063199</v>
      </c>
      <c r="AY9" s="17">
        <v>0.54555076900078503</v>
      </c>
    </row>
    <row r="10" spans="2:51" ht="58" x14ac:dyDescent="0.35">
      <c r="B10" s="18" t="s">
        <v>574</v>
      </c>
      <c r="C10" s="17">
        <v>0.26780193814303499</v>
      </c>
      <c r="D10" s="17">
        <v>0.273171676342369</v>
      </c>
      <c r="E10" s="17">
        <v>0.26218591805638902</v>
      </c>
      <c r="F10" s="17"/>
      <c r="G10" s="17">
        <v>0.24497609000012999</v>
      </c>
      <c r="H10" s="17">
        <v>0.30123006003955199</v>
      </c>
      <c r="I10" s="17">
        <v>0.23913729395261299</v>
      </c>
      <c r="J10" s="17">
        <v>0.245565845651774</v>
      </c>
      <c r="K10" s="17">
        <v>0.31396946238964202</v>
      </c>
      <c r="L10" s="17">
        <v>0.26184774958962698</v>
      </c>
      <c r="M10" s="17"/>
      <c r="N10" s="17">
        <v>0.265222121887425</v>
      </c>
      <c r="O10" s="17">
        <v>0.27202890055038098</v>
      </c>
      <c r="P10" s="17">
        <v>0.28706528020549099</v>
      </c>
      <c r="Q10" s="17">
        <v>0.25090644064693002</v>
      </c>
      <c r="R10" s="17"/>
      <c r="S10" s="17">
        <v>0.19747865483694099</v>
      </c>
      <c r="T10" s="17">
        <v>0.33530900894744098</v>
      </c>
      <c r="U10" s="17">
        <v>0.189188514109773</v>
      </c>
      <c r="V10" s="17">
        <v>0.31332796447341499</v>
      </c>
      <c r="W10" s="17">
        <v>0.17653148660479701</v>
      </c>
      <c r="X10" s="17">
        <v>0.26569911837606902</v>
      </c>
      <c r="Y10" s="17">
        <v>0.30112014461973402</v>
      </c>
      <c r="Z10" s="17">
        <v>0.37538377925490701</v>
      </c>
      <c r="AA10" s="17">
        <v>0.277794214289799</v>
      </c>
      <c r="AB10" s="17">
        <v>0.35522538919108299</v>
      </c>
      <c r="AC10" s="17">
        <v>0.20295047966049301</v>
      </c>
      <c r="AD10" s="17">
        <v>0.21141503727063499</v>
      </c>
      <c r="AE10" s="17"/>
      <c r="AF10" s="17">
        <v>0.30030808674083198</v>
      </c>
      <c r="AG10" s="17">
        <v>0.241527825262351</v>
      </c>
      <c r="AH10" s="17">
        <v>0.25873179524030998</v>
      </c>
      <c r="AI10" s="17"/>
      <c r="AJ10" s="17">
        <v>0.30534700877649801</v>
      </c>
      <c r="AK10" s="17">
        <v>0.26650108193156602</v>
      </c>
      <c r="AL10" s="17">
        <v>0.21832184445442401</v>
      </c>
      <c r="AM10" s="17">
        <v>0.14056826107458001</v>
      </c>
      <c r="AN10" s="17">
        <v>0.24664901148117899</v>
      </c>
      <c r="AO10" s="17"/>
      <c r="AP10" s="17">
        <v>0.33806179845529999</v>
      </c>
      <c r="AQ10" s="17">
        <v>0.245181496862724</v>
      </c>
      <c r="AR10" s="17">
        <v>0.31471650883399599</v>
      </c>
      <c r="AS10" s="17"/>
      <c r="AT10" s="17">
        <v>0.28505460696371898</v>
      </c>
      <c r="AU10" s="17">
        <v>0.229674839202864</v>
      </c>
      <c r="AV10" s="17">
        <v>0.351741473046838</v>
      </c>
      <c r="AW10" s="17">
        <v>0.20884078973638201</v>
      </c>
      <c r="AX10" s="17">
        <v>0.28321085085803999</v>
      </c>
      <c r="AY10" s="17">
        <v>0.208978574574054</v>
      </c>
    </row>
    <row r="11" spans="2:51" ht="43.5" x14ac:dyDescent="0.35">
      <c r="B11" s="18" t="s">
        <v>575</v>
      </c>
      <c r="C11" s="17">
        <v>0.16288836072486601</v>
      </c>
      <c r="D11" s="17">
        <v>0.189707689337623</v>
      </c>
      <c r="E11" s="17">
        <v>0.13516329519490999</v>
      </c>
      <c r="F11" s="17"/>
      <c r="G11" s="17">
        <v>0.179526143862833</v>
      </c>
      <c r="H11" s="17">
        <v>0.19133442700317699</v>
      </c>
      <c r="I11" s="17">
        <v>0.10422291913269</v>
      </c>
      <c r="J11" s="17">
        <v>0.17947981598919399</v>
      </c>
      <c r="K11" s="17">
        <v>0.134919837914067</v>
      </c>
      <c r="L11" s="17">
        <v>0.18702431651100501</v>
      </c>
      <c r="M11" s="17"/>
      <c r="N11" s="17">
        <v>0.12368322381321301</v>
      </c>
      <c r="O11" s="17">
        <v>0.183014277936735</v>
      </c>
      <c r="P11" s="17">
        <v>0.16758482887818099</v>
      </c>
      <c r="Q11" s="17">
        <v>0.181458250323982</v>
      </c>
      <c r="R11" s="17"/>
      <c r="S11" s="17">
        <v>0.21392435155654499</v>
      </c>
      <c r="T11" s="17">
        <v>0.10310160932296999</v>
      </c>
      <c r="U11" s="17">
        <v>0.15366085414719</v>
      </c>
      <c r="V11" s="17">
        <v>0.20053057022988899</v>
      </c>
      <c r="W11" s="17">
        <v>0.21542987781413001</v>
      </c>
      <c r="X11" s="17">
        <v>0.116255383183846</v>
      </c>
      <c r="Y11" s="17">
        <v>0.187917024660819</v>
      </c>
      <c r="Z11" s="17">
        <v>0.16637439424078901</v>
      </c>
      <c r="AA11" s="17">
        <v>0.148610570615931</v>
      </c>
      <c r="AB11" s="17">
        <v>0.16704837717073001</v>
      </c>
      <c r="AC11" s="17">
        <v>0.102257381297872</v>
      </c>
      <c r="AD11" s="17">
        <v>0.18613491365149701</v>
      </c>
      <c r="AE11" s="17"/>
      <c r="AF11" s="17">
        <v>0.18494424406897</v>
      </c>
      <c r="AG11" s="17">
        <v>0.15978462173571101</v>
      </c>
      <c r="AH11" s="17">
        <v>0.17374244337960101</v>
      </c>
      <c r="AI11" s="17"/>
      <c r="AJ11" s="17">
        <v>0.17433711708833699</v>
      </c>
      <c r="AK11" s="17">
        <v>0.14609425942479101</v>
      </c>
      <c r="AL11" s="17">
        <v>0.152979511466</v>
      </c>
      <c r="AM11" s="17">
        <v>0.39359878517751701</v>
      </c>
      <c r="AN11" s="17">
        <v>0.15270409595303799</v>
      </c>
      <c r="AO11" s="17"/>
      <c r="AP11" s="17">
        <v>0.20293509732013101</v>
      </c>
      <c r="AQ11" s="17">
        <v>0.11852241300272801</v>
      </c>
      <c r="AR11" s="17">
        <v>0.13337845885598901</v>
      </c>
      <c r="AS11" s="17"/>
      <c r="AT11" s="17">
        <v>0.16135197559401901</v>
      </c>
      <c r="AU11" s="17">
        <v>0.123954709410867</v>
      </c>
      <c r="AV11" s="17">
        <v>0.153187615039928</v>
      </c>
      <c r="AW11" s="17">
        <v>0.27097691943094099</v>
      </c>
      <c r="AX11" s="17">
        <v>0.150604489812909</v>
      </c>
      <c r="AY11" s="17">
        <v>0.20623517792632301</v>
      </c>
    </row>
    <row r="12" spans="2:51" ht="58" x14ac:dyDescent="0.35">
      <c r="B12" s="18" t="s">
        <v>576</v>
      </c>
      <c r="C12" s="17">
        <v>2.4304404100629701E-2</v>
      </c>
      <c r="D12" s="17">
        <v>2.3298518703848199E-2</v>
      </c>
      <c r="E12" s="17">
        <v>2.5598134665351099E-2</v>
      </c>
      <c r="F12" s="17"/>
      <c r="G12" s="17">
        <v>8.0715052765806206E-2</v>
      </c>
      <c r="H12" s="17">
        <v>2.6579426836048602E-2</v>
      </c>
      <c r="I12" s="17">
        <v>2.5642834400805101E-2</v>
      </c>
      <c r="J12" s="17">
        <v>1.57666272439352E-2</v>
      </c>
      <c r="K12" s="17">
        <v>8.89997849779171E-3</v>
      </c>
      <c r="L12" s="17">
        <v>0</v>
      </c>
      <c r="M12" s="17"/>
      <c r="N12" s="17">
        <v>2.3402661059646199E-2</v>
      </c>
      <c r="O12" s="17">
        <v>2.38702694102985E-2</v>
      </c>
      <c r="P12" s="17">
        <v>2.5126869816716101E-2</v>
      </c>
      <c r="Q12" s="17">
        <v>2.5076841602238099E-2</v>
      </c>
      <c r="R12" s="17"/>
      <c r="S12" s="17">
        <v>2.7159723923788098E-2</v>
      </c>
      <c r="T12" s="17">
        <v>3.7085040628013898E-2</v>
      </c>
      <c r="U12" s="17">
        <v>5.1808520403208901E-2</v>
      </c>
      <c r="V12" s="17">
        <v>1.7339172733635999E-2</v>
      </c>
      <c r="W12" s="17">
        <v>1.7230913346129001E-2</v>
      </c>
      <c r="X12" s="17">
        <v>2.13487557594755E-2</v>
      </c>
      <c r="Y12" s="17">
        <v>1.9526795712029001E-2</v>
      </c>
      <c r="Z12" s="17">
        <v>0</v>
      </c>
      <c r="AA12" s="17">
        <v>2.56551886829075E-2</v>
      </c>
      <c r="AB12" s="17">
        <v>1.7278619076167501E-2</v>
      </c>
      <c r="AC12" s="17">
        <v>2.7413154889565701E-2</v>
      </c>
      <c r="AD12" s="17">
        <v>0</v>
      </c>
      <c r="AE12" s="17"/>
      <c r="AF12" s="17">
        <v>8.6241368109322893E-3</v>
      </c>
      <c r="AG12" s="17">
        <v>1.2965908585119401E-2</v>
      </c>
      <c r="AH12" s="17">
        <v>6.2329493368047703E-2</v>
      </c>
      <c r="AI12" s="17"/>
      <c r="AJ12" s="17">
        <v>1.43627055172278E-2</v>
      </c>
      <c r="AK12" s="17">
        <v>3.2265458112085997E-2</v>
      </c>
      <c r="AL12" s="17">
        <v>0</v>
      </c>
      <c r="AM12" s="17">
        <v>0</v>
      </c>
      <c r="AN12" s="17">
        <v>3.7557831459462301E-2</v>
      </c>
      <c r="AO12" s="17"/>
      <c r="AP12" s="17">
        <v>2.3261795594498601E-2</v>
      </c>
      <c r="AQ12" s="17">
        <v>1.35709249972651E-2</v>
      </c>
      <c r="AR12" s="17">
        <v>0</v>
      </c>
      <c r="AS12" s="17"/>
      <c r="AT12" s="17">
        <v>1.3259083243414E-2</v>
      </c>
      <c r="AU12" s="17">
        <v>4.6769686890811797E-2</v>
      </c>
      <c r="AV12" s="17">
        <v>1.92750909186028E-2</v>
      </c>
      <c r="AW12" s="17">
        <v>3.3419461075084797E-2</v>
      </c>
      <c r="AX12" s="17">
        <v>2.41310751384178E-2</v>
      </c>
      <c r="AY12" s="17">
        <v>0</v>
      </c>
    </row>
    <row r="13" spans="2:51" ht="43.5" x14ac:dyDescent="0.35">
      <c r="B13" s="18" t="s">
        <v>577</v>
      </c>
      <c r="C13" s="19">
        <v>5.7928572434646098E-3</v>
      </c>
      <c r="D13" s="19">
        <v>3.4570428427094699E-3</v>
      </c>
      <c r="E13" s="19">
        <v>8.1707913990818493E-3</v>
      </c>
      <c r="F13" s="19"/>
      <c r="G13" s="19">
        <v>2.29157927488246E-2</v>
      </c>
      <c r="H13" s="19">
        <v>7.3152540616980002E-3</v>
      </c>
      <c r="I13" s="19">
        <v>0</v>
      </c>
      <c r="J13" s="19">
        <v>0</v>
      </c>
      <c r="K13" s="19">
        <v>9.1243962321887005E-3</v>
      </c>
      <c r="L13" s="19">
        <v>0</v>
      </c>
      <c r="M13" s="19"/>
      <c r="N13" s="19">
        <v>6.3450443325481203E-3</v>
      </c>
      <c r="O13" s="19">
        <v>5.4186101905797602E-3</v>
      </c>
      <c r="P13" s="19">
        <v>6.0607735634622103E-3</v>
      </c>
      <c r="Q13" s="19">
        <v>5.3684208851683402E-3</v>
      </c>
      <c r="R13" s="19"/>
      <c r="S13" s="19">
        <v>2.4518020973941599E-2</v>
      </c>
      <c r="T13" s="19">
        <v>0</v>
      </c>
      <c r="U13" s="19">
        <v>0</v>
      </c>
      <c r="V13" s="19">
        <v>0</v>
      </c>
      <c r="W13" s="19">
        <v>0</v>
      </c>
      <c r="X13" s="19">
        <v>0</v>
      </c>
      <c r="Y13" s="19">
        <v>0</v>
      </c>
      <c r="Z13" s="19">
        <v>3.0404353228981201E-2</v>
      </c>
      <c r="AA13" s="19">
        <v>1.26194947179268E-2</v>
      </c>
      <c r="AB13" s="19">
        <v>0</v>
      </c>
      <c r="AC13" s="19">
        <v>0</v>
      </c>
      <c r="AD13" s="19">
        <v>0</v>
      </c>
      <c r="AE13" s="19"/>
      <c r="AF13" s="19">
        <v>0</v>
      </c>
      <c r="AG13" s="19">
        <v>6.5125831602477098E-3</v>
      </c>
      <c r="AH13" s="19">
        <v>1.02669353489106E-2</v>
      </c>
      <c r="AI13" s="19"/>
      <c r="AJ13" s="19">
        <v>0</v>
      </c>
      <c r="AK13" s="19">
        <v>9.9457647194110804E-3</v>
      </c>
      <c r="AL13" s="19">
        <v>0</v>
      </c>
      <c r="AM13" s="19">
        <v>0</v>
      </c>
      <c r="AN13" s="19">
        <v>0</v>
      </c>
      <c r="AO13" s="19"/>
      <c r="AP13" s="19">
        <v>0</v>
      </c>
      <c r="AQ13" s="19">
        <v>8.0291215978271699E-3</v>
      </c>
      <c r="AR13" s="19">
        <v>0</v>
      </c>
      <c r="AS13" s="19"/>
      <c r="AT13" s="19">
        <v>8.7993521496754698E-3</v>
      </c>
      <c r="AU13" s="19">
        <v>0</v>
      </c>
      <c r="AV13" s="19">
        <v>0</v>
      </c>
      <c r="AW13" s="19">
        <v>1.6241420675928701E-2</v>
      </c>
      <c r="AX13" s="19">
        <v>0</v>
      </c>
      <c r="AY13" s="19">
        <v>3.9235478498838898E-2</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000-000000000000}">
  <dimension ref="B2:AY18"/>
  <sheetViews>
    <sheetView showGridLines="0" workbookViewId="0">
      <pane xSplit="2" topLeftCell="C1" activePane="topRight" state="frozen"/>
      <selection activeCell="B19" sqref="B19"/>
      <selection pane="topRight" activeCell="J8" sqref="J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582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670</v>
      </c>
      <c r="D7" s="10">
        <v>317</v>
      </c>
      <c r="E7" s="10">
        <v>349</v>
      </c>
      <c r="F7" s="10"/>
      <c r="G7" s="10">
        <v>88</v>
      </c>
      <c r="H7" s="10">
        <v>103</v>
      </c>
      <c r="I7" s="10">
        <v>119</v>
      </c>
      <c r="J7" s="10">
        <v>121</v>
      </c>
      <c r="K7" s="10">
        <v>109</v>
      </c>
      <c r="L7" s="10">
        <v>130</v>
      </c>
      <c r="M7" s="10"/>
      <c r="N7" s="10">
        <v>166</v>
      </c>
      <c r="O7" s="10">
        <v>172</v>
      </c>
      <c r="P7" s="10">
        <v>155</v>
      </c>
      <c r="Q7" s="10">
        <v>176</v>
      </c>
      <c r="R7" s="10"/>
      <c r="S7" s="10">
        <v>84</v>
      </c>
      <c r="T7" s="10">
        <v>85</v>
      </c>
      <c r="U7" s="10">
        <v>58</v>
      </c>
      <c r="V7" s="10">
        <v>61</v>
      </c>
      <c r="W7" s="10">
        <v>55</v>
      </c>
      <c r="X7" s="10">
        <v>55</v>
      </c>
      <c r="Y7" s="10">
        <v>49</v>
      </c>
      <c r="Z7" s="10">
        <v>32</v>
      </c>
      <c r="AA7" s="10">
        <v>74</v>
      </c>
      <c r="AB7" s="10">
        <v>57</v>
      </c>
      <c r="AC7" s="10">
        <v>38</v>
      </c>
      <c r="AD7" s="10">
        <v>22</v>
      </c>
      <c r="AE7" s="10"/>
      <c r="AF7" s="10">
        <v>226</v>
      </c>
      <c r="AG7" s="10">
        <v>271</v>
      </c>
      <c r="AH7" s="10">
        <v>112</v>
      </c>
      <c r="AI7" s="10"/>
      <c r="AJ7" s="10">
        <v>223</v>
      </c>
      <c r="AK7" s="10">
        <v>178</v>
      </c>
      <c r="AL7" s="10">
        <v>45</v>
      </c>
      <c r="AM7" s="10">
        <v>12</v>
      </c>
      <c r="AN7" s="10">
        <v>103</v>
      </c>
      <c r="AO7" s="10"/>
      <c r="AP7" s="10">
        <v>126</v>
      </c>
      <c r="AQ7" s="10">
        <v>223</v>
      </c>
      <c r="AR7" s="10">
        <v>43</v>
      </c>
      <c r="AS7" s="10"/>
      <c r="AT7" s="10">
        <v>240</v>
      </c>
      <c r="AU7" s="10">
        <v>130</v>
      </c>
      <c r="AV7" s="10">
        <v>56</v>
      </c>
      <c r="AW7" s="10">
        <v>57</v>
      </c>
      <c r="AX7" s="10">
        <v>158</v>
      </c>
      <c r="AY7" s="10">
        <v>24</v>
      </c>
    </row>
    <row r="8" spans="2:51" ht="30" customHeight="1" x14ac:dyDescent="0.35">
      <c r="B8" s="11" t="s">
        <v>19</v>
      </c>
      <c r="C8" s="11">
        <v>676</v>
      </c>
      <c r="D8" s="11">
        <v>334</v>
      </c>
      <c r="E8" s="11">
        <v>338</v>
      </c>
      <c r="F8" s="11"/>
      <c r="G8" s="11">
        <v>91</v>
      </c>
      <c r="H8" s="11">
        <v>123</v>
      </c>
      <c r="I8" s="11">
        <v>121</v>
      </c>
      <c r="J8" s="11">
        <v>115</v>
      </c>
      <c r="K8" s="11">
        <v>102</v>
      </c>
      <c r="L8" s="11">
        <v>124</v>
      </c>
      <c r="M8" s="11"/>
      <c r="N8" s="11">
        <v>182</v>
      </c>
      <c r="O8" s="11">
        <v>166</v>
      </c>
      <c r="P8" s="11">
        <v>153</v>
      </c>
      <c r="Q8" s="11">
        <v>173</v>
      </c>
      <c r="R8" s="11"/>
      <c r="S8" s="11">
        <v>85</v>
      </c>
      <c r="T8" s="11">
        <v>82</v>
      </c>
      <c r="U8" s="11">
        <v>57</v>
      </c>
      <c r="V8" s="11">
        <v>57</v>
      </c>
      <c r="W8" s="11">
        <v>53</v>
      </c>
      <c r="X8" s="11">
        <v>56</v>
      </c>
      <c r="Y8" s="11">
        <v>46</v>
      </c>
      <c r="Z8" s="11">
        <v>31</v>
      </c>
      <c r="AA8" s="11">
        <v>71</v>
      </c>
      <c r="AB8" s="11">
        <v>69</v>
      </c>
      <c r="AC8" s="11">
        <v>40</v>
      </c>
      <c r="AD8" s="11">
        <v>29</v>
      </c>
      <c r="AE8" s="11"/>
      <c r="AF8" s="11">
        <v>220</v>
      </c>
      <c r="AG8" s="11">
        <v>281</v>
      </c>
      <c r="AH8" s="11">
        <v>112</v>
      </c>
      <c r="AI8" s="11"/>
      <c r="AJ8" s="11">
        <v>217</v>
      </c>
      <c r="AK8" s="11">
        <v>184</v>
      </c>
      <c r="AL8" s="11">
        <v>44</v>
      </c>
      <c r="AM8" s="11">
        <v>13</v>
      </c>
      <c r="AN8" s="11">
        <v>102</v>
      </c>
      <c r="AO8" s="11"/>
      <c r="AP8" s="11">
        <v>126</v>
      </c>
      <c r="AQ8" s="11">
        <v>228</v>
      </c>
      <c r="AR8" s="11">
        <v>43</v>
      </c>
      <c r="AS8" s="11"/>
      <c r="AT8" s="11">
        <v>237</v>
      </c>
      <c r="AU8" s="11">
        <v>139</v>
      </c>
      <c r="AV8" s="11">
        <v>57</v>
      </c>
      <c r="AW8" s="11">
        <v>56</v>
      </c>
      <c r="AX8" s="11">
        <v>159</v>
      </c>
      <c r="AY8" s="11">
        <v>24</v>
      </c>
    </row>
    <row r="9" spans="2:51" ht="43.5" x14ac:dyDescent="0.35">
      <c r="B9" s="18" t="s">
        <v>573</v>
      </c>
      <c r="C9" s="17">
        <v>0.237443775823833</v>
      </c>
      <c r="D9" s="17">
        <v>0.24320093966866299</v>
      </c>
      <c r="E9" s="17">
        <v>0.22819201811279799</v>
      </c>
      <c r="F9" s="17"/>
      <c r="G9" s="17">
        <v>0.21565107296424099</v>
      </c>
      <c r="H9" s="17">
        <v>0.27811934951466999</v>
      </c>
      <c r="I9" s="17">
        <v>0.28102858212114101</v>
      </c>
      <c r="J9" s="17">
        <v>0.21933559594104901</v>
      </c>
      <c r="K9" s="17">
        <v>0.25070958459512699</v>
      </c>
      <c r="L9" s="17">
        <v>0.17657056239604799</v>
      </c>
      <c r="M9" s="17"/>
      <c r="N9" s="17">
        <v>0.24495253541662901</v>
      </c>
      <c r="O9" s="17">
        <v>0.20922446311868001</v>
      </c>
      <c r="P9" s="17">
        <v>0.244968871104007</v>
      </c>
      <c r="Q9" s="17">
        <v>0.25135218129555598</v>
      </c>
      <c r="R9" s="17"/>
      <c r="S9" s="17">
        <v>0.26859998983399302</v>
      </c>
      <c r="T9" s="17">
        <v>0.258363345985824</v>
      </c>
      <c r="U9" s="17">
        <v>0.22164775493556299</v>
      </c>
      <c r="V9" s="17">
        <v>0.192801865999538</v>
      </c>
      <c r="W9" s="17">
        <v>0.21335078329909599</v>
      </c>
      <c r="X9" s="17">
        <v>0.275678606447464</v>
      </c>
      <c r="Y9" s="17">
        <v>0.142426207500265</v>
      </c>
      <c r="Z9" s="17">
        <v>0.15774764435288499</v>
      </c>
      <c r="AA9" s="17">
        <v>0.22547320412819899</v>
      </c>
      <c r="AB9" s="17">
        <v>0.22708552674848601</v>
      </c>
      <c r="AC9" s="17">
        <v>0.36089872993404798</v>
      </c>
      <c r="AD9" s="17">
        <v>0.29605303825114698</v>
      </c>
      <c r="AE9" s="17"/>
      <c r="AF9" s="17">
        <v>0.21313556073550699</v>
      </c>
      <c r="AG9" s="17">
        <v>0.26819854176556901</v>
      </c>
      <c r="AH9" s="17">
        <v>0.243011807472791</v>
      </c>
      <c r="AI9" s="17"/>
      <c r="AJ9" s="17">
        <v>0.21308077300213901</v>
      </c>
      <c r="AK9" s="17">
        <v>0.26826781078704298</v>
      </c>
      <c r="AL9" s="17">
        <v>0.22320764959906</v>
      </c>
      <c r="AM9" s="17">
        <v>0.46583295374790301</v>
      </c>
      <c r="AN9" s="17">
        <v>0.21086886507542299</v>
      </c>
      <c r="AO9" s="17"/>
      <c r="AP9" s="17">
        <v>0.229729229338441</v>
      </c>
      <c r="AQ9" s="17">
        <v>0.28326243883951702</v>
      </c>
      <c r="AR9" s="17">
        <v>0.28480443355950402</v>
      </c>
      <c r="AS9" s="17"/>
      <c r="AT9" s="17">
        <v>0.22587801338300301</v>
      </c>
      <c r="AU9" s="17">
        <v>0.18857998730523101</v>
      </c>
      <c r="AV9" s="17">
        <v>0.27030965439313198</v>
      </c>
      <c r="AW9" s="17">
        <v>0.28479130724555601</v>
      </c>
      <c r="AX9" s="17">
        <v>0.25996547629808298</v>
      </c>
      <c r="AY9" s="17">
        <v>0.30074247578035601</v>
      </c>
    </row>
    <row r="10" spans="2:51" ht="58" x14ac:dyDescent="0.35">
      <c r="B10" s="18" t="s">
        <v>574</v>
      </c>
      <c r="C10" s="17">
        <v>0.35552732115659602</v>
      </c>
      <c r="D10" s="17">
        <v>0.357388629718211</v>
      </c>
      <c r="E10" s="17">
        <v>0.35548239719177899</v>
      </c>
      <c r="F10" s="17"/>
      <c r="G10" s="17">
        <v>0.34387360794948901</v>
      </c>
      <c r="H10" s="17">
        <v>0.35563483171016103</v>
      </c>
      <c r="I10" s="17">
        <v>0.40503581613094802</v>
      </c>
      <c r="J10" s="17">
        <v>0.35567718385624603</v>
      </c>
      <c r="K10" s="17">
        <v>0.284287602224646</v>
      </c>
      <c r="L10" s="17">
        <v>0.37422093692608599</v>
      </c>
      <c r="M10" s="17"/>
      <c r="N10" s="17">
        <v>0.35472655513394102</v>
      </c>
      <c r="O10" s="17">
        <v>0.37021794650649398</v>
      </c>
      <c r="P10" s="17">
        <v>0.36209646424605502</v>
      </c>
      <c r="Q10" s="17">
        <v>0.33280247156043402</v>
      </c>
      <c r="R10" s="17"/>
      <c r="S10" s="17">
        <v>0.359872099868008</v>
      </c>
      <c r="T10" s="17">
        <v>0.32760641749881397</v>
      </c>
      <c r="U10" s="17">
        <v>0.295904438894939</v>
      </c>
      <c r="V10" s="17">
        <v>0.35454691372075497</v>
      </c>
      <c r="W10" s="17">
        <v>0.44004979149780499</v>
      </c>
      <c r="X10" s="17">
        <v>0.39282768872930801</v>
      </c>
      <c r="Y10" s="17">
        <v>0.38811888549193302</v>
      </c>
      <c r="Z10" s="17">
        <v>0.28671435603876599</v>
      </c>
      <c r="AA10" s="17">
        <v>0.390178819745438</v>
      </c>
      <c r="AB10" s="17">
        <v>0.37020204104191701</v>
      </c>
      <c r="AC10" s="17">
        <v>0.35429321576941603</v>
      </c>
      <c r="AD10" s="17">
        <v>0.21470103595057299</v>
      </c>
      <c r="AE10" s="17"/>
      <c r="AF10" s="17">
        <v>0.346530202837186</v>
      </c>
      <c r="AG10" s="17">
        <v>0.37358859170446201</v>
      </c>
      <c r="AH10" s="17">
        <v>0.33286291500840998</v>
      </c>
      <c r="AI10" s="17"/>
      <c r="AJ10" s="17">
        <v>0.34339360721763901</v>
      </c>
      <c r="AK10" s="17">
        <v>0.38013517896468801</v>
      </c>
      <c r="AL10" s="17">
        <v>0.26787578888535901</v>
      </c>
      <c r="AM10" s="17">
        <v>0.20790647841997301</v>
      </c>
      <c r="AN10" s="17">
        <v>0.34190147411132299</v>
      </c>
      <c r="AO10" s="17"/>
      <c r="AP10" s="17">
        <v>0.35268284371992398</v>
      </c>
      <c r="AQ10" s="17">
        <v>0.40944841159594098</v>
      </c>
      <c r="AR10" s="17">
        <v>0.33895110066859602</v>
      </c>
      <c r="AS10" s="17"/>
      <c r="AT10" s="17">
        <v>0.353401793193937</v>
      </c>
      <c r="AU10" s="17">
        <v>0.40306545598827698</v>
      </c>
      <c r="AV10" s="17">
        <v>0.37027117247379998</v>
      </c>
      <c r="AW10" s="17">
        <v>0.206404708378603</v>
      </c>
      <c r="AX10" s="17">
        <v>0.37962604611912498</v>
      </c>
      <c r="AY10" s="17">
        <v>0.28842008228265598</v>
      </c>
    </row>
    <row r="11" spans="2:51" ht="43.5" x14ac:dyDescent="0.35">
      <c r="B11" s="18" t="s">
        <v>575</v>
      </c>
      <c r="C11" s="17">
        <v>0.37256790626424202</v>
      </c>
      <c r="D11" s="17">
        <v>0.37760891767314902</v>
      </c>
      <c r="E11" s="17">
        <v>0.36893892026177899</v>
      </c>
      <c r="F11" s="17"/>
      <c r="G11" s="17">
        <v>0.39365343331276498</v>
      </c>
      <c r="H11" s="17">
        <v>0.303224607044843</v>
      </c>
      <c r="I11" s="17">
        <v>0.26242033817660698</v>
      </c>
      <c r="J11" s="17">
        <v>0.40653586438443701</v>
      </c>
      <c r="K11" s="17">
        <v>0.44692270800113598</v>
      </c>
      <c r="L11" s="17">
        <v>0.44044089407457798</v>
      </c>
      <c r="M11" s="17"/>
      <c r="N11" s="17">
        <v>0.37705792207781502</v>
      </c>
      <c r="O11" s="17">
        <v>0.37503376683416101</v>
      </c>
      <c r="P11" s="17">
        <v>0.35133750931590002</v>
      </c>
      <c r="Q11" s="17">
        <v>0.386383713610913</v>
      </c>
      <c r="R11" s="17"/>
      <c r="S11" s="17">
        <v>0.349804508280257</v>
      </c>
      <c r="T11" s="17">
        <v>0.37904422064469301</v>
      </c>
      <c r="U11" s="17">
        <v>0.42524222648212701</v>
      </c>
      <c r="V11" s="17">
        <v>0.435312047546071</v>
      </c>
      <c r="W11" s="17">
        <v>0.33002460651065602</v>
      </c>
      <c r="X11" s="17">
        <v>0.314467045472898</v>
      </c>
      <c r="Y11" s="17">
        <v>0.46945490700780101</v>
      </c>
      <c r="Z11" s="17">
        <v>0.45167455026818099</v>
      </c>
      <c r="AA11" s="17">
        <v>0.38434797612636301</v>
      </c>
      <c r="AB11" s="17">
        <v>0.29830325921131801</v>
      </c>
      <c r="AC11" s="17">
        <v>0.26042749567269802</v>
      </c>
      <c r="AD11" s="17">
        <v>0.44874635330954699</v>
      </c>
      <c r="AE11" s="17"/>
      <c r="AF11" s="17">
        <v>0.41257897476859801</v>
      </c>
      <c r="AG11" s="17">
        <v>0.337935722033332</v>
      </c>
      <c r="AH11" s="17">
        <v>0.38538084444350801</v>
      </c>
      <c r="AI11" s="17"/>
      <c r="AJ11" s="17">
        <v>0.414428333428011</v>
      </c>
      <c r="AK11" s="17">
        <v>0.34121043260502798</v>
      </c>
      <c r="AL11" s="17">
        <v>0.50891656151558196</v>
      </c>
      <c r="AM11" s="17">
        <v>0.15581781588176999</v>
      </c>
      <c r="AN11" s="17">
        <v>0.38172072204384999</v>
      </c>
      <c r="AO11" s="17"/>
      <c r="AP11" s="17">
        <v>0.385925398401472</v>
      </c>
      <c r="AQ11" s="17">
        <v>0.29025221119724498</v>
      </c>
      <c r="AR11" s="17">
        <v>0.35087405383143799</v>
      </c>
      <c r="AS11" s="17"/>
      <c r="AT11" s="17">
        <v>0.40282292595004998</v>
      </c>
      <c r="AU11" s="17">
        <v>0.35238141536053902</v>
      </c>
      <c r="AV11" s="17">
        <v>0.32223885159132998</v>
      </c>
      <c r="AW11" s="17">
        <v>0.45072384991409398</v>
      </c>
      <c r="AX11" s="17">
        <v>0.32908195982279598</v>
      </c>
      <c r="AY11" s="17">
        <v>0.37051298874403998</v>
      </c>
    </row>
    <row r="12" spans="2:51" ht="58" x14ac:dyDescent="0.35">
      <c r="B12" s="18" t="s">
        <v>576</v>
      </c>
      <c r="C12" s="17">
        <v>2.4161647270997601E-2</v>
      </c>
      <c r="D12" s="17">
        <v>1.88578019663674E-2</v>
      </c>
      <c r="E12" s="17">
        <v>2.9697261087919799E-2</v>
      </c>
      <c r="F12" s="17"/>
      <c r="G12" s="17">
        <v>3.4702833068142799E-2</v>
      </c>
      <c r="H12" s="17">
        <v>5.5890047859600799E-2</v>
      </c>
      <c r="I12" s="17">
        <v>3.5278453833149703E-2</v>
      </c>
      <c r="J12" s="17">
        <v>0</v>
      </c>
      <c r="K12" s="17">
        <v>9.2438501481206595E-3</v>
      </c>
      <c r="L12" s="17">
        <v>8.7676066032884598E-3</v>
      </c>
      <c r="M12" s="17"/>
      <c r="N12" s="17">
        <v>1.23679882707174E-2</v>
      </c>
      <c r="O12" s="17">
        <v>3.2629704435200198E-2</v>
      </c>
      <c r="P12" s="17">
        <v>3.5724447423962899E-2</v>
      </c>
      <c r="Q12" s="17">
        <v>1.83033155922117E-2</v>
      </c>
      <c r="R12" s="17"/>
      <c r="S12" s="17">
        <v>2.1723402017742199E-2</v>
      </c>
      <c r="T12" s="17">
        <v>3.4986015870668803E-2</v>
      </c>
      <c r="U12" s="17">
        <v>3.7968605639245298E-2</v>
      </c>
      <c r="V12" s="17">
        <v>0</v>
      </c>
      <c r="W12" s="17">
        <v>0</v>
      </c>
      <c r="X12" s="17">
        <v>0</v>
      </c>
      <c r="Y12" s="17">
        <v>0</v>
      </c>
      <c r="Z12" s="17">
        <v>7.4402542437957297E-2</v>
      </c>
      <c r="AA12" s="17">
        <v>0</v>
      </c>
      <c r="AB12" s="17">
        <v>0.10440917299827999</v>
      </c>
      <c r="AC12" s="17">
        <v>0</v>
      </c>
      <c r="AD12" s="17">
        <v>0</v>
      </c>
      <c r="AE12" s="17"/>
      <c r="AF12" s="17">
        <v>1.03996887411E-2</v>
      </c>
      <c r="AG12" s="17">
        <v>1.6139900019963401E-2</v>
      </c>
      <c r="AH12" s="17">
        <v>3.09199457828318E-2</v>
      </c>
      <c r="AI12" s="17"/>
      <c r="AJ12" s="17">
        <v>1.49939420642598E-2</v>
      </c>
      <c r="AK12" s="17">
        <v>5.1866357744862999E-3</v>
      </c>
      <c r="AL12" s="17">
        <v>0</v>
      </c>
      <c r="AM12" s="17">
        <v>0.100612088208623</v>
      </c>
      <c r="AN12" s="17">
        <v>4.5405805069857801E-2</v>
      </c>
      <c r="AO12" s="17"/>
      <c r="AP12" s="17">
        <v>1.6109097998932401E-2</v>
      </c>
      <c r="AQ12" s="17">
        <v>8.3551473116092699E-3</v>
      </c>
      <c r="AR12" s="17">
        <v>2.5370411940461801E-2</v>
      </c>
      <c r="AS12" s="17"/>
      <c r="AT12" s="17">
        <v>1.40936327452652E-2</v>
      </c>
      <c r="AU12" s="17">
        <v>4.0525735427451297E-2</v>
      </c>
      <c r="AV12" s="17">
        <v>2.0037548810399201E-2</v>
      </c>
      <c r="AW12" s="17">
        <v>5.80801344617475E-2</v>
      </c>
      <c r="AX12" s="17">
        <v>1.2841666914611E-2</v>
      </c>
      <c r="AY12" s="17">
        <v>4.0324453192948501E-2</v>
      </c>
    </row>
    <row r="13" spans="2:51" ht="43.5" x14ac:dyDescent="0.35">
      <c r="B13" s="18" t="s">
        <v>577</v>
      </c>
      <c r="C13" s="19">
        <v>1.02993494843313E-2</v>
      </c>
      <c r="D13" s="19">
        <v>2.94371097361013E-3</v>
      </c>
      <c r="E13" s="19">
        <v>1.76894033457239E-2</v>
      </c>
      <c r="F13" s="19"/>
      <c r="G13" s="19">
        <v>1.21190527053626E-2</v>
      </c>
      <c r="H13" s="19">
        <v>7.1311638707254798E-3</v>
      </c>
      <c r="I13" s="19">
        <v>1.6236809738154102E-2</v>
      </c>
      <c r="J13" s="19">
        <v>1.8451355818267599E-2</v>
      </c>
      <c r="K13" s="19">
        <v>8.8362550309698008E-3</v>
      </c>
      <c r="L13" s="19">
        <v>0</v>
      </c>
      <c r="M13" s="19"/>
      <c r="N13" s="19">
        <v>1.0894999100897401E-2</v>
      </c>
      <c r="O13" s="19">
        <v>1.28941191054647E-2</v>
      </c>
      <c r="P13" s="19">
        <v>5.8727079100746003E-3</v>
      </c>
      <c r="Q13" s="19">
        <v>1.1158317940885501E-2</v>
      </c>
      <c r="R13" s="19"/>
      <c r="S13" s="19">
        <v>0</v>
      </c>
      <c r="T13" s="19">
        <v>0</v>
      </c>
      <c r="U13" s="19">
        <v>1.9236974048125199E-2</v>
      </c>
      <c r="V13" s="19">
        <v>1.7339172733635999E-2</v>
      </c>
      <c r="W13" s="19">
        <v>1.6574818692443299E-2</v>
      </c>
      <c r="X13" s="19">
        <v>1.70266593503304E-2</v>
      </c>
      <c r="Y13" s="19">
        <v>0</v>
      </c>
      <c r="Z13" s="19">
        <v>2.94609069022107E-2</v>
      </c>
      <c r="AA13" s="19">
        <v>0</v>
      </c>
      <c r="AB13" s="19">
        <v>0</v>
      </c>
      <c r="AC13" s="19">
        <v>2.4380558623838599E-2</v>
      </c>
      <c r="AD13" s="19">
        <v>4.0499572488732698E-2</v>
      </c>
      <c r="AE13" s="19"/>
      <c r="AF13" s="19">
        <v>1.73555729176086E-2</v>
      </c>
      <c r="AG13" s="19">
        <v>4.1372444766735001E-3</v>
      </c>
      <c r="AH13" s="19">
        <v>7.8244872924591001E-3</v>
      </c>
      <c r="AI13" s="19"/>
      <c r="AJ13" s="19">
        <v>1.41033442879516E-2</v>
      </c>
      <c r="AK13" s="19">
        <v>5.1999418687546199E-3</v>
      </c>
      <c r="AL13" s="19">
        <v>0</v>
      </c>
      <c r="AM13" s="19">
        <v>6.9830663741730803E-2</v>
      </c>
      <c r="AN13" s="19">
        <v>2.01031336995455E-2</v>
      </c>
      <c r="AO13" s="19"/>
      <c r="AP13" s="19">
        <v>1.55534305412308E-2</v>
      </c>
      <c r="AQ13" s="19">
        <v>8.6817910556875807E-3</v>
      </c>
      <c r="AR13" s="19">
        <v>0</v>
      </c>
      <c r="AS13" s="19"/>
      <c r="AT13" s="19">
        <v>3.8036347277444998E-3</v>
      </c>
      <c r="AU13" s="19">
        <v>1.5447405918502501E-2</v>
      </c>
      <c r="AV13" s="19">
        <v>1.71427727313389E-2</v>
      </c>
      <c r="AW13" s="19">
        <v>0</v>
      </c>
      <c r="AX13" s="19">
        <v>1.8484850845384398E-2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100-000000000000}">
  <dimension ref="B2:AY18"/>
  <sheetViews>
    <sheetView showGridLines="0" workbookViewId="0">
      <pane xSplit="2" topLeftCell="C1" activePane="topRight" state="frozen"/>
      <selection activeCell="B19" sqref="B19"/>
      <selection pane="topRight" activeCell="H8" sqref="H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592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670</v>
      </c>
      <c r="D7" s="10">
        <v>317</v>
      </c>
      <c r="E7" s="10">
        <v>349</v>
      </c>
      <c r="F7" s="10"/>
      <c r="G7" s="10">
        <v>88</v>
      </c>
      <c r="H7" s="10">
        <v>103</v>
      </c>
      <c r="I7" s="10">
        <v>119</v>
      </c>
      <c r="J7" s="10">
        <v>121</v>
      </c>
      <c r="K7" s="10">
        <v>109</v>
      </c>
      <c r="L7" s="10">
        <v>130</v>
      </c>
      <c r="M7" s="10"/>
      <c r="N7" s="10">
        <v>166</v>
      </c>
      <c r="O7" s="10">
        <v>172</v>
      </c>
      <c r="P7" s="10">
        <v>155</v>
      </c>
      <c r="Q7" s="10">
        <v>176</v>
      </c>
      <c r="R7" s="10"/>
      <c r="S7" s="10">
        <v>84</v>
      </c>
      <c r="T7" s="10">
        <v>85</v>
      </c>
      <c r="U7" s="10">
        <v>58</v>
      </c>
      <c r="V7" s="10">
        <v>61</v>
      </c>
      <c r="W7" s="10">
        <v>55</v>
      </c>
      <c r="X7" s="10">
        <v>55</v>
      </c>
      <c r="Y7" s="10">
        <v>49</v>
      </c>
      <c r="Z7" s="10">
        <v>32</v>
      </c>
      <c r="AA7" s="10">
        <v>74</v>
      </c>
      <c r="AB7" s="10">
        <v>57</v>
      </c>
      <c r="AC7" s="10">
        <v>38</v>
      </c>
      <c r="AD7" s="10">
        <v>22</v>
      </c>
      <c r="AE7" s="10"/>
      <c r="AF7" s="10">
        <v>226</v>
      </c>
      <c r="AG7" s="10">
        <v>271</v>
      </c>
      <c r="AH7" s="10">
        <v>112</v>
      </c>
      <c r="AI7" s="10"/>
      <c r="AJ7" s="10">
        <v>223</v>
      </c>
      <c r="AK7" s="10">
        <v>178</v>
      </c>
      <c r="AL7" s="10">
        <v>45</v>
      </c>
      <c r="AM7" s="10">
        <v>12</v>
      </c>
      <c r="AN7" s="10">
        <v>103</v>
      </c>
      <c r="AO7" s="10"/>
      <c r="AP7" s="10">
        <v>126</v>
      </c>
      <c r="AQ7" s="10">
        <v>223</v>
      </c>
      <c r="AR7" s="10">
        <v>43</v>
      </c>
      <c r="AS7" s="10"/>
      <c r="AT7" s="10">
        <v>240</v>
      </c>
      <c r="AU7" s="10">
        <v>130</v>
      </c>
      <c r="AV7" s="10">
        <v>56</v>
      </c>
      <c r="AW7" s="10">
        <v>57</v>
      </c>
      <c r="AX7" s="10">
        <v>158</v>
      </c>
      <c r="AY7" s="10">
        <v>24</v>
      </c>
    </row>
    <row r="8" spans="2:51" ht="30" customHeight="1" x14ac:dyDescent="0.35">
      <c r="B8" s="11" t="s">
        <v>19</v>
      </c>
      <c r="C8" s="11">
        <v>676</v>
      </c>
      <c r="D8" s="11">
        <v>334</v>
      </c>
      <c r="E8" s="11">
        <v>338</v>
      </c>
      <c r="F8" s="11"/>
      <c r="G8" s="11">
        <v>91</v>
      </c>
      <c r="H8" s="11">
        <v>123</v>
      </c>
      <c r="I8" s="11">
        <v>121</v>
      </c>
      <c r="J8" s="11">
        <v>115</v>
      </c>
      <c r="K8" s="11">
        <v>102</v>
      </c>
      <c r="L8" s="11">
        <v>124</v>
      </c>
      <c r="M8" s="11"/>
      <c r="N8" s="11">
        <v>182</v>
      </c>
      <c r="O8" s="11">
        <v>166</v>
      </c>
      <c r="P8" s="11">
        <v>153</v>
      </c>
      <c r="Q8" s="11">
        <v>173</v>
      </c>
      <c r="R8" s="11"/>
      <c r="S8" s="11">
        <v>85</v>
      </c>
      <c r="T8" s="11">
        <v>82</v>
      </c>
      <c r="U8" s="11">
        <v>57</v>
      </c>
      <c r="V8" s="11">
        <v>57</v>
      </c>
      <c r="W8" s="11">
        <v>53</v>
      </c>
      <c r="X8" s="11">
        <v>56</v>
      </c>
      <c r="Y8" s="11">
        <v>46</v>
      </c>
      <c r="Z8" s="11">
        <v>31</v>
      </c>
      <c r="AA8" s="11">
        <v>71</v>
      </c>
      <c r="AB8" s="11">
        <v>69</v>
      </c>
      <c r="AC8" s="11">
        <v>40</v>
      </c>
      <c r="AD8" s="11">
        <v>29</v>
      </c>
      <c r="AE8" s="11"/>
      <c r="AF8" s="11">
        <v>220</v>
      </c>
      <c r="AG8" s="11">
        <v>281</v>
      </c>
      <c r="AH8" s="11">
        <v>112</v>
      </c>
      <c r="AI8" s="11"/>
      <c r="AJ8" s="11">
        <v>217</v>
      </c>
      <c r="AK8" s="11">
        <v>184</v>
      </c>
      <c r="AL8" s="11">
        <v>44</v>
      </c>
      <c r="AM8" s="11">
        <v>13</v>
      </c>
      <c r="AN8" s="11">
        <v>102</v>
      </c>
      <c r="AO8" s="11"/>
      <c r="AP8" s="11">
        <v>126</v>
      </c>
      <c r="AQ8" s="11">
        <v>228</v>
      </c>
      <c r="AR8" s="11">
        <v>43</v>
      </c>
      <c r="AS8" s="11"/>
      <c r="AT8" s="11">
        <v>237</v>
      </c>
      <c r="AU8" s="11">
        <v>139</v>
      </c>
      <c r="AV8" s="11">
        <v>57</v>
      </c>
      <c r="AW8" s="11">
        <v>56</v>
      </c>
      <c r="AX8" s="11">
        <v>159</v>
      </c>
      <c r="AY8" s="11">
        <v>24</v>
      </c>
    </row>
    <row r="9" spans="2:51" ht="43.5" x14ac:dyDescent="0.35">
      <c r="B9" s="18" t="s">
        <v>573</v>
      </c>
      <c r="C9" s="17">
        <v>0.22479164748965599</v>
      </c>
      <c r="D9" s="17">
        <v>0.21364388453548</v>
      </c>
      <c r="E9" s="17">
        <v>0.235700598228123</v>
      </c>
      <c r="F9" s="17"/>
      <c r="G9" s="17">
        <v>0.20722358740909899</v>
      </c>
      <c r="H9" s="17">
        <v>0.17627950245354601</v>
      </c>
      <c r="I9" s="17">
        <v>0.29652559985736598</v>
      </c>
      <c r="J9" s="17">
        <v>0.23283507553180699</v>
      </c>
      <c r="K9" s="17">
        <v>0.2167146923195</v>
      </c>
      <c r="L9" s="17">
        <v>0.21534802552810001</v>
      </c>
      <c r="M9" s="17"/>
      <c r="N9" s="17">
        <v>0.287495986273477</v>
      </c>
      <c r="O9" s="17">
        <v>0.146128051776758</v>
      </c>
      <c r="P9" s="17">
        <v>0.22030907772185401</v>
      </c>
      <c r="Q9" s="17">
        <v>0.234153444772328</v>
      </c>
      <c r="R9" s="17"/>
      <c r="S9" s="17">
        <v>0.27327813657656502</v>
      </c>
      <c r="T9" s="17">
        <v>0.173363930138455</v>
      </c>
      <c r="U9" s="17">
        <v>0.26394144820877302</v>
      </c>
      <c r="V9" s="17">
        <v>0.19482820315385099</v>
      </c>
      <c r="W9" s="17">
        <v>0.29225252365403498</v>
      </c>
      <c r="X9" s="17">
        <v>0.206146348558267</v>
      </c>
      <c r="Y9" s="17">
        <v>0.165049900504083</v>
      </c>
      <c r="Z9" s="17">
        <v>0.15774764435288499</v>
      </c>
      <c r="AA9" s="17">
        <v>0.221847329992343</v>
      </c>
      <c r="AB9" s="17">
        <v>0.126489203224075</v>
      </c>
      <c r="AC9" s="17">
        <v>0.43539988603983798</v>
      </c>
      <c r="AD9" s="17">
        <v>0.23776135282374899</v>
      </c>
      <c r="AE9" s="17"/>
      <c r="AF9" s="17">
        <v>0.23118274058477001</v>
      </c>
      <c r="AG9" s="17">
        <v>0.222294668970557</v>
      </c>
      <c r="AH9" s="17">
        <v>0.19595923475538499</v>
      </c>
      <c r="AI9" s="17"/>
      <c r="AJ9" s="17">
        <v>0.225595804577024</v>
      </c>
      <c r="AK9" s="17">
        <v>0.239158086354752</v>
      </c>
      <c r="AL9" s="17">
        <v>0.18345391767935401</v>
      </c>
      <c r="AM9" s="17">
        <v>0.27976651134907099</v>
      </c>
      <c r="AN9" s="17">
        <v>0.21843692408363999</v>
      </c>
      <c r="AO9" s="17"/>
      <c r="AP9" s="17">
        <v>0.21130925481441901</v>
      </c>
      <c r="AQ9" s="17">
        <v>0.26681871850495997</v>
      </c>
      <c r="AR9" s="17">
        <v>0.22884465439972199</v>
      </c>
      <c r="AS9" s="17"/>
      <c r="AT9" s="17">
        <v>0.245857508443909</v>
      </c>
      <c r="AU9" s="17">
        <v>0.29239844788674402</v>
      </c>
      <c r="AV9" s="17">
        <v>0.17950250542506899</v>
      </c>
      <c r="AW9" s="17">
        <v>0.11926075455212</v>
      </c>
      <c r="AX9" s="17">
        <v>0.18286416105221201</v>
      </c>
      <c r="AY9" s="17">
        <v>0.25474253310607697</v>
      </c>
    </row>
    <row r="10" spans="2:51" ht="58" x14ac:dyDescent="0.35">
      <c r="B10" s="18" t="s">
        <v>574</v>
      </c>
      <c r="C10" s="17">
        <v>0.403105343829193</v>
      </c>
      <c r="D10" s="17">
        <v>0.40417109222828501</v>
      </c>
      <c r="E10" s="17">
        <v>0.40703799288720799</v>
      </c>
      <c r="F10" s="17"/>
      <c r="G10" s="17">
        <v>0.40003289683656501</v>
      </c>
      <c r="H10" s="17">
        <v>0.49271627588954398</v>
      </c>
      <c r="I10" s="17">
        <v>0.391885333334137</v>
      </c>
      <c r="J10" s="17">
        <v>0.36314713013239902</v>
      </c>
      <c r="K10" s="17">
        <v>0.40879554640794002</v>
      </c>
      <c r="L10" s="17">
        <v>0.35960769598383002</v>
      </c>
      <c r="M10" s="17"/>
      <c r="N10" s="17">
        <v>0.38666529407591299</v>
      </c>
      <c r="O10" s="17">
        <v>0.43140806249712699</v>
      </c>
      <c r="P10" s="17">
        <v>0.45343336135798501</v>
      </c>
      <c r="Q10" s="17">
        <v>0.35088880372490799</v>
      </c>
      <c r="R10" s="17"/>
      <c r="S10" s="17">
        <v>0.42507575233355099</v>
      </c>
      <c r="T10" s="17">
        <v>0.43875312564140101</v>
      </c>
      <c r="U10" s="17">
        <v>0.40258137445019798</v>
      </c>
      <c r="V10" s="17">
        <v>0.32219511650920701</v>
      </c>
      <c r="W10" s="17">
        <v>0.37269096460714501</v>
      </c>
      <c r="X10" s="17">
        <v>0.44473680712471603</v>
      </c>
      <c r="Y10" s="17">
        <v>0.36820941063720902</v>
      </c>
      <c r="Z10" s="17">
        <v>0.51110999983435701</v>
      </c>
      <c r="AA10" s="17">
        <v>0.427026507215509</v>
      </c>
      <c r="AB10" s="17">
        <v>0.429711476754295</v>
      </c>
      <c r="AC10" s="17">
        <v>0.22960799711979901</v>
      </c>
      <c r="AD10" s="17">
        <v>0.43193710920052197</v>
      </c>
      <c r="AE10" s="17"/>
      <c r="AF10" s="17">
        <v>0.38723266810742801</v>
      </c>
      <c r="AG10" s="17">
        <v>0.41698847120313798</v>
      </c>
      <c r="AH10" s="17">
        <v>0.39504552203550303</v>
      </c>
      <c r="AI10" s="17"/>
      <c r="AJ10" s="17">
        <v>0.40353151306086399</v>
      </c>
      <c r="AK10" s="17">
        <v>0.40385944910261301</v>
      </c>
      <c r="AL10" s="17">
        <v>0.38061446253706199</v>
      </c>
      <c r="AM10" s="17">
        <v>0.42244028299564002</v>
      </c>
      <c r="AN10" s="17">
        <v>0.41405594711238902</v>
      </c>
      <c r="AO10" s="17"/>
      <c r="AP10" s="17">
        <v>0.43017422553672902</v>
      </c>
      <c r="AQ10" s="17">
        <v>0.41079973739539499</v>
      </c>
      <c r="AR10" s="17">
        <v>0.34144611547551701</v>
      </c>
      <c r="AS10" s="17"/>
      <c r="AT10" s="17">
        <v>0.440036215513397</v>
      </c>
      <c r="AU10" s="17">
        <v>0.43945523940853198</v>
      </c>
      <c r="AV10" s="17">
        <v>0.31356642002995</v>
      </c>
      <c r="AW10" s="17">
        <v>0.20338668401042301</v>
      </c>
      <c r="AX10" s="17">
        <v>0.427484990104681</v>
      </c>
      <c r="AY10" s="17">
        <v>0.33840173549671099</v>
      </c>
    </row>
    <row r="11" spans="2:51" ht="43.5" x14ac:dyDescent="0.35">
      <c r="B11" s="18" t="s">
        <v>575</v>
      </c>
      <c r="C11" s="17">
        <v>0.33861679951867202</v>
      </c>
      <c r="D11" s="17">
        <v>0.35943269582702198</v>
      </c>
      <c r="E11" s="17">
        <v>0.31276285572323398</v>
      </c>
      <c r="F11" s="17"/>
      <c r="G11" s="17">
        <v>0.35080716225349601</v>
      </c>
      <c r="H11" s="17">
        <v>0.29809869726236898</v>
      </c>
      <c r="I11" s="17">
        <v>0.25181898216523502</v>
      </c>
      <c r="J11" s="17">
        <v>0.38109241636631103</v>
      </c>
      <c r="K11" s="17">
        <v>0.33788672318447599</v>
      </c>
      <c r="L11" s="17">
        <v>0.415468467339139</v>
      </c>
      <c r="M11" s="17"/>
      <c r="N11" s="17">
        <v>0.303386594878852</v>
      </c>
      <c r="O11" s="17">
        <v>0.37178442306498</v>
      </c>
      <c r="P11" s="17">
        <v>0.29347759348527602</v>
      </c>
      <c r="Q11" s="17">
        <v>0.38559534168688397</v>
      </c>
      <c r="R11" s="17"/>
      <c r="S11" s="17">
        <v>0.26534689665047401</v>
      </c>
      <c r="T11" s="17">
        <v>0.38788294422014402</v>
      </c>
      <c r="U11" s="17">
        <v>0.28535396616053099</v>
      </c>
      <c r="V11" s="17">
        <v>0.45060239100877603</v>
      </c>
      <c r="W11" s="17">
        <v>0.27583058355565898</v>
      </c>
      <c r="X11" s="17">
        <v>0.29868127266598199</v>
      </c>
      <c r="Y11" s="17">
        <v>0.42913579996209</v>
      </c>
      <c r="Z11" s="17">
        <v>0.33114235581275803</v>
      </c>
      <c r="AA11" s="17">
        <v>0.31373434700680197</v>
      </c>
      <c r="AB11" s="17">
        <v>0.40922300687917101</v>
      </c>
      <c r="AC11" s="17">
        <v>0.31060543892481202</v>
      </c>
      <c r="AD11" s="17">
        <v>0.28832428517584702</v>
      </c>
      <c r="AE11" s="17"/>
      <c r="AF11" s="17">
        <v>0.34874131620302201</v>
      </c>
      <c r="AG11" s="17">
        <v>0.32514021844400198</v>
      </c>
      <c r="AH11" s="17">
        <v>0.37775617745615903</v>
      </c>
      <c r="AI11" s="17"/>
      <c r="AJ11" s="17">
        <v>0.34279508770690997</v>
      </c>
      <c r="AK11" s="17">
        <v>0.32033618184603202</v>
      </c>
      <c r="AL11" s="17">
        <v>0.41548104229263999</v>
      </c>
      <c r="AM11" s="17">
        <v>0.297793205655289</v>
      </c>
      <c r="AN11" s="17">
        <v>0.32214067856586098</v>
      </c>
      <c r="AO11" s="17"/>
      <c r="AP11" s="17">
        <v>0.33669279584269701</v>
      </c>
      <c r="AQ11" s="17">
        <v>0.29130113479487102</v>
      </c>
      <c r="AR11" s="17">
        <v>0.38713124303483798</v>
      </c>
      <c r="AS11" s="17"/>
      <c r="AT11" s="17">
        <v>0.30901235860111498</v>
      </c>
      <c r="AU11" s="17">
        <v>0.24650684555979099</v>
      </c>
      <c r="AV11" s="17">
        <v>0.49006705771083597</v>
      </c>
      <c r="AW11" s="17">
        <v>0.59491847597221104</v>
      </c>
      <c r="AX11" s="17">
        <v>0.308619491420346</v>
      </c>
      <c r="AY11" s="17">
        <v>0.40685573139721298</v>
      </c>
    </row>
    <row r="12" spans="2:51" ht="58" x14ac:dyDescent="0.35">
      <c r="B12" s="18" t="s">
        <v>576</v>
      </c>
      <c r="C12" s="17">
        <v>1.6384521641485E-2</v>
      </c>
      <c r="D12" s="17">
        <v>1.0338895967501999E-2</v>
      </c>
      <c r="E12" s="17">
        <v>2.25563678689839E-2</v>
      </c>
      <c r="F12" s="17"/>
      <c r="G12" s="17">
        <v>2.1268728424874799E-2</v>
      </c>
      <c r="H12" s="17">
        <v>1.8545535072879999E-2</v>
      </c>
      <c r="I12" s="17">
        <v>4.2581745513563203E-2</v>
      </c>
      <c r="J12" s="17">
        <v>7.3204802063993801E-3</v>
      </c>
      <c r="K12" s="17">
        <v>8.6115496485676696E-3</v>
      </c>
      <c r="L12" s="17">
        <v>0</v>
      </c>
      <c r="M12" s="17"/>
      <c r="N12" s="17">
        <v>4.6295941725963902E-3</v>
      </c>
      <c r="O12" s="17">
        <v>2.9000250264741199E-2</v>
      </c>
      <c r="P12" s="17">
        <v>2.1006936913554701E-2</v>
      </c>
      <c r="Q12" s="17">
        <v>1.2601062975489101E-2</v>
      </c>
      <c r="R12" s="17"/>
      <c r="S12" s="17">
        <v>1.14945792146257E-2</v>
      </c>
      <c r="T12" s="17">
        <v>0</v>
      </c>
      <c r="U12" s="17">
        <v>3.2601425409627197E-2</v>
      </c>
      <c r="V12" s="17">
        <v>0</v>
      </c>
      <c r="W12" s="17">
        <v>4.2651109490717001E-2</v>
      </c>
      <c r="X12" s="17">
        <v>1.7057123886626099E-2</v>
      </c>
      <c r="Y12" s="17">
        <v>1.8117526562222899E-2</v>
      </c>
      <c r="Z12" s="17">
        <v>0</v>
      </c>
      <c r="AA12" s="17">
        <v>2.4794702667857899E-2</v>
      </c>
      <c r="AB12" s="17">
        <v>1.7278619076167501E-2</v>
      </c>
      <c r="AC12" s="17">
        <v>0</v>
      </c>
      <c r="AD12" s="17">
        <v>4.1977252799882202E-2</v>
      </c>
      <c r="AE12" s="17"/>
      <c r="AF12" s="17">
        <v>1.46526070563925E-2</v>
      </c>
      <c r="AG12" s="17">
        <v>2.15197557896404E-2</v>
      </c>
      <c r="AH12" s="17">
        <v>7.4911602773076397E-3</v>
      </c>
      <c r="AI12" s="17"/>
      <c r="AJ12" s="17">
        <v>1.43093782826772E-2</v>
      </c>
      <c r="AK12" s="17">
        <v>1.9866976742999899E-2</v>
      </c>
      <c r="AL12" s="17">
        <v>0</v>
      </c>
      <c r="AM12" s="17">
        <v>0</v>
      </c>
      <c r="AN12" s="17">
        <v>9.4127265552038392E-3</v>
      </c>
      <c r="AO12" s="17"/>
      <c r="AP12" s="17">
        <v>1.47350236580136E-2</v>
      </c>
      <c r="AQ12" s="17">
        <v>1.4011550998466399E-2</v>
      </c>
      <c r="AR12" s="17">
        <v>0</v>
      </c>
      <c r="AS12" s="17"/>
      <c r="AT12" s="17">
        <v>5.0939174415783597E-3</v>
      </c>
      <c r="AU12" s="17">
        <v>2.1639467144932499E-2</v>
      </c>
      <c r="AV12" s="17">
        <v>1.68640168341452E-2</v>
      </c>
      <c r="AW12" s="17">
        <v>4.9275458657054898E-2</v>
      </c>
      <c r="AX12" s="17">
        <v>1.9909619870516902E-2</v>
      </c>
      <c r="AY12" s="17">
        <v>0</v>
      </c>
    </row>
    <row r="13" spans="2:51" ht="43.5" x14ac:dyDescent="0.35">
      <c r="B13" s="18" t="s">
        <v>577</v>
      </c>
      <c r="C13" s="19">
        <v>1.7101687520993902E-2</v>
      </c>
      <c r="D13" s="19">
        <v>1.2413431441711901E-2</v>
      </c>
      <c r="E13" s="19">
        <v>2.1942185292451899E-2</v>
      </c>
      <c r="F13" s="19"/>
      <c r="G13" s="19">
        <v>2.0667625075964501E-2</v>
      </c>
      <c r="H13" s="19">
        <v>1.4359989321660599E-2</v>
      </c>
      <c r="I13" s="19">
        <v>1.7188339129697701E-2</v>
      </c>
      <c r="J13" s="19">
        <v>1.5604897763083899E-2</v>
      </c>
      <c r="K13" s="19">
        <v>2.7991488439515901E-2</v>
      </c>
      <c r="L13" s="19">
        <v>9.5758111489309492E-3</v>
      </c>
      <c r="M13" s="19"/>
      <c r="N13" s="19">
        <v>1.7822530599162702E-2</v>
      </c>
      <c r="O13" s="19">
        <v>2.16792123963928E-2</v>
      </c>
      <c r="P13" s="19">
        <v>1.17730305213299E-2</v>
      </c>
      <c r="Q13" s="19">
        <v>1.6761346840391701E-2</v>
      </c>
      <c r="R13" s="19"/>
      <c r="S13" s="19">
        <v>2.4804635224784401E-2</v>
      </c>
      <c r="T13" s="19">
        <v>0</v>
      </c>
      <c r="U13" s="19">
        <v>1.55217857708704E-2</v>
      </c>
      <c r="V13" s="19">
        <v>3.2374289328165301E-2</v>
      </c>
      <c r="W13" s="19">
        <v>1.6574818692443299E-2</v>
      </c>
      <c r="X13" s="19">
        <v>3.3378447764409798E-2</v>
      </c>
      <c r="Y13" s="19">
        <v>1.9487362334395401E-2</v>
      </c>
      <c r="Z13" s="19">
        <v>0</v>
      </c>
      <c r="AA13" s="19">
        <v>1.25971131174883E-2</v>
      </c>
      <c r="AB13" s="19">
        <v>1.7297694066291301E-2</v>
      </c>
      <c r="AC13" s="19">
        <v>2.4386677915551699E-2</v>
      </c>
      <c r="AD13" s="19">
        <v>0</v>
      </c>
      <c r="AE13" s="19"/>
      <c r="AF13" s="19">
        <v>1.8190668048387901E-2</v>
      </c>
      <c r="AG13" s="19">
        <v>1.40568855926629E-2</v>
      </c>
      <c r="AH13" s="19">
        <v>2.3747905475645099E-2</v>
      </c>
      <c r="AI13" s="19"/>
      <c r="AJ13" s="19">
        <v>1.3768216372524501E-2</v>
      </c>
      <c r="AK13" s="19">
        <v>1.6779305953603399E-2</v>
      </c>
      <c r="AL13" s="19">
        <v>2.0450577490944699E-2</v>
      </c>
      <c r="AM13" s="19">
        <v>0</v>
      </c>
      <c r="AN13" s="19">
        <v>3.5953723682905503E-2</v>
      </c>
      <c r="AO13" s="19"/>
      <c r="AP13" s="19">
        <v>7.0887001481420697E-3</v>
      </c>
      <c r="AQ13" s="19">
        <v>1.7068858306307499E-2</v>
      </c>
      <c r="AR13" s="19">
        <v>4.2577987089921901E-2</v>
      </c>
      <c r="AS13" s="19"/>
      <c r="AT13" s="19">
        <v>0</v>
      </c>
      <c r="AU13" s="19">
        <v>0</v>
      </c>
      <c r="AV13" s="19">
        <v>0</v>
      </c>
      <c r="AW13" s="19">
        <v>3.3158626808190803E-2</v>
      </c>
      <c r="AX13" s="19">
        <v>6.11217375522436E-2</v>
      </c>
      <c r="AY13" s="19">
        <v>0</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200-000000000000}">
  <dimension ref="B2:AY21"/>
  <sheetViews>
    <sheetView showGridLines="0" workbookViewId="0">
      <pane xSplit="2" topLeftCell="C1" activePane="topRight" state="frozen"/>
      <selection activeCell="B19" sqref="B19"/>
      <selection pane="topRight" activeCell="G8" sqref="G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603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597</v>
      </c>
      <c r="C9" s="17">
        <v>0.59332475069745305</v>
      </c>
      <c r="D9" s="17">
        <v>0.60389224885727599</v>
      </c>
      <c r="E9" s="17">
        <v>0.582536781648341</v>
      </c>
      <c r="F9" s="17"/>
      <c r="G9" s="17">
        <v>0.44916955764952199</v>
      </c>
      <c r="H9" s="17">
        <v>0.48410353205332701</v>
      </c>
      <c r="I9" s="17">
        <v>0.577398063222058</v>
      </c>
      <c r="J9" s="17">
        <v>0.60460040604377696</v>
      </c>
      <c r="K9" s="17">
        <v>0.67179330281508098</v>
      </c>
      <c r="L9" s="17">
        <v>0.72860753372487297</v>
      </c>
      <c r="M9" s="17"/>
      <c r="N9" s="17">
        <v>0.63462921556316598</v>
      </c>
      <c r="O9" s="17">
        <v>0.60914282217962701</v>
      </c>
      <c r="P9" s="17">
        <v>0.59552043332137905</v>
      </c>
      <c r="Q9" s="17">
        <v>0.530233023893804</v>
      </c>
      <c r="R9" s="17"/>
      <c r="S9" s="17">
        <v>0.55563910912178704</v>
      </c>
      <c r="T9" s="17">
        <v>0.63604457129421899</v>
      </c>
      <c r="U9" s="17">
        <v>0.65185998327991601</v>
      </c>
      <c r="V9" s="17">
        <v>0.60891500684304001</v>
      </c>
      <c r="W9" s="17">
        <v>0.614218572409582</v>
      </c>
      <c r="X9" s="17">
        <v>0.54872110344593406</v>
      </c>
      <c r="Y9" s="17">
        <v>0.64096199286364397</v>
      </c>
      <c r="Z9" s="17">
        <v>0.59917713383104598</v>
      </c>
      <c r="AA9" s="17">
        <v>0.56951626106695996</v>
      </c>
      <c r="AB9" s="17">
        <v>0.55084171307294105</v>
      </c>
      <c r="AC9" s="17">
        <v>0.59744614732113399</v>
      </c>
      <c r="AD9" s="17">
        <v>0.53998654480306096</v>
      </c>
      <c r="AE9" s="17"/>
      <c r="AF9" s="17">
        <v>0.63365748453858295</v>
      </c>
      <c r="AG9" s="17">
        <v>0.61700751925472697</v>
      </c>
      <c r="AH9" s="17">
        <v>0.52378507034419897</v>
      </c>
      <c r="AI9" s="17"/>
      <c r="AJ9" s="17">
        <v>0.67887223181038903</v>
      </c>
      <c r="AK9" s="17">
        <v>0.531127151723782</v>
      </c>
      <c r="AL9" s="17">
        <v>0.66301299781790202</v>
      </c>
      <c r="AM9" s="17">
        <v>0.60515448180980402</v>
      </c>
      <c r="AN9" s="17">
        <v>0.52222505049926804</v>
      </c>
      <c r="AO9" s="17"/>
      <c r="AP9" s="17">
        <v>0.68451492814256298</v>
      </c>
      <c r="AQ9" s="17">
        <v>0.56408215576820198</v>
      </c>
      <c r="AR9" s="17">
        <v>0.60524301710740802</v>
      </c>
      <c r="AS9" s="17"/>
      <c r="AT9" s="17">
        <v>0.72386790693367098</v>
      </c>
      <c r="AU9" s="17">
        <v>0.61463713209728199</v>
      </c>
      <c r="AV9" s="17">
        <v>0.40915109244979098</v>
      </c>
      <c r="AW9" s="17">
        <v>0.40204800109199501</v>
      </c>
      <c r="AX9" s="17">
        <v>0.52745043937685598</v>
      </c>
      <c r="AY9" s="17">
        <v>0.44547668281624297</v>
      </c>
    </row>
    <row r="10" spans="2:51" x14ac:dyDescent="0.35">
      <c r="B10" s="18" t="s">
        <v>598</v>
      </c>
      <c r="C10" s="17">
        <v>0.549148865768462</v>
      </c>
      <c r="D10" s="17">
        <v>0.558552030264855</v>
      </c>
      <c r="E10" s="17">
        <v>0.53982125158352701</v>
      </c>
      <c r="F10" s="17"/>
      <c r="G10" s="17">
        <v>0.58979184544053898</v>
      </c>
      <c r="H10" s="17">
        <v>0.61349620536246696</v>
      </c>
      <c r="I10" s="17">
        <v>0.56759361554249599</v>
      </c>
      <c r="J10" s="17">
        <v>0.57132559169824904</v>
      </c>
      <c r="K10" s="17">
        <v>0.52821819129486502</v>
      </c>
      <c r="L10" s="17">
        <v>0.45116445484026801</v>
      </c>
      <c r="M10" s="17"/>
      <c r="N10" s="17">
        <v>0.57530975694027198</v>
      </c>
      <c r="O10" s="17">
        <v>0.56437946684767804</v>
      </c>
      <c r="P10" s="17">
        <v>0.52953606462460101</v>
      </c>
      <c r="Q10" s="17">
        <v>0.52435447437580396</v>
      </c>
      <c r="R10" s="17"/>
      <c r="S10" s="17">
        <v>0.54999155142161804</v>
      </c>
      <c r="T10" s="17">
        <v>0.495071611179003</v>
      </c>
      <c r="U10" s="17">
        <v>0.56135216330869397</v>
      </c>
      <c r="V10" s="17">
        <v>0.49021377728381199</v>
      </c>
      <c r="W10" s="17">
        <v>0.52302141320399598</v>
      </c>
      <c r="X10" s="17">
        <v>0.544553817631102</v>
      </c>
      <c r="Y10" s="17">
        <v>0.55379151520909498</v>
      </c>
      <c r="Z10" s="17">
        <v>0.554813220617555</v>
      </c>
      <c r="AA10" s="17">
        <v>0.58384545953621403</v>
      </c>
      <c r="AB10" s="17">
        <v>0.60444364136975604</v>
      </c>
      <c r="AC10" s="17">
        <v>0.57417049109862195</v>
      </c>
      <c r="AD10" s="17">
        <v>0.64355707528765405</v>
      </c>
      <c r="AE10" s="17"/>
      <c r="AF10" s="17">
        <v>0.47081610480011798</v>
      </c>
      <c r="AG10" s="17">
        <v>0.59762756737135003</v>
      </c>
      <c r="AH10" s="17">
        <v>0.57238573619389499</v>
      </c>
      <c r="AI10" s="17"/>
      <c r="AJ10" s="17">
        <v>0.46279680442884702</v>
      </c>
      <c r="AK10" s="17">
        <v>0.60275808051879498</v>
      </c>
      <c r="AL10" s="17">
        <v>0.58008476587820701</v>
      </c>
      <c r="AM10" s="17">
        <v>0.549450035606452</v>
      </c>
      <c r="AN10" s="17">
        <v>0.56697189896762101</v>
      </c>
      <c r="AO10" s="17"/>
      <c r="AP10" s="17">
        <v>0.44141752308972598</v>
      </c>
      <c r="AQ10" s="17">
        <v>0.620979815608663</v>
      </c>
      <c r="AR10" s="17">
        <v>0.555764771069584</v>
      </c>
      <c r="AS10" s="17"/>
      <c r="AT10" s="17">
        <v>0.48036363397570497</v>
      </c>
      <c r="AU10" s="17">
        <v>0.60279870868334795</v>
      </c>
      <c r="AV10" s="17">
        <v>0.59754535455902802</v>
      </c>
      <c r="AW10" s="17">
        <v>0.53431502572119505</v>
      </c>
      <c r="AX10" s="17">
        <v>0.58246870493277902</v>
      </c>
      <c r="AY10" s="17">
        <v>0.64800644606041702</v>
      </c>
    </row>
    <row r="11" spans="2:51" x14ac:dyDescent="0.35">
      <c r="B11" s="18" t="s">
        <v>599</v>
      </c>
      <c r="C11" s="17">
        <v>0.48006374916288602</v>
      </c>
      <c r="D11" s="17">
        <v>0.485823372443768</v>
      </c>
      <c r="E11" s="17">
        <v>0.47294371193255202</v>
      </c>
      <c r="F11" s="17"/>
      <c r="G11" s="17">
        <v>0.50865407905371496</v>
      </c>
      <c r="H11" s="17">
        <v>0.54192046085224499</v>
      </c>
      <c r="I11" s="17">
        <v>0.48114736222834598</v>
      </c>
      <c r="J11" s="17">
        <v>0.45731544372823502</v>
      </c>
      <c r="K11" s="17">
        <v>0.47489449672752099</v>
      </c>
      <c r="L11" s="17">
        <v>0.43197206235125302</v>
      </c>
      <c r="M11" s="17"/>
      <c r="N11" s="17">
        <v>0.48241555445670098</v>
      </c>
      <c r="O11" s="17">
        <v>0.50418091775331397</v>
      </c>
      <c r="P11" s="17">
        <v>0.44603038830853198</v>
      </c>
      <c r="Q11" s="17">
        <v>0.485655394008007</v>
      </c>
      <c r="R11" s="17"/>
      <c r="S11" s="17">
        <v>0.53460461548357896</v>
      </c>
      <c r="T11" s="17">
        <v>0.51937146038989601</v>
      </c>
      <c r="U11" s="17">
        <v>0.48967986471913499</v>
      </c>
      <c r="V11" s="17">
        <v>0.46444251847984802</v>
      </c>
      <c r="W11" s="17">
        <v>0.479938132698221</v>
      </c>
      <c r="X11" s="17">
        <v>0.4703682925373</v>
      </c>
      <c r="Y11" s="17">
        <v>0.451385075164209</v>
      </c>
      <c r="Z11" s="17">
        <v>0.38219825329038698</v>
      </c>
      <c r="AA11" s="17">
        <v>0.48572279966958898</v>
      </c>
      <c r="AB11" s="17">
        <v>0.45515311752092003</v>
      </c>
      <c r="AC11" s="17">
        <v>0.44747830127823301</v>
      </c>
      <c r="AD11" s="17">
        <v>0.42077291271447298</v>
      </c>
      <c r="AE11" s="17"/>
      <c r="AF11" s="17">
        <v>0.454123585657495</v>
      </c>
      <c r="AG11" s="17">
        <v>0.47228442303268803</v>
      </c>
      <c r="AH11" s="17">
        <v>0.52565862416530595</v>
      </c>
      <c r="AI11" s="17"/>
      <c r="AJ11" s="17">
        <v>0.444654970214581</v>
      </c>
      <c r="AK11" s="17">
        <v>0.48817118361120498</v>
      </c>
      <c r="AL11" s="17">
        <v>0.496527954965233</v>
      </c>
      <c r="AM11" s="17">
        <v>0.53379023245789203</v>
      </c>
      <c r="AN11" s="17">
        <v>0.54569431820807301</v>
      </c>
      <c r="AO11" s="17"/>
      <c r="AP11" s="17">
        <v>0.43856232829055602</v>
      </c>
      <c r="AQ11" s="17">
        <v>0.51377837112565805</v>
      </c>
      <c r="AR11" s="17">
        <v>0.51901562934989498</v>
      </c>
      <c r="AS11" s="17"/>
      <c r="AT11" s="17">
        <v>0.37718265005034801</v>
      </c>
      <c r="AU11" s="17">
        <v>0.34507994904843098</v>
      </c>
      <c r="AV11" s="17">
        <v>0.60499730392547602</v>
      </c>
      <c r="AW11" s="17">
        <v>0.66977292317358395</v>
      </c>
      <c r="AX11" s="17">
        <v>0.69240090593157999</v>
      </c>
      <c r="AY11" s="17">
        <v>0.45107045671394103</v>
      </c>
    </row>
    <row r="12" spans="2:51" x14ac:dyDescent="0.35">
      <c r="B12" s="18" t="s">
        <v>600</v>
      </c>
      <c r="C12" s="17">
        <v>0.34034515616480598</v>
      </c>
      <c r="D12" s="17">
        <v>0.33734400836280098</v>
      </c>
      <c r="E12" s="17">
        <v>0.34354155943638598</v>
      </c>
      <c r="F12" s="17"/>
      <c r="G12" s="17">
        <v>0.37150070671013302</v>
      </c>
      <c r="H12" s="17">
        <v>0.381635259738072</v>
      </c>
      <c r="I12" s="17">
        <v>0.350925943757878</v>
      </c>
      <c r="J12" s="17">
        <v>0.35452198455466799</v>
      </c>
      <c r="K12" s="17">
        <v>0.33932411926650302</v>
      </c>
      <c r="L12" s="17">
        <v>0.26686883797075001</v>
      </c>
      <c r="M12" s="17"/>
      <c r="N12" s="17">
        <v>0.33431704769438902</v>
      </c>
      <c r="O12" s="17">
        <v>0.36681338157726201</v>
      </c>
      <c r="P12" s="17">
        <v>0.32006331013306599</v>
      </c>
      <c r="Q12" s="17">
        <v>0.33645387428658802</v>
      </c>
      <c r="R12" s="17"/>
      <c r="S12" s="17">
        <v>0.37558286718263001</v>
      </c>
      <c r="T12" s="17">
        <v>0.31172557368943299</v>
      </c>
      <c r="U12" s="17">
        <v>0.38312946724455299</v>
      </c>
      <c r="V12" s="17">
        <v>0.30785796090592898</v>
      </c>
      <c r="W12" s="17">
        <v>0.38453600844255897</v>
      </c>
      <c r="X12" s="17">
        <v>0.323666967275826</v>
      </c>
      <c r="Y12" s="17">
        <v>0.28757790954213502</v>
      </c>
      <c r="Z12" s="17">
        <v>0.38957016047148701</v>
      </c>
      <c r="AA12" s="17">
        <v>0.35809716899446298</v>
      </c>
      <c r="AB12" s="17">
        <v>0.31722583460159398</v>
      </c>
      <c r="AC12" s="17">
        <v>0.37391190360454901</v>
      </c>
      <c r="AD12" s="17">
        <v>0.25392570354428001</v>
      </c>
      <c r="AE12" s="17"/>
      <c r="AF12" s="17">
        <v>0.32249253616919499</v>
      </c>
      <c r="AG12" s="17">
        <v>0.34907107201550802</v>
      </c>
      <c r="AH12" s="17">
        <v>0.34325008902611898</v>
      </c>
      <c r="AI12" s="17"/>
      <c r="AJ12" s="17">
        <v>0.301057827928292</v>
      </c>
      <c r="AK12" s="17">
        <v>0.39392773132123599</v>
      </c>
      <c r="AL12" s="17">
        <v>0.36276238609643502</v>
      </c>
      <c r="AM12" s="17">
        <v>0.27266114537346903</v>
      </c>
      <c r="AN12" s="17">
        <v>0.31736298037715899</v>
      </c>
      <c r="AO12" s="17"/>
      <c r="AP12" s="17">
        <v>0.29952936119934698</v>
      </c>
      <c r="AQ12" s="17">
        <v>0.37576200373736302</v>
      </c>
      <c r="AR12" s="17">
        <v>0.33524948822017703</v>
      </c>
      <c r="AS12" s="17"/>
      <c r="AT12" s="17">
        <v>0.32051610524548002</v>
      </c>
      <c r="AU12" s="17">
        <v>0.36106924329078099</v>
      </c>
      <c r="AV12" s="17">
        <v>0.33277796935542903</v>
      </c>
      <c r="AW12" s="17">
        <v>0.362494939802322</v>
      </c>
      <c r="AX12" s="17">
        <v>0.33969322172716898</v>
      </c>
      <c r="AY12" s="17">
        <v>0.38987658215235399</v>
      </c>
    </row>
    <row r="13" spans="2:51" x14ac:dyDescent="0.35">
      <c r="B13" s="18" t="s">
        <v>601</v>
      </c>
      <c r="C13" s="17">
        <v>0.10770945459058399</v>
      </c>
      <c r="D13" s="17">
        <v>0.13146966497592899</v>
      </c>
      <c r="E13" s="17">
        <v>8.4459471459553001E-2</v>
      </c>
      <c r="F13" s="17"/>
      <c r="G13" s="17">
        <v>0.17809328907222499</v>
      </c>
      <c r="H13" s="17">
        <v>0.13340285534594001</v>
      </c>
      <c r="I13" s="17">
        <v>0.128010543278473</v>
      </c>
      <c r="J13" s="17">
        <v>7.3779947689185305E-2</v>
      </c>
      <c r="K13" s="17">
        <v>6.7231108485171803E-2</v>
      </c>
      <c r="L13" s="17">
        <v>7.8351077849419803E-2</v>
      </c>
      <c r="M13" s="17"/>
      <c r="N13" s="17">
        <v>0.113214107726746</v>
      </c>
      <c r="O13" s="17">
        <v>0.120791843955843</v>
      </c>
      <c r="P13" s="17">
        <v>8.8519799057414902E-2</v>
      </c>
      <c r="Q13" s="17">
        <v>0.106427426270943</v>
      </c>
      <c r="R13" s="17"/>
      <c r="S13" s="17">
        <v>0.145517902553436</v>
      </c>
      <c r="T13" s="17">
        <v>8.28615785638082E-2</v>
      </c>
      <c r="U13" s="17">
        <v>8.9007944516609303E-2</v>
      </c>
      <c r="V13" s="17">
        <v>8.6884308150248502E-2</v>
      </c>
      <c r="W13" s="17">
        <v>9.9882661034938994E-2</v>
      </c>
      <c r="X13" s="17">
        <v>0.120964917969452</v>
      </c>
      <c r="Y13" s="17">
        <v>0.103690079283563</v>
      </c>
      <c r="Z13" s="17">
        <v>0.10216831137617299</v>
      </c>
      <c r="AA13" s="17">
        <v>0.111326224309317</v>
      </c>
      <c r="AB13" s="17">
        <v>0.109689524097137</v>
      </c>
      <c r="AC13" s="17">
        <v>0.10339300524410799</v>
      </c>
      <c r="AD13" s="17">
        <v>0.13563784864286199</v>
      </c>
      <c r="AE13" s="17"/>
      <c r="AF13" s="17">
        <v>9.5218145700635401E-2</v>
      </c>
      <c r="AG13" s="17">
        <v>9.9259081146554906E-2</v>
      </c>
      <c r="AH13" s="17">
        <v>0.12940267170945299</v>
      </c>
      <c r="AI13" s="17"/>
      <c r="AJ13" s="17">
        <v>9.7125539589737006E-2</v>
      </c>
      <c r="AK13" s="17">
        <v>0.12141173523150101</v>
      </c>
      <c r="AL13" s="17">
        <v>0.119672735545525</v>
      </c>
      <c r="AM13" s="17">
        <v>0.10977631908190801</v>
      </c>
      <c r="AN13" s="17">
        <v>0.107599952556945</v>
      </c>
      <c r="AO13" s="17"/>
      <c r="AP13" s="17">
        <v>0.10227996540742</v>
      </c>
      <c r="AQ13" s="17">
        <v>0.11948541501006101</v>
      </c>
      <c r="AR13" s="17">
        <v>0.14172751522601701</v>
      </c>
      <c r="AS13" s="17"/>
      <c r="AT13" s="17">
        <v>9.2172269623027395E-2</v>
      </c>
      <c r="AU13" s="17">
        <v>9.9782422258152897E-2</v>
      </c>
      <c r="AV13" s="17">
        <v>0.16910694553890099</v>
      </c>
      <c r="AW13" s="17">
        <v>0.13384041663245899</v>
      </c>
      <c r="AX13" s="17">
        <v>0.105187613134184</v>
      </c>
      <c r="AY13" s="17">
        <v>0.12255827476551</v>
      </c>
    </row>
    <row r="14" spans="2:51" ht="29" x14ac:dyDescent="0.35">
      <c r="B14" s="18" t="s">
        <v>602</v>
      </c>
      <c r="C14" s="17">
        <v>8.5528397853423505E-2</v>
      </c>
      <c r="D14" s="17">
        <v>9.2493159704923306E-2</v>
      </c>
      <c r="E14" s="17">
        <v>7.82438824720737E-2</v>
      </c>
      <c r="F14" s="17"/>
      <c r="G14" s="17">
        <v>0.16052046155154601</v>
      </c>
      <c r="H14" s="17">
        <v>0.135750059599092</v>
      </c>
      <c r="I14" s="17">
        <v>0.11908840312807099</v>
      </c>
      <c r="J14" s="17">
        <v>5.8881935416865601E-2</v>
      </c>
      <c r="K14" s="17">
        <v>3.4913068404621703E-2</v>
      </c>
      <c r="L14" s="17">
        <v>2.3363491701134598E-2</v>
      </c>
      <c r="M14" s="17"/>
      <c r="N14" s="17">
        <v>8.9856303097578194E-2</v>
      </c>
      <c r="O14" s="17">
        <v>9.4060643049109605E-2</v>
      </c>
      <c r="P14" s="17">
        <v>9.1614623286922103E-2</v>
      </c>
      <c r="Q14" s="17">
        <v>6.7716125610264105E-2</v>
      </c>
      <c r="R14" s="17"/>
      <c r="S14" s="17">
        <v>0.151502103153449</v>
      </c>
      <c r="T14" s="17">
        <v>6.1303671494601003E-2</v>
      </c>
      <c r="U14" s="17">
        <v>8.8624344325966303E-2</v>
      </c>
      <c r="V14" s="17">
        <v>4.4442207306403497E-2</v>
      </c>
      <c r="W14" s="17">
        <v>7.1471876274041501E-2</v>
      </c>
      <c r="X14" s="17">
        <v>0.111617636407967</v>
      </c>
      <c r="Y14" s="17">
        <v>4.0855506432781102E-2</v>
      </c>
      <c r="Z14" s="17">
        <v>4.5522804345601797E-2</v>
      </c>
      <c r="AA14" s="17">
        <v>0.100345368852405</v>
      </c>
      <c r="AB14" s="17">
        <v>7.3397022006854398E-2</v>
      </c>
      <c r="AC14" s="17">
        <v>9.1125701803202896E-2</v>
      </c>
      <c r="AD14" s="17">
        <v>9.6977494982021697E-2</v>
      </c>
      <c r="AE14" s="17"/>
      <c r="AF14" s="17">
        <v>4.5187335932625701E-2</v>
      </c>
      <c r="AG14" s="17">
        <v>9.7164934195265396E-2</v>
      </c>
      <c r="AH14" s="17">
        <v>0.111809975180805</v>
      </c>
      <c r="AI14" s="17"/>
      <c r="AJ14" s="17">
        <v>5.6182881292475097E-2</v>
      </c>
      <c r="AK14" s="17">
        <v>0.123343021375711</v>
      </c>
      <c r="AL14" s="17">
        <v>8.6395011157479107E-2</v>
      </c>
      <c r="AM14" s="17">
        <v>7.7624757760953206E-2</v>
      </c>
      <c r="AN14" s="17">
        <v>8.2757616462000597E-2</v>
      </c>
      <c r="AO14" s="17"/>
      <c r="AP14" s="17">
        <v>6.3688668781959307E-2</v>
      </c>
      <c r="AQ14" s="17">
        <v>0.103455243514031</v>
      </c>
      <c r="AR14" s="17">
        <v>9.2658662136659103E-2</v>
      </c>
      <c r="AS14" s="17"/>
      <c r="AT14" s="17">
        <v>4.6398933192040498E-2</v>
      </c>
      <c r="AU14" s="17">
        <v>0.110041242629504</v>
      </c>
      <c r="AV14" s="17">
        <v>7.4804111749454796E-2</v>
      </c>
      <c r="AW14" s="17">
        <v>8.9785212206284395E-2</v>
      </c>
      <c r="AX14" s="17">
        <v>0.117350752114489</v>
      </c>
      <c r="AY14" s="17">
        <v>0.11900942762653</v>
      </c>
    </row>
    <row r="15" spans="2:51" x14ac:dyDescent="0.35">
      <c r="B15" s="18" t="s">
        <v>72</v>
      </c>
      <c r="C15" s="17">
        <v>6.13320949116209E-2</v>
      </c>
      <c r="D15" s="17">
        <v>4.3870968571234001E-2</v>
      </c>
      <c r="E15" s="17">
        <v>7.8665233886646299E-2</v>
      </c>
      <c r="F15" s="17"/>
      <c r="G15" s="17">
        <v>6.3500710745791306E-2</v>
      </c>
      <c r="H15" s="17">
        <v>5.6201791836079498E-2</v>
      </c>
      <c r="I15" s="17">
        <v>6.4863653623698905E-2</v>
      </c>
      <c r="J15" s="17">
        <v>6.2981557846636796E-2</v>
      </c>
      <c r="K15" s="17">
        <v>6.8855977391663298E-2</v>
      </c>
      <c r="L15" s="17">
        <v>5.4821791900659202E-2</v>
      </c>
      <c r="M15" s="17"/>
      <c r="N15" s="17">
        <v>4.6134592002520097E-2</v>
      </c>
      <c r="O15" s="17">
        <v>5.7089825704505201E-2</v>
      </c>
      <c r="P15" s="17">
        <v>5.2972758264980102E-2</v>
      </c>
      <c r="Q15" s="17">
        <v>8.8082638829379598E-2</v>
      </c>
      <c r="R15" s="17"/>
      <c r="S15" s="17">
        <v>5.2080822377607798E-2</v>
      </c>
      <c r="T15" s="17">
        <v>6.1529536759205403E-2</v>
      </c>
      <c r="U15" s="17">
        <v>4.5853681161554201E-2</v>
      </c>
      <c r="V15" s="17">
        <v>8.7844943733176403E-2</v>
      </c>
      <c r="W15" s="17">
        <v>5.7338956089236198E-2</v>
      </c>
      <c r="X15" s="17">
        <v>6.7035757802060295E-2</v>
      </c>
      <c r="Y15" s="17">
        <v>5.0084451496582298E-2</v>
      </c>
      <c r="Z15" s="17">
        <v>7.2751413810928395E-2</v>
      </c>
      <c r="AA15" s="17">
        <v>6.2808009290695493E-2</v>
      </c>
      <c r="AB15" s="17">
        <v>5.2873949926757098E-2</v>
      </c>
      <c r="AC15" s="17">
        <v>5.5579109853823201E-2</v>
      </c>
      <c r="AD15" s="17">
        <v>0.101939446163756</v>
      </c>
      <c r="AE15" s="17"/>
      <c r="AF15" s="17">
        <v>5.9832383551836003E-2</v>
      </c>
      <c r="AG15" s="17">
        <v>5.3114145172993399E-2</v>
      </c>
      <c r="AH15" s="17">
        <v>7.57184070909655E-2</v>
      </c>
      <c r="AI15" s="17"/>
      <c r="AJ15" s="17">
        <v>5.6301992765028397E-2</v>
      </c>
      <c r="AK15" s="17">
        <v>5.3479361937668099E-2</v>
      </c>
      <c r="AL15" s="17">
        <v>5.1020388915197001E-2</v>
      </c>
      <c r="AM15" s="17">
        <v>3.5649504490190297E-2</v>
      </c>
      <c r="AN15" s="17">
        <v>8.4579670894437395E-2</v>
      </c>
      <c r="AO15" s="17"/>
      <c r="AP15" s="17">
        <v>5.0159948328214403E-2</v>
      </c>
      <c r="AQ15" s="17">
        <v>4.77548519220398E-2</v>
      </c>
      <c r="AR15" s="17">
        <v>3.8859980025360501E-2</v>
      </c>
      <c r="AS15" s="17"/>
      <c r="AT15" s="17">
        <v>6.0619073036008199E-2</v>
      </c>
      <c r="AU15" s="17">
        <v>7.5500255623471194E-2</v>
      </c>
      <c r="AV15" s="17">
        <v>4.60953509412333E-2</v>
      </c>
      <c r="AW15" s="17">
        <v>7.65320092885345E-2</v>
      </c>
      <c r="AX15" s="17">
        <v>3.9948407031142802E-2</v>
      </c>
      <c r="AY15" s="17">
        <v>5.2057545715499601E-2</v>
      </c>
    </row>
    <row r="16" spans="2:51" x14ac:dyDescent="0.35">
      <c r="B16" s="18" t="s">
        <v>173</v>
      </c>
      <c r="C16" s="19">
        <v>1.1188940506975401E-2</v>
      </c>
      <c r="D16" s="19">
        <v>1.1518605025709099E-2</v>
      </c>
      <c r="E16" s="19">
        <v>1.0474074203515199E-2</v>
      </c>
      <c r="F16" s="19"/>
      <c r="G16" s="19">
        <v>1.5518725047426799E-2</v>
      </c>
      <c r="H16" s="19">
        <v>6.1848777344191202E-3</v>
      </c>
      <c r="I16" s="19">
        <v>1.73993639540613E-2</v>
      </c>
      <c r="J16" s="19">
        <v>8.2369335086470308E-3</v>
      </c>
      <c r="K16" s="19">
        <v>1.03749965728902E-2</v>
      </c>
      <c r="L16" s="19">
        <v>1.02743312407789E-2</v>
      </c>
      <c r="M16" s="19"/>
      <c r="N16" s="19">
        <v>1.3856039193808E-2</v>
      </c>
      <c r="O16" s="19">
        <v>1.0087420065326E-2</v>
      </c>
      <c r="P16" s="19">
        <v>9.72516547695579E-3</v>
      </c>
      <c r="Q16" s="19">
        <v>1.0884010142037E-2</v>
      </c>
      <c r="R16" s="19"/>
      <c r="S16" s="19">
        <v>8.9857062377453299E-3</v>
      </c>
      <c r="T16" s="19">
        <v>1.45072317135071E-2</v>
      </c>
      <c r="U16" s="19">
        <v>8.9257847156070901E-3</v>
      </c>
      <c r="V16" s="19">
        <v>1.0031748446863E-2</v>
      </c>
      <c r="W16" s="19">
        <v>2.7147818459827801E-2</v>
      </c>
      <c r="X16" s="19">
        <v>1.06625024054313E-2</v>
      </c>
      <c r="Y16" s="19">
        <v>8.4213467393010992E-3</v>
      </c>
      <c r="Z16" s="19">
        <v>1.2291992107342499E-2</v>
      </c>
      <c r="AA16" s="19">
        <v>1.95076301327583E-3</v>
      </c>
      <c r="AB16" s="19">
        <v>1.89823692114982E-2</v>
      </c>
      <c r="AC16" s="19">
        <v>9.5596211174412207E-3</v>
      </c>
      <c r="AD16" s="19">
        <v>0</v>
      </c>
      <c r="AE16" s="19"/>
      <c r="AF16" s="19">
        <v>1.34295680339887E-2</v>
      </c>
      <c r="AG16" s="19">
        <v>6.6919519219164397E-3</v>
      </c>
      <c r="AH16" s="19">
        <v>1.5569530932728899E-2</v>
      </c>
      <c r="AI16" s="19"/>
      <c r="AJ16" s="19">
        <v>1.29386830858762E-2</v>
      </c>
      <c r="AK16" s="19">
        <v>7.0438165584170501E-3</v>
      </c>
      <c r="AL16" s="19">
        <v>3.5555718443511801E-3</v>
      </c>
      <c r="AM16" s="19">
        <v>1.7408453984198199E-2</v>
      </c>
      <c r="AN16" s="19">
        <v>9.3057809344812403E-3</v>
      </c>
      <c r="AO16" s="19"/>
      <c r="AP16" s="19">
        <v>1.5239780198120501E-2</v>
      </c>
      <c r="AQ16" s="19">
        <v>5.9819036658071197E-3</v>
      </c>
      <c r="AR16" s="19">
        <v>6.6601820999012797E-3</v>
      </c>
      <c r="AS16" s="19"/>
      <c r="AT16" s="19">
        <v>1.38323098608251E-2</v>
      </c>
      <c r="AU16" s="19">
        <v>6.03312469464975E-3</v>
      </c>
      <c r="AV16" s="19">
        <v>2.9632753067504601E-3</v>
      </c>
      <c r="AW16" s="19">
        <v>1.3390944573110601E-2</v>
      </c>
      <c r="AX16" s="19">
        <v>7.3760333595553904E-3</v>
      </c>
      <c r="AY16" s="19">
        <v>3.8473337863160401E-2</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300-000000000000}">
  <dimension ref="B2:AY16"/>
  <sheetViews>
    <sheetView showGridLines="0" workbookViewId="0">
      <pane xSplit="2" topLeftCell="C1" activePane="topRight" state="frozen"/>
      <selection activeCell="B19" sqref="B19"/>
      <selection pane="topRight" activeCell="J7" sqref="J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606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604</v>
      </c>
      <c r="C9" s="17">
        <v>6.2075640069190099E-2</v>
      </c>
      <c r="D9" s="17">
        <v>6.8590893120532501E-2</v>
      </c>
      <c r="E9" s="17">
        <v>5.4976588041736198E-2</v>
      </c>
      <c r="F9" s="17"/>
      <c r="G9" s="17">
        <v>0.117941802250369</v>
      </c>
      <c r="H9" s="17">
        <v>9.8471966519340398E-2</v>
      </c>
      <c r="I9" s="17">
        <v>6.6538461437156901E-2</v>
      </c>
      <c r="J9" s="17">
        <v>4.79077509591877E-2</v>
      </c>
      <c r="K9" s="17">
        <v>2.98896198435624E-2</v>
      </c>
      <c r="L9" s="17">
        <v>2.4961172272679799E-2</v>
      </c>
      <c r="M9" s="17"/>
      <c r="N9" s="17">
        <v>6.6775880893401807E-2</v>
      </c>
      <c r="O9" s="17">
        <v>4.6130907401391801E-2</v>
      </c>
      <c r="P9" s="17">
        <v>7.8055021610135805E-2</v>
      </c>
      <c r="Q9" s="17">
        <v>6.0324622154091602E-2</v>
      </c>
      <c r="R9" s="17"/>
      <c r="S9" s="17">
        <v>0.10540866078657</v>
      </c>
      <c r="T9" s="17">
        <v>4.09933710034271E-2</v>
      </c>
      <c r="U9" s="17">
        <v>3.6659152155194101E-2</v>
      </c>
      <c r="V9" s="17">
        <v>3.8777195356646497E-2</v>
      </c>
      <c r="W9" s="17">
        <v>2.9101263130127199E-2</v>
      </c>
      <c r="X9" s="17">
        <v>8.8369914100163996E-2</v>
      </c>
      <c r="Y9" s="17">
        <v>3.7554371824583203E-2</v>
      </c>
      <c r="Z9" s="17">
        <v>6.0775907437191398E-2</v>
      </c>
      <c r="AA9" s="17">
        <v>6.7041930902576805E-2</v>
      </c>
      <c r="AB9" s="17">
        <v>8.2219677982616299E-2</v>
      </c>
      <c r="AC9" s="17">
        <v>8.8530784026151693E-2</v>
      </c>
      <c r="AD9" s="17">
        <v>3.1036195297492498E-2</v>
      </c>
      <c r="AE9" s="17"/>
      <c r="AF9" s="17">
        <v>4.7854181232316099E-2</v>
      </c>
      <c r="AG9" s="17">
        <v>7.7580286091085804E-2</v>
      </c>
      <c r="AH9" s="17">
        <v>5.33803110402108E-2</v>
      </c>
      <c r="AI9" s="17"/>
      <c r="AJ9" s="17">
        <v>5.0062860902984903E-2</v>
      </c>
      <c r="AK9" s="17">
        <v>9.2520849960886095E-2</v>
      </c>
      <c r="AL9" s="17">
        <v>6.9749238430398E-2</v>
      </c>
      <c r="AM9" s="17">
        <v>5.5088049178222298E-2</v>
      </c>
      <c r="AN9" s="17">
        <v>3.2902870609621201E-2</v>
      </c>
      <c r="AO9" s="17"/>
      <c r="AP9" s="17">
        <v>6.9716318490775003E-2</v>
      </c>
      <c r="AQ9" s="17">
        <v>7.4038811969069099E-2</v>
      </c>
      <c r="AR9" s="17">
        <v>8.4938194213981896E-2</v>
      </c>
      <c r="AS9" s="17"/>
      <c r="AT9" s="17">
        <v>5.45250951191266E-2</v>
      </c>
      <c r="AU9" s="17">
        <v>5.4725461531128401E-2</v>
      </c>
      <c r="AV9" s="17">
        <v>0.115109722273092</v>
      </c>
      <c r="AW9" s="17">
        <v>6.6850589221722601E-2</v>
      </c>
      <c r="AX9" s="17">
        <v>6.42606360810411E-2</v>
      </c>
      <c r="AY9" s="17">
        <v>6.7759441423566796E-2</v>
      </c>
    </row>
    <row r="10" spans="2:51" x14ac:dyDescent="0.35">
      <c r="B10" s="18" t="s">
        <v>605</v>
      </c>
      <c r="C10" s="17">
        <v>0.21932354442011401</v>
      </c>
      <c r="D10" s="17">
        <v>0.21779578994481</v>
      </c>
      <c r="E10" s="17">
        <v>0.22090078768647201</v>
      </c>
      <c r="F10" s="17"/>
      <c r="G10" s="17">
        <v>0.14509574037628201</v>
      </c>
      <c r="H10" s="17">
        <v>0.160290124186976</v>
      </c>
      <c r="I10" s="17">
        <v>0.20224292383923001</v>
      </c>
      <c r="J10" s="17">
        <v>0.243270290442477</v>
      </c>
      <c r="K10" s="17">
        <v>0.23413342607922499</v>
      </c>
      <c r="L10" s="17">
        <v>0.300897742962424</v>
      </c>
      <c r="M10" s="17"/>
      <c r="N10" s="17">
        <v>0.229928436427289</v>
      </c>
      <c r="O10" s="17">
        <v>0.22050910728964301</v>
      </c>
      <c r="P10" s="17">
        <v>0.218964094663955</v>
      </c>
      <c r="Q10" s="17">
        <v>0.206792182673287</v>
      </c>
      <c r="R10" s="17"/>
      <c r="S10" s="17">
        <v>0.12782542012245501</v>
      </c>
      <c r="T10" s="17">
        <v>0.24344241516913201</v>
      </c>
      <c r="U10" s="17">
        <v>0.26280069691028901</v>
      </c>
      <c r="V10" s="17">
        <v>0.234785991500257</v>
      </c>
      <c r="W10" s="17">
        <v>0.261146340498628</v>
      </c>
      <c r="X10" s="17">
        <v>0.17658841006197001</v>
      </c>
      <c r="Y10" s="17">
        <v>0.23686181757733399</v>
      </c>
      <c r="Z10" s="17">
        <v>0.25018644225909697</v>
      </c>
      <c r="AA10" s="17">
        <v>0.21558973048035401</v>
      </c>
      <c r="AB10" s="17">
        <v>0.25010597610893598</v>
      </c>
      <c r="AC10" s="17">
        <v>0.26111514386146101</v>
      </c>
      <c r="AD10" s="17">
        <v>0.17440826499669601</v>
      </c>
      <c r="AE10" s="17"/>
      <c r="AF10" s="17">
        <v>0.25952614306574001</v>
      </c>
      <c r="AG10" s="17">
        <v>0.21746797743437299</v>
      </c>
      <c r="AH10" s="17">
        <v>0.17864897904534399</v>
      </c>
      <c r="AI10" s="17"/>
      <c r="AJ10" s="17">
        <v>0.27019546165230002</v>
      </c>
      <c r="AK10" s="17">
        <v>0.197513769848458</v>
      </c>
      <c r="AL10" s="17">
        <v>0.209723158190849</v>
      </c>
      <c r="AM10" s="17">
        <v>0.27990481377290399</v>
      </c>
      <c r="AN10" s="17">
        <v>0.173859509928184</v>
      </c>
      <c r="AO10" s="17"/>
      <c r="AP10" s="17">
        <v>0.26270382143945198</v>
      </c>
      <c r="AQ10" s="17">
        <v>0.19099155572913701</v>
      </c>
      <c r="AR10" s="17">
        <v>0.207066882338028</v>
      </c>
      <c r="AS10" s="17"/>
      <c r="AT10" s="17">
        <v>0.26042297215184002</v>
      </c>
      <c r="AU10" s="17">
        <v>0.24081612457933699</v>
      </c>
      <c r="AV10" s="17">
        <v>0.18034350104315799</v>
      </c>
      <c r="AW10" s="17">
        <v>0.19183840732934801</v>
      </c>
      <c r="AX10" s="17">
        <v>0.160592379894436</v>
      </c>
      <c r="AY10" s="17">
        <v>0.16143968613363999</v>
      </c>
    </row>
    <row r="11" spans="2:51" x14ac:dyDescent="0.35">
      <c r="B11" s="18" t="s">
        <v>72</v>
      </c>
      <c r="C11" s="19">
        <v>0.71860081551069599</v>
      </c>
      <c r="D11" s="19">
        <v>0.71361331693465702</v>
      </c>
      <c r="E11" s="19">
        <v>0.72412262427179197</v>
      </c>
      <c r="F11" s="19"/>
      <c r="G11" s="19">
        <v>0.73696245737334898</v>
      </c>
      <c r="H11" s="19">
        <v>0.74123790929368405</v>
      </c>
      <c r="I11" s="19">
        <v>0.73121861472361305</v>
      </c>
      <c r="J11" s="19">
        <v>0.70882195859833597</v>
      </c>
      <c r="K11" s="19">
        <v>0.73597695407721297</v>
      </c>
      <c r="L11" s="19">
        <v>0.67414108476489598</v>
      </c>
      <c r="M11" s="19"/>
      <c r="N11" s="19">
        <v>0.70329568267930997</v>
      </c>
      <c r="O11" s="19">
        <v>0.73335998530896596</v>
      </c>
      <c r="P11" s="19">
        <v>0.70298088372591006</v>
      </c>
      <c r="Q11" s="19">
        <v>0.73288319517262102</v>
      </c>
      <c r="R11" s="19"/>
      <c r="S11" s="19">
        <v>0.76676591909097502</v>
      </c>
      <c r="T11" s="19">
        <v>0.71556421382743995</v>
      </c>
      <c r="U11" s="19">
        <v>0.70054015093451705</v>
      </c>
      <c r="V11" s="19">
        <v>0.72643681314309705</v>
      </c>
      <c r="W11" s="19">
        <v>0.70975239637124499</v>
      </c>
      <c r="X11" s="19">
        <v>0.73504167583786595</v>
      </c>
      <c r="Y11" s="19">
        <v>0.72558381059808297</v>
      </c>
      <c r="Z11" s="19">
        <v>0.689037650303711</v>
      </c>
      <c r="AA11" s="19">
        <v>0.71736833861706895</v>
      </c>
      <c r="AB11" s="19">
        <v>0.66767434590844699</v>
      </c>
      <c r="AC11" s="19">
        <v>0.65035407211238805</v>
      </c>
      <c r="AD11" s="19">
        <v>0.79455553970581105</v>
      </c>
      <c r="AE11" s="19"/>
      <c r="AF11" s="19">
        <v>0.69261967570194305</v>
      </c>
      <c r="AG11" s="19">
        <v>0.70495173647454101</v>
      </c>
      <c r="AH11" s="19">
        <v>0.76797070991444505</v>
      </c>
      <c r="AI11" s="19"/>
      <c r="AJ11" s="19">
        <v>0.67974167744471503</v>
      </c>
      <c r="AK11" s="19">
        <v>0.70996538019065603</v>
      </c>
      <c r="AL11" s="19">
        <v>0.72052760337875299</v>
      </c>
      <c r="AM11" s="19">
        <v>0.66500713704887404</v>
      </c>
      <c r="AN11" s="19">
        <v>0.79323761946219395</v>
      </c>
      <c r="AO11" s="19"/>
      <c r="AP11" s="19">
        <v>0.66757986006977299</v>
      </c>
      <c r="AQ11" s="19">
        <v>0.73496963230179402</v>
      </c>
      <c r="AR11" s="19">
        <v>0.70799492344798998</v>
      </c>
      <c r="AS11" s="19"/>
      <c r="AT11" s="19">
        <v>0.68505193272903298</v>
      </c>
      <c r="AU11" s="19">
        <v>0.70445841388953401</v>
      </c>
      <c r="AV11" s="19">
        <v>0.70454677668374999</v>
      </c>
      <c r="AW11" s="19">
        <v>0.74131100344892897</v>
      </c>
      <c r="AX11" s="19">
        <v>0.77514698402452298</v>
      </c>
      <c r="AY11" s="19">
        <v>0.77080087244279305</v>
      </c>
    </row>
    <row r="12" spans="2:51" x14ac:dyDescent="0.35">
      <c r="B12" s="16"/>
    </row>
    <row r="13" spans="2:51" x14ac:dyDescent="0.35">
      <c r="B13" t="s">
        <v>77</v>
      </c>
    </row>
    <row r="14" spans="2:51" x14ac:dyDescent="0.35">
      <c r="B14" t="s">
        <v>78</v>
      </c>
    </row>
    <row r="16" spans="2:51" x14ac:dyDescent="0.35">
      <c r="B16"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400-000000000000}">
  <dimension ref="B2:AY22"/>
  <sheetViews>
    <sheetView showGridLines="0" workbookViewId="0">
      <pane xSplit="2" topLeftCell="C1" activePane="topRight" state="frozen"/>
      <selection activeCell="B19" sqref="B19"/>
      <selection pane="topRight" activeCell="H11" sqref="H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613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607</v>
      </c>
      <c r="C9" s="17">
        <v>0.45765421709869297</v>
      </c>
      <c r="D9" s="17">
        <v>0.47909560164902998</v>
      </c>
      <c r="E9" s="17">
        <v>0.43659262799446102</v>
      </c>
      <c r="F9" s="17"/>
      <c r="G9" s="17">
        <v>0.41070738382399502</v>
      </c>
      <c r="H9" s="17">
        <v>0.467985959460825</v>
      </c>
      <c r="I9" s="17">
        <v>0.47867756262446998</v>
      </c>
      <c r="J9" s="17">
        <v>0.42292536695971999</v>
      </c>
      <c r="K9" s="17">
        <v>0.47621187275210802</v>
      </c>
      <c r="L9" s="17">
        <v>0.47898589838774303</v>
      </c>
      <c r="M9" s="17"/>
      <c r="N9" s="17">
        <v>0.54046444917659897</v>
      </c>
      <c r="O9" s="17">
        <v>0.48807430574583599</v>
      </c>
      <c r="P9" s="17">
        <v>0.418396271246601</v>
      </c>
      <c r="Q9" s="17">
        <v>0.37257645960027003</v>
      </c>
      <c r="R9" s="17"/>
      <c r="S9" s="17">
        <v>0.43529525629834798</v>
      </c>
      <c r="T9" s="17">
        <v>0.43507017155375</v>
      </c>
      <c r="U9" s="17">
        <v>0.45521541067055299</v>
      </c>
      <c r="V9" s="17">
        <v>0.432189575640055</v>
      </c>
      <c r="W9" s="17">
        <v>0.50777667247406999</v>
      </c>
      <c r="X9" s="17">
        <v>0.44349107122860498</v>
      </c>
      <c r="Y9" s="17">
        <v>0.44860351966207301</v>
      </c>
      <c r="Z9" s="17">
        <v>0.42836261126866398</v>
      </c>
      <c r="AA9" s="17">
        <v>0.47327027655693599</v>
      </c>
      <c r="AB9" s="17">
        <v>0.50574362729650901</v>
      </c>
      <c r="AC9" s="17">
        <v>0.460460808463306</v>
      </c>
      <c r="AD9" s="17">
        <v>0.52500126466974895</v>
      </c>
      <c r="AE9" s="17"/>
      <c r="AF9" s="17">
        <v>0.41640633745734601</v>
      </c>
      <c r="AG9" s="17">
        <v>0.53606209432668295</v>
      </c>
      <c r="AH9" s="17">
        <v>0.38918412477967401</v>
      </c>
      <c r="AI9" s="17"/>
      <c r="AJ9" s="17">
        <v>0.45434899308799298</v>
      </c>
      <c r="AK9" s="17">
        <v>0.45104277184291802</v>
      </c>
      <c r="AL9" s="17">
        <v>0.57176967407530999</v>
      </c>
      <c r="AM9" s="17">
        <v>0.40087415328456399</v>
      </c>
      <c r="AN9" s="17">
        <v>0.41690089008405001</v>
      </c>
      <c r="AO9" s="17"/>
      <c r="AP9" s="17">
        <v>0.44291509538189699</v>
      </c>
      <c r="AQ9" s="17">
        <v>0.49007546458846901</v>
      </c>
      <c r="AR9" s="17">
        <v>0.51734093527023095</v>
      </c>
      <c r="AS9" s="17"/>
      <c r="AT9" s="17">
        <v>0.51513830955376205</v>
      </c>
      <c r="AU9" s="17">
        <v>0.51297526427426199</v>
      </c>
      <c r="AV9" s="17">
        <v>0.30362227620660298</v>
      </c>
      <c r="AW9" s="17">
        <v>0.312405579753121</v>
      </c>
      <c r="AX9" s="17">
        <v>0.42357733575704298</v>
      </c>
      <c r="AY9" s="17">
        <v>0.44494226176179102</v>
      </c>
    </row>
    <row r="10" spans="2:51" ht="58" x14ac:dyDescent="0.35">
      <c r="B10" s="18" t="s">
        <v>454</v>
      </c>
      <c r="C10" s="17">
        <v>0.344194787465813</v>
      </c>
      <c r="D10" s="17">
        <v>0.34823939028797701</v>
      </c>
      <c r="E10" s="17">
        <v>0.33954541868249899</v>
      </c>
      <c r="F10" s="17"/>
      <c r="G10" s="17">
        <v>0.35787058486331602</v>
      </c>
      <c r="H10" s="17">
        <v>0.338992101439265</v>
      </c>
      <c r="I10" s="17">
        <v>0.34014740219830197</v>
      </c>
      <c r="J10" s="17">
        <v>0.33701250354456402</v>
      </c>
      <c r="K10" s="17">
        <v>0.36028896707850799</v>
      </c>
      <c r="L10" s="17">
        <v>0.33768705039040497</v>
      </c>
      <c r="M10" s="17"/>
      <c r="N10" s="17">
        <v>0.39436368451585602</v>
      </c>
      <c r="O10" s="17">
        <v>0.36073510015299098</v>
      </c>
      <c r="P10" s="17">
        <v>0.32020146964099</v>
      </c>
      <c r="Q10" s="17">
        <v>0.29733310501427901</v>
      </c>
      <c r="R10" s="17"/>
      <c r="S10" s="17">
        <v>0.35026374597111798</v>
      </c>
      <c r="T10" s="17">
        <v>0.31315091598914802</v>
      </c>
      <c r="U10" s="17">
        <v>0.31093048814246699</v>
      </c>
      <c r="V10" s="17">
        <v>0.30571833614496802</v>
      </c>
      <c r="W10" s="17">
        <v>0.36379880505051898</v>
      </c>
      <c r="X10" s="17">
        <v>0.39324135056499299</v>
      </c>
      <c r="Y10" s="17">
        <v>0.34560401024992699</v>
      </c>
      <c r="Z10" s="17">
        <v>0.30666870926414902</v>
      </c>
      <c r="AA10" s="17">
        <v>0.36610585926565797</v>
      </c>
      <c r="AB10" s="17">
        <v>0.37187548904092099</v>
      </c>
      <c r="AC10" s="17">
        <v>0.316193168727047</v>
      </c>
      <c r="AD10" s="17">
        <v>0.390554589017237</v>
      </c>
      <c r="AE10" s="17"/>
      <c r="AF10" s="17">
        <v>0.308505005662494</v>
      </c>
      <c r="AG10" s="17">
        <v>0.38907003178487798</v>
      </c>
      <c r="AH10" s="17">
        <v>0.32375528580424001</v>
      </c>
      <c r="AI10" s="17"/>
      <c r="AJ10" s="17">
        <v>0.32575934908022403</v>
      </c>
      <c r="AK10" s="17">
        <v>0.38655442992434103</v>
      </c>
      <c r="AL10" s="17">
        <v>0.35138251005679499</v>
      </c>
      <c r="AM10" s="17">
        <v>0.33393226014163502</v>
      </c>
      <c r="AN10" s="17">
        <v>0.30700102623710102</v>
      </c>
      <c r="AO10" s="17"/>
      <c r="AP10" s="17">
        <v>0.34839802477623899</v>
      </c>
      <c r="AQ10" s="17">
        <v>0.37218843254206901</v>
      </c>
      <c r="AR10" s="17">
        <v>0.378420581660943</v>
      </c>
      <c r="AS10" s="17"/>
      <c r="AT10" s="17">
        <v>0.37712300661090298</v>
      </c>
      <c r="AU10" s="17">
        <v>0.35496800686869601</v>
      </c>
      <c r="AV10" s="17">
        <v>0.27220658365436801</v>
      </c>
      <c r="AW10" s="17">
        <v>0.268846247577185</v>
      </c>
      <c r="AX10" s="17">
        <v>0.33696483833964003</v>
      </c>
      <c r="AY10" s="17">
        <v>0.34867363834765303</v>
      </c>
    </row>
    <row r="11" spans="2:51" ht="29" x14ac:dyDescent="0.35">
      <c r="B11" s="18" t="s">
        <v>608</v>
      </c>
      <c r="C11" s="17">
        <v>0.31731856928489899</v>
      </c>
      <c r="D11" s="17">
        <v>0.34551394023804299</v>
      </c>
      <c r="E11" s="17">
        <v>0.290495167267042</v>
      </c>
      <c r="F11" s="17"/>
      <c r="G11" s="17">
        <v>0.34071531066564098</v>
      </c>
      <c r="H11" s="17">
        <v>0.40658841545066798</v>
      </c>
      <c r="I11" s="17">
        <v>0.361228898049134</v>
      </c>
      <c r="J11" s="17">
        <v>0.32019787103304898</v>
      </c>
      <c r="K11" s="17">
        <v>0.25649239469249002</v>
      </c>
      <c r="L11" s="17">
        <v>0.23219218124781499</v>
      </c>
      <c r="M11" s="17"/>
      <c r="N11" s="17">
        <v>0.37137013285244502</v>
      </c>
      <c r="O11" s="17">
        <v>0.35047117882038498</v>
      </c>
      <c r="P11" s="17">
        <v>0.29805038478685097</v>
      </c>
      <c r="Q11" s="17">
        <v>0.24030270951329399</v>
      </c>
      <c r="R11" s="17"/>
      <c r="S11" s="17">
        <v>0.322301240570325</v>
      </c>
      <c r="T11" s="17">
        <v>0.30084529121100201</v>
      </c>
      <c r="U11" s="17">
        <v>0.30159838888124302</v>
      </c>
      <c r="V11" s="17">
        <v>0.27011362164074099</v>
      </c>
      <c r="W11" s="17">
        <v>0.36816229029185499</v>
      </c>
      <c r="X11" s="17">
        <v>0.33739404225303299</v>
      </c>
      <c r="Y11" s="17">
        <v>0.27980200547225098</v>
      </c>
      <c r="Z11" s="17">
        <v>0.32477803155808299</v>
      </c>
      <c r="AA11" s="17">
        <v>0.32545289225936802</v>
      </c>
      <c r="AB11" s="17">
        <v>0.33432738014736402</v>
      </c>
      <c r="AC11" s="17">
        <v>0.34755844635583</v>
      </c>
      <c r="AD11" s="17">
        <v>0.32861336819949399</v>
      </c>
      <c r="AE11" s="17"/>
      <c r="AF11" s="17">
        <v>0.27025890408548198</v>
      </c>
      <c r="AG11" s="17">
        <v>0.35260178376866802</v>
      </c>
      <c r="AH11" s="17">
        <v>0.31703244500789501</v>
      </c>
      <c r="AI11" s="17"/>
      <c r="AJ11" s="17">
        <v>0.29376533754637602</v>
      </c>
      <c r="AK11" s="17">
        <v>0.345004949256488</v>
      </c>
      <c r="AL11" s="17">
        <v>0.33010214244191999</v>
      </c>
      <c r="AM11" s="17">
        <v>0.29486906466422302</v>
      </c>
      <c r="AN11" s="17">
        <v>0.30897617756045598</v>
      </c>
      <c r="AO11" s="17"/>
      <c r="AP11" s="17">
        <v>0.312593175101817</v>
      </c>
      <c r="AQ11" s="17">
        <v>0.35117619622575802</v>
      </c>
      <c r="AR11" s="17">
        <v>0.33119149495980998</v>
      </c>
      <c r="AS11" s="17"/>
      <c r="AT11" s="17">
        <v>0.26093937712765097</v>
      </c>
      <c r="AU11" s="17">
        <v>0.40430200599028598</v>
      </c>
      <c r="AV11" s="17">
        <v>0.29867455007579602</v>
      </c>
      <c r="AW11" s="17">
        <v>0.24658550880223301</v>
      </c>
      <c r="AX11" s="17">
        <v>0.35942415261118599</v>
      </c>
      <c r="AY11" s="17">
        <v>0.301789741668817</v>
      </c>
    </row>
    <row r="12" spans="2:51" ht="43.5" x14ac:dyDescent="0.35">
      <c r="B12" s="18" t="s">
        <v>609</v>
      </c>
      <c r="C12" s="17">
        <v>0.28670509729982302</v>
      </c>
      <c r="D12" s="17">
        <v>0.31589569190991401</v>
      </c>
      <c r="E12" s="17">
        <v>0.25868370371861799</v>
      </c>
      <c r="F12" s="17"/>
      <c r="G12" s="17">
        <v>0.30984400072162699</v>
      </c>
      <c r="H12" s="17">
        <v>0.32115423723088399</v>
      </c>
      <c r="I12" s="17">
        <v>0.31751848094256702</v>
      </c>
      <c r="J12" s="17">
        <v>0.27270928798531102</v>
      </c>
      <c r="K12" s="17">
        <v>0.26562435590755701</v>
      </c>
      <c r="L12" s="17">
        <v>0.24388594683855599</v>
      </c>
      <c r="M12" s="17"/>
      <c r="N12" s="17">
        <v>0.37727199152174601</v>
      </c>
      <c r="O12" s="17">
        <v>0.31177120162261002</v>
      </c>
      <c r="P12" s="17">
        <v>0.25046338750534902</v>
      </c>
      <c r="Q12" s="17">
        <v>0.19626149206103399</v>
      </c>
      <c r="R12" s="17"/>
      <c r="S12" s="17">
        <v>0.349138399359888</v>
      </c>
      <c r="T12" s="17">
        <v>0.26505745906334699</v>
      </c>
      <c r="U12" s="17">
        <v>0.27613236672526498</v>
      </c>
      <c r="V12" s="17">
        <v>0.29787561397818901</v>
      </c>
      <c r="W12" s="17">
        <v>0.273684603903736</v>
      </c>
      <c r="X12" s="17">
        <v>0.30853409882068999</v>
      </c>
      <c r="Y12" s="17">
        <v>0.25379840497892497</v>
      </c>
      <c r="Z12" s="17">
        <v>0.26174440514244501</v>
      </c>
      <c r="AA12" s="17">
        <v>0.26952944273638202</v>
      </c>
      <c r="AB12" s="17">
        <v>0.291939443273662</v>
      </c>
      <c r="AC12" s="17">
        <v>0.28065739889681302</v>
      </c>
      <c r="AD12" s="17">
        <v>0.22691970288320901</v>
      </c>
      <c r="AE12" s="17"/>
      <c r="AF12" s="17">
        <v>0.243840204144011</v>
      </c>
      <c r="AG12" s="17">
        <v>0.33744649302164298</v>
      </c>
      <c r="AH12" s="17">
        <v>0.252156659000282</v>
      </c>
      <c r="AI12" s="17"/>
      <c r="AJ12" s="17">
        <v>0.273047411560771</v>
      </c>
      <c r="AK12" s="17">
        <v>0.28934947164059699</v>
      </c>
      <c r="AL12" s="17">
        <v>0.380891006347163</v>
      </c>
      <c r="AM12" s="17">
        <v>0.24854917145944799</v>
      </c>
      <c r="AN12" s="17">
        <v>0.27881471347885201</v>
      </c>
      <c r="AO12" s="17"/>
      <c r="AP12" s="17">
        <v>0.276690412814251</v>
      </c>
      <c r="AQ12" s="17">
        <v>0.30065795569112203</v>
      </c>
      <c r="AR12" s="17">
        <v>0.36273156159740799</v>
      </c>
      <c r="AS12" s="17"/>
      <c r="AT12" s="17">
        <v>0.28900728105970602</v>
      </c>
      <c r="AU12" s="17">
        <v>0.34925333874575898</v>
      </c>
      <c r="AV12" s="17">
        <v>0.180123735676254</v>
      </c>
      <c r="AW12" s="17">
        <v>0.19964217966758799</v>
      </c>
      <c r="AX12" s="17">
        <v>0.29574230465510398</v>
      </c>
      <c r="AY12" s="17">
        <v>0.30540125947658597</v>
      </c>
    </row>
    <row r="13" spans="2:51" ht="29" x14ac:dyDescent="0.35">
      <c r="B13" s="18" t="s">
        <v>610</v>
      </c>
      <c r="C13" s="17">
        <v>0.22260866747648</v>
      </c>
      <c r="D13" s="17">
        <v>0.26551569657491098</v>
      </c>
      <c r="E13" s="17">
        <v>0.18028642318900401</v>
      </c>
      <c r="F13" s="17"/>
      <c r="G13" s="17">
        <v>0.22257777150932601</v>
      </c>
      <c r="H13" s="17">
        <v>0.22548811874118299</v>
      </c>
      <c r="I13" s="17">
        <v>0.182736581902465</v>
      </c>
      <c r="J13" s="17">
        <v>0.194683213980055</v>
      </c>
      <c r="K13" s="17">
        <v>0.23768361776206301</v>
      </c>
      <c r="L13" s="17">
        <v>0.265156230174801</v>
      </c>
      <c r="M13" s="17"/>
      <c r="N13" s="17">
        <v>0.28389481656631299</v>
      </c>
      <c r="O13" s="17">
        <v>0.23272501817972199</v>
      </c>
      <c r="P13" s="17">
        <v>0.21347764981370401</v>
      </c>
      <c r="Q13" s="17">
        <v>0.15348332845187901</v>
      </c>
      <c r="R13" s="17"/>
      <c r="S13" s="17">
        <v>0.23495077268734699</v>
      </c>
      <c r="T13" s="17">
        <v>0.23395799485005001</v>
      </c>
      <c r="U13" s="17">
        <v>0.259403607424465</v>
      </c>
      <c r="V13" s="17">
        <v>0.22072464317664101</v>
      </c>
      <c r="W13" s="17">
        <v>0.25451305692968601</v>
      </c>
      <c r="X13" s="17">
        <v>0.228809845352793</v>
      </c>
      <c r="Y13" s="17">
        <v>0.18640712269575099</v>
      </c>
      <c r="Z13" s="17">
        <v>0.205051251160417</v>
      </c>
      <c r="AA13" s="17">
        <v>0.185097640881</v>
      </c>
      <c r="AB13" s="17">
        <v>0.234667670676587</v>
      </c>
      <c r="AC13" s="17">
        <v>0.22924652103159501</v>
      </c>
      <c r="AD13" s="17">
        <v>0.14048453891091001</v>
      </c>
      <c r="AE13" s="17"/>
      <c r="AF13" s="17">
        <v>0.22591089777585399</v>
      </c>
      <c r="AG13" s="17">
        <v>0.25415796751205699</v>
      </c>
      <c r="AH13" s="17">
        <v>0.13814345823115801</v>
      </c>
      <c r="AI13" s="17"/>
      <c r="AJ13" s="17">
        <v>0.22925362688295001</v>
      </c>
      <c r="AK13" s="17">
        <v>0.22606349732431799</v>
      </c>
      <c r="AL13" s="17">
        <v>0.31165654125466902</v>
      </c>
      <c r="AM13" s="17">
        <v>0.19346873379240101</v>
      </c>
      <c r="AN13" s="17">
        <v>0.158248456957229</v>
      </c>
      <c r="AO13" s="17"/>
      <c r="AP13" s="17">
        <v>0.249271945629015</v>
      </c>
      <c r="AQ13" s="17">
        <v>0.22205962590518999</v>
      </c>
      <c r="AR13" s="17">
        <v>0.27326486578322701</v>
      </c>
      <c r="AS13" s="17"/>
      <c r="AT13" s="17">
        <v>0.26368637314798798</v>
      </c>
      <c r="AU13" s="17">
        <v>0.23183672835445299</v>
      </c>
      <c r="AV13" s="17">
        <v>0.1350929862262</v>
      </c>
      <c r="AW13" s="17">
        <v>0.12794378979281701</v>
      </c>
      <c r="AX13" s="17">
        <v>0.22057275477434901</v>
      </c>
      <c r="AY13" s="17">
        <v>0.20231065857752301</v>
      </c>
    </row>
    <row r="14" spans="2:51" ht="58" x14ac:dyDescent="0.35">
      <c r="B14" s="18" t="s">
        <v>611</v>
      </c>
      <c r="C14" s="17">
        <v>0.16627589570312801</v>
      </c>
      <c r="D14" s="17">
        <v>0.15310379787345901</v>
      </c>
      <c r="E14" s="17">
        <v>0.17939911934750999</v>
      </c>
      <c r="F14" s="17"/>
      <c r="G14" s="17">
        <v>6.6256885739544899E-2</v>
      </c>
      <c r="H14" s="17">
        <v>0.102559345804486</v>
      </c>
      <c r="I14" s="17">
        <v>0.13214870624146799</v>
      </c>
      <c r="J14" s="17">
        <v>0.19880350512964601</v>
      </c>
      <c r="K14" s="17">
        <v>0.17068211226881999</v>
      </c>
      <c r="L14" s="17">
        <v>0.28256910423973902</v>
      </c>
      <c r="M14" s="17"/>
      <c r="N14" s="17">
        <v>0.129134881027368</v>
      </c>
      <c r="O14" s="17">
        <v>0.142847444940119</v>
      </c>
      <c r="P14" s="17">
        <v>0.15570859374445101</v>
      </c>
      <c r="Q14" s="17">
        <v>0.23766145460966401</v>
      </c>
      <c r="R14" s="17"/>
      <c r="S14" s="17">
        <v>0.107732830229017</v>
      </c>
      <c r="T14" s="17">
        <v>0.18813717615256301</v>
      </c>
      <c r="U14" s="17">
        <v>0.217188367503547</v>
      </c>
      <c r="V14" s="17">
        <v>0.19418769885516701</v>
      </c>
      <c r="W14" s="17">
        <v>0.16099842206534001</v>
      </c>
      <c r="X14" s="17">
        <v>0.12495681927621199</v>
      </c>
      <c r="Y14" s="17">
        <v>0.20379771711601199</v>
      </c>
      <c r="Z14" s="17">
        <v>0.20026902763722801</v>
      </c>
      <c r="AA14" s="17">
        <v>0.13848500372655301</v>
      </c>
      <c r="AB14" s="17">
        <v>0.178864333967476</v>
      </c>
      <c r="AC14" s="17">
        <v>0.170571360938544</v>
      </c>
      <c r="AD14" s="17">
        <v>0.17359978399284501</v>
      </c>
      <c r="AE14" s="17"/>
      <c r="AF14" s="17">
        <v>0.23549162221132999</v>
      </c>
      <c r="AG14" s="17">
        <v>0.127828647585917</v>
      </c>
      <c r="AH14" s="17">
        <v>0.16344717739158501</v>
      </c>
      <c r="AI14" s="17"/>
      <c r="AJ14" s="17">
        <v>0.22125709173680899</v>
      </c>
      <c r="AK14" s="17">
        <v>0.119549754398387</v>
      </c>
      <c r="AL14" s="17">
        <v>0.113852257139479</v>
      </c>
      <c r="AM14" s="17">
        <v>0.28972142203965401</v>
      </c>
      <c r="AN14" s="17">
        <v>0.18444742563484601</v>
      </c>
      <c r="AO14" s="17"/>
      <c r="AP14" s="17">
        <v>0.198489348207321</v>
      </c>
      <c r="AQ14" s="17">
        <v>0.121432996722052</v>
      </c>
      <c r="AR14" s="17">
        <v>9.0663606283465106E-2</v>
      </c>
      <c r="AS14" s="17"/>
      <c r="AT14" s="17">
        <v>0.19260782307542901</v>
      </c>
      <c r="AU14" s="17">
        <v>0.111806696588895</v>
      </c>
      <c r="AV14" s="17">
        <v>0.22386364685381899</v>
      </c>
      <c r="AW14" s="17">
        <v>0.206886593153879</v>
      </c>
      <c r="AX14" s="17">
        <v>0.155087526843593</v>
      </c>
      <c r="AY14" s="17">
        <v>9.6969101916446199E-2</v>
      </c>
    </row>
    <row r="15" spans="2:51" ht="58" x14ac:dyDescent="0.35">
      <c r="B15" s="18" t="s">
        <v>612</v>
      </c>
      <c r="C15" s="17">
        <v>0.132823168427051</v>
      </c>
      <c r="D15" s="17">
        <v>0.14602506809778401</v>
      </c>
      <c r="E15" s="17">
        <v>0.119560805086661</v>
      </c>
      <c r="F15" s="17"/>
      <c r="G15" s="17">
        <v>0.167208509781723</v>
      </c>
      <c r="H15" s="17">
        <v>0.18026322655645199</v>
      </c>
      <c r="I15" s="17">
        <v>0.171574059646947</v>
      </c>
      <c r="J15" s="17">
        <v>0.136795281465594</v>
      </c>
      <c r="K15" s="17">
        <v>8.5514298867813907E-2</v>
      </c>
      <c r="L15" s="17">
        <v>6.8594669952655493E-2</v>
      </c>
      <c r="M15" s="17"/>
      <c r="N15" s="17">
        <v>0.179152409239932</v>
      </c>
      <c r="O15" s="17">
        <v>0.131772739590023</v>
      </c>
      <c r="P15" s="17">
        <v>0.130252634804262</v>
      </c>
      <c r="Q15" s="17">
        <v>8.6825505587374799E-2</v>
      </c>
      <c r="R15" s="17"/>
      <c r="S15" s="17">
        <v>0.18560118866197101</v>
      </c>
      <c r="T15" s="17">
        <v>0.156317049166149</v>
      </c>
      <c r="U15" s="17">
        <v>0.103573971631102</v>
      </c>
      <c r="V15" s="17">
        <v>9.8236630278939405E-2</v>
      </c>
      <c r="W15" s="17">
        <v>0.100957221176406</v>
      </c>
      <c r="X15" s="17">
        <v>0.161479063732445</v>
      </c>
      <c r="Y15" s="17">
        <v>0.111606685679566</v>
      </c>
      <c r="Z15" s="17">
        <v>0.105329077894493</v>
      </c>
      <c r="AA15" s="17">
        <v>0.110294319178896</v>
      </c>
      <c r="AB15" s="17">
        <v>0.115668439210456</v>
      </c>
      <c r="AC15" s="17">
        <v>0.13567632096044099</v>
      </c>
      <c r="AD15" s="17">
        <v>0.176858322241052</v>
      </c>
      <c r="AE15" s="17"/>
      <c r="AF15" s="17">
        <v>0.115715705363321</v>
      </c>
      <c r="AG15" s="17">
        <v>0.14140742777690399</v>
      </c>
      <c r="AH15" s="17">
        <v>0.131848280293973</v>
      </c>
      <c r="AI15" s="17"/>
      <c r="AJ15" s="17">
        <v>0.117091775666488</v>
      </c>
      <c r="AK15" s="17">
        <v>0.17337833831850699</v>
      </c>
      <c r="AL15" s="17">
        <v>0.15111239546385499</v>
      </c>
      <c r="AM15" s="17">
        <v>0.178789258194539</v>
      </c>
      <c r="AN15" s="17">
        <v>8.0614555318467396E-2</v>
      </c>
      <c r="AO15" s="17"/>
      <c r="AP15" s="17">
        <v>0.124129947984243</v>
      </c>
      <c r="AQ15" s="17">
        <v>0.142870691760494</v>
      </c>
      <c r="AR15" s="17">
        <v>0.195491916290185</v>
      </c>
      <c r="AS15" s="17"/>
      <c r="AT15" s="17">
        <v>0.117390339111584</v>
      </c>
      <c r="AU15" s="17">
        <v>0.17276729389593601</v>
      </c>
      <c r="AV15" s="17">
        <v>0.123520642277323</v>
      </c>
      <c r="AW15" s="17">
        <v>0.102367099647934</v>
      </c>
      <c r="AX15" s="17">
        <v>0.13108707120947999</v>
      </c>
      <c r="AY15" s="17">
        <v>0.12621058922291301</v>
      </c>
    </row>
    <row r="16" spans="2:51" x14ac:dyDescent="0.35">
      <c r="B16" s="18" t="s">
        <v>399</v>
      </c>
      <c r="C16" s="17">
        <v>0.10898490241690099</v>
      </c>
      <c r="D16" s="17">
        <v>8.0781513470114003E-2</v>
      </c>
      <c r="E16" s="17">
        <v>0.135658699509176</v>
      </c>
      <c r="F16" s="17"/>
      <c r="G16" s="17">
        <v>0.147576792946082</v>
      </c>
      <c r="H16" s="17">
        <v>9.8520606923947998E-2</v>
      </c>
      <c r="I16" s="17">
        <v>0.10100443219518</v>
      </c>
      <c r="J16" s="17">
        <v>0.12893340045763399</v>
      </c>
      <c r="K16" s="17">
        <v>0.13531763899753099</v>
      </c>
      <c r="L16" s="17">
        <v>6.4634489350015395E-2</v>
      </c>
      <c r="M16" s="17"/>
      <c r="N16" s="17">
        <v>5.8645738350098099E-2</v>
      </c>
      <c r="O16" s="17">
        <v>9.9848269199785497E-2</v>
      </c>
      <c r="P16" s="17">
        <v>0.135376173002</v>
      </c>
      <c r="Q16" s="17">
        <v>0.14902064514239699</v>
      </c>
      <c r="R16" s="17"/>
      <c r="S16" s="17">
        <v>0.12553382167952301</v>
      </c>
      <c r="T16" s="17">
        <v>0.12901724137545001</v>
      </c>
      <c r="U16" s="17">
        <v>9.0339468325062899E-2</v>
      </c>
      <c r="V16" s="17">
        <v>0.122966035129546</v>
      </c>
      <c r="W16" s="17">
        <v>8.5828701300307106E-2</v>
      </c>
      <c r="X16" s="17">
        <v>0.12845451799079499</v>
      </c>
      <c r="Y16" s="17">
        <v>9.0985122780446306E-2</v>
      </c>
      <c r="Z16" s="17">
        <v>0.110069631344844</v>
      </c>
      <c r="AA16" s="17">
        <v>0.10575124979794701</v>
      </c>
      <c r="AB16" s="17">
        <v>7.8707080422504294E-2</v>
      </c>
      <c r="AC16" s="17">
        <v>0.107787581036573</v>
      </c>
      <c r="AD16" s="17">
        <v>9.9539858870968806E-2</v>
      </c>
      <c r="AE16" s="17"/>
      <c r="AF16" s="17">
        <v>0.109074789097863</v>
      </c>
      <c r="AG16" s="17">
        <v>7.8752464468069799E-2</v>
      </c>
      <c r="AH16" s="17">
        <v>0.14755825585176</v>
      </c>
      <c r="AI16" s="17"/>
      <c r="AJ16" s="17">
        <v>8.8965685851566598E-2</v>
      </c>
      <c r="AK16" s="17">
        <v>0.102178694591536</v>
      </c>
      <c r="AL16" s="17">
        <v>7.0062103280769894E-2</v>
      </c>
      <c r="AM16" s="17">
        <v>0.116116885119426</v>
      </c>
      <c r="AN16" s="17">
        <v>0.166149070429984</v>
      </c>
      <c r="AO16" s="17"/>
      <c r="AP16" s="17">
        <v>7.4062363871520098E-2</v>
      </c>
      <c r="AQ16" s="17">
        <v>0.10103994160496201</v>
      </c>
      <c r="AR16" s="17">
        <v>7.0130984817013506E-2</v>
      </c>
      <c r="AS16" s="17"/>
      <c r="AT16" s="17">
        <v>7.7635053977635995E-2</v>
      </c>
      <c r="AU16" s="17">
        <v>9.3075811632352901E-2</v>
      </c>
      <c r="AV16" s="17">
        <v>0.118912550373956</v>
      </c>
      <c r="AW16" s="17">
        <v>0.22900795613990699</v>
      </c>
      <c r="AX16" s="17">
        <v>0.109804637821074</v>
      </c>
      <c r="AY16" s="17">
        <v>0.163607333616514</v>
      </c>
    </row>
    <row r="17" spans="2:51" x14ac:dyDescent="0.35">
      <c r="B17" s="18" t="s">
        <v>188</v>
      </c>
      <c r="C17" s="19">
        <v>1.01969277233953E-2</v>
      </c>
      <c r="D17" s="19">
        <v>1.06596516432674E-2</v>
      </c>
      <c r="E17" s="19">
        <v>9.7956379011562393E-3</v>
      </c>
      <c r="F17" s="19"/>
      <c r="G17" s="19">
        <v>3.9871940251183296E-3</v>
      </c>
      <c r="H17" s="19">
        <v>7.7891912279611803E-3</v>
      </c>
      <c r="I17" s="19">
        <v>7.3518885469250799E-3</v>
      </c>
      <c r="J17" s="19">
        <v>8.3094045517991301E-3</v>
      </c>
      <c r="K17" s="19">
        <v>1.51293085184143E-2</v>
      </c>
      <c r="L17" s="19">
        <v>1.6795569428499201E-2</v>
      </c>
      <c r="M17" s="19"/>
      <c r="N17" s="19">
        <v>6.78531609714137E-3</v>
      </c>
      <c r="O17" s="19">
        <v>8.1697197297053697E-3</v>
      </c>
      <c r="P17" s="19">
        <v>1.80797149423974E-2</v>
      </c>
      <c r="Q17" s="19">
        <v>9.1900111789517593E-3</v>
      </c>
      <c r="R17" s="19"/>
      <c r="S17" s="19">
        <v>7.2243212403479999E-3</v>
      </c>
      <c r="T17" s="19">
        <v>1.0427084277359101E-2</v>
      </c>
      <c r="U17" s="19">
        <v>9.5058743402560101E-3</v>
      </c>
      <c r="V17" s="19">
        <v>9.6285055861370407E-3</v>
      </c>
      <c r="W17" s="19">
        <v>6.6263527440318798E-3</v>
      </c>
      <c r="X17" s="19">
        <v>1.13934462699111E-2</v>
      </c>
      <c r="Y17" s="19">
        <v>1.1364150214465201E-2</v>
      </c>
      <c r="Z17" s="19">
        <v>1.64984152212693E-2</v>
      </c>
      <c r="AA17" s="19">
        <v>1.2800024786114399E-2</v>
      </c>
      <c r="AB17" s="19">
        <v>5.8837034712495703E-3</v>
      </c>
      <c r="AC17" s="19">
        <v>1.25145126661656E-2</v>
      </c>
      <c r="AD17" s="19">
        <v>1.9402549040327201E-2</v>
      </c>
      <c r="AE17" s="19"/>
      <c r="AF17" s="19">
        <v>1.38042183148188E-2</v>
      </c>
      <c r="AG17" s="19">
        <v>8.9900073144719705E-3</v>
      </c>
      <c r="AH17" s="19">
        <v>9.8295041402144592E-3</v>
      </c>
      <c r="AI17" s="19"/>
      <c r="AJ17" s="19">
        <v>9.9407133899915099E-3</v>
      </c>
      <c r="AK17" s="19">
        <v>7.5303409346619598E-3</v>
      </c>
      <c r="AL17" s="19">
        <v>1.3118742144703099E-2</v>
      </c>
      <c r="AM17" s="19">
        <v>0</v>
      </c>
      <c r="AN17" s="19">
        <v>8.1524697922829709E-3</v>
      </c>
      <c r="AO17" s="19"/>
      <c r="AP17" s="19">
        <v>4.7998816116365502E-3</v>
      </c>
      <c r="AQ17" s="19">
        <v>4.4949046175506904E-3</v>
      </c>
      <c r="AR17" s="19">
        <v>1.00193246218992E-2</v>
      </c>
      <c r="AS17" s="19"/>
      <c r="AT17" s="19">
        <v>1.04097295778358E-2</v>
      </c>
      <c r="AU17" s="19">
        <v>5.0270862600630102E-3</v>
      </c>
      <c r="AV17" s="19">
        <v>1.1992550995207201E-2</v>
      </c>
      <c r="AW17" s="19">
        <v>2.5967199400750499E-2</v>
      </c>
      <c r="AX17" s="19">
        <v>6.9058377107919702E-3</v>
      </c>
      <c r="AY17" s="19">
        <v>2.0090389804971399E-2</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500-000000000000}">
  <dimension ref="B2:AY23"/>
  <sheetViews>
    <sheetView showGridLines="0" workbookViewId="0">
      <pane xSplit="2" topLeftCell="C1" activePane="topRight" state="frozen"/>
      <selection activeCell="B19" sqref="B19"/>
      <selection pane="topRight" activeCell="P15" sqref="P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616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2004</v>
      </c>
      <c r="D7" s="10">
        <v>948</v>
      </c>
      <c r="E7" s="10">
        <v>1050</v>
      </c>
      <c r="F7" s="10"/>
      <c r="G7" s="10">
        <v>267</v>
      </c>
      <c r="H7" s="10">
        <v>285</v>
      </c>
      <c r="I7" s="10">
        <v>332</v>
      </c>
      <c r="J7" s="10">
        <v>378</v>
      </c>
      <c r="K7" s="10">
        <v>307</v>
      </c>
      <c r="L7" s="10">
        <v>435</v>
      </c>
      <c r="M7" s="10"/>
      <c r="N7" s="10">
        <v>502</v>
      </c>
      <c r="O7" s="10">
        <v>548</v>
      </c>
      <c r="P7" s="10">
        <v>440</v>
      </c>
      <c r="Q7" s="10">
        <v>509</v>
      </c>
      <c r="R7" s="10"/>
      <c r="S7" s="10">
        <v>279</v>
      </c>
      <c r="T7" s="10">
        <v>275</v>
      </c>
      <c r="U7" s="10">
        <v>151</v>
      </c>
      <c r="V7" s="10">
        <v>201</v>
      </c>
      <c r="W7" s="10">
        <v>154</v>
      </c>
      <c r="X7" s="10">
        <v>184</v>
      </c>
      <c r="Y7" s="10">
        <v>176</v>
      </c>
      <c r="Z7" s="10">
        <v>76</v>
      </c>
      <c r="AA7" s="10">
        <v>216</v>
      </c>
      <c r="AB7" s="10">
        <v>145</v>
      </c>
      <c r="AC7" s="10">
        <v>95</v>
      </c>
      <c r="AD7" s="10">
        <v>52</v>
      </c>
      <c r="AE7" s="10"/>
      <c r="AF7" s="10">
        <v>751</v>
      </c>
      <c r="AG7" s="10">
        <v>778</v>
      </c>
      <c r="AH7" s="10">
        <v>288</v>
      </c>
      <c r="AI7" s="10"/>
      <c r="AJ7" s="10">
        <v>705</v>
      </c>
      <c r="AK7" s="10">
        <v>560</v>
      </c>
      <c r="AL7" s="10">
        <v>147</v>
      </c>
      <c r="AM7" s="10">
        <v>27</v>
      </c>
      <c r="AN7" s="10">
        <v>261</v>
      </c>
      <c r="AO7" s="10"/>
      <c r="AP7" s="10">
        <v>408</v>
      </c>
      <c r="AQ7" s="10">
        <v>690</v>
      </c>
      <c r="AR7" s="10">
        <v>146</v>
      </c>
      <c r="AS7" s="10"/>
      <c r="AT7" s="10">
        <v>745</v>
      </c>
      <c r="AU7" s="10">
        <v>458</v>
      </c>
      <c r="AV7" s="10">
        <v>151</v>
      </c>
      <c r="AW7" s="10">
        <v>180</v>
      </c>
      <c r="AX7" s="10">
        <v>387</v>
      </c>
      <c r="AY7" s="10">
        <v>65</v>
      </c>
    </row>
    <row r="8" spans="2:51" ht="30" customHeight="1" x14ac:dyDescent="0.35">
      <c r="B8" s="11" t="s">
        <v>19</v>
      </c>
      <c r="C8" s="11">
        <v>2006</v>
      </c>
      <c r="D8" s="11">
        <v>984</v>
      </c>
      <c r="E8" s="11">
        <v>1015</v>
      </c>
      <c r="F8" s="11"/>
      <c r="G8" s="11">
        <v>272</v>
      </c>
      <c r="H8" s="11">
        <v>337</v>
      </c>
      <c r="I8" s="11">
        <v>338</v>
      </c>
      <c r="J8" s="11">
        <v>358</v>
      </c>
      <c r="K8" s="11">
        <v>286</v>
      </c>
      <c r="L8" s="11">
        <v>414</v>
      </c>
      <c r="M8" s="11"/>
      <c r="N8" s="11">
        <v>542</v>
      </c>
      <c r="O8" s="11">
        <v>533</v>
      </c>
      <c r="P8" s="11">
        <v>429</v>
      </c>
      <c r="Q8" s="11">
        <v>497</v>
      </c>
      <c r="R8" s="11"/>
      <c r="S8" s="11">
        <v>284</v>
      </c>
      <c r="T8" s="11">
        <v>266</v>
      </c>
      <c r="U8" s="11">
        <v>149</v>
      </c>
      <c r="V8" s="11">
        <v>189</v>
      </c>
      <c r="W8" s="11">
        <v>148</v>
      </c>
      <c r="X8" s="11">
        <v>189</v>
      </c>
      <c r="Y8" s="11">
        <v>167</v>
      </c>
      <c r="Z8" s="11">
        <v>70</v>
      </c>
      <c r="AA8" s="11">
        <v>209</v>
      </c>
      <c r="AB8" s="11">
        <v>168</v>
      </c>
      <c r="AC8" s="11">
        <v>99</v>
      </c>
      <c r="AD8" s="11">
        <v>67</v>
      </c>
      <c r="AE8" s="11"/>
      <c r="AF8" s="11">
        <v>727</v>
      </c>
      <c r="AG8" s="11">
        <v>797</v>
      </c>
      <c r="AH8" s="11">
        <v>291</v>
      </c>
      <c r="AI8" s="11"/>
      <c r="AJ8" s="11">
        <v>688</v>
      </c>
      <c r="AK8" s="11">
        <v>567</v>
      </c>
      <c r="AL8" s="11">
        <v>146</v>
      </c>
      <c r="AM8" s="11">
        <v>27</v>
      </c>
      <c r="AN8" s="11">
        <v>262</v>
      </c>
      <c r="AO8" s="11"/>
      <c r="AP8" s="11">
        <v>404</v>
      </c>
      <c r="AQ8" s="11">
        <v>694</v>
      </c>
      <c r="AR8" s="11">
        <v>146</v>
      </c>
      <c r="AS8" s="11"/>
      <c r="AT8" s="11">
        <v>723</v>
      </c>
      <c r="AU8" s="11">
        <v>471</v>
      </c>
      <c r="AV8" s="11">
        <v>153</v>
      </c>
      <c r="AW8" s="11">
        <v>176</v>
      </c>
      <c r="AX8" s="11">
        <v>395</v>
      </c>
      <c r="AY8" s="11">
        <v>69</v>
      </c>
    </row>
    <row r="9" spans="2:51" x14ac:dyDescent="0.35">
      <c r="B9" s="18" t="s">
        <v>382</v>
      </c>
      <c r="C9" s="17">
        <v>5.8944270254326102E-2</v>
      </c>
      <c r="D9" s="17">
        <v>7.9439952611779496E-2</v>
      </c>
      <c r="E9" s="17">
        <v>3.9425870329142597E-2</v>
      </c>
      <c r="F9" s="17"/>
      <c r="G9" s="17">
        <v>8.2536162688761794E-2</v>
      </c>
      <c r="H9" s="17">
        <v>0.119733346594204</v>
      </c>
      <c r="I9" s="17">
        <v>7.6616727575132798E-2</v>
      </c>
      <c r="J9" s="17">
        <v>4.2182884594378398E-2</v>
      </c>
      <c r="K9" s="17">
        <v>2.7518171714326901E-2</v>
      </c>
      <c r="L9" s="17">
        <v>1.5835747425591701E-2</v>
      </c>
      <c r="M9" s="17"/>
      <c r="N9" s="17">
        <v>7.8724180892192297E-2</v>
      </c>
      <c r="O9" s="17">
        <v>5.0955309772304003E-2</v>
      </c>
      <c r="P9" s="17">
        <v>4.8885280917308503E-2</v>
      </c>
      <c r="Q9" s="17">
        <v>5.3343510996263201E-2</v>
      </c>
      <c r="R9" s="17"/>
      <c r="S9" s="17">
        <v>9.0095619931907497E-2</v>
      </c>
      <c r="T9" s="17">
        <v>4.5921634513805397E-2</v>
      </c>
      <c r="U9" s="17">
        <v>6.4653898697993401E-2</v>
      </c>
      <c r="V9" s="17">
        <v>7.1825122930871205E-2</v>
      </c>
      <c r="W9" s="17">
        <v>2.89140718335942E-2</v>
      </c>
      <c r="X9" s="17">
        <v>5.8762159901203703E-2</v>
      </c>
      <c r="Y9" s="17">
        <v>2.24836087476274E-2</v>
      </c>
      <c r="Z9" s="17">
        <v>8.72233057993273E-2</v>
      </c>
      <c r="AA9" s="17">
        <v>6.2804954918441597E-2</v>
      </c>
      <c r="AB9" s="17">
        <v>4.4075378263116E-2</v>
      </c>
      <c r="AC9" s="17">
        <v>3.69247091538705E-2</v>
      </c>
      <c r="AD9" s="17">
        <v>0.11549819512269301</v>
      </c>
      <c r="AE9" s="17"/>
      <c r="AF9" s="17">
        <v>4.1423098732356001E-2</v>
      </c>
      <c r="AG9" s="17">
        <v>7.6442427203190499E-2</v>
      </c>
      <c r="AH9" s="17">
        <v>6.0013295275628799E-2</v>
      </c>
      <c r="AI9" s="17"/>
      <c r="AJ9" s="17">
        <v>3.72752051558016E-2</v>
      </c>
      <c r="AK9" s="17">
        <v>0.101565582676067</v>
      </c>
      <c r="AL9" s="17">
        <v>2.3613878999445399E-2</v>
      </c>
      <c r="AM9" s="17">
        <v>5.27090568433271E-2</v>
      </c>
      <c r="AN9" s="17">
        <v>5.3063169340457697E-2</v>
      </c>
      <c r="AO9" s="17"/>
      <c r="AP9" s="17">
        <v>5.4738531987009301E-2</v>
      </c>
      <c r="AQ9" s="17">
        <v>8.5693333119406204E-2</v>
      </c>
      <c r="AR9" s="17">
        <v>5.2943342178336399E-2</v>
      </c>
      <c r="AS9" s="17"/>
      <c r="AT9" s="17">
        <v>4.9152757054077102E-2</v>
      </c>
      <c r="AU9" s="17">
        <v>6.9537727167388194E-2</v>
      </c>
      <c r="AV9" s="17">
        <v>5.6884534709504497E-2</v>
      </c>
      <c r="AW9" s="17">
        <v>4.4442391473921497E-2</v>
      </c>
      <c r="AX9" s="17">
        <v>7.3164173138444699E-2</v>
      </c>
      <c r="AY9" s="17">
        <v>5.1016504432987102E-2</v>
      </c>
    </row>
    <row r="10" spans="2:51" x14ac:dyDescent="0.35">
      <c r="B10" s="18" t="s">
        <v>383</v>
      </c>
      <c r="C10" s="17">
        <v>0.18176474038236101</v>
      </c>
      <c r="D10" s="17">
        <v>0.203915583827431</v>
      </c>
      <c r="E10" s="17">
        <v>0.159537016834714</v>
      </c>
      <c r="F10" s="17"/>
      <c r="G10" s="17">
        <v>0.28675602360495001</v>
      </c>
      <c r="H10" s="17">
        <v>0.281937593389472</v>
      </c>
      <c r="I10" s="17">
        <v>0.25093514333641798</v>
      </c>
      <c r="J10" s="17">
        <v>0.17229817004904299</v>
      </c>
      <c r="K10" s="17">
        <v>6.7884052444978901E-2</v>
      </c>
      <c r="L10" s="17">
        <v>6.1812585606130697E-2</v>
      </c>
      <c r="M10" s="17"/>
      <c r="N10" s="17">
        <v>0.201861041756903</v>
      </c>
      <c r="O10" s="17">
        <v>0.21015357375336099</v>
      </c>
      <c r="P10" s="17">
        <v>0.15986662514279601</v>
      </c>
      <c r="Q10" s="17">
        <v>0.14818679435363699</v>
      </c>
      <c r="R10" s="17"/>
      <c r="S10" s="17">
        <v>0.19468492490976799</v>
      </c>
      <c r="T10" s="17">
        <v>0.199625927625704</v>
      </c>
      <c r="U10" s="17">
        <v>0.122601295632963</v>
      </c>
      <c r="V10" s="17">
        <v>0.170662163413804</v>
      </c>
      <c r="W10" s="17">
        <v>0.20995315356132599</v>
      </c>
      <c r="X10" s="17">
        <v>0.24857462159612201</v>
      </c>
      <c r="Y10" s="17">
        <v>0.12356246567045</v>
      </c>
      <c r="Z10" s="17">
        <v>0.15992727677789501</v>
      </c>
      <c r="AA10" s="17">
        <v>0.20157072373676099</v>
      </c>
      <c r="AB10" s="17">
        <v>0.13094492219161599</v>
      </c>
      <c r="AC10" s="17">
        <v>0.21109978233684701</v>
      </c>
      <c r="AD10" s="17">
        <v>0.15794968622679401</v>
      </c>
      <c r="AE10" s="17"/>
      <c r="AF10" s="17">
        <v>0.141862727378056</v>
      </c>
      <c r="AG10" s="17">
        <v>0.184184537481861</v>
      </c>
      <c r="AH10" s="17">
        <v>0.19010452417502699</v>
      </c>
      <c r="AI10" s="17"/>
      <c r="AJ10" s="17">
        <v>0.166060861608293</v>
      </c>
      <c r="AK10" s="17">
        <v>0.20750009446112999</v>
      </c>
      <c r="AL10" s="17">
        <v>0.154189501324589</v>
      </c>
      <c r="AM10" s="17">
        <v>8.3808474145995293E-2</v>
      </c>
      <c r="AN10" s="17">
        <v>0.17733338627933001</v>
      </c>
      <c r="AO10" s="17"/>
      <c r="AP10" s="17">
        <v>0.20442159027503201</v>
      </c>
      <c r="AQ10" s="17">
        <v>0.22963733606338599</v>
      </c>
      <c r="AR10" s="17">
        <v>0.167350122484757</v>
      </c>
      <c r="AS10" s="17"/>
      <c r="AT10" s="17">
        <v>0.114318276590612</v>
      </c>
      <c r="AU10" s="17">
        <v>0.23722832982639599</v>
      </c>
      <c r="AV10" s="17">
        <v>0.15049429063316899</v>
      </c>
      <c r="AW10" s="17">
        <v>0.15461543477595199</v>
      </c>
      <c r="AX10" s="17">
        <v>0.25240197327842301</v>
      </c>
      <c r="AY10" s="17">
        <v>0.25035349527614498</v>
      </c>
    </row>
    <row r="11" spans="2:51" x14ac:dyDescent="0.35">
      <c r="B11" s="18" t="s">
        <v>614</v>
      </c>
      <c r="C11" s="17">
        <v>0.204931832024913</v>
      </c>
      <c r="D11" s="17">
        <v>0.20972846932570799</v>
      </c>
      <c r="E11" s="17">
        <v>0.200320927193985</v>
      </c>
      <c r="F11" s="17"/>
      <c r="G11" s="17">
        <v>0.26630993823979499</v>
      </c>
      <c r="H11" s="17">
        <v>0.206758322884986</v>
      </c>
      <c r="I11" s="17">
        <v>0.21640781094030101</v>
      </c>
      <c r="J11" s="17">
        <v>0.194668427848876</v>
      </c>
      <c r="K11" s="17">
        <v>0.17800931347988899</v>
      </c>
      <c r="L11" s="17">
        <v>0.18126253205911699</v>
      </c>
      <c r="M11" s="17"/>
      <c r="N11" s="17">
        <v>0.201829667248973</v>
      </c>
      <c r="O11" s="17">
        <v>0.211258184542223</v>
      </c>
      <c r="P11" s="17">
        <v>0.203542678585444</v>
      </c>
      <c r="Q11" s="17">
        <v>0.20256880138288699</v>
      </c>
      <c r="R11" s="17"/>
      <c r="S11" s="17">
        <v>0.18542747147156899</v>
      </c>
      <c r="T11" s="17">
        <v>0.14588359459813899</v>
      </c>
      <c r="U11" s="17">
        <v>0.21685840498571299</v>
      </c>
      <c r="V11" s="17">
        <v>0.20280031384720901</v>
      </c>
      <c r="W11" s="17">
        <v>0.177081094685691</v>
      </c>
      <c r="X11" s="17">
        <v>0.24617397572861099</v>
      </c>
      <c r="Y11" s="17">
        <v>0.266282553325289</v>
      </c>
      <c r="Z11" s="17">
        <v>0.147759825982374</v>
      </c>
      <c r="AA11" s="17">
        <v>0.22990255033805901</v>
      </c>
      <c r="AB11" s="17">
        <v>0.23193995239121001</v>
      </c>
      <c r="AC11" s="17">
        <v>0.201527317594483</v>
      </c>
      <c r="AD11" s="17">
        <v>0.213254277682219</v>
      </c>
      <c r="AE11" s="17"/>
      <c r="AF11" s="17">
        <v>0.17774115892530401</v>
      </c>
      <c r="AG11" s="17">
        <v>0.206315748972482</v>
      </c>
      <c r="AH11" s="17">
        <v>0.241061851024505</v>
      </c>
      <c r="AI11" s="17"/>
      <c r="AJ11" s="17">
        <v>0.171384709036734</v>
      </c>
      <c r="AK11" s="17">
        <v>0.233664988471699</v>
      </c>
      <c r="AL11" s="17">
        <v>0.20340189224049901</v>
      </c>
      <c r="AM11" s="17">
        <v>0.16562185721308401</v>
      </c>
      <c r="AN11" s="17">
        <v>0.23107528105379899</v>
      </c>
      <c r="AO11" s="17"/>
      <c r="AP11" s="17">
        <v>0.171298953977228</v>
      </c>
      <c r="AQ11" s="17">
        <v>0.22521648782685799</v>
      </c>
      <c r="AR11" s="17">
        <v>0.23711380901769</v>
      </c>
      <c r="AS11" s="17"/>
      <c r="AT11" s="17">
        <v>0.18916914207575</v>
      </c>
      <c r="AU11" s="17">
        <v>0.21372154846534899</v>
      </c>
      <c r="AV11" s="17">
        <v>0.233622866818639</v>
      </c>
      <c r="AW11" s="17">
        <v>0.193684261844488</v>
      </c>
      <c r="AX11" s="17">
        <v>0.22210751483352401</v>
      </c>
      <c r="AY11" s="17">
        <v>0.14874301206808699</v>
      </c>
    </row>
    <row r="12" spans="2:51" x14ac:dyDescent="0.35">
      <c r="B12" s="18" t="s">
        <v>385</v>
      </c>
      <c r="C12" s="17">
        <v>0.121667089046347</v>
      </c>
      <c r="D12" s="17">
        <v>0.11595042253011301</v>
      </c>
      <c r="E12" s="17">
        <v>0.12692270659441399</v>
      </c>
      <c r="F12" s="17"/>
      <c r="G12" s="17">
        <v>0.135820128525517</v>
      </c>
      <c r="H12" s="17">
        <v>0.13971989323050599</v>
      </c>
      <c r="I12" s="17">
        <v>0.113317264009952</v>
      </c>
      <c r="J12" s="17">
        <v>0.116752097561517</v>
      </c>
      <c r="K12" s="17">
        <v>0.131479038922725</v>
      </c>
      <c r="L12" s="17">
        <v>0.101994256550926</v>
      </c>
      <c r="M12" s="17"/>
      <c r="N12" s="17">
        <v>0.117248972848815</v>
      </c>
      <c r="O12" s="17">
        <v>0.147209369302511</v>
      </c>
      <c r="P12" s="17">
        <v>0.124802496922666</v>
      </c>
      <c r="Q12" s="17">
        <v>9.7614433727141806E-2</v>
      </c>
      <c r="R12" s="17"/>
      <c r="S12" s="17">
        <v>0.122310043549253</v>
      </c>
      <c r="T12" s="17">
        <v>0.127394120746951</v>
      </c>
      <c r="U12" s="17">
        <v>0.120968761496013</v>
      </c>
      <c r="V12" s="17">
        <v>7.3979856778631406E-2</v>
      </c>
      <c r="W12" s="17">
        <v>0.18884933837793899</v>
      </c>
      <c r="X12" s="17">
        <v>9.4730239889154605E-2</v>
      </c>
      <c r="Y12" s="17">
        <v>0.124488488529185</v>
      </c>
      <c r="Z12" s="17">
        <v>0.122579371506309</v>
      </c>
      <c r="AA12" s="17">
        <v>0.130713102518484</v>
      </c>
      <c r="AB12" s="17">
        <v>0.147167875988268</v>
      </c>
      <c r="AC12" s="17">
        <v>4.95933391541633E-2</v>
      </c>
      <c r="AD12" s="17">
        <v>0.16607853561003699</v>
      </c>
      <c r="AE12" s="17"/>
      <c r="AF12" s="17">
        <v>0.11342842192641001</v>
      </c>
      <c r="AG12" s="17">
        <v>0.127471133945424</v>
      </c>
      <c r="AH12" s="17">
        <v>0.12128845289731</v>
      </c>
      <c r="AI12" s="17"/>
      <c r="AJ12" s="17">
        <v>0.12245656744420901</v>
      </c>
      <c r="AK12" s="17">
        <v>0.109949751953135</v>
      </c>
      <c r="AL12" s="17">
        <v>0.16734386267165599</v>
      </c>
      <c r="AM12" s="17">
        <v>0.17233211283870301</v>
      </c>
      <c r="AN12" s="17">
        <v>9.6975652779532906E-2</v>
      </c>
      <c r="AO12" s="17"/>
      <c r="AP12" s="17">
        <v>0.11727681504373599</v>
      </c>
      <c r="AQ12" s="17">
        <v>0.11786773068115899</v>
      </c>
      <c r="AR12" s="17">
        <v>0.15691465011887201</v>
      </c>
      <c r="AS12" s="17"/>
      <c r="AT12" s="17">
        <v>0.129220390752602</v>
      </c>
      <c r="AU12" s="17">
        <v>0.13045152337572499</v>
      </c>
      <c r="AV12" s="17">
        <v>8.5594036216954703E-2</v>
      </c>
      <c r="AW12" s="17">
        <v>0.111100416337508</v>
      </c>
      <c r="AX12" s="17">
        <v>0.107852277655041</v>
      </c>
      <c r="AY12" s="17">
        <v>0.14544880980793901</v>
      </c>
    </row>
    <row r="13" spans="2:51" x14ac:dyDescent="0.35">
      <c r="B13" s="18" t="s">
        <v>386</v>
      </c>
      <c r="C13" s="17">
        <v>0.24551397972404199</v>
      </c>
      <c r="D13" s="17">
        <v>0.24651598808347999</v>
      </c>
      <c r="E13" s="17">
        <v>0.245120719286263</v>
      </c>
      <c r="F13" s="17"/>
      <c r="G13" s="17">
        <v>7.08303946779099E-2</v>
      </c>
      <c r="H13" s="17">
        <v>0.11896287512984299</v>
      </c>
      <c r="I13" s="17">
        <v>0.19150240047640801</v>
      </c>
      <c r="J13" s="17">
        <v>0.28751090661523099</v>
      </c>
      <c r="K13" s="17">
        <v>0.378595593799403</v>
      </c>
      <c r="L13" s="17">
        <v>0.37886541799097001</v>
      </c>
      <c r="M13" s="17"/>
      <c r="N13" s="17">
        <v>0.26076772906331203</v>
      </c>
      <c r="O13" s="17">
        <v>0.22577050082802499</v>
      </c>
      <c r="P13" s="17">
        <v>0.249308105383027</v>
      </c>
      <c r="Q13" s="17">
        <v>0.249283391920988</v>
      </c>
      <c r="R13" s="17"/>
      <c r="S13" s="17">
        <v>0.19992379128089</v>
      </c>
      <c r="T13" s="17">
        <v>0.27254615743139599</v>
      </c>
      <c r="U13" s="17">
        <v>0.27800588303017498</v>
      </c>
      <c r="V13" s="17">
        <v>0.26961544409953397</v>
      </c>
      <c r="W13" s="17">
        <v>0.20104044735061899</v>
      </c>
      <c r="X13" s="17">
        <v>0.23341560075196999</v>
      </c>
      <c r="Y13" s="17">
        <v>0.244795735272822</v>
      </c>
      <c r="Z13" s="17">
        <v>0.30713341254264498</v>
      </c>
      <c r="AA13" s="17">
        <v>0.21973629354931901</v>
      </c>
      <c r="AB13" s="17">
        <v>0.27043300110951302</v>
      </c>
      <c r="AC13" s="17">
        <v>0.23789614089150901</v>
      </c>
      <c r="AD13" s="17">
        <v>0.29054218160185402</v>
      </c>
      <c r="AE13" s="17"/>
      <c r="AF13" s="17">
        <v>0.33036581905294399</v>
      </c>
      <c r="AG13" s="17">
        <v>0.24553276870325699</v>
      </c>
      <c r="AH13" s="17">
        <v>0.15768139854421501</v>
      </c>
      <c r="AI13" s="17"/>
      <c r="AJ13" s="17">
        <v>0.315668269933359</v>
      </c>
      <c r="AK13" s="17">
        <v>0.18943331130729199</v>
      </c>
      <c r="AL13" s="17">
        <v>0.30271242783536101</v>
      </c>
      <c r="AM13" s="17">
        <v>0.24562594941661001</v>
      </c>
      <c r="AN13" s="17">
        <v>0.20732944799883399</v>
      </c>
      <c r="AO13" s="17"/>
      <c r="AP13" s="17">
        <v>0.29314653609239</v>
      </c>
      <c r="AQ13" s="17">
        <v>0.183031608652485</v>
      </c>
      <c r="AR13" s="17">
        <v>0.24134583159859299</v>
      </c>
      <c r="AS13" s="17"/>
      <c r="AT13" s="17">
        <v>0.35721173452972099</v>
      </c>
      <c r="AU13" s="17">
        <v>0.226828572534606</v>
      </c>
      <c r="AV13" s="17">
        <v>0.21198731803184401</v>
      </c>
      <c r="AW13" s="17">
        <v>0.185569571811187</v>
      </c>
      <c r="AX13" s="17">
        <v>0.12693310671641</v>
      </c>
      <c r="AY13" s="17">
        <v>0.147766723801666</v>
      </c>
    </row>
    <row r="14" spans="2:51" x14ac:dyDescent="0.35">
      <c r="B14" s="18" t="s">
        <v>72</v>
      </c>
      <c r="C14" s="17">
        <v>7.5675780773682005E-2</v>
      </c>
      <c r="D14" s="17">
        <v>6.09676882683906E-2</v>
      </c>
      <c r="E14" s="17">
        <v>9.0401157973063903E-2</v>
      </c>
      <c r="F14" s="17"/>
      <c r="G14" s="17">
        <v>7.3679777470831195E-2</v>
      </c>
      <c r="H14" s="17">
        <v>4.7824317356792101E-2</v>
      </c>
      <c r="I14" s="17">
        <v>7.7998520460950002E-2</v>
      </c>
      <c r="J14" s="17">
        <v>8.3346676432701106E-2</v>
      </c>
      <c r="K14" s="17">
        <v>7.6684386303275495E-2</v>
      </c>
      <c r="L14" s="17">
        <v>9.0391131478918196E-2</v>
      </c>
      <c r="M14" s="17"/>
      <c r="N14" s="17">
        <v>5.4667511488269697E-2</v>
      </c>
      <c r="O14" s="17">
        <v>7.1407296149814198E-2</v>
      </c>
      <c r="P14" s="17">
        <v>9.4193994088317995E-2</v>
      </c>
      <c r="Q14" s="17">
        <v>8.7931459902794995E-2</v>
      </c>
      <c r="R14" s="17"/>
      <c r="S14" s="17">
        <v>8.5909503342361596E-2</v>
      </c>
      <c r="T14" s="17">
        <v>7.5565877837923595E-2</v>
      </c>
      <c r="U14" s="17">
        <v>7.8867853436989904E-2</v>
      </c>
      <c r="V14" s="17">
        <v>7.9419234720700199E-2</v>
      </c>
      <c r="W14" s="17">
        <v>8.9266920386078696E-2</v>
      </c>
      <c r="X14" s="17">
        <v>6.2088133007105903E-2</v>
      </c>
      <c r="Y14" s="17">
        <v>9.24842083493852E-2</v>
      </c>
      <c r="Z14" s="17">
        <v>4.9103046382933703E-2</v>
      </c>
      <c r="AA14" s="17">
        <v>6.5451094691191494E-2</v>
      </c>
      <c r="AB14" s="17">
        <v>6.0578657908857601E-2</v>
      </c>
      <c r="AC14" s="17">
        <v>0.115166963433709</v>
      </c>
      <c r="AD14" s="17">
        <v>2.0662614136610202E-2</v>
      </c>
      <c r="AE14" s="17"/>
      <c r="AF14" s="17">
        <v>7.11179096048178E-2</v>
      </c>
      <c r="AG14" s="17">
        <v>6.8697182361554504E-2</v>
      </c>
      <c r="AH14" s="17">
        <v>9.1619477057788903E-2</v>
      </c>
      <c r="AI14" s="17"/>
      <c r="AJ14" s="17">
        <v>7.9375542679455596E-2</v>
      </c>
      <c r="AK14" s="17">
        <v>7.0169892224847E-2</v>
      </c>
      <c r="AL14" s="17">
        <v>4.5746085081445897E-2</v>
      </c>
      <c r="AM14" s="17">
        <v>6.7061134145736903E-2</v>
      </c>
      <c r="AN14" s="17">
        <v>0.109942268815393</v>
      </c>
      <c r="AO14" s="17"/>
      <c r="AP14" s="17">
        <v>8.0002538990632199E-2</v>
      </c>
      <c r="AQ14" s="17">
        <v>7.4013283399201296E-2</v>
      </c>
      <c r="AR14" s="17">
        <v>3.92686469582227E-2</v>
      </c>
      <c r="AS14" s="17"/>
      <c r="AT14" s="17">
        <v>9.2938635565107994E-2</v>
      </c>
      <c r="AU14" s="17">
        <v>9.60665045270339E-2</v>
      </c>
      <c r="AV14" s="17">
        <v>4.0333017318267703E-2</v>
      </c>
      <c r="AW14" s="17">
        <v>5.1340753721146298E-2</v>
      </c>
      <c r="AX14" s="17">
        <v>4.0211497063430197E-2</v>
      </c>
      <c r="AY14" s="17">
        <v>8.8856975428146495E-2</v>
      </c>
    </row>
    <row r="15" spans="2:51" x14ac:dyDescent="0.35">
      <c r="B15" s="18" t="s">
        <v>615</v>
      </c>
      <c r="C15" s="17">
        <v>0.111502307794328</v>
      </c>
      <c r="D15" s="17">
        <v>8.3481895353098606E-2</v>
      </c>
      <c r="E15" s="17">
        <v>0.13827160178841699</v>
      </c>
      <c r="F15" s="17"/>
      <c r="G15" s="17">
        <v>8.4067574792235505E-2</v>
      </c>
      <c r="H15" s="17">
        <v>8.5063651414196806E-2</v>
      </c>
      <c r="I15" s="17">
        <v>7.32221332008378E-2</v>
      </c>
      <c r="J15" s="17">
        <v>0.103240836898254</v>
      </c>
      <c r="K15" s="17">
        <v>0.13982944333540201</v>
      </c>
      <c r="L15" s="17">
        <v>0.16983832888834699</v>
      </c>
      <c r="M15" s="17"/>
      <c r="N15" s="17">
        <v>8.4900896701534598E-2</v>
      </c>
      <c r="O15" s="17">
        <v>8.32457656517612E-2</v>
      </c>
      <c r="P15" s="17">
        <v>0.119400818960441</v>
      </c>
      <c r="Q15" s="17">
        <v>0.16107160771628801</v>
      </c>
      <c r="R15" s="17"/>
      <c r="S15" s="17">
        <v>0.121648645514251</v>
      </c>
      <c r="T15" s="17">
        <v>0.13306268724608</v>
      </c>
      <c r="U15" s="17">
        <v>0.118043902720153</v>
      </c>
      <c r="V15" s="17">
        <v>0.13169786420925</v>
      </c>
      <c r="W15" s="17">
        <v>0.104894973804752</v>
      </c>
      <c r="X15" s="17">
        <v>5.6255269125833299E-2</v>
      </c>
      <c r="Y15" s="17">
        <v>0.125902940105242</v>
      </c>
      <c r="Z15" s="17">
        <v>0.12627376100851601</v>
      </c>
      <c r="AA15" s="17">
        <v>8.9821280247743898E-2</v>
      </c>
      <c r="AB15" s="17">
        <v>0.114860212147418</v>
      </c>
      <c r="AC15" s="17">
        <v>0.14779174743541901</v>
      </c>
      <c r="AD15" s="17">
        <v>3.6014509619793703E-2</v>
      </c>
      <c r="AE15" s="17"/>
      <c r="AF15" s="17">
        <v>0.124060864380112</v>
      </c>
      <c r="AG15" s="17">
        <v>9.1356201332231199E-2</v>
      </c>
      <c r="AH15" s="17">
        <v>0.13823100102552499</v>
      </c>
      <c r="AI15" s="17"/>
      <c r="AJ15" s="17">
        <v>0.107778844142148</v>
      </c>
      <c r="AK15" s="17">
        <v>8.7716378905830394E-2</v>
      </c>
      <c r="AL15" s="17">
        <v>0.10299235184700301</v>
      </c>
      <c r="AM15" s="17">
        <v>0.212841415396544</v>
      </c>
      <c r="AN15" s="17">
        <v>0.12428079373265299</v>
      </c>
      <c r="AO15" s="17"/>
      <c r="AP15" s="17">
        <v>7.9115033633972806E-2</v>
      </c>
      <c r="AQ15" s="17">
        <v>8.4540220257504198E-2</v>
      </c>
      <c r="AR15" s="17">
        <v>0.105063597643529</v>
      </c>
      <c r="AS15" s="17"/>
      <c r="AT15" s="17">
        <v>6.7989063432129501E-2</v>
      </c>
      <c r="AU15" s="17">
        <v>2.6165794103501502E-2</v>
      </c>
      <c r="AV15" s="17">
        <v>0.22108393627162101</v>
      </c>
      <c r="AW15" s="17">
        <v>0.259247170035797</v>
      </c>
      <c r="AX15" s="17">
        <v>0.17732945731472699</v>
      </c>
      <c r="AY15" s="17">
        <v>0.16781447918502801</v>
      </c>
    </row>
    <row r="16" spans="2:51" x14ac:dyDescent="0.35">
      <c r="B16" s="18" t="s">
        <v>387</v>
      </c>
      <c r="C16" s="20">
        <v>0.24070901063668701</v>
      </c>
      <c r="D16" s="20">
        <v>0.28335553643921002</v>
      </c>
      <c r="E16" s="20">
        <v>0.19896288716385699</v>
      </c>
      <c r="F16" s="20"/>
      <c r="G16" s="20">
        <v>0.36929218629371102</v>
      </c>
      <c r="H16" s="20">
        <v>0.40167093998367598</v>
      </c>
      <c r="I16" s="20">
        <v>0.32755187091155102</v>
      </c>
      <c r="J16" s="20">
        <v>0.21448105464342099</v>
      </c>
      <c r="K16" s="20">
        <v>9.5402224159305798E-2</v>
      </c>
      <c r="L16" s="20">
        <v>7.7648333031722402E-2</v>
      </c>
      <c r="M16" s="20"/>
      <c r="N16" s="20">
        <v>0.28058522264909502</v>
      </c>
      <c r="O16" s="20">
        <v>0.26110888352566503</v>
      </c>
      <c r="P16" s="20">
        <v>0.20875190606010499</v>
      </c>
      <c r="Q16" s="20">
        <v>0.20153030534989999</v>
      </c>
      <c r="R16" s="20"/>
      <c r="S16" s="20">
        <v>0.28478054484167598</v>
      </c>
      <c r="T16" s="20">
        <v>0.24554756213951001</v>
      </c>
      <c r="U16" s="20">
        <v>0.187255194330957</v>
      </c>
      <c r="V16" s="20">
        <v>0.24248728634467601</v>
      </c>
      <c r="W16" s="20">
        <v>0.23886722539492</v>
      </c>
      <c r="X16" s="20">
        <v>0.30733678149732602</v>
      </c>
      <c r="Y16" s="20">
        <v>0.14604607441807699</v>
      </c>
      <c r="Z16" s="20">
        <v>0.247150582577222</v>
      </c>
      <c r="AA16" s="20">
        <v>0.26437567865520301</v>
      </c>
      <c r="AB16" s="20">
        <v>0.17502030045473199</v>
      </c>
      <c r="AC16" s="20">
        <v>0.24802449149071701</v>
      </c>
      <c r="AD16" s="20">
        <v>0.273447881349487</v>
      </c>
      <c r="AE16" s="20"/>
      <c r="AF16" s="20">
        <v>0.183285826110412</v>
      </c>
      <c r="AG16" s="20">
        <v>0.26062696468505098</v>
      </c>
      <c r="AH16" s="20">
        <v>0.25011781945065598</v>
      </c>
      <c r="AI16" s="20"/>
      <c r="AJ16" s="20">
        <v>0.20333606676409399</v>
      </c>
      <c r="AK16" s="20">
        <v>0.30906567713719701</v>
      </c>
      <c r="AL16" s="20">
        <v>0.177803380324034</v>
      </c>
      <c r="AM16" s="20">
        <v>0.13651753098932201</v>
      </c>
      <c r="AN16" s="20">
        <v>0.230396555619788</v>
      </c>
      <c r="AO16" s="20"/>
      <c r="AP16" s="20">
        <v>0.25916012226204099</v>
      </c>
      <c r="AQ16" s="20">
        <v>0.31533066918279301</v>
      </c>
      <c r="AR16" s="20">
        <v>0.22029346466309399</v>
      </c>
      <c r="AS16" s="20"/>
      <c r="AT16" s="20">
        <v>0.16347103364468901</v>
      </c>
      <c r="AU16" s="20">
        <v>0.30676605699378401</v>
      </c>
      <c r="AV16" s="20">
        <v>0.20737882534267399</v>
      </c>
      <c r="AW16" s="20">
        <v>0.199057826249874</v>
      </c>
      <c r="AX16" s="20">
        <v>0.32556614641686799</v>
      </c>
      <c r="AY16" s="20">
        <v>0.30136999970913197</v>
      </c>
    </row>
    <row r="17" spans="2:51" x14ac:dyDescent="0.35">
      <c r="B17" s="18" t="s">
        <v>388</v>
      </c>
      <c r="C17" s="20">
        <v>0.36718106877038997</v>
      </c>
      <c r="D17" s="20">
        <v>0.36246641061359303</v>
      </c>
      <c r="E17" s="20">
        <v>0.37204342588067701</v>
      </c>
      <c r="F17" s="20"/>
      <c r="G17" s="20">
        <v>0.206650523203426</v>
      </c>
      <c r="H17" s="20">
        <v>0.25868276836034898</v>
      </c>
      <c r="I17" s="20">
        <v>0.30481966448636</v>
      </c>
      <c r="J17" s="20">
        <v>0.40426300417674699</v>
      </c>
      <c r="K17" s="20">
        <v>0.51007463272212705</v>
      </c>
      <c r="L17" s="20">
        <v>0.48085967454189499</v>
      </c>
      <c r="M17" s="20"/>
      <c r="N17" s="20">
        <v>0.378016701912127</v>
      </c>
      <c r="O17" s="20">
        <v>0.37297987013053602</v>
      </c>
      <c r="P17" s="20">
        <v>0.37411060230569299</v>
      </c>
      <c r="Q17" s="20">
        <v>0.34689782564812999</v>
      </c>
      <c r="R17" s="20"/>
      <c r="S17" s="20">
        <v>0.32223383483014401</v>
      </c>
      <c r="T17" s="20">
        <v>0.39994027817834699</v>
      </c>
      <c r="U17" s="20">
        <v>0.39897464452618803</v>
      </c>
      <c r="V17" s="20">
        <v>0.34359530087816498</v>
      </c>
      <c r="W17" s="20">
        <v>0.38988978572855898</v>
      </c>
      <c r="X17" s="20">
        <v>0.32814584064112501</v>
      </c>
      <c r="Y17" s="20">
        <v>0.36928422380200698</v>
      </c>
      <c r="Z17" s="20">
        <v>0.42971278404895302</v>
      </c>
      <c r="AA17" s="20">
        <v>0.35044939606780301</v>
      </c>
      <c r="AB17" s="20">
        <v>0.41760087709778199</v>
      </c>
      <c r="AC17" s="20">
        <v>0.28748948004567199</v>
      </c>
      <c r="AD17" s="20">
        <v>0.45662071721189001</v>
      </c>
      <c r="AE17" s="20"/>
      <c r="AF17" s="20">
        <v>0.44379424097935299</v>
      </c>
      <c r="AG17" s="20">
        <v>0.37300390264868</v>
      </c>
      <c r="AH17" s="20">
        <v>0.27896985144152497</v>
      </c>
      <c r="AI17" s="20"/>
      <c r="AJ17" s="20">
        <v>0.43812483737756802</v>
      </c>
      <c r="AK17" s="20">
        <v>0.29938306326042702</v>
      </c>
      <c r="AL17" s="20">
        <v>0.47005629050701803</v>
      </c>
      <c r="AM17" s="20">
        <v>0.41795806225531301</v>
      </c>
      <c r="AN17" s="20">
        <v>0.30430510077836698</v>
      </c>
      <c r="AO17" s="20"/>
      <c r="AP17" s="20">
        <v>0.41042335113612599</v>
      </c>
      <c r="AQ17" s="20">
        <v>0.30089933933364399</v>
      </c>
      <c r="AR17" s="20">
        <v>0.39826048171746498</v>
      </c>
      <c r="AS17" s="20"/>
      <c r="AT17" s="20">
        <v>0.48643212528232299</v>
      </c>
      <c r="AU17" s="20">
        <v>0.357280095910331</v>
      </c>
      <c r="AV17" s="20">
        <v>0.297581354248798</v>
      </c>
      <c r="AW17" s="20">
        <v>0.296669988148695</v>
      </c>
      <c r="AX17" s="20">
        <v>0.23478538437145099</v>
      </c>
      <c r="AY17" s="20">
        <v>0.293215533609606</v>
      </c>
    </row>
    <row r="18" spans="2:51" x14ac:dyDescent="0.35">
      <c r="B18" s="18" t="s">
        <v>86</v>
      </c>
      <c r="C18" s="21">
        <v>-0.12647205813370199</v>
      </c>
      <c r="D18" s="21">
        <v>-7.9110874174382298E-2</v>
      </c>
      <c r="E18" s="21">
        <v>-0.17308053871682</v>
      </c>
      <c r="F18" s="21"/>
      <c r="G18" s="21">
        <v>0.16264166309028499</v>
      </c>
      <c r="H18" s="21">
        <v>0.142988171623327</v>
      </c>
      <c r="I18" s="21">
        <v>2.2732206425190998E-2</v>
      </c>
      <c r="J18" s="21">
        <v>-0.189781949533326</v>
      </c>
      <c r="K18" s="21">
        <v>-0.414672408562822</v>
      </c>
      <c r="L18" s="21">
        <v>-0.40321134151017302</v>
      </c>
      <c r="M18" s="21"/>
      <c r="N18" s="21">
        <v>-9.7431479263031501E-2</v>
      </c>
      <c r="O18" s="21">
        <v>-0.11187098660487101</v>
      </c>
      <c r="P18" s="21">
        <v>-0.16535869624558799</v>
      </c>
      <c r="Q18" s="21">
        <v>-0.14536752029823</v>
      </c>
      <c r="R18" s="21"/>
      <c r="S18" s="21">
        <v>-3.74532899884681E-2</v>
      </c>
      <c r="T18" s="21">
        <v>-0.154392716038838</v>
      </c>
      <c r="U18" s="21">
        <v>-0.211719450195231</v>
      </c>
      <c r="V18" s="21">
        <v>-0.101108014533489</v>
      </c>
      <c r="W18" s="21">
        <v>-0.15102256033363901</v>
      </c>
      <c r="X18" s="21">
        <v>-2.0809059143798901E-2</v>
      </c>
      <c r="Y18" s="21">
        <v>-0.22323814938393</v>
      </c>
      <c r="Z18" s="21">
        <v>-0.18256220147173099</v>
      </c>
      <c r="AA18" s="21">
        <v>-8.60737174126006E-2</v>
      </c>
      <c r="AB18" s="21">
        <v>-0.242580576643049</v>
      </c>
      <c r="AC18" s="21">
        <v>-3.9464988554955303E-2</v>
      </c>
      <c r="AD18" s="21">
        <v>-0.18317283586240299</v>
      </c>
      <c r="AE18" s="21"/>
      <c r="AF18" s="21">
        <v>-0.260508414868941</v>
      </c>
      <c r="AG18" s="21">
        <v>-0.11237693796362901</v>
      </c>
      <c r="AH18" s="21">
        <v>-2.88520319908687E-2</v>
      </c>
      <c r="AI18" s="21"/>
      <c r="AJ18" s="21">
        <v>-0.234788770613474</v>
      </c>
      <c r="AK18" s="21">
        <v>9.6826138767699393E-3</v>
      </c>
      <c r="AL18" s="21">
        <v>-0.29225291018298299</v>
      </c>
      <c r="AM18" s="21">
        <v>-0.281440531265991</v>
      </c>
      <c r="AN18" s="21">
        <v>-7.3908545158578906E-2</v>
      </c>
      <c r="AO18" s="21"/>
      <c r="AP18" s="21">
        <v>-0.151263228874085</v>
      </c>
      <c r="AQ18" s="21">
        <v>1.4431329849148401E-2</v>
      </c>
      <c r="AR18" s="21">
        <v>-0.17796701705437101</v>
      </c>
      <c r="AS18" s="21"/>
      <c r="AT18" s="21">
        <v>-0.32296109163763398</v>
      </c>
      <c r="AU18" s="21">
        <v>-5.0514038916546398E-2</v>
      </c>
      <c r="AV18" s="21">
        <v>-9.0202528906124499E-2</v>
      </c>
      <c r="AW18" s="21">
        <v>-9.7612161898821104E-2</v>
      </c>
      <c r="AX18" s="21">
        <v>9.0780762045416602E-2</v>
      </c>
      <c r="AY18" s="21">
        <v>8.1544660995265302E-3</v>
      </c>
    </row>
    <row r="19" spans="2:51" x14ac:dyDescent="0.35">
      <c r="B19" s="16" t="s">
        <v>156</v>
      </c>
    </row>
    <row r="20" spans="2:51" x14ac:dyDescent="0.35">
      <c r="B20" t="s">
        <v>77</v>
      </c>
    </row>
    <row r="21" spans="2:51" x14ac:dyDescent="0.35">
      <c r="B21" t="s">
        <v>78</v>
      </c>
    </row>
    <row r="23" spans="2:51" x14ac:dyDescent="0.35">
      <c r="B23"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600-000000000000}">
  <dimension ref="B2:AY23"/>
  <sheetViews>
    <sheetView showGridLines="0" workbookViewId="0">
      <pane xSplit="2" topLeftCell="C1" activePane="topRight" state="frozen"/>
      <selection activeCell="B19" sqref="B19"/>
      <selection pane="topRight" activeCell="G11" sqref="G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617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2024</v>
      </c>
      <c r="D7" s="10">
        <v>964</v>
      </c>
      <c r="E7" s="10">
        <v>1056</v>
      </c>
      <c r="F7" s="10"/>
      <c r="G7" s="10">
        <v>282</v>
      </c>
      <c r="H7" s="10">
        <v>303</v>
      </c>
      <c r="I7" s="10">
        <v>340</v>
      </c>
      <c r="J7" s="10">
        <v>345</v>
      </c>
      <c r="K7" s="10">
        <v>300</v>
      </c>
      <c r="L7" s="10">
        <v>454</v>
      </c>
      <c r="M7" s="10"/>
      <c r="N7" s="10">
        <v>502</v>
      </c>
      <c r="O7" s="10">
        <v>529</v>
      </c>
      <c r="P7" s="10">
        <v>465</v>
      </c>
      <c r="Q7" s="10">
        <v>520</v>
      </c>
      <c r="R7" s="10"/>
      <c r="S7" s="10">
        <v>279</v>
      </c>
      <c r="T7" s="10">
        <v>266</v>
      </c>
      <c r="U7" s="10">
        <v>173</v>
      </c>
      <c r="V7" s="10">
        <v>186</v>
      </c>
      <c r="W7" s="10">
        <v>138</v>
      </c>
      <c r="X7" s="10">
        <v>167</v>
      </c>
      <c r="Y7" s="10">
        <v>162</v>
      </c>
      <c r="Z7" s="10">
        <v>96</v>
      </c>
      <c r="AA7" s="10">
        <v>246</v>
      </c>
      <c r="AB7" s="10">
        <v>169</v>
      </c>
      <c r="AC7" s="10">
        <v>98</v>
      </c>
      <c r="AD7" s="10">
        <v>44</v>
      </c>
      <c r="AE7" s="10"/>
      <c r="AF7" s="10">
        <v>739</v>
      </c>
      <c r="AG7" s="10">
        <v>772</v>
      </c>
      <c r="AH7" s="10">
        <v>315</v>
      </c>
      <c r="AI7" s="10"/>
      <c r="AJ7" s="10">
        <v>699</v>
      </c>
      <c r="AK7" s="10">
        <v>568</v>
      </c>
      <c r="AL7" s="10">
        <v>138</v>
      </c>
      <c r="AM7" s="10">
        <v>24</v>
      </c>
      <c r="AN7" s="10">
        <v>288</v>
      </c>
      <c r="AO7" s="10"/>
      <c r="AP7" s="10">
        <v>389</v>
      </c>
      <c r="AQ7" s="10">
        <v>728</v>
      </c>
      <c r="AR7" s="10">
        <v>129</v>
      </c>
      <c r="AS7" s="10"/>
      <c r="AT7" s="10">
        <v>730</v>
      </c>
      <c r="AU7" s="10">
        <v>455</v>
      </c>
      <c r="AV7" s="10">
        <v>151</v>
      </c>
      <c r="AW7" s="10">
        <v>192</v>
      </c>
      <c r="AX7" s="10">
        <v>406</v>
      </c>
      <c r="AY7" s="10">
        <v>65</v>
      </c>
    </row>
    <row r="8" spans="2:51" ht="30" customHeight="1" x14ac:dyDescent="0.35">
      <c r="B8" s="11" t="s">
        <v>19</v>
      </c>
      <c r="C8" s="11">
        <v>2022</v>
      </c>
      <c r="D8" s="11">
        <v>1000</v>
      </c>
      <c r="E8" s="11">
        <v>1019</v>
      </c>
      <c r="F8" s="11"/>
      <c r="G8" s="11">
        <v>288</v>
      </c>
      <c r="H8" s="11">
        <v>349</v>
      </c>
      <c r="I8" s="11">
        <v>348</v>
      </c>
      <c r="J8" s="11">
        <v>326</v>
      </c>
      <c r="K8" s="11">
        <v>280</v>
      </c>
      <c r="L8" s="11">
        <v>432</v>
      </c>
      <c r="M8" s="11"/>
      <c r="N8" s="11">
        <v>543</v>
      </c>
      <c r="O8" s="11">
        <v>511</v>
      </c>
      <c r="P8" s="11">
        <v>454</v>
      </c>
      <c r="Q8" s="11">
        <v>506</v>
      </c>
      <c r="R8" s="11"/>
      <c r="S8" s="11">
        <v>280</v>
      </c>
      <c r="T8" s="11">
        <v>258</v>
      </c>
      <c r="U8" s="11">
        <v>173</v>
      </c>
      <c r="V8" s="11">
        <v>173</v>
      </c>
      <c r="W8" s="11">
        <v>134</v>
      </c>
      <c r="X8" s="11">
        <v>174</v>
      </c>
      <c r="Y8" s="11">
        <v>155</v>
      </c>
      <c r="Z8" s="11">
        <v>91</v>
      </c>
      <c r="AA8" s="11">
        <v>234</v>
      </c>
      <c r="AB8" s="11">
        <v>195</v>
      </c>
      <c r="AC8" s="11">
        <v>102</v>
      </c>
      <c r="AD8" s="11">
        <v>54</v>
      </c>
      <c r="AE8" s="11"/>
      <c r="AF8" s="11">
        <v>715</v>
      </c>
      <c r="AG8" s="11">
        <v>784</v>
      </c>
      <c r="AH8" s="11">
        <v>321</v>
      </c>
      <c r="AI8" s="11"/>
      <c r="AJ8" s="11">
        <v>681</v>
      </c>
      <c r="AK8" s="11">
        <v>571</v>
      </c>
      <c r="AL8" s="11">
        <v>140</v>
      </c>
      <c r="AM8" s="11">
        <v>24</v>
      </c>
      <c r="AN8" s="11">
        <v>286</v>
      </c>
      <c r="AO8" s="11"/>
      <c r="AP8" s="11">
        <v>385</v>
      </c>
      <c r="AQ8" s="11">
        <v>733</v>
      </c>
      <c r="AR8" s="11">
        <v>128</v>
      </c>
      <c r="AS8" s="11"/>
      <c r="AT8" s="11">
        <v>704</v>
      </c>
      <c r="AU8" s="11">
        <v>469</v>
      </c>
      <c r="AV8" s="11">
        <v>150</v>
      </c>
      <c r="AW8" s="11">
        <v>191</v>
      </c>
      <c r="AX8" s="11">
        <v>418</v>
      </c>
      <c r="AY8" s="11">
        <v>66</v>
      </c>
    </row>
    <row r="9" spans="2:51" x14ac:dyDescent="0.35">
      <c r="B9" s="18" t="s">
        <v>382</v>
      </c>
      <c r="C9" s="17">
        <v>7.0080796598413403E-2</v>
      </c>
      <c r="D9" s="17">
        <v>6.3684513718917396E-2</v>
      </c>
      <c r="E9" s="17">
        <v>7.6617088631239505E-2</v>
      </c>
      <c r="F9" s="17"/>
      <c r="G9" s="17">
        <v>0.12791934878368499</v>
      </c>
      <c r="H9" s="17">
        <v>0.102993412668155</v>
      </c>
      <c r="I9" s="17">
        <v>0.103076819495831</v>
      </c>
      <c r="J9" s="17">
        <v>6.4065692098717902E-2</v>
      </c>
      <c r="K9" s="17">
        <v>1.6275661931080699E-2</v>
      </c>
      <c r="L9" s="17">
        <v>1.7672850591145199E-2</v>
      </c>
      <c r="M9" s="17"/>
      <c r="N9" s="17">
        <v>9.2449094130044804E-2</v>
      </c>
      <c r="O9" s="17">
        <v>5.7582154831529599E-2</v>
      </c>
      <c r="P9" s="17">
        <v>7.9860063095441094E-2</v>
      </c>
      <c r="Q9" s="17">
        <v>5.09898437154035E-2</v>
      </c>
      <c r="R9" s="17"/>
      <c r="S9" s="17">
        <v>0.14711021187783799</v>
      </c>
      <c r="T9" s="17">
        <v>4.5281818185924999E-2</v>
      </c>
      <c r="U9" s="17">
        <v>7.0934358460056302E-2</v>
      </c>
      <c r="V9" s="17">
        <v>3.21434106922832E-2</v>
      </c>
      <c r="W9" s="17">
        <v>5.5632809146285198E-2</v>
      </c>
      <c r="X9" s="17">
        <v>8.5692218719982699E-2</v>
      </c>
      <c r="Y9" s="17">
        <v>3.3633674851618098E-2</v>
      </c>
      <c r="Z9" s="17">
        <v>3.19727017668342E-2</v>
      </c>
      <c r="AA9" s="17">
        <v>7.9381336434882904E-2</v>
      </c>
      <c r="AB9" s="17">
        <v>5.0054504919082199E-2</v>
      </c>
      <c r="AC9" s="17">
        <v>8.3861835121704698E-2</v>
      </c>
      <c r="AD9" s="17">
        <v>6.8564954244047405E-2</v>
      </c>
      <c r="AE9" s="17"/>
      <c r="AF9" s="17">
        <v>4.6614078285447703E-2</v>
      </c>
      <c r="AG9" s="17">
        <v>6.84938624190852E-2</v>
      </c>
      <c r="AH9" s="17">
        <v>0.105119002780774</v>
      </c>
      <c r="AI9" s="17"/>
      <c r="AJ9" s="17">
        <v>5.1015696546361997E-2</v>
      </c>
      <c r="AK9" s="17">
        <v>9.7357765895660295E-2</v>
      </c>
      <c r="AL9" s="17">
        <v>6.7126347924268498E-2</v>
      </c>
      <c r="AM9" s="17">
        <v>0</v>
      </c>
      <c r="AN9" s="17">
        <v>7.3091123666267299E-2</v>
      </c>
      <c r="AO9" s="17"/>
      <c r="AP9" s="17">
        <v>7.1902810628517097E-2</v>
      </c>
      <c r="AQ9" s="17">
        <v>8.9727461266582695E-2</v>
      </c>
      <c r="AR9" s="17">
        <v>8.7437504267858707E-2</v>
      </c>
      <c r="AS9" s="17"/>
      <c r="AT9" s="17">
        <v>3.8818126681623197E-2</v>
      </c>
      <c r="AU9" s="17">
        <v>7.05903107683922E-2</v>
      </c>
      <c r="AV9" s="17">
        <v>7.7022158101673302E-2</v>
      </c>
      <c r="AW9" s="17">
        <v>0.110775539548316</v>
      </c>
      <c r="AX9" s="17">
        <v>0.106820365284078</v>
      </c>
      <c r="AY9" s="17">
        <v>3.0363335294697098E-2</v>
      </c>
    </row>
    <row r="10" spans="2:51" x14ac:dyDescent="0.35">
      <c r="B10" s="18" t="s">
        <v>383</v>
      </c>
      <c r="C10" s="17">
        <v>0.20699481026840899</v>
      </c>
      <c r="D10" s="17">
        <v>0.220880990816884</v>
      </c>
      <c r="E10" s="17">
        <v>0.19328148192518699</v>
      </c>
      <c r="F10" s="17"/>
      <c r="G10" s="17">
        <v>0.37630914038667401</v>
      </c>
      <c r="H10" s="17">
        <v>0.267412119531592</v>
      </c>
      <c r="I10" s="17">
        <v>0.23936106598052501</v>
      </c>
      <c r="J10" s="17">
        <v>0.19411021895039901</v>
      </c>
      <c r="K10" s="17">
        <v>0.12820837757310799</v>
      </c>
      <c r="L10" s="17">
        <v>7.9841701355950701E-2</v>
      </c>
      <c r="M10" s="17"/>
      <c r="N10" s="17">
        <v>0.26532231379590199</v>
      </c>
      <c r="O10" s="17">
        <v>0.20321580019456101</v>
      </c>
      <c r="P10" s="17">
        <v>0.18957359372299501</v>
      </c>
      <c r="Q10" s="17">
        <v>0.163118156421864</v>
      </c>
      <c r="R10" s="17"/>
      <c r="S10" s="17">
        <v>0.22594588739747401</v>
      </c>
      <c r="T10" s="17">
        <v>0.19700735183484699</v>
      </c>
      <c r="U10" s="17">
        <v>0.18900548829255401</v>
      </c>
      <c r="V10" s="17">
        <v>0.13661882370785799</v>
      </c>
      <c r="W10" s="17">
        <v>0.271026034632388</v>
      </c>
      <c r="X10" s="17">
        <v>0.19892586017851799</v>
      </c>
      <c r="Y10" s="17">
        <v>0.20539962613880799</v>
      </c>
      <c r="Z10" s="17">
        <v>0.228499425035707</v>
      </c>
      <c r="AA10" s="17">
        <v>0.177282707493708</v>
      </c>
      <c r="AB10" s="17">
        <v>0.26079092294852402</v>
      </c>
      <c r="AC10" s="17">
        <v>0.182575915138316</v>
      </c>
      <c r="AD10" s="17">
        <v>0.25598672758002999</v>
      </c>
      <c r="AE10" s="17"/>
      <c r="AF10" s="17">
        <v>0.142031009530703</v>
      </c>
      <c r="AG10" s="17">
        <v>0.213202137987724</v>
      </c>
      <c r="AH10" s="17">
        <v>0.249577429306853</v>
      </c>
      <c r="AI10" s="17"/>
      <c r="AJ10" s="17">
        <v>0.16425225572250299</v>
      </c>
      <c r="AK10" s="17">
        <v>0.23620902329499899</v>
      </c>
      <c r="AL10" s="17">
        <v>0.18672591761065399</v>
      </c>
      <c r="AM10" s="17">
        <v>0.19633950889600599</v>
      </c>
      <c r="AN10" s="17">
        <v>0.22855152415482399</v>
      </c>
      <c r="AO10" s="17"/>
      <c r="AP10" s="17">
        <v>0.220509312479126</v>
      </c>
      <c r="AQ10" s="17">
        <v>0.244042709114869</v>
      </c>
      <c r="AR10" s="17">
        <v>0.252805986781658</v>
      </c>
      <c r="AS10" s="17"/>
      <c r="AT10" s="17">
        <v>0.12619128548244299</v>
      </c>
      <c r="AU10" s="17">
        <v>0.25293421302400998</v>
      </c>
      <c r="AV10" s="17">
        <v>0.20520235124886299</v>
      </c>
      <c r="AW10" s="17">
        <v>0.17282533669682901</v>
      </c>
      <c r="AX10" s="17">
        <v>0.29067820467615602</v>
      </c>
      <c r="AY10" s="17">
        <v>0.24398701315609</v>
      </c>
    </row>
    <row r="11" spans="2:51" x14ac:dyDescent="0.35">
      <c r="B11" s="18" t="s">
        <v>614</v>
      </c>
      <c r="C11" s="17">
        <v>0.22401773901268199</v>
      </c>
      <c r="D11" s="17">
        <v>0.25964419768992297</v>
      </c>
      <c r="E11" s="17">
        <v>0.187965433749296</v>
      </c>
      <c r="F11" s="17"/>
      <c r="G11" s="17">
        <v>0.21798171043512499</v>
      </c>
      <c r="H11" s="17">
        <v>0.290910657829141</v>
      </c>
      <c r="I11" s="17">
        <v>0.21122572791523</v>
      </c>
      <c r="J11" s="17">
        <v>0.24409530812173</v>
      </c>
      <c r="K11" s="17">
        <v>0.194485612794738</v>
      </c>
      <c r="L11" s="17">
        <v>0.188223339344193</v>
      </c>
      <c r="M11" s="17"/>
      <c r="N11" s="17">
        <v>0.19681321768823101</v>
      </c>
      <c r="O11" s="17">
        <v>0.24307339416708201</v>
      </c>
      <c r="P11" s="17">
        <v>0.25451285469236101</v>
      </c>
      <c r="Q11" s="17">
        <v>0.21014692394503601</v>
      </c>
      <c r="R11" s="17"/>
      <c r="S11" s="17">
        <v>0.20615634020885701</v>
      </c>
      <c r="T11" s="17">
        <v>0.242867537900439</v>
      </c>
      <c r="U11" s="17">
        <v>0.21027662478694101</v>
      </c>
      <c r="V11" s="17">
        <v>0.215123017923774</v>
      </c>
      <c r="W11" s="17">
        <v>0.23890127231651301</v>
      </c>
      <c r="X11" s="17">
        <v>0.229527211189887</v>
      </c>
      <c r="Y11" s="17">
        <v>0.232004975113178</v>
      </c>
      <c r="Z11" s="17">
        <v>0.19071310935332</v>
      </c>
      <c r="AA11" s="17">
        <v>0.230539739641243</v>
      </c>
      <c r="AB11" s="17">
        <v>0.25651861551918498</v>
      </c>
      <c r="AC11" s="17">
        <v>0.211511557250811</v>
      </c>
      <c r="AD11" s="17">
        <v>0.15589217274771999</v>
      </c>
      <c r="AE11" s="17"/>
      <c r="AF11" s="17">
        <v>0.208721282033351</v>
      </c>
      <c r="AG11" s="17">
        <v>0.22611337896341199</v>
      </c>
      <c r="AH11" s="17">
        <v>0.23022012264455299</v>
      </c>
      <c r="AI11" s="17"/>
      <c r="AJ11" s="17">
        <v>0.20398485458018001</v>
      </c>
      <c r="AK11" s="17">
        <v>0.23883734705072199</v>
      </c>
      <c r="AL11" s="17">
        <v>0.22275480458073799</v>
      </c>
      <c r="AM11" s="17">
        <v>0.19685257628973499</v>
      </c>
      <c r="AN11" s="17">
        <v>0.25260714735824502</v>
      </c>
      <c r="AO11" s="17"/>
      <c r="AP11" s="17">
        <v>0.22208734719114001</v>
      </c>
      <c r="AQ11" s="17">
        <v>0.230164514763783</v>
      </c>
      <c r="AR11" s="17">
        <v>0.22576630622887001</v>
      </c>
      <c r="AS11" s="17"/>
      <c r="AT11" s="17">
        <v>0.20104939700134</v>
      </c>
      <c r="AU11" s="17">
        <v>0.239779562039765</v>
      </c>
      <c r="AV11" s="17">
        <v>0.254885114105874</v>
      </c>
      <c r="AW11" s="17">
        <v>0.25440805708132802</v>
      </c>
      <c r="AX11" s="17">
        <v>0.22636718031703401</v>
      </c>
      <c r="AY11" s="17">
        <v>0.23138304182015901</v>
      </c>
    </row>
    <row r="12" spans="2:51" x14ac:dyDescent="0.35">
      <c r="B12" s="18" t="s">
        <v>385</v>
      </c>
      <c r="C12" s="17">
        <v>0.10103006370155899</v>
      </c>
      <c r="D12" s="17">
        <v>9.8208263379065394E-2</v>
      </c>
      <c r="E12" s="17">
        <v>0.10417532578748399</v>
      </c>
      <c r="F12" s="17"/>
      <c r="G12" s="17">
        <v>8.2615722204376699E-2</v>
      </c>
      <c r="H12" s="17">
        <v>0.105009778613</v>
      </c>
      <c r="I12" s="17">
        <v>8.1974027767609994E-2</v>
      </c>
      <c r="J12" s="17">
        <v>7.3155550496412494E-2</v>
      </c>
      <c r="K12" s="17">
        <v>0.12712465100105899</v>
      </c>
      <c r="L12" s="17">
        <v>0.129607330432848</v>
      </c>
      <c r="M12" s="17"/>
      <c r="N12" s="17">
        <v>0.11561010382091</v>
      </c>
      <c r="O12" s="17">
        <v>8.9834375676034001E-2</v>
      </c>
      <c r="P12" s="17">
        <v>0.10667370565548499</v>
      </c>
      <c r="Q12" s="17">
        <v>9.1293030389068594E-2</v>
      </c>
      <c r="R12" s="17"/>
      <c r="S12" s="17">
        <v>8.7959070628891994E-2</v>
      </c>
      <c r="T12" s="17">
        <v>0.11840695723203799</v>
      </c>
      <c r="U12" s="17">
        <v>7.8435961820958106E-2</v>
      </c>
      <c r="V12" s="17">
        <v>0.13248691395367099</v>
      </c>
      <c r="W12" s="17">
        <v>6.7729580430688593E-2</v>
      </c>
      <c r="X12" s="17">
        <v>0.11659559873700399</v>
      </c>
      <c r="Y12" s="17">
        <v>0.11153257924307999</v>
      </c>
      <c r="Z12" s="17">
        <v>0.15595963440423499</v>
      </c>
      <c r="AA12" s="17">
        <v>8.1590242514596401E-2</v>
      </c>
      <c r="AB12" s="17">
        <v>7.3041315608200194E-2</v>
      </c>
      <c r="AC12" s="17">
        <v>0.134790217086145</v>
      </c>
      <c r="AD12" s="17">
        <v>8.8596367133586901E-2</v>
      </c>
      <c r="AE12" s="17"/>
      <c r="AF12" s="17">
        <v>0.110512421767879</v>
      </c>
      <c r="AG12" s="17">
        <v>0.11547455420561301</v>
      </c>
      <c r="AH12" s="17">
        <v>6.8057504148519202E-2</v>
      </c>
      <c r="AI12" s="17"/>
      <c r="AJ12" s="17">
        <v>0.125078868131698</v>
      </c>
      <c r="AK12" s="17">
        <v>8.2573996158769494E-2</v>
      </c>
      <c r="AL12" s="17">
        <v>0.16706317741999699</v>
      </c>
      <c r="AM12" s="17">
        <v>5.9726479895273299E-2</v>
      </c>
      <c r="AN12" s="17">
        <v>4.1521602480004201E-2</v>
      </c>
      <c r="AO12" s="17"/>
      <c r="AP12" s="17">
        <v>0.11200344648186999</v>
      </c>
      <c r="AQ12" s="17">
        <v>9.2520252602378894E-2</v>
      </c>
      <c r="AR12" s="17">
        <v>0.102275084674761</v>
      </c>
      <c r="AS12" s="17"/>
      <c r="AT12" s="17">
        <v>0.12734886576891499</v>
      </c>
      <c r="AU12" s="17">
        <v>0.110240943373575</v>
      </c>
      <c r="AV12" s="17">
        <v>6.6426502118814595E-2</v>
      </c>
      <c r="AW12" s="17">
        <v>5.9178847062260898E-2</v>
      </c>
      <c r="AX12" s="17">
        <v>7.9689369639018195E-2</v>
      </c>
      <c r="AY12" s="17">
        <v>0.128503071232592</v>
      </c>
    </row>
    <row r="13" spans="2:51" x14ac:dyDescent="0.35">
      <c r="B13" s="18" t="s">
        <v>386</v>
      </c>
      <c r="C13" s="17">
        <v>0.18511984342459001</v>
      </c>
      <c r="D13" s="17">
        <v>0.17907896733286399</v>
      </c>
      <c r="E13" s="17">
        <v>0.19173686343169499</v>
      </c>
      <c r="F13" s="17"/>
      <c r="G13" s="17">
        <v>6.4181403025741601E-2</v>
      </c>
      <c r="H13" s="17">
        <v>0.10056821571857499</v>
      </c>
      <c r="I13" s="17">
        <v>0.17100971373203</v>
      </c>
      <c r="J13" s="17">
        <v>0.17653257942355299</v>
      </c>
      <c r="K13" s="17">
        <v>0.26339327870076201</v>
      </c>
      <c r="L13" s="17">
        <v>0.30134734829738102</v>
      </c>
      <c r="M13" s="17"/>
      <c r="N13" s="17">
        <v>0.184601003212509</v>
      </c>
      <c r="O13" s="17">
        <v>0.17796076481006201</v>
      </c>
      <c r="P13" s="17">
        <v>0.18794934831027499</v>
      </c>
      <c r="Q13" s="17">
        <v>0.18733493578808899</v>
      </c>
      <c r="R13" s="17"/>
      <c r="S13" s="17">
        <v>0.12515460380980101</v>
      </c>
      <c r="T13" s="17">
        <v>0.19015559578869101</v>
      </c>
      <c r="U13" s="17">
        <v>0.219804804696591</v>
      </c>
      <c r="V13" s="17">
        <v>0.22556646500622601</v>
      </c>
      <c r="W13" s="17">
        <v>0.234659008720284</v>
      </c>
      <c r="X13" s="17">
        <v>0.22023337801571599</v>
      </c>
      <c r="Y13" s="17">
        <v>0.22400942665801299</v>
      </c>
      <c r="Z13" s="17">
        <v>0.13369139190766199</v>
      </c>
      <c r="AA13" s="17">
        <v>0.14316595459242701</v>
      </c>
      <c r="AB13" s="17">
        <v>0.18944208966735801</v>
      </c>
      <c r="AC13" s="17">
        <v>0.16287943844099101</v>
      </c>
      <c r="AD13" s="17">
        <v>0.177782396461697</v>
      </c>
      <c r="AE13" s="17"/>
      <c r="AF13" s="17">
        <v>0.25639971035978099</v>
      </c>
      <c r="AG13" s="17">
        <v>0.16969033679946099</v>
      </c>
      <c r="AH13" s="17">
        <v>0.13617068283293901</v>
      </c>
      <c r="AI13" s="17"/>
      <c r="AJ13" s="17">
        <v>0.24692313546397601</v>
      </c>
      <c r="AK13" s="17">
        <v>0.134054937171284</v>
      </c>
      <c r="AL13" s="17">
        <v>0.20718094544673499</v>
      </c>
      <c r="AM13" s="17">
        <v>0.32673711703639502</v>
      </c>
      <c r="AN13" s="17">
        <v>0.14928123434642701</v>
      </c>
      <c r="AO13" s="17"/>
      <c r="AP13" s="17">
        <v>0.213821825557824</v>
      </c>
      <c r="AQ13" s="17">
        <v>0.14070601005751801</v>
      </c>
      <c r="AR13" s="17">
        <v>0.15377921988211599</v>
      </c>
      <c r="AS13" s="17"/>
      <c r="AT13" s="17">
        <v>0.289696988044854</v>
      </c>
      <c r="AU13" s="17">
        <v>0.17750586187435799</v>
      </c>
      <c r="AV13" s="17">
        <v>0.104593059146825</v>
      </c>
      <c r="AW13" s="17">
        <v>7.6028754403994703E-2</v>
      </c>
      <c r="AX13" s="17">
        <v>9.8390446315268595E-2</v>
      </c>
      <c r="AY13" s="17">
        <v>0.16289150059389901</v>
      </c>
    </row>
    <row r="14" spans="2:51" x14ac:dyDescent="0.35">
      <c r="B14" s="18" t="s">
        <v>72</v>
      </c>
      <c r="C14" s="17">
        <v>9.0182132573617402E-2</v>
      </c>
      <c r="D14" s="17">
        <v>7.5443973620349603E-2</v>
      </c>
      <c r="E14" s="17">
        <v>0.104047069755177</v>
      </c>
      <c r="F14" s="17"/>
      <c r="G14" s="17">
        <v>7.3958823674160803E-2</v>
      </c>
      <c r="H14" s="17">
        <v>8.1833126854802499E-2</v>
      </c>
      <c r="I14" s="17">
        <v>0.100011172391774</v>
      </c>
      <c r="J14" s="17">
        <v>0.10673816283917199</v>
      </c>
      <c r="K14" s="17">
        <v>0.103941807641058</v>
      </c>
      <c r="L14" s="17">
        <v>7.8412705347446293E-2</v>
      </c>
      <c r="M14" s="17"/>
      <c r="N14" s="17">
        <v>7.9989023956282407E-2</v>
      </c>
      <c r="O14" s="17">
        <v>0.114713282644703</v>
      </c>
      <c r="P14" s="17">
        <v>7.7023625437209906E-2</v>
      </c>
      <c r="Q14" s="17">
        <v>8.7483161896450695E-2</v>
      </c>
      <c r="R14" s="17"/>
      <c r="S14" s="17">
        <v>9.8690093333316797E-2</v>
      </c>
      <c r="T14" s="17">
        <v>7.8999845550692796E-2</v>
      </c>
      <c r="U14" s="17">
        <v>9.9997252557244301E-2</v>
      </c>
      <c r="V14" s="17">
        <v>0.12356949177175</v>
      </c>
      <c r="W14" s="17">
        <v>4.9031257546431201E-2</v>
      </c>
      <c r="X14" s="17">
        <v>5.4270931759403902E-2</v>
      </c>
      <c r="Y14" s="17">
        <v>8.1315826461032401E-2</v>
      </c>
      <c r="Z14" s="17">
        <v>0.100634259776461</v>
      </c>
      <c r="AA14" s="17">
        <v>0.11586544932430901</v>
      </c>
      <c r="AB14" s="17">
        <v>6.3002307967722299E-2</v>
      </c>
      <c r="AC14" s="17">
        <v>0.11897870414562001</v>
      </c>
      <c r="AD14" s="17">
        <v>0.118913381703369</v>
      </c>
      <c r="AE14" s="17"/>
      <c r="AF14" s="17">
        <v>8.0451914055406207E-2</v>
      </c>
      <c r="AG14" s="17">
        <v>9.7713983640767194E-2</v>
      </c>
      <c r="AH14" s="17">
        <v>9.2540996553058003E-2</v>
      </c>
      <c r="AI14" s="17"/>
      <c r="AJ14" s="17">
        <v>8.2857150342220298E-2</v>
      </c>
      <c r="AK14" s="17">
        <v>0.10320683759056</v>
      </c>
      <c r="AL14" s="17">
        <v>7.3814072204627698E-2</v>
      </c>
      <c r="AM14" s="17">
        <v>9.9735332557041895E-2</v>
      </c>
      <c r="AN14" s="17">
        <v>8.74225628295561E-2</v>
      </c>
      <c r="AO14" s="17"/>
      <c r="AP14" s="17">
        <v>6.0238212359289403E-2</v>
      </c>
      <c r="AQ14" s="17">
        <v>9.4551241864312296E-2</v>
      </c>
      <c r="AR14" s="17">
        <v>9.0097096115098599E-2</v>
      </c>
      <c r="AS14" s="17"/>
      <c r="AT14" s="17">
        <v>9.3441455585546299E-2</v>
      </c>
      <c r="AU14" s="17">
        <v>0.10693377322122199</v>
      </c>
      <c r="AV14" s="17">
        <v>8.2297185182990104E-2</v>
      </c>
      <c r="AW14" s="17">
        <v>7.7340609340042901E-2</v>
      </c>
      <c r="AX14" s="17">
        <v>8.12052833902666E-2</v>
      </c>
      <c r="AY14" s="17">
        <v>4.2493732706192201E-2</v>
      </c>
    </row>
    <row r="15" spans="2:51" x14ac:dyDescent="0.35">
      <c r="B15" s="18" t="s">
        <v>615</v>
      </c>
      <c r="C15" s="17">
        <v>0.12257461442073</v>
      </c>
      <c r="D15" s="17">
        <v>0.103059093441997</v>
      </c>
      <c r="E15" s="17">
        <v>0.14217673671992201</v>
      </c>
      <c r="F15" s="17"/>
      <c r="G15" s="17">
        <v>5.7033851490236702E-2</v>
      </c>
      <c r="H15" s="17">
        <v>5.1272688784734302E-2</v>
      </c>
      <c r="I15" s="17">
        <v>9.3341472716999996E-2</v>
      </c>
      <c r="J15" s="17">
        <v>0.141302488070016</v>
      </c>
      <c r="K15" s="17">
        <v>0.16657061035819501</v>
      </c>
      <c r="L15" s="17">
        <v>0.204894724631036</v>
      </c>
      <c r="M15" s="17"/>
      <c r="N15" s="17">
        <v>6.5215243396120906E-2</v>
      </c>
      <c r="O15" s="17">
        <v>0.113620227676028</v>
      </c>
      <c r="P15" s="17">
        <v>0.104406809086233</v>
      </c>
      <c r="Q15" s="17">
        <v>0.20963394784408901</v>
      </c>
      <c r="R15" s="17"/>
      <c r="S15" s="17">
        <v>0.108983792743821</v>
      </c>
      <c r="T15" s="17">
        <v>0.12728089350736699</v>
      </c>
      <c r="U15" s="17">
        <v>0.13154550938565501</v>
      </c>
      <c r="V15" s="17">
        <v>0.13449187694443801</v>
      </c>
      <c r="W15" s="17">
        <v>8.3020037207409206E-2</v>
      </c>
      <c r="X15" s="17">
        <v>9.4754801399488706E-2</v>
      </c>
      <c r="Y15" s="17">
        <v>0.112103891534271</v>
      </c>
      <c r="Z15" s="17">
        <v>0.15852947775578</v>
      </c>
      <c r="AA15" s="17">
        <v>0.17217456999883299</v>
      </c>
      <c r="AB15" s="17">
        <v>0.107150243369928</v>
      </c>
      <c r="AC15" s="17">
        <v>0.105402332816411</v>
      </c>
      <c r="AD15" s="17">
        <v>0.134264000129551</v>
      </c>
      <c r="AE15" s="17"/>
      <c r="AF15" s="17">
        <v>0.15526958396743101</v>
      </c>
      <c r="AG15" s="17">
        <v>0.109311745983937</v>
      </c>
      <c r="AH15" s="17">
        <v>0.118314261733304</v>
      </c>
      <c r="AI15" s="17"/>
      <c r="AJ15" s="17">
        <v>0.12588803921306099</v>
      </c>
      <c r="AK15" s="17">
        <v>0.107760092838005</v>
      </c>
      <c r="AL15" s="17">
        <v>7.5334734812979295E-2</v>
      </c>
      <c r="AM15" s="17">
        <v>0.12060898532554901</v>
      </c>
      <c r="AN15" s="17">
        <v>0.16752480516467699</v>
      </c>
      <c r="AO15" s="17"/>
      <c r="AP15" s="17">
        <v>9.9437045302233795E-2</v>
      </c>
      <c r="AQ15" s="17">
        <v>0.108287810330556</v>
      </c>
      <c r="AR15" s="17">
        <v>8.7838802049637801E-2</v>
      </c>
      <c r="AS15" s="17"/>
      <c r="AT15" s="17">
        <v>0.123453881435278</v>
      </c>
      <c r="AU15" s="17">
        <v>4.2015335698678498E-2</v>
      </c>
      <c r="AV15" s="17">
        <v>0.20957363009496</v>
      </c>
      <c r="AW15" s="17">
        <v>0.249442855867229</v>
      </c>
      <c r="AX15" s="17">
        <v>0.116849150378179</v>
      </c>
      <c r="AY15" s="17">
        <v>0.160378305196371</v>
      </c>
    </row>
    <row r="16" spans="2:51" x14ac:dyDescent="0.35">
      <c r="B16" s="18" t="s">
        <v>387</v>
      </c>
      <c r="C16" s="20">
        <v>0.27707560686682198</v>
      </c>
      <c r="D16" s="20">
        <v>0.28456550453580098</v>
      </c>
      <c r="E16" s="20">
        <v>0.26989857055642602</v>
      </c>
      <c r="F16" s="20"/>
      <c r="G16" s="20">
        <v>0.50422848917036001</v>
      </c>
      <c r="H16" s="20">
        <v>0.37040553219974698</v>
      </c>
      <c r="I16" s="20">
        <v>0.34243788547635601</v>
      </c>
      <c r="J16" s="20">
        <v>0.25817591104911702</v>
      </c>
      <c r="K16" s="20">
        <v>0.144484039504189</v>
      </c>
      <c r="L16" s="20">
        <v>9.7514551947095907E-2</v>
      </c>
      <c r="M16" s="20"/>
      <c r="N16" s="20">
        <v>0.35777140792594703</v>
      </c>
      <c r="O16" s="20">
        <v>0.26079795502609099</v>
      </c>
      <c r="P16" s="20">
        <v>0.26943365681843601</v>
      </c>
      <c r="Q16" s="20">
        <v>0.214108000137267</v>
      </c>
      <c r="R16" s="20"/>
      <c r="S16" s="20">
        <v>0.37305609927531302</v>
      </c>
      <c r="T16" s="20">
        <v>0.24228917002077199</v>
      </c>
      <c r="U16" s="20">
        <v>0.25993984675261</v>
      </c>
      <c r="V16" s="20">
        <v>0.16876223440014099</v>
      </c>
      <c r="W16" s="20">
        <v>0.32665884377867299</v>
      </c>
      <c r="X16" s="20">
        <v>0.28461807889850099</v>
      </c>
      <c r="Y16" s="20">
        <v>0.239033300990426</v>
      </c>
      <c r="Z16" s="20">
        <v>0.260472126802541</v>
      </c>
      <c r="AA16" s="20">
        <v>0.25666404392859099</v>
      </c>
      <c r="AB16" s="20">
        <v>0.31084542786760599</v>
      </c>
      <c r="AC16" s="20">
        <v>0.26643775026002098</v>
      </c>
      <c r="AD16" s="20">
        <v>0.32455168182407701</v>
      </c>
      <c r="AE16" s="20"/>
      <c r="AF16" s="20">
        <v>0.188645087816151</v>
      </c>
      <c r="AG16" s="20">
        <v>0.28169600040680998</v>
      </c>
      <c r="AH16" s="20">
        <v>0.35469643208762702</v>
      </c>
      <c r="AI16" s="20"/>
      <c r="AJ16" s="20">
        <v>0.215267952268865</v>
      </c>
      <c r="AK16" s="20">
        <v>0.33356678919066002</v>
      </c>
      <c r="AL16" s="20">
        <v>0.25385226553492302</v>
      </c>
      <c r="AM16" s="20">
        <v>0.19633950889600599</v>
      </c>
      <c r="AN16" s="20">
        <v>0.30164264782109101</v>
      </c>
      <c r="AO16" s="20"/>
      <c r="AP16" s="20">
        <v>0.29241212310764297</v>
      </c>
      <c r="AQ16" s="20">
        <v>0.33377017038145101</v>
      </c>
      <c r="AR16" s="20">
        <v>0.34024349104951701</v>
      </c>
      <c r="AS16" s="20"/>
      <c r="AT16" s="20">
        <v>0.165009412164067</v>
      </c>
      <c r="AU16" s="20">
        <v>0.32352452379240298</v>
      </c>
      <c r="AV16" s="20">
        <v>0.282224509350536</v>
      </c>
      <c r="AW16" s="20">
        <v>0.28360087624514502</v>
      </c>
      <c r="AX16" s="20">
        <v>0.39749856996023403</v>
      </c>
      <c r="AY16" s="20">
        <v>0.27435034845078698</v>
      </c>
    </row>
    <row r="17" spans="2:51" x14ac:dyDescent="0.35">
      <c r="B17" s="18" t="s">
        <v>388</v>
      </c>
      <c r="C17" s="20">
        <v>0.28614990712614802</v>
      </c>
      <c r="D17" s="20">
        <v>0.27728723071192901</v>
      </c>
      <c r="E17" s="20">
        <v>0.295912189219179</v>
      </c>
      <c r="F17" s="20"/>
      <c r="G17" s="20">
        <v>0.14679712523011801</v>
      </c>
      <c r="H17" s="20">
        <v>0.205577994331575</v>
      </c>
      <c r="I17" s="20">
        <v>0.25298374149963998</v>
      </c>
      <c r="J17" s="20">
        <v>0.249688129919965</v>
      </c>
      <c r="K17" s="20">
        <v>0.39051792970182098</v>
      </c>
      <c r="L17" s="20">
        <v>0.43095467873022902</v>
      </c>
      <c r="M17" s="20"/>
      <c r="N17" s="20">
        <v>0.30021110703341902</v>
      </c>
      <c r="O17" s="20">
        <v>0.26779514048609598</v>
      </c>
      <c r="P17" s="20">
        <v>0.29462305396576</v>
      </c>
      <c r="Q17" s="20">
        <v>0.27862796617715702</v>
      </c>
      <c r="R17" s="20"/>
      <c r="S17" s="20">
        <v>0.213113674438693</v>
      </c>
      <c r="T17" s="20">
        <v>0.30856255302072899</v>
      </c>
      <c r="U17" s="20">
        <v>0.29824076651754899</v>
      </c>
      <c r="V17" s="20">
        <v>0.35805337895989697</v>
      </c>
      <c r="W17" s="20">
        <v>0.302388589150973</v>
      </c>
      <c r="X17" s="20">
        <v>0.336828976752719</v>
      </c>
      <c r="Y17" s="20">
        <v>0.33554200590109301</v>
      </c>
      <c r="Z17" s="20">
        <v>0.28965102631189699</v>
      </c>
      <c r="AA17" s="20">
        <v>0.22475619710702399</v>
      </c>
      <c r="AB17" s="20">
        <v>0.26248340527555902</v>
      </c>
      <c r="AC17" s="20">
        <v>0.29766965552713598</v>
      </c>
      <c r="AD17" s="20">
        <v>0.26637876359528301</v>
      </c>
      <c r="AE17" s="20"/>
      <c r="AF17" s="20">
        <v>0.36691213212766099</v>
      </c>
      <c r="AG17" s="20">
        <v>0.28516489100507397</v>
      </c>
      <c r="AH17" s="20">
        <v>0.204228186981458</v>
      </c>
      <c r="AI17" s="20"/>
      <c r="AJ17" s="20">
        <v>0.37200200359567398</v>
      </c>
      <c r="AK17" s="20">
        <v>0.21662893333005301</v>
      </c>
      <c r="AL17" s="20">
        <v>0.37424412286673298</v>
      </c>
      <c r="AM17" s="20">
        <v>0.38646359693166799</v>
      </c>
      <c r="AN17" s="20">
        <v>0.19080283682643101</v>
      </c>
      <c r="AO17" s="20"/>
      <c r="AP17" s="20">
        <v>0.32582527203969402</v>
      </c>
      <c r="AQ17" s="20">
        <v>0.23322626265989699</v>
      </c>
      <c r="AR17" s="20">
        <v>0.256054304556877</v>
      </c>
      <c r="AS17" s="20"/>
      <c r="AT17" s="20">
        <v>0.41704585381376902</v>
      </c>
      <c r="AU17" s="20">
        <v>0.287746805247933</v>
      </c>
      <c r="AV17" s="20">
        <v>0.17101956126564</v>
      </c>
      <c r="AW17" s="20">
        <v>0.13520760146625599</v>
      </c>
      <c r="AX17" s="20">
        <v>0.17807981595428701</v>
      </c>
      <c r="AY17" s="20">
        <v>0.29139457182648998</v>
      </c>
    </row>
    <row r="18" spans="2:51" x14ac:dyDescent="0.35">
      <c r="B18" s="18" t="s">
        <v>86</v>
      </c>
      <c r="C18" s="21">
        <v>-9.0743002593263698E-3</v>
      </c>
      <c r="D18" s="21">
        <v>7.2782738238719204E-3</v>
      </c>
      <c r="E18" s="21">
        <v>-2.6013618662752001E-2</v>
      </c>
      <c r="F18" s="21"/>
      <c r="G18" s="21">
        <v>0.357431363940241</v>
      </c>
      <c r="H18" s="21">
        <v>0.164827537868171</v>
      </c>
      <c r="I18" s="21">
        <v>8.9454143976716499E-2</v>
      </c>
      <c r="J18" s="21">
        <v>8.4877811291514706E-3</v>
      </c>
      <c r="K18" s="21">
        <v>-0.246033890197631</v>
      </c>
      <c r="L18" s="21">
        <v>-0.33344012678313301</v>
      </c>
      <c r="M18" s="21"/>
      <c r="N18" s="21">
        <v>5.7560300892527699E-2</v>
      </c>
      <c r="O18" s="21">
        <v>-6.9971854600051099E-3</v>
      </c>
      <c r="P18" s="21">
        <v>-2.5189397147323701E-2</v>
      </c>
      <c r="Q18" s="21">
        <v>-6.45199660398902E-2</v>
      </c>
      <c r="R18" s="21"/>
      <c r="S18" s="21">
        <v>0.15994242483662</v>
      </c>
      <c r="T18" s="21">
        <v>-6.62733829999579E-2</v>
      </c>
      <c r="U18" s="21">
        <v>-3.83009197649389E-2</v>
      </c>
      <c r="V18" s="21">
        <v>-0.18929114455975601</v>
      </c>
      <c r="W18" s="21">
        <v>2.42702546277003E-2</v>
      </c>
      <c r="X18" s="21">
        <v>-5.2210897854218501E-2</v>
      </c>
      <c r="Y18" s="21">
        <v>-9.6508704910666196E-2</v>
      </c>
      <c r="Z18" s="21">
        <v>-2.9178899509355798E-2</v>
      </c>
      <c r="AA18" s="21">
        <v>3.1907846821567699E-2</v>
      </c>
      <c r="AB18" s="21">
        <v>4.8362022592047103E-2</v>
      </c>
      <c r="AC18" s="21">
        <v>-3.1231905267115299E-2</v>
      </c>
      <c r="AD18" s="21">
        <v>5.8172918228793599E-2</v>
      </c>
      <c r="AE18" s="21"/>
      <c r="AF18" s="21">
        <v>-0.17826704431151</v>
      </c>
      <c r="AG18" s="21">
        <v>-3.4688905982639402E-3</v>
      </c>
      <c r="AH18" s="21">
        <v>0.15046824510616899</v>
      </c>
      <c r="AI18" s="21"/>
      <c r="AJ18" s="21">
        <v>-0.15673405132680901</v>
      </c>
      <c r="AK18" s="21">
        <v>0.116937855860606</v>
      </c>
      <c r="AL18" s="21">
        <v>-0.12039185733181</v>
      </c>
      <c r="AM18" s="21">
        <v>-0.190124088035662</v>
      </c>
      <c r="AN18" s="21">
        <v>0.11083981099466</v>
      </c>
      <c r="AO18" s="21"/>
      <c r="AP18" s="21">
        <v>-3.3413148932051301E-2</v>
      </c>
      <c r="AQ18" s="21">
        <v>0.100543907721554</v>
      </c>
      <c r="AR18" s="21">
        <v>8.4189186492639206E-2</v>
      </c>
      <c r="AS18" s="21"/>
      <c r="AT18" s="21">
        <v>-0.25203644164970201</v>
      </c>
      <c r="AU18" s="21">
        <v>3.5777718544470101E-2</v>
      </c>
      <c r="AV18" s="21">
        <v>0.111204948084897</v>
      </c>
      <c r="AW18" s="21">
        <v>0.148393274778889</v>
      </c>
      <c r="AX18" s="21">
        <v>0.21941875400594699</v>
      </c>
      <c r="AY18" s="21">
        <v>-1.70442233757029E-2</v>
      </c>
    </row>
    <row r="19" spans="2:51" x14ac:dyDescent="0.35">
      <c r="B19" s="16" t="s">
        <v>156</v>
      </c>
    </row>
    <row r="20" spans="2:51" x14ac:dyDescent="0.35">
      <c r="B20" t="s">
        <v>77</v>
      </c>
    </row>
    <row r="21" spans="2:51" x14ac:dyDescent="0.35">
      <c r="B21" t="s">
        <v>78</v>
      </c>
    </row>
    <row r="23" spans="2:51" x14ac:dyDescent="0.35">
      <c r="B23"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700-000000000000}">
  <dimension ref="B2:AY21"/>
  <sheetViews>
    <sheetView showGridLines="0" workbookViewId="0">
      <pane xSplit="2" topLeftCell="C1" activePane="topRight" state="frozen"/>
      <selection activeCell="B19" sqref="B19"/>
      <selection pane="topRight" activeCell="I15" sqref="I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622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58" x14ac:dyDescent="0.35">
      <c r="B9" s="18" t="s">
        <v>454</v>
      </c>
      <c r="C9" s="17">
        <v>0.36986074201795499</v>
      </c>
      <c r="D9" s="17">
        <v>0.39634126851673201</v>
      </c>
      <c r="E9" s="17">
        <v>0.34345281641853997</v>
      </c>
      <c r="F9" s="17"/>
      <c r="G9" s="17">
        <v>0.40978127333150899</v>
      </c>
      <c r="H9" s="17">
        <v>0.395480987249756</v>
      </c>
      <c r="I9" s="17">
        <v>0.39414987392867401</v>
      </c>
      <c r="J9" s="17">
        <v>0.34223411727819703</v>
      </c>
      <c r="K9" s="17">
        <v>0.36592282742694399</v>
      </c>
      <c r="L9" s="17">
        <v>0.32794406219174899</v>
      </c>
      <c r="M9" s="17"/>
      <c r="N9" s="17">
        <v>0.43841357450768298</v>
      </c>
      <c r="O9" s="17">
        <v>0.36804658295188902</v>
      </c>
      <c r="P9" s="17">
        <v>0.350533712001939</v>
      </c>
      <c r="Q9" s="17">
        <v>0.31751885340376002</v>
      </c>
      <c r="R9" s="17"/>
      <c r="S9" s="17">
        <v>0.40773796266087697</v>
      </c>
      <c r="T9" s="17">
        <v>0.34593474054817902</v>
      </c>
      <c r="U9" s="17">
        <v>0.39425193955029603</v>
      </c>
      <c r="V9" s="17">
        <v>0.332804787288493</v>
      </c>
      <c r="W9" s="17">
        <v>0.36071382901996002</v>
      </c>
      <c r="X9" s="17">
        <v>0.37098363651657401</v>
      </c>
      <c r="Y9" s="17">
        <v>0.33883468606318801</v>
      </c>
      <c r="Z9" s="17">
        <v>0.36483270024534298</v>
      </c>
      <c r="AA9" s="17">
        <v>0.39406524952901101</v>
      </c>
      <c r="AB9" s="17">
        <v>0.37535068221879803</v>
      </c>
      <c r="AC9" s="17">
        <v>0.352005153072661</v>
      </c>
      <c r="AD9" s="17">
        <v>0.37462785443798302</v>
      </c>
      <c r="AE9" s="17"/>
      <c r="AF9" s="17">
        <v>0.32591374699997999</v>
      </c>
      <c r="AG9" s="17">
        <v>0.41066177077141303</v>
      </c>
      <c r="AH9" s="17">
        <v>0.34480359074225497</v>
      </c>
      <c r="AI9" s="17"/>
      <c r="AJ9" s="17">
        <v>0.33241285726046299</v>
      </c>
      <c r="AK9" s="17">
        <v>0.41069221566165998</v>
      </c>
      <c r="AL9" s="17">
        <v>0.42631634066673502</v>
      </c>
      <c r="AM9" s="17">
        <v>0.32472161658340198</v>
      </c>
      <c r="AN9" s="17">
        <v>0.33329196406414402</v>
      </c>
      <c r="AO9" s="17"/>
      <c r="AP9" s="17">
        <v>0.36868702742099202</v>
      </c>
      <c r="AQ9" s="17">
        <v>0.40441800913991499</v>
      </c>
      <c r="AR9" s="17">
        <v>0.44481984489311399</v>
      </c>
      <c r="AS9" s="17"/>
      <c r="AT9" s="17">
        <v>0.38696809080645</v>
      </c>
      <c r="AU9" s="17">
        <v>0.40521682511225598</v>
      </c>
      <c r="AV9" s="17">
        <v>0.33805792950206598</v>
      </c>
      <c r="AW9" s="17">
        <v>0.28143752956557999</v>
      </c>
      <c r="AX9" s="17">
        <v>0.36357271663934798</v>
      </c>
      <c r="AY9" s="17">
        <v>0.291113160373141</v>
      </c>
    </row>
    <row r="10" spans="2:51" ht="58" x14ac:dyDescent="0.35">
      <c r="B10" s="18" t="s">
        <v>611</v>
      </c>
      <c r="C10" s="17">
        <v>0.31011721418097199</v>
      </c>
      <c r="D10" s="17">
        <v>0.294116537844756</v>
      </c>
      <c r="E10" s="17">
        <v>0.326248096795895</v>
      </c>
      <c r="F10" s="17"/>
      <c r="G10" s="17">
        <v>0.117910371190491</v>
      </c>
      <c r="H10" s="17">
        <v>0.18080099363100699</v>
      </c>
      <c r="I10" s="17">
        <v>0.249269000800867</v>
      </c>
      <c r="J10" s="17">
        <v>0.32925362087396998</v>
      </c>
      <c r="K10" s="17">
        <v>0.40067430368851698</v>
      </c>
      <c r="L10" s="17">
        <v>0.51550139617081503</v>
      </c>
      <c r="M10" s="17"/>
      <c r="N10" s="17">
        <v>0.27733789430990202</v>
      </c>
      <c r="O10" s="17">
        <v>0.28489213544807501</v>
      </c>
      <c r="P10" s="17">
        <v>0.32726278777128198</v>
      </c>
      <c r="Q10" s="17">
        <v>0.35774128761305402</v>
      </c>
      <c r="R10" s="17"/>
      <c r="S10" s="17">
        <v>0.22888473504061199</v>
      </c>
      <c r="T10" s="17">
        <v>0.34517210923454</v>
      </c>
      <c r="U10" s="17">
        <v>0.31959477136737502</v>
      </c>
      <c r="V10" s="17">
        <v>0.35326809292083899</v>
      </c>
      <c r="W10" s="17">
        <v>0.29031598051191898</v>
      </c>
      <c r="X10" s="17">
        <v>0.26108621176507602</v>
      </c>
      <c r="Y10" s="17">
        <v>0.36161628086902697</v>
      </c>
      <c r="Z10" s="17">
        <v>0.33658082796195299</v>
      </c>
      <c r="AA10" s="17">
        <v>0.313467029428878</v>
      </c>
      <c r="AB10" s="17">
        <v>0.331420293391335</v>
      </c>
      <c r="AC10" s="17">
        <v>0.34070242792431799</v>
      </c>
      <c r="AD10" s="17">
        <v>0.27673004821355501</v>
      </c>
      <c r="AE10" s="17"/>
      <c r="AF10" s="17">
        <v>0.41758747262363299</v>
      </c>
      <c r="AG10" s="17">
        <v>0.277550777295688</v>
      </c>
      <c r="AH10" s="17">
        <v>0.26266970755909003</v>
      </c>
      <c r="AI10" s="17"/>
      <c r="AJ10" s="17">
        <v>0.39817992109214101</v>
      </c>
      <c r="AK10" s="17">
        <v>0.23149899632276999</v>
      </c>
      <c r="AL10" s="17">
        <v>0.24615014310401601</v>
      </c>
      <c r="AM10" s="17">
        <v>0.39898515688706898</v>
      </c>
      <c r="AN10" s="17">
        <v>0.31975490346235902</v>
      </c>
      <c r="AO10" s="17"/>
      <c r="AP10" s="17">
        <v>0.35307667938389098</v>
      </c>
      <c r="AQ10" s="17">
        <v>0.23870217373740099</v>
      </c>
      <c r="AR10" s="17">
        <v>0.228411661058563</v>
      </c>
      <c r="AS10" s="17"/>
      <c r="AT10" s="17">
        <v>0.41650884028690999</v>
      </c>
      <c r="AU10" s="17">
        <v>0.220052649469276</v>
      </c>
      <c r="AV10" s="17">
        <v>0.33182487237211999</v>
      </c>
      <c r="AW10" s="17">
        <v>0.29324052646634502</v>
      </c>
      <c r="AX10" s="17">
        <v>0.236539262978397</v>
      </c>
      <c r="AY10" s="17">
        <v>0.27160250307512601</v>
      </c>
    </row>
    <row r="11" spans="2:51" ht="43.5" x14ac:dyDescent="0.35">
      <c r="B11" s="18" t="s">
        <v>618</v>
      </c>
      <c r="C11" s="17">
        <v>0.17277364375082699</v>
      </c>
      <c r="D11" s="17">
        <v>0.19379551120838101</v>
      </c>
      <c r="E11" s="17">
        <v>0.151293894160373</v>
      </c>
      <c r="F11" s="17"/>
      <c r="G11" s="17">
        <v>0.28652835046896302</v>
      </c>
      <c r="H11" s="17">
        <v>0.23090428565514601</v>
      </c>
      <c r="I11" s="17">
        <v>0.21074208321103</v>
      </c>
      <c r="J11" s="17">
        <v>0.15470888788992901</v>
      </c>
      <c r="K11" s="17">
        <v>0.101177604233716</v>
      </c>
      <c r="L11" s="17">
        <v>8.20515456741433E-2</v>
      </c>
      <c r="M11" s="17"/>
      <c r="N11" s="17">
        <v>0.19117063644082899</v>
      </c>
      <c r="O11" s="17">
        <v>0.19750880660918199</v>
      </c>
      <c r="P11" s="17">
        <v>0.15640300491192</v>
      </c>
      <c r="Q11" s="17">
        <v>0.13970093124993099</v>
      </c>
      <c r="R11" s="17"/>
      <c r="S11" s="17">
        <v>0.19749620799836501</v>
      </c>
      <c r="T11" s="17">
        <v>0.178303777201932</v>
      </c>
      <c r="U11" s="17">
        <v>0.13844071733375701</v>
      </c>
      <c r="V11" s="17">
        <v>0.13492898889645899</v>
      </c>
      <c r="W11" s="17">
        <v>0.176808628379545</v>
      </c>
      <c r="X11" s="17">
        <v>0.21543512201871601</v>
      </c>
      <c r="Y11" s="17">
        <v>0.18520317729569299</v>
      </c>
      <c r="Z11" s="17">
        <v>0.12595815607211999</v>
      </c>
      <c r="AA11" s="17">
        <v>0.14329771232192101</v>
      </c>
      <c r="AB11" s="17">
        <v>0.18467468627050501</v>
      </c>
      <c r="AC11" s="17">
        <v>0.18514471093041801</v>
      </c>
      <c r="AD11" s="17">
        <v>0.181596451547548</v>
      </c>
      <c r="AE11" s="17"/>
      <c r="AF11" s="17">
        <v>0.131754846091096</v>
      </c>
      <c r="AG11" s="17">
        <v>0.18141694227163799</v>
      </c>
      <c r="AH11" s="17">
        <v>0.19198371410031501</v>
      </c>
      <c r="AI11" s="17"/>
      <c r="AJ11" s="17">
        <v>0.13708435972153299</v>
      </c>
      <c r="AK11" s="17">
        <v>0.21038377530517699</v>
      </c>
      <c r="AL11" s="17">
        <v>0.162597551883012</v>
      </c>
      <c r="AM11" s="17">
        <v>0.12603578507431501</v>
      </c>
      <c r="AN11" s="17">
        <v>0.174800124737681</v>
      </c>
      <c r="AO11" s="17"/>
      <c r="AP11" s="17">
        <v>0.18077240328561101</v>
      </c>
      <c r="AQ11" s="17">
        <v>0.19221346378187601</v>
      </c>
      <c r="AR11" s="17">
        <v>0.192924997696865</v>
      </c>
      <c r="AS11" s="17"/>
      <c r="AT11" s="17">
        <v>0.111559205335364</v>
      </c>
      <c r="AU11" s="17">
        <v>0.20616963873254501</v>
      </c>
      <c r="AV11" s="17">
        <v>0.14928213696804701</v>
      </c>
      <c r="AW11" s="17">
        <v>0.17457567368151</v>
      </c>
      <c r="AX11" s="17">
        <v>0.24428860348488901</v>
      </c>
      <c r="AY11" s="17">
        <v>0.192228904444119</v>
      </c>
    </row>
    <row r="12" spans="2:51" ht="58" x14ac:dyDescent="0.35">
      <c r="B12" s="18" t="s">
        <v>619</v>
      </c>
      <c r="C12" s="17">
        <v>0.14287076302051799</v>
      </c>
      <c r="D12" s="17">
        <v>0.16345565978069901</v>
      </c>
      <c r="E12" s="17">
        <v>0.12349317251750699</v>
      </c>
      <c r="F12" s="17"/>
      <c r="G12" s="17">
        <v>0.23028891246713501</v>
      </c>
      <c r="H12" s="17">
        <v>0.23594836488488</v>
      </c>
      <c r="I12" s="17">
        <v>0.21336045882777999</v>
      </c>
      <c r="J12" s="17">
        <v>0.12795522883212199</v>
      </c>
      <c r="K12" s="17">
        <v>6.9989812478350497E-2</v>
      </c>
      <c r="L12" s="17">
        <v>1.31744415883137E-2</v>
      </c>
      <c r="M12" s="17"/>
      <c r="N12" s="17">
        <v>0.18392701752514301</v>
      </c>
      <c r="O12" s="17">
        <v>0.17015385958548701</v>
      </c>
      <c r="P12" s="17">
        <v>0.113302135366057</v>
      </c>
      <c r="Q12" s="17">
        <v>9.7942377364295202E-2</v>
      </c>
      <c r="R12" s="17"/>
      <c r="S12" s="17">
        <v>0.17711668802852901</v>
      </c>
      <c r="T12" s="17">
        <v>0.11796212632971501</v>
      </c>
      <c r="U12" s="17">
        <v>0.14914237542902101</v>
      </c>
      <c r="V12" s="17">
        <v>8.3987057917941296E-2</v>
      </c>
      <c r="W12" s="17">
        <v>0.168806821312218</v>
      </c>
      <c r="X12" s="17">
        <v>0.18806378000244101</v>
      </c>
      <c r="Y12" s="17">
        <v>0.11279744141316</v>
      </c>
      <c r="Z12" s="17">
        <v>0.15516427609733599</v>
      </c>
      <c r="AA12" s="17">
        <v>0.11124137520529299</v>
      </c>
      <c r="AB12" s="17">
        <v>0.15081420855082001</v>
      </c>
      <c r="AC12" s="17">
        <v>0.13426741514237001</v>
      </c>
      <c r="AD12" s="17">
        <v>0.224443075890642</v>
      </c>
      <c r="AE12" s="17"/>
      <c r="AF12" s="17">
        <v>9.9142733228750196E-2</v>
      </c>
      <c r="AG12" s="17">
        <v>0.153141245656811</v>
      </c>
      <c r="AH12" s="17">
        <v>0.16822300540234</v>
      </c>
      <c r="AI12" s="17"/>
      <c r="AJ12" s="17">
        <v>0.11162886289007901</v>
      </c>
      <c r="AK12" s="17">
        <v>0.18823101583163601</v>
      </c>
      <c r="AL12" s="17">
        <v>0.129897871802966</v>
      </c>
      <c r="AM12" s="17">
        <v>0.13270742454901999</v>
      </c>
      <c r="AN12" s="17">
        <v>0.14672191468958301</v>
      </c>
      <c r="AO12" s="17"/>
      <c r="AP12" s="17">
        <v>0.15134035361987699</v>
      </c>
      <c r="AQ12" s="17">
        <v>0.18636798455142201</v>
      </c>
      <c r="AR12" s="17">
        <v>0.116279937313539</v>
      </c>
      <c r="AS12" s="17"/>
      <c r="AT12" s="17">
        <v>8.6736618251481101E-2</v>
      </c>
      <c r="AU12" s="17">
        <v>0.20387646943685001</v>
      </c>
      <c r="AV12" s="17">
        <v>0.13375193031005</v>
      </c>
      <c r="AW12" s="17">
        <v>0.122903666279534</v>
      </c>
      <c r="AX12" s="17">
        <v>0.17538714252533899</v>
      </c>
      <c r="AY12" s="17">
        <v>0.18768462657109</v>
      </c>
    </row>
    <row r="13" spans="2:51" ht="29" x14ac:dyDescent="0.35">
      <c r="B13" s="18" t="s">
        <v>620</v>
      </c>
      <c r="C13" s="17">
        <v>0.13846708409609801</v>
      </c>
      <c r="D13" s="17">
        <v>0.153778253298365</v>
      </c>
      <c r="E13" s="17">
        <v>0.122730685746893</v>
      </c>
      <c r="F13" s="17"/>
      <c r="G13" s="17">
        <v>0.26514757993704102</v>
      </c>
      <c r="H13" s="17">
        <v>0.22328677591885901</v>
      </c>
      <c r="I13" s="17">
        <v>0.190703558569944</v>
      </c>
      <c r="J13" s="17">
        <v>0.114278102458459</v>
      </c>
      <c r="K13" s="17">
        <v>5.2767934211197402E-2</v>
      </c>
      <c r="L13" s="17">
        <v>2.0364495043852199E-2</v>
      </c>
      <c r="M13" s="17"/>
      <c r="N13" s="17">
        <v>0.183200879493462</v>
      </c>
      <c r="O13" s="17">
        <v>0.143042740125263</v>
      </c>
      <c r="P13" s="17">
        <v>0.130426498906481</v>
      </c>
      <c r="Q13" s="17">
        <v>9.1246184806837299E-2</v>
      </c>
      <c r="R13" s="17"/>
      <c r="S13" s="17">
        <v>0.204384155090027</v>
      </c>
      <c r="T13" s="17">
        <v>0.108321345875799</v>
      </c>
      <c r="U13" s="17">
        <v>0.106364299140181</v>
      </c>
      <c r="V13" s="17">
        <v>8.1437042572275506E-2</v>
      </c>
      <c r="W13" s="17">
        <v>0.18799549144066599</v>
      </c>
      <c r="X13" s="17">
        <v>0.184795809796169</v>
      </c>
      <c r="Y13" s="17">
        <v>8.7426093588313797E-2</v>
      </c>
      <c r="Z13" s="17">
        <v>0.113350713192556</v>
      </c>
      <c r="AA13" s="17">
        <v>0.13228476129212599</v>
      </c>
      <c r="AB13" s="17">
        <v>0.12681636127514201</v>
      </c>
      <c r="AC13" s="17">
        <v>0.14880812243460201</v>
      </c>
      <c r="AD13" s="17">
        <v>0.17295565448259301</v>
      </c>
      <c r="AE13" s="17"/>
      <c r="AF13" s="17">
        <v>9.3308655115029296E-2</v>
      </c>
      <c r="AG13" s="17">
        <v>0.143614156945129</v>
      </c>
      <c r="AH13" s="17">
        <v>0.178958546961339</v>
      </c>
      <c r="AI13" s="17"/>
      <c r="AJ13" s="17">
        <v>0.104845011729389</v>
      </c>
      <c r="AK13" s="17">
        <v>0.17735729238860101</v>
      </c>
      <c r="AL13" s="17">
        <v>0.13655357773233201</v>
      </c>
      <c r="AM13" s="17">
        <v>8.4597938095612196E-2</v>
      </c>
      <c r="AN13" s="17">
        <v>0.12666046104402201</v>
      </c>
      <c r="AO13" s="17"/>
      <c r="AP13" s="17">
        <v>0.13968550626547699</v>
      </c>
      <c r="AQ13" s="17">
        <v>0.16447955605584799</v>
      </c>
      <c r="AR13" s="17">
        <v>0.15830695779797799</v>
      </c>
      <c r="AS13" s="17"/>
      <c r="AT13" s="17">
        <v>6.2945570955901503E-2</v>
      </c>
      <c r="AU13" s="17">
        <v>0.21910857458880201</v>
      </c>
      <c r="AV13" s="17">
        <v>0.16568482247687399</v>
      </c>
      <c r="AW13" s="17">
        <v>0.115943690404905</v>
      </c>
      <c r="AX13" s="17">
        <v>0.17608626032541</v>
      </c>
      <c r="AY13" s="17">
        <v>0.13479987744771599</v>
      </c>
    </row>
    <row r="14" spans="2:51" x14ac:dyDescent="0.35">
      <c r="B14" s="18" t="s">
        <v>399</v>
      </c>
      <c r="C14" s="17">
        <v>0.12390974839367599</v>
      </c>
      <c r="D14" s="17">
        <v>9.2095865479263406E-2</v>
      </c>
      <c r="E14" s="17">
        <v>0.15510192284881799</v>
      </c>
      <c r="F14" s="17"/>
      <c r="G14" s="17">
        <v>0.12914570680214399</v>
      </c>
      <c r="H14" s="17">
        <v>0.12834318380930099</v>
      </c>
      <c r="I14" s="17">
        <v>0.130596652609279</v>
      </c>
      <c r="J14" s="17">
        <v>0.14873855935038399</v>
      </c>
      <c r="K14" s="17">
        <v>0.133952037803863</v>
      </c>
      <c r="L14" s="17">
        <v>8.4612508456596E-2</v>
      </c>
      <c r="M14" s="17"/>
      <c r="N14" s="17">
        <v>8.3482674049247904E-2</v>
      </c>
      <c r="O14" s="17">
        <v>0.117876921701489</v>
      </c>
      <c r="P14" s="17">
        <v>0.13358472247691999</v>
      </c>
      <c r="Q14" s="17">
        <v>0.16490214261272701</v>
      </c>
      <c r="R14" s="17"/>
      <c r="S14" s="17">
        <v>0.14105244631019001</v>
      </c>
      <c r="T14" s="17">
        <v>0.13496672290519701</v>
      </c>
      <c r="U14" s="17">
        <v>0.13016196991624601</v>
      </c>
      <c r="V14" s="17">
        <v>0.157326273409121</v>
      </c>
      <c r="W14" s="17">
        <v>0.115722559086083</v>
      </c>
      <c r="X14" s="17">
        <v>0.11094797571227299</v>
      </c>
      <c r="Y14" s="17">
        <v>0.121162766331863</v>
      </c>
      <c r="Z14" s="17">
        <v>0.106894994186363</v>
      </c>
      <c r="AA14" s="17">
        <v>0.11341599726365099</v>
      </c>
      <c r="AB14" s="17">
        <v>0.10498969717774199</v>
      </c>
      <c r="AC14" s="17">
        <v>8.86018329559118E-2</v>
      </c>
      <c r="AD14" s="17">
        <v>0.12125337426759999</v>
      </c>
      <c r="AE14" s="17"/>
      <c r="AF14" s="17">
        <v>0.107697868120173</v>
      </c>
      <c r="AG14" s="17">
        <v>0.112605446277426</v>
      </c>
      <c r="AH14" s="17">
        <v>0.16248463838979499</v>
      </c>
      <c r="AI14" s="17"/>
      <c r="AJ14" s="17">
        <v>0.105640913977333</v>
      </c>
      <c r="AK14" s="17">
        <v>0.11348869366485199</v>
      </c>
      <c r="AL14" s="17">
        <v>0.124771066786673</v>
      </c>
      <c r="AM14" s="17">
        <v>0.14276618765427099</v>
      </c>
      <c r="AN14" s="17">
        <v>0.175431952952248</v>
      </c>
      <c r="AO14" s="17"/>
      <c r="AP14" s="17">
        <v>7.9243069408632502E-2</v>
      </c>
      <c r="AQ14" s="17">
        <v>0.121068441582998</v>
      </c>
      <c r="AR14" s="17">
        <v>0.128540664934474</v>
      </c>
      <c r="AS14" s="17"/>
      <c r="AT14" s="17">
        <v>9.7025632028451297E-2</v>
      </c>
      <c r="AU14" s="17">
        <v>0.109278890781419</v>
      </c>
      <c r="AV14" s="17">
        <v>0.12078872421633401</v>
      </c>
      <c r="AW14" s="17">
        <v>0.208972107842024</v>
      </c>
      <c r="AX14" s="17">
        <v>0.14901712445486801</v>
      </c>
      <c r="AY14" s="17">
        <v>0.13127897007932199</v>
      </c>
    </row>
    <row r="15" spans="2:51" x14ac:dyDescent="0.35">
      <c r="B15" s="18" t="s">
        <v>621</v>
      </c>
      <c r="C15" s="17">
        <v>0.10094514932441299</v>
      </c>
      <c r="D15" s="17">
        <v>0.123255831517656</v>
      </c>
      <c r="E15" s="17">
        <v>7.9678346441393905E-2</v>
      </c>
      <c r="F15" s="17"/>
      <c r="G15" s="17">
        <v>0.17535142687128</v>
      </c>
      <c r="H15" s="17">
        <v>0.16160377395917899</v>
      </c>
      <c r="I15" s="17">
        <v>9.1494073352525407E-2</v>
      </c>
      <c r="J15" s="17">
        <v>0.106458960116445</v>
      </c>
      <c r="K15" s="17">
        <v>4.9121001169924197E-2</v>
      </c>
      <c r="L15" s="17">
        <v>4.0387367591084702E-2</v>
      </c>
      <c r="M15" s="17"/>
      <c r="N15" s="17">
        <v>0.11530964178872</v>
      </c>
      <c r="O15" s="17">
        <v>0.105323422348541</v>
      </c>
      <c r="P15" s="17">
        <v>8.7946590753389897E-2</v>
      </c>
      <c r="Q15" s="17">
        <v>9.2556060096966306E-2</v>
      </c>
      <c r="R15" s="17"/>
      <c r="S15" s="17">
        <v>0.117995354832234</v>
      </c>
      <c r="T15" s="17">
        <v>9.6297645861607994E-2</v>
      </c>
      <c r="U15" s="17">
        <v>9.17535272417941E-2</v>
      </c>
      <c r="V15" s="17">
        <v>8.5853135795911598E-2</v>
      </c>
      <c r="W15" s="17">
        <v>8.9699291550244906E-2</v>
      </c>
      <c r="X15" s="17">
        <v>0.11655404162203301</v>
      </c>
      <c r="Y15" s="17">
        <v>9.0854212671217502E-2</v>
      </c>
      <c r="Z15" s="17">
        <v>0.118824640675501</v>
      </c>
      <c r="AA15" s="17">
        <v>0.102117520308408</v>
      </c>
      <c r="AB15" s="17">
        <v>9.1973009749297494E-2</v>
      </c>
      <c r="AC15" s="17">
        <v>9.41961441354386E-2</v>
      </c>
      <c r="AD15" s="17">
        <v>0.12747254352929499</v>
      </c>
      <c r="AE15" s="17"/>
      <c r="AF15" s="17">
        <v>7.1939535198014701E-2</v>
      </c>
      <c r="AG15" s="17">
        <v>0.107259001542559</v>
      </c>
      <c r="AH15" s="17">
        <v>0.12171445150341099</v>
      </c>
      <c r="AI15" s="17"/>
      <c r="AJ15" s="17">
        <v>7.5463998898274903E-2</v>
      </c>
      <c r="AK15" s="17">
        <v>0.132592317133996</v>
      </c>
      <c r="AL15" s="17">
        <v>0.11406661969873599</v>
      </c>
      <c r="AM15" s="17">
        <v>0.12212616709559</v>
      </c>
      <c r="AN15" s="17">
        <v>9.44851176366302E-2</v>
      </c>
      <c r="AO15" s="17"/>
      <c r="AP15" s="17">
        <v>9.3871426984622794E-2</v>
      </c>
      <c r="AQ15" s="17">
        <v>0.12662177589124099</v>
      </c>
      <c r="AR15" s="17">
        <v>0.101227905210101</v>
      </c>
      <c r="AS15" s="17"/>
      <c r="AT15" s="17">
        <v>6.5965084030776999E-2</v>
      </c>
      <c r="AU15" s="17">
        <v>0.14236552687757201</v>
      </c>
      <c r="AV15" s="17">
        <v>9.8613853525791398E-2</v>
      </c>
      <c r="AW15" s="17">
        <v>9.1572006783925894E-2</v>
      </c>
      <c r="AX15" s="17">
        <v>0.114789037211233</v>
      </c>
      <c r="AY15" s="17">
        <v>0.121512090453141</v>
      </c>
    </row>
    <row r="16" spans="2:51" x14ac:dyDescent="0.35">
      <c r="B16" s="18" t="s">
        <v>188</v>
      </c>
      <c r="C16" s="19">
        <v>9.5342820418375905E-3</v>
      </c>
      <c r="D16" s="19">
        <v>8.3275240253035503E-3</v>
      </c>
      <c r="E16" s="19">
        <v>1.07581937156198E-2</v>
      </c>
      <c r="F16" s="19"/>
      <c r="G16" s="19">
        <v>3.8492964372495802E-3</v>
      </c>
      <c r="H16" s="19">
        <v>2.8110576599328801E-3</v>
      </c>
      <c r="I16" s="19">
        <v>8.3311874113211302E-3</v>
      </c>
      <c r="J16" s="19">
        <v>4.34187338419859E-3</v>
      </c>
      <c r="K16" s="19">
        <v>1.6738394175732502E-2</v>
      </c>
      <c r="L16" s="19">
        <v>1.91066457885876E-2</v>
      </c>
      <c r="M16" s="19"/>
      <c r="N16" s="19">
        <v>8.4833578387300199E-3</v>
      </c>
      <c r="O16" s="19">
        <v>9.6433435537016804E-3</v>
      </c>
      <c r="P16" s="19">
        <v>9.62480012684396E-3</v>
      </c>
      <c r="Q16" s="19">
        <v>9.6599209470783504E-3</v>
      </c>
      <c r="R16" s="19"/>
      <c r="S16" s="19">
        <v>6.97487769096229E-3</v>
      </c>
      <c r="T16" s="19">
        <v>8.8097602395613393E-3</v>
      </c>
      <c r="U16" s="19">
        <v>1.1527264361025399E-2</v>
      </c>
      <c r="V16" s="19">
        <v>1.2775413161432899E-2</v>
      </c>
      <c r="W16" s="19">
        <v>1.7800042610321101E-2</v>
      </c>
      <c r="X16" s="19">
        <v>5.4065671470253799E-3</v>
      </c>
      <c r="Y16" s="19">
        <v>1.4330382269976001E-2</v>
      </c>
      <c r="Z16" s="19">
        <v>1.0886708988060999E-2</v>
      </c>
      <c r="AA16" s="19">
        <v>8.8057634397472901E-3</v>
      </c>
      <c r="AB16" s="19">
        <v>5.9672803159537303E-3</v>
      </c>
      <c r="AC16" s="19">
        <v>4.84358189345435E-3</v>
      </c>
      <c r="AD16" s="19">
        <v>9.3259879079203196E-3</v>
      </c>
      <c r="AE16" s="19"/>
      <c r="AF16" s="19">
        <v>1.12274905219053E-2</v>
      </c>
      <c r="AG16" s="19">
        <v>8.5139755824369893E-3</v>
      </c>
      <c r="AH16" s="19">
        <v>1.27702821962727E-2</v>
      </c>
      <c r="AI16" s="19"/>
      <c r="AJ16" s="19">
        <v>1.1106604522053601E-2</v>
      </c>
      <c r="AK16" s="19">
        <v>1.2610022782406799E-2</v>
      </c>
      <c r="AL16" s="19">
        <v>3.2368594081384101E-3</v>
      </c>
      <c r="AM16" s="19">
        <v>0</v>
      </c>
      <c r="AN16" s="19">
        <v>5.25875728567788E-3</v>
      </c>
      <c r="AO16" s="19"/>
      <c r="AP16" s="19">
        <v>8.4700828018676802E-3</v>
      </c>
      <c r="AQ16" s="19">
        <v>7.1937745716470396E-3</v>
      </c>
      <c r="AR16" s="19">
        <v>6.7559516611011396E-3</v>
      </c>
      <c r="AS16" s="19"/>
      <c r="AT16" s="19">
        <v>1.1693096171305499E-2</v>
      </c>
      <c r="AU16" s="19">
        <v>7.3438162127685298E-3</v>
      </c>
      <c r="AV16" s="19">
        <v>1.85654107630721E-2</v>
      </c>
      <c r="AW16" s="19">
        <v>1.2615286241674E-2</v>
      </c>
      <c r="AX16" s="19">
        <v>3.3152856233592699E-3</v>
      </c>
      <c r="AY16" s="19">
        <v>1.38096449305749E-2</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800-000000000000}">
  <dimension ref="B2:AY21"/>
  <sheetViews>
    <sheetView showGridLines="0" workbookViewId="0">
      <pane xSplit="2" topLeftCell="C1" activePane="topRight" state="frozen"/>
      <selection activeCell="B19" sqref="B19"/>
      <selection pane="topRight" activeCell="B15" sqref="B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623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x14ac:dyDescent="0.35">
      <c r="B9" s="18" t="s">
        <v>382</v>
      </c>
      <c r="C9" s="17">
        <v>4.7182529097737798E-2</v>
      </c>
      <c r="D9" s="17">
        <v>5.9656379895540901E-2</v>
      </c>
      <c r="E9" s="17">
        <v>3.39576754478981E-2</v>
      </c>
      <c r="F9" s="17"/>
      <c r="G9" s="17">
        <v>0.17821182638963801</v>
      </c>
      <c r="H9" s="17">
        <v>0.112741659859181</v>
      </c>
      <c r="I9" s="17">
        <v>7.9923877228094395E-2</v>
      </c>
      <c r="J9" s="17">
        <v>3.2658994141292502E-2</v>
      </c>
      <c r="K9" s="17">
        <v>1.2749741463858599E-2</v>
      </c>
      <c r="L9" s="17">
        <v>5.16231664490593E-3</v>
      </c>
      <c r="M9" s="17"/>
      <c r="N9" s="17">
        <v>6.6943205576919296E-2</v>
      </c>
      <c r="O9" s="17">
        <v>3.77453794706024E-2</v>
      </c>
      <c r="P9" s="17">
        <v>3.4623268316077101E-2</v>
      </c>
      <c r="Q9" s="17">
        <v>4.2302840895152599E-2</v>
      </c>
      <c r="R9" s="17"/>
      <c r="S9" s="17">
        <v>0.151237055303585</v>
      </c>
      <c r="T9" s="17">
        <v>2.2094988574798701E-2</v>
      </c>
      <c r="U9" s="17">
        <v>4.7961114381253202E-2</v>
      </c>
      <c r="V9" s="17">
        <v>1.28414883330323E-2</v>
      </c>
      <c r="W9" s="17">
        <v>3.7700603664145398E-2</v>
      </c>
      <c r="X9" s="17">
        <v>3.9723082883456898E-2</v>
      </c>
      <c r="Y9" s="17">
        <v>2.2165124700017198E-2</v>
      </c>
      <c r="Z9" s="17">
        <v>5.3155674038151302E-2</v>
      </c>
      <c r="AA9" s="17">
        <v>4.6033880778580102E-2</v>
      </c>
      <c r="AB9" s="17">
        <v>1.88654534619432E-2</v>
      </c>
      <c r="AC9" s="17">
        <v>5.52236069555491E-2</v>
      </c>
      <c r="AD9" s="17">
        <v>8.9393793069290101E-2</v>
      </c>
      <c r="AE9" s="17"/>
      <c r="AF9" s="17">
        <v>3.3205164709242098E-2</v>
      </c>
      <c r="AG9" s="17">
        <v>5.6602481259720901E-2</v>
      </c>
      <c r="AH9" s="17">
        <v>5.9230144061243301E-2</v>
      </c>
      <c r="AI9" s="17"/>
      <c r="AJ9" s="17">
        <v>3.5424802639738101E-2</v>
      </c>
      <c r="AK9" s="17">
        <v>7.3274577676343197E-2</v>
      </c>
      <c r="AL9" s="17">
        <v>4.6514718701968799E-2</v>
      </c>
      <c r="AM9" s="17">
        <v>7.8618929294170803E-2</v>
      </c>
      <c r="AN9" s="17">
        <v>3.1665888459183902E-2</v>
      </c>
      <c r="AO9" s="17"/>
      <c r="AP9" s="17">
        <v>4.8996408375666198E-2</v>
      </c>
      <c r="AQ9" s="17">
        <v>6.1153105548136397E-2</v>
      </c>
      <c r="AR9" s="17">
        <v>8.4266734497713602E-2</v>
      </c>
      <c r="AS9" s="17"/>
      <c r="AT9" s="17">
        <v>3.7188414182500899E-2</v>
      </c>
      <c r="AU9" s="17">
        <v>6.2362512469751497E-2</v>
      </c>
      <c r="AV9" s="17" t="s">
        <v>74</v>
      </c>
      <c r="AW9" s="17" t="s">
        <v>74</v>
      </c>
      <c r="AX9" s="17" t="s">
        <v>74</v>
      </c>
      <c r="AY9" s="17" t="s">
        <v>74</v>
      </c>
    </row>
    <row r="10" spans="2:51" x14ac:dyDescent="0.35">
      <c r="B10" s="18" t="s">
        <v>383</v>
      </c>
      <c r="C10" s="17">
        <v>0.151272787990475</v>
      </c>
      <c r="D10" s="17">
        <v>0.16402170029395199</v>
      </c>
      <c r="E10" s="17">
        <v>0.137850284270253</v>
      </c>
      <c r="F10" s="17"/>
      <c r="G10" s="17">
        <v>0.38133074645186499</v>
      </c>
      <c r="H10" s="17">
        <v>0.27117519224902398</v>
      </c>
      <c r="I10" s="17">
        <v>0.27705795990087101</v>
      </c>
      <c r="J10" s="17">
        <v>0.18680936328078099</v>
      </c>
      <c r="K10" s="17">
        <v>5.9463903200727801E-2</v>
      </c>
      <c r="L10" s="17">
        <v>2.2856917695227401E-2</v>
      </c>
      <c r="M10" s="17"/>
      <c r="N10" s="17">
        <v>0.21180488208856699</v>
      </c>
      <c r="O10" s="17">
        <v>0.15356066459328199</v>
      </c>
      <c r="P10" s="17">
        <v>0.116872006818781</v>
      </c>
      <c r="Q10" s="17">
        <v>9.0314715422684294E-2</v>
      </c>
      <c r="R10" s="17"/>
      <c r="S10" s="17">
        <v>0.218628459274637</v>
      </c>
      <c r="T10" s="17">
        <v>0.12724256523135399</v>
      </c>
      <c r="U10" s="17">
        <v>0.12662856333162101</v>
      </c>
      <c r="V10" s="17">
        <v>8.9367368797068997E-2</v>
      </c>
      <c r="W10" s="17">
        <v>0.19977542172783699</v>
      </c>
      <c r="X10" s="17">
        <v>0.190369900099427</v>
      </c>
      <c r="Y10" s="17">
        <v>8.9879762822729997E-2</v>
      </c>
      <c r="Z10" s="17">
        <v>0.107963762642258</v>
      </c>
      <c r="AA10" s="17">
        <v>0.13224434794024101</v>
      </c>
      <c r="AB10" s="17">
        <v>0.17971575486699901</v>
      </c>
      <c r="AC10" s="17">
        <v>0.16521806024267</v>
      </c>
      <c r="AD10" s="17">
        <v>0.23923086291968501</v>
      </c>
      <c r="AE10" s="17"/>
      <c r="AF10" s="17">
        <v>0.10448293003893799</v>
      </c>
      <c r="AG10" s="17">
        <v>0.17602216765217499</v>
      </c>
      <c r="AH10" s="17">
        <v>0.14704300217428501</v>
      </c>
      <c r="AI10" s="17"/>
      <c r="AJ10" s="17">
        <v>0.10315301308004</v>
      </c>
      <c r="AK10" s="17">
        <v>0.21160204525624901</v>
      </c>
      <c r="AL10" s="17">
        <v>0.15228318828286699</v>
      </c>
      <c r="AM10" s="17">
        <v>7.7211253926109003E-2</v>
      </c>
      <c r="AN10" s="17">
        <v>0.11343776544746299</v>
      </c>
      <c r="AO10" s="17"/>
      <c r="AP10" s="17">
        <v>0.127046590664048</v>
      </c>
      <c r="AQ10" s="17">
        <v>0.214475846306042</v>
      </c>
      <c r="AR10" s="17">
        <v>0.126624061697616</v>
      </c>
      <c r="AS10" s="17"/>
      <c r="AT10" s="17">
        <v>7.9950985424921003E-2</v>
      </c>
      <c r="AU10" s="17">
        <v>0.25960291889146597</v>
      </c>
      <c r="AV10" s="17" t="s">
        <v>74</v>
      </c>
      <c r="AW10" s="17" t="s">
        <v>74</v>
      </c>
      <c r="AX10" s="17" t="s">
        <v>74</v>
      </c>
      <c r="AY10" s="17" t="s">
        <v>74</v>
      </c>
    </row>
    <row r="11" spans="2:51" x14ac:dyDescent="0.35">
      <c r="B11" s="18" t="s">
        <v>385</v>
      </c>
      <c r="C11" s="17">
        <v>0.17102565057809299</v>
      </c>
      <c r="D11" s="17">
        <v>0.159905384145927</v>
      </c>
      <c r="E11" s="17">
        <v>0.18300974230971601</v>
      </c>
      <c r="F11" s="17"/>
      <c r="G11" s="17">
        <v>0.22123896843995899</v>
      </c>
      <c r="H11" s="17">
        <v>0.24755047199248501</v>
      </c>
      <c r="I11" s="17">
        <v>0.25313334550769001</v>
      </c>
      <c r="J11" s="17">
        <v>0.23243291091363999</v>
      </c>
      <c r="K11" s="17">
        <v>0.12896871286133199</v>
      </c>
      <c r="L11" s="17">
        <v>7.6218964355766902E-2</v>
      </c>
      <c r="M11" s="17"/>
      <c r="N11" s="17">
        <v>0.180252243794017</v>
      </c>
      <c r="O11" s="17">
        <v>0.20716345649733001</v>
      </c>
      <c r="P11" s="17">
        <v>0.15135902241502</v>
      </c>
      <c r="Q11" s="17">
        <v>0.13220249777722201</v>
      </c>
      <c r="R11" s="17"/>
      <c r="S11" s="17">
        <v>0.16123680815399799</v>
      </c>
      <c r="T11" s="17">
        <v>0.19133598525185999</v>
      </c>
      <c r="U11" s="17">
        <v>0.15214359441125899</v>
      </c>
      <c r="V11" s="17">
        <v>0.17455228982535501</v>
      </c>
      <c r="W11" s="17">
        <v>0.12756148397540601</v>
      </c>
      <c r="X11" s="17">
        <v>0.221405398629474</v>
      </c>
      <c r="Y11" s="17">
        <v>0.17364160238225301</v>
      </c>
      <c r="Z11" s="17">
        <v>0.18769509499189799</v>
      </c>
      <c r="AA11" s="17">
        <v>0.17752654125197101</v>
      </c>
      <c r="AB11" s="17">
        <v>0.139613519289051</v>
      </c>
      <c r="AC11" s="17">
        <v>0.15880401388957299</v>
      </c>
      <c r="AD11" s="17">
        <v>0.19767210529943099</v>
      </c>
      <c r="AE11" s="17"/>
      <c r="AF11" s="17">
        <v>0.143772657813133</v>
      </c>
      <c r="AG11" s="17">
        <v>0.171151368203843</v>
      </c>
      <c r="AH11" s="17">
        <v>0.25437024128565899</v>
      </c>
      <c r="AI11" s="17"/>
      <c r="AJ11" s="17">
        <v>0.16732430011103899</v>
      </c>
      <c r="AK11" s="17">
        <v>0.201284480337941</v>
      </c>
      <c r="AL11" s="17">
        <v>0.13525828160813799</v>
      </c>
      <c r="AM11" s="17">
        <v>0.104879422152484</v>
      </c>
      <c r="AN11" s="17">
        <v>0.16094627050539101</v>
      </c>
      <c r="AO11" s="17"/>
      <c r="AP11" s="17">
        <v>0.16730238433255401</v>
      </c>
      <c r="AQ11" s="17">
        <v>0.179817591680134</v>
      </c>
      <c r="AR11" s="17">
        <v>0.19739955793716199</v>
      </c>
      <c r="AS11" s="17"/>
      <c r="AT11" s="17">
        <v>0.10987965823313001</v>
      </c>
      <c r="AU11" s="17">
        <v>0.26389982252169403</v>
      </c>
      <c r="AV11" s="17" t="s">
        <v>74</v>
      </c>
      <c r="AW11" s="17" t="s">
        <v>74</v>
      </c>
      <c r="AX11" s="17" t="s">
        <v>74</v>
      </c>
      <c r="AY11" s="17" t="s">
        <v>74</v>
      </c>
    </row>
    <row r="12" spans="2:51" x14ac:dyDescent="0.35">
      <c r="B12" s="18" t="s">
        <v>386</v>
      </c>
      <c r="C12" s="17">
        <v>0.57078464387660399</v>
      </c>
      <c r="D12" s="17">
        <v>0.551286235881289</v>
      </c>
      <c r="E12" s="17">
        <v>0.59113282795808997</v>
      </c>
      <c r="F12" s="17"/>
      <c r="G12" s="17">
        <v>0.14192133004733601</v>
      </c>
      <c r="H12" s="17">
        <v>0.29496234791561499</v>
      </c>
      <c r="I12" s="17">
        <v>0.32034573760560398</v>
      </c>
      <c r="J12" s="17">
        <v>0.46914345847912903</v>
      </c>
      <c r="K12" s="17">
        <v>0.75814279252416705</v>
      </c>
      <c r="L12" s="17">
        <v>0.85041325102107801</v>
      </c>
      <c r="M12" s="17"/>
      <c r="N12" s="17">
        <v>0.493487690931112</v>
      </c>
      <c r="O12" s="17">
        <v>0.53329446009477899</v>
      </c>
      <c r="P12" s="17">
        <v>0.63119252356181998</v>
      </c>
      <c r="Q12" s="17">
        <v>0.67312140051034997</v>
      </c>
      <c r="R12" s="17"/>
      <c r="S12" s="17">
        <v>0.43077097267387798</v>
      </c>
      <c r="T12" s="17">
        <v>0.60637242343761599</v>
      </c>
      <c r="U12" s="17">
        <v>0.59686320778156599</v>
      </c>
      <c r="V12" s="17">
        <v>0.66425645925708299</v>
      </c>
      <c r="W12" s="17">
        <v>0.580744000877635</v>
      </c>
      <c r="X12" s="17">
        <v>0.47904303635268303</v>
      </c>
      <c r="Y12" s="17">
        <v>0.63255409735692603</v>
      </c>
      <c r="Z12" s="17">
        <v>0.61673092961691001</v>
      </c>
      <c r="AA12" s="17">
        <v>0.58969392411756205</v>
      </c>
      <c r="AB12" s="17">
        <v>0.58471933606069704</v>
      </c>
      <c r="AC12" s="17">
        <v>0.567609808142571</v>
      </c>
      <c r="AD12" s="17">
        <v>0.427382532266736</v>
      </c>
      <c r="AE12" s="17"/>
      <c r="AF12" s="17">
        <v>0.67394076311958795</v>
      </c>
      <c r="AG12" s="17">
        <v>0.52679015044622501</v>
      </c>
      <c r="AH12" s="17">
        <v>0.45635988338466099</v>
      </c>
      <c r="AI12" s="17"/>
      <c r="AJ12" s="17">
        <v>0.64872629035174101</v>
      </c>
      <c r="AK12" s="17">
        <v>0.44551707330134299</v>
      </c>
      <c r="AL12" s="17">
        <v>0.61114310864938604</v>
      </c>
      <c r="AM12" s="17">
        <v>0.70738155337362296</v>
      </c>
      <c r="AN12" s="17">
        <v>0.61603653019639004</v>
      </c>
      <c r="AO12" s="17"/>
      <c r="AP12" s="17">
        <v>0.62282296683178395</v>
      </c>
      <c r="AQ12" s="17">
        <v>0.47909670691002199</v>
      </c>
      <c r="AR12" s="17">
        <v>0.52036715364870501</v>
      </c>
      <c r="AS12" s="17"/>
      <c r="AT12" s="17">
        <v>0.71782612325740403</v>
      </c>
      <c r="AU12" s="17">
        <v>0.34744448510037601</v>
      </c>
      <c r="AV12" s="17" t="s">
        <v>74</v>
      </c>
      <c r="AW12" s="17" t="s">
        <v>74</v>
      </c>
      <c r="AX12" s="17" t="s">
        <v>74</v>
      </c>
      <c r="AY12" s="17" t="s">
        <v>74</v>
      </c>
    </row>
    <row r="13" spans="2:51" x14ac:dyDescent="0.35">
      <c r="B13" s="18" t="s">
        <v>72</v>
      </c>
      <c r="C13" s="17">
        <v>5.9734388457091003E-2</v>
      </c>
      <c r="D13" s="17">
        <v>6.5130299783290796E-2</v>
      </c>
      <c r="E13" s="17">
        <v>5.4049470014042499E-2</v>
      </c>
      <c r="F13" s="17"/>
      <c r="G13" s="17">
        <v>7.7297128671201906E-2</v>
      </c>
      <c r="H13" s="17">
        <v>7.35703279836952E-2</v>
      </c>
      <c r="I13" s="17">
        <v>6.9539079757741096E-2</v>
      </c>
      <c r="J13" s="17">
        <v>7.8955273185157396E-2</v>
      </c>
      <c r="K13" s="17">
        <v>4.0674849949914299E-2</v>
      </c>
      <c r="L13" s="17">
        <v>4.5348550283021899E-2</v>
      </c>
      <c r="M13" s="17"/>
      <c r="N13" s="17">
        <v>4.7511977609384498E-2</v>
      </c>
      <c r="O13" s="17">
        <v>6.8236039344006294E-2</v>
      </c>
      <c r="P13" s="17">
        <v>6.5953178888301697E-2</v>
      </c>
      <c r="Q13" s="17">
        <v>6.2058545394591103E-2</v>
      </c>
      <c r="R13" s="17"/>
      <c r="S13" s="17">
        <v>3.8126704593901301E-2</v>
      </c>
      <c r="T13" s="17">
        <v>5.2954037504371401E-2</v>
      </c>
      <c r="U13" s="17">
        <v>7.6403520094300098E-2</v>
      </c>
      <c r="V13" s="17">
        <v>5.8982393787461097E-2</v>
      </c>
      <c r="W13" s="17">
        <v>5.4218489754976597E-2</v>
      </c>
      <c r="X13" s="17">
        <v>6.9458582034958805E-2</v>
      </c>
      <c r="Y13" s="17">
        <v>8.1759412738074105E-2</v>
      </c>
      <c r="Z13" s="17">
        <v>3.4454538710782301E-2</v>
      </c>
      <c r="AA13" s="17">
        <v>5.4501305911646598E-2</v>
      </c>
      <c r="AB13" s="17">
        <v>7.7085936321309598E-2</v>
      </c>
      <c r="AC13" s="17">
        <v>5.31445107696377E-2</v>
      </c>
      <c r="AD13" s="17">
        <v>4.6320706444857501E-2</v>
      </c>
      <c r="AE13" s="17"/>
      <c r="AF13" s="17">
        <v>4.4598484319099102E-2</v>
      </c>
      <c r="AG13" s="17">
        <v>6.9433832438035498E-2</v>
      </c>
      <c r="AH13" s="17">
        <v>8.2996729094150901E-2</v>
      </c>
      <c r="AI13" s="17"/>
      <c r="AJ13" s="17">
        <v>4.5371593817441103E-2</v>
      </c>
      <c r="AK13" s="17">
        <v>6.8321823428124803E-2</v>
      </c>
      <c r="AL13" s="17">
        <v>5.4800702757640103E-2</v>
      </c>
      <c r="AM13" s="17">
        <v>3.1908841253613998E-2</v>
      </c>
      <c r="AN13" s="17">
        <v>7.7913545391572303E-2</v>
      </c>
      <c r="AO13" s="17"/>
      <c r="AP13" s="17">
        <v>3.3831649795947501E-2</v>
      </c>
      <c r="AQ13" s="17">
        <v>6.5456749555665605E-2</v>
      </c>
      <c r="AR13" s="17">
        <v>7.1342492218803594E-2</v>
      </c>
      <c r="AS13" s="17"/>
      <c r="AT13" s="17">
        <v>5.51548189020441E-2</v>
      </c>
      <c r="AU13" s="17">
        <v>6.6690261016711799E-2</v>
      </c>
      <c r="AV13" s="17" t="s">
        <v>74</v>
      </c>
      <c r="AW13" s="17" t="s">
        <v>74</v>
      </c>
      <c r="AX13" s="17" t="s">
        <v>74</v>
      </c>
      <c r="AY13" s="17" t="s">
        <v>74</v>
      </c>
    </row>
    <row r="14" spans="2:51" x14ac:dyDescent="0.35">
      <c r="B14" s="18" t="s">
        <v>387</v>
      </c>
      <c r="C14" s="20">
        <v>0.19845531708821301</v>
      </c>
      <c r="D14" s="20">
        <v>0.22367808018949301</v>
      </c>
      <c r="E14" s="20">
        <v>0.17180795971815199</v>
      </c>
      <c r="F14" s="20"/>
      <c r="G14" s="20">
        <v>0.55954257284150399</v>
      </c>
      <c r="H14" s="20">
        <v>0.38391685210820498</v>
      </c>
      <c r="I14" s="20">
        <v>0.35698183712896497</v>
      </c>
      <c r="J14" s="20">
        <v>0.21946835742207299</v>
      </c>
      <c r="K14" s="20">
        <v>7.2213644664586393E-2</v>
      </c>
      <c r="L14" s="20">
        <v>2.8019234340133401E-2</v>
      </c>
      <c r="M14" s="20"/>
      <c r="N14" s="20">
        <v>0.27874808766548598</v>
      </c>
      <c r="O14" s="20">
        <v>0.19130604406388499</v>
      </c>
      <c r="P14" s="20">
        <v>0.151495275134858</v>
      </c>
      <c r="Q14" s="20">
        <v>0.132617556317837</v>
      </c>
      <c r="R14" s="20"/>
      <c r="S14" s="20">
        <v>0.36986551457822198</v>
      </c>
      <c r="T14" s="20">
        <v>0.14933755380615299</v>
      </c>
      <c r="U14" s="20">
        <v>0.17458967771287501</v>
      </c>
      <c r="V14" s="20">
        <v>0.102208857130101</v>
      </c>
      <c r="W14" s="20">
        <v>0.23747602539198201</v>
      </c>
      <c r="X14" s="20">
        <v>0.230092982982884</v>
      </c>
      <c r="Y14" s="20">
        <v>0.11204488752274699</v>
      </c>
      <c r="Z14" s="20">
        <v>0.16111943668040901</v>
      </c>
      <c r="AA14" s="20">
        <v>0.17827822871882101</v>
      </c>
      <c r="AB14" s="20">
        <v>0.19858120832894299</v>
      </c>
      <c r="AC14" s="20">
        <v>0.220441667198219</v>
      </c>
      <c r="AD14" s="20">
        <v>0.328624655988975</v>
      </c>
      <c r="AE14" s="20"/>
      <c r="AF14" s="20">
        <v>0.13768809474818</v>
      </c>
      <c r="AG14" s="20">
        <v>0.23262464891189599</v>
      </c>
      <c r="AH14" s="20">
        <v>0.206273146235529</v>
      </c>
      <c r="AI14" s="20"/>
      <c r="AJ14" s="20">
        <v>0.13857781571977801</v>
      </c>
      <c r="AK14" s="20">
        <v>0.28487662293259203</v>
      </c>
      <c r="AL14" s="20">
        <v>0.19879790698483599</v>
      </c>
      <c r="AM14" s="20">
        <v>0.15583018322028</v>
      </c>
      <c r="AN14" s="20">
        <v>0.14510365390664701</v>
      </c>
      <c r="AO14" s="20"/>
      <c r="AP14" s="20">
        <v>0.17604299903971399</v>
      </c>
      <c r="AQ14" s="20">
        <v>0.27562895185417802</v>
      </c>
      <c r="AR14" s="20">
        <v>0.21089079619532899</v>
      </c>
      <c r="AS14" s="20"/>
      <c r="AT14" s="20">
        <v>0.11713939960742201</v>
      </c>
      <c r="AU14" s="20">
        <v>0.32196543136121802</v>
      </c>
      <c r="AV14" s="20" t="s">
        <v>74</v>
      </c>
      <c r="AW14" s="20" t="s">
        <v>74</v>
      </c>
      <c r="AX14" s="20" t="s">
        <v>74</v>
      </c>
      <c r="AY14" s="20" t="s">
        <v>74</v>
      </c>
    </row>
    <row r="15" spans="2:51" x14ac:dyDescent="0.35">
      <c r="B15" s="18" t="s">
        <v>388</v>
      </c>
      <c r="C15" s="20">
        <v>0.74181029445469604</v>
      </c>
      <c r="D15" s="20">
        <v>0.71119162002721603</v>
      </c>
      <c r="E15" s="20">
        <v>0.77414257026780597</v>
      </c>
      <c r="F15" s="20"/>
      <c r="G15" s="20">
        <v>0.36316029848729497</v>
      </c>
      <c r="H15" s="20">
        <v>0.54251281990809996</v>
      </c>
      <c r="I15" s="20">
        <v>0.57347908311329399</v>
      </c>
      <c r="J15" s="20">
        <v>0.70157636939276902</v>
      </c>
      <c r="K15" s="20">
        <v>0.88711150538549899</v>
      </c>
      <c r="L15" s="20">
        <v>0.92663221537684504</v>
      </c>
      <c r="M15" s="20"/>
      <c r="N15" s="20">
        <v>0.67373993472512905</v>
      </c>
      <c r="O15" s="20">
        <v>0.74045791659210902</v>
      </c>
      <c r="P15" s="20">
        <v>0.78255154597683996</v>
      </c>
      <c r="Q15" s="20">
        <v>0.805323898287572</v>
      </c>
      <c r="R15" s="20"/>
      <c r="S15" s="20">
        <v>0.59200778082787697</v>
      </c>
      <c r="T15" s="20">
        <v>0.79770840868947601</v>
      </c>
      <c r="U15" s="20">
        <v>0.74900680219282501</v>
      </c>
      <c r="V15" s="20">
        <v>0.83880874908243797</v>
      </c>
      <c r="W15" s="20">
        <v>0.70830548485304101</v>
      </c>
      <c r="X15" s="20">
        <v>0.70044843498215703</v>
      </c>
      <c r="Y15" s="20">
        <v>0.80619569973917904</v>
      </c>
      <c r="Z15" s="20">
        <v>0.80442602460880896</v>
      </c>
      <c r="AA15" s="20">
        <v>0.76722046536953303</v>
      </c>
      <c r="AB15" s="20">
        <v>0.72433285534974801</v>
      </c>
      <c r="AC15" s="20">
        <v>0.726413822032143</v>
      </c>
      <c r="AD15" s="20">
        <v>0.62505463756616797</v>
      </c>
      <c r="AE15" s="20"/>
      <c r="AF15" s="20">
        <v>0.81771342093272104</v>
      </c>
      <c r="AG15" s="20">
        <v>0.69794151865006804</v>
      </c>
      <c r="AH15" s="20">
        <v>0.71073012467032004</v>
      </c>
      <c r="AI15" s="20"/>
      <c r="AJ15" s="20">
        <v>0.81605059046278094</v>
      </c>
      <c r="AK15" s="20">
        <v>0.64680155363928304</v>
      </c>
      <c r="AL15" s="20">
        <v>0.74640139025752394</v>
      </c>
      <c r="AM15" s="20">
        <v>0.81226097552610599</v>
      </c>
      <c r="AN15" s="20">
        <v>0.77698280070178105</v>
      </c>
      <c r="AO15" s="20"/>
      <c r="AP15" s="20">
        <v>0.79012535116433802</v>
      </c>
      <c r="AQ15" s="20">
        <v>0.65891429859015604</v>
      </c>
      <c r="AR15" s="20">
        <v>0.71776671158586702</v>
      </c>
      <c r="AS15" s="20"/>
      <c r="AT15" s="20">
        <v>0.82770578149053398</v>
      </c>
      <c r="AU15" s="20">
        <v>0.61134430762207004</v>
      </c>
      <c r="AV15" s="20" t="s">
        <v>74</v>
      </c>
      <c r="AW15" s="20" t="s">
        <v>74</v>
      </c>
      <c r="AX15" s="20" t="s">
        <v>74</v>
      </c>
      <c r="AY15" s="20" t="s">
        <v>74</v>
      </c>
    </row>
    <row r="16" spans="2:51" x14ac:dyDescent="0.35">
      <c r="B16" s="18" t="s">
        <v>86</v>
      </c>
      <c r="C16" s="21">
        <v>-0.54335497736648397</v>
      </c>
      <c r="D16" s="21">
        <v>-0.487513539837723</v>
      </c>
      <c r="E16" s="21">
        <v>-0.60233461054965398</v>
      </c>
      <c r="F16" s="21"/>
      <c r="G16" s="21">
        <v>0.19638227435420899</v>
      </c>
      <c r="H16" s="21">
        <v>-0.15859596779989499</v>
      </c>
      <c r="I16" s="21">
        <v>-0.21649724598432901</v>
      </c>
      <c r="J16" s="21">
        <v>-0.48210801197069603</v>
      </c>
      <c r="K16" s="21">
        <v>-0.81489786072091297</v>
      </c>
      <c r="L16" s="21">
        <v>-0.89861298103671094</v>
      </c>
      <c r="M16" s="21"/>
      <c r="N16" s="21">
        <v>-0.39499184705964302</v>
      </c>
      <c r="O16" s="21">
        <v>-0.54915187252822395</v>
      </c>
      <c r="P16" s="21">
        <v>-0.63105627084198201</v>
      </c>
      <c r="Q16" s="21">
        <v>-0.672706341969735</v>
      </c>
      <c r="R16" s="21"/>
      <c r="S16" s="21">
        <v>-0.222142266249654</v>
      </c>
      <c r="T16" s="21">
        <v>-0.64837085488332302</v>
      </c>
      <c r="U16" s="21">
        <v>-0.57441712447995097</v>
      </c>
      <c r="V16" s="21">
        <v>-0.73659989195233599</v>
      </c>
      <c r="W16" s="21">
        <v>-0.47082945946105897</v>
      </c>
      <c r="X16" s="21">
        <v>-0.47035545199927298</v>
      </c>
      <c r="Y16" s="21">
        <v>-0.69415081221643204</v>
      </c>
      <c r="Z16" s="21">
        <v>-0.64330658792839901</v>
      </c>
      <c r="AA16" s="21">
        <v>-0.58894223665071199</v>
      </c>
      <c r="AB16" s="21">
        <v>-0.52575164702080501</v>
      </c>
      <c r="AC16" s="21">
        <v>-0.50597215483392399</v>
      </c>
      <c r="AD16" s="21">
        <v>-0.29642998157719302</v>
      </c>
      <c r="AE16" s="21"/>
      <c r="AF16" s="21">
        <v>-0.68002532618454103</v>
      </c>
      <c r="AG16" s="21">
        <v>-0.46531686973817199</v>
      </c>
      <c r="AH16" s="21">
        <v>-0.50445697843479198</v>
      </c>
      <c r="AI16" s="21"/>
      <c r="AJ16" s="21">
        <v>-0.67747277474300205</v>
      </c>
      <c r="AK16" s="21">
        <v>-0.36192493070669202</v>
      </c>
      <c r="AL16" s="21">
        <v>-0.54760348327268904</v>
      </c>
      <c r="AM16" s="21">
        <v>-0.65643079230582602</v>
      </c>
      <c r="AN16" s="21">
        <v>-0.63187914679513402</v>
      </c>
      <c r="AO16" s="21"/>
      <c r="AP16" s="21">
        <v>-0.61408235212462403</v>
      </c>
      <c r="AQ16" s="21">
        <v>-0.38328534673597803</v>
      </c>
      <c r="AR16" s="21">
        <v>-0.506875915390538</v>
      </c>
      <c r="AS16" s="21"/>
      <c r="AT16" s="21">
        <v>-0.71056638188311205</v>
      </c>
      <c r="AU16" s="21">
        <v>-0.28937887626085301</v>
      </c>
      <c r="AV16" s="21" t="s">
        <v>74</v>
      </c>
      <c r="AW16" s="21" t="s">
        <v>74</v>
      </c>
      <c r="AX16" s="21" t="s">
        <v>74</v>
      </c>
      <c r="AY16" s="21" t="s">
        <v>74</v>
      </c>
    </row>
    <row r="17" spans="2:2" x14ac:dyDescent="0.35">
      <c r="B17" s="16" t="s">
        <v>306</v>
      </c>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900-000000000000}">
  <dimension ref="B2:AY26"/>
  <sheetViews>
    <sheetView showGridLines="0" topLeftCell="A2" workbookViewId="0">
      <pane xSplit="2" topLeftCell="C1" activePane="topRight" state="frozen"/>
      <selection activeCell="B19" sqref="B19"/>
      <selection pane="topRight" activeCell="E23" sqref="E2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634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1800</v>
      </c>
      <c r="D7" s="10">
        <v>878</v>
      </c>
      <c r="E7" s="10">
        <v>921</v>
      </c>
      <c r="F7" s="10"/>
      <c r="G7" s="10">
        <v>56</v>
      </c>
      <c r="H7" s="10">
        <v>124</v>
      </c>
      <c r="I7" s="10">
        <v>203</v>
      </c>
      <c r="J7" s="10">
        <v>318</v>
      </c>
      <c r="K7" s="10">
        <v>411</v>
      </c>
      <c r="L7" s="10">
        <v>688</v>
      </c>
      <c r="M7" s="10"/>
      <c r="N7" s="10">
        <v>482</v>
      </c>
      <c r="O7" s="10">
        <v>484</v>
      </c>
      <c r="P7" s="10">
        <v>432</v>
      </c>
      <c r="Q7" s="10">
        <v>396</v>
      </c>
      <c r="R7" s="10"/>
      <c r="S7" s="10">
        <v>152</v>
      </c>
      <c r="T7" s="10">
        <v>253</v>
      </c>
      <c r="U7" s="10">
        <v>159</v>
      </c>
      <c r="V7" s="10">
        <v>213</v>
      </c>
      <c r="W7" s="10">
        <v>133</v>
      </c>
      <c r="X7" s="10">
        <v>140</v>
      </c>
      <c r="Y7" s="10">
        <v>186</v>
      </c>
      <c r="Z7" s="10">
        <v>87</v>
      </c>
      <c r="AA7" s="10">
        <v>199</v>
      </c>
      <c r="AB7" s="10">
        <v>153</v>
      </c>
      <c r="AC7" s="10">
        <v>84</v>
      </c>
      <c r="AD7" s="10">
        <v>41</v>
      </c>
      <c r="AE7" s="10"/>
      <c r="AF7" s="10">
        <v>876</v>
      </c>
      <c r="AG7" s="10">
        <v>726</v>
      </c>
      <c r="AH7" s="10">
        <v>146</v>
      </c>
      <c r="AI7" s="10"/>
      <c r="AJ7" s="10">
        <v>863</v>
      </c>
      <c r="AK7" s="10">
        <v>400</v>
      </c>
      <c r="AL7" s="10">
        <v>147</v>
      </c>
      <c r="AM7" s="10">
        <v>25</v>
      </c>
      <c r="AN7" s="10">
        <v>160</v>
      </c>
      <c r="AO7" s="10"/>
      <c r="AP7" s="10">
        <v>464</v>
      </c>
      <c r="AQ7" s="10">
        <v>509</v>
      </c>
      <c r="AR7" s="10">
        <v>123</v>
      </c>
      <c r="AS7" s="10"/>
      <c r="AT7" s="10">
        <v>1236</v>
      </c>
      <c r="AU7" s="10">
        <v>564</v>
      </c>
      <c r="AV7" s="10" t="s">
        <v>73</v>
      </c>
      <c r="AW7" s="10" t="s">
        <v>73</v>
      </c>
      <c r="AX7" s="10" t="s">
        <v>73</v>
      </c>
      <c r="AY7" s="10" t="s">
        <v>73</v>
      </c>
    </row>
    <row r="8" spans="2:51" ht="30" customHeight="1" x14ac:dyDescent="0.35">
      <c r="B8" s="11" t="s">
        <v>19</v>
      </c>
      <c r="C8" s="11">
        <v>1755</v>
      </c>
      <c r="D8" s="11">
        <v>867</v>
      </c>
      <c r="E8" s="11">
        <v>887</v>
      </c>
      <c r="F8" s="11"/>
      <c r="G8" s="11">
        <v>58</v>
      </c>
      <c r="H8" s="11">
        <v>151</v>
      </c>
      <c r="I8" s="11">
        <v>207</v>
      </c>
      <c r="J8" s="11">
        <v>301</v>
      </c>
      <c r="K8" s="11">
        <v>384</v>
      </c>
      <c r="L8" s="11">
        <v>655</v>
      </c>
      <c r="M8" s="11"/>
      <c r="N8" s="11">
        <v>509</v>
      </c>
      <c r="O8" s="11">
        <v>457</v>
      </c>
      <c r="P8" s="11">
        <v>409</v>
      </c>
      <c r="Q8" s="11">
        <v>374</v>
      </c>
      <c r="R8" s="11"/>
      <c r="S8" s="11">
        <v>149</v>
      </c>
      <c r="T8" s="11">
        <v>241</v>
      </c>
      <c r="U8" s="11">
        <v>153</v>
      </c>
      <c r="V8" s="11">
        <v>196</v>
      </c>
      <c r="W8" s="11">
        <v>125</v>
      </c>
      <c r="X8" s="11">
        <v>140</v>
      </c>
      <c r="Y8" s="11">
        <v>174</v>
      </c>
      <c r="Z8" s="11">
        <v>81</v>
      </c>
      <c r="AA8" s="11">
        <v>185</v>
      </c>
      <c r="AB8" s="11">
        <v>175</v>
      </c>
      <c r="AC8" s="11">
        <v>87</v>
      </c>
      <c r="AD8" s="11">
        <v>51</v>
      </c>
      <c r="AE8" s="11"/>
      <c r="AF8" s="11">
        <v>832</v>
      </c>
      <c r="AG8" s="11">
        <v>727</v>
      </c>
      <c r="AH8" s="11">
        <v>143</v>
      </c>
      <c r="AI8" s="11"/>
      <c r="AJ8" s="11">
        <v>826</v>
      </c>
      <c r="AK8" s="11">
        <v>393</v>
      </c>
      <c r="AL8" s="11">
        <v>145</v>
      </c>
      <c r="AM8" s="11">
        <v>23</v>
      </c>
      <c r="AN8" s="11">
        <v>155</v>
      </c>
      <c r="AO8" s="11"/>
      <c r="AP8" s="11">
        <v>448</v>
      </c>
      <c r="AQ8" s="11">
        <v>500</v>
      </c>
      <c r="AR8" s="11">
        <v>119</v>
      </c>
      <c r="AS8" s="11"/>
      <c r="AT8" s="11">
        <v>1181</v>
      </c>
      <c r="AU8" s="11">
        <v>574</v>
      </c>
      <c r="AV8" s="11" t="s">
        <v>73</v>
      </c>
      <c r="AW8" s="11" t="s">
        <v>73</v>
      </c>
      <c r="AX8" s="11" t="s">
        <v>73</v>
      </c>
      <c r="AY8" s="11" t="s">
        <v>73</v>
      </c>
    </row>
    <row r="9" spans="2:51" x14ac:dyDescent="0.35">
      <c r="B9" s="18" t="s">
        <v>624</v>
      </c>
      <c r="C9" s="17">
        <v>0.41285513315283801</v>
      </c>
      <c r="D9" s="17">
        <v>0.41024341168082801</v>
      </c>
      <c r="E9" s="17">
        <v>0.41471557721591301</v>
      </c>
      <c r="F9" s="17"/>
      <c r="G9" s="17">
        <v>0.283780783187571</v>
      </c>
      <c r="H9" s="17">
        <v>0.36800990530222399</v>
      </c>
      <c r="I9" s="17">
        <v>0.41020257409426603</v>
      </c>
      <c r="J9" s="17">
        <v>0.42835895257520001</v>
      </c>
      <c r="K9" s="17">
        <v>0.46323178055817998</v>
      </c>
      <c r="L9" s="17">
        <v>0.398729854661932</v>
      </c>
      <c r="M9" s="17"/>
      <c r="N9" s="17">
        <v>0.38730923386635702</v>
      </c>
      <c r="O9" s="17">
        <v>0.41634205340929598</v>
      </c>
      <c r="P9" s="17">
        <v>0.42524013644979702</v>
      </c>
      <c r="Q9" s="17">
        <v>0.430939111252437</v>
      </c>
      <c r="R9" s="17"/>
      <c r="S9" s="17">
        <v>0.40779185279157198</v>
      </c>
      <c r="T9" s="17">
        <v>0.41701215614769199</v>
      </c>
      <c r="U9" s="17">
        <v>0.37796269216627698</v>
      </c>
      <c r="V9" s="17">
        <v>0.47898662165207401</v>
      </c>
      <c r="W9" s="17">
        <v>0.40201674494162498</v>
      </c>
      <c r="X9" s="17">
        <v>0.33186305798039301</v>
      </c>
      <c r="Y9" s="17">
        <v>0.443409315808167</v>
      </c>
      <c r="Z9" s="17">
        <v>0.38761356365635302</v>
      </c>
      <c r="AA9" s="17">
        <v>0.431316699003371</v>
      </c>
      <c r="AB9" s="17">
        <v>0.34519101597663299</v>
      </c>
      <c r="AC9" s="17">
        <v>0.46237717233490799</v>
      </c>
      <c r="AD9" s="17">
        <v>0.52499523068794196</v>
      </c>
      <c r="AE9" s="17"/>
      <c r="AF9" s="17">
        <v>0.42229317754712098</v>
      </c>
      <c r="AG9" s="17">
        <v>0.39432674695306003</v>
      </c>
      <c r="AH9" s="17">
        <v>0.46964777171479299</v>
      </c>
      <c r="AI9" s="17"/>
      <c r="AJ9" s="17">
        <v>0.40704426039791702</v>
      </c>
      <c r="AK9" s="17">
        <v>0.41238065603351698</v>
      </c>
      <c r="AL9" s="17">
        <v>0.35424354835181698</v>
      </c>
      <c r="AM9" s="17">
        <v>0.48832269230362502</v>
      </c>
      <c r="AN9" s="17">
        <v>0.466319303872399</v>
      </c>
      <c r="AO9" s="17"/>
      <c r="AP9" s="17">
        <v>0.38651732358286001</v>
      </c>
      <c r="AQ9" s="17">
        <v>0.412464325031835</v>
      </c>
      <c r="AR9" s="17">
        <v>0.28937411722032202</v>
      </c>
      <c r="AS9" s="17"/>
      <c r="AT9" s="17">
        <v>0.42677189593431503</v>
      </c>
      <c r="AU9" s="17">
        <v>0.38423607760531397</v>
      </c>
      <c r="AV9" s="17" t="s">
        <v>74</v>
      </c>
      <c r="AW9" s="17" t="s">
        <v>74</v>
      </c>
      <c r="AX9" s="17" t="s">
        <v>74</v>
      </c>
      <c r="AY9" s="17" t="s">
        <v>74</v>
      </c>
    </row>
    <row r="10" spans="2:51" ht="29" x14ac:dyDescent="0.35">
      <c r="B10" s="18" t="s">
        <v>625</v>
      </c>
      <c r="C10" s="17">
        <v>0.387556300000027</v>
      </c>
      <c r="D10" s="17">
        <v>0.37195250641777899</v>
      </c>
      <c r="E10" s="17">
        <v>0.40326026204169502</v>
      </c>
      <c r="F10" s="17"/>
      <c r="G10" s="17">
        <v>0.319400473515983</v>
      </c>
      <c r="H10" s="17">
        <v>0.54433165665098804</v>
      </c>
      <c r="I10" s="17">
        <v>0.49824072374240502</v>
      </c>
      <c r="J10" s="17">
        <v>0.45068167868789399</v>
      </c>
      <c r="K10" s="17">
        <v>0.38765829673847901</v>
      </c>
      <c r="L10" s="17">
        <v>0.29345569509549302</v>
      </c>
      <c r="M10" s="17"/>
      <c r="N10" s="17">
        <v>0.36338154812619</v>
      </c>
      <c r="O10" s="17">
        <v>0.438500390899695</v>
      </c>
      <c r="P10" s="17">
        <v>0.38446207614588002</v>
      </c>
      <c r="Q10" s="17">
        <v>0.36195512512371097</v>
      </c>
      <c r="R10" s="17"/>
      <c r="S10" s="17">
        <v>0.36579591304357101</v>
      </c>
      <c r="T10" s="17">
        <v>0.349187752410408</v>
      </c>
      <c r="U10" s="17">
        <v>0.28092591156180302</v>
      </c>
      <c r="V10" s="17">
        <v>0.39809826152548999</v>
      </c>
      <c r="W10" s="17">
        <v>0.36102555938777797</v>
      </c>
      <c r="X10" s="17">
        <v>0.43251382518891601</v>
      </c>
      <c r="Y10" s="17">
        <v>0.409470026253622</v>
      </c>
      <c r="Z10" s="17">
        <v>0.30392023124846002</v>
      </c>
      <c r="AA10" s="17">
        <v>0.42267152318268197</v>
      </c>
      <c r="AB10" s="17">
        <v>0.41262546851152798</v>
      </c>
      <c r="AC10" s="17">
        <v>0.47067145036893099</v>
      </c>
      <c r="AD10" s="17">
        <v>0.55747479533743804</v>
      </c>
      <c r="AE10" s="17"/>
      <c r="AF10" s="17">
        <v>0.35535634132646399</v>
      </c>
      <c r="AG10" s="17">
        <v>0.41300414879263703</v>
      </c>
      <c r="AH10" s="17">
        <v>0.43784394966492102</v>
      </c>
      <c r="AI10" s="17"/>
      <c r="AJ10" s="17">
        <v>0.33686524446420102</v>
      </c>
      <c r="AK10" s="17">
        <v>0.42939879823112997</v>
      </c>
      <c r="AL10" s="17">
        <v>0.37961848177912499</v>
      </c>
      <c r="AM10" s="17">
        <v>0.60152078038761103</v>
      </c>
      <c r="AN10" s="17">
        <v>0.49736116868886399</v>
      </c>
      <c r="AO10" s="17"/>
      <c r="AP10" s="17">
        <v>0.33678733830552599</v>
      </c>
      <c r="AQ10" s="17">
        <v>0.42478652348414397</v>
      </c>
      <c r="AR10" s="17">
        <v>0.32109147949271399</v>
      </c>
      <c r="AS10" s="17"/>
      <c r="AT10" s="17">
        <v>0.30657211314830601</v>
      </c>
      <c r="AU10" s="17">
        <v>0.55409581629221805</v>
      </c>
      <c r="AV10" s="17" t="s">
        <v>74</v>
      </c>
      <c r="AW10" s="17" t="s">
        <v>74</v>
      </c>
      <c r="AX10" s="17" t="s">
        <v>74</v>
      </c>
      <c r="AY10" s="17" t="s">
        <v>74</v>
      </c>
    </row>
    <row r="11" spans="2:51" ht="43.5" x14ac:dyDescent="0.35">
      <c r="B11" s="18" t="s">
        <v>626</v>
      </c>
      <c r="C11" s="17">
        <v>0.27293475670859302</v>
      </c>
      <c r="D11" s="17">
        <v>0.28072942253099298</v>
      </c>
      <c r="E11" s="17">
        <v>0.26446165221127299</v>
      </c>
      <c r="F11" s="17"/>
      <c r="G11" s="17">
        <v>0.27064759839890401</v>
      </c>
      <c r="H11" s="17">
        <v>0.27558750036402002</v>
      </c>
      <c r="I11" s="17">
        <v>0.25776984285342402</v>
      </c>
      <c r="J11" s="17">
        <v>0.21987447651535499</v>
      </c>
      <c r="K11" s="17">
        <v>0.288527065886866</v>
      </c>
      <c r="L11" s="17">
        <v>0.29256193471931302</v>
      </c>
      <c r="M11" s="17"/>
      <c r="N11" s="17">
        <v>0.327285726961414</v>
      </c>
      <c r="O11" s="17">
        <v>0.28503804899097201</v>
      </c>
      <c r="P11" s="17">
        <v>0.23104986167061201</v>
      </c>
      <c r="Q11" s="17">
        <v>0.22611162279717301</v>
      </c>
      <c r="R11" s="17"/>
      <c r="S11" s="17">
        <v>0.240924567013869</v>
      </c>
      <c r="T11" s="17">
        <v>0.36226275233070698</v>
      </c>
      <c r="U11" s="17">
        <v>0.236579910571285</v>
      </c>
      <c r="V11" s="17">
        <v>0.27586571413070898</v>
      </c>
      <c r="W11" s="17">
        <v>0.30098592677413899</v>
      </c>
      <c r="X11" s="17">
        <v>0.27413347785860598</v>
      </c>
      <c r="Y11" s="17">
        <v>0.22232725151308</v>
      </c>
      <c r="Z11" s="17">
        <v>0.212650470898193</v>
      </c>
      <c r="AA11" s="17">
        <v>0.29844016844614002</v>
      </c>
      <c r="AB11" s="17">
        <v>0.26149374666335601</v>
      </c>
      <c r="AC11" s="17">
        <v>0.243057254089249</v>
      </c>
      <c r="AD11" s="17">
        <v>0.236241391817191</v>
      </c>
      <c r="AE11" s="17"/>
      <c r="AF11" s="17">
        <v>0.26153723069800699</v>
      </c>
      <c r="AG11" s="17">
        <v>0.29139312236010501</v>
      </c>
      <c r="AH11" s="17">
        <v>0.2138865953404</v>
      </c>
      <c r="AI11" s="17"/>
      <c r="AJ11" s="17">
        <v>0.294597248685876</v>
      </c>
      <c r="AK11" s="17">
        <v>0.24772867838104001</v>
      </c>
      <c r="AL11" s="17">
        <v>0.27085927807028498</v>
      </c>
      <c r="AM11" s="17">
        <v>0.25349213035682999</v>
      </c>
      <c r="AN11" s="17">
        <v>0.20783940420125499</v>
      </c>
      <c r="AO11" s="17"/>
      <c r="AP11" s="17">
        <v>0.29660424758387499</v>
      </c>
      <c r="AQ11" s="17">
        <v>0.26952952338539199</v>
      </c>
      <c r="AR11" s="17">
        <v>0.26214731928511198</v>
      </c>
      <c r="AS11" s="17"/>
      <c r="AT11" s="17">
        <v>0.26993711236452</v>
      </c>
      <c r="AU11" s="17">
        <v>0.27909924706758199</v>
      </c>
      <c r="AV11" s="17" t="s">
        <v>74</v>
      </c>
      <c r="AW11" s="17" t="s">
        <v>74</v>
      </c>
      <c r="AX11" s="17" t="s">
        <v>74</v>
      </c>
      <c r="AY11" s="17" t="s">
        <v>74</v>
      </c>
    </row>
    <row r="12" spans="2:51" ht="43.5" x14ac:dyDescent="0.35">
      <c r="B12" s="18" t="s">
        <v>627</v>
      </c>
      <c r="C12" s="17">
        <v>0.21197848138221301</v>
      </c>
      <c r="D12" s="17">
        <v>0.20061087312974499</v>
      </c>
      <c r="E12" s="17">
        <v>0.22215822301150301</v>
      </c>
      <c r="F12" s="17"/>
      <c r="G12" s="17">
        <v>9.0122195488318999E-2</v>
      </c>
      <c r="H12" s="17">
        <v>0.20794220359562399</v>
      </c>
      <c r="I12" s="17">
        <v>0.278611074227259</v>
      </c>
      <c r="J12" s="17">
        <v>0.21204157795187201</v>
      </c>
      <c r="K12" s="17">
        <v>0.24261323261613199</v>
      </c>
      <c r="L12" s="17">
        <v>0.184578854476696</v>
      </c>
      <c r="M12" s="17"/>
      <c r="N12" s="17">
        <v>0.25678358391849199</v>
      </c>
      <c r="O12" s="17">
        <v>0.22172766956259601</v>
      </c>
      <c r="P12" s="17">
        <v>0.17845928714662701</v>
      </c>
      <c r="Q12" s="17">
        <v>0.17345761511378699</v>
      </c>
      <c r="R12" s="17"/>
      <c r="S12" s="17">
        <v>0.16630764320750499</v>
      </c>
      <c r="T12" s="17">
        <v>0.202415828184</v>
      </c>
      <c r="U12" s="17">
        <v>0.139676581054022</v>
      </c>
      <c r="V12" s="17">
        <v>0.192608054079353</v>
      </c>
      <c r="W12" s="17">
        <v>0.18292248295376101</v>
      </c>
      <c r="X12" s="17">
        <v>0.27551651766131602</v>
      </c>
      <c r="Y12" s="17">
        <v>0.23861171350618601</v>
      </c>
      <c r="Z12" s="17">
        <v>0.19100021424041899</v>
      </c>
      <c r="AA12" s="17">
        <v>0.25594034400964699</v>
      </c>
      <c r="AB12" s="17">
        <v>0.25318519302485998</v>
      </c>
      <c r="AC12" s="17">
        <v>0.22682311414234599</v>
      </c>
      <c r="AD12" s="17">
        <v>0.19481557465999899</v>
      </c>
      <c r="AE12" s="17"/>
      <c r="AF12" s="17">
        <v>0.19493629675666099</v>
      </c>
      <c r="AG12" s="17">
        <v>0.235993093729608</v>
      </c>
      <c r="AH12" s="17">
        <v>0.22257390195850599</v>
      </c>
      <c r="AI12" s="17"/>
      <c r="AJ12" s="17">
        <v>0.193675209370826</v>
      </c>
      <c r="AK12" s="17">
        <v>0.22146097016994701</v>
      </c>
      <c r="AL12" s="17">
        <v>0.233440131209599</v>
      </c>
      <c r="AM12" s="17">
        <v>0.248161746930677</v>
      </c>
      <c r="AN12" s="17">
        <v>0.21016285917900199</v>
      </c>
      <c r="AO12" s="17"/>
      <c r="AP12" s="17">
        <v>0.17447994621166499</v>
      </c>
      <c r="AQ12" s="17">
        <v>0.22077661583425301</v>
      </c>
      <c r="AR12" s="17">
        <v>0.22145222842808099</v>
      </c>
      <c r="AS12" s="17"/>
      <c r="AT12" s="17">
        <v>0.18719249829109599</v>
      </c>
      <c r="AU12" s="17">
        <v>0.26294948936898299</v>
      </c>
      <c r="AV12" s="17" t="s">
        <v>74</v>
      </c>
      <c r="AW12" s="17" t="s">
        <v>74</v>
      </c>
      <c r="AX12" s="17" t="s">
        <v>74</v>
      </c>
      <c r="AY12" s="17" t="s">
        <v>74</v>
      </c>
    </row>
    <row r="13" spans="2:51" ht="29" x14ac:dyDescent="0.35">
      <c r="B13" s="18" t="s">
        <v>628</v>
      </c>
      <c r="C13" s="17">
        <v>0.144772236017189</v>
      </c>
      <c r="D13" s="17">
        <v>0.13680640541160999</v>
      </c>
      <c r="E13" s="17">
        <v>0.152726680102546</v>
      </c>
      <c r="F13" s="17"/>
      <c r="G13" s="17">
        <v>0.13680675693539701</v>
      </c>
      <c r="H13" s="17">
        <v>0.19193455272489399</v>
      </c>
      <c r="I13" s="17">
        <v>0.159493549505239</v>
      </c>
      <c r="J13" s="17">
        <v>0.17081170086151901</v>
      </c>
      <c r="K13" s="17">
        <v>0.116205496648912</v>
      </c>
      <c r="L13" s="17">
        <v>0.13475156246613201</v>
      </c>
      <c r="M13" s="17"/>
      <c r="N13" s="17">
        <v>0.1507925742723</v>
      </c>
      <c r="O13" s="17">
        <v>0.143648326878273</v>
      </c>
      <c r="P13" s="17">
        <v>0.120377103099488</v>
      </c>
      <c r="Q13" s="17">
        <v>0.16201182901955299</v>
      </c>
      <c r="R13" s="17"/>
      <c r="S13" s="17">
        <v>0.14311155593795799</v>
      </c>
      <c r="T13" s="17">
        <v>0.155120009386016</v>
      </c>
      <c r="U13" s="17">
        <v>0.129441734513112</v>
      </c>
      <c r="V13" s="17">
        <v>0.14913874842359601</v>
      </c>
      <c r="W13" s="17">
        <v>0.133326686935935</v>
      </c>
      <c r="X13" s="17">
        <v>0.20905245528809799</v>
      </c>
      <c r="Y13" s="17">
        <v>0.12905161189254399</v>
      </c>
      <c r="Z13" s="17">
        <v>0.22806058159770801</v>
      </c>
      <c r="AA13" s="17">
        <v>9.8530828601591097E-2</v>
      </c>
      <c r="AB13" s="17">
        <v>0.122810324842343</v>
      </c>
      <c r="AC13" s="17">
        <v>8.3281870094148905E-2</v>
      </c>
      <c r="AD13" s="17">
        <v>0.250749926338388</v>
      </c>
      <c r="AE13" s="17"/>
      <c r="AF13" s="17">
        <v>0.15690662408685299</v>
      </c>
      <c r="AG13" s="17">
        <v>0.12575761778804101</v>
      </c>
      <c r="AH13" s="17">
        <v>0.172570794127584</v>
      </c>
      <c r="AI13" s="17"/>
      <c r="AJ13" s="17">
        <v>0.13819755802188</v>
      </c>
      <c r="AK13" s="17">
        <v>0.14262111730753699</v>
      </c>
      <c r="AL13" s="17">
        <v>0.11958529880511801</v>
      </c>
      <c r="AM13" s="17">
        <v>0.236460226321835</v>
      </c>
      <c r="AN13" s="17">
        <v>0.199125146336533</v>
      </c>
      <c r="AO13" s="17"/>
      <c r="AP13" s="17">
        <v>0.14156083281731</v>
      </c>
      <c r="AQ13" s="17">
        <v>0.12842281994334301</v>
      </c>
      <c r="AR13" s="17">
        <v>0.119781893633692</v>
      </c>
      <c r="AS13" s="17"/>
      <c r="AT13" s="17">
        <v>0.126994056441081</v>
      </c>
      <c r="AU13" s="17">
        <v>0.18133208235585499</v>
      </c>
      <c r="AV13" s="17" t="s">
        <v>74</v>
      </c>
      <c r="AW13" s="17" t="s">
        <v>74</v>
      </c>
      <c r="AX13" s="17" t="s">
        <v>74</v>
      </c>
      <c r="AY13" s="17" t="s">
        <v>74</v>
      </c>
    </row>
    <row r="14" spans="2:51" ht="29" x14ac:dyDescent="0.35">
      <c r="B14" s="18" t="s">
        <v>629</v>
      </c>
      <c r="C14" s="17">
        <v>0.13226299223202101</v>
      </c>
      <c r="D14" s="17">
        <v>0.142800157123016</v>
      </c>
      <c r="E14" s="17">
        <v>0.120944315994958</v>
      </c>
      <c r="F14" s="17"/>
      <c r="G14" s="17">
        <v>0.289472166953192</v>
      </c>
      <c r="H14" s="17">
        <v>0.159612849625169</v>
      </c>
      <c r="I14" s="17">
        <v>0.15846313892564701</v>
      </c>
      <c r="J14" s="17">
        <v>0.16373782042297599</v>
      </c>
      <c r="K14" s="17">
        <v>0.12267517294444399</v>
      </c>
      <c r="L14" s="17">
        <v>9.5009451660336794E-2</v>
      </c>
      <c r="M14" s="17"/>
      <c r="N14" s="17">
        <v>0.16164511865341999</v>
      </c>
      <c r="O14" s="17">
        <v>0.12901406487497699</v>
      </c>
      <c r="P14" s="17">
        <v>0.124995376283664</v>
      </c>
      <c r="Q14" s="17">
        <v>0.103915077567968</v>
      </c>
      <c r="R14" s="17"/>
      <c r="S14" s="17">
        <v>0.15151284372107199</v>
      </c>
      <c r="T14" s="17">
        <v>0.16270805972050201</v>
      </c>
      <c r="U14" s="17">
        <v>0.10436603747661399</v>
      </c>
      <c r="V14" s="17">
        <v>0.131692235203695</v>
      </c>
      <c r="W14" s="17">
        <v>0.11153862888351</v>
      </c>
      <c r="X14" s="17">
        <v>9.3142038878117298E-2</v>
      </c>
      <c r="Y14" s="17">
        <v>0.1372463258745</v>
      </c>
      <c r="Z14" s="17">
        <v>0.16665883967957501</v>
      </c>
      <c r="AA14" s="17">
        <v>0.116977821114083</v>
      </c>
      <c r="AB14" s="17">
        <v>0.10691402998791601</v>
      </c>
      <c r="AC14" s="17">
        <v>0.12868805391620899</v>
      </c>
      <c r="AD14" s="17">
        <v>0.25350195248374802</v>
      </c>
      <c r="AE14" s="17"/>
      <c r="AF14" s="17">
        <v>0.125302077837156</v>
      </c>
      <c r="AG14" s="17">
        <v>0.126827326116358</v>
      </c>
      <c r="AH14" s="17">
        <v>0.178519999700298</v>
      </c>
      <c r="AI14" s="17"/>
      <c r="AJ14" s="17">
        <v>0.116232833500597</v>
      </c>
      <c r="AK14" s="17">
        <v>0.14378373702265601</v>
      </c>
      <c r="AL14" s="17">
        <v>0.111214890602417</v>
      </c>
      <c r="AM14" s="17">
        <v>0.116516927800544</v>
      </c>
      <c r="AN14" s="17">
        <v>0.17303346727168301</v>
      </c>
      <c r="AO14" s="17"/>
      <c r="AP14" s="17">
        <v>0.11409786085959001</v>
      </c>
      <c r="AQ14" s="17">
        <v>0.13968648741779399</v>
      </c>
      <c r="AR14" s="17">
        <v>0.13621138720120601</v>
      </c>
      <c r="AS14" s="17"/>
      <c r="AT14" s="17">
        <v>0.114894561281152</v>
      </c>
      <c r="AU14" s="17">
        <v>0.16798021310883501</v>
      </c>
      <c r="AV14" s="17" t="s">
        <v>74</v>
      </c>
      <c r="AW14" s="17" t="s">
        <v>74</v>
      </c>
      <c r="AX14" s="17" t="s">
        <v>74</v>
      </c>
      <c r="AY14" s="17" t="s">
        <v>74</v>
      </c>
    </row>
    <row r="15" spans="2:51" ht="58" x14ac:dyDescent="0.35">
      <c r="B15" s="18" t="s">
        <v>630</v>
      </c>
      <c r="C15" s="17">
        <v>0.119438944786496</v>
      </c>
      <c r="D15" s="17">
        <v>0.13433484960095399</v>
      </c>
      <c r="E15" s="17">
        <v>0.10502392353140901</v>
      </c>
      <c r="F15" s="17"/>
      <c r="G15" s="17">
        <v>0.25039252490095598</v>
      </c>
      <c r="H15" s="17">
        <v>0.121963069703045</v>
      </c>
      <c r="I15" s="17">
        <v>0.20630323861689001</v>
      </c>
      <c r="J15" s="17">
        <v>0.109686807252172</v>
      </c>
      <c r="K15" s="17">
        <v>0.124688531050308</v>
      </c>
      <c r="L15" s="17">
        <v>8.1256568965893394E-2</v>
      </c>
      <c r="M15" s="17"/>
      <c r="N15" s="17">
        <v>0.144696227085711</v>
      </c>
      <c r="O15" s="17">
        <v>0.13526965796236501</v>
      </c>
      <c r="P15" s="17">
        <v>0.104594586173351</v>
      </c>
      <c r="Q15" s="17">
        <v>8.12897115044936E-2</v>
      </c>
      <c r="R15" s="17"/>
      <c r="S15" s="17">
        <v>0.13347859137221799</v>
      </c>
      <c r="T15" s="17">
        <v>0.132041030046531</v>
      </c>
      <c r="U15" s="17">
        <v>6.4276990966465802E-2</v>
      </c>
      <c r="V15" s="17">
        <v>0.15950890975089299</v>
      </c>
      <c r="W15" s="17">
        <v>9.1937592044316202E-2</v>
      </c>
      <c r="X15" s="17">
        <v>0.16866065167772001</v>
      </c>
      <c r="Y15" s="17">
        <v>0.13764598630757899</v>
      </c>
      <c r="Z15" s="17">
        <v>0.13763653937343201</v>
      </c>
      <c r="AA15" s="17">
        <v>6.8905566221263204E-2</v>
      </c>
      <c r="AB15" s="17">
        <v>9.4961711512247304E-2</v>
      </c>
      <c r="AC15" s="17">
        <v>0.114649760598388</v>
      </c>
      <c r="AD15" s="17">
        <v>0.14738868042068601</v>
      </c>
      <c r="AE15" s="17"/>
      <c r="AF15" s="17">
        <v>0.103071297180552</v>
      </c>
      <c r="AG15" s="17">
        <v>0.12536679072904899</v>
      </c>
      <c r="AH15" s="17">
        <v>0.14661172900060401</v>
      </c>
      <c r="AI15" s="17"/>
      <c r="AJ15" s="17">
        <v>0.110978574863551</v>
      </c>
      <c r="AK15" s="17">
        <v>0.12530587002172</v>
      </c>
      <c r="AL15" s="17">
        <v>0.192454559996697</v>
      </c>
      <c r="AM15" s="17">
        <v>0.12062170336924199</v>
      </c>
      <c r="AN15" s="17">
        <v>8.9747900682835599E-2</v>
      </c>
      <c r="AO15" s="17"/>
      <c r="AP15" s="17">
        <v>0.106417439483786</v>
      </c>
      <c r="AQ15" s="17">
        <v>0.13537907476174299</v>
      </c>
      <c r="AR15" s="17">
        <v>0.16084950633516701</v>
      </c>
      <c r="AS15" s="17"/>
      <c r="AT15" s="17">
        <v>9.4850830737265898E-2</v>
      </c>
      <c r="AU15" s="17">
        <v>0.17000304599545801</v>
      </c>
      <c r="AV15" s="17" t="s">
        <v>74</v>
      </c>
      <c r="AW15" s="17" t="s">
        <v>74</v>
      </c>
      <c r="AX15" s="17" t="s">
        <v>74</v>
      </c>
      <c r="AY15" s="17" t="s">
        <v>74</v>
      </c>
    </row>
    <row r="16" spans="2:51" ht="43.5" x14ac:dyDescent="0.35">
      <c r="B16" s="18" t="s">
        <v>631</v>
      </c>
      <c r="C16" s="17">
        <v>0.101165795105869</v>
      </c>
      <c r="D16" s="17">
        <v>8.8224400128006697E-2</v>
      </c>
      <c r="E16" s="17">
        <v>0.11393080613249799</v>
      </c>
      <c r="F16" s="17"/>
      <c r="G16" s="17">
        <v>7.2702349179103606E-2</v>
      </c>
      <c r="H16" s="17">
        <v>0.12207290507108801</v>
      </c>
      <c r="I16" s="17">
        <v>0.12946213331624901</v>
      </c>
      <c r="J16" s="17">
        <v>0.136072350411686</v>
      </c>
      <c r="K16" s="17">
        <v>8.1949409083225497E-2</v>
      </c>
      <c r="L16" s="17">
        <v>8.5138646585855501E-2</v>
      </c>
      <c r="M16" s="17"/>
      <c r="N16" s="17">
        <v>8.15409237599721E-2</v>
      </c>
      <c r="O16" s="17">
        <v>0.101879272629654</v>
      </c>
      <c r="P16" s="17">
        <v>9.3983197591161194E-2</v>
      </c>
      <c r="Q16" s="17">
        <v>0.13383144355436799</v>
      </c>
      <c r="R16" s="17"/>
      <c r="S16" s="17">
        <v>7.4826528010464299E-2</v>
      </c>
      <c r="T16" s="17">
        <v>9.7047218981077002E-2</v>
      </c>
      <c r="U16" s="17">
        <v>9.4598586321446895E-2</v>
      </c>
      <c r="V16" s="17">
        <v>0.103300396548588</v>
      </c>
      <c r="W16" s="17">
        <v>0.12177764362171301</v>
      </c>
      <c r="X16" s="17">
        <v>0.13967145603508899</v>
      </c>
      <c r="Y16" s="17">
        <v>8.5243209156096705E-2</v>
      </c>
      <c r="Z16" s="17">
        <v>8.9440036527488997E-2</v>
      </c>
      <c r="AA16" s="17">
        <v>0.10580193069917999</v>
      </c>
      <c r="AB16" s="17">
        <v>6.7451854862673799E-2</v>
      </c>
      <c r="AC16" s="17">
        <v>0.19152004518684701</v>
      </c>
      <c r="AD16" s="17">
        <v>7.0493834735697203E-2</v>
      </c>
      <c r="AE16" s="17"/>
      <c r="AF16" s="17">
        <v>0.112758531556927</v>
      </c>
      <c r="AG16" s="17">
        <v>8.3063805524624501E-2</v>
      </c>
      <c r="AH16" s="17">
        <v>0.116064837479829</v>
      </c>
      <c r="AI16" s="17"/>
      <c r="AJ16" s="17">
        <v>9.2926552234195894E-2</v>
      </c>
      <c r="AK16" s="17">
        <v>0.106529876983847</v>
      </c>
      <c r="AL16" s="17">
        <v>8.6391893705975498E-2</v>
      </c>
      <c r="AM16" s="17">
        <v>0.20333489794708001</v>
      </c>
      <c r="AN16" s="17">
        <v>0.14427985072157301</v>
      </c>
      <c r="AO16" s="17"/>
      <c r="AP16" s="17">
        <v>8.6299712985074301E-2</v>
      </c>
      <c r="AQ16" s="17">
        <v>9.1841833055538197E-2</v>
      </c>
      <c r="AR16" s="17">
        <v>0.13255086636006899</v>
      </c>
      <c r="AS16" s="17"/>
      <c r="AT16" s="17">
        <v>8.1274032683128897E-2</v>
      </c>
      <c r="AU16" s="17">
        <v>0.14207210806481599</v>
      </c>
      <c r="AV16" s="17" t="s">
        <v>74</v>
      </c>
      <c r="AW16" s="17" t="s">
        <v>74</v>
      </c>
      <c r="AX16" s="17" t="s">
        <v>74</v>
      </c>
      <c r="AY16" s="17" t="s">
        <v>74</v>
      </c>
    </row>
    <row r="17" spans="2:51" ht="43.5" x14ac:dyDescent="0.35">
      <c r="B17" s="18" t="s">
        <v>632</v>
      </c>
      <c r="C17" s="17">
        <v>4.8142899842049697E-2</v>
      </c>
      <c r="D17" s="17">
        <v>4.8505225095061499E-2</v>
      </c>
      <c r="E17" s="17">
        <v>4.7845559568206901E-2</v>
      </c>
      <c r="F17" s="17"/>
      <c r="G17" s="17">
        <v>9.0817955189423996E-2</v>
      </c>
      <c r="H17" s="17">
        <v>0.105909176048848</v>
      </c>
      <c r="I17" s="17">
        <v>8.9998410648224905E-2</v>
      </c>
      <c r="J17" s="17">
        <v>7.3502658419025604E-2</v>
      </c>
      <c r="K17" s="17">
        <v>2.7482465946813799E-2</v>
      </c>
      <c r="L17" s="17">
        <v>1.8324229840848701E-2</v>
      </c>
      <c r="M17" s="17"/>
      <c r="N17" s="17">
        <v>6.0379722337123798E-2</v>
      </c>
      <c r="O17" s="17">
        <v>5.56085047762572E-2</v>
      </c>
      <c r="P17" s="17">
        <v>3.1623942747037601E-2</v>
      </c>
      <c r="Q17" s="17">
        <v>4.1168173632535797E-2</v>
      </c>
      <c r="R17" s="17"/>
      <c r="S17" s="17">
        <v>8.2978438293610193E-2</v>
      </c>
      <c r="T17" s="17">
        <v>3.9172412678244603E-2</v>
      </c>
      <c r="U17" s="17">
        <v>2.7601000197313302E-2</v>
      </c>
      <c r="V17" s="17">
        <v>3.6277286720838998E-2</v>
      </c>
      <c r="W17" s="17">
        <v>6.10476855985101E-2</v>
      </c>
      <c r="X17" s="17">
        <v>4.7917488547862798E-2</v>
      </c>
      <c r="Y17" s="17">
        <v>4.8675613554897003E-2</v>
      </c>
      <c r="Z17" s="17">
        <v>2.2371319068634699E-2</v>
      </c>
      <c r="AA17" s="17">
        <v>4.24454896347118E-2</v>
      </c>
      <c r="AB17" s="17">
        <v>2.86775093450015E-2</v>
      </c>
      <c r="AC17" s="17">
        <v>0.105926757111783</v>
      </c>
      <c r="AD17" s="17">
        <v>9.3596640299540207E-2</v>
      </c>
      <c r="AE17" s="17"/>
      <c r="AF17" s="17">
        <v>3.4045351581540102E-2</v>
      </c>
      <c r="AG17" s="17">
        <v>5.60439232797873E-2</v>
      </c>
      <c r="AH17" s="17">
        <v>5.8670712160868298E-2</v>
      </c>
      <c r="AI17" s="17"/>
      <c r="AJ17" s="17">
        <v>3.8182162091422001E-2</v>
      </c>
      <c r="AK17" s="17">
        <v>5.8512219567986801E-2</v>
      </c>
      <c r="AL17" s="17">
        <v>2.02140079618243E-2</v>
      </c>
      <c r="AM17" s="17">
        <v>7.8719252265858394E-2</v>
      </c>
      <c r="AN17" s="17">
        <v>5.12569935382872E-2</v>
      </c>
      <c r="AO17" s="17"/>
      <c r="AP17" s="17">
        <v>2.8594518068638101E-2</v>
      </c>
      <c r="AQ17" s="17">
        <v>6.2255030305596898E-2</v>
      </c>
      <c r="AR17" s="17">
        <v>2.44105985298677E-2</v>
      </c>
      <c r="AS17" s="17"/>
      <c r="AT17" s="17">
        <v>3.0165490927967602E-2</v>
      </c>
      <c r="AU17" s="17">
        <v>8.5112450332443204E-2</v>
      </c>
      <c r="AV17" s="17" t="s">
        <v>74</v>
      </c>
      <c r="AW17" s="17" t="s">
        <v>74</v>
      </c>
      <c r="AX17" s="17" t="s">
        <v>74</v>
      </c>
      <c r="AY17" s="17" t="s">
        <v>74</v>
      </c>
    </row>
    <row r="18" spans="2:51" ht="29" x14ac:dyDescent="0.35">
      <c r="B18" s="18" t="s">
        <v>633</v>
      </c>
      <c r="C18" s="17">
        <v>2.2109807746091399E-2</v>
      </c>
      <c r="D18" s="17">
        <v>1.8216292748959799E-2</v>
      </c>
      <c r="E18" s="17">
        <v>2.5940447853396699E-2</v>
      </c>
      <c r="F18" s="17"/>
      <c r="G18" s="17">
        <v>8.7514459399544997E-2</v>
      </c>
      <c r="H18" s="17">
        <v>3.0416805198070301E-2</v>
      </c>
      <c r="I18" s="17">
        <v>3.8207765125106499E-2</v>
      </c>
      <c r="J18" s="17">
        <v>2.50447266778915E-2</v>
      </c>
      <c r="K18" s="17">
        <v>1.8314589864418401E-2</v>
      </c>
      <c r="L18" s="17">
        <v>1.02259257751505E-2</v>
      </c>
      <c r="M18" s="17"/>
      <c r="N18" s="17">
        <v>1.6437047636424399E-2</v>
      </c>
      <c r="O18" s="17">
        <v>2.9758523428703099E-2</v>
      </c>
      <c r="P18" s="17">
        <v>1.1012773343467499E-2</v>
      </c>
      <c r="Q18" s="17">
        <v>3.2966911156885798E-2</v>
      </c>
      <c r="R18" s="17"/>
      <c r="S18" s="17">
        <v>3.3176835609416103E-2</v>
      </c>
      <c r="T18" s="17">
        <v>2.0682675579892802E-2</v>
      </c>
      <c r="U18" s="17">
        <v>1.25719694647024E-2</v>
      </c>
      <c r="V18" s="17">
        <v>2.7977240205871799E-2</v>
      </c>
      <c r="W18" s="17">
        <v>6.8092828496557197E-3</v>
      </c>
      <c r="X18" s="17">
        <v>2.6811409585678202E-2</v>
      </c>
      <c r="Y18" s="17">
        <v>1.5151246532168801E-2</v>
      </c>
      <c r="Z18" s="17">
        <v>1.0944079644547199E-2</v>
      </c>
      <c r="AA18" s="17">
        <v>4.4288728336363201E-2</v>
      </c>
      <c r="AB18" s="17">
        <v>1.8539062131396899E-2</v>
      </c>
      <c r="AC18" s="17">
        <v>2.2450850730054799E-2</v>
      </c>
      <c r="AD18" s="17">
        <v>0</v>
      </c>
      <c r="AE18" s="17"/>
      <c r="AF18" s="17">
        <v>1.7789897149247801E-2</v>
      </c>
      <c r="AG18" s="17">
        <v>2.3871633695676901E-2</v>
      </c>
      <c r="AH18" s="17">
        <v>2.6084615562314999E-2</v>
      </c>
      <c r="AI18" s="17"/>
      <c r="AJ18" s="17">
        <v>1.6841198854707699E-2</v>
      </c>
      <c r="AK18" s="17">
        <v>3.6515891830413302E-2</v>
      </c>
      <c r="AL18" s="17">
        <v>1.33419129343447E-2</v>
      </c>
      <c r="AM18" s="17">
        <v>7.73623923795628E-2</v>
      </c>
      <c r="AN18" s="17">
        <v>1.21983520970501E-2</v>
      </c>
      <c r="AO18" s="17"/>
      <c r="AP18" s="17">
        <v>1.64394402125333E-2</v>
      </c>
      <c r="AQ18" s="17">
        <v>3.6143738102143802E-2</v>
      </c>
      <c r="AR18" s="17">
        <v>4.0546901014778598E-2</v>
      </c>
      <c r="AS18" s="17"/>
      <c r="AT18" s="17">
        <v>1.63170337150523E-2</v>
      </c>
      <c r="AU18" s="17">
        <v>3.4022328234635801E-2</v>
      </c>
      <c r="AV18" s="17" t="s">
        <v>74</v>
      </c>
      <c r="AW18" s="17" t="s">
        <v>74</v>
      </c>
      <c r="AX18" s="17" t="s">
        <v>74</v>
      </c>
      <c r="AY18" s="17" t="s">
        <v>74</v>
      </c>
    </row>
    <row r="19" spans="2:51" x14ac:dyDescent="0.35">
      <c r="B19" s="18" t="s">
        <v>72</v>
      </c>
      <c r="C19" s="17">
        <v>1.2827384784123199E-2</v>
      </c>
      <c r="D19" s="17">
        <v>1.1811104966396299E-2</v>
      </c>
      <c r="E19" s="17">
        <v>1.38355651211826E-2</v>
      </c>
      <c r="F19" s="17"/>
      <c r="G19" s="17">
        <v>3.4940382376083802E-2</v>
      </c>
      <c r="H19" s="17">
        <v>2.09334707569288E-2</v>
      </c>
      <c r="I19" s="17">
        <v>2.0174149782022401E-2</v>
      </c>
      <c r="J19" s="17">
        <v>1.267180724345E-2</v>
      </c>
      <c r="K19" s="17">
        <v>9.1859335688676894E-3</v>
      </c>
      <c r="L19" s="17">
        <v>8.8984481305032209E-3</v>
      </c>
      <c r="M19" s="17"/>
      <c r="N19" s="17">
        <v>1.22851405251746E-2</v>
      </c>
      <c r="O19" s="17">
        <v>1.04671208996743E-2</v>
      </c>
      <c r="P19" s="17">
        <v>6.6050291240060304E-3</v>
      </c>
      <c r="Q19" s="17">
        <v>2.3462362887583799E-2</v>
      </c>
      <c r="R19" s="17"/>
      <c r="S19" s="17">
        <v>1.17921987508137E-2</v>
      </c>
      <c r="T19" s="17">
        <v>4.0341760545814396E-3</v>
      </c>
      <c r="U19" s="17">
        <v>5.9119992875565804E-3</v>
      </c>
      <c r="V19" s="17">
        <v>1.15564495995696E-2</v>
      </c>
      <c r="W19" s="17">
        <v>2.1627352998419599E-2</v>
      </c>
      <c r="X19" s="17">
        <v>7.4451714867758102E-3</v>
      </c>
      <c r="Y19" s="17">
        <v>2.19743011458743E-2</v>
      </c>
      <c r="Z19" s="17">
        <v>1.04187746598865E-2</v>
      </c>
      <c r="AA19" s="17">
        <v>2.0353160464219901E-2</v>
      </c>
      <c r="AB19" s="17">
        <v>1.3896658192308399E-2</v>
      </c>
      <c r="AC19" s="17">
        <v>1.04993475393377E-2</v>
      </c>
      <c r="AD19" s="17">
        <v>2.2012381510632902E-2</v>
      </c>
      <c r="AE19" s="17"/>
      <c r="AF19" s="17">
        <v>1.2253016679298999E-2</v>
      </c>
      <c r="AG19" s="17">
        <v>8.65014227205195E-3</v>
      </c>
      <c r="AH19" s="17">
        <v>3.4915524373580101E-2</v>
      </c>
      <c r="AI19" s="17"/>
      <c r="AJ19" s="17">
        <v>1.28036961393526E-2</v>
      </c>
      <c r="AK19" s="17">
        <v>9.5316745565609002E-3</v>
      </c>
      <c r="AL19" s="17">
        <v>6.0095725961189202E-3</v>
      </c>
      <c r="AM19" s="17">
        <v>0</v>
      </c>
      <c r="AN19" s="17">
        <v>2.6542083683222899E-2</v>
      </c>
      <c r="AO19" s="17"/>
      <c r="AP19" s="17">
        <v>1.0464788332026799E-2</v>
      </c>
      <c r="AQ19" s="17">
        <v>1.4069851742314701E-2</v>
      </c>
      <c r="AR19" s="17">
        <v>7.2818259247532501E-3</v>
      </c>
      <c r="AS19" s="17"/>
      <c r="AT19" s="17">
        <v>1.39143567332599E-2</v>
      </c>
      <c r="AU19" s="17">
        <v>1.05920868862281E-2</v>
      </c>
      <c r="AV19" s="17" t="s">
        <v>74</v>
      </c>
      <c r="AW19" s="17" t="s">
        <v>74</v>
      </c>
      <c r="AX19" s="17" t="s">
        <v>74</v>
      </c>
      <c r="AY19" s="17" t="s">
        <v>74</v>
      </c>
    </row>
    <row r="20" spans="2:51" x14ac:dyDescent="0.35">
      <c r="B20" s="18" t="s">
        <v>188</v>
      </c>
      <c r="C20" s="17">
        <v>0.13693665119616</v>
      </c>
      <c r="D20" s="17">
        <v>0.13124837358143099</v>
      </c>
      <c r="E20" s="17">
        <v>0.14265632659462599</v>
      </c>
      <c r="F20" s="17"/>
      <c r="G20" s="17">
        <v>2.0002391499778099E-2</v>
      </c>
      <c r="H20" s="17">
        <v>2.1128761486630301E-2</v>
      </c>
      <c r="I20" s="17">
        <v>4.88812997254136E-2</v>
      </c>
      <c r="J20" s="17">
        <v>7.6346753079992002E-2</v>
      </c>
      <c r="K20" s="17">
        <v>0.165260834071667</v>
      </c>
      <c r="L20" s="17">
        <v>0.212939417704228</v>
      </c>
      <c r="M20" s="17"/>
      <c r="N20" s="17">
        <v>0.13035995873998099</v>
      </c>
      <c r="O20" s="17">
        <v>0.13761927917085501</v>
      </c>
      <c r="P20" s="17">
        <v>0.132557598004449</v>
      </c>
      <c r="Q20" s="17">
        <v>0.151967155360025</v>
      </c>
      <c r="R20" s="17"/>
      <c r="S20" s="17">
        <v>8.9734133480775705E-2</v>
      </c>
      <c r="T20" s="17">
        <v>0.12366775949017</v>
      </c>
      <c r="U20" s="17">
        <v>0.16626870193687099</v>
      </c>
      <c r="V20" s="17">
        <v>0.12982770983119299</v>
      </c>
      <c r="W20" s="17">
        <v>0.151558507727409</v>
      </c>
      <c r="X20" s="17">
        <v>0.13043100465229299</v>
      </c>
      <c r="Y20" s="17">
        <v>0.172702547373003</v>
      </c>
      <c r="Z20" s="17">
        <v>0.126256626402172</v>
      </c>
      <c r="AA20" s="17">
        <v>0.103765150196112</v>
      </c>
      <c r="AB20" s="17">
        <v>0.18937040076655801</v>
      </c>
      <c r="AC20" s="17">
        <v>0.13657379251726501</v>
      </c>
      <c r="AD20" s="17">
        <v>9.4143884936473701E-2</v>
      </c>
      <c r="AE20" s="17"/>
      <c r="AF20" s="17">
        <v>0.155665477221023</v>
      </c>
      <c r="AG20" s="17">
        <v>0.13918014522584901</v>
      </c>
      <c r="AH20" s="17">
        <v>6.76341231738979E-2</v>
      </c>
      <c r="AI20" s="17"/>
      <c r="AJ20" s="17">
        <v>0.150029312375102</v>
      </c>
      <c r="AK20" s="17">
        <v>0.103975478189058</v>
      </c>
      <c r="AL20" s="17">
        <v>0.18107470221765201</v>
      </c>
      <c r="AM20" s="17">
        <v>7.61459578782787E-2</v>
      </c>
      <c r="AN20" s="17">
        <v>9.2700349170855706E-2</v>
      </c>
      <c r="AO20" s="17"/>
      <c r="AP20" s="17">
        <v>0.14315575494824301</v>
      </c>
      <c r="AQ20" s="17">
        <v>0.111780997359496</v>
      </c>
      <c r="AR20" s="17">
        <v>0.221115341793508</v>
      </c>
      <c r="AS20" s="17"/>
      <c r="AT20" s="17">
        <v>0.18461314749275201</v>
      </c>
      <c r="AU20" s="17">
        <v>3.8892564561336301E-2</v>
      </c>
      <c r="AV20" s="17" t="s">
        <v>74</v>
      </c>
      <c r="AW20" s="17" t="s">
        <v>74</v>
      </c>
      <c r="AX20" s="17" t="s">
        <v>74</v>
      </c>
      <c r="AY20" s="17" t="s">
        <v>74</v>
      </c>
    </row>
    <row r="21" spans="2:51" x14ac:dyDescent="0.35">
      <c r="B21" s="18" t="s">
        <v>173</v>
      </c>
      <c r="C21" s="19">
        <v>5.7505008856638402E-2</v>
      </c>
      <c r="D21" s="19">
        <v>5.5049906826131298E-2</v>
      </c>
      <c r="E21" s="19">
        <v>5.9971780204325101E-2</v>
      </c>
      <c r="F21" s="19"/>
      <c r="G21" s="19">
        <v>3.7844835665569398E-2</v>
      </c>
      <c r="H21" s="19">
        <v>7.0303456234696998E-3</v>
      </c>
      <c r="I21" s="19">
        <v>2.9517199092170401E-2</v>
      </c>
      <c r="J21" s="19">
        <v>5.6800121550164999E-2</v>
      </c>
      <c r="K21" s="19">
        <v>6.06964456633751E-2</v>
      </c>
      <c r="L21" s="19">
        <v>7.8143813786240204E-2</v>
      </c>
      <c r="M21" s="19"/>
      <c r="N21" s="19">
        <v>5.6000920696902497E-2</v>
      </c>
      <c r="O21" s="19">
        <v>4.80575691612352E-2</v>
      </c>
      <c r="P21" s="19">
        <v>5.9499506672188798E-2</v>
      </c>
      <c r="Q21" s="19">
        <v>6.9816296547887E-2</v>
      </c>
      <c r="R21" s="19"/>
      <c r="S21" s="19">
        <v>5.6953162187138397E-2</v>
      </c>
      <c r="T21" s="19">
        <v>6.6539838781323093E-2</v>
      </c>
      <c r="U21" s="19">
        <v>7.5705233676238506E-2</v>
      </c>
      <c r="V21" s="19">
        <v>4.2532143044012899E-2</v>
      </c>
      <c r="W21" s="19">
        <v>8.0252902052583203E-2</v>
      </c>
      <c r="X21" s="19">
        <v>6.4504015908318502E-2</v>
      </c>
      <c r="Y21" s="19">
        <v>4.6268532437044901E-2</v>
      </c>
      <c r="Z21" s="19">
        <v>5.57640832995938E-2</v>
      </c>
      <c r="AA21" s="19">
        <v>5.3682069278586299E-2</v>
      </c>
      <c r="AB21" s="19">
        <v>6.9307189403195302E-2</v>
      </c>
      <c r="AC21" s="19">
        <v>3.3239137918099203E-2</v>
      </c>
      <c r="AD21" s="19">
        <v>0</v>
      </c>
      <c r="AE21" s="19"/>
      <c r="AF21" s="19">
        <v>6.5611854822132096E-2</v>
      </c>
      <c r="AG21" s="19">
        <v>5.3197061794243203E-2</v>
      </c>
      <c r="AH21" s="19">
        <v>3.4474027062877201E-2</v>
      </c>
      <c r="AI21" s="19"/>
      <c r="AJ21" s="19">
        <v>6.9898230201055497E-2</v>
      </c>
      <c r="AK21" s="19">
        <v>4.4348381715223199E-2</v>
      </c>
      <c r="AL21" s="19">
        <v>5.8235468776853698E-2</v>
      </c>
      <c r="AM21" s="19">
        <v>3.9287560668212602E-2</v>
      </c>
      <c r="AN21" s="19">
        <v>4.7515957213040701E-2</v>
      </c>
      <c r="AO21" s="19"/>
      <c r="AP21" s="19">
        <v>7.0611194549574097E-2</v>
      </c>
      <c r="AQ21" s="19">
        <v>4.4853694540837999E-2</v>
      </c>
      <c r="AR21" s="19">
        <v>2.4146101111650199E-2</v>
      </c>
      <c r="AS21" s="19"/>
      <c r="AT21" s="19">
        <v>7.7165550165649396E-2</v>
      </c>
      <c r="AU21" s="19">
        <v>1.7074189372825101E-2</v>
      </c>
      <c r="AV21" s="19" t="s">
        <v>74</v>
      </c>
      <c r="AW21" s="19" t="s">
        <v>74</v>
      </c>
      <c r="AX21" s="19" t="s">
        <v>74</v>
      </c>
      <c r="AY21" s="19" t="s">
        <v>74</v>
      </c>
    </row>
    <row r="22" spans="2:51" x14ac:dyDescent="0.35">
      <c r="B22" s="27" t="s">
        <v>838</v>
      </c>
    </row>
    <row r="23" spans="2:51" x14ac:dyDescent="0.35">
      <c r="B23" t="s">
        <v>77</v>
      </c>
    </row>
    <row r="24" spans="2:51" x14ac:dyDescent="0.35">
      <c r="B24" t="s">
        <v>78</v>
      </c>
    </row>
    <row r="26" spans="2:51" x14ac:dyDescent="0.35">
      <c r="B26"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A00-000000000000}">
  <dimension ref="B2:AY26"/>
  <sheetViews>
    <sheetView showGridLines="0" workbookViewId="0">
      <pane xSplit="2" topLeftCell="C1" activePane="topRight" state="frozen"/>
      <selection activeCell="B19" sqref="B19"/>
      <selection pane="topRight" activeCell="F14" sqref="F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645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635</v>
      </c>
      <c r="C9" s="17">
        <v>0.45477919756973101</v>
      </c>
      <c r="D9" s="17">
        <v>0.47492974672051502</v>
      </c>
      <c r="E9" s="17">
        <v>0.43539524534582502</v>
      </c>
      <c r="F9" s="17"/>
      <c r="G9" s="17">
        <v>0.388124139573163</v>
      </c>
      <c r="H9" s="17">
        <v>0.417804415868824</v>
      </c>
      <c r="I9" s="17">
        <v>0.46156179638901601</v>
      </c>
      <c r="J9" s="17">
        <v>0.43661274218386398</v>
      </c>
      <c r="K9" s="17">
        <v>0.49391388758678401</v>
      </c>
      <c r="L9" s="17">
        <v>0.51189723920752195</v>
      </c>
      <c r="M9" s="17"/>
      <c r="N9" s="17">
        <v>0.51701701487903795</v>
      </c>
      <c r="O9" s="17">
        <v>0.46783052224011201</v>
      </c>
      <c r="P9" s="17">
        <v>0.42976666606647901</v>
      </c>
      <c r="Q9" s="17">
        <v>0.396481492142365</v>
      </c>
      <c r="R9" s="17"/>
      <c r="S9" s="17">
        <v>0.408968850716731</v>
      </c>
      <c r="T9" s="17">
        <v>0.41906353918019701</v>
      </c>
      <c r="U9" s="17">
        <v>0.40109497934512101</v>
      </c>
      <c r="V9" s="17">
        <v>0.448773397130109</v>
      </c>
      <c r="W9" s="17">
        <v>0.48574313598971902</v>
      </c>
      <c r="X9" s="17">
        <v>0.48468461589733702</v>
      </c>
      <c r="Y9" s="17">
        <v>0.51196355946223304</v>
      </c>
      <c r="Z9" s="17">
        <v>0.48048417916316299</v>
      </c>
      <c r="AA9" s="17">
        <v>0.48997063714260702</v>
      </c>
      <c r="AB9" s="17">
        <v>0.48627485884973898</v>
      </c>
      <c r="AC9" s="17">
        <v>0.39240847729463602</v>
      </c>
      <c r="AD9" s="17">
        <v>0.51587667060198295</v>
      </c>
      <c r="AE9" s="17"/>
      <c r="AF9" s="17">
        <v>0.434908713150502</v>
      </c>
      <c r="AG9" s="17">
        <v>0.50658717296573796</v>
      </c>
      <c r="AH9" s="17">
        <v>0.40357183600117902</v>
      </c>
      <c r="AI9" s="17"/>
      <c r="AJ9" s="17">
        <v>0.44532884988562699</v>
      </c>
      <c r="AK9" s="17">
        <v>0.46092772438443702</v>
      </c>
      <c r="AL9" s="17">
        <v>0.49616019704217201</v>
      </c>
      <c r="AM9" s="17">
        <v>0.38056749725920103</v>
      </c>
      <c r="AN9" s="17">
        <v>0.45040710970275</v>
      </c>
      <c r="AO9" s="17"/>
      <c r="AP9" s="17">
        <v>0.40710631656899998</v>
      </c>
      <c r="AQ9" s="17">
        <v>0.48316771444940698</v>
      </c>
      <c r="AR9" s="17">
        <v>0.50107477318040805</v>
      </c>
      <c r="AS9" s="17"/>
      <c r="AT9" s="17">
        <v>0.52390342351439001</v>
      </c>
      <c r="AU9" s="17">
        <v>0.48706873617684798</v>
      </c>
      <c r="AV9" s="17">
        <v>0.30477429475050399</v>
      </c>
      <c r="AW9" s="17">
        <v>0.297526615558589</v>
      </c>
      <c r="AX9" s="17">
        <v>0.41611589135807298</v>
      </c>
      <c r="AY9" s="17">
        <v>0.50020449614641205</v>
      </c>
    </row>
    <row r="10" spans="2:51" ht="58" x14ac:dyDescent="0.35">
      <c r="B10" s="18" t="s">
        <v>636</v>
      </c>
      <c r="C10" s="17">
        <v>0.25204308950413101</v>
      </c>
      <c r="D10" s="17">
        <v>0.25928056423373103</v>
      </c>
      <c r="E10" s="17">
        <v>0.244307686202798</v>
      </c>
      <c r="F10" s="17"/>
      <c r="G10" s="17">
        <v>0.31755924682960002</v>
      </c>
      <c r="H10" s="17">
        <v>0.30832193292073801</v>
      </c>
      <c r="I10" s="17">
        <v>0.28910906297467198</v>
      </c>
      <c r="J10" s="17">
        <v>0.242862938560368</v>
      </c>
      <c r="K10" s="17">
        <v>0.19953458339104199</v>
      </c>
      <c r="L10" s="17">
        <v>0.17552838195826601</v>
      </c>
      <c r="M10" s="17"/>
      <c r="N10" s="17">
        <v>0.28155491841435598</v>
      </c>
      <c r="O10" s="17">
        <v>0.28775293991129097</v>
      </c>
      <c r="P10" s="17">
        <v>0.206458568132388</v>
      </c>
      <c r="Q10" s="17">
        <v>0.226346453753517</v>
      </c>
      <c r="R10" s="17"/>
      <c r="S10" s="17">
        <v>0.30364342627782098</v>
      </c>
      <c r="T10" s="17">
        <v>0.257012577366873</v>
      </c>
      <c r="U10" s="17">
        <v>0.24719770662703999</v>
      </c>
      <c r="V10" s="17">
        <v>0.22932474057396099</v>
      </c>
      <c r="W10" s="17">
        <v>0.26457168846171097</v>
      </c>
      <c r="X10" s="17">
        <v>0.24744003560420799</v>
      </c>
      <c r="Y10" s="17">
        <v>0.27425700979486201</v>
      </c>
      <c r="Z10" s="17">
        <v>0.159935429228451</v>
      </c>
      <c r="AA10" s="17">
        <v>0.22145914093518099</v>
      </c>
      <c r="AB10" s="17">
        <v>0.23773463253818</v>
      </c>
      <c r="AC10" s="17">
        <v>0.266352303440479</v>
      </c>
      <c r="AD10" s="17">
        <v>0.24998282153969201</v>
      </c>
      <c r="AE10" s="17"/>
      <c r="AF10" s="17">
        <v>0.21389885990699101</v>
      </c>
      <c r="AG10" s="17">
        <v>0.27407783230513999</v>
      </c>
      <c r="AH10" s="17">
        <v>0.24154451543668801</v>
      </c>
      <c r="AI10" s="17"/>
      <c r="AJ10" s="17">
        <v>0.232290816033387</v>
      </c>
      <c r="AK10" s="17">
        <v>0.27872212769857602</v>
      </c>
      <c r="AL10" s="17">
        <v>0.228924414951375</v>
      </c>
      <c r="AM10" s="17">
        <v>0.116398164477673</v>
      </c>
      <c r="AN10" s="17">
        <v>0.24988337672833399</v>
      </c>
      <c r="AO10" s="17"/>
      <c r="AP10" s="17">
        <v>0.218991929007782</v>
      </c>
      <c r="AQ10" s="17">
        <v>0.28869047071204101</v>
      </c>
      <c r="AR10" s="17">
        <v>0.224615923593561</v>
      </c>
      <c r="AS10" s="17"/>
      <c r="AT10" s="17">
        <v>0.21529555081608001</v>
      </c>
      <c r="AU10" s="17">
        <v>0.29227434633458999</v>
      </c>
      <c r="AV10" s="17">
        <v>0.22612028778180601</v>
      </c>
      <c r="AW10" s="17">
        <v>0.24370919901697899</v>
      </c>
      <c r="AX10" s="17">
        <v>0.27347173873660102</v>
      </c>
      <c r="AY10" s="17">
        <v>0.30205591539042698</v>
      </c>
    </row>
    <row r="11" spans="2:51" ht="58" x14ac:dyDescent="0.35">
      <c r="B11" s="18" t="s">
        <v>454</v>
      </c>
      <c r="C11" s="17">
        <v>0.18064932135411699</v>
      </c>
      <c r="D11" s="17">
        <v>0.18546005372700999</v>
      </c>
      <c r="E11" s="17">
        <v>0.17585165708238401</v>
      </c>
      <c r="F11" s="17"/>
      <c r="G11" s="17">
        <v>0.15098898910630801</v>
      </c>
      <c r="H11" s="17">
        <v>0.16729340704638601</v>
      </c>
      <c r="I11" s="17">
        <v>0.155430684682271</v>
      </c>
      <c r="J11" s="17">
        <v>0.17297552478722</v>
      </c>
      <c r="K11" s="17">
        <v>0.214133619319443</v>
      </c>
      <c r="L11" s="17">
        <v>0.21538078127537399</v>
      </c>
      <c r="M11" s="17"/>
      <c r="N11" s="17">
        <v>0.185837892853841</v>
      </c>
      <c r="O11" s="17">
        <v>0.171689926892999</v>
      </c>
      <c r="P11" s="17">
        <v>0.19197570230222799</v>
      </c>
      <c r="Q11" s="17">
        <v>0.175757659615464</v>
      </c>
      <c r="R11" s="17"/>
      <c r="S11" s="17">
        <v>0.155809585452201</v>
      </c>
      <c r="T11" s="17">
        <v>0.122730126185505</v>
      </c>
      <c r="U11" s="17">
        <v>0.19960655318381701</v>
      </c>
      <c r="V11" s="17">
        <v>0.168473004632887</v>
      </c>
      <c r="W11" s="17">
        <v>0.192829274532654</v>
      </c>
      <c r="X11" s="17">
        <v>0.19421601879037301</v>
      </c>
      <c r="Y11" s="17">
        <v>0.169801937023289</v>
      </c>
      <c r="Z11" s="17">
        <v>0.216947416878504</v>
      </c>
      <c r="AA11" s="17">
        <v>0.235146385311645</v>
      </c>
      <c r="AB11" s="17">
        <v>0.201854139185279</v>
      </c>
      <c r="AC11" s="17">
        <v>0.18454674804176999</v>
      </c>
      <c r="AD11" s="17">
        <v>0.175141318636196</v>
      </c>
      <c r="AE11" s="17"/>
      <c r="AF11" s="17">
        <v>0.179953744860638</v>
      </c>
      <c r="AG11" s="17">
        <v>0.19487537999166299</v>
      </c>
      <c r="AH11" s="17">
        <v>0.17032326868537301</v>
      </c>
      <c r="AI11" s="17"/>
      <c r="AJ11" s="17">
        <v>0.19181526439756899</v>
      </c>
      <c r="AK11" s="17">
        <v>0.18109308850831801</v>
      </c>
      <c r="AL11" s="17">
        <v>0.215772364813584</v>
      </c>
      <c r="AM11" s="17">
        <v>0.17116098690128101</v>
      </c>
      <c r="AN11" s="17">
        <v>0.15237019453079401</v>
      </c>
      <c r="AO11" s="17"/>
      <c r="AP11" s="17">
        <v>0.19194608986193701</v>
      </c>
      <c r="AQ11" s="17">
        <v>0.176569254304169</v>
      </c>
      <c r="AR11" s="17">
        <v>0.20160262240188401</v>
      </c>
      <c r="AS11" s="17"/>
      <c r="AT11" s="17">
        <v>0.22966245959138301</v>
      </c>
      <c r="AU11" s="17">
        <v>0.14542300971483901</v>
      </c>
      <c r="AV11" s="17">
        <v>0.15751773561646201</v>
      </c>
      <c r="AW11" s="17">
        <v>0.15749203304058099</v>
      </c>
      <c r="AX11" s="17">
        <v>0.16417507086054201</v>
      </c>
      <c r="AY11" s="17">
        <v>0.135684139555655</v>
      </c>
    </row>
    <row r="12" spans="2:51" ht="58" x14ac:dyDescent="0.35">
      <c r="B12" s="18" t="s">
        <v>637</v>
      </c>
      <c r="C12" s="17">
        <v>0.16017822992910899</v>
      </c>
      <c r="D12" s="17">
        <v>0.17884434634299601</v>
      </c>
      <c r="E12" s="17">
        <v>0.141858874967145</v>
      </c>
      <c r="F12" s="17"/>
      <c r="G12" s="17">
        <v>0.18391668224236701</v>
      </c>
      <c r="H12" s="17">
        <v>0.204076855323995</v>
      </c>
      <c r="I12" s="17">
        <v>0.18126318877928799</v>
      </c>
      <c r="J12" s="17">
        <v>0.17521741450644501</v>
      </c>
      <c r="K12" s="17">
        <v>0.13033766702517499</v>
      </c>
      <c r="L12" s="17">
        <v>9.9559369196444994E-2</v>
      </c>
      <c r="M12" s="17"/>
      <c r="N12" s="17">
        <v>0.18860456051862701</v>
      </c>
      <c r="O12" s="17">
        <v>0.18625623280828399</v>
      </c>
      <c r="P12" s="17">
        <v>0.15472902464435601</v>
      </c>
      <c r="Q12" s="17">
        <v>0.10622197055455</v>
      </c>
      <c r="R12" s="17"/>
      <c r="S12" s="17">
        <v>0.17054248215138201</v>
      </c>
      <c r="T12" s="17">
        <v>0.134833648230678</v>
      </c>
      <c r="U12" s="17">
        <v>0.15319350417684499</v>
      </c>
      <c r="V12" s="17">
        <v>0.13631606453693701</v>
      </c>
      <c r="W12" s="17">
        <v>0.19906875819258199</v>
      </c>
      <c r="X12" s="17">
        <v>0.173155413379393</v>
      </c>
      <c r="Y12" s="17">
        <v>0.141986425958436</v>
      </c>
      <c r="Z12" s="17">
        <v>0.14556054491010501</v>
      </c>
      <c r="AA12" s="17">
        <v>0.159856921594625</v>
      </c>
      <c r="AB12" s="17">
        <v>0.18305391414715899</v>
      </c>
      <c r="AC12" s="17">
        <v>0.14488830604856001</v>
      </c>
      <c r="AD12" s="17">
        <v>0.20782167336097301</v>
      </c>
      <c r="AE12" s="17"/>
      <c r="AF12" s="17">
        <v>0.13784807577418401</v>
      </c>
      <c r="AG12" s="17">
        <v>0.17217576152421399</v>
      </c>
      <c r="AH12" s="17">
        <v>0.17041030274463001</v>
      </c>
      <c r="AI12" s="17"/>
      <c r="AJ12" s="17">
        <v>0.14498153334320499</v>
      </c>
      <c r="AK12" s="17">
        <v>0.18527155225969499</v>
      </c>
      <c r="AL12" s="17">
        <v>0.15547935700829199</v>
      </c>
      <c r="AM12" s="17">
        <v>0.118537171975806</v>
      </c>
      <c r="AN12" s="17">
        <v>0.162333781600629</v>
      </c>
      <c r="AO12" s="17"/>
      <c r="AP12" s="17">
        <v>0.163321551421482</v>
      </c>
      <c r="AQ12" s="17">
        <v>0.18029028727318899</v>
      </c>
      <c r="AR12" s="17">
        <v>0.14478846555474401</v>
      </c>
      <c r="AS12" s="17"/>
      <c r="AT12" s="17">
        <v>0.136988202628265</v>
      </c>
      <c r="AU12" s="17">
        <v>0.20672876250034899</v>
      </c>
      <c r="AV12" s="17">
        <v>0.12329763757381899</v>
      </c>
      <c r="AW12" s="17">
        <v>0.107849001830143</v>
      </c>
      <c r="AX12" s="17">
        <v>0.18165854545152299</v>
      </c>
      <c r="AY12" s="17">
        <v>0.15639384301096901</v>
      </c>
    </row>
    <row r="13" spans="2:51" ht="29" x14ac:dyDescent="0.35">
      <c r="B13" s="18" t="s">
        <v>638</v>
      </c>
      <c r="C13" s="17">
        <v>0.14485318709085199</v>
      </c>
      <c r="D13" s="17">
        <v>0.12849606525531701</v>
      </c>
      <c r="E13" s="17">
        <v>0.160520376484309</v>
      </c>
      <c r="F13" s="17"/>
      <c r="G13" s="17">
        <v>4.96292131882895E-2</v>
      </c>
      <c r="H13" s="17">
        <v>6.1206116786635199E-2</v>
      </c>
      <c r="I13" s="17">
        <v>8.2044336524883396E-2</v>
      </c>
      <c r="J13" s="17">
        <v>0.18147489195701599</v>
      </c>
      <c r="K13" s="17">
        <v>0.19505022374999501</v>
      </c>
      <c r="L13" s="17">
        <v>0.26345149254762301</v>
      </c>
      <c r="M13" s="17"/>
      <c r="N13" s="17">
        <v>0.10647773269425601</v>
      </c>
      <c r="O13" s="17">
        <v>0.12625938859956101</v>
      </c>
      <c r="P13" s="17">
        <v>0.15619160882928099</v>
      </c>
      <c r="Q13" s="17">
        <v>0.19487663509699699</v>
      </c>
      <c r="R13" s="17"/>
      <c r="S13" s="17">
        <v>9.2949155680829496E-2</v>
      </c>
      <c r="T13" s="17">
        <v>0.18481445038504599</v>
      </c>
      <c r="U13" s="17">
        <v>0.16165703621122701</v>
      </c>
      <c r="V13" s="17">
        <v>0.18617094278662799</v>
      </c>
      <c r="W13" s="17">
        <v>0.13351699874099801</v>
      </c>
      <c r="X13" s="17">
        <v>0.103970906407651</v>
      </c>
      <c r="Y13" s="17">
        <v>0.154871632978032</v>
      </c>
      <c r="Z13" s="17">
        <v>0.15634744839665701</v>
      </c>
      <c r="AA13" s="17">
        <v>0.12690882332893899</v>
      </c>
      <c r="AB13" s="17">
        <v>0.16429145603340101</v>
      </c>
      <c r="AC13" s="17">
        <v>0.17795827433653899</v>
      </c>
      <c r="AD13" s="17">
        <v>0.104955209070487</v>
      </c>
      <c r="AE13" s="17"/>
      <c r="AF13" s="17">
        <v>0.21812433102257001</v>
      </c>
      <c r="AG13" s="17">
        <v>0.111813998721794</v>
      </c>
      <c r="AH13" s="17">
        <v>0.114234834230575</v>
      </c>
      <c r="AI13" s="17"/>
      <c r="AJ13" s="17">
        <v>0.20126785761077201</v>
      </c>
      <c r="AK13" s="17">
        <v>9.0867887105282902E-2</v>
      </c>
      <c r="AL13" s="17">
        <v>9.0353692850726905E-2</v>
      </c>
      <c r="AM13" s="17">
        <v>0.240021742069361</v>
      </c>
      <c r="AN13" s="17">
        <v>0.15333926690114599</v>
      </c>
      <c r="AO13" s="17"/>
      <c r="AP13" s="17">
        <v>0.18468521180306</v>
      </c>
      <c r="AQ13" s="17">
        <v>9.4042749028170905E-2</v>
      </c>
      <c r="AR13" s="17">
        <v>7.5303713894215404E-2</v>
      </c>
      <c r="AS13" s="17"/>
      <c r="AT13" s="17">
        <v>0.18542185239021</v>
      </c>
      <c r="AU13" s="17">
        <v>6.89458405184529E-2</v>
      </c>
      <c r="AV13" s="17">
        <v>0.197512793915149</v>
      </c>
      <c r="AW13" s="17">
        <v>0.19371280113224501</v>
      </c>
      <c r="AX13" s="17">
        <v>0.12598197687801899</v>
      </c>
      <c r="AY13" s="17">
        <v>0.12880642997972799</v>
      </c>
    </row>
    <row r="14" spans="2:51" ht="29" x14ac:dyDescent="0.35">
      <c r="B14" s="18" t="s">
        <v>639</v>
      </c>
      <c r="C14" s="17">
        <v>0.13913080960211299</v>
      </c>
      <c r="D14" s="17">
        <v>0.16684368710921099</v>
      </c>
      <c r="E14" s="17">
        <v>0.112316319893977</v>
      </c>
      <c r="F14" s="17"/>
      <c r="G14" s="17">
        <v>0.16187445349016999</v>
      </c>
      <c r="H14" s="17">
        <v>0.153338421989239</v>
      </c>
      <c r="I14" s="17">
        <v>9.3505595440302194E-2</v>
      </c>
      <c r="J14" s="17">
        <v>8.5844578029428298E-2</v>
      </c>
      <c r="K14" s="17">
        <v>0.151995146957</v>
      </c>
      <c r="L14" s="17">
        <v>0.18408594703820599</v>
      </c>
      <c r="M14" s="17"/>
      <c r="N14" s="17">
        <v>0.15722661636191401</v>
      </c>
      <c r="O14" s="17">
        <v>0.14560384732098899</v>
      </c>
      <c r="P14" s="17">
        <v>0.140382163581354</v>
      </c>
      <c r="Q14" s="17">
        <v>0.112300318828403</v>
      </c>
      <c r="R14" s="17"/>
      <c r="S14" s="17">
        <v>0.13467806913157601</v>
      </c>
      <c r="T14" s="17">
        <v>0.145274293385876</v>
      </c>
      <c r="U14" s="17">
        <v>0.18636746185865</v>
      </c>
      <c r="V14" s="17">
        <v>0.15033169249325101</v>
      </c>
      <c r="W14" s="17">
        <v>0.14196234910323099</v>
      </c>
      <c r="X14" s="17">
        <v>0.152741464667181</v>
      </c>
      <c r="Y14" s="17">
        <v>0.105665077522033</v>
      </c>
      <c r="Z14" s="17">
        <v>0.11430205761451</v>
      </c>
      <c r="AA14" s="17">
        <v>0.125482149762004</v>
      </c>
      <c r="AB14" s="17">
        <v>0.153123434577528</v>
      </c>
      <c r="AC14" s="17">
        <v>0.13779769655047999</v>
      </c>
      <c r="AD14" s="17">
        <v>5.8925806514233299E-2</v>
      </c>
      <c r="AE14" s="17"/>
      <c r="AF14" s="17">
        <v>0.14401701335584999</v>
      </c>
      <c r="AG14" s="17">
        <v>0.13972140630993399</v>
      </c>
      <c r="AH14" s="17">
        <v>0.109160564229161</v>
      </c>
      <c r="AI14" s="17"/>
      <c r="AJ14" s="17">
        <v>0.154615732402067</v>
      </c>
      <c r="AK14" s="17">
        <v>0.12946907715195</v>
      </c>
      <c r="AL14" s="17">
        <v>0.20357555134897701</v>
      </c>
      <c r="AM14" s="17">
        <v>0.16582178980835</v>
      </c>
      <c r="AN14" s="17">
        <v>0.115420352622643</v>
      </c>
      <c r="AO14" s="17"/>
      <c r="AP14" s="17">
        <v>0.17655694378352099</v>
      </c>
      <c r="AQ14" s="17">
        <v>0.13917740416931201</v>
      </c>
      <c r="AR14" s="17">
        <v>0.18485363795701501</v>
      </c>
      <c r="AS14" s="17"/>
      <c r="AT14" s="17">
        <v>0.180319077467746</v>
      </c>
      <c r="AU14" s="17">
        <v>0.109109256416403</v>
      </c>
      <c r="AV14" s="17">
        <v>0.12030016146457299</v>
      </c>
      <c r="AW14" s="17">
        <v>9.9704432556600497E-2</v>
      </c>
      <c r="AX14" s="17">
        <v>0.13717831063004099</v>
      </c>
      <c r="AY14" s="17">
        <v>8.1067171910170002E-2</v>
      </c>
    </row>
    <row r="15" spans="2:51" ht="43.5" x14ac:dyDescent="0.35">
      <c r="B15" s="18" t="s">
        <v>609</v>
      </c>
      <c r="C15" s="17">
        <v>0.132692339454894</v>
      </c>
      <c r="D15" s="17">
        <v>0.158754760218906</v>
      </c>
      <c r="E15" s="17">
        <v>0.107921861871365</v>
      </c>
      <c r="F15" s="17"/>
      <c r="G15" s="17">
        <v>0.120802643110465</v>
      </c>
      <c r="H15" s="17">
        <v>0.15066136333024599</v>
      </c>
      <c r="I15" s="17">
        <v>0.13647481953177701</v>
      </c>
      <c r="J15" s="17">
        <v>0.117433941308589</v>
      </c>
      <c r="K15" s="17">
        <v>0.12733218811292801</v>
      </c>
      <c r="L15" s="17">
        <v>0.13885927266561801</v>
      </c>
      <c r="M15" s="17"/>
      <c r="N15" s="17">
        <v>0.17511092923093299</v>
      </c>
      <c r="O15" s="17">
        <v>0.14632520610392899</v>
      </c>
      <c r="P15" s="17">
        <v>0.116667349241696</v>
      </c>
      <c r="Q15" s="17">
        <v>8.8443270743599506E-2</v>
      </c>
      <c r="R15" s="17"/>
      <c r="S15" s="17">
        <v>0.14950257779222301</v>
      </c>
      <c r="T15" s="17">
        <v>0.15382661687259</v>
      </c>
      <c r="U15" s="17">
        <v>0.13080674404040499</v>
      </c>
      <c r="V15" s="17">
        <v>0.13350237873107401</v>
      </c>
      <c r="W15" s="17">
        <v>0.13698904533416101</v>
      </c>
      <c r="X15" s="17">
        <v>0.154602615238603</v>
      </c>
      <c r="Y15" s="17">
        <v>0.120351768625571</v>
      </c>
      <c r="Z15" s="17">
        <v>0.118871008399519</v>
      </c>
      <c r="AA15" s="17">
        <v>0.13004045039308099</v>
      </c>
      <c r="AB15" s="17">
        <v>9.4879743651000201E-2</v>
      </c>
      <c r="AC15" s="17">
        <v>0.122820703066761</v>
      </c>
      <c r="AD15" s="17">
        <v>8.0422353663432894E-2</v>
      </c>
      <c r="AE15" s="17"/>
      <c r="AF15" s="17">
        <v>0.12904141223162799</v>
      </c>
      <c r="AG15" s="17">
        <v>0.151114828399353</v>
      </c>
      <c r="AH15" s="17">
        <v>0.10227991304112199</v>
      </c>
      <c r="AI15" s="17"/>
      <c r="AJ15" s="17">
        <v>0.13870209774046999</v>
      </c>
      <c r="AK15" s="17">
        <v>0.12716219394407999</v>
      </c>
      <c r="AL15" s="17">
        <v>0.21090801736707199</v>
      </c>
      <c r="AM15" s="17">
        <v>0.161055518179232</v>
      </c>
      <c r="AN15" s="17">
        <v>0.116362672706155</v>
      </c>
      <c r="AO15" s="17"/>
      <c r="AP15" s="17">
        <v>0.140171843696968</v>
      </c>
      <c r="AQ15" s="17">
        <v>0.13124416460108601</v>
      </c>
      <c r="AR15" s="17">
        <v>0.19702872450164199</v>
      </c>
      <c r="AS15" s="17"/>
      <c r="AT15" s="17">
        <v>0.150588113356074</v>
      </c>
      <c r="AU15" s="17">
        <v>0.14096494593275</v>
      </c>
      <c r="AV15" s="17">
        <v>8.7628886083071095E-2</v>
      </c>
      <c r="AW15" s="17">
        <v>8.5102415374346194E-2</v>
      </c>
      <c r="AX15" s="17">
        <v>0.127899130240339</v>
      </c>
      <c r="AY15" s="17">
        <v>0.13306116878913099</v>
      </c>
    </row>
    <row r="16" spans="2:51" ht="58" x14ac:dyDescent="0.35">
      <c r="B16" s="18" t="s">
        <v>640</v>
      </c>
      <c r="C16" s="17">
        <v>0.123405272238532</v>
      </c>
      <c r="D16" s="17">
        <v>0.14329867491074399</v>
      </c>
      <c r="E16" s="17">
        <v>0.103571492397366</v>
      </c>
      <c r="F16" s="17"/>
      <c r="G16" s="17">
        <v>0.16556129244715001</v>
      </c>
      <c r="H16" s="17">
        <v>0.162747149458914</v>
      </c>
      <c r="I16" s="17">
        <v>0.15371272456127499</v>
      </c>
      <c r="J16" s="17">
        <v>0.124045850661869</v>
      </c>
      <c r="K16" s="17">
        <v>8.7264048238077693E-2</v>
      </c>
      <c r="L16" s="17">
        <v>6.2672833756663104E-2</v>
      </c>
      <c r="M16" s="17"/>
      <c r="N16" s="17">
        <v>0.145359586457077</v>
      </c>
      <c r="O16" s="17">
        <v>0.13728332390631801</v>
      </c>
      <c r="P16" s="17">
        <v>0.116911569612777</v>
      </c>
      <c r="Q16" s="17">
        <v>9.05451853169809E-2</v>
      </c>
      <c r="R16" s="17"/>
      <c r="S16" s="17">
        <v>0.14008153053247799</v>
      </c>
      <c r="T16" s="17">
        <v>0.11658410302184199</v>
      </c>
      <c r="U16" s="17">
        <v>8.4637878710073694E-2</v>
      </c>
      <c r="V16" s="17">
        <v>9.9368018950445003E-2</v>
      </c>
      <c r="W16" s="17">
        <v>0.14193775072061399</v>
      </c>
      <c r="X16" s="17">
        <v>0.13961730157263499</v>
      </c>
      <c r="Y16" s="17">
        <v>0.11740656530034101</v>
      </c>
      <c r="Z16" s="17">
        <v>0.12807048459109399</v>
      </c>
      <c r="AA16" s="17">
        <v>0.111181534322962</v>
      </c>
      <c r="AB16" s="17">
        <v>0.15755695362593999</v>
      </c>
      <c r="AC16" s="17">
        <v>0.111749068957648</v>
      </c>
      <c r="AD16" s="17">
        <v>0.12983197365351801</v>
      </c>
      <c r="AE16" s="17"/>
      <c r="AF16" s="17">
        <v>0.102204365743559</v>
      </c>
      <c r="AG16" s="17">
        <v>0.13323050719860499</v>
      </c>
      <c r="AH16" s="17">
        <v>0.13696104255664099</v>
      </c>
      <c r="AI16" s="17"/>
      <c r="AJ16" s="17">
        <v>9.8273871514911501E-2</v>
      </c>
      <c r="AK16" s="17">
        <v>0.14976011025556099</v>
      </c>
      <c r="AL16" s="17">
        <v>0.13880181588030499</v>
      </c>
      <c r="AM16" s="17">
        <v>0.16779953914684301</v>
      </c>
      <c r="AN16" s="17">
        <v>0.116122139180107</v>
      </c>
      <c r="AO16" s="17"/>
      <c r="AP16" s="17">
        <v>0.11656135137512499</v>
      </c>
      <c r="AQ16" s="17">
        <v>0.14036138170642301</v>
      </c>
      <c r="AR16" s="17">
        <v>0.16775962284122101</v>
      </c>
      <c r="AS16" s="17"/>
      <c r="AT16" s="17">
        <v>8.2930847638443106E-2</v>
      </c>
      <c r="AU16" s="17">
        <v>0.171841403164877</v>
      </c>
      <c r="AV16" s="17">
        <v>0.10954038038828</v>
      </c>
      <c r="AW16" s="17">
        <v>0.117830670304277</v>
      </c>
      <c r="AX16" s="17">
        <v>0.153998693828546</v>
      </c>
      <c r="AY16" s="17">
        <v>8.0452486341464402E-2</v>
      </c>
    </row>
    <row r="17" spans="2:51" ht="43.5" x14ac:dyDescent="0.35">
      <c r="B17" s="18" t="s">
        <v>641</v>
      </c>
      <c r="C17" s="17">
        <v>0.117774079288001</v>
      </c>
      <c r="D17" s="17">
        <v>0.10785661848247199</v>
      </c>
      <c r="E17" s="17">
        <v>0.12705673398807199</v>
      </c>
      <c r="F17" s="17"/>
      <c r="G17" s="17">
        <v>0.15384691470025799</v>
      </c>
      <c r="H17" s="17">
        <v>0.176788094823773</v>
      </c>
      <c r="I17" s="17">
        <v>0.177248726404929</v>
      </c>
      <c r="J17" s="17">
        <v>0.13666552539172999</v>
      </c>
      <c r="K17" s="17">
        <v>5.4062785509712601E-2</v>
      </c>
      <c r="L17" s="17">
        <v>2.5131790607130201E-2</v>
      </c>
      <c r="M17" s="17"/>
      <c r="N17" s="17">
        <v>0.145512969684708</v>
      </c>
      <c r="O17" s="17">
        <v>0.13022404714325</v>
      </c>
      <c r="P17" s="17">
        <v>0.10734096666524701</v>
      </c>
      <c r="Q17" s="17">
        <v>8.2367252334838104E-2</v>
      </c>
      <c r="R17" s="17"/>
      <c r="S17" s="17">
        <v>0.131261077134744</v>
      </c>
      <c r="T17" s="17">
        <v>0.112081726372378</v>
      </c>
      <c r="U17" s="17">
        <v>0.121273150145665</v>
      </c>
      <c r="V17" s="17">
        <v>8.4053093371228196E-2</v>
      </c>
      <c r="W17" s="17">
        <v>0.163096409332249</v>
      </c>
      <c r="X17" s="17">
        <v>0.12938502974108501</v>
      </c>
      <c r="Y17" s="17">
        <v>9.2323449860079398E-2</v>
      </c>
      <c r="Z17" s="17">
        <v>0.107906640382656</v>
      </c>
      <c r="AA17" s="17">
        <v>9.1900686355719199E-2</v>
      </c>
      <c r="AB17" s="17">
        <v>0.12509737167792701</v>
      </c>
      <c r="AC17" s="17">
        <v>0.121610678973071</v>
      </c>
      <c r="AD17" s="17">
        <v>0.17789034476231</v>
      </c>
      <c r="AE17" s="17"/>
      <c r="AF17" s="17">
        <v>7.5784765701686796E-2</v>
      </c>
      <c r="AG17" s="17">
        <v>0.13645820829181199</v>
      </c>
      <c r="AH17" s="17">
        <v>0.13207146855038801</v>
      </c>
      <c r="AI17" s="17"/>
      <c r="AJ17" s="17">
        <v>9.7759451309964607E-2</v>
      </c>
      <c r="AK17" s="17">
        <v>0.117610845513496</v>
      </c>
      <c r="AL17" s="17">
        <v>9.9491139371685994E-2</v>
      </c>
      <c r="AM17" s="17">
        <v>6.1408056679789401E-2</v>
      </c>
      <c r="AN17" s="17">
        <v>0.135030901283935</v>
      </c>
      <c r="AO17" s="17"/>
      <c r="AP17" s="17">
        <v>9.7887136554033596E-2</v>
      </c>
      <c r="AQ17" s="17">
        <v>0.13342732108557701</v>
      </c>
      <c r="AR17" s="17">
        <v>0.127354959468165</v>
      </c>
      <c r="AS17" s="17"/>
      <c r="AT17" s="17">
        <v>3.3968339974496199E-2</v>
      </c>
      <c r="AU17" s="17">
        <v>0.24747680502366101</v>
      </c>
      <c r="AV17" s="17">
        <v>0.10700598322969999</v>
      </c>
      <c r="AW17" s="17">
        <v>8.2963397412200296E-2</v>
      </c>
      <c r="AX17" s="17">
        <v>0.131652016218162</v>
      </c>
      <c r="AY17" s="17">
        <v>0.140675971784193</v>
      </c>
    </row>
    <row r="18" spans="2:51" ht="43.5" x14ac:dyDescent="0.35">
      <c r="B18" s="18" t="s">
        <v>642</v>
      </c>
      <c r="C18" s="17">
        <v>9.3349731829861601E-2</v>
      </c>
      <c r="D18" s="17">
        <v>0.106509439325511</v>
      </c>
      <c r="E18" s="17">
        <v>8.0971730217509905E-2</v>
      </c>
      <c r="F18" s="17"/>
      <c r="G18" s="17">
        <v>0.20518648562693401</v>
      </c>
      <c r="H18" s="17">
        <v>0.139124233754368</v>
      </c>
      <c r="I18" s="17">
        <v>0.13300940532258901</v>
      </c>
      <c r="J18" s="17">
        <v>5.9193752950010801E-2</v>
      </c>
      <c r="K18" s="17">
        <v>3.1477106943068899E-2</v>
      </c>
      <c r="L18" s="17">
        <v>1.9058790632619199E-2</v>
      </c>
      <c r="M18" s="17"/>
      <c r="N18" s="17">
        <v>0.10678705984277199</v>
      </c>
      <c r="O18" s="17">
        <v>0.10476430281249501</v>
      </c>
      <c r="P18" s="17">
        <v>9.7532059337429297E-2</v>
      </c>
      <c r="Q18" s="17">
        <v>6.3523569663016297E-2</v>
      </c>
      <c r="R18" s="17"/>
      <c r="S18" s="17">
        <v>0.10538985477842699</v>
      </c>
      <c r="T18" s="17">
        <v>9.0927504059486103E-2</v>
      </c>
      <c r="U18" s="17">
        <v>0.10402145407299999</v>
      </c>
      <c r="V18" s="17">
        <v>8.5141527073437195E-2</v>
      </c>
      <c r="W18" s="17">
        <v>7.3397136765719295E-2</v>
      </c>
      <c r="X18" s="17">
        <v>8.8629943759044802E-2</v>
      </c>
      <c r="Y18" s="17">
        <v>7.6710349193588503E-2</v>
      </c>
      <c r="Z18" s="17">
        <v>9.3809922681137303E-2</v>
      </c>
      <c r="AA18" s="17">
        <v>0.104022079188237</v>
      </c>
      <c r="AB18" s="17">
        <v>0.107836558709813</v>
      </c>
      <c r="AC18" s="17">
        <v>6.16779186440043E-2</v>
      </c>
      <c r="AD18" s="17">
        <v>0.118279800984297</v>
      </c>
      <c r="AE18" s="17"/>
      <c r="AF18" s="17">
        <v>5.0432596678764402E-2</v>
      </c>
      <c r="AG18" s="17">
        <v>0.101991994909735</v>
      </c>
      <c r="AH18" s="17">
        <v>0.112680516047475</v>
      </c>
      <c r="AI18" s="17"/>
      <c r="AJ18" s="17">
        <v>5.1869703422094203E-2</v>
      </c>
      <c r="AK18" s="17">
        <v>0.123822621655755</v>
      </c>
      <c r="AL18" s="17">
        <v>7.9219321567687406E-2</v>
      </c>
      <c r="AM18" s="17">
        <v>9.0053117008341302E-2</v>
      </c>
      <c r="AN18" s="17">
        <v>9.0365547367852295E-2</v>
      </c>
      <c r="AO18" s="17"/>
      <c r="AP18" s="17">
        <v>8.2786761360176694E-2</v>
      </c>
      <c r="AQ18" s="17">
        <v>0.11674613018062099</v>
      </c>
      <c r="AR18" s="17">
        <v>8.4685539893777695E-2</v>
      </c>
      <c r="AS18" s="17"/>
      <c r="AT18" s="17">
        <v>4.8053822760918498E-2</v>
      </c>
      <c r="AU18" s="17">
        <v>0.11955793939586799</v>
      </c>
      <c r="AV18" s="17">
        <v>0.110801543829764</v>
      </c>
      <c r="AW18" s="17">
        <v>6.9618902862932402E-2</v>
      </c>
      <c r="AX18" s="17">
        <v>0.14213594804927099</v>
      </c>
      <c r="AY18" s="17">
        <v>9.8749662197450197E-2</v>
      </c>
    </row>
    <row r="19" spans="2:51" ht="58" x14ac:dyDescent="0.35">
      <c r="B19" s="18" t="s">
        <v>643</v>
      </c>
      <c r="C19" s="17">
        <v>6.5136573933570599E-2</v>
      </c>
      <c r="D19" s="17">
        <v>6.9695765371782306E-2</v>
      </c>
      <c r="E19" s="17">
        <v>5.9892846483356701E-2</v>
      </c>
      <c r="F19" s="17"/>
      <c r="G19" s="17">
        <v>9.9433442087627499E-2</v>
      </c>
      <c r="H19" s="17">
        <v>0.103462564629671</v>
      </c>
      <c r="I19" s="17">
        <v>6.4662349712286002E-2</v>
      </c>
      <c r="J19" s="17">
        <v>6.57008296233733E-2</v>
      </c>
      <c r="K19" s="17">
        <v>3.9373945502700701E-2</v>
      </c>
      <c r="L19" s="17">
        <v>2.85231162279567E-2</v>
      </c>
      <c r="M19" s="17"/>
      <c r="N19" s="17">
        <v>8.0900817940507602E-2</v>
      </c>
      <c r="O19" s="17">
        <v>7.4662749522513297E-2</v>
      </c>
      <c r="P19" s="17">
        <v>5.0937289654515001E-2</v>
      </c>
      <c r="Q19" s="17">
        <v>4.9631271015453601E-2</v>
      </c>
      <c r="R19" s="17"/>
      <c r="S19" s="17">
        <v>0.106412336834886</v>
      </c>
      <c r="T19" s="17">
        <v>6.9623327878213001E-2</v>
      </c>
      <c r="U19" s="17">
        <v>4.0866451785965402E-2</v>
      </c>
      <c r="V19" s="17">
        <v>4.2506336809073703E-2</v>
      </c>
      <c r="W19" s="17">
        <v>6.3254979964577296E-2</v>
      </c>
      <c r="X19" s="17">
        <v>6.1416932325444797E-2</v>
      </c>
      <c r="Y19" s="17">
        <v>5.2882913502235097E-2</v>
      </c>
      <c r="Z19" s="17">
        <v>6.7453325711665998E-2</v>
      </c>
      <c r="AA19" s="17">
        <v>7.7289070317517305E-2</v>
      </c>
      <c r="AB19" s="17">
        <v>4.9771005484244901E-2</v>
      </c>
      <c r="AC19" s="17">
        <v>5.3955366880256199E-2</v>
      </c>
      <c r="AD19" s="17">
        <v>5.0812982634386002E-2</v>
      </c>
      <c r="AE19" s="17"/>
      <c r="AF19" s="17">
        <v>6.0297881539760803E-2</v>
      </c>
      <c r="AG19" s="17">
        <v>6.8728844788708998E-2</v>
      </c>
      <c r="AH19" s="17">
        <v>5.2159953700501499E-2</v>
      </c>
      <c r="AI19" s="17"/>
      <c r="AJ19" s="17">
        <v>5.5257312504061101E-2</v>
      </c>
      <c r="AK19" s="17">
        <v>8.9011124216347201E-2</v>
      </c>
      <c r="AL19" s="17">
        <v>7.9513045857684206E-2</v>
      </c>
      <c r="AM19" s="17">
        <v>0</v>
      </c>
      <c r="AN19" s="17">
        <v>4.5041632810603201E-2</v>
      </c>
      <c r="AO19" s="17"/>
      <c r="AP19" s="17">
        <v>5.8601512212658802E-2</v>
      </c>
      <c r="AQ19" s="17">
        <v>7.9438506781073698E-2</v>
      </c>
      <c r="AR19" s="17">
        <v>7.5562664126611001E-2</v>
      </c>
      <c r="AS19" s="17"/>
      <c r="AT19" s="17">
        <v>5.3469545909340999E-2</v>
      </c>
      <c r="AU19" s="17">
        <v>7.5321966203521898E-2</v>
      </c>
      <c r="AV19" s="17">
        <v>5.3380237159185398E-2</v>
      </c>
      <c r="AW19" s="17">
        <v>3.6528625563367903E-2</v>
      </c>
      <c r="AX19" s="17">
        <v>8.61701474760245E-2</v>
      </c>
      <c r="AY19" s="17">
        <v>7.8999431427445699E-2</v>
      </c>
    </row>
    <row r="20" spans="2:51" ht="58" x14ac:dyDescent="0.35">
      <c r="B20" s="18" t="s">
        <v>644</v>
      </c>
      <c r="C20" s="17">
        <v>6.0884295283833198E-2</v>
      </c>
      <c r="D20" s="17">
        <v>7.0034556095375997E-2</v>
      </c>
      <c r="E20" s="17">
        <v>5.1222694590932698E-2</v>
      </c>
      <c r="F20" s="17"/>
      <c r="G20" s="17">
        <v>0.110985401513854</v>
      </c>
      <c r="H20" s="17">
        <v>0.112206979409485</v>
      </c>
      <c r="I20" s="17">
        <v>6.1332901700615401E-2</v>
      </c>
      <c r="J20" s="17">
        <v>4.9673126985452398E-2</v>
      </c>
      <c r="K20" s="17">
        <v>2.8392782847451201E-2</v>
      </c>
      <c r="L20" s="17">
        <v>1.65530606742605E-2</v>
      </c>
      <c r="M20" s="17"/>
      <c r="N20" s="17">
        <v>5.2861429080768102E-2</v>
      </c>
      <c r="O20" s="17">
        <v>6.2954253895577406E-2</v>
      </c>
      <c r="P20" s="17">
        <v>6.7795185224915497E-2</v>
      </c>
      <c r="Q20" s="17">
        <v>6.2113560548418101E-2</v>
      </c>
      <c r="R20" s="17"/>
      <c r="S20" s="17">
        <v>7.4031796931373697E-2</v>
      </c>
      <c r="T20" s="17">
        <v>6.3731877806654402E-2</v>
      </c>
      <c r="U20" s="17">
        <v>5.19518005065168E-2</v>
      </c>
      <c r="V20" s="17">
        <v>5.3530292694542597E-2</v>
      </c>
      <c r="W20" s="17">
        <v>6.8741643007791106E-2</v>
      </c>
      <c r="X20" s="17">
        <v>8.08450814531122E-2</v>
      </c>
      <c r="Y20" s="17">
        <v>4.7429676358438498E-2</v>
      </c>
      <c r="Z20" s="17">
        <v>4.20555589794862E-2</v>
      </c>
      <c r="AA20" s="17">
        <v>5.6380085050628997E-2</v>
      </c>
      <c r="AB20" s="17">
        <v>5.5100779597195497E-2</v>
      </c>
      <c r="AC20" s="17">
        <v>5.1728327982424098E-2</v>
      </c>
      <c r="AD20" s="17">
        <v>6.4733013920212495E-2</v>
      </c>
      <c r="AE20" s="17"/>
      <c r="AF20" s="17">
        <v>4.6753345219478097E-2</v>
      </c>
      <c r="AG20" s="17">
        <v>5.6044101639957697E-2</v>
      </c>
      <c r="AH20" s="17">
        <v>9.3057404041240604E-2</v>
      </c>
      <c r="AI20" s="17"/>
      <c r="AJ20" s="17">
        <v>5.1975023892596603E-2</v>
      </c>
      <c r="AK20" s="17">
        <v>8.1528477061086693E-2</v>
      </c>
      <c r="AL20" s="17">
        <v>4.9488952284164098E-2</v>
      </c>
      <c r="AM20" s="17">
        <v>2.55720550000826E-2</v>
      </c>
      <c r="AN20" s="17">
        <v>4.5571778045865999E-2</v>
      </c>
      <c r="AO20" s="17"/>
      <c r="AP20" s="17">
        <v>7.2488109388762503E-2</v>
      </c>
      <c r="AQ20" s="17">
        <v>6.7070094591366702E-2</v>
      </c>
      <c r="AR20" s="17">
        <v>7.3034007041684099E-2</v>
      </c>
      <c r="AS20" s="17"/>
      <c r="AT20" s="17">
        <v>3.2709544419329203E-2</v>
      </c>
      <c r="AU20" s="17">
        <v>6.18201466680268E-2</v>
      </c>
      <c r="AV20" s="17">
        <v>9.0960440492497602E-2</v>
      </c>
      <c r="AW20" s="17">
        <v>8.8000771859302093E-2</v>
      </c>
      <c r="AX20" s="17">
        <v>8.3906625959819001E-2</v>
      </c>
      <c r="AY20" s="17">
        <v>6.9642670970295806E-2</v>
      </c>
    </row>
    <row r="21" spans="2:51" x14ac:dyDescent="0.35">
      <c r="B21" s="18" t="s">
        <v>112</v>
      </c>
      <c r="C21" s="19">
        <v>7.6939373620683996E-2</v>
      </c>
      <c r="D21" s="19">
        <v>5.4094253737662502E-2</v>
      </c>
      <c r="E21" s="19">
        <v>9.9152584815846101E-2</v>
      </c>
      <c r="F21" s="19"/>
      <c r="G21" s="19">
        <v>7.8090183730865695E-2</v>
      </c>
      <c r="H21" s="19">
        <v>7.1089338011600306E-2</v>
      </c>
      <c r="I21" s="19">
        <v>7.8438411452231599E-2</v>
      </c>
      <c r="J21" s="19">
        <v>9.1369882628327001E-2</v>
      </c>
      <c r="K21" s="19">
        <v>9.4653287687529203E-2</v>
      </c>
      <c r="L21" s="19">
        <v>5.61749187208282E-2</v>
      </c>
      <c r="M21" s="19"/>
      <c r="N21" s="19">
        <v>3.9895612679608998E-2</v>
      </c>
      <c r="O21" s="19">
        <v>5.4638093862778098E-2</v>
      </c>
      <c r="P21" s="19">
        <v>9.8143529672035004E-2</v>
      </c>
      <c r="Q21" s="19">
        <v>0.120446710420077</v>
      </c>
      <c r="R21" s="19"/>
      <c r="S21" s="19">
        <v>9.1220838400855195E-2</v>
      </c>
      <c r="T21" s="19">
        <v>7.6530189352646993E-2</v>
      </c>
      <c r="U21" s="19">
        <v>8.4266521359964694E-2</v>
      </c>
      <c r="V21" s="19">
        <v>8.2838062218446806E-2</v>
      </c>
      <c r="W21" s="19">
        <v>6.2756253120663005E-2</v>
      </c>
      <c r="X21" s="19">
        <v>7.2788286003729802E-2</v>
      </c>
      <c r="Y21" s="19">
        <v>6.1696691208215998E-2</v>
      </c>
      <c r="Z21" s="19">
        <v>8.3369979530729499E-2</v>
      </c>
      <c r="AA21" s="19">
        <v>8.5297151605880098E-2</v>
      </c>
      <c r="AB21" s="19">
        <v>4.9023103241797303E-2</v>
      </c>
      <c r="AC21" s="19">
        <v>8.0959469595188002E-2</v>
      </c>
      <c r="AD21" s="19">
        <v>9.8985704911836003E-2</v>
      </c>
      <c r="AE21" s="19"/>
      <c r="AF21" s="19">
        <v>7.0894060480001506E-2</v>
      </c>
      <c r="AG21" s="19">
        <v>5.9225596336179E-2</v>
      </c>
      <c r="AH21" s="19">
        <v>0.127706331856835</v>
      </c>
      <c r="AI21" s="19"/>
      <c r="AJ21" s="19">
        <v>6.5853901462646205E-2</v>
      </c>
      <c r="AK21" s="19">
        <v>6.5934851295495797E-2</v>
      </c>
      <c r="AL21" s="19">
        <v>5.6242046064807698E-2</v>
      </c>
      <c r="AM21" s="19">
        <v>8.1320794393160103E-2</v>
      </c>
      <c r="AN21" s="19">
        <v>0.116561702386959</v>
      </c>
      <c r="AO21" s="19"/>
      <c r="AP21" s="19">
        <v>5.1500604306627902E-2</v>
      </c>
      <c r="AQ21" s="19">
        <v>6.4407858300944004E-2</v>
      </c>
      <c r="AR21" s="19">
        <v>5.5026827236822902E-2</v>
      </c>
      <c r="AS21" s="19"/>
      <c r="AT21" s="19">
        <v>5.6536072939263701E-2</v>
      </c>
      <c r="AU21" s="19">
        <v>6.1345743577145097E-2</v>
      </c>
      <c r="AV21" s="19">
        <v>0.111420220027607</v>
      </c>
      <c r="AW21" s="19">
        <v>0.16603453849078301</v>
      </c>
      <c r="AX21" s="19">
        <v>7.3334397499701207E-2</v>
      </c>
      <c r="AY21" s="19">
        <v>8.4807645531976103E-2</v>
      </c>
    </row>
    <row r="22" spans="2:51" x14ac:dyDescent="0.35">
      <c r="B22" s="16"/>
    </row>
    <row r="23" spans="2:51" x14ac:dyDescent="0.35">
      <c r="B23" t="s">
        <v>77</v>
      </c>
    </row>
    <row r="24" spans="2:51" x14ac:dyDescent="0.35">
      <c r="B24" t="s">
        <v>78</v>
      </c>
    </row>
    <row r="26" spans="2:51" x14ac:dyDescent="0.35">
      <c r="B26"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B00-000000000000}">
  <dimension ref="B2:G22"/>
  <sheetViews>
    <sheetView showGridLines="0" workbookViewId="0">
      <pane xSplit="2" topLeftCell="C1" activePane="topRight" state="frozen"/>
      <selection activeCell="B19" sqref="B19"/>
      <selection pane="topRight" activeCell="C10" sqref="C10:C11"/>
    </sheetView>
  </sheetViews>
  <sheetFormatPr defaultColWidth="10.90625" defaultRowHeight="14.5" x14ac:dyDescent="0.35"/>
  <cols>
    <col min="2" max="2" width="25.7265625" customWidth="1"/>
    <col min="3" max="7" width="20.7265625" customWidth="1"/>
  </cols>
  <sheetData>
    <row r="2" spans="2:7" ht="40" customHeight="1" x14ac:dyDescent="0.35">
      <c r="D2" s="42" t="s">
        <v>234</v>
      </c>
      <c r="E2" s="38"/>
      <c r="F2" s="38"/>
      <c r="G2" s="38"/>
    </row>
    <row r="6" spans="2:7" ht="50" customHeight="1" x14ac:dyDescent="0.35">
      <c r="B6" s="23" t="s">
        <v>14</v>
      </c>
      <c r="C6" s="23" t="s">
        <v>646</v>
      </c>
      <c r="D6" s="23" t="s">
        <v>647</v>
      </c>
      <c r="E6" s="23" t="s">
        <v>648</v>
      </c>
      <c r="F6" s="23" t="s">
        <v>649</v>
      </c>
    </row>
    <row r="7" spans="2:7" x14ac:dyDescent="0.35">
      <c r="B7" s="18" t="s">
        <v>227</v>
      </c>
      <c r="C7" s="17">
        <v>0.196738086065049</v>
      </c>
      <c r="D7" s="17">
        <v>0.17044153088435199</v>
      </c>
      <c r="E7" s="17">
        <v>5.3194646982822898E-2</v>
      </c>
      <c r="F7" s="17">
        <v>4.3759079763227501E-2</v>
      </c>
    </row>
    <row r="8" spans="2:7" x14ac:dyDescent="0.35">
      <c r="B8" s="18" t="s">
        <v>228</v>
      </c>
      <c r="C8" s="17">
        <v>0.48814772480478003</v>
      </c>
      <c r="D8" s="17">
        <v>0.26578951261030898</v>
      </c>
      <c r="E8" s="17">
        <v>0.18208326935469801</v>
      </c>
      <c r="F8" s="17">
        <v>0.15806864399895099</v>
      </c>
    </row>
    <row r="9" spans="2:7" x14ac:dyDescent="0.35">
      <c r="B9" s="18" t="s">
        <v>229</v>
      </c>
      <c r="C9" s="17">
        <v>0.21709978327148</v>
      </c>
      <c r="D9" s="17">
        <v>0.30971613780752799</v>
      </c>
      <c r="E9" s="17">
        <v>0.25546929040147198</v>
      </c>
      <c r="F9" s="17">
        <v>0.24529313507337699</v>
      </c>
    </row>
    <row r="10" spans="2:7" x14ac:dyDescent="0.35">
      <c r="B10" s="18" t="s">
        <v>230</v>
      </c>
      <c r="C10" s="17">
        <v>4.7176710373248297E-2</v>
      </c>
      <c r="D10" s="17">
        <v>0.13611119854748099</v>
      </c>
      <c r="E10" s="17">
        <v>0.24890125884671099</v>
      </c>
      <c r="F10" s="17">
        <v>0.27053135879508999</v>
      </c>
    </row>
    <row r="11" spans="2:7" x14ac:dyDescent="0.35">
      <c r="B11" s="18" t="s">
        <v>231</v>
      </c>
      <c r="C11" s="17">
        <v>2.0826568708759902E-2</v>
      </c>
      <c r="D11" s="17">
        <v>6.6829619715690805E-2</v>
      </c>
      <c r="E11" s="17">
        <v>0.221693004097479</v>
      </c>
      <c r="F11" s="17">
        <v>0.24774267223773</v>
      </c>
    </row>
    <row r="12" spans="2:7" x14ac:dyDescent="0.35">
      <c r="B12" s="18" t="s">
        <v>72</v>
      </c>
      <c r="C12" s="17">
        <v>3.0011126776682599E-2</v>
      </c>
      <c r="D12" s="17">
        <v>5.1112000434638399E-2</v>
      </c>
      <c r="E12" s="17">
        <v>3.8658530316816798E-2</v>
      </c>
      <c r="F12" s="17">
        <v>3.46051101316244E-2</v>
      </c>
    </row>
    <row r="13" spans="2:7" x14ac:dyDescent="0.35">
      <c r="B13" s="22" t="s">
        <v>232</v>
      </c>
      <c r="C13" s="20">
        <v>0.68488581086982903</v>
      </c>
      <c r="D13" s="20">
        <v>0.43623104349466202</v>
      </c>
      <c r="E13" s="20">
        <v>0.23527791633752099</v>
      </c>
      <c r="F13" s="20">
        <v>0.201827723762178</v>
      </c>
    </row>
    <row r="14" spans="2:7" x14ac:dyDescent="0.35">
      <c r="B14" s="22" t="s">
        <v>233</v>
      </c>
      <c r="C14" s="20">
        <v>6.8003279082008206E-2</v>
      </c>
      <c r="D14" s="20">
        <v>0.20294081826317201</v>
      </c>
      <c r="E14" s="20">
        <v>0.47059426294418999</v>
      </c>
      <c r="F14" s="20">
        <v>0.51827403103281999</v>
      </c>
    </row>
    <row r="15" spans="2:7" x14ac:dyDescent="0.35">
      <c r="B15" s="22" t="s">
        <v>86</v>
      </c>
      <c r="C15" s="21">
        <v>0.61688253178782104</v>
      </c>
      <c r="D15" s="21">
        <v>0.23329022523149001</v>
      </c>
      <c r="E15" s="21">
        <v>-0.23531634660667</v>
      </c>
      <c r="F15" s="21">
        <v>-0.31644630727064199</v>
      </c>
    </row>
    <row r="16" spans="2:7" x14ac:dyDescent="0.35">
      <c r="B16" s="27" t="s">
        <v>834</v>
      </c>
      <c r="C16" s="16"/>
      <c r="D16" s="16"/>
      <c r="E16" s="16"/>
      <c r="F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C00-000000000000}">
  <dimension ref="B2:AY22"/>
  <sheetViews>
    <sheetView showGridLines="0" topLeftCell="A2" workbookViewId="0">
      <pane xSplit="2" topLeftCell="C1" activePane="topRight" state="frozen"/>
      <selection activeCell="B19" sqref="B19"/>
      <selection pane="topRight" activeCell="E17" sqref="E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x14ac:dyDescent="0.35">
      <c r="B9" s="18" t="s">
        <v>227</v>
      </c>
      <c r="C9" s="17">
        <v>0.196738086065049</v>
      </c>
      <c r="D9" s="17">
        <v>0.20041188121828299</v>
      </c>
      <c r="E9" s="17">
        <v>0.19300984051314399</v>
      </c>
      <c r="F9" s="17"/>
      <c r="G9" s="17">
        <v>0.225797549836079</v>
      </c>
      <c r="H9" s="17">
        <v>0.20142359287144701</v>
      </c>
      <c r="I9" s="17">
        <v>0.200426589313351</v>
      </c>
      <c r="J9" s="17">
        <v>0.14727273604740099</v>
      </c>
      <c r="K9" s="17">
        <v>0.212218352326009</v>
      </c>
      <c r="L9" s="17">
        <v>0.20702353408966701</v>
      </c>
      <c r="M9" s="17"/>
      <c r="N9" s="17">
        <v>0.22321532548876699</v>
      </c>
      <c r="O9" s="17">
        <v>0.16898679270516601</v>
      </c>
      <c r="P9" s="17">
        <v>0.18991378494135799</v>
      </c>
      <c r="Q9" s="17">
        <v>0.19869827199442</v>
      </c>
      <c r="R9" s="17"/>
      <c r="S9" s="17">
        <v>0.25725768495415602</v>
      </c>
      <c r="T9" s="17">
        <v>0.17179221460449401</v>
      </c>
      <c r="U9" s="17">
        <v>0.152881220205735</v>
      </c>
      <c r="V9" s="17">
        <v>0.214457531469611</v>
      </c>
      <c r="W9" s="17">
        <v>0.23692252078596501</v>
      </c>
      <c r="X9" s="17">
        <v>0.18977061417027599</v>
      </c>
      <c r="Y9" s="17">
        <v>0.207121415667958</v>
      </c>
      <c r="Z9" s="17">
        <v>0.11351548241855</v>
      </c>
      <c r="AA9" s="17">
        <v>0.21482742670232799</v>
      </c>
      <c r="AB9" s="17">
        <v>0.15420051514535901</v>
      </c>
      <c r="AC9" s="17">
        <v>0.21442639298275401</v>
      </c>
      <c r="AD9" s="17">
        <v>0.21467661545956901</v>
      </c>
      <c r="AE9" s="17"/>
      <c r="AF9" s="17">
        <v>0.19551789015400101</v>
      </c>
      <c r="AG9" s="17">
        <v>0.20180983454021401</v>
      </c>
      <c r="AH9" s="17">
        <v>0.19255643660178201</v>
      </c>
      <c r="AI9" s="17"/>
      <c r="AJ9" s="17">
        <v>0.194292661464773</v>
      </c>
      <c r="AK9" s="17">
        <v>0.20918471026966301</v>
      </c>
      <c r="AL9" s="17">
        <v>0.19137023434431599</v>
      </c>
      <c r="AM9" s="17">
        <v>0.26986262247767401</v>
      </c>
      <c r="AN9" s="17">
        <v>0.17281940538285301</v>
      </c>
      <c r="AO9" s="17"/>
      <c r="AP9" s="17">
        <v>0.18941662624185501</v>
      </c>
      <c r="AQ9" s="17">
        <v>0.21942703828104901</v>
      </c>
      <c r="AR9" s="17">
        <v>0.212752869540553</v>
      </c>
      <c r="AS9" s="17"/>
      <c r="AT9" s="17">
        <v>0.215053549888955</v>
      </c>
      <c r="AU9" s="17">
        <v>0.16891887059117699</v>
      </c>
      <c r="AV9" s="17" t="s">
        <v>74</v>
      </c>
      <c r="AW9" s="17" t="s">
        <v>74</v>
      </c>
      <c r="AX9" s="17" t="s">
        <v>74</v>
      </c>
      <c r="AY9" s="17" t="s">
        <v>74</v>
      </c>
    </row>
    <row r="10" spans="2:51" x14ac:dyDescent="0.35">
      <c r="B10" s="18" t="s">
        <v>228</v>
      </c>
      <c r="C10" s="17">
        <v>0.48814772480478003</v>
      </c>
      <c r="D10" s="17">
        <v>0.48598481978551999</v>
      </c>
      <c r="E10" s="17">
        <v>0.48998154904466801</v>
      </c>
      <c r="F10" s="17"/>
      <c r="G10" s="17">
        <v>0.42515588746609301</v>
      </c>
      <c r="H10" s="17">
        <v>0.47225957454426098</v>
      </c>
      <c r="I10" s="17">
        <v>0.49665086640554801</v>
      </c>
      <c r="J10" s="17">
        <v>0.50360199528504801</v>
      </c>
      <c r="K10" s="17">
        <v>0.478005875101852</v>
      </c>
      <c r="L10" s="17">
        <v>0.50101706180431804</v>
      </c>
      <c r="M10" s="17"/>
      <c r="N10" s="17">
        <v>0.51493861013131303</v>
      </c>
      <c r="O10" s="17">
        <v>0.48709088794636601</v>
      </c>
      <c r="P10" s="17">
        <v>0.47784182939598902</v>
      </c>
      <c r="Q10" s="17">
        <v>0.45727447079146699</v>
      </c>
      <c r="R10" s="17"/>
      <c r="S10" s="17">
        <v>0.40418140542158498</v>
      </c>
      <c r="T10" s="17">
        <v>0.52806841259183401</v>
      </c>
      <c r="U10" s="17">
        <v>0.50189443239046505</v>
      </c>
      <c r="V10" s="17">
        <v>0.477268175344573</v>
      </c>
      <c r="W10" s="17">
        <v>0.44690515097433398</v>
      </c>
      <c r="X10" s="17">
        <v>0.498976300306473</v>
      </c>
      <c r="Y10" s="17">
        <v>0.46598752025947698</v>
      </c>
      <c r="Z10" s="17">
        <v>0.57520867612627902</v>
      </c>
      <c r="AA10" s="17">
        <v>0.50451725383036405</v>
      </c>
      <c r="AB10" s="17">
        <v>0.51798967497303094</v>
      </c>
      <c r="AC10" s="17">
        <v>0.52191903207090096</v>
      </c>
      <c r="AD10" s="17">
        <v>0.42234200302047897</v>
      </c>
      <c r="AE10" s="17"/>
      <c r="AF10" s="17">
        <v>0.46642724407179398</v>
      </c>
      <c r="AG10" s="17">
        <v>0.51972794947697398</v>
      </c>
      <c r="AH10" s="17">
        <v>0.42457234236330099</v>
      </c>
      <c r="AI10" s="17"/>
      <c r="AJ10" s="17">
        <v>0.47749036123815602</v>
      </c>
      <c r="AK10" s="17">
        <v>0.50160247033690997</v>
      </c>
      <c r="AL10" s="17">
        <v>0.54311946502478603</v>
      </c>
      <c r="AM10" s="17">
        <v>0.15573631541858399</v>
      </c>
      <c r="AN10" s="17">
        <v>0.46330824852375302</v>
      </c>
      <c r="AO10" s="17"/>
      <c r="AP10" s="17">
        <v>0.48494018971952202</v>
      </c>
      <c r="AQ10" s="17">
        <v>0.49341134664344199</v>
      </c>
      <c r="AR10" s="17">
        <v>0.521191609264407</v>
      </c>
      <c r="AS10" s="17"/>
      <c r="AT10" s="17">
        <v>0.47011005856933602</v>
      </c>
      <c r="AU10" s="17">
        <v>0.51554499568331702</v>
      </c>
      <c r="AV10" s="17" t="s">
        <v>74</v>
      </c>
      <c r="AW10" s="17" t="s">
        <v>74</v>
      </c>
      <c r="AX10" s="17" t="s">
        <v>74</v>
      </c>
      <c r="AY10" s="17" t="s">
        <v>74</v>
      </c>
    </row>
    <row r="11" spans="2:51" x14ac:dyDescent="0.35">
      <c r="B11" s="18" t="s">
        <v>229</v>
      </c>
      <c r="C11" s="17">
        <v>0.21709978327148</v>
      </c>
      <c r="D11" s="17">
        <v>0.21341875913498801</v>
      </c>
      <c r="E11" s="17">
        <v>0.22121309950488</v>
      </c>
      <c r="F11" s="17"/>
      <c r="G11" s="17">
        <v>0.22340889050277801</v>
      </c>
      <c r="H11" s="17">
        <v>0.24335046391545201</v>
      </c>
      <c r="I11" s="17">
        <v>0.19221412726353301</v>
      </c>
      <c r="J11" s="17">
        <v>0.23008860117049801</v>
      </c>
      <c r="K11" s="17">
        <v>0.21341496891568101</v>
      </c>
      <c r="L11" s="17">
        <v>0.212472981291258</v>
      </c>
      <c r="M11" s="17"/>
      <c r="N11" s="17">
        <v>0.182500237982228</v>
      </c>
      <c r="O11" s="17">
        <v>0.23287765483317699</v>
      </c>
      <c r="P11" s="17">
        <v>0.22360856454411401</v>
      </c>
      <c r="Q11" s="17">
        <v>0.24370299063635301</v>
      </c>
      <c r="R11" s="17"/>
      <c r="S11" s="17">
        <v>0.230473931518272</v>
      </c>
      <c r="T11" s="17">
        <v>0.206344423537592</v>
      </c>
      <c r="U11" s="17">
        <v>0.23697887382761601</v>
      </c>
      <c r="V11" s="17">
        <v>0.243156922907386</v>
      </c>
      <c r="W11" s="17">
        <v>0.22901639320692399</v>
      </c>
      <c r="X11" s="17">
        <v>0.188630228025743</v>
      </c>
      <c r="Y11" s="17">
        <v>0.239044741346567</v>
      </c>
      <c r="Z11" s="17">
        <v>0.23006404574624001</v>
      </c>
      <c r="AA11" s="17">
        <v>0.19144433214514001</v>
      </c>
      <c r="AB11" s="17">
        <v>0.21785793466131401</v>
      </c>
      <c r="AC11" s="17">
        <v>0.14346470256166499</v>
      </c>
      <c r="AD11" s="17">
        <v>0.24301798364812899</v>
      </c>
      <c r="AE11" s="17"/>
      <c r="AF11" s="17">
        <v>0.22706546721576201</v>
      </c>
      <c r="AG11" s="17">
        <v>0.19970445075707799</v>
      </c>
      <c r="AH11" s="17">
        <v>0.25727830668032398</v>
      </c>
      <c r="AI11" s="17"/>
      <c r="AJ11" s="17">
        <v>0.23168478398109801</v>
      </c>
      <c r="AK11" s="17">
        <v>0.18793124837568501</v>
      </c>
      <c r="AL11" s="17">
        <v>0.20293512076068601</v>
      </c>
      <c r="AM11" s="17">
        <v>0.46971586397052401</v>
      </c>
      <c r="AN11" s="17">
        <v>0.23264134692857999</v>
      </c>
      <c r="AO11" s="17"/>
      <c r="AP11" s="17">
        <v>0.231294517785683</v>
      </c>
      <c r="AQ11" s="17">
        <v>0.19582189841289499</v>
      </c>
      <c r="AR11" s="17">
        <v>0.186180147597624</v>
      </c>
      <c r="AS11" s="17"/>
      <c r="AT11" s="17">
        <v>0.22438639054593501</v>
      </c>
      <c r="AU11" s="17">
        <v>0.20603221218562301</v>
      </c>
      <c r="AV11" s="17" t="s">
        <v>74</v>
      </c>
      <c r="AW11" s="17" t="s">
        <v>74</v>
      </c>
      <c r="AX11" s="17" t="s">
        <v>74</v>
      </c>
      <c r="AY11" s="17" t="s">
        <v>74</v>
      </c>
    </row>
    <row r="12" spans="2:51" x14ac:dyDescent="0.35">
      <c r="B12" s="18" t="s">
        <v>230</v>
      </c>
      <c r="C12" s="17">
        <v>4.7176710373248297E-2</v>
      </c>
      <c r="D12" s="17">
        <v>5.3912782899083897E-2</v>
      </c>
      <c r="E12" s="17">
        <v>4.0054870699675497E-2</v>
      </c>
      <c r="F12" s="17"/>
      <c r="G12" s="17">
        <v>7.4998103353973306E-2</v>
      </c>
      <c r="H12" s="17">
        <v>4.3914777041896301E-2</v>
      </c>
      <c r="I12" s="17">
        <v>7.4165431846809696E-2</v>
      </c>
      <c r="J12" s="17">
        <v>4.1386081052502702E-2</v>
      </c>
      <c r="K12" s="17">
        <v>4.3460263810758001E-2</v>
      </c>
      <c r="L12" s="17">
        <v>3.4200181755203E-2</v>
      </c>
      <c r="M12" s="17"/>
      <c r="N12" s="17">
        <v>4.2825421685873402E-2</v>
      </c>
      <c r="O12" s="17">
        <v>5.8714384196637298E-2</v>
      </c>
      <c r="P12" s="17">
        <v>4.6421001452446299E-2</v>
      </c>
      <c r="Q12" s="17">
        <v>4.03473069383175E-2</v>
      </c>
      <c r="R12" s="17"/>
      <c r="S12" s="17">
        <v>4.6126593500624799E-2</v>
      </c>
      <c r="T12" s="17">
        <v>3.6032040097491301E-2</v>
      </c>
      <c r="U12" s="17">
        <v>6.1208995642621E-2</v>
      </c>
      <c r="V12" s="17">
        <v>3.38004546610393E-2</v>
      </c>
      <c r="W12" s="17">
        <v>5.0918413302870801E-2</v>
      </c>
      <c r="X12" s="17">
        <v>6.6414597688835897E-2</v>
      </c>
      <c r="Y12" s="17">
        <v>2.87957997676122E-2</v>
      </c>
      <c r="Z12" s="17">
        <v>2.71048467743139E-2</v>
      </c>
      <c r="AA12" s="17">
        <v>3.7388878401989199E-2</v>
      </c>
      <c r="AB12" s="17">
        <v>5.0569671371379202E-2</v>
      </c>
      <c r="AC12" s="17">
        <v>8.4950204216441297E-2</v>
      </c>
      <c r="AD12" s="17">
        <v>7.6446797033114494E-2</v>
      </c>
      <c r="AE12" s="17"/>
      <c r="AF12" s="17">
        <v>5.1780550938700202E-2</v>
      </c>
      <c r="AG12" s="17">
        <v>4.0202158005315299E-2</v>
      </c>
      <c r="AH12" s="17">
        <v>5.9734548389654897E-2</v>
      </c>
      <c r="AI12" s="17"/>
      <c r="AJ12" s="17">
        <v>4.8388788945898403E-2</v>
      </c>
      <c r="AK12" s="17">
        <v>5.5255847827492099E-2</v>
      </c>
      <c r="AL12" s="17">
        <v>2.8305724854699701E-2</v>
      </c>
      <c r="AM12" s="17">
        <v>4.0757156998803203E-2</v>
      </c>
      <c r="AN12" s="17">
        <v>5.4572503727955697E-2</v>
      </c>
      <c r="AO12" s="17"/>
      <c r="AP12" s="17">
        <v>5.7677724269378901E-2</v>
      </c>
      <c r="AQ12" s="17">
        <v>4.4270876235449397E-2</v>
      </c>
      <c r="AR12" s="17">
        <v>4.5678974549069197E-2</v>
      </c>
      <c r="AS12" s="17"/>
      <c r="AT12" s="17">
        <v>3.9148992895789998E-2</v>
      </c>
      <c r="AU12" s="17">
        <v>5.9369947979237302E-2</v>
      </c>
      <c r="AV12" s="17" t="s">
        <v>74</v>
      </c>
      <c r="AW12" s="17" t="s">
        <v>74</v>
      </c>
      <c r="AX12" s="17" t="s">
        <v>74</v>
      </c>
      <c r="AY12" s="17" t="s">
        <v>74</v>
      </c>
    </row>
    <row r="13" spans="2:51" x14ac:dyDescent="0.35">
      <c r="B13" s="18" t="s">
        <v>231</v>
      </c>
      <c r="C13" s="17">
        <v>2.0826568708759902E-2</v>
      </c>
      <c r="D13" s="17">
        <v>2.3634119067089301E-2</v>
      </c>
      <c r="E13" s="17">
        <v>1.78592942822897E-2</v>
      </c>
      <c r="F13" s="17"/>
      <c r="G13" s="17">
        <v>1.8382142296326499E-2</v>
      </c>
      <c r="H13" s="17">
        <v>1.3561181753120001E-2</v>
      </c>
      <c r="I13" s="17">
        <v>2.0447781854057601E-2</v>
      </c>
      <c r="J13" s="17">
        <v>2.9528746077662801E-2</v>
      </c>
      <c r="K13" s="17">
        <v>1.9880890500860601E-2</v>
      </c>
      <c r="L13" s="17">
        <v>1.9720439774003898E-2</v>
      </c>
      <c r="M13" s="17"/>
      <c r="N13" s="17">
        <v>1.8346197078105E-2</v>
      </c>
      <c r="O13" s="17">
        <v>2.13965362874807E-2</v>
      </c>
      <c r="P13" s="17">
        <v>2.3460668062352402E-2</v>
      </c>
      <c r="Q13" s="17">
        <v>2.1398144281112801E-2</v>
      </c>
      <c r="R13" s="17"/>
      <c r="S13" s="17">
        <v>2.0574220273734001E-2</v>
      </c>
      <c r="T13" s="17">
        <v>1.8373779445743001E-2</v>
      </c>
      <c r="U13" s="17">
        <v>2.2987608358452E-2</v>
      </c>
      <c r="V13" s="17">
        <v>1.5630989729209201E-2</v>
      </c>
      <c r="W13" s="17">
        <v>1.5073684364619901E-2</v>
      </c>
      <c r="X13" s="17">
        <v>1.8716027017177901E-2</v>
      </c>
      <c r="Y13" s="17">
        <v>1.19264768067539E-2</v>
      </c>
      <c r="Z13" s="17">
        <v>1.7439931549451199E-2</v>
      </c>
      <c r="AA13" s="17">
        <v>2.50291780432279E-2</v>
      </c>
      <c r="AB13" s="17">
        <v>3.7478189605412202E-2</v>
      </c>
      <c r="AC13" s="17">
        <v>2.71424197009031E-2</v>
      </c>
      <c r="AD13" s="17">
        <v>1.44741050110366E-2</v>
      </c>
      <c r="AE13" s="17"/>
      <c r="AF13" s="17">
        <v>2.5696463170181101E-2</v>
      </c>
      <c r="AG13" s="17">
        <v>1.7256486126404302E-2</v>
      </c>
      <c r="AH13" s="17">
        <v>2.07754962431724E-2</v>
      </c>
      <c r="AI13" s="17"/>
      <c r="AJ13" s="17">
        <v>2.1145290563023899E-2</v>
      </c>
      <c r="AK13" s="17">
        <v>2.24592360299702E-2</v>
      </c>
      <c r="AL13" s="17">
        <v>4.92184115119099E-3</v>
      </c>
      <c r="AM13" s="17">
        <v>3.1639883138162898E-2</v>
      </c>
      <c r="AN13" s="17">
        <v>1.8002345962196398E-2</v>
      </c>
      <c r="AO13" s="17"/>
      <c r="AP13" s="17">
        <v>1.9341463842209999E-2</v>
      </c>
      <c r="AQ13" s="17">
        <v>1.99376250055339E-2</v>
      </c>
      <c r="AR13" s="17">
        <v>0</v>
      </c>
      <c r="AS13" s="17"/>
      <c r="AT13" s="17">
        <v>2.44921676290051E-2</v>
      </c>
      <c r="AU13" s="17">
        <v>1.5258919033953801E-2</v>
      </c>
      <c r="AV13" s="17" t="s">
        <v>74</v>
      </c>
      <c r="AW13" s="17" t="s">
        <v>74</v>
      </c>
      <c r="AX13" s="17" t="s">
        <v>74</v>
      </c>
      <c r="AY13" s="17" t="s">
        <v>74</v>
      </c>
    </row>
    <row r="14" spans="2:51" x14ac:dyDescent="0.35">
      <c r="B14" s="18" t="s">
        <v>72</v>
      </c>
      <c r="C14" s="17">
        <v>3.0011126776682599E-2</v>
      </c>
      <c r="D14" s="17">
        <v>2.2637637895036599E-2</v>
      </c>
      <c r="E14" s="17">
        <v>3.7881345955343398E-2</v>
      </c>
      <c r="F14" s="17"/>
      <c r="G14" s="17">
        <v>3.2257426544750403E-2</v>
      </c>
      <c r="H14" s="17">
        <v>2.5490409873823699E-2</v>
      </c>
      <c r="I14" s="17">
        <v>1.6095203316701098E-2</v>
      </c>
      <c r="J14" s="17">
        <v>4.8121840366888602E-2</v>
      </c>
      <c r="K14" s="17">
        <v>3.3019649344839898E-2</v>
      </c>
      <c r="L14" s="17">
        <v>2.5565801285549899E-2</v>
      </c>
      <c r="M14" s="17"/>
      <c r="N14" s="17">
        <v>1.8174207633713E-2</v>
      </c>
      <c r="O14" s="17">
        <v>3.0933744031173299E-2</v>
      </c>
      <c r="P14" s="17">
        <v>3.8754151603740003E-2</v>
      </c>
      <c r="Q14" s="17">
        <v>3.8578815358330201E-2</v>
      </c>
      <c r="R14" s="17"/>
      <c r="S14" s="17">
        <v>4.1386164331627902E-2</v>
      </c>
      <c r="T14" s="17">
        <v>3.9389129722846299E-2</v>
      </c>
      <c r="U14" s="17">
        <v>2.4048869575110699E-2</v>
      </c>
      <c r="V14" s="17">
        <v>1.5685925888181601E-2</v>
      </c>
      <c r="W14" s="17">
        <v>2.11638373652859E-2</v>
      </c>
      <c r="X14" s="17">
        <v>3.74922327914941E-2</v>
      </c>
      <c r="Y14" s="17">
        <v>4.7124046151631398E-2</v>
      </c>
      <c r="Z14" s="17">
        <v>3.6667017385165701E-2</v>
      </c>
      <c r="AA14" s="17">
        <v>2.6792930876950401E-2</v>
      </c>
      <c r="AB14" s="17">
        <v>2.1904014243505E-2</v>
      </c>
      <c r="AC14" s="17">
        <v>8.0972484673361399E-3</v>
      </c>
      <c r="AD14" s="17">
        <v>2.9042495827672401E-2</v>
      </c>
      <c r="AE14" s="17"/>
      <c r="AF14" s="17">
        <v>3.3512384449561602E-2</v>
      </c>
      <c r="AG14" s="17">
        <v>2.1299121094013902E-2</v>
      </c>
      <c r="AH14" s="17">
        <v>4.5082869721766498E-2</v>
      </c>
      <c r="AI14" s="17"/>
      <c r="AJ14" s="17">
        <v>2.6998113807051E-2</v>
      </c>
      <c r="AK14" s="17">
        <v>2.3566487160280699E-2</v>
      </c>
      <c r="AL14" s="17">
        <v>2.9347613864320901E-2</v>
      </c>
      <c r="AM14" s="17">
        <v>3.2288157996250899E-2</v>
      </c>
      <c r="AN14" s="17">
        <v>5.8656149474662002E-2</v>
      </c>
      <c r="AO14" s="17"/>
      <c r="AP14" s="17">
        <v>1.7329478141349899E-2</v>
      </c>
      <c r="AQ14" s="17">
        <v>2.71312154216297E-2</v>
      </c>
      <c r="AR14" s="17">
        <v>3.41963990483461E-2</v>
      </c>
      <c r="AS14" s="17"/>
      <c r="AT14" s="17">
        <v>2.6808840470979499E-2</v>
      </c>
      <c r="AU14" s="17">
        <v>3.48750545266917E-2</v>
      </c>
      <c r="AV14" s="17" t="s">
        <v>74</v>
      </c>
      <c r="AW14" s="17" t="s">
        <v>74</v>
      </c>
      <c r="AX14" s="17" t="s">
        <v>74</v>
      </c>
      <c r="AY14" s="17" t="s">
        <v>74</v>
      </c>
    </row>
    <row r="15" spans="2:51" x14ac:dyDescent="0.35">
      <c r="B15" s="31" t="s">
        <v>232</v>
      </c>
      <c r="C15" s="20">
        <v>0.68488581086982903</v>
      </c>
      <c r="D15" s="20">
        <v>0.68639670100380201</v>
      </c>
      <c r="E15" s="20">
        <v>0.68299138955781202</v>
      </c>
      <c r="F15" s="20"/>
      <c r="G15" s="20">
        <v>0.65095343730217203</v>
      </c>
      <c r="H15" s="20">
        <v>0.673683167415708</v>
      </c>
      <c r="I15" s="20">
        <v>0.69707745571889901</v>
      </c>
      <c r="J15" s="20">
        <v>0.650874731332448</v>
      </c>
      <c r="K15" s="20">
        <v>0.69022422742786105</v>
      </c>
      <c r="L15" s="20">
        <v>0.70804059589398505</v>
      </c>
      <c r="M15" s="20"/>
      <c r="N15" s="20">
        <v>0.73815393562008003</v>
      </c>
      <c r="O15" s="20">
        <v>0.65607768065153205</v>
      </c>
      <c r="P15" s="20">
        <v>0.66775561433734698</v>
      </c>
      <c r="Q15" s="20">
        <v>0.65597274278588702</v>
      </c>
      <c r="R15" s="20"/>
      <c r="S15" s="20">
        <v>0.661439090375741</v>
      </c>
      <c r="T15" s="20">
        <v>0.69986062719632802</v>
      </c>
      <c r="U15" s="20">
        <v>0.65477565259620096</v>
      </c>
      <c r="V15" s="20">
        <v>0.69172570681418399</v>
      </c>
      <c r="W15" s="20">
        <v>0.68382767176030002</v>
      </c>
      <c r="X15" s="20">
        <v>0.68874691447674896</v>
      </c>
      <c r="Y15" s="20">
        <v>0.67310893592743504</v>
      </c>
      <c r="Z15" s="20">
        <v>0.68872415854482905</v>
      </c>
      <c r="AA15" s="20">
        <v>0.71934468053269196</v>
      </c>
      <c r="AB15" s="20">
        <v>0.67219019011838999</v>
      </c>
      <c r="AC15" s="20">
        <v>0.73634542505365497</v>
      </c>
      <c r="AD15" s="20">
        <v>0.63701861848004804</v>
      </c>
      <c r="AE15" s="20"/>
      <c r="AF15" s="20">
        <v>0.66194513422579504</v>
      </c>
      <c r="AG15" s="20">
        <v>0.72153778401718804</v>
      </c>
      <c r="AH15" s="20">
        <v>0.617128778965082</v>
      </c>
      <c r="AI15" s="20"/>
      <c r="AJ15" s="20">
        <v>0.671783022702929</v>
      </c>
      <c r="AK15" s="20">
        <v>0.71078718060657298</v>
      </c>
      <c r="AL15" s="20">
        <v>0.73448969936910202</v>
      </c>
      <c r="AM15" s="20">
        <v>0.42559893789625902</v>
      </c>
      <c r="AN15" s="20">
        <v>0.63612765390660597</v>
      </c>
      <c r="AO15" s="20"/>
      <c r="AP15" s="20">
        <v>0.67435681596137798</v>
      </c>
      <c r="AQ15" s="20">
        <v>0.71283838492449203</v>
      </c>
      <c r="AR15" s="20">
        <v>0.73394447880496005</v>
      </c>
      <c r="AS15" s="20"/>
      <c r="AT15" s="20">
        <v>0.68516360845829105</v>
      </c>
      <c r="AU15" s="20">
        <v>0.68446386627449396</v>
      </c>
      <c r="AV15" s="20" t="s">
        <v>74</v>
      </c>
      <c r="AW15" s="20" t="s">
        <v>74</v>
      </c>
      <c r="AX15" s="20" t="s">
        <v>74</v>
      </c>
      <c r="AY15" s="20" t="s">
        <v>74</v>
      </c>
    </row>
    <row r="16" spans="2:51" x14ac:dyDescent="0.35">
      <c r="B16" s="18" t="s">
        <v>233</v>
      </c>
      <c r="C16" s="20">
        <v>6.8003279082008206E-2</v>
      </c>
      <c r="D16" s="20">
        <v>7.7546901966173198E-2</v>
      </c>
      <c r="E16" s="20">
        <v>5.7914164981965097E-2</v>
      </c>
      <c r="F16" s="20"/>
      <c r="G16" s="20">
        <v>9.3380245650299704E-2</v>
      </c>
      <c r="H16" s="20">
        <v>5.7475958795016199E-2</v>
      </c>
      <c r="I16" s="20">
        <v>9.4613213700867296E-2</v>
      </c>
      <c r="J16" s="20">
        <v>7.0914827130165406E-2</v>
      </c>
      <c r="K16" s="20">
        <v>6.3341154311618603E-2</v>
      </c>
      <c r="L16" s="20">
        <v>5.3920621529206902E-2</v>
      </c>
      <c r="M16" s="20"/>
      <c r="N16" s="20">
        <v>6.1171618763978398E-2</v>
      </c>
      <c r="O16" s="20">
        <v>8.0110920484117998E-2</v>
      </c>
      <c r="P16" s="20">
        <v>6.9881669514798697E-2</v>
      </c>
      <c r="Q16" s="20">
        <v>6.17454512194303E-2</v>
      </c>
      <c r="R16" s="20"/>
      <c r="S16" s="20">
        <v>6.6700813774358797E-2</v>
      </c>
      <c r="T16" s="20">
        <v>5.4405819543234202E-2</v>
      </c>
      <c r="U16" s="20">
        <v>8.4196604001072997E-2</v>
      </c>
      <c r="V16" s="20">
        <v>4.9431444390248498E-2</v>
      </c>
      <c r="W16" s="20">
        <v>6.5992097667490701E-2</v>
      </c>
      <c r="X16" s="20">
        <v>8.5130624706013805E-2</v>
      </c>
      <c r="Y16" s="20">
        <v>4.0722276574366001E-2</v>
      </c>
      <c r="Z16" s="20">
        <v>4.4544778323765098E-2</v>
      </c>
      <c r="AA16" s="20">
        <v>6.2418056445217099E-2</v>
      </c>
      <c r="AB16" s="20">
        <v>8.8047860976791403E-2</v>
      </c>
      <c r="AC16" s="20">
        <v>0.11209262391734399</v>
      </c>
      <c r="AD16" s="20">
        <v>9.0920902044151097E-2</v>
      </c>
      <c r="AE16" s="20"/>
      <c r="AF16" s="20">
        <v>7.7477014108881304E-2</v>
      </c>
      <c r="AG16" s="20">
        <v>5.7458644131719701E-2</v>
      </c>
      <c r="AH16" s="20">
        <v>8.0510044632827293E-2</v>
      </c>
      <c r="AI16" s="20"/>
      <c r="AJ16" s="20">
        <v>6.9534079508922306E-2</v>
      </c>
      <c r="AK16" s="20">
        <v>7.77150838574623E-2</v>
      </c>
      <c r="AL16" s="20">
        <v>3.3227566005890698E-2</v>
      </c>
      <c r="AM16" s="20">
        <v>7.2397040136966101E-2</v>
      </c>
      <c r="AN16" s="20">
        <v>7.2574849690152099E-2</v>
      </c>
      <c r="AO16" s="20"/>
      <c r="AP16" s="20">
        <v>7.7019188111589004E-2</v>
      </c>
      <c r="AQ16" s="20">
        <v>6.4208501240983304E-2</v>
      </c>
      <c r="AR16" s="20">
        <v>4.5678974549069197E-2</v>
      </c>
      <c r="AS16" s="20"/>
      <c r="AT16" s="20">
        <v>6.3641160524795098E-2</v>
      </c>
      <c r="AU16" s="20">
        <v>7.4628867013191102E-2</v>
      </c>
      <c r="AV16" s="20" t="s">
        <v>74</v>
      </c>
      <c r="AW16" s="20" t="s">
        <v>74</v>
      </c>
      <c r="AX16" s="20" t="s">
        <v>74</v>
      </c>
      <c r="AY16" s="20" t="s">
        <v>74</v>
      </c>
    </row>
    <row r="17" spans="2:51" x14ac:dyDescent="0.35">
      <c r="B17" s="18" t="s">
        <v>86</v>
      </c>
      <c r="C17" s="21">
        <v>0.61688253178782104</v>
      </c>
      <c r="D17" s="21">
        <v>0.60884979903762904</v>
      </c>
      <c r="E17" s="21">
        <v>0.62507722457584702</v>
      </c>
      <c r="F17" s="21"/>
      <c r="G17" s="21">
        <v>0.55757319165187202</v>
      </c>
      <c r="H17" s="21">
        <v>0.616207208620692</v>
      </c>
      <c r="I17" s="21">
        <v>0.60246424201803195</v>
      </c>
      <c r="J17" s="21">
        <v>0.57995990420228305</v>
      </c>
      <c r="K17" s="21">
        <v>0.62688307311624203</v>
      </c>
      <c r="L17" s="21">
        <v>0.65411997436477898</v>
      </c>
      <c r="M17" s="21"/>
      <c r="N17" s="21">
        <v>0.676982316856102</v>
      </c>
      <c r="O17" s="21">
        <v>0.57596676016741399</v>
      </c>
      <c r="P17" s="21">
        <v>0.59787394482254896</v>
      </c>
      <c r="Q17" s="21">
        <v>0.59422729156645704</v>
      </c>
      <c r="R17" s="21"/>
      <c r="S17" s="21">
        <v>0.59473827660138201</v>
      </c>
      <c r="T17" s="21">
        <v>0.64545480765309404</v>
      </c>
      <c r="U17" s="21">
        <v>0.57057904859512798</v>
      </c>
      <c r="V17" s="21">
        <v>0.64229426242393595</v>
      </c>
      <c r="W17" s="21">
        <v>0.61783557409280898</v>
      </c>
      <c r="X17" s="21">
        <v>0.603616289770735</v>
      </c>
      <c r="Y17" s="21">
        <v>0.63238665935306904</v>
      </c>
      <c r="Z17" s="21">
        <v>0.64417938022106402</v>
      </c>
      <c r="AA17" s="21">
        <v>0.65692662408747504</v>
      </c>
      <c r="AB17" s="21">
        <v>0.58414232914159803</v>
      </c>
      <c r="AC17" s="21">
        <v>0.62425280113630999</v>
      </c>
      <c r="AD17" s="21">
        <v>0.546097716435897</v>
      </c>
      <c r="AE17" s="21"/>
      <c r="AF17" s="21">
        <v>0.58446812011691396</v>
      </c>
      <c r="AG17" s="21">
        <v>0.66407913988546896</v>
      </c>
      <c r="AH17" s="21">
        <v>0.53661873433225504</v>
      </c>
      <c r="AI17" s="21"/>
      <c r="AJ17" s="21">
        <v>0.60224894319400601</v>
      </c>
      <c r="AK17" s="21">
        <v>0.63307209674911002</v>
      </c>
      <c r="AL17" s="21">
        <v>0.70126213336321197</v>
      </c>
      <c r="AM17" s="21">
        <v>0.353201897759293</v>
      </c>
      <c r="AN17" s="21">
        <v>0.56355280421645404</v>
      </c>
      <c r="AO17" s="21"/>
      <c r="AP17" s="21">
        <v>0.59733762784978905</v>
      </c>
      <c r="AQ17" s="21">
        <v>0.64862988368350805</v>
      </c>
      <c r="AR17" s="21">
        <v>0.68826550425589095</v>
      </c>
      <c r="AS17" s="21"/>
      <c r="AT17" s="21">
        <v>0.62152244793349598</v>
      </c>
      <c r="AU17" s="21">
        <v>0.60983499926130302</v>
      </c>
      <c r="AV17" s="21" t="s">
        <v>74</v>
      </c>
      <c r="AW17" s="21" t="s">
        <v>74</v>
      </c>
      <c r="AX17" s="21" t="s">
        <v>74</v>
      </c>
      <c r="AY17" s="21" t="s">
        <v>74</v>
      </c>
    </row>
    <row r="18" spans="2:51" x14ac:dyDescent="0.35">
      <c r="B18" s="27" t="s">
        <v>834</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D00-000000000000}">
  <dimension ref="B2:AY22"/>
  <sheetViews>
    <sheetView showGridLines="0" workbookViewId="0">
      <pane xSplit="2" topLeftCell="C1" activePane="topRight" state="frozen"/>
      <selection activeCell="B19" sqref="B19"/>
      <selection pane="topRight" activeCell="D10" sqref="D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x14ac:dyDescent="0.35">
      <c r="B9" s="18" t="s">
        <v>227</v>
      </c>
      <c r="C9" s="17">
        <v>0.17044153088435199</v>
      </c>
      <c r="D9" s="17">
        <v>0.156303980531974</v>
      </c>
      <c r="E9" s="17">
        <v>0.185634440519444</v>
      </c>
      <c r="F9" s="17"/>
      <c r="G9" s="17">
        <v>0.21069668368106401</v>
      </c>
      <c r="H9" s="17">
        <v>0.110661886261342</v>
      </c>
      <c r="I9" s="17">
        <v>0.11723842569571501</v>
      </c>
      <c r="J9" s="17">
        <v>0.127894010747127</v>
      </c>
      <c r="K9" s="17">
        <v>0.14898739704427799</v>
      </c>
      <c r="L9" s="17">
        <v>0.251001805006562</v>
      </c>
      <c r="M9" s="17"/>
      <c r="N9" s="17">
        <v>0.190790981191092</v>
      </c>
      <c r="O9" s="17">
        <v>0.13099220522796201</v>
      </c>
      <c r="P9" s="17">
        <v>0.168909655059401</v>
      </c>
      <c r="Q9" s="17">
        <v>0.19364722559372299</v>
      </c>
      <c r="R9" s="17"/>
      <c r="S9" s="17">
        <v>0.18901109152749701</v>
      </c>
      <c r="T9" s="17">
        <v>0.13822996062677501</v>
      </c>
      <c r="U9" s="17">
        <v>0.155896668927512</v>
      </c>
      <c r="V9" s="17">
        <v>0.16586630819902701</v>
      </c>
      <c r="W9" s="17">
        <v>0.183291446555264</v>
      </c>
      <c r="X9" s="17">
        <v>0.15118527583334501</v>
      </c>
      <c r="Y9" s="17">
        <v>0.177249664164048</v>
      </c>
      <c r="Z9" s="17">
        <v>0.14136420560073501</v>
      </c>
      <c r="AA9" s="17">
        <v>0.19985857009375099</v>
      </c>
      <c r="AB9" s="17">
        <v>0.171822105428144</v>
      </c>
      <c r="AC9" s="17">
        <v>0.222922895884793</v>
      </c>
      <c r="AD9" s="17">
        <v>0.15165071557429999</v>
      </c>
      <c r="AE9" s="17"/>
      <c r="AF9" s="17">
        <v>0.18625080599414301</v>
      </c>
      <c r="AG9" s="17">
        <v>0.17187347519948301</v>
      </c>
      <c r="AH9" s="17">
        <v>0.117473217736317</v>
      </c>
      <c r="AI9" s="17"/>
      <c r="AJ9" s="17">
        <v>0.18588129429530301</v>
      </c>
      <c r="AK9" s="17">
        <v>0.17053353084084799</v>
      </c>
      <c r="AL9" s="17">
        <v>0.17518533020010901</v>
      </c>
      <c r="AM9" s="17">
        <v>0.22016839734782501</v>
      </c>
      <c r="AN9" s="17">
        <v>8.9627272278966802E-2</v>
      </c>
      <c r="AO9" s="17"/>
      <c r="AP9" s="17">
        <v>0.197569485481214</v>
      </c>
      <c r="AQ9" s="17">
        <v>0.16722011068787901</v>
      </c>
      <c r="AR9" s="17">
        <v>0.16311926819932501</v>
      </c>
      <c r="AS9" s="17"/>
      <c r="AT9" s="17">
        <v>0.20808915034472</v>
      </c>
      <c r="AU9" s="17">
        <v>0.113258854654264</v>
      </c>
      <c r="AV9" s="17" t="s">
        <v>74</v>
      </c>
      <c r="AW9" s="17" t="s">
        <v>74</v>
      </c>
      <c r="AX9" s="17" t="s">
        <v>74</v>
      </c>
      <c r="AY9" s="17" t="s">
        <v>74</v>
      </c>
    </row>
    <row r="10" spans="2:51" x14ac:dyDescent="0.35">
      <c r="B10" s="18" t="s">
        <v>228</v>
      </c>
      <c r="C10" s="17">
        <v>0.26578951261030898</v>
      </c>
      <c r="D10" s="17">
        <v>0.27312653586651497</v>
      </c>
      <c r="E10" s="17">
        <v>0.257315916164994</v>
      </c>
      <c r="F10" s="17"/>
      <c r="G10" s="17">
        <v>0.29151787162227399</v>
      </c>
      <c r="H10" s="17">
        <v>0.27902690657302498</v>
      </c>
      <c r="I10" s="17">
        <v>0.27949041712556999</v>
      </c>
      <c r="J10" s="17">
        <v>0.26853291280436398</v>
      </c>
      <c r="K10" s="17">
        <v>0.25154526666386001</v>
      </c>
      <c r="L10" s="17">
        <v>0.25486306564841299</v>
      </c>
      <c r="M10" s="17"/>
      <c r="N10" s="17">
        <v>0.29015395305568598</v>
      </c>
      <c r="O10" s="17">
        <v>0.28354797022431799</v>
      </c>
      <c r="P10" s="17">
        <v>0.21331887233213501</v>
      </c>
      <c r="Q10" s="17">
        <v>0.258561903648242</v>
      </c>
      <c r="R10" s="17"/>
      <c r="S10" s="17">
        <v>0.26340936771353901</v>
      </c>
      <c r="T10" s="17">
        <v>0.27993925673835801</v>
      </c>
      <c r="U10" s="17">
        <v>0.25863506210395099</v>
      </c>
      <c r="V10" s="17">
        <v>0.21889458055575101</v>
      </c>
      <c r="W10" s="17">
        <v>0.28069952094150102</v>
      </c>
      <c r="X10" s="17">
        <v>0.30804889333706298</v>
      </c>
      <c r="Y10" s="17">
        <v>0.30063235740650801</v>
      </c>
      <c r="Z10" s="17">
        <v>0.24448700452577901</v>
      </c>
      <c r="AA10" s="17">
        <v>0.23166750381043599</v>
      </c>
      <c r="AB10" s="17">
        <v>0.27611328673478303</v>
      </c>
      <c r="AC10" s="17">
        <v>0.255315969324661</v>
      </c>
      <c r="AD10" s="17">
        <v>0.25651574028859098</v>
      </c>
      <c r="AE10" s="17"/>
      <c r="AF10" s="17">
        <v>0.24627064430711501</v>
      </c>
      <c r="AG10" s="17">
        <v>0.285532281766745</v>
      </c>
      <c r="AH10" s="17">
        <v>0.26344849866605102</v>
      </c>
      <c r="AI10" s="17"/>
      <c r="AJ10" s="17">
        <v>0.26332245957925898</v>
      </c>
      <c r="AK10" s="17">
        <v>0.27137062120907701</v>
      </c>
      <c r="AL10" s="17">
        <v>0.34944339885133802</v>
      </c>
      <c r="AM10" s="17">
        <v>0.18029013093094601</v>
      </c>
      <c r="AN10" s="17">
        <v>0.20600365079743399</v>
      </c>
      <c r="AO10" s="17"/>
      <c r="AP10" s="17">
        <v>0.26907840711541903</v>
      </c>
      <c r="AQ10" s="17">
        <v>0.27887525891023901</v>
      </c>
      <c r="AR10" s="17">
        <v>0.32730054358954402</v>
      </c>
      <c r="AS10" s="17"/>
      <c r="AT10" s="17">
        <v>0.24979747440494299</v>
      </c>
      <c r="AU10" s="17">
        <v>0.29007969499274</v>
      </c>
      <c r="AV10" s="17" t="s">
        <v>74</v>
      </c>
      <c r="AW10" s="17" t="s">
        <v>74</v>
      </c>
      <c r="AX10" s="17" t="s">
        <v>74</v>
      </c>
      <c r="AY10" s="17" t="s">
        <v>74</v>
      </c>
    </row>
    <row r="11" spans="2:51" x14ac:dyDescent="0.35">
      <c r="B11" s="18" t="s">
        <v>229</v>
      </c>
      <c r="C11" s="17">
        <v>0.30971613780752799</v>
      </c>
      <c r="D11" s="17">
        <v>0.31390931813777501</v>
      </c>
      <c r="E11" s="17">
        <v>0.30553847081218499</v>
      </c>
      <c r="F11" s="17"/>
      <c r="G11" s="17">
        <v>0.242379755060809</v>
      </c>
      <c r="H11" s="17">
        <v>0.31308494762766897</v>
      </c>
      <c r="I11" s="17">
        <v>0.34333757676835203</v>
      </c>
      <c r="J11" s="17">
        <v>0.32716956697739102</v>
      </c>
      <c r="K11" s="17">
        <v>0.35311579613007998</v>
      </c>
      <c r="L11" s="17">
        <v>0.26918699541091601</v>
      </c>
      <c r="M11" s="17"/>
      <c r="N11" s="17">
        <v>0.285386779133321</v>
      </c>
      <c r="O11" s="17">
        <v>0.32281519535706499</v>
      </c>
      <c r="P11" s="17">
        <v>0.349771024896116</v>
      </c>
      <c r="Q11" s="17">
        <v>0.290628615511559</v>
      </c>
      <c r="R11" s="17"/>
      <c r="S11" s="17">
        <v>0.31968115103529499</v>
      </c>
      <c r="T11" s="17">
        <v>0.33497462900299801</v>
      </c>
      <c r="U11" s="17">
        <v>0.30266678120260099</v>
      </c>
      <c r="V11" s="17">
        <v>0.34543015587767001</v>
      </c>
      <c r="W11" s="17">
        <v>0.29300811255750903</v>
      </c>
      <c r="X11" s="17">
        <v>0.234851110730214</v>
      </c>
      <c r="Y11" s="17">
        <v>0.32386845518419499</v>
      </c>
      <c r="Z11" s="17">
        <v>0.33700023174219701</v>
      </c>
      <c r="AA11" s="17">
        <v>0.28133098188616101</v>
      </c>
      <c r="AB11" s="17">
        <v>0.32874606390823202</v>
      </c>
      <c r="AC11" s="17">
        <v>0.303582119969866</v>
      </c>
      <c r="AD11" s="17">
        <v>0.285968272236237</v>
      </c>
      <c r="AE11" s="17"/>
      <c r="AF11" s="17">
        <v>0.31312230665083601</v>
      </c>
      <c r="AG11" s="17">
        <v>0.29507158727375499</v>
      </c>
      <c r="AH11" s="17">
        <v>0.33139630289104199</v>
      </c>
      <c r="AI11" s="17"/>
      <c r="AJ11" s="17">
        <v>0.30466183550279902</v>
      </c>
      <c r="AK11" s="17">
        <v>0.29881723778024499</v>
      </c>
      <c r="AL11" s="17">
        <v>0.22997399331046101</v>
      </c>
      <c r="AM11" s="17">
        <v>0.47093017739514997</v>
      </c>
      <c r="AN11" s="17">
        <v>0.38885326271475001</v>
      </c>
      <c r="AO11" s="17"/>
      <c r="AP11" s="17">
        <v>0.301581074902112</v>
      </c>
      <c r="AQ11" s="17">
        <v>0.30451608549429099</v>
      </c>
      <c r="AR11" s="17">
        <v>0.30909512321907801</v>
      </c>
      <c r="AS11" s="17"/>
      <c r="AT11" s="17">
        <v>0.29480856927823301</v>
      </c>
      <c r="AU11" s="17">
        <v>0.332359127638158</v>
      </c>
      <c r="AV11" s="17" t="s">
        <v>74</v>
      </c>
      <c r="AW11" s="17" t="s">
        <v>74</v>
      </c>
      <c r="AX11" s="17" t="s">
        <v>74</v>
      </c>
      <c r="AY11" s="17" t="s">
        <v>74</v>
      </c>
    </row>
    <row r="12" spans="2:51" x14ac:dyDescent="0.35">
      <c r="B12" s="18" t="s">
        <v>230</v>
      </c>
      <c r="C12" s="17">
        <v>0.13611119854748099</v>
      </c>
      <c r="D12" s="17">
        <v>0.14544001575802001</v>
      </c>
      <c r="E12" s="17">
        <v>0.126312671748008</v>
      </c>
      <c r="F12" s="17"/>
      <c r="G12" s="17">
        <v>0.14509308486483999</v>
      </c>
      <c r="H12" s="17">
        <v>0.17301040179381499</v>
      </c>
      <c r="I12" s="17">
        <v>0.148448177308388</v>
      </c>
      <c r="J12" s="17">
        <v>0.14988752136018399</v>
      </c>
      <c r="K12" s="17">
        <v>0.11556235938098</v>
      </c>
      <c r="L12" s="17">
        <v>0.117519396836818</v>
      </c>
      <c r="M12" s="17"/>
      <c r="N12" s="17">
        <v>0.12674692921376199</v>
      </c>
      <c r="O12" s="17">
        <v>0.13749104933206899</v>
      </c>
      <c r="P12" s="17">
        <v>0.148185300074447</v>
      </c>
      <c r="Q12" s="17">
        <v>0.13554133274556801</v>
      </c>
      <c r="R12" s="17"/>
      <c r="S12" s="17">
        <v>0.135785055508758</v>
      </c>
      <c r="T12" s="17">
        <v>0.13305762885558101</v>
      </c>
      <c r="U12" s="17">
        <v>0.151123327043934</v>
      </c>
      <c r="V12" s="17">
        <v>0.12528632638106299</v>
      </c>
      <c r="W12" s="17">
        <v>0.13594436703278301</v>
      </c>
      <c r="X12" s="17">
        <v>0.16437357632495</v>
      </c>
      <c r="Y12" s="17">
        <v>7.5733210350570998E-2</v>
      </c>
      <c r="Z12" s="17">
        <v>9.9329439581732196E-2</v>
      </c>
      <c r="AA12" s="17">
        <v>0.18437296861546801</v>
      </c>
      <c r="AB12" s="17">
        <v>0.124920526011204</v>
      </c>
      <c r="AC12" s="17">
        <v>0.13355980555334501</v>
      </c>
      <c r="AD12" s="17">
        <v>0.17244381205805701</v>
      </c>
      <c r="AE12" s="17"/>
      <c r="AF12" s="17">
        <v>0.13162083667390001</v>
      </c>
      <c r="AG12" s="17">
        <v>0.14351368449955401</v>
      </c>
      <c r="AH12" s="17">
        <v>0.12833037613402801</v>
      </c>
      <c r="AI12" s="17"/>
      <c r="AJ12" s="17">
        <v>0.12386555322727</v>
      </c>
      <c r="AK12" s="17">
        <v>0.152317107885656</v>
      </c>
      <c r="AL12" s="17">
        <v>0.129066464914635</v>
      </c>
      <c r="AM12" s="17">
        <v>9.6323136329827794E-2</v>
      </c>
      <c r="AN12" s="17">
        <v>0.156837677801036</v>
      </c>
      <c r="AO12" s="17"/>
      <c r="AP12" s="17">
        <v>0.119958813930577</v>
      </c>
      <c r="AQ12" s="17">
        <v>0.142566505944768</v>
      </c>
      <c r="AR12" s="17">
        <v>0.12572000462896499</v>
      </c>
      <c r="AS12" s="17"/>
      <c r="AT12" s="17">
        <v>0.12963126618281101</v>
      </c>
      <c r="AU12" s="17">
        <v>0.145953517390292</v>
      </c>
      <c r="AV12" s="17" t="s">
        <v>74</v>
      </c>
      <c r="AW12" s="17" t="s">
        <v>74</v>
      </c>
      <c r="AX12" s="17" t="s">
        <v>74</v>
      </c>
      <c r="AY12" s="17" t="s">
        <v>74</v>
      </c>
    </row>
    <row r="13" spans="2:51" x14ac:dyDescent="0.35">
      <c r="B13" s="18" t="s">
        <v>231</v>
      </c>
      <c r="C13" s="17">
        <v>6.6829619715690805E-2</v>
      </c>
      <c r="D13" s="17">
        <v>7.6929475178972903E-2</v>
      </c>
      <c r="E13" s="17">
        <v>5.6147795518752798E-2</v>
      </c>
      <c r="F13" s="17"/>
      <c r="G13" s="17">
        <v>7.1985677104076398E-2</v>
      </c>
      <c r="H13" s="17">
        <v>7.3809649945254602E-2</v>
      </c>
      <c r="I13" s="17">
        <v>7.1779307925980695E-2</v>
      </c>
      <c r="J13" s="17">
        <v>6.9258968478363506E-2</v>
      </c>
      <c r="K13" s="17">
        <v>5.53509993725535E-2</v>
      </c>
      <c r="L13" s="17">
        <v>6.5951626633475896E-2</v>
      </c>
      <c r="M13" s="17"/>
      <c r="N13" s="17">
        <v>7.0235886110044901E-2</v>
      </c>
      <c r="O13" s="17">
        <v>6.3787520826413702E-2</v>
      </c>
      <c r="P13" s="17">
        <v>5.2037406416762397E-2</v>
      </c>
      <c r="Q13" s="17">
        <v>7.88031407279811E-2</v>
      </c>
      <c r="R13" s="17"/>
      <c r="S13" s="17">
        <v>5.0797333037510099E-2</v>
      </c>
      <c r="T13" s="17">
        <v>6.1895719363538701E-2</v>
      </c>
      <c r="U13" s="17">
        <v>8.5054949143787098E-2</v>
      </c>
      <c r="V13" s="17">
        <v>8.5559533209024097E-2</v>
      </c>
      <c r="W13" s="17">
        <v>6.3971334064757704E-2</v>
      </c>
      <c r="X13" s="17">
        <v>7.9349395278317206E-2</v>
      </c>
      <c r="Y13" s="17">
        <v>5.26287322161101E-2</v>
      </c>
      <c r="Z13" s="17">
        <v>9.4741225182583003E-2</v>
      </c>
      <c r="AA13" s="17">
        <v>6.1947662738696001E-2</v>
      </c>
      <c r="AB13" s="17">
        <v>5.8794494143208302E-2</v>
      </c>
      <c r="AC13" s="17">
        <v>5.1529923410976897E-2</v>
      </c>
      <c r="AD13" s="17">
        <v>7.4407378716221897E-2</v>
      </c>
      <c r="AE13" s="17"/>
      <c r="AF13" s="17">
        <v>6.8753758828594094E-2</v>
      </c>
      <c r="AG13" s="17">
        <v>6.2842042387703301E-2</v>
      </c>
      <c r="AH13" s="17">
        <v>7.3008470303160503E-2</v>
      </c>
      <c r="AI13" s="17"/>
      <c r="AJ13" s="17">
        <v>6.9026337104127103E-2</v>
      </c>
      <c r="AK13" s="17">
        <v>5.8337716390276399E-2</v>
      </c>
      <c r="AL13" s="17">
        <v>9.5880497738797005E-2</v>
      </c>
      <c r="AM13" s="17">
        <v>3.2288157996250899E-2</v>
      </c>
      <c r="AN13" s="17">
        <v>6.7757964091606601E-2</v>
      </c>
      <c r="AO13" s="17"/>
      <c r="AP13" s="17">
        <v>7.6685509778827696E-2</v>
      </c>
      <c r="AQ13" s="17">
        <v>6.1867752019265101E-2</v>
      </c>
      <c r="AR13" s="17">
        <v>5.0033667025591103E-2</v>
      </c>
      <c r="AS13" s="17"/>
      <c r="AT13" s="17">
        <v>7.1155567623837193E-2</v>
      </c>
      <c r="AU13" s="17">
        <v>6.0258971101900698E-2</v>
      </c>
      <c r="AV13" s="17" t="s">
        <v>74</v>
      </c>
      <c r="AW13" s="17" t="s">
        <v>74</v>
      </c>
      <c r="AX13" s="17" t="s">
        <v>74</v>
      </c>
      <c r="AY13" s="17" t="s">
        <v>74</v>
      </c>
    </row>
    <row r="14" spans="2:51" x14ac:dyDescent="0.35">
      <c r="B14" s="18" t="s">
        <v>72</v>
      </c>
      <c r="C14" s="17">
        <v>5.1112000434638399E-2</v>
      </c>
      <c r="D14" s="17">
        <v>3.4290674526743302E-2</v>
      </c>
      <c r="E14" s="17">
        <v>6.9050705236616106E-2</v>
      </c>
      <c r="F14" s="17"/>
      <c r="G14" s="17">
        <v>3.8326927666935698E-2</v>
      </c>
      <c r="H14" s="17">
        <v>5.0406207798894202E-2</v>
      </c>
      <c r="I14" s="17">
        <v>3.97060951759938E-2</v>
      </c>
      <c r="J14" s="17">
        <v>5.7257019632570703E-2</v>
      </c>
      <c r="K14" s="17">
        <v>7.5438181408249302E-2</v>
      </c>
      <c r="L14" s="17">
        <v>4.1477110463815803E-2</v>
      </c>
      <c r="M14" s="17"/>
      <c r="N14" s="17">
        <v>3.6685471296094702E-2</v>
      </c>
      <c r="O14" s="17">
        <v>6.1366059032172099E-2</v>
      </c>
      <c r="P14" s="17">
        <v>6.7777741221138194E-2</v>
      </c>
      <c r="Q14" s="17">
        <v>4.2817781772927901E-2</v>
      </c>
      <c r="R14" s="17"/>
      <c r="S14" s="17">
        <v>4.1316001177401002E-2</v>
      </c>
      <c r="T14" s="17">
        <v>5.1902805412749199E-2</v>
      </c>
      <c r="U14" s="17">
        <v>4.6623211578215799E-2</v>
      </c>
      <c r="V14" s="17">
        <v>5.8963095777465301E-2</v>
      </c>
      <c r="W14" s="17">
        <v>4.3085218848184101E-2</v>
      </c>
      <c r="X14" s="17">
        <v>6.2191748496110803E-2</v>
      </c>
      <c r="Y14" s="17">
        <v>6.9887580678567499E-2</v>
      </c>
      <c r="Z14" s="17">
        <v>8.3077893366973701E-2</v>
      </c>
      <c r="AA14" s="17">
        <v>4.0822312855488298E-2</v>
      </c>
      <c r="AB14" s="17">
        <v>3.9603523774428703E-2</v>
      </c>
      <c r="AC14" s="17">
        <v>3.3089285856358203E-2</v>
      </c>
      <c r="AD14" s="17">
        <v>5.9014081126592503E-2</v>
      </c>
      <c r="AE14" s="17"/>
      <c r="AF14" s="17">
        <v>5.39816475454118E-2</v>
      </c>
      <c r="AG14" s="17">
        <v>4.1166928872758697E-2</v>
      </c>
      <c r="AH14" s="17">
        <v>8.6343134269401295E-2</v>
      </c>
      <c r="AI14" s="17"/>
      <c r="AJ14" s="17">
        <v>5.3242520291242303E-2</v>
      </c>
      <c r="AK14" s="17">
        <v>4.8623785893898097E-2</v>
      </c>
      <c r="AL14" s="17">
        <v>2.04503149846595E-2</v>
      </c>
      <c r="AM14" s="17">
        <v>0</v>
      </c>
      <c r="AN14" s="17">
        <v>9.0920172316206804E-2</v>
      </c>
      <c r="AO14" s="17"/>
      <c r="AP14" s="17">
        <v>3.5126708791852201E-2</v>
      </c>
      <c r="AQ14" s="17">
        <v>4.4954286943556701E-2</v>
      </c>
      <c r="AR14" s="17">
        <v>2.4731393337497E-2</v>
      </c>
      <c r="AS14" s="17"/>
      <c r="AT14" s="17">
        <v>4.6517972165455002E-2</v>
      </c>
      <c r="AU14" s="17">
        <v>5.8089834222645402E-2</v>
      </c>
      <c r="AV14" s="17" t="s">
        <v>74</v>
      </c>
      <c r="AW14" s="17" t="s">
        <v>74</v>
      </c>
      <c r="AX14" s="17" t="s">
        <v>74</v>
      </c>
      <c r="AY14" s="17" t="s">
        <v>74</v>
      </c>
    </row>
    <row r="15" spans="2:51" x14ac:dyDescent="0.35">
      <c r="B15" s="31" t="s">
        <v>232</v>
      </c>
      <c r="C15" s="20">
        <v>0.43623104349466202</v>
      </c>
      <c r="D15" s="20">
        <v>0.429430516398489</v>
      </c>
      <c r="E15" s="20">
        <v>0.442950356684438</v>
      </c>
      <c r="F15" s="20"/>
      <c r="G15" s="20">
        <v>0.50221455530333803</v>
      </c>
      <c r="H15" s="20">
        <v>0.38968879283436703</v>
      </c>
      <c r="I15" s="20">
        <v>0.39672884282128501</v>
      </c>
      <c r="J15" s="20">
        <v>0.39642692355149001</v>
      </c>
      <c r="K15" s="20">
        <v>0.400532663708137</v>
      </c>
      <c r="L15" s="20">
        <v>0.50586487065497399</v>
      </c>
      <c r="M15" s="20"/>
      <c r="N15" s="20">
        <v>0.48094493424677798</v>
      </c>
      <c r="O15" s="20">
        <v>0.41454017545228</v>
      </c>
      <c r="P15" s="20">
        <v>0.38222852739153601</v>
      </c>
      <c r="Q15" s="20">
        <v>0.45220912924196499</v>
      </c>
      <c r="R15" s="20"/>
      <c r="S15" s="20">
        <v>0.45242045924103602</v>
      </c>
      <c r="T15" s="20">
        <v>0.41816921736513302</v>
      </c>
      <c r="U15" s="20">
        <v>0.41453173103146301</v>
      </c>
      <c r="V15" s="20">
        <v>0.38476088875477799</v>
      </c>
      <c r="W15" s="20">
        <v>0.46399096749676599</v>
      </c>
      <c r="X15" s="20">
        <v>0.45923416917040799</v>
      </c>
      <c r="Y15" s="20">
        <v>0.47788202157055598</v>
      </c>
      <c r="Z15" s="20">
        <v>0.38585121012651402</v>
      </c>
      <c r="AA15" s="20">
        <v>0.43152607390418701</v>
      </c>
      <c r="AB15" s="20">
        <v>0.44793539216292599</v>
      </c>
      <c r="AC15" s="20">
        <v>0.47823886520945402</v>
      </c>
      <c r="AD15" s="20">
        <v>0.40816645586289202</v>
      </c>
      <c r="AE15" s="20"/>
      <c r="AF15" s="20">
        <v>0.43252145030125799</v>
      </c>
      <c r="AG15" s="20">
        <v>0.45740575696622798</v>
      </c>
      <c r="AH15" s="20">
        <v>0.38092171640236799</v>
      </c>
      <c r="AI15" s="20"/>
      <c r="AJ15" s="20">
        <v>0.44920375387456202</v>
      </c>
      <c r="AK15" s="20">
        <v>0.441904152049925</v>
      </c>
      <c r="AL15" s="20">
        <v>0.52462872905144697</v>
      </c>
      <c r="AM15" s="20">
        <v>0.40045852827877199</v>
      </c>
      <c r="AN15" s="20">
        <v>0.29563092307640099</v>
      </c>
      <c r="AO15" s="20"/>
      <c r="AP15" s="20">
        <v>0.46664789259663197</v>
      </c>
      <c r="AQ15" s="20">
        <v>0.44609536959811902</v>
      </c>
      <c r="AR15" s="20">
        <v>0.49041981178886901</v>
      </c>
      <c r="AS15" s="20"/>
      <c r="AT15" s="20">
        <v>0.45788662474966302</v>
      </c>
      <c r="AU15" s="20">
        <v>0.403338549647004</v>
      </c>
      <c r="AV15" s="20" t="s">
        <v>74</v>
      </c>
      <c r="AW15" s="20" t="s">
        <v>74</v>
      </c>
      <c r="AX15" s="20" t="s">
        <v>74</v>
      </c>
      <c r="AY15" s="20" t="s">
        <v>74</v>
      </c>
    </row>
    <row r="16" spans="2:51" x14ac:dyDescent="0.35">
      <c r="B16" s="18" t="s">
        <v>233</v>
      </c>
      <c r="C16" s="20">
        <v>0.20294081826317201</v>
      </c>
      <c r="D16" s="20">
        <v>0.22236949093699199</v>
      </c>
      <c r="E16" s="20">
        <v>0.18246046726676099</v>
      </c>
      <c r="F16" s="20"/>
      <c r="G16" s="20">
        <v>0.21707876196891701</v>
      </c>
      <c r="H16" s="20">
        <v>0.24682005173906901</v>
      </c>
      <c r="I16" s="20">
        <v>0.220227485234369</v>
      </c>
      <c r="J16" s="20">
        <v>0.21914648983854801</v>
      </c>
      <c r="K16" s="20">
        <v>0.170913358753534</v>
      </c>
      <c r="L16" s="20">
        <v>0.18347102347029401</v>
      </c>
      <c r="M16" s="20"/>
      <c r="N16" s="20">
        <v>0.19698281532380699</v>
      </c>
      <c r="O16" s="20">
        <v>0.201278570158482</v>
      </c>
      <c r="P16" s="20">
        <v>0.20022270649120999</v>
      </c>
      <c r="Q16" s="20">
        <v>0.21434447347354901</v>
      </c>
      <c r="R16" s="20"/>
      <c r="S16" s="20">
        <v>0.18658238854626799</v>
      </c>
      <c r="T16" s="20">
        <v>0.19495334821912</v>
      </c>
      <c r="U16" s="20">
        <v>0.236178276187721</v>
      </c>
      <c r="V16" s="20">
        <v>0.210845859590087</v>
      </c>
      <c r="W16" s="20">
        <v>0.199915701097541</v>
      </c>
      <c r="X16" s="20">
        <v>0.243722971603267</v>
      </c>
      <c r="Y16" s="20">
        <v>0.12836194256668099</v>
      </c>
      <c r="Z16" s="20">
        <v>0.194070664764315</v>
      </c>
      <c r="AA16" s="20">
        <v>0.24632063135416399</v>
      </c>
      <c r="AB16" s="20">
        <v>0.18371502015441199</v>
      </c>
      <c r="AC16" s="20">
        <v>0.18508972896432199</v>
      </c>
      <c r="AD16" s="20">
        <v>0.246851190774279</v>
      </c>
      <c r="AE16" s="20"/>
      <c r="AF16" s="20">
        <v>0.20037459550249401</v>
      </c>
      <c r="AG16" s="20">
        <v>0.20635572688725801</v>
      </c>
      <c r="AH16" s="20">
        <v>0.201338846437189</v>
      </c>
      <c r="AI16" s="20"/>
      <c r="AJ16" s="20">
        <v>0.192891890331397</v>
      </c>
      <c r="AK16" s="20">
        <v>0.21065482427593199</v>
      </c>
      <c r="AL16" s="20">
        <v>0.224946962653432</v>
      </c>
      <c r="AM16" s="20">
        <v>0.12861129432607901</v>
      </c>
      <c r="AN16" s="20">
        <v>0.224595641892643</v>
      </c>
      <c r="AO16" s="20"/>
      <c r="AP16" s="20">
        <v>0.19664432370940399</v>
      </c>
      <c r="AQ16" s="20">
        <v>0.204434257964033</v>
      </c>
      <c r="AR16" s="20">
        <v>0.17575367165455599</v>
      </c>
      <c r="AS16" s="20"/>
      <c r="AT16" s="20">
        <v>0.200786833806649</v>
      </c>
      <c r="AU16" s="20">
        <v>0.20621248849219201</v>
      </c>
      <c r="AV16" s="20" t="s">
        <v>74</v>
      </c>
      <c r="AW16" s="20" t="s">
        <v>74</v>
      </c>
      <c r="AX16" s="20" t="s">
        <v>74</v>
      </c>
      <c r="AY16" s="20" t="s">
        <v>74</v>
      </c>
    </row>
    <row r="17" spans="2:51" x14ac:dyDescent="0.35">
      <c r="B17" s="18" t="s">
        <v>86</v>
      </c>
      <c r="C17" s="21">
        <v>0.23329022523149001</v>
      </c>
      <c r="D17" s="21">
        <v>0.20706102546149599</v>
      </c>
      <c r="E17" s="21">
        <v>0.26048988941767798</v>
      </c>
      <c r="F17" s="21"/>
      <c r="G17" s="21">
        <v>0.28513579333442102</v>
      </c>
      <c r="H17" s="21">
        <v>0.14286874109529801</v>
      </c>
      <c r="I17" s="21">
        <v>0.17650135758691701</v>
      </c>
      <c r="J17" s="21">
        <v>0.177280433712943</v>
      </c>
      <c r="K17" s="21">
        <v>0.229619304954604</v>
      </c>
      <c r="L17" s="21">
        <v>0.32239384718468</v>
      </c>
      <c r="M17" s="21"/>
      <c r="N17" s="21">
        <v>0.28396211892297102</v>
      </c>
      <c r="O17" s="21">
        <v>0.21326160529379801</v>
      </c>
      <c r="P17" s="21">
        <v>0.18200582090032599</v>
      </c>
      <c r="Q17" s="21">
        <v>0.23786465576841601</v>
      </c>
      <c r="R17" s="21"/>
      <c r="S17" s="21">
        <v>0.265838070694767</v>
      </c>
      <c r="T17" s="21">
        <v>0.22321586914601299</v>
      </c>
      <c r="U17" s="21">
        <v>0.17835345484374199</v>
      </c>
      <c r="V17" s="21">
        <v>0.17391502916469101</v>
      </c>
      <c r="W17" s="21">
        <v>0.26407526639922502</v>
      </c>
      <c r="X17" s="21">
        <v>0.21551119756713999</v>
      </c>
      <c r="Y17" s="21">
        <v>0.34952007900387499</v>
      </c>
      <c r="Z17" s="21">
        <v>0.19178054536219899</v>
      </c>
      <c r="AA17" s="21">
        <v>0.185205442550022</v>
      </c>
      <c r="AB17" s="21">
        <v>0.264220372008514</v>
      </c>
      <c r="AC17" s="21">
        <v>0.293149136245131</v>
      </c>
      <c r="AD17" s="21">
        <v>0.16131526508861299</v>
      </c>
      <c r="AE17" s="21"/>
      <c r="AF17" s="21">
        <v>0.23214685479876401</v>
      </c>
      <c r="AG17" s="21">
        <v>0.25105003007897098</v>
      </c>
      <c r="AH17" s="21">
        <v>0.179582869965179</v>
      </c>
      <c r="AI17" s="21"/>
      <c r="AJ17" s="21">
        <v>0.25631186354316399</v>
      </c>
      <c r="AK17" s="21">
        <v>0.23124932777399199</v>
      </c>
      <c r="AL17" s="21">
        <v>0.29968176639801603</v>
      </c>
      <c r="AM17" s="21">
        <v>0.271847233952693</v>
      </c>
      <c r="AN17" s="21">
        <v>7.1035281183757903E-2</v>
      </c>
      <c r="AO17" s="21"/>
      <c r="AP17" s="21">
        <v>0.27000356888722798</v>
      </c>
      <c r="AQ17" s="21">
        <v>0.24166111163408499</v>
      </c>
      <c r="AR17" s="21">
        <v>0.31466614013431199</v>
      </c>
      <c r="AS17" s="21"/>
      <c r="AT17" s="21">
        <v>0.25709979094301399</v>
      </c>
      <c r="AU17" s="21">
        <v>0.19712606115481099</v>
      </c>
      <c r="AV17" s="21" t="s">
        <v>74</v>
      </c>
      <c r="AW17" s="21" t="s">
        <v>74</v>
      </c>
      <c r="AX17" s="21" t="s">
        <v>74</v>
      </c>
      <c r="AY17" s="21" t="s">
        <v>74</v>
      </c>
    </row>
    <row r="18" spans="2:51" x14ac:dyDescent="0.35">
      <c r="B18" s="27" t="s">
        <v>834</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E00-000000000000}">
  <dimension ref="B2:AY22"/>
  <sheetViews>
    <sheetView showGridLines="0" topLeftCell="A6"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x14ac:dyDescent="0.35">
      <c r="B9" s="18" t="s">
        <v>227</v>
      </c>
      <c r="C9" s="17">
        <v>4.3759079763227501E-2</v>
      </c>
      <c r="D9" s="17">
        <v>5.3736767936375697E-2</v>
      </c>
      <c r="E9" s="17">
        <v>3.3186161293093097E-2</v>
      </c>
      <c r="F9" s="17"/>
      <c r="G9" s="17">
        <v>0.123694429267829</v>
      </c>
      <c r="H9" s="17">
        <v>7.0137125182444901E-2</v>
      </c>
      <c r="I9" s="17">
        <v>4.3834023590368101E-2</v>
      </c>
      <c r="J9" s="17">
        <v>5.78180271148288E-2</v>
      </c>
      <c r="K9" s="17">
        <v>2.8819316913557901E-2</v>
      </c>
      <c r="L9" s="17">
        <v>1.6024265215013499E-2</v>
      </c>
      <c r="M9" s="17"/>
      <c r="N9" s="17">
        <v>5.9854644976520099E-2</v>
      </c>
      <c r="O9" s="17">
        <v>4.2385552178739697E-2</v>
      </c>
      <c r="P9" s="17">
        <v>3.4224019696484601E-2</v>
      </c>
      <c r="Q9" s="17">
        <v>3.0668066004761602E-2</v>
      </c>
      <c r="R9" s="17"/>
      <c r="S9" s="17">
        <v>9.11895690981879E-2</v>
      </c>
      <c r="T9" s="17">
        <v>3.0664620490642801E-2</v>
      </c>
      <c r="U9" s="17">
        <v>4.5507468715792497E-2</v>
      </c>
      <c r="V9" s="17">
        <v>5.8428744676669399E-2</v>
      </c>
      <c r="W9" s="17">
        <v>3.4769475974678402E-2</v>
      </c>
      <c r="X9" s="17">
        <v>2.14739892326231E-2</v>
      </c>
      <c r="Y9" s="17">
        <v>1.7856450718989201E-2</v>
      </c>
      <c r="Z9" s="17">
        <v>1.79896139447288E-2</v>
      </c>
      <c r="AA9" s="17">
        <v>4.5110763825206499E-2</v>
      </c>
      <c r="AB9" s="17">
        <v>5.6983819700294799E-2</v>
      </c>
      <c r="AC9" s="17">
        <v>4.25213209734683E-2</v>
      </c>
      <c r="AD9" s="17">
        <v>3.3147893932763101E-2</v>
      </c>
      <c r="AE9" s="17"/>
      <c r="AF9" s="17">
        <v>4.6274024271298002E-2</v>
      </c>
      <c r="AG9" s="17">
        <v>3.7908503807709402E-2</v>
      </c>
      <c r="AH9" s="17">
        <v>5.03005953661105E-2</v>
      </c>
      <c r="AI9" s="17"/>
      <c r="AJ9" s="17">
        <v>3.8366899178479401E-2</v>
      </c>
      <c r="AK9" s="17">
        <v>4.5758189329314303E-2</v>
      </c>
      <c r="AL9" s="17">
        <v>5.3975821845834597E-2</v>
      </c>
      <c r="AM9" s="17">
        <v>6.2163352872678102E-2</v>
      </c>
      <c r="AN9" s="17">
        <v>4.6864314169304498E-2</v>
      </c>
      <c r="AO9" s="17"/>
      <c r="AP9" s="17">
        <v>4.9700606989200202E-2</v>
      </c>
      <c r="AQ9" s="17">
        <v>4.8508828113088903E-2</v>
      </c>
      <c r="AR9" s="17">
        <v>5.4628892079155597E-2</v>
      </c>
      <c r="AS9" s="17"/>
      <c r="AT9" s="17">
        <v>4.1785048598113501E-2</v>
      </c>
      <c r="AU9" s="17">
        <v>4.6757420338297398E-2</v>
      </c>
      <c r="AV9" s="17" t="s">
        <v>74</v>
      </c>
      <c r="AW9" s="17" t="s">
        <v>74</v>
      </c>
      <c r="AX9" s="17" t="s">
        <v>74</v>
      </c>
      <c r="AY9" s="17" t="s">
        <v>74</v>
      </c>
    </row>
    <row r="10" spans="2:51" x14ac:dyDescent="0.35">
      <c r="B10" s="18" t="s">
        <v>228</v>
      </c>
      <c r="C10" s="17">
        <v>0.15806864399895099</v>
      </c>
      <c r="D10" s="17">
        <v>0.18544452300665001</v>
      </c>
      <c r="E10" s="17">
        <v>0.12909428422473701</v>
      </c>
      <c r="F10" s="17"/>
      <c r="G10" s="17">
        <v>0.29079486627905099</v>
      </c>
      <c r="H10" s="17">
        <v>0.23881786030216201</v>
      </c>
      <c r="I10" s="17">
        <v>0.203514385513267</v>
      </c>
      <c r="J10" s="17">
        <v>0.178265909975244</v>
      </c>
      <c r="K10" s="17">
        <v>0.104987806598767</v>
      </c>
      <c r="L10" s="17">
        <v>9.3557147626709095E-2</v>
      </c>
      <c r="M10" s="17"/>
      <c r="N10" s="17">
        <v>0.164037423697563</v>
      </c>
      <c r="O10" s="17">
        <v>0.17031027632016299</v>
      </c>
      <c r="P10" s="17">
        <v>0.14027953549072</v>
      </c>
      <c r="Q10" s="17">
        <v>0.15196212950739599</v>
      </c>
      <c r="R10" s="17"/>
      <c r="S10" s="17">
        <v>0.19612646032723599</v>
      </c>
      <c r="T10" s="17">
        <v>0.14339862085369201</v>
      </c>
      <c r="U10" s="17">
        <v>0.15303126906188599</v>
      </c>
      <c r="V10" s="17">
        <v>0.125725351221323</v>
      </c>
      <c r="W10" s="17">
        <v>0.18951980639935601</v>
      </c>
      <c r="X10" s="17">
        <v>0.16784013608041501</v>
      </c>
      <c r="Y10" s="17">
        <v>0.12699655503290799</v>
      </c>
      <c r="Z10" s="17">
        <v>0.12943115784183501</v>
      </c>
      <c r="AA10" s="17">
        <v>0.13210167988159499</v>
      </c>
      <c r="AB10" s="17">
        <v>0.16687204539094899</v>
      </c>
      <c r="AC10" s="17">
        <v>0.20213734127803801</v>
      </c>
      <c r="AD10" s="17">
        <v>0.21239470882598899</v>
      </c>
      <c r="AE10" s="17"/>
      <c r="AF10" s="17">
        <v>0.14857475966151701</v>
      </c>
      <c r="AG10" s="17">
        <v>0.16686730174780201</v>
      </c>
      <c r="AH10" s="17">
        <v>0.11828203248284901</v>
      </c>
      <c r="AI10" s="17"/>
      <c r="AJ10" s="17">
        <v>0.14286928508837601</v>
      </c>
      <c r="AK10" s="17">
        <v>0.18890781938197901</v>
      </c>
      <c r="AL10" s="17">
        <v>0.15139133641224101</v>
      </c>
      <c r="AM10" s="17">
        <v>0.20272393112277301</v>
      </c>
      <c r="AN10" s="17">
        <v>0.123589439051175</v>
      </c>
      <c r="AO10" s="17"/>
      <c r="AP10" s="17">
        <v>0.16156774034218199</v>
      </c>
      <c r="AQ10" s="17">
        <v>0.18186232480081399</v>
      </c>
      <c r="AR10" s="17">
        <v>0.20330647561717199</v>
      </c>
      <c r="AS10" s="17"/>
      <c r="AT10" s="17">
        <v>0.126108696182793</v>
      </c>
      <c r="AU10" s="17">
        <v>0.20661236002927599</v>
      </c>
      <c r="AV10" s="17" t="s">
        <v>74</v>
      </c>
      <c r="AW10" s="17" t="s">
        <v>74</v>
      </c>
      <c r="AX10" s="17" t="s">
        <v>74</v>
      </c>
      <c r="AY10" s="17" t="s">
        <v>74</v>
      </c>
    </row>
    <row r="11" spans="2:51" x14ac:dyDescent="0.35">
      <c r="B11" s="18" t="s">
        <v>229</v>
      </c>
      <c r="C11" s="17">
        <v>0.24529313507337699</v>
      </c>
      <c r="D11" s="17">
        <v>0.26214770137061399</v>
      </c>
      <c r="E11" s="17">
        <v>0.227589367784018</v>
      </c>
      <c r="F11" s="17"/>
      <c r="G11" s="17">
        <v>0.20731568814586601</v>
      </c>
      <c r="H11" s="17">
        <v>0.24716251969181799</v>
      </c>
      <c r="I11" s="17">
        <v>0.324460577961665</v>
      </c>
      <c r="J11" s="17">
        <v>0.26031579013763301</v>
      </c>
      <c r="K11" s="17">
        <v>0.25588998007222902</v>
      </c>
      <c r="L11" s="17">
        <v>0.19702485107246701</v>
      </c>
      <c r="M11" s="17"/>
      <c r="N11" s="17">
        <v>0.228573359784559</v>
      </c>
      <c r="O11" s="17">
        <v>0.26014758470153898</v>
      </c>
      <c r="P11" s="17">
        <v>0.26282356392735301</v>
      </c>
      <c r="Q11" s="17">
        <v>0.23181358363959501</v>
      </c>
      <c r="R11" s="17"/>
      <c r="S11" s="17">
        <v>0.26134311034442198</v>
      </c>
      <c r="T11" s="17">
        <v>0.26513155372373698</v>
      </c>
      <c r="U11" s="17">
        <v>0.22419883496710899</v>
      </c>
      <c r="V11" s="17">
        <v>0.24075605520077001</v>
      </c>
      <c r="W11" s="17">
        <v>0.238554340614582</v>
      </c>
      <c r="X11" s="17">
        <v>0.27007153555088198</v>
      </c>
      <c r="Y11" s="17">
        <v>0.21799347921592499</v>
      </c>
      <c r="Z11" s="17">
        <v>0.27866388182071999</v>
      </c>
      <c r="AA11" s="17">
        <v>0.25169166372385898</v>
      </c>
      <c r="AB11" s="17">
        <v>0.21381809913050001</v>
      </c>
      <c r="AC11" s="17">
        <v>0.26347170503635697</v>
      </c>
      <c r="AD11" s="17">
        <v>0.22073000174748</v>
      </c>
      <c r="AE11" s="17"/>
      <c r="AF11" s="17">
        <v>0.22958839095841099</v>
      </c>
      <c r="AG11" s="17">
        <v>0.24704578810239</v>
      </c>
      <c r="AH11" s="17">
        <v>0.32656471995491299</v>
      </c>
      <c r="AI11" s="17"/>
      <c r="AJ11" s="17">
        <v>0.23137395284220699</v>
      </c>
      <c r="AK11" s="17">
        <v>0.25412695025832699</v>
      </c>
      <c r="AL11" s="17">
        <v>0.14977223672102299</v>
      </c>
      <c r="AM11" s="17">
        <v>0.34171129216641399</v>
      </c>
      <c r="AN11" s="17">
        <v>0.36086197635787398</v>
      </c>
      <c r="AO11" s="17"/>
      <c r="AP11" s="17">
        <v>0.22338084815616999</v>
      </c>
      <c r="AQ11" s="17">
        <v>0.247103262930462</v>
      </c>
      <c r="AR11" s="17">
        <v>0.192918676350541</v>
      </c>
      <c r="AS11" s="17"/>
      <c r="AT11" s="17">
        <v>0.22832372831195799</v>
      </c>
      <c r="AU11" s="17">
        <v>0.27106783494985798</v>
      </c>
      <c r="AV11" s="17" t="s">
        <v>74</v>
      </c>
      <c r="AW11" s="17" t="s">
        <v>74</v>
      </c>
      <c r="AX11" s="17" t="s">
        <v>74</v>
      </c>
      <c r="AY11" s="17" t="s">
        <v>74</v>
      </c>
    </row>
    <row r="12" spans="2:51" x14ac:dyDescent="0.35">
      <c r="B12" s="18" t="s">
        <v>230</v>
      </c>
      <c r="C12" s="17">
        <v>0.27053135879508999</v>
      </c>
      <c r="D12" s="17">
        <v>0.25331450739162797</v>
      </c>
      <c r="E12" s="17">
        <v>0.28817894972427699</v>
      </c>
      <c r="F12" s="17"/>
      <c r="G12" s="17">
        <v>0.233492098218223</v>
      </c>
      <c r="H12" s="17">
        <v>0.247324190109529</v>
      </c>
      <c r="I12" s="17">
        <v>0.243364546884207</v>
      </c>
      <c r="J12" s="17">
        <v>0.25968870077036599</v>
      </c>
      <c r="K12" s="17">
        <v>0.31343086164706102</v>
      </c>
      <c r="L12" s="17">
        <v>0.28217405632377601</v>
      </c>
      <c r="M12" s="17"/>
      <c r="N12" s="17">
        <v>0.26987636898424</v>
      </c>
      <c r="O12" s="17">
        <v>0.28014711274021098</v>
      </c>
      <c r="P12" s="17">
        <v>0.2650342678125</v>
      </c>
      <c r="Q12" s="17">
        <v>0.264295900140045</v>
      </c>
      <c r="R12" s="17"/>
      <c r="S12" s="17">
        <v>0.19688899066808899</v>
      </c>
      <c r="T12" s="17">
        <v>0.25702736123599701</v>
      </c>
      <c r="U12" s="17">
        <v>0.25855175982753398</v>
      </c>
      <c r="V12" s="17">
        <v>0.28255521231714098</v>
      </c>
      <c r="W12" s="17">
        <v>0.26703730625249</v>
      </c>
      <c r="X12" s="17">
        <v>0.30282740730708502</v>
      </c>
      <c r="Y12" s="17">
        <v>0.295622134554479</v>
      </c>
      <c r="Z12" s="17">
        <v>0.33449553829372902</v>
      </c>
      <c r="AA12" s="17">
        <v>0.26647665676822502</v>
      </c>
      <c r="AB12" s="17">
        <v>0.31437056007437703</v>
      </c>
      <c r="AC12" s="17">
        <v>0.24532874246679701</v>
      </c>
      <c r="AD12" s="17">
        <v>0.24487046020179001</v>
      </c>
      <c r="AE12" s="17"/>
      <c r="AF12" s="17">
        <v>0.25264920664242202</v>
      </c>
      <c r="AG12" s="17">
        <v>0.28789940524907598</v>
      </c>
      <c r="AH12" s="17">
        <v>0.25847846465865698</v>
      </c>
      <c r="AI12" s="17"/>
      <c r="AJ12" s="17">
        <v>0.27187435954077299</v>
      </c>
      <c r="AK12" s="17">
        <v>0.268711363359525</v>
      </c>
      <c r="AL12" s="17">
        <v>0.33375187662221201</v>
      </c>
      <c r="AM12" s="17">
        <v>0.12652826988684701</v>
      </c>
      <c r="AN12" s="17">
        <v>0.21287197168072999</v>
      </c>
      <c r="AO12" s="17"/>
      <c r="AP12" s="17">
        <v>0.25366047225976701</v>
      </c>
      <c r="AQ12" s="17">
        <v>0.27193351123082199</v>
      </c>
      <c r="AR12" s="17">
        <v>0.33090667117092498</v>
      </c>
      <c r="AS12" s="17"/>
      <c r="AT12" s="17">
        <v>0.27622125143071402</v>
      </c>
      <c r="AU12" s="17">
        <v>0.26188902514875301</v>
      </c>
      <c r="AV12" s="17" t="s">
        <v>74</v>
      </c>
      <c r="AW12" s="17" t="s">
        <v>74</v>
      </c>
      <c r="AX12" s="17" t="s">
        <v>74</v>
      </c>
      <c r="AY12" s="17" t="s">
        <v>74</v>
      </c>
    </row>
    <row r="13" spans="2:51" x14ac:dyDescent="0.35">
      <c r="B13" s="18" t="s">
        <v>231</v>
      </c>
      <c r="C13" s="17">
        <v>0.24774267223773</v>
      </c>
      <c r="D13" s="17">
        <v>0.21865682028137101</v>
      </c>
      <c r="E13" s="17">
        <v>0.27890591616975002</v>
      </c>
      <c r="F13" s="17"/>
      <c r="G13" s="17">
        <v>0.132425432096902</v>
      </c>
      <c r="H13" s="17">
        <v>0.15405101973694399</v>
      </c>
      <c r="I13" s="17">
        <v>0.16287357889568199</v>
      </c>
      <c r="J13" s="17">
        <v>0.19122224790148101</v>
      </c>
      <c r="K13" s="17">
        <v>0.25512686829550102</v>
      </c>
      <c r="L13" s="17">
        <v>0.383574886190238</v>
      </c>
      <c r="M13" s="17"/>
      <c r="N13" s="17">
        <v>0.24924167847279999</v>
      </c>
      <c r="O13" s="17">
        <v>0.21066386432416101</v>
      </c>
      <c r="P13" s="17">
        <v>0.25843219365574899</v>
      </c>
      <c r="Q13" s="17">
        <v>0.283648678844862</v>
      </c>
      <c r="R13" s="17"/>
      <c r="S13" s="17">
        <v>0.21161767457498501</v>
      </c>
      <c r="T13" s="17">
        <v>0.26408114722694798</v>
      </c>
      <c r="U13" s="17">
        <v>0.26226525067895401</v>
      </c>
      <c r="V13" s="17">
        <v>0.25363075682068897</v>
      </c>
      <c r="W13" s="17">
        <v>0.24280328037469501</v>
      </c>
      <c r="X13" s="17">
        <v>0.21795930028572499</v>
      </c>
      <c r="Y13" s="17">
        <v>0.30099238638169601</v>
      </c>
      <c r="Z13" s="17">
        <v>0.21176778089068099</v>
      </c>
      <c r="AA13" s="17">
        <v>0.27044804144304502</v>
      </c>
      <c r="AB13" s="17">
        <v>0.225712644401453</v>
      </c>
      <c r="AC13" s="17">
        <v>0.22254642720595499</v>
      </c>
      <c r="AD13" s="17">
        <v>0.26730224447001999</v>
      </c>
      <c r="AE13" s="17"/>
      <c r="AF13" s="17">
        <v>0.29335289947229098</v>
      </c>
      <c r="AG13" s="17">
        <v>0.22758290059137201</v>
      </c>
      <c r="AH13" s="17">
        <v>0.17699556225254001</v>
      </c>
      <c r="AI13" s="17"/>
      <c r="AJ13" s="17">
        <v>0.28200956740965299</v>
      </c>
      <c r="AK13" s="17">
        <v>0.20914750694667</v>
      </c>
      <c r="AL13" s="17">
        <v>0.27597154301425397</v>
      </c>
      <c r="AM13" s="17">
        <v>0.26687315395128802</v>
      </c>
      <c r="AN13" s="17">
        <v>0.19466382969259999</v>
      </c>
      <c r="AO13" s="17"/>
      <c r="AP13" s="17">
        <v>0.28495893685778301</v>
      </c>
      <c r="AQ13" s="17">
        <v>0.21909031345489199</v>
      </c>
      <c r="AR13" s="17">
        <v>0.18255112743412799</v>
      </c>
      <c r="AS13" s="17"/>
      <c r="AT13" s="17">
        <v>0.29803817441365299</v>
      </c>
      <c r="AU13" s="17">
        <v>0.171349225374957</v>
      </c>
      <c r="AV13" s="17" t="s">
        <v>74</v>
      </c>
      <c r="AW13" s="17" t="s">
        <v>74</v>
      </c>
      <c r="AX13" s="17" t="s">
        <v>74</v>
      </c>
      <c r="AY13" s="17" t="s">
        <v>74</v>
      </c>
    </row>
    <row r="14" spans="2:51" x14ac:dyDescent="0.35">
      <c r="B14" s="18" t="s">
        <v>72</v>
      </c>
      <c r="C14" s="17">
        <v>3.46051101316244E-2</v>
      </c>
      <c r="D14" s="17">
        <v>2.6699680013361499E-2</v>
      </c>
      <c r="E14" s="17">
        <v>4.30453208041243E-2</v>
      </c>
      <c r="F14" s="17"/>
      <c r="G14" s="17">
        <v>1.2277485992130001E-2</v>
      </c>
      <c r="H14" s="17">
        <v>4.2507284977101198E-2</v>
      </c>
      <c r="I14" s="17">
        <v>2.19528871548113E-2</v>
      </c>
      <c r="J14" s="17">
        <v>5.2689324100447403E-2</v>
      </c>
      <c r="K14" s="17">
        <v>4.1745166472884697E-2</v>
      </c>
      <c r="L14" s="17">
        <v>2.7644793571796802E-2</v>
      </c>
      <c r="M14" s="17"/>
      <c r="N14" s="17">
        <v>2.8416524084318402E-2</v>
      </c>
      <c r="O14" s="17">
        <v>3.6345609735186898E-2</v>
      </c>
      <c r="P14" s="17">
        <v>3.9206419417192898E-2</v>
      </c>
      <c r="Q14" s="17">
        <v>3.7611641863340303E-2</v>
      </c>
      <c r="R14" s="17"/>
      <c r="S14" s="17">
        <v>4.2834194987079501E-2</v>
      </c>
      <c r="T14" s="17">
        <v>3.96966964689833E-2</v>
      </c>
      <c r="U14" s="17">
        <v>5.6445416748723699E-2</v>
      </c>
      <c r="V14" s="17">
        <v>3.8903879763407999E-2</v>
      </c>
      <c r="W14" s="17">
        <v>2.7315790384198901E-2</v>
      </c>
      <c r="X14" s="17">
        <v>1.9827631543270201E-2</v>
      </c>
      <c r="Y14" s="17">
        <v>4.0538994096003797E-2</v>
      </c>
      <c r="Z14" s="17">
        <v>2.7652027208306101E-2</v>
      </c>
      <c r="AA14" s="17">
        <v>3.4171194358069999E-2</v>
      </c>
      <c r="AB14" s="17">
        <v>2.2242831302426699E-2</v>
      </c>
      <c r="AC14" s="17">
        <v>2.3994463039384299E-2</v>
      </c>
      <c r="AD14" s="17">
        <v>2.1554690821957701E-2</v>
      </c>
      <c r="AE14" s="17"/>
      <c r="AF14" s="17">
        <v>2.9560718994060799E-2</v>
      </c>
      <c r="AG14" s="17">
        <v>3.2696100501651101E-2</v>
      </c>
      <c r="AH14" s="17">
        <v>6.9378625284929898E-2</v>
      </c>
      <c r="AI14" s="17"/>
      <c r="AJ14" s="17">
        <v>3.3505935940512002E-2</v>
      </c>
      <c r="AK14" s="17">
        <v>3.3348170724185597E-2</v>
      </c>
      <c r="AL14" s="17">
        <v>3.5137185384435901E-2</v>
      </c>
      <c r="AM14" s="17">
        <v>0</v>
      </c>
      <c r="AN14" s="17">
        <v>6.1148469048315598E-2</v>
      </c>
      <c r="AO14" s="17"/>
      <c r="AP14" s="17">
        <v>2.67313953948989E-2</v>
      </c>
      <c r="AQ14" s="17">
        <v>3.15017594699213E-2</v>
      </c>
      <c r="AR14" s="17">
        <v>3.56881573480788E-2</v>
      </c>
      <c r="AS14" s="17"/>
      <c r="AT14" s="17">
        <v>2.95231010627688E-2</v>
      </c>
      <c r="AU14" s="17">
        <v>4.2324134158858398E-2</v>
      </c>
      <c r="AV14" s="17" t="s">
        <v>74</v>
      </c>
      <c r="AW14" s="17" t="s">
        <v>74</v>
      </c>
      <c r="AX14" s="17" t="s">
        <v>74</v>
      </c>
      <c r="AY14" s="17" t="s">
        <v>74</v>
      </c>
    </row>
    <row r="15" spans="2:51" x14ac:dyDescent="0.35">
      <c r="B15" s="31" t="s">
        <v>232</v>
      </c>
      <c r="C15" s="20">
        <v>0.201827723762178</v>
      </c>
      <c r="D15" s="20">
        <v>0.23918129094302501</v>
      </c>
      <c r="E15" s="20">
        <v>0.16228044551783</v>
      </c>
      <c r="F15" s="20"/>
      <c r="G15" s="20">
        <v>0.41448929554688002</v>
      </c>
      <c r="H15" s="20">
        <v>0.30895498548460698</v>
      </c>
      <c r="I15" s="20">
        <v>0.24734840910363501</v>
      </c>
      <c r="J15" s="20">
        <v>0.236083937090072</v>
      </c>
      <c r="K15" s="20">
        <v>0.13380712351232499</v>
      </c>
      <c r="L15" s="20">
        <v>0.109581412841723</v>
      </c>
      <c r="M15" s="20"/>
      <c r="N15" s="20">
        <v>0.22389206867408301</v>
      </c>
      <c r="O15" s="20">
        <v>0.21269582849890301</v>
      </c>
      <c r="P15" s="20">
        <v>0.17450355518720501</v>
      </c>
      <c r="Q15" s="20">
        <v>0.18263019551215801</v>
      </c>
      <c r="R15" s="20"/>
      <c r="S15" s="20">
        <v>0.287316029425424</v>
      </c>
      <c r="T15" s="20">
        <v>0.17406324134433501</v>
      </c>
      <c r="U15" s="20">
        <v>0.198538737777679</v>
      </c>
      <c r="V15" s="20">
        <v>0.184154095897992</v>
      </c>
      <c r="W15" s="20">
        <v>0.224289282374034</v>
      </c>
      <c r="X15" s="20">
        <v>0.18931412531303801</v>
      </c>
      <c r="Y15" s="20">
        <v>0.144853005751897</v>
      </c>
      <c r="Z15" s="20">
        <v>0.14742077178656399</v>
      </c>
      <c r="AA15" s="20">
        <v>0.177212443706801</v>
      </c>
      <c r="AB15" s="20">
        <v>0.223855865091244</v>
      </c>
      <c r="AC15" s="20">
        <v>0.24465866225150601</v>
      </c>
      <c r="AD15" s="20">
        <v>0.245542602758752</v>
      </c>
      <c r="AE15" s="20"/>
      <c r="AF15" s="20">
        <v>0.19484878393281499</v>
      </c>
      <c r="AG15" s="20">
        <v>0.204775805555511</v>
      </c>
      <c r="AH15" s="20">
        <v>0.16858262784896</v>
      </c>
      <c r="AI15" s="20"/>
      <c r="AJ15" s="20">
        <v>0.181236184266855</v>
      </c>
      <c r="AK15" s="20">
        <v>0.23466600871129301</v>
      </c>
      <c r="AL15" s="20">
        <v>0.205367158258075</v>
      </c>
      <c r="AM15" s="20">
        <v>0.26488728399545097</v>
      </c>
      <c r="AN15" s="20">
        <v>0.17045375322048001</v>
      </c>
      <c r="AO15" s="20"/>
      <c r="AP15" s="20">
        <v>0.211268347331382</v>
      </c>
      <c r="AQ15" s="20">
        <v>0.230371152913903</v>
      </c>
      <c r="AR15" s="20">
        <v>0.25793536769632702</v>
      </c>
      <c r="AS15" s="20"/>
      <c r="AT15" s="20">
        <v>0.16789374478090699</v>
      </c>
      <c r="AU15" s="20">
        <v>0.25336978036757402</v>
      </c>
      <c r="AV15" s="20" t="s">
        <v>74</v>
      </c>
      <c r="AW15" s="20" t="s">
        <v>74</v>
      </c>
      <c r="AX15" s="20" t="s">
        <v>74</v>
      </c>
      <c r="AY15" s="20" t="s">
        <v>74</v>
      </c>
    </row>
    <row r="16" spans="2:51" x14ac:dyDescent="0.35">
      <c r="B16" s="18" t="s">
        <v>233</v>
      </c>
      <c r="C16" s="20">
        <v>0.51827403103281999</v>
      </c>
      <c r="D16" s="20">
        <v>0.47197132767299899</v>
      </c>
      <c r="E16" s="20">
        <v>0.56708486589402696</v>
      </c>
      <c r="F16" s="20"/>
      <c r="G16" s="20">
        <v>0.36591753031512397</v>
      </c>
      <c r="H16" s="20">
        <v>0.40137520984647401</v>
      </c>
      <c r="I16" s="20">
        <v>0.40623812577988899</v>
      </c>
      <c r="J16" s="20">
        <v>0.450910948671847</v>
      </c>
      <c r="K16" s="20">
        <v>0.56855772994256204</v>
      </c>
      <c r="L16" s="20">
        <v>0.66574894251401395</v>
      </c>
      <c r="M16" s="20"/>
      <c r="N16" s="20">
        <v>0.51911804745704004</v>
      </c>
      <c r="O16" s="20">
        <v>0.49081097706437099</v>
      </c>
      <c r="P16" s="20">
        <v>0.52346646146824904</v>
      </c>
      <c r="Q16" s="20">
        <v>0.547944578984907</v>
      </c>
      <c r="R16" s="20"/>
      <c r="S16" s="20">
        <v>0.408506665243074</v>
      </c>
      <c r="T16" s="20">
        <v>0.52110850846294499</v>
      </c>
      <c r="U16" s="20">
        <v>0.52081701050648799</v>
      </c>
      <c r="V16" s="20">
        <v>0.53618596913783001</v>
      </c>
      <c r="W16" s="20">
        <v>0.50984058662718501</v>
      </c>
      <c r="X16" s="20">
        <v>0.52078670759280998</v>
      </c>
      <c r="Y16" s="20">
        <v>0.59661452093617395</v>
      </c>
      <c r="Z16" s="20">
        <v>0.54626331918440996</v>
      </c>
      <c r="AA16" s="20">
        <v>0.53692469821126998</v>
      </c>
      <c r="AB16" s="20">
        <v>0.54008320447583003</v>
      </c>
      <c r="AC16" s="20">
        <v>0.467875169672753</v>
      </c>
      <c r="AD16" s="20">
        <v>0.51217270467181097</v>
      </c>
      <c r="AE16" s="20"/>
      <c r="AF16" s="20">
        <v>0.546002106114713</v>
      </c>
      <c r="AG16" s="20">
        <v>0.51548230584044796</v>
      </c>
      <c r="AH16" s="20">
        <v>0.43547402691119702</v>
      </c>
      <c r="AI16" s="20"/>
      <c r="AJ16" s="20">
        <v>0.55388392695042599</v>
      </c>
      <c r="AK16" s="20">
        <v>0.477858870306195</v>
      </c>
      <c r="AL16" s="20">
        <v>0.60972341963646604</v>
      </c>
      <c r="AM16" s="20">
        <v>0.39340142383813498</v>
      </c>
      <c r="AN16" s="20">
        <v>0.40753580137333001</v>
      </c>
      <c r="AO16" s="20"/>
      <c r="AP16" s="20">
        <v>0.53861940911754902</v>
      </c>
      <c r="AQ16" s="20">
        <v>0.49102382468571398</v>
      </c>
      <c r="AR16" s="20">
        <v>0.51345779860505303</v>
      </c>
      <c r="AS16" s="20"/>
      <c r="AT16" s="20">
        <v>0.57425942584436596</v>
      </c>
      <c r="AU16" s="20">
        <v>0.43323825052371001</v>
      </c>
      <c r="AV16" s="20" t="s">
        <v>74</v>
      </c>
      <c r="AW16" s="20" t="s">
        <v>74</v>
      </c>
      <c r="AX16" s="20" t="s">
        <v>74</v>
      </c>
      <c r="AY16" s="20" t="s">
        <v>74</v>
      </c>
    </row>
    <row r="17" spans="2:51" x14ac:dyDescent="0.35">
      <c r="B17" s="18" t="s">
        <v>86</v>
      </c>
      <c r="C17" s="21">
        <v>-0.31644630727064199</v>
      </c>
      <c r="D17" s="21">
        <v>-0.232790036729974</v>
      </c>
      <c r="E17" s="21">
        <v>-0.40480442037619602</v>
      </c>
      <c r="F17" s="21"/>
      <c r="G17" s="21">
        <v>4.8571765231755701E-2</v>
      </c>
      <c r="H17" s="21">
        <v>-9.2420224361866907E-2</v>
      </c>
      <c r="I17" s="21">
        <v>-0.15888971667625401</v>
      </c>
      <c r="J17" s="21">
        <v>-0.214827011581775</v>
      </c>
      <c r="K17" s="21">
        <v>-0.434750606430237</v>
      </c>
      <c r="L17" s="21">
        <v>-0.55616752967229099</v>
      </c>
      <c r="M17" s="21"/>
      <c r="N17" s="21">
        <v>-0.29522597878295698</v>
      </c>
      <c r="O17" s="21">
        <v>-0.27811514856546798</v>
      </c>
      <c r="P17" s="21">
        <v>-0.34896290628104498</v>
      </c>
      <c r="Q17" s="21">
        <v>-0.36531438347274903</v>
      </c>
      <c r="R17" s="21"/>
      <c r="S17" s="21">
        <v>-0.12119063581764999</v>
      </c>
      <c r="T17" s="21">
        <v>-0.34704526711861</v>
      </c>
      <c r="U17" s="21">
        <v>-0.32227827272880999</v>
      </c>
      <c r="V17" s="21">
        <v>-0.35203187323983798</v>
      </c>
      <c r="W17" s="21">
        <v>-0.28555130425315001</v>
      </c>
      <c r="X17" s="21">
        <v>-0.331472582279772</v>
      </c>
      <c r="Y17" s="21">
        <v>-0.45176151518427698</v>
      </c>
      <c r="Z17" s="21">
        <v>-0.39884254739784603</v>
      </c>
      <c r="AA17" s="21">
        <v>-0.35971225450446798</v>
      </c>
      <c r="AB17" s="21">
        <v>-0.31622733938458603</v>
      </c>
      <c r="AC17" s="21">
        <v>-0.22321650742124699</v>
      </c>
      <c r="AD17" s="21">
        <v>-0.26663010191305903</v>
      </c>
      <c r="AE17" s="21"/>
      <c r="AF17" s="21">
        <v>-0.35115332218189699</v>
      </c>
      <c r="AG17" s="21">
        <v>-0.31070650028493701</v>
      </c>
      <c r="AH17" s="21">
        <v>-0.26689139906223702</v>
      </c>
      <c r="AI17" s="21"/>
      <c r="AJ17" s="21">
        <v>-0.37264774268356998</v>
      </c>
      <c r="AK17" s="21">
        <v>-0.243192861594901</v>
      </c>
      <c r="AL17" s="21">
        <v>-0.40435626137838998</v>
      </c>
      <c r="AM17" s="21">
        <v>-0.12851413984268301</v>
      </c>
      <c r="AN17" s="21">
        <v>-0.237082048152851</v>
      </c>
      <c r="AO17" s="21"/>
      <c r="AP17" s="21">
        <v>-0.32735106178616802</v>
      </c>
      <c r="AQ17" s="21">
        <v>-0.26065267177181101</v>
      </c>
      <c r="AR17" s="21">
        <v>-0.25552243090872501</v>
      </c>
      <c r="AS17" s="21"/>
      <c r="AT17" s="21">
        <v>-0.40636568106345899</v>
      </c>
      <c r="AU17" s="21">
        <v>-0.179868470156136</v>
      </c>
      <c r="AV17" s="21" t="s">
        <v>74</v>
      </c>
      <c r="AW17" s="21" t="s">
        <v>74</v>
      </c>
      <c r="AX17" s="21" t="s">
        <v>74</v>
      </c>
      <c r="AY17" s="21" t="s">
        <v>74</v>
      </c>
    </row>
    <row r="18" spans="2:51" x14ac:dyDescent="0.35">
      <c r="B18" s="27" t="s">
        <v>834</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FF00-000000000000}">
  <dimension ref="B2:AY22"/>
  <sheetViews>
    <sheetView showGridLines="0" topLeftCell="A7"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2388</v>
      </c>
      <c r="D7" s="10">
        <v>1202</v>
      </c>
      <c r="E7" s="10">
        <v>1185</v>
      </c>
      <c r="F7" s="10"/>
      <c r="G7" s="10">
        <v>155</v>
      </c>
      <c r="H7" s="10">
        <v>226</v>
      </c>
      <c r="I7" s="10">
        <v>350</v>
      </c>
      <c r="J7" s="10">
        <v>451</v>
      </c>
      <c r="K7" s="10">
        <v>463</v>
      </c>
      <c r="L7" s="10">
        <v>743</v>
      </c>
      <c r="M7" s="10"/>
      <c r="N7" s="10">
        <v>707</v>
      </c>
      <c r="O7" s="10">
        <v>643</v>
      </c>
      <c r="P7" s="10">
        <v>545</v>
      </c>
      <c r="Q7" s="10">
        <v>487</v>
      </c>
      <c r="R7" s="10"/>
      <c r="S7" s="10">
        <v>250</v>
      </c>
      <c r="T7" s="10">
        <v>316</v>
      </c>
      <c r="U7" s="10">
        <v>209</v>
      </c>
      <c r="V7" s="10">
        <v>252</v>
      </c>
      <c r="W7" s="10">
        <v>184</v>
      </c>
      <c r="X7" s="10">
        <v>197</v>
      </c>
      <c r="Y7" s="10">
        <v>229</v>
      </c>
      <c r="Z7" s="10">
        <v>108</v>
      </c>
      <c r="AA7" s="10">
        <v>255</v>
      </c>
      <c r="AB7" s="10">
        <v>209</v>
      </c>
      <c r="AC7" s="10">
        <v>115</v>
      </c>
      <c r="AD7" s="10">
        <v>64</v>
      </c>
      <c r="AE7" s="10"/>
      <c r="AF7" s="10">
        <v>1059</v>
      </c>
      <c r="AG7" s="10">
        <v>1024</v>
      </c>
      <c r="AH7" s="10">
        <v>201</v>
      </c>
      <c r="AI7" s="10"/>
      <c r="AJ7" s="10">
        <v>1047</v>
      </c>
      <c r="AK7" s="10">
        <v>604</v>
      </c>
      <c r="AL7" s="10">
        <v>195</v>
      </c>
      <c r="AM7" s="10">
        <v>30</v>
      </c>
      <c r="AN7" s="10">
        <v>203</v>
      </c>
      <c r="AO7" s="10"/>
      <c r="AP7" s="10">
        <v>580</v>
      </c>
      <c r="AQ7" s="10">
        <v>756</v>
      </c>
      <c r="AR7" s="10">
        <v>169</v>
      </c>
      <c r="AS7" s="10"/>
      <c r="AT7" s="10">
        <v>1475</v>
      </c>
      <c r="AU7" s="10">
        <v>913</v>
      </c>
      <c r="AV7" s="10" t="s">
        <v>73</v>
      </c>
      <c r="AW7" s="10" t="s">
        <v>73</v>
      </c>
      <c r="AX7" s="10" t="s">
        <v>73</v>
      </c>
      <c r="AY7" s="10" t="s">
        <v>73</v>
      </c>
    </row>
    <row r="8" spans="2:51" ht="30" customHeight="1" x14ac:dyDescent="0.35">
      <c r="B8" s="11" t="s">
        <v>19</v>
      </c>
      <c r="C8" s="11">
        <v>2366</v>
      </c>
      <c r="D8" s="11">
        <v>1219</v>
      </c>
      <c r="E8" s="11">
        <v>1146</v>
      </c>
      <c r="F8" s="11"/>
      <c r="G8" s="11">
        <v>159</v>
      </c>
      <c r="H8" s="11">
        <v>278</v>
      </c>
      <c r="I8" s="11">
        <v>361</v>
      </c>
      <c r="J8" s="11">
        <v>429</v>
      </c>
      <c r="K8" s="11">
        <v>433</v>
      </c>
      <c r="L8" s="11">
        <v>707</v>
      </c>
      <c r="M8" s="11"/>
      <c r="N8" s="11">
        <v>756</v>
      </c>
      <c r="O8" s="11">
        <v>618</v>
      </c>
      <c r="P8" s="11">
        <v>523</v>
      </c>
      <c r="Q8" s="11">
        <v>464</v>
      </c>
      <c r="R8" s="11"/>
      <c r="S8" s="11">
        <v>251</v>
      </c>
      <c r="T8" s="11">
        <v>302</v>
      </c>
      <c r="U8" s="11">
        <v>205</v>
      </c>
      <c r="V8" s="11">
        <v>233</v>
      </c>
      <c r="W8" s="11">
        <v>176</v>
      </c>
      <c r="X8" s="11">
        <v>200</v>
      </c>
      <c r="Y8" s="11">
        <v>216</v>
      </c>
      <c r="Z8" s="11">
        <v>101</v>
      </c>
      <c r="AA8" s="11">
        <v>241</v>
      </c>
      <c r="AB8" s="11">
        <v>241</v>
      </c>
      <c r="AC8" s="11">
        <v>120</v>
      </c>
      <c r="AD8" s="11">
        <v>81</v>
      </c>
      <c r="AE8" s="11"/>
      <c r="AF8" s="11">
        <v>1018</v>
      </c>
      <c r="AG8" s="11">
        <v>1041</v>
      </c>
      <c r="AH8" s="11">
        <v>201</v>
      </c>
      <c r="AI8" s="11"/>
      <c r="AJ8" s="11">
        <v>1012</v>
      </c>
      <c r="AK8" s="11">
        <v>608</v>
      </c>
      <c r="AL8" s="11">
        <v>194</v>
      </c>
      <c r="AM8" s="11">
        <v>28</v>
      </c>
      <c r="AN8" s="11">
        <v>199</v>
      </c>
      <c r="AO8" s="11"/>
      <c r="AP8" s="11">
        <v>567</v>
      </c>
      <c r="AQ8" s="11">
        <v>758</v>
      </c>
      <c r="AR8" s="11">
        <v>166</v>
      </c>
      <c r="AS8" s="11"/>
      <c r="AT8" s="11">
        <v>1427</v>
      </c>
      <c r="AU8" s="11">
        <v>939</v>
      </c>
      <c r="AV8" s="11" t="s">
        <v>73</v>
      </c>
      <c r="AW8" s="11" t="s">
        <v>73</v>
      </c>
      <c r="AX8" s="11" t="s">
        <v>73</v>
      </c>
      <c r="AY8" s="11" t="s">
        <v>73</v>
      </c>
    </row>
    <row r="9" spans="2:51" x14ac:dyDescent="0.35">
      <c r="B9" s="18" t="s">
        <v>227</v>
      </c>
      <c r="C9" s="17">
        <v>5.3194646982822898E-2</v>
      </c>
      <c r="D9" s="17">
        <v>6.7153851423208996E-2</v>
      </c>
      <c r="E9" s="17">
        <v>3.8395371287084701E-2</v>
      </c>
      <c r="F9" s="17"/>
      <c r="G9" s="17">
        <v>0.14170950395758999</v>
      </c>
      <c r="H9" s="17">
        <v>9.3589559182406495E-2</v>
      </c>
      <c r="I9" s="17">
        <v>7.2252148503953798E-2</v>
      </c>
      <c r="J9" s="17">
        <v>5.37339054438008E-2</v>
      </c>
      <c r="K9" s="17">
        <v>2.9067479660849799E-2</v>
      </c>
      <c r="L9" s="17">
        <v>2.2151734270975401E-2</v>
      </c>
      <c r="M9" s="17"/>
      <c r="N9" s="17">
        <v>6.3044292906419594E-2</v>
      </c>
      <c r="O9" s="17">
        <v>6.2398075292582601E-2</v>
      </c>
      <c r="P9" s="17">
        <v>4.0878652863222197E-2</v>
      </c>
      <c r="Q9" s="17">
        <v>3.94487780270774E-2</v>
      </c>
      <c r="R9" s="17"/>
      <c r="S9" s="17">
        <v>8.2944279071274593E-2</v>
      </c>
      <c r="T9" s="17">
        <v>4.3456684919886003E-2</v>
      </c>
      <c r="U9" s="17">
        <v>5.1997930233560703E-2</v>
      </c>
      <c r="V9" s="17">
        <v>5.2684506266128098E-2</v>
      </c>
      <c r="W9" s="17">
        <v>4.2476890744685997E-2</v>
      </c>
      <c r="X9" s="17">
        <v>5.0543709292857501E-2</v>
      </c>
      <c r="Y9" s="17">
        <v>3.3375225259106203E-2</v>
      </c>
      <c r="Z9" s="17">
        <v>4.1294280766477599E-2</v>
      </c>
      <c r="AA9" s="17">
        <v>4.0818468650009897E-2</v>
      </c>
      <c r="AB9" s="17">
        <v>5.6495237998741302E-2</v>
      </c>
      <c r="AC9" s="17">
        <v>7.6000516029042398E-2</v>
      </c>
      <c r="AD9" s="17">
        <v>9.24332303513795E-2</v>
      </c>
      <c r="AE9" s="17"/>
      <c r="AF9" s="17">
        <v>4.6920352289654202E-2</v>
      </c>
      <c r="AG9" s="17">
        <v>5.3131936975335699E-2</v>
      </c>
      <c r="AH9" s="17">
        <v>5.6068547572283502E-2</v>
      </c>
      <c r="AI9" s="17"/>
      <c r="AJ9" s="17">
        <v>4.0410734171482499E-2</v>
      </c>
      <c r="AK9" s="17">
        <v>5.5453920554705001E-2</v>
      </c>
      <c r="AL9" s="17">
        <v>9.0002680820265801E-2</v>
      </c>
      <c r="AM9" s="17">
        <v>6.2163352872678102E-2</v>
      </c>
      <c r="AN9" s="17">
        <v>4.2557629388952897E-2</v>
      </c>
      <c r="AO9" s="17"/>
      <c r="AP9" s="17">
        <v>4.9739595998135301E-2</v>
      </c>
      <c r="AQ9" s="17">
        <v>4.99152978367495E-2</v>
      </c>
      <c r="AR9" s="17">
        <v>7.1818264962672101E-2</v>
      </c>
      <c r="AS9" s="17"/>
      <c r="AT9" s="17">
        <v>4.8317988194527997E-2</v>
      </c>
      <c r="AU9" s="17">
        <v>6.0601766066918999E-2</v>
      </c>
      <c r="AV9" s="17" t="s">
        <v>74</v>
      </c>
      <c r="AW9" s="17" t="s">
        <v>74</v>
      </c>
      <c r="AX9" s="17" t="s">
        <v>74</v>
      </c>
      <c r="AY9" s="17" t="s">
        <v>74</v>
      </c>
    </row>
    <row r="10" spans="2:51" x14ac:dyDescent="0.35">
      <c r="B10" s="18" t="s">
        <v>228</v>
      </c>
      <c r="C10" s="17">
        <v>0.18208326935469801</v>
      </c>
      <c r="D10" s="17">
        <v>0.208924780198812</v>
      </c>
      <c r="E10" s="17">
        <v>0.15369919230242299</v>
      </c>
      <c r="F10" s="17"/>
      <c r="G10" s="17">
        <v>0.31755691243567402</v>
      </c>
      <c r="H10" s="17">
        <v>0.27861681111030201</v>
      </c>
      <c r="I10" s="17">
        <v>0.25760557946748103</v>
      </c>
      <c r="J10" s="17">
        <v>0.21637225427384801</v>
      </c>
      <c r="K10" s="17">
        <v>0.119635050985767</v>
      </c>
      <c r="L10" s="17">
        <v>9.2567859067439806E-2</v>
      </c>
      <c r="M10" s="17"/>
      <c r="N10" s="17">
        <v>0.20971710915853201</v>
      </c>
      <c r="O10" s="17">
        <v>0.19325759459800201</v>
      </c>
      <c r="P10" s="17">
        <v>0.15072939424190401</v>
      </c>
      <c r="Q10" s="17">
        <v>0.155850774909947</v>
      </c>
      <c r="R10" s="17"/>
      <c r="S10" s="17">
        <v>0.22597116995458399</v>
      </c>
      <c r="T10" s="17">
        <v>0.15776307851648999</v>
      </c>
      <c r="U10" s="17">
        <v>0.17586095802438101</v>
      </c>
      <c r="V10" s="17">
        <v>0.13401633541903399</v>
      </c>
      <c r="W10" s="17">
        <v>0.21483979360043101</v>
      </c>
      <c r="X10" s="17">
        <v>0.17066412927525401</v>
      </c>
      <c r="Y10" s="17">
        <v>0.138846563475052</v>
      </c>
      <c r="Z10" s="17">
        <v>0.24320969885729099</v>
      </c>
      <c r="AA10" s="17">
        <v>0.184326413117233</v>
      </c>
      <c r="AB10" s="17">
        <v>0.212623013266729</v>
      </c>
      <c r="AC10" s="17">
        <v>0.212655045912435</v>
      </c>
      <c r="AD10" s="17">
        <v>0.144625929099372</v>
      </c>
      <c r="AE10" s="17"/>
      <c r="AF10" s="17">
        <v>0.17652514160435501</v>
      </c>
      <c r="AG10" s="17">
        <v>0.18310595632551199</v>
      </c>
      <c r="AH10" s="17">
        <v>0.172226411442297</v>
      </c>
      <c r="AI10" s="17"/>
      <c r="AJ10" s="17">
        <v>0.177959860913908</v>
      </c>
      <c r="AK10" s="17">
        <v>0.194754191379791</v>
      </c>
      <c r="AL10" s="17">
        <v>0.16820531879908901</v>
      </c>
      <c r="AM10" s="17">
        <v>0.13744913671269901</v>
      </c>
      <c r="AN10" s="17">
        <v>0.18832210633452601</v>
      </c>
      <c r="AO10" s="17"/>
      <c r="AP10" s="17">
        <v>0.199852410839367</v>
      </c>
      <c r="AQ10" s="17">
        <v>0.19557939764683999</v>
      </c>
      <c r="AR10" s="17">
        <v>0.17195350144966901</v>
      </c>
      <c r="AS10" s="17"/>
      <c r="AT10" s="17">
        <v>0.145393681005034</v>
      </c>
      <c r="AU10" s="17">
        <v>0.23781079958599499</v>
      </c>
      <c r="AV10" s="17" t="s">
        <v>74</v>
      </c>
      <c r="AW10" s="17" t="s">
        <v>74</v>
      </c>
      <c r="AX10" s="17" t="s">
        <v>74</v>
      </c>
      <c r="AY10" s="17" t="s">
        <v>74</v>
      </c>
    </row>
    <row r="11" spans="2:51" x14ac:dyDescent="0.35">
      <c r="B11" s="18" t="s">
        <v>229</v>
      </c>
      <c r="C11" s="17">
        <v>0.25546929040147198</v>
      </c>
      <c r="D11" s="17">
        <v>0.25982311384856899</v>
      </c>
      <c r="E11" s="17">
        <v>0.25107128641045101</v>
      </c>
      <c r="F11" s="17"/>
      <c r="G11" s="17">
        <v>0.201145391511345</v>
      </c>
      <c r="H11" s="17">
        <v>0.24901503134483999</v>
      </c>
      <c r="I11" s="17">
        <v>0.279248358786781</v>
      </c>
      <c r="J11" s="17">
        <v>0.281212301641312</v>
      </c>
      <c r="K11" s="17">
        <v>0.27537452793315798</v>
      </c>
      <c r="L11" s="17">
        <v>0.230251814902665</v>
      </c>
      <c r="M11" s="17"/>
      <c r="N11" s="17">
        <v>0.22133483644430199</v>
      </c>
      <c r="O11" s="17">
        <v>0.25631159416773303</v>
      </c>
      <c r="P11" s="17">
        <v>0.29817901622994403</v>
      </c>
      <c r="Q11" s="17">
        <v>0.26053101632618902</v>
      </c>
      <c r="R11" s="17"/>
      <c r="S11" s="17">
        <v>0.225672402193206</v>
      </c>
      <c r="T11" s="17">
        <v>0.31522000838383002</v>
      </c>
      <c r="U11" s="17">
        <v>0.24009242447743301</v>
      </c>
      <c r="V11" s="17">
        <v>0.29102627188362801</v>
      </c>
      <c r="W11" s="17">
        <v>0.255030608900849</v>
      </c>
      <c r="X11" s="17">
        <v>0.26909222166892</v>
      </c>
      <c r="Y11" s="17">
        <v>0.25713396303724501</v>
      </c>
      <c r="Z11" s="17">
        <v>0.248359174909036</v>
      </c>
      <c r="AA11" s="17">
        <v>0.24564782665572699</v>
      </c>
      <c r="AB11" s="17">
        <v>0.19461011957395999</v>
      </c>
      <c r="AC11" s="17">
        <v>0.21037633304551301</v>
      </c>
      <c r="AD11" s="17">
        <v>0.30998959563241901</v>
      </c>
      <c r="AE11" s="17"/>
      <c r="AF11" s="17">
        <v>0.25189042944206702</v>
      </c>
      <c r="AG11" s="17">
        <v>0.25545777231246902</v>
      </c>
      <c r="AH11" s="17">
        <v>0.29734205449222101</v>
      </c>
      <c r="AI11" s="17"/>
      <c r="AJ11" s="17">
        <v>0.252467521543491</v>
      </c>
      <c r="AK11" s="17">
        <v>0.261989344657098</v>
      </c>
      <c r="AL11" s="17">
        <v>0.164127413542348</v>
      </c>
      <c r="AM11" s="17">
        <v>0.35364466466069799</v>
      </c>
      <c r="AN11" s="17">
        <v>0.30719768136484599</v>
      </c>
      <c r="AO11" s="17"/>
      <c r="AP11" s="17">
        <v>0.25483971935972699</v>
      </c>
      <c r="AQ11" s="17">
        <v>0.25826624439844398</v>
      </c>
      <c r="AR11" s="17">
        <v>0.195965528483899</v>
      </c>
      <c r="AS11" s="17"/>
      <c r="AT11" s="17">
        <v>0.236725377459966</v>
      </c>
      <c r="AU11" s="17">
        <v>0.28393927390593798</v>
      </c>
      <c r="AV11" s="17" t="s">
        <v>74</v>
      </c>
      <c r="AW11" s="17" t="s">
        <v>74</v>
      </c>
      <c r="AX11" s="17" t="s">
        <v>74</v>
      </c>
      <c r="AY11" s="17" t="s">
        <v>74</v>
      </c>
    </row>
    <row r="12" spans="2:51" x14ac:dyDescent="0.35">
      <c r="B12" s="18" t="s">
        <v>230</v>
      </c>
      <c r="C12" s="17">
        <v>0.24890125884671099</v>
      </c>
      <c r="D12" s="17">
        <v>0.238180686363125</v>
      </c>
      <c r="E12" s="17">
        <v>0.25961932249186997</v>
      </c>
      <c r="F12" s="17"/>
      <c r="G12" s="17">
        <v>0.20483025671600999</v>
      </c>
      <c r="H12" s="17">
        <v>0.18000909411253399</v>
      </c>
      <c r="I12" s="17">
        <v>0.218279905716905</v>
      </c>
      <c r="J12" s="17">
        <v>0.24199986058383199</v>
      </c>
      <c r="K12" s="17">
        <v>0.30319976649963098</v>
      </c>
      <c r="L12" s="17">
        <v>0.272456301445618</v>
      </c>
      <c r="M12" s="17"/>
      <c r="N12" s="17">
        <v>0.25068215448822601</v>
      </c>
      <c r="O12" s="17">
        <v>0.26373946148704702</v>
      </c>
      <c r="P12" s="17">
        <v>0.22281428658782301</v>
      </c>
      <c r="Q12" s="17">
        <v>0.258740278892027</v>
      </c>
      <c r="R12" s="17"/>
      <c r="S12" s="17">
        <v>0.23306772898418501</v>
      </c>
      <c r="T12" s="17">
        <v>0.20590516661664801</v>
      </c>
      <c r="U12" s="17">
        <v>0.27598468287592798</v>
      </c>
      <c r="V12" s="17">
        <v>0.266902374618676</v>
      </c>
      <c r="W12" s="17">
        <v>0.230280966200169</v>
      </c>
      <c r="X12" s="17">
        <v>0.25268440588485402</v>
      </c>
      <c r="Y12" s="17">
        <v>0.232031567128651</v>
      </c>
      <c r="Z12" s="17">
        <v>0.21798335345203901</v>
      </c>
      <c r="AA12" s="17">
        <v>0.26870724077720998</v>
      </c>
      <c r="AB12" s="17">
        <v>0.30360289585202099</v>
      </c>
      <c r="AC12" s="17">
        <v>0.25002524185997899</v>
      </c>
      <c r="AD12" s="17">
        <v>0.22912752660812</v>
      </c>
      <c r="AE12" s="17"/>
      <c r="AF12" s="17">
        <v>0.23997931992275501</v>
      </c>
      <c r="AG12" s="17">
        <v>0.259318002311065</v>
      </c>
      <c r="AH12" s="17">
        <v>0.233325846987432</v>
      </c>
      <c r="AI12" s="17"/>
      <c r="AJ12" s="17">
        <v>0.24272474957665199</v>
      </c>
      <c r="AK12" s="17">
        <v>0.25393882133743401</v>
      </c>
      <c r="AL12" s="17">
        <v>0.28777316473583697</v>
      </c>
      <c r="AM12" s="17">
        <v>0.21066743807194399</v>
      </c>
      <c r="AN12" s="17">
        <v>0.212482046044699</v>
      </c>
      <c r="AO12" s="17"/>
      <c r="AP12" s="17">
        <v>0.22012645130594999</v>
      </c>
      <c r="AQ12" s="17">
        <v>0.251973697216753</v>
      </c>
      <c r="AR12" s="17">
        <v>0.32369358556143202</v>
      </c>
      <c r="AS12" s="17"/>
      <c r="AT12" s="17">
        <v>0.26701028705635199</v>
      </c>
      <c r="AU12" s="17">
        <v>0.22139559682089499</v>
      </c>
      <c r="AV12" s="17" t="s">
        <v>74</v>
      </c>
      <c r="AW12" s="17" t="s">
        <v>74</v>
      </c>
      <c r="AX12" s="17" t="s">
        <v>74</v>
      </c>
      <c r="AY12" s="17" t="s">
        <v>74</v>
      </c>
    </row>
    <row r="13" spans="2:51" x14ac:dyDescent="0.35">
      <c r="B13" s="18" t="s">
        <v>231</v>
      </c>
      <c r="C13" s="17">
        <v>0.221693004097479</v>
      </c>
      <c r="D13" s="17">
        <v>0.19415478324962801</v>
      </c>
      <c r="E13" s="17">
        <v>0.25118634685778402</v>
      </c>
      <c r="F13" s="17"/>
      <c r="G13" s="17">
        <v>0.116115225098016</v>
      </c>
      <c r="H13" s="17">
        <v>0.16764329368231701</v>
      </c>
      <c r="I13" s="17">
        <v>0.14242127395162699</v>
      </c>
      <c r="J13" s="17">
        <v>0.14701492775526701</v>
      </c>
      <c r="K13" s="17">
        <v>0.21278711437154399</v>
      </c>
      <c r="L13" s="17">
        <v>0.35789938187709802</v>
      </c>
      <c r="M13" s="17"/>
      <c r="N13" s="17">
        <v>0.220170985977303</v>
      </c>
      <c r="O13" s="17">
        <v>0.190886787812581</v>
      </c>
      <c r="P13" s="17">
        <v>0.229160472079876</v>
      </c>
      <c r="Q13" s="17">
        <v>0.25548320180769202</v>
      </c>
      <c r="R13" s="17"/>
      <c r="S13" s="17">
        <v>0.19845221115316899</v>
      </c>
      <c r="T13" s="17">
        <v>0.23205058396186301</v>
      </c>
      <c r="U13" s="17">
        <v>0.214537593792752</v>
      </c>
      <c r="V13" s="17">
        <v>0.21566792790613301</v>
      </c>
      <c r="W13" s="17">
        <v>0.22441928048353699</v>
      </c>
      <c r="X13" s="17">
        <v>0.22177817800920699</v>
      </c>
      <c r="Y13" s="17">
        <v>0.28558823142185802</v>
      </c>
      <c r="Z13" s="17">
        <v>0.21248647462999101</v>
      </c>
      <c r="AA13" s="17">
        <v>0.241643613711615</v>
      </c>
      <c r="AB13" s="17">
        <v>0.201574419021356</v>
      </c>
      <c r="AC13" s="17">
        <v>0.175937586785468</v>
      </c>
      <c r="AD13" s="17">
        <v>0.193771354913232</v>
      </c>
      <c r="AE13" s="17"/>
      <c r="AF13" s="17">
        <v>0.25053354457342403</v>
      </c>
      <c r="AG13" s="17">
        <v>0.213028188068032</v>
      </c>
      <c r="AH13" s="17">
        <v>0.16911289441858501</v>
      </c>
      <c r="AI13" s="17"/>
      <c r="AJ13" s="17">
        <v>0.24969418485257899</v>
      </c>
      <c r="AK13" s="17">
        <v>0.19915385044918901</v>
      </c>
      <c r="AL13" s="17">
        <v>0.239756343140936</v>
      </c>
      <c r="AM13" s="17">
        <v>0.23607540768197999</v>
      </c>
      <c r="AN13" s="17">
        <v>0.181571795171871</v>
      </c>
      <c r="AO13" s="17"/>
      <c r="AP13" s="17">
        <v>0.25004784572100103</v>
      </c>
      <c r="AQ13" s="17">
        <v>0.20923284365810299</v>
      </c>
      <c r="AR13" s="17">
        <v>0.183909286003276</v>
      </c>
      <c r="AS13" s="17"/>
      <c r="AT13" s="17">
        <v>0.268187013795677</v>
      </c>
      <c r="AU13" s="17">
        <v>0.15107361457646501</v>
      </c>
      <c r="AV13" s="17" t="s">
        <v>74</v>
      </c>
      <c r="AW13" s="17" t="s">
        <v>74</v>
      </c>
      <c r="AX13" s="17" t="s">
        <v>74</v>
      </c>
      <c r="AY13" s="17" t="s">
        <v>74</v>
      </c>
    </row>
    <row r="14" spans="2:51" x14ac:dyDescent="0.35">
      <c r="B14" s="18" t="s">
        <v>72</v>
      </c>
      <c r="C14" s="17">
        <v>3.8658530316816798E-2</v>
      </c>
      <c r="D14" s="17">
        <v>3.1762784916657301E-2</v>
      </c>
      <c r="E14" s="17">
        <v>4.60284806503874E-2</v>
      </c>
      <c r="F14" s="17"/>
      <c r="G14" s="17">
        <v>1.86427102813654E-2</v>
      </c>
      <c r="H14" s="17">
        <v>3.1126210567600999E-2</v>
      </c>
      <c r="I14" s="17">
        <v>3.01927335732519E-2</v>
      </c>
      <c r="J14" s="17">
        <v>5.96667503019402E-2</v>
      </c>
      <c r="K14" s="17">
        <v>5.99360605490495E-2</v>
      </c>
      <c r="L14" s="17">
        <v>2.46729084362039E-2</v>
      </c>
      <c r="M14" s="17"/>
      <c r="N14" s="17">
        <v>3.5050621025216999E-2</v>
      </c>
      <c r="O14" s="17">
        <v>3.3406486642055297E-2</v>
      </c>
      <c r="P14" s="17">
        <v>5.8238177997230897E-2</v>
      </c>
      <c r="Q14" s="17">
        <v>2.9945950037068202E-2</v>
      </c>
      <c r="R14" s="17"/>
      <c r="S14" s="17">
        <v>3.3892208643582E-2</v>
      </c>
      <c r="T14" s="17">
        <v>4.5604477601282202E-2</v>
      </c>
      <c r="U14" s="17">
        <v>4.1526410595946001E-2</v>
      </c>
      <c r="V14" s="17">
        <v>3.9702583906401301E-2</v>
      </c>
      <c r="W14" s="17">
        <v>3.2952460070327497E-2</v>
      </c>
      <c r="X14" s="17">
        <v>3.5237355868906597E-2</v>
      </c>
      <c r="Y14" s="17">
        <v>5.3024449678087698E-2</v>
      </c>
      <c r="Z14" s="17">
        <v>3.6667017385165701E-2</v>
      </c>
      <c r="AA14" s="17">
        <v>1.8856437088204499E-2</v>
      </c>
      <c r="AB14" s="17">
        <v>3.1094314287193701E-2</v>
      </c>
      <c r="AC14" s="17">
        <v>7.5005276367563004E-2</v>
      </c>
      <c r="AD14" s="17">
        <v>3.0052363395477E-2</v>
      </c>
      <c r="AE14" s="17"/>
      <c r="AF14" s="17">
        <v>3.4151212167745401E-2</v>
      </c>
      <c r="AG14" s="17">
        <v>3.5958144007585201E-2</v>
      </c>
      <c r="AH14" s="17">
        <v>7.1924245087181801E-2</v>
      </c>
      <c r="AI14" s="17"/>
      <c r="AJ14" s="17">
        <v>3.6742948941886802E-2</v>
      </c>
      <c r="AK14" s="17">
        <v>3.47098716217841E-2</v>
      </c>
      <c r="AL14" s="17">
        <v>5.0135078961523902E-2</v>
      </c>
      <c r="AM14" s="17">
        <v>0</v>
      </c>
      <c r="AN14" s="17">
        <v>6.7868741695105303E-2</v>
      </c>
      <c r="AO14" s="17"/>
      <c r="AP14" s="17">
        <v>2.53939767758204E-2</v>
      </c>
      <c r="AQ14" s="17">
        <v>3.5032519243111501E-2</v>
      </c>
      <c r="AR14" s="17">
        <v>5.2659833539051799E-2</v>
      </c>
      <c r="AS14" s="17"/>
      <c r="AT14" s="17">
        <v>3.4365652488442297E-2</v>
      </c>
      <c r="AU14" s="17">
        <v>4.51789490437879E-2</v>
      </c>
      <c r="AV14" s="17" t="s">
        <v>74</v>
      </c>
      <c r="AW14" s="17" t="s">
        <v>74</v>
      </c>
      <c r="AX14" s="17" t="s">
        <v>74</v>
      </c>
      <c r="AY14" s="17" t="s">
        <v>74</v>
      </c>
    </row>
    <row r="15" spans="2:51" x14ac:dyDescent="0.35">
      <c r="B15" s="31" t="s">
        <v>232</v>
      </c>
      <c r="C15" s="20">
        <v>0.23527791633752099</v>
      </c>
      <c r="D15" s="20">
        <v>0.27607863162202101</v>
      </c>
      <c r="E15" s="20">
        <v>0.19209456358950799</v>
      </c>
      <c r="F15" s="20"/>
      <c r="G15" s="20">
        <v>0.45926641639326399</v>
      </c>
      <c r="H15" s="20">
        <v>0.37220637029270898</v>
      </c>
      <c r="I15" s="20">
        <v>0.32985772797143498</v>
      </c>
      <c r="J15" s="20">
        <v>0.27010615971764901</v>
      </c>
      <c r="K15" s="20">
        <v>0.14870253064661701</v>
      </c>
      <c r="L15" s="20">
        <v>0.114719593338415</v>
      </c>
      <c r="M15" s="20"/>
      <c r="N15" s="20">
        <v>0.27276140206495197</v>
      </c>
      <c r="O15" s="20">
        <v>0.25565566989058403</v>
      </c>
      <c r="P15" s="20">
        <v>0.19160804710512599</v>
      </c>
      <c r="Q15" s="20">
        <v>0.195299552937024</v>
      </c>
      <c r="R15" s="20"/>
      <c r="S15" s="20">
        <v>0.30891544902585799</v>
      </c>
      <c r="T15" s="20">
        <v>0.20121976343637599</v>
      </c>
      <c r="U15" s="20">
        <v>0.22785888825794201</v>
      </c>
      <c r="V15" s="20">
        <v>0.18670084168516199</v>
      </c>
      <c r="W15" s="20">
        <v>0.25731668434511701</v>
      </c>
      <c r="X15" s="20">
        <v>0.22120783856811199</v>
      </c>
      <c r="Y15" s="20">
        <v>0.172221788734158</v>
      </c>
      <c r="Z15" s="20">
        <v>0.284503979623768</v>
      </c>
      <c r="AA15" s="20">
        <v>0.22514488176724301</v>
      </c>
      <c r="AB15" s="20">
        <v>0.26911825126547001</v>
      </c>
      <c r="AC15" s="20">
        <v>0.28865556194147701</v>
      </c>
      <c r="AD15" s="20">
        <v>0.23705915945075201</v>
      </c>
      <c r="AE15" s="20"/>
      <c r="AF15" s="20">
        <v>0.223445493894009</v>
      </c>
      <c r="AG15" s="20">
        <v>0.23623789330084799</v>
      </c>
      <c r="AH15" s="20">
        <v>0.22829495901458099</v>
      </c>
      <c r="AI15" s="20"/>
      <c r="AJ15" s="20">
        <v>0.218370595085391</v>
      </c>
      <c r="AK15" s="20">
        <v>0.25020811193449599</v>
      </c>
      <c r="AL15" s="20">
        <v>0.25820799961935498</v>
      </c>
      <c r="AM15" s="20">
        <v>0.199612489585377</v>
      </c>
      <c r="AN15" s="20">
        <v>0.230879735723479</v>
      </c>
      <c r="AO15" s="20"/>
      <c r="AP15" s="20">
        <v>0.24959200683750199</v>
      </c>
      <c r="AQ15" s="20">
        <v>0.24549469548358899</v>
      </c>
      <c r="AR15" s="20">
        <v>0.243771766412341</v>
      </c>
      <c r="AS15" s="20"/>
      <c r="AT15" s="20">
        <v>0.19371166919956201</v>
      </c>
      <c r="AU15" s="20">
        <v>0.29841256565291402</v>
      </c>
      <c r="AV15" s="20" t="s">
        <v>74</v>
      </c>
      <c r="AW15" s="20" t="s">
        <v>74</v>
      </c>
      <c r="AX15" s="20" t="s">
        <v>74</v>
      </c>
      <c r="AY15" s="20" t="s">
        <v>74</v>
      </c>
    </row>
    <row r="16" spans="2:51" x14ac:dyDescent="0.35">
      <c r="B16" s="18" t="s">
        <v>233</v>
      </c>
      <c r="C16" s="20">
        <v>0.47059426294418999</v>
      </c>
      <c r="D16" s="20">
        <v>0.43233546961275299</v>
      </c>
      <c r="E16" s="20">
        <v>0.51080566934965399</v>
      </c>
      <c r="F16" s="20"/>
      <c r="G16" s="20">
        <v>0.32094548181402599</v>
      </c>
      <c r="H16" s="20">
        <v>0.34765238779485003</v>
      </c>
      <c r="I16" s="20">
        <v>0.36070117966853199</v>
      </c>
      <c r="J16" s="20">
        <v>0.38901478833909803</v>
      </c>
      <c r="K16" s="20">
        <v>0.51598688087117495</v>
      </c>
      <c r="L16" s="20">
        <v>0.63035568332271597</v>
      </c>
      <c r="M16" s="20"/>
      <c r="N16" s="20">
        <v>0.47085314046552901</v>
      </c>
      <c r="O16" s="20">
        <v>0.45462624929962803</v>
      </c>
      <c r="P16" s="20">
        <v>0.45197475866769898</v>
      </c>
      <c r="Q16" s="20">
        <v>0.51422348069971902</v>
      </c>
      <c r="R16" s="20"/>
      <c r="S16" s="20">
        <v>0.43151994013735401</v>
      </c>
      <c r="T16" s="20">
        <v>0.43795575057851099</v>
      </c>
      <c r="U16" s="20">
        <v>0.49052227666867898</v>
      </c>
      <c r="V16" s="20">
        <v>0.48257030252480898</v>
      </c>
      <c r="W16" s="20">
        <v>0.45470024668370601</v>
      </c>
      <c r="X16" s="20">
        <v>0.47446258389406099</v>
      </c>
      <c r="Y16" s="20">
        <v>0.51761979855050899</v>
      </c>
      <c r="Z16" s="20">
        <v>0.43046982808203099</v>
      </c>
      <c r="AA16" s="20">
        <v>0.510350854488825</v>
      </c>
      <c r="AB16" s="20">
        <v>0.50517731487337603</v>
      </c>
      <c r="AC16" s="20">
        <v>0.42596282864544599</v>
      </c>
      <c r="AD16" s="20">
        <v>0.42289888152135202</v>
      </c>
      <c r="AE16" s="20"/>
      <c r="AF16" s="20">
        <v>0.49051286449617898</v>
      </c>
      <c r="AG16" s="20">
        <v>0.47234619037909797</v>
      </c>
      <c r="AH16" s="20">
        <v>0.40243874140601599</v>
      </c>
      <c r="AI16" s="20"/>
      <c r="AJ16" s="20">
        <v>0.49241893442923101</v>
      </c>
      <c r="AK16" s="20">
        <v>0.45309267178662299</v>
      </c>
      <c r="AL16" s="20">
        <v>0.527529507876773</v>
      </c>
      <c r="AM16" s="20">
        <v>0.44674284575392498</v>
      </c>
      <c r="AN16" s="20">
        <v>0.394053841216569</v>
      </c>
      <c r="AO16" s="20"/>
      <c r="AP16" s="20">
        <v>0.47017429702695002</v>
      </c>
      <c r="AQ16" s="20">
        <v>0.46120654087485602</v>
      </c>
      <c r="AR16" s="20">
        <v>0.50760287156470796</v>
      </c>
      <c r="AS16" s="20"/>
      <c r="AT16" s="20">
        <v>0.53519730085202899</v>
      </c>
      <c r="AU16" s="20">
        <v>0.37246921139736</v>
      </c>
      <c r="AV16" s="20" t="s">
        <v>74</v>
      </c>
      <c r="AW16" s="20" t="s">
        <v>74</v>
      </c>
      <c r="AX16" s="20" t="s">
        <v>74</v>
      </c>
      <c r="AY16" s="20" t="s">
        <v>74</v>
      </c>
    </row>
    <row r="17" spans="2:51" x14ac:dyDescent="0.35">
      <c r="B17" s="18" t="s">
        <v>86</v>
      </c>
      <c r="C17" s="21">
        <v>-0.23531634660667</v>
      </c>
      <c r="D17" s="21">
        <v>-0.15625683799073201</v>
      </c>
      <c r="E17" s="21">
        <v>-0.318711105760147</v>
      </c>
      <c r="F17" s="21"/>
      <c r="G17" s="21">
        <v>0.138320934579238</v>
      </c>
      <c r="H17" s="21">
        <v>2.4553982497858201E-2</v>
      </c>
      <c r="I17" s="21">
        <v>-3.08434516970977E-2</v>
      </c>
      <c r="J17" s="21">
        <v>-0.11890862862144901</v>
      </c>
      <c r="K17" s="21">
        <v>-0.36728435022455802</v>
      </c>
      <c r="L17" s="21">
        <v>-0.51563608998429999</v>
      </c>
      <c r="M17" s="21"/>
      <c r="N17" s="21">
        <v>-0.19809173840057701</v>
      </c>
      <c r="O17" s="21">
        <v>-0.198970579409043</v>
      </c>
      <c r="P17" s="21">
        <v>-0.26036671156257302</v>
      </c>
      <c r="Q17" s="21">
        <v>-0.31892392776269501</v>
      </c>
      <c r="R17" s="21"/>
      <c r="S17" s="21">
        <v>-0.122604491111496</v>
      </c>
      <c r="T17" s="21">
        <v>-0.23673598714213501</v>
      </c>
      <c r="U17" s="21">
        <v>-0.262663388410738</v>
      </c>
      <c r="V17" s="21">
        <v>-0.29586946083964699</v>
      </c>
      <c r="W17" s="21">
        <v>-0.197383562338589</v>
      </c>
      <c r="X17" s="21">
        <v>-0.25325474532594899</v>
      </c>
      <c r="Y17" s="21">
        <v>-0.34539800981635099</v>
      </c>
      <c r="Z17" s="21">
        <v>-0.14596584845826199</v>
      </c>
      <c r="AA17" s="21">
        <v>-0.28520597272158099</v>
      </c>
      <c r="AB17" s="21">
        <v>-0.23605906360790599</v>
      </c>
      <c r="AC17" s="21">
        <v>-0.13730726670396901</v>
      </c>
      <c r="AD17" s="21">
        <v>-0.18583972207060001</v>
      </c>
      <c r="AE17" s="21"/>
      <c r="AF17" s="21">
        <v>-0.26706737060217001</v>
      </c>
      <c r="AG17" s="21">
        <v>-0.23610829707825001</v>
      </c>
      <c r="AH17" s="21">
        <v>-0.17414378239143599</v>
      </c>
      <c r="AI17" s="21"/>
      <c r="AJ17" s="21">
        <v>-0.27404833934384099</v>
      </c>
      <c r="AK17" s="21">
        <v>-0.202884559852127</v>
      </c>
      <c r="AL17" s="21">
        <v>-0.26932150825741802</v>
      </c>
      <c r="AM17" s="21">
        <v>-0.247130356168548</v>
      </c>
      <c r="AN17" s="21">
        <v>-0.16317410549309</v>
      </c>
      <c r="AO17" s="21"/>
      <c r="AP17" s="21">
        <v>-0.220582290189448</v>
      </c>
      <c r="AQ17" s="21">
        <v>-0.215711845391266</v>
      </c>
      <c r="AR17" s="21">
        <v>-0.26383110515236702</v>
      </c>
      <c r="AS17" s="21"/>
      <c r="AT17" s="21">
        <v>-0.34148563165246598</v>
      </c>
      <c r="AU17" s="21">
        <v>-7.4056645744445093E-2</v>
      </c>
      <c r="AV17" s="21" t="s">
        <v>74</v>
      </c>
      <c r="AW17" s="21" t="s">
        <v>74</v>
      </c>
      <c r="AX17" s="21" t="s">
        <v>74</v>
      </c>
      <c r="AY17" s="21" t="s">
        <v>74</v>
      </c>
    </row>
    <row r="18" spans="2:51" x14ac:dyDescent="0.35">
      <c r="B18" s="27" t="s">
        <v>834</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1-000000000000}">
  <dimension ref="B2:H22"/>
  <sheetViews>
    <sheetView showGridLines="0" workbookViewId="0">
      <pane xSplit="2" topLeftCell="C1" activePane="topRight" state="frozen"/>
      <selection activeCell="B19" sqref="B19"/>
      <selection pane="topRight" activeCell="H6" sqref="H6"/>
    </sheetView>
  </sheetViews>
  <sheetFormatPr defaultColWidth="10.90625" defaultRowHeight="14.5" x14ac:dyDescent="0.35"/>
  <cols>
    <col min="2" max="2" width="25.7265625" customWidth="1"/>
    <col min="3" max="8" width="20.7265625" customWidth="1"/>
  </cols>
  <sheetData>
    <row r="2" spans="2:8" ht="40" customHeight="1" x14ac:dyDescent="0.35">
      <c r="D2" s="42" t="s">
        <v>234</v>
      </c>
      <c r="E2" s="38"/>
      <c r="F2" s="38"/>
      <c r="G2" s="38"/>
      <c r="H2" s="38"/>
    </row>
    <row r="6" spans="2:8" ht="50" customHeight="1" x14ac:dyDescent="0.35">
      <c r="B6" s="23" t="s">
        <v>14</v>
      </c>
      <c r="C6" s="23" t="s">
        <v>654</v>
      </c>
      <c r="D6" s="23" t="s">
        <v>647</v>
      </c>
      <c r="E6" s="23" t="s">
        <v>655</v>
      </c>
      <c r="F6" s="23" t="s">
        <v>648</v>
      </c>
      <c r="G6" s="23" t="s">
        <v>649</v>
      </c>
    </row>
    <row r="7" spans="2:8" x14ac:dyDescent="0.35">
      <c r="B7" s="18" t="s">
        <v>227</v>
      </c>
      <c r="C7" s="17">
        <v>0.226897878458208</v>
      </c>
      <c r="D7" s="17">
        <v>0.13231661809462</v>
      </c>
      <c r="E7" s="17">
        <v>8.9651822853642704E-2</v>
      </c>
      <c r="F7" s="17">
        <v>8.2204083134781794E-2</v>
      </c>
      <c r="G7" s="17">
        <v>7.5006221277519505E-2</v>
      </c>
    </row>
    <row r="8" spans="2:8" x14ac:dyDescent="0.35">
      <c r="B8" s="18" t="s">
        <v>228</v>
      </c>
      <c r="C8" s="17">
        <v>0.38932990349304702</v>
      </c>
      <c r="D8" s="17">
        <v>0.25753399814195499</v>
      </c>
      <c r="E8" s="17">
        <v>0.28667093334969601</v>
      </c>
      <c r="F8" s="17">
        <v>0.23378636676018499</v>
      </c>
      <c r="G8" s="17">
        <v>0.20527259334068201</v>
      </c>
    </row>
    <row r="9" spans="2:8" x14ac:dyDescent="0.35">
      <c r="B9" s="18" t="s">
        <v>229</v>
      </c>
      <c r="C9" s="17">
        <v>0.23991588274520401</v>
      </c>
      <c r="D9" s="17">
        <v>0.32015487325521602</v>
      </c>
      <c r="E9" s="17">
        <v>0.31079007096780698</v>
      </c>
      <c r="F9" s="17">
        <v>0.26007220729691699</v>
      </c>
      <c r="G9" s="17">
        <v>0.255412126968733</v>
      </c>
    </row>
    <row r="10" spans="2:8" x14ac:dyDescent="0.35">
      <c r="B10" s="18" t="s">
        <v>230</v>
      </c>
      <c r="C10" s="17">
        <v>6.5126957411556205E-2</v>
      </c>
      <c r="D10" s="17">
        <v>0.15205842563705499</v>
      </c>
      <c r="E10" s="17">
        <v>0.16899934741784201</v>
      </c>
      <c r="F10" s="17">
        <v>0.20839931791113001</v>
      </c>
      <c r="G10" s="17">
        <v>0.21805203288901101</v>
      </c>
    </row>
    <row r="11" spans="2:8" x14ac:dyDescent="0.35">
      <c r="B11" s="18" t="s">
        <v>231</v>
      </c>
      <c r="C11" s="17">
        <v>3.0872635647492298E-2</v>
      </c>
      <c r="D11" s="17">
        <v>7.6722022491985203E-2</v>
      </c>
      <c r="E11" s="17">
        <v>0.114082621650899</v>
      </c>
      <c r="F11" s="17">
        <v>0.17941579005960001</v>
      </c>
      <c r="G11" s="17">
        <v>0.207879030881013</v>
      </c>
    </row>
    <row r="12" spans="2:8" x14ac:dyDescent="0.35">
      <c r="B12" s="18" t="s">
        <v>72</v>
      </c>
      <c r="C12" s="17">
        <v>4.7856742244493197E-2</v>
      </c>
      <c r="D12" s="17">
        <v>6.1214062379168203E-2</v>
      </c>
      <c r="E12" s="17">
        <v>2.98052037601131E-2</v>
      </c>
      <c r="F12" s="17">
        <v>3.6122234837386198E-2</v>
      </c>
      <c r="G12" s="17">
        <v>3.8377994643041799E-2</v>
      </c>
    </row>
    <row r="13" spans="2:8" x14ac:dyDescent="0.35">
      <c r="B13" s="22" t="s">
        <v>232</v>
      </c>
      <c r="C13" s="20">
        <v>0.61622778195125505</v>
      </c>
      <c r="D13" s="20">
        <v>0.38985061623657502</v>
      </c>
      <c r="E13" s="20">
        <v>0.37632275620333899</v>
      </c>
      <c r="F13" s="20">
        <v>0.315990449894966</v>
      </c>
      <c r="G13" s="20">
        <v>0.28027881461820198</v>
      </c>
    </row>
    <row r="14" spans="2:8" x14ac:dyDescent="0.35">
      <c r="B14" s="22" t="s">
        <v>233</v>
      </c>
      <c r="C14" s="20">
        <v>9.5999593059048594E-2</v>
      </c>
      <c r="D14" s="20">
        <v>0.22878044812904</v>
      </c>
      <c r="E14" s="20">
        <v>0.283081969068741</v>
      </c>
      <c r="F14" s="20">
        <v>0.38781510797072999</v>
      </c>
      <c r="G14" s="20">
        <v>0.42593106377002299</v>
      </c>
    </row>
    <row r="15" spans="2:8" x14ac:dyDescent="0.35">
      <c r="B15" s="22" t="s">
        <v>86</v>
      </c>
      <c r="C15" s="21">
        <v>0.52022818889220601</v>
      </c>
      <c r="D15" s="21">
        <v>0.16107016810753499</v>
      </c>
      <c r="E15" s="21">
        <v>9.3240787134598394E-2</v>
      </c>
      <c r="F15" s="21">
        <v>-7.1824658075763798E-2</v>
      </c>
      <c r="G15" s="21">
        <v>-0.14565224915182101</v>
      </c>
    </row>
    <row r="16" spans="2:8" x14ac:dyDescent="0.35">
      <c r="B16" s="27" t="s">
        <v>832</v>
      </c>
      <c r="C16" s="16"/>
      <c r="D16" s="16"/>
      <c r="E16" s="16"/>
      <c r="F16" s="16"/>
      <c r="G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1-000000000000}">
  <dimension ref="B2:AY22"/>
  <sheetViews>
    <sheetView showGridLines="0" topLeftCell="A6"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1467</v>
      </c>
      <c r="D7" s="10">
        <v>634</v>
      </c>
      <c r="E7" s="10">
        <v>824</v>
      </c>
      <c r="F7" s="10"/>
      <c r="G7" s="10">
        <v>302</v>
      </c>
      <c r="H7" s="10">
        <v>330</v>
      </c>
      <c r="I7" s="10">
        <v>299</v>
      </c>
      <c r="J7" s="10">
        <v>257</v>
      </c>
      <c r="K7" s="10">
        <v>138</v>
      </c>
      <c r="L7" s="10">
        <v>141</v>
      </c>
      <c r="M7" s="10"/>
      <c r="N7" s="10">
        <v>259</v>
      </c>
      <c r="O7" s="10">
        <v>387</v>
      </c>
      <c r="P7" s="10">
        <v>323</v>
      </c>
      <c r="Q7" s="10">
        <v>493</v>
      </c>
      <c r="R7" s="10"/>
      <c r="S7" s="10">
        <v>276</v>
      </c>
      <c r="T7" s="10">
        <v>200</v>
      </c>
      <c r="U7" s="10">
        <v>107</v>
      </c>
      <c r="V7" s="10">
        <v>125</v>
      </c>
      <c r="W7" s="10">
        <v>96</v>
      </c>
      <c r="X7" s="10">
        <v>134</v>
      </c>
      <c r="Y7" s="10">
        <v>98</v>
      </c>
      <c r="Z7" s="10">
        <v>57</v>
      </c>
      <c r="AA7" s="10">
        <v>184</v>
      </c>
      <c r="AB7" s="10">
        <v>94</v>
      </c>
      <c r="AC7" s="10">
        <v>69</v>
      </c>
      <c r="AD7" s="10">
        <v>27</v>
      </c>
      <c r="AE7" s="10"/>
      <c r="AF7" s="10">
        <v>405</v>
      </c>
      <c r="AG7" s="10">
        <v>484</v>
      </c>
      <c r="AH7" s="10">
        <v>370</v>
      </c>
      <c r="AI7" s="10"/>
      <c r="AJ7" s="10">
        <v>330</v>
      </c>
      <c r="AK7" s="10">
        <v>475</v>
      </c>
      <c r="AL7" s="10">
        <v>81</v>
      </c>
      <c r="AM7" s="10">
        <v>19</v>
      </c>
      <c r="AN7" s="10">
        <v>313</v>
      </c>
      <c r="AO7" s="10"/>
      <c r="AP7" s="10">
        <v>202</v>
      </c>
      <c r="AQ7" s="10">
        <v>596</v>
      </c>
      <c r="AR7" s="10">
        <v>99</v>
      </c>
      <c r="AS7" s="10"/>
      <c r="AT7" s="10" t="s">
        <v>73</v>
      </c>
      <c r="AU7" s="10" t="s">
        <v>73</v>
      </c>
      <c r="AV7" s="10">
        <v>302</v>
      </c>
      <c r="AW7" s="10">
        <v>372</v>
      </c>
      <c r="AX7" s="10">
        <v>793</v>
      </c>
      <c r="AY7" s="10" t="s">
        <v>73</v>
      </c>
    </row>
    <row r="8" spans="2:51" ht="30" customHeight="1" x14ac:dyDescent="0.35">
      <c r="B8" s="11" t="s">
        <v>19</v>
      </c>
      <c r="C8" s="11">
        <v>1483</v>
      </c>
      <c r="D8" s="11">
        <v>682</v>
      </c>
      <c r="E8" s="11">
        <v>793</v>
      </c>
      <c r="F8" s="11"/>
      <c r="G8" s="11">
        <v>307</v>
      </c>
      <c r="H8" s="11">
        <v>372</v>
      </c>
      <c r="I8" s="11">
        <v>301</v>
      </c>
      <c r="J8" s="11">
        <v>241</v>
      </c>
      <c r="K8" s="11">
        <v>128</v>
      </c>
      <c r="L8" s="11">
        <v>134</v>
      </c>
      <c r="M8" s="11"/>
      <c r="N8" s="11">
        <v>288</v>
      </c>
      <c r="O8" s="11">
        <v>379</v>
      </c>
      <c r="P8" s="11">
        <v>323</v>
      </c>
      <c r="Q8" s="11">
        <v>489</v>
      </c>
      <c r="R8" s="11"/>
      <c r="S8" s="11">
        <v>281</v>
      </c>
      <c r="T8" s="11">
        <v>196</v>
      </c>
      <c r="U8" s="11">
        <v>109</v>
      </c>
      <c r="V8" s="11">
        <v>119</v>
      </c>
      <c r="W8" s="11">
        <v>94</v>
      </c>
      <c r="X8" s="11">
        <v>141</v>
      </c>
      <c r="Y8" s="11">
        <v>95</v>
      </c>
      <c r="Z8" s="11">
        <v>54</v>
      </c>
      <c r="AA8" s="11">
        <v>180</v>
      </c>
      <c r="AB8" s="11">
        <v>108</v>
      </c>
      <c r="AC8" s="11">
        <v>72</v>
      </c>
      <c r="AD8" s="11">
        <v>33</v>
      </c>
      <c r="AE8" s="11"/>
      <c r="AF8" s="11">
        <v>399</v>
      </c>
      <c r="AG8" s="11">
        <v>497</v>
      </c>
      <c r="AH8" s="11">
        <v>377</v>
      </c>
      <c r="AI8" s="11"/>
      <c r="AJ8" s="11">
        <v>330</v>
      </c>
      <c r="AK8" s="11">
        <v>480</v>
      </c>
      <c r="AL8" s="11">
        <v>81</v>
      </c>
      <c r="AM8" s="11">
        <v>20</v>
      </c>
      <c r="AN8" s="11">
        <v>315</v>
      </c>
      <c r="AO8" s="11"/>
      <c r="AP8" s="11">
        <v>208</v>
      </c>
      <c r="AQ8" s="11">
        <v>601</v>
      </c>
      <c r="AR8" s="11">
        <v>101</v>
      </c>
      <c r="AS8" s="11"/>
      <c r="AT8" s="11" t="s">
        <v>73</v>
      </c>
      <c r="AU8" s="11" t="s">
        <v>73</v>
      </c>
      <c r="AV8" s="11">
        <v>303</v>
      </c>
      <c r="AW8" s="11">
        <v>367</v>
      </c>
      <c r="AX8" s="11">
        <v>813</v>
      </c>
      <c r="AY8" s="11" t="s">
        <v>73</v>
      </c>
    </row>
    <row r="9" spans="2:51" x14ac:dyDescent="0.35">
      <c r="B9" s="18" t="s">
        <v>227</v>
      </c>
      <c r="C9" s="17">
        <v>0.226897878458208</v>
      </c>
      <c r="D9" s="17">
        <v>0.22661617575496501</v>
      </c>
      <c r="E9" s="17">
        <v>0.22835736043541599</v>
      </c>
      <c r="F9" s="17"/>
      <c r="G9" s="17">
        <v>0.18131107886339601</v>
      </c>
      <c r="H9" s="17">
        <v>0.24123770196042099</v>
      </c>
      <c r="I9" s="17">
        <v>0.20642106092601401</v>
      </c>
      <c r="J9" s="17">
        <v>0.24741702228691401</v>
      </c>
      <c r="K9" s="17">
        <v>0.278256779771899</v>
      </c>
      <c r="L9" s="17">
        <v>0.25161192740039101</v>
      </c>
      <c r="M9" s="17"/>
      <c r="N9" s="17">
        <v>0.24884554476378501</v>
      </c>
      <c r="O9" s="17">
        <v>0.22672578691874701</v>
      </c>
      <c r="P9" s="17">
        <v>0.241129891641504</v>
      </c>
      <c r="Q9" s="17">
        <v>0.20488931318030301</v>
      </c>
      <c r="R9" s="17"/>
      <c r="S9" s="17">
        <v>0.241530038219892</v>
      </c>
      <c r="T9" s="17">
        <v>0.15650535414776701</v>
      </c>
      <c r="U9" s="17">
        <v>0.241050887294359</v>
      </c>
      <c r="V9" s="17">
        <v>0.20744085125756301</v>
      </c>
      <c r="W9" s="17">
        <v>0.26994991944264202</v>
      </c>
      <c r="X9" s="17">
        <v>0.26567433460747403</v>
      </c>
      <c r="Y9" s="17">
        <v>0.222113811730037</v>
      </c>
      <c r="Z9" s="17">
        <v>0.14337538883345799</v>
      </c>
      <c r="AA9" s="17">
        <v>0.24768568645009001</v>
      </c>
      <c r="AB9" s="17">
        <v>0.26592430328646599</v>
      </c>
      <c r="AC9" s="17">
        <v>0.222073245902731</v>
      </c>
      <c r="AD9" s="17">
        <v>0.17602337437820101</v>
      </c>
      <c r="AE9" s="17"/>
      <c r="AF9" s="17">
        <v>0.23060148566824201</v>
      </c>
      <c r="AG9" s="17">
        <v>0.24110056348879799</v>
      </c>
      <c r="AH9" s="17">
        <v>0.22613912741895201</v>
      </c>
      <c r="AI9" s="17"/>
      <c r="AJ9" s="17">
        <v>0.21717452670183901</v>
      </c>
      <c r="AK9" s="17">
        <v>0.229751726574774</v>
      </c>
      <c r="AL9" s="17">
        <v>0.25538145488949898</v>
      </c>
      <c r="AM9" s="17">
        <v>0.17497315671299399</v>
      </c>
      <c r="AN9" s="17">
        <v>0.24083279304367899</v>
      </c>
      <c r="AO9" s="17"/>
      <c r="AP9" s="17">
        <v>0.206946481719265</v>
      </c>
      <c r="AQ9" s="17">
        <v>0.27773508507643901</v>
      </c>
      <c r="AR9" s="17">
        <v>0.23952025838617999</v>
      </c>
      <c r="AS9" s="17"/>
      <c r="AT9" s="17" t="s">
        <v>74</v>
      </c>
      <c r="AU9" s="17" t="s">
        <v>74</v>
      </c>
      <c r="AV9" s="17">
        <v>0.21934881788520399</v>
      </c>
      <c r="AW9" s="17">
        <v>0.19831572624614599</v>
      </c>
      <c r="AX9" s="17">
        <v>0.24263753992562001</v>
      </c>
      <c r="AY9" s="17" t="s">
        <v>74</v>
      </c>
    </row>
    <row r="10" spans="2:51" x14ac:dyDescent="0.35">
      <c r="B10" s="18" t="s">
        <v>228</v>
      </c>
      <c r="C10" s="17">
        <v>0.38932990349304702</v>
      </c>
      <c r="D10" s="17">
        <v>0.36682924649126403</v>
      </c>
      <c r="E10" s="17">
        <v>0.41082694756826399</v>
      </c>
      <c r="F10" s="17"/>
      <c r="G10" s="17">
        <v>0.38643855119296799</v>
      </c>
      <c r="H10" s="17">
        <v>0.39436719889400201</v>
      </c>
      <c r="I10" s="17">
        <v>0.39794246035466802</v>
      </c>
      <c r="J10" s="17">
        <v>0.370311243070096</v>
      </c>
      <c r="K10" s="17">
        <v>0.36935551938955702</v>
      </c>
      <c r="L10" s="17">
        <v>0.41591048188331797</v>
      </c>
      <c r="M10" s="17"/>
      <c r="N10" s="17">
        <v>0.413084838782109</v>
      </c>
      <c r="O10" s="17">
        <v>0.38994671868602698</v>
      </c>
      <c r="P10" s="17">
        <v>0.37920353076853702</v>
      </c>
      <c r="Q10" s="17">
        <v>0.38558126212570898</v>
      </c>
      <c r="R10" s="17"/>
      <c r="S10" s="17">
        <v>0.35555820347261102</v>
      </c>
      <c r="T10" s="17">
        <v>0.41924674120210198</v>
      </c>
      <c r="U10" s="17">
        <v>0.39067576641254198</v>
      </c>
      <c r="V10" s="17">
        <v>0.40523715189846099</v>
      </c>
      <c r="W10" s="17">
        <v>0.37834386535840098</v>
      </c>
      <c r="X10" s="17">
        <v>0.34682378770785699</v>
      </c>
      <c r="Y10" s="17">
        <v>0.43261147082731199</v>
      </c>
      <c r="Z10" s="17">
        <v>0.42173098994185099</v>
      </c>
      <c r="AA10" s="17">
        <v>0.390823770692596</v>
      </c>
      <c r="AB10" s="17">
        <v>0.40126182091746099</v>
      </c>
      <c r="AC10" s="17">
        <v>0.37506616611815802</v>
      </c>
      <c r="AD10" s="17">
        <v>0.45507127665644698</v>
      </c>
      <c r="AE10" s="17"/>
      <c r="AF10" s="17">
        <v>0.394004437502048</v>
      </c>
      <c r="AG10" s="17">
        <v>0.38621402675789901</v>
      </c>
      <c r="AH10" s="17">
        <v>0.37291117586440398</v>
      </c>
      <c r="AI10" s="17"/>
      <c r="AJ10" s="17">
        <v>0.41575912485996902</v>
      </c>
      <c r="AK10" s="17">
        <v>0.37759942333033503</v>
      </c>
      <c r="AL10" s="17">
        <v>0.40180972499110701</v>
      </c>
      <c r="AM10" s="17">
        <v>0.35017668334589602</v>
      </c>
      <c r="AN10" s="17">
        <v>0.38317399447323403</v>
      </c>
      <c r="AO10" s="17"/>
      <c r="AP10" s="17">
        <v>0.42339900237693201</v>
      </c>
      <c r="AQ10" s="17">
        <v>0.39497925558851299</v>
      </c>
      <c r="AR10" s="17">
        <v>0.494139587719155</v>
      </c>
      <c r="AS10" s="17"/>
      <c r="AT10" s="17" t="s">
        <v>74</v>
      </c>
      <c r="AU10" s="17" t="s">
        <v>74</v>
      </c>
      <c r="AV10" s="17">
        <v>0.33398610591898897</v>
      </c>
      <c r="AW10" s="17">
        <v>0.37264906118868801</v>
      </c>
      <c r="AX10" s="17">
        <v>0.41752107899725299</v>
      </c>
      <c r="AY10" s="17" t="s">
        <v>74</v>
      </c>
    </row>
    <row r="11" spans="2:51" x14ac:dyDescent="0.35">
      <c r="B11" s="18" t="s">
        <v>229</v>
      </c>
      <c r="C11" s="17">
        <v>0.23991588274520401</v>
      </c>
      <c r="D11" s="17">
        <v>0.26778256877214002</v>
      </c>
      <c r="E11" s="17">
        <v>0.215948225140008</v>
      </c>
      <c r="F11" s="17"/>
      <c r="G11" s="17">
        <v>0.274127587942606</v>
      </c>
      <c r="H11" s="17">
        <v>0.236269225810322</v>
      </c>
      <c r="I11" s="17">
        <v>0.218655418061279</v>
      </c>
      <c r="J11" s="17">
        <v>0.25850478716535302</v>
      </c>
      <c r="K11" s="17">
        <v>0.20622927501622801</v>
      </c>
      <c r="L11" s="17">
        <v>0.21817518955871501</v>
      </c>
      <c r="M11" s="17"/>
      <c r="N11" s="17">
        <v>0.235354125459351</v>
      </c>
      <c r="O11" s="17">
        <v>0.23495162695440899</v>
      </c>
      <c r="P11" s="17">
        <v>0.23198748304867001</v>
      </c>
      <c r="Q11" s="17">
        <v>0.25222371293440199</v>
      </c>
      <c r="R11" s="17"/>
      <c r="S11" s="17">
        <v>0.237148483068608</v>
      </c>
      <c r="T11" s="17">
        <v>0.25287891204456098</v>
      </c>
      <c r="U11" s="17">
        <v>0.229964608675297</v>
      </c>
      <c r="V11" s="17">
        <v>0.236338623052258</v>
      </c>
      <c r="W11" s="17">
        <v>0.2700635074012</v>
      </c>
      <c r="X11" s="17">
        <v>0.25461854187453098</v>
      </c>
      <c r="Y11" s="17">
        <v>0.19594112124190299</v>
      </c>
      <c r="Z11" s="17">
        <v>0.255235183317851</v>
      </c>
      <c r="AA11" s="17">
        <v>0.229554003700919</v>
      </c>
      <c r="AB11" s="17">
        <v>0.242435537833528</v>
      </c>
      <c r="AC11" s="17">
        <v>0.24505228495532999</v>
      </c>
      <c r="AD11" s="17">
        <v>0.22264846623544499</v>
      </c>
      <c r="AE11" s="17"/>
      <c r="AF11" s="17">
        <v>0.234457815593834</v>
      </c>
      <c r="AG11" s="17">
        <v>0.230414661346833</v>
      </c>
      <c r="AH11" s="17">
        <v>0.24694396436063101</v>
      </c>
      <c r="AI11" s="17"/>
      <c r="AJ11" s="17">
        <v>0.221534986502812</v>
      </c>
      <c r="AK11" s="17">
        <v>0.25554043258822701</v>
      </c>
      <c r="AL11" s="17">
        <v>0.22394165960307</v>
      </c>
      <c r="AM11" s="17">
        <v>0.30855500839240502</v>
      </c>
      <c r="AN11" s="17">
        <v>0.23637883549654901</v>
      </c>
      <c r="AO11" s="17"/>
      <c r="AP11" s="17">
        <v>0.244507762181567</v>
      </c>
      <c r="AQ11" s="17">
        <v>0.22055874158247901</v>
      </c>
      <c r="AR11" s="17">
        <v>0.15880166223686801</v>
      </c>
      <c r="AS11" s="17"/>
      <c r="AT11" s="17" t="s">
        <v>74</v>
      </c>
      <c r="AU11" s="17" t="s">
        <v>74</v>
      </c>
      <c r="AV11" s="17">
        <v>0.25719408485928802</v>
      </c>
      <c r="AW11" s="17">
        <v>0.26833895564017002</v>
      </c>
      <c r="AX11" s="17">
        <v>0.22061813844763101</v>
      </c>
      <c r="AY11" s="17" t="s">
        <v>74</v>
      </c>
    </row>
    <row r="12" spans="2:51" x14ac:dyDescent="0.35">
      <c r="B12" s="18" t="s">
        <v>230</v>
      </c>
      <c r="C12" s="17">
        <v>6.5126957411556205E-2</v>
      </c>
      <c r="D12" s="17">
        <v>7.26087174455919E-2</v>
      </c>
      <c r="E12" s="17">
        <v>5.7001675111623497E-2</v>
      </c>
      <c r="F12" s="17"/>
      <c r="G12" s="17">
        <v>8.8645520825830701E-2</v>
      </c>
      <c r="H12" s="17">
        <v>6.6657804405954105E-2</v>
      </c>
      <c r="I12" s="17">
        <v>8.2210582986116096E-2</v>
      </c>
      <c r="J12" s="17">
        <v>3.8122447902312E-2</v>
      </c>
      <c r="K12" s="17">
        <v>4.5022565842121699E-2</v>
      </c>
      <c r="L12" s="17">
        <v>3.6389759123109003E-2</v>
      </c>
      <c r="M12" s="17"/>
      <c r="N12" s="17">
        <v>4.3113004141503597E-2</v>
      </c>
      <c r="O12" s="17">
        <v>8.3990094195585299E-2</v>
      </c>
      <c r="P12" s="17">
        <v>6.8357958271966404E-2</v>
      </c>
      <c r="Q12" s="17">
        <v>6.2021892127737503E-2</v>
      </c>
      <c r="R12" s="17"/>
      <c r="S12" s="17">
        <v>7.4470504843684004E-2</v>
      </c>
      <c r="T12" s="17">
        <v>7.51031442664888E-2</v>
      </c>
      <c r="U12" s="17">
        <v>6.8220724022978296E-2</v>
      </c>
      <c r="V12" s="17">
        <v>3.5758290162920502E-2</v>
      </c>
      <c r="W12" s="17">
        <v>6.2682984197200295E-2</v>
      </c>
      <c r="X12" s="17">
        <v>6.6432931290266603E-2</v>
      </c>
      <c r="Y12" s="17">
        <v>8.4804861832262504E-2</v>
      </c>
      <c r="Z12" s="17">
        <v>0.108918429417646</v>
      </c>
      <c r="AA12" s="17">
        <v>4.6279498149867197E-2</v>
      </c>
      <c r="AB12" s="17">
        <v>4.0022512316460999E-2</v>
      </c>
      <c r="AC12" s="17">
        <v>8.5401762133666195E-2</v>
      </c>
      <c r="AD12" s="17">
        <v>3.6054704118151301E-2</v>
      </c>
      <c r="AE12" s="17"/>
      <c r="AF12" s="17">
        <v>6.4714824420087205E-2</v>
      </c>
      <c r="AG12" s="17">
        <v>7.3578872171691401E-2</v>
      </c>
      <c r="AH12" s="17">
        <v>4.7627110447309599E-2</v>
      </c>
      <c r="AI12" s="17"/>
      <c r="AJ12" s="17">
        <v>5.2867084258217803E-2</v>
      </c>
      <c r="AK12" s="17">
        <v>8.2966969554332998E-2</v>
      </c>
      <c r="AL12" s="17">
        <v>9.57594471312396E-2</v>
      </c>
      <c r="AM12" s="17">
        <v>0</v>
      </c>
      <c r="AN12" s="17">
        <v>4.3830911463142497E-2</v>
      </c>
      <c r="AO12" s="17"/>
      <c r="AP12" s="17">
        <v>5.6688692363498099E-2</v>
      </c>
      <c r="AQ12" s="17">
        <v>6.1427819696801202E-2</v>
      </c>
      <c r="AR12" s="17">
        <v>7.9684892614749397E-2</v>
      </c>
      <c r="AS12" s="17"/>
      <c r="AT12" s="17" t="s">
        <v>74</v>
      </c>
      <c r="AU12" s="17" t="s">
        <v>74</v>
      </c>
      <c r="AV12" s="17">
        <v>8.1485566962517506E-2</v>
      </c>
      <c r="AW12" s="17">
        <v>5.9378908449469997E-2</v>
      </c>
      <c r="AX12" s="17">
        <v>6.1622356631516301E-2</v>
      </c>
      <c r="AY12" s="17" t="s">
        <v>74</v>
      </c>
    </row>
    <row r="13" spans="2:51" x14ac:dyDescent="0.35">
      <c r="B13" s="18" t="s">
        <v>231</v>
      </c>
      <c r="C13" s="17">
        <v>3.0872635647492298E-2</v>
      </c>
      <c r="D13" s="17">
        <v>2.1280697612665999E-2</v>
      </c>
      <c r="E13" s="17">
        <v>3.69101139477385E-2</v>
      </c>
      <c r="F13" s="17"/>
      <c r="G13" s="17">
        <v>2.9245746402787199E-2</v>
      </c>
      <c r="H13" s="17">
        <v>1.239320542268E-2</v>
      </c>
      <c r="I13" s="17">
        <v>5.0233993439370399E-2</v>
      </c>
      <c r="J13" s="17">
        <v>3.4663948103239202E-2</v>
      </c>
      <c r="K13" s="17">
        <v>2.2629855656467301E-2</v>
      </c>
      <c r="L13" s="17">
        <v>4.3375750174175297E-2</v>
      </c>
      <c r="M13" s="17"/>
      <c r="N13" s="17">
        <v>5.2169657512168899E-2</v>
      </c>
      <c r="O13" s="17">
        <v>2.48927881435018E-2</v>
      </c>
      <c r="P13" s="17">
        <v>2.49360715464606E-2</v>
      </c>
      <c r="Q13" s="17">
        <v>2.72000308781584E-2</v>
      </c>
      <c r="R13" s="17"/>
      <c r="S13" s="17">
        <v>2.9757614082453102E-2</v>
      </c>
      <c r="T13" s="17">
        <v>3.5637979467719703E-2</v>
      </c>
      <c r="U13" s="17">
        <v>1.75931517497743E-2</v>
      </c>
      <c r="V13" s="17">
        <v>6.1897313303425502E-2</v>
      </c>
      <c r="W13" s="17">
        <v>1.8959723600555901E-2</v>
      </c>
      <c r="X13" s="17">
        <v>2.06244673917984E-2</v>
      </c>
      <c r="Y13" s="17">
        <v>2.1213202341542801E-2</v>
      </c>
      <c r="Z13" s="17">
        <v>1.8442045143941099E-2</v>
      </c>
      <c r="AA13" s="17">
        <v>3.1113686669620999E-2</v>
      </c>
      <c r="AB13" s="17">
        <v>2.03951349857883E-2</v>
      </c>
      <c r="AC13" s="17">
        <v>4.3687829600857597E-2</v>
      </c>
      <c r="AD13" s="17">
        <v>7.4535448339217603E-2</v>
      </c>
      <c r="AE13" s="17"/>
      <c r="AF13" s="17">
        <v>3.63456992619366E-2</v>
      </c>
      <c r="AG13" s="17">
        <v>2.99977216280309E-2</v>
      </c>
      <c r="AH13" s="17">
        <v>3.5685054461751999E-2</v>
      </c>
      <c r="AI13" s="17"/>
      <c r="AJ13" s="17">
        <v>4.1611435913655501E-2</v>
      </c>
      <c r="AK13" s="17">
        <v>2.4350391916148201E-2</v>
      </c>
      <c r="AL13" s="17">
        <v>0</v>
      </c>
      <c r="AM13" s="17">
        <v>0.12067266821604</v>
      </c>
      <c r="AN13" s="17">
        <v>2.8891745329213299E-2</v>
      </c>
      <c r="AO13" s="17"/>
      <c r="AP13" s="17">
        <v>4.4809936604912302E-2</v>
      </c>
      <c r="AQ13" s="17">
        <v>2.15446951825717E-2</v>
      </c>
      <c r="AR13" s="17">
        <v>0</v>
      </c>
      <c r="AS13" s="17"/>
      <c r="AT13" s="17" t="s">
        <v>74</v>
      </c>
      <c r="AU13" s="17" t="s">
        <v>74</v>
      </c>
      <c r="AV13" s="17">
        <v>3.3184983316809399E-2</v>
      </c>
      <c r="AW13" s="17">
        <v>3.53580954169277E-2</v>
      </c>
      <c r="AX13" s="17">
        <v>2.7981839614028999E-2</v>
      </c>
      <c r="AY13" s="17" t="s">
        <v>74</v>
      </c>
    </row>
    <row r="14" spans="2:51" x14ac:dyDescent="0.35">
      <c r="B14" s="18" t="s">
        <v>72</v>
      </c>
      <c r="C14" s="17">
        <v>4.7856742244493197E-2</v>
      </c>
      <c r="D14" s="17">
        <v>4.4882593923372703E-2</v>
      </c>
      <c r="E14" s="17">
        <v>5.0955677796949199E-2</v>
      </c>
      <c r="F14" s="17"/>
      <c r="G14" s="17">
        <v>4.0231514772411797E-2</v>
      </c>
      <c r="H14" s="17">
        <v>4.9074863506620797E-2</v>
      </c>
      <c r="I14" s="17">
        <v>4.4536484232552097E-2</v>
      </c>
      <c r="J14" s="17">
        <v>5.0980551472085099E-2</v>
      </c>
      <c r="K14" s="17">
        <v>7.8506004323727105E-2</v>
      </c>
      <c r="L14" s="17">
        <v>3.4536891860291699E-2</v>
      </c>
      <c r="M14" s="17"/>
      <c r="N14" s="17">
        <v>7.4328293410826597E-3</v>
      </c>
      <c r="O14" s="17">
        <v>3.9492985101730202E-2</v>
      </c>
      <c r="P14" s="17">
        <v>5.43850647228614E-2</v>
      </c>
      <c r="Q14" s="17">
        <v>6.8083788753688895E-2</v>
      </c>
      <c r="R14" s="17"/>
      <c r="S14" s="17">
        <v>6.15351563127517E-2</v>
      </c>
      <c r="T14" s="17">
        <v>6.0627868871361797E-2</v>
      </c>
      <c r="U14" s="17">
        <v>5.2494861845048799E-2</v>
      </c>
      <c r="V14" s="17">
        <v>5.3327770325372503E-2</v>
      </c>
      <c r="W14" s="17">
        <v>0</v>
      </c>
      <c r="X14" s="17">
        <v>4.5825937128073702E-2</v>
      </c>
      <c r="Y14" s="17">
        <v>4.3315532026942202E-2</v>
      </c>
      <c r="Z14" s="17">
        <v>5.2297963345253301E-2</v>
      </c>
      <c r="AA14" s="17">
        <v>5.4543354336906498E-2</v>
      </c>
      <c r="AB14" s="17">
        <v>2.9960690660295199E-2</v>
      </c>
      <c r="AC14" s="17">
        <v>2.8718711289257001E-2</v>
      </c>
      <c r="AD14" s="17">
        <v>3.5666730272537597E-2</v>
      </c>
      <c r="AE14" s="17"/>
      <c r="AF14" s="17">
        <v>3.9875737553851598E-2</v>
      </c>
      <c r="AG14" s="17">
        <v>3.8694154606748098E-2</v>
      </c>
      <c r="AH14" s="17">
        <v>7.0693567446951502E-2</v>
      </c>
      <c r="AI14" s="17"/>
      <c r="AJ14" s="17">
        <v>5.1052841763507197E-2</v>
      </c>
      <c r="AK14" s="17">
        <v>2.9791056036182501E-2</v>
      </c>
      <c r="AL14" s="17">
        <v>2.31077133850843E-2</v>
      </c>
      <c r="AM14" s="17">
        <v>4.5622483332664603E-2</v>
      </c>
      <c r="AN14" s="17">
        <v>6.68917201941817E-2</v>
      </c>
      <c r="AO14" s="17"/>
      <c r="AP14" s="17">
        <v>2.3648124753825699E-2</v>
      </c>
      <c r="AQ14" s="17">
        <v>2.37544028731968E-2</v>
      </c>
      <c r="AR14" s="17">
        <v>2.78535990430476E-2</v>
      </c>
      <c r="AS14" s="17"/>
      <c r="AT14" s="17" t="s">
        <v>74</v>
      </c>
      <c r="AU14" s="17" t="s">
        <v>74</v>
      </c>
      <c r="AV14" s="17">
        <v>7.4800441057191802E-2</v>
      </c>
      <c r="AW14" s="17">
        <v>6.5959253058597997E-2</v>
      </c>
      <c r="AX14" s="17">
        <v>2.961904638395E-2</v>
      </c>
      <c r="AY14" s="17" t="s">
        <v>74</v>
      </c>
    </row>
    <row r="15" spans="2:51" x14ac:dyDescent="0.35">
      <c r="B15" s="31" t="s">
        <v>232</v>
      </c>
      <c r="C15" s="20">
        <v>0.61622778195125505</v>
      </c>
      <c r="D15" s="20">
        <v>0.59344542224622898</v>
      </c>
      <c r="E15" s="20">
        <v>0.63918430800367998</v>
      </c>
      <c r="F15" s="20"/>
      <c r="G15" s="20">
        <v>0.56774963005636403</v>
      </c>
      <c r="H15" s="20">
        <v>0.63560490085442301</v>
      </c>
      <c r="I15" s="20">
        <v>0.60436352128068205</v>
      </c>
      <c r="J15" s="20">
        <v>0.61772826535701097</v>
      </c>
      <c r="K15" s="20">
        <v>0.64761229916145602</v>
      </c>
      <c r="L15" s="20">
        <v>0.66752240928370898</v>
      </c>
      <c r="M15" s="20"/>
      <c r="N15" s="20">
        <v>0.66193038354589395</v>
      </c>
      <c r="O15" s="20">
        <v>0.61667250560477405</v>
      </c>
      <c r="P15" s="20">
        <v>0.62033342241004197</v>
      </c>
      <c r="Q15" s="20">
        <v>0.59047057530601299</v>
      </c>
      <c r="R15" s="20"/>
      <c r="S15" s="20">
        <v>0.59708824169250296</v>
      </c>
      <c r="T15" s="20">
        <v>0.57575209534986804</v>
      </c>
      <c r="U15" s="20">
        <v>0.63172665370690095</v>
      </c>
      <c r="V15" s="20">
        <v>0.61267800315602405</v>
      </c>
      <c r="W15" s="20">
        <v>0.64829378480104405</v>
      </c>
      <c r="X15" s="20">
        <v>0.61249812231533096</v>
      </c>
      <c r="Y15" s="20">
        <v>0.65472528255734896</v>
      </c>
      <c r="Z15" s="20">
        <v>0.565106378775309</v>
      </c>
      <c r="AA15" s="20">
        <v>0.63850945714268603</v>
      </c>
      <c r="AB15" s="20">
        <v>0.66718612420392698</v>
      </c>
      <c r="AC15" s="20">
        <v>0.59713941202088905</v>
      </c>
      <c r="AD15" s="20">
        <v>0.63109465103464801</v>
      </c>
      <c r="AE15" s="20"/>
      <c r="AF15" s="20">
        <v>0.62460592317029096</v>
      </c>
      <c r="AG15" s="20">
        <v>0.627314590246697</v>
      </c>
      <c r="AH15" s="20">
        <v>0.59905030328335596</v>
      </c>
      <c r="AI15" s="20"/>
      <c r="AJ15" s="20">
        <v>0.63293365156180703</v>
      </c>
      <c r="AK15" s="20">
        <v>0.60735114990510897</v>
      </c>
      <c r="AL15" s="20">
        <v>0.65719117988060605</v>
      </c>
      <c r="AM15" s="20">
        <v>0.52514984005889098</v>
      </c>
      <c r="AN15" s="20">
        <v>0.62400678751691396</v>
      </c>
      <c r="AO15" s="20"/>
      <c r="AP15" s="20">
        <v>0.63034548409619695</v>
      </c>
      <c r="AQ15" s="20">
        <v>0.67271434066495195</v>
      </c>
      <c r="AR15" s="20">
        <v>0.73365984610533497</v>
      </c>
      <c r="AS15" s="20"/>
      <c r="AT15" s="20" t="s">
        <v>74</v>
      </c>
      <c r="AU15" s="20" t="s">
        <v>74</v>
      </c>
      <c r="AV15" s="20">
        <v>0.55333492380419302</v>
      </c>
      <c r="AW15" s="20">
        <v>0.57096478743483403</v>
      </c>
      <c r="AX15" s="20">
        <v>0.66015861892287397</v>
      </c>
      <c r="AY15" s="20" t="s">
        <v>74</v>
      </c>
    </row>
    <row r="16" spans="2:51" x14ac:dyDescent="0.35">
      <c r="B16" s="18" t="s">
        <v>233</v>
      </c>
      <c r="C16" s="20">
        <v>9.5999593059048594E-2</v>
      </c>
      <c r="D16" s="20">
        <v>9.3889415058257902E-2</v>
      </c>
      <c r="E16" s="20">
        <v>9.3911789059361997E-2</v>
      </c>
      <c r="F16" s="20"/>
      <c r="G16" s="20">
        <v>0.11789126722861799</v>
      </c>
      <c r="H16" s="20">
        <v>7.9051009828634097E-2</v>
      </c>
      <c r="I16" s="20">
        <v>0.13244457642548599</v>
      </c>
      <c r="J16" s="20">
        <v>7.2786396005551299E-2</v>
      </c>
      <c r="K16" s="20">
        <v>6.7652421498588994E-2</v>
      </c>
      <c r="L16" s="20">
        <v>7.9765509297284307E-2</v>
      </c>
      <c r="M16" s="20"/>
      <c r="N16" s="20">
        <v>9.5282661653672496E-2</v>
      </c>
      <c r="O16" s="20">
        <v>0.10888288233908699</v>
      </c>
      <c r="P16" s="20">
        <v>9.3294029818426993E-2</v>
      </c>
      <c r="Q16" s="20">
        <v>8.9221923005895806E-2</v>
      </c>
      <c r="R16" s="20"/>
      <c r="S16" s="20">
        <v>0.104228118926137</v>
      </c>
      <c r="T16" s="20">
        <v>0.110741123734209</v>
      </c>
      <c r="U16" s="20">
        <v>8.5813875772752596E-2</v>
      </c>
      <c r="V16" s="20">
        <v>9.7655603466345997E-2</v>
      </c>
      <c r="W16" s="20">
        <v>8.16427077977563E-2</v>
      </c>
      <c r="X16" s="20">
        <v>8.7057398682064996E-2</v>
      </c>
      <c r="Y16" s="20">
        <v>0.10601806417380499</v>
      </c>
      <c r="Z16" s="20">
        <v>0.127360474561587</v>
      </c>
      <c r="AA16" s="20">
        <v>7.7393184819488203E-2</v>
      </c>
      <c r="AB16" s="20">
        <v>6.04176473022493E-2</v>
      </c>
      <c r="AC16" s="20">
        <v>0.129089591734524</v>
      </c>
      <c r="AD16" s="20">
        <v>0.110590152457369</v>
      </c>
      <c r="AE16" s="20"/>
      <c r="AF16" s="20">
        <v>0.10106052368202401</v>
      </c>
      <c r="AG16" s="20">
        <v>0.10357659379972201</v>
      </c>
      <c r="AH16" s="20">
        <v>8.3312164909061598E-2</v>
      </c>
      <c r="AI16" s="20"/>
      <c r="AJ16" s="20">
        <v>9.4478520171873207E-2</v>
      </c>
      <c r="AK16" s="20">
        <v>0.107317361470481</v>
      </c>
      <c r="AL16" s="20">
        <v>9.57594471312396E-2</v>
      </c>
      <c r="AM16" s="20">
        <v>0.12067266821604</v>
      </c>
      <c r="AN16" s="20">
        <v>7.2722656792355803E-2</v>
      </c>
      <c r="AO16" s="20"/>
      <c r="AP16" s="20">
        <v>0.10149862896841</v>
      </c>
      <c r="AQ16" s="20">
        <v>8.2972514879372905E-2</v>
      </c>
      <c r="AR16" s="20">
        <v>7.9684892614749397E-2</v>
      </c>
      <c r="AS16" s="20"/>
      <c r="AT16" s="20" t="s">
        <v>74</v>
      </c>
      <c r="AU16" s="20" t="s">
        <v>74</v>
      </c>
      <c r="AV16" s="20">
        <v>0.114670550279327</v>
      </c>
      <c r="AW16" s="20">
        <v>9.4737003866397704E-2</v>
      </c>
      <c r="AX16" s="20">
        <v>8.9604196245545303E-2</v>
      </c>
      <c r="AY16" s="20" t="s">
        <v>74</v>
      </c>
    </row>
    <row r="17" spans="2:51" x14ac:dyDescent="0.35">
      <c r="B17" s="18" t="s">
        <v>86</v>
      </c>
      <c r="C17" s="21">
        <v>0.52022818889220601</v>
      </c>
      <c r="D17" s="21">
        <v>0.499556007187971</v>
      </c>
      <c r="E17" s="21">
        <v>0.54527251894431805</v>
      </c>
      <c r="F17" s="21"/>
      <c r="G17" s="21">
        <v>0.44985836282774599</v>
      </c>
      <c r="H17" s="21">
        <v>0.556553891025789</v>
      </c>
      <c r="I17" s="21">
        <v>0.47191894485519598</v>
      </c>
      <c r="J17" s="21">
        <v>0.54494186935145905</v>
      </c>
      <c r="K17" s="21">
        <v>0.57995987766286705</v>
      </c>
      <c r="L17" s="21">
        <v>0.587756899986425</v>
      </c>
      <c r="M17" s="21"/>
      <c r="N17" s="21">
        <v>0.56664772189222101</v>
      </c>
      <c r="O17" s="21">
        <v>0.507789623265687</v>
      </c>
      <c r="P17" s="21">
        <v>0.52703939259161503</v>
      </c>
      <c r="Q17" s="21">
        <v>0.50124865230011695</v>
      </c>
      <c r="R17" s="21"/>
      <c r="S17" s="21">
        <v>0.49286012276636598</v>
      </c>
      <c r="T17" s="21">
        <v>0.46501097161566002</v>
      </c>
      <c r="U17" s="21">
        <v>0.54591277793414905</v>
      </c>
      <c r="V17" s="21">
        <v>0.515022399689678</v>
      </c>
      <c r="W17" s="21">
        <v>0.56665107700328698</v>
      </c>
      <c r="X17" s="21">
        <v>0.52544072363326599</v>
      </c>
      <c r="Y17" s="21">
        <v>0.54870721838354397</v>
      </c>
      <c r="Z17" s="21">
        <v>0.437745904213722</v>
      </c>
      <c r="AA17" s="21">
        <v>0.56111627232319805</v>
      </c>
      <c r="AB17" s="21">
        <v>0.60676847690167801</v>
      </c>
      <c r="AC17" s="21">
        <v>0.46804982028636499</v>
      </c>
      <c r="AD17" s="21">
        <v>0.52050449857727898</v>
      </c>
      <c r="AE17" s="21"/>
      <c r="AF17" s="21">
        <v>0.52354539948826695</v>
      </c>
      <c r="AG17" s="21">
        <v>0.52373799644697405</v>
      </c>
      <c r="AH17" s="21">
        <v>0.51573813837429405</v>
      </c>
      <c r="AI17" s="21"/>
      <c r="AJ17" s="21">
        <v>0.53845513138993395</v>
      </c>
      <c r="AK17" s="21">
        <v>0.50003378843462798</v>
      </c>
      <c r="AL17" s="21">
        <v>0.56143173274936597</v>
      </c>
      <c r="AM17" s="21">
        <v>0.40447717184285098</v>
      </c>
      <c r="AN17" s="21">
        <v>0.55128413072455795</v>
      </c>
      <c r="AO17" s="21"/>
      <c r="AP17" s="21">
        <v>0.52884685512778595</v>
      </c>
      <c r="AQ17" s="21">
        <v>0.58974182578557899</v>
      </c>
      <c r="AR17" s="21">
        <v>0.65397495349058599</v>
      </c>
      <c r="AS17" s="21"/>
      <c r="AT17" s="21" t="s">
        <v>74</v>
      </c>
      <c r="AU17" s="21" t="s">
        <v>74</v>
      </c>
      <c r="AV17" s="21">
        <v>0.43866437352486598</v>
      </c>
      <c r="AW17" s="21">
        <v>0.47622778356843598</v>
      </c>
      <c r="AX17" s="21">
        <v>0.57055442267732803</v>
      </c>
      <c r="AY17" s="21" t="s">
        <v>74</v>
      </c>
    </row>
    <row r="18" spans="2:51" x14ac:dyDescent="0.35">
      <c r="B18" s="27" t="s">
        <v>832</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1-000000000000}">
  <dimension ref="B2:AY22"/>
  <sheetViews>
    <sheetView showGridLines="0" topLeftCell="A8"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1467</v>
      </c>
      <c r="D7" s="10">
        <v>634</v>
      </c>
      <c r="E7" s="10">
        <v>824</v>
      </c>
      <c r="F7" s="10"/>
      <c r="G7" s="10">
        <v>302</v>
      </c>
      <c r="H7" s="10">
        <v>330</v>
      </c>
      <c r="I7" s="10">
        <v>299</v>
      </c>
      <c r="J7" s="10">
        <v>257</v>
      </c>
      <c r="K7" s="10">
        <v>138</v>
      </c>
      <c r="L7" s="10">
        <v>141</v>
      </c>
      <c r="M7" s="10"/>
      <c r="N7" s="10">
        <v>259</v>
      </c>
      <c r="O7" s="10">
        <v>387</v>
      </c>
      <c r="P7" s="10">
        <v>323</v>
      </c>
      <c r="Q7" s="10">
        <v>493</v>
      </c>
      <c r="R7" s="10"/>
      <c r="S7" s="10">
        <v>276</v>
      </c>
      <c r="T7" s="10">
        <v>200</v>
      </c>
      <c r="U7" s="10">
        <v>107</v>
      </c>
      <c r="V7" s="10">
        <v>125</v>
      </c>
      <c r="W7" s="10">
        <v>96</v>
      </c>
      <c r="X7" s="10">
        <v>134</v>
      </c>
      <c r="Y7" s="10">
        <v>98</v>
      </c>
      <c r="Z7" s="10">
        <v>57</v>
      </c>
      <c r="AA7" s="10">
        <v>184</v>
      </c>
      <c r="AB7" s="10">
        <v>94</v>
      </c>
      <c r="AC7" s="10">
        <v>69</v>
      </c>
      <c r="AD7" s="10">
        <v>27</v>
      </c>
      <c r="AE7" s="10"/>
      <c r="AF7" s="10">
        <v>405</v>
      </c>
      <c r="AG7" s="10">
        <v>484</v>
      </c>
      <c r="AH7" s="10">
        <v>370</v>
      </c>
      <c r="AI7" s="10"/>
      <c r="AJ7" s="10">
        <v>330</v>
      </c>
      <c r="AK7" s="10">
        <v>475</v>
      </c>
      <c r="AL7" s="10">
        <v>81</v>
      </c>
      <c r="AM7" s="10">
        <v>19</v>
      </c>
      <c r="AN7" s="10">
        <v>313</v>
      </c>
      <c r="AO7" s="10"/>
      <c r="AP7" s="10">
        <v>202</v>
      </c>
      <c r="AQ7" s="10">
        <v>596</v>
      </c>
      <c r="AR7" s="10">
        <v>99</v>
      </c>
      <c r="AS7" s="10"/>
      <c r="AT7" s="10" t="s">
        <v>73</v>
      </c>
      <c r="AU7" s="10" t="s">
        <v>73</v>
      </c>
      <c r="AV7" s="10">
        <v>302</v>
      </c>
      <c r="AW7" s="10">
        <v>372</v>
      </c>
      <c r="AX7" s="10">
        <v>793</v>
      </c>
      <c r="AY7" s="10" t="s">
        <v>73</v>
      </c>
    </row>
    <row r="8" spans="2:51" ht="30" customHeight="1" x14ac:dyDescent="0.35">
      <c r="B8" s="11" t="s">
        <v>19</v>
      </c>
      <c r="C8" s="11">
        <v>1483</v>
      </c>
      <c r="D8" s="11">
        <v>682</v>
      </c>
      <c r="E8" s="11">
        <v>793</v>
      </c>
      <c r="F8" s="11"/>
      <c r="G8" s="11">
        <v>307</v>
      </c>
      <c r="H8" s="11">
        <v>372</v>
      </c>
      <c r="I8" s="11">
        <v>301</v>
      </c>
      <c r="J8" s="11">
        <v>241</v>
      </c>
      <c r="K8" s="11">
        <v>128</v>
      </c>
      <c r="L8" s="11">
        <v>134</v>
      </c>
      <c r="M8" s="11"/>
      <c r="N8" s="11">
        <v>288</v>
      </c>
      <c r="O8" s="11">
        <v>379</v>
      </c>
      <c r="P8" s="11">
        <v>323</v>
      </c>
      <c r="Q8" s="11">
        <v>489</v>
      </c>
      <c r="R8" s="11"/>
      <c r="S8" s="11">
        <v>281</v>
      </c>
      <c r="T8" s="11">
        <v>196</v>
      </c>
      <c r="U8" s="11">
        <v>109</v>
      </c>
      <c r="V8" s="11">
        <v>119</v>
      </c>
      <c r="W8" s="11">
        <v>94</v>
      </c>
      <c r="X8" s="11">
        <v>141</v>
      </c>
      <c r="Y8" s="11">
        <v>95</v>
      </c>
      <c r="Z8" s="11">
        <v>54</v>
      </c>
      <c r="AA8" s="11">
        <v>180</v>
      </c>
      <c r="AB8" s="11">
        <v>108</v>
      </c>
      <c r="AC8" s="11">
        <v>72</v>
      </c>
      <c r="AD8" s="11">
        <v>33</v>
      </c>
      <c r="AE8" s="11"/>
      <c r="AF8" s="11">
        <v>399</v>
      </c>
      <c r="AG8" s="11">
        <v>497</v>
      </c>
      <c r="AH8" s="11">
        <v>377</v>
      </c>
      <c r="AI8" s="11"/>
      <c r="AJ8" s="11">
        <v>330</v>
      </c>
      <c r="AK8" s="11">
        <v>480</v>
      </c>
      <c r="AL8" s="11">
        <v>81</v>
      </c>
      <c r="AM8" s="11">
        <v>20</v>
      </c>
      <c r="AN8" s="11">
        <v>315</v>
      </c>
      <c r="AO8" s="11"/>
      <c r="AP8" s="11">
        <v>208</v>
      </c>
      <c r="AQ8" s="11">
        <v>601</v>
      </c>
      <c r="AR8" s="11">
        <v>101</v>
      </c>
      <c r="AS8" s="11"/>
      <c r="AT8" s="11" t="s">
        <v>73</v>
      </c>
      <c r="AU8" s="11" t="s">
        <v>73</v>
      </c>
      <c r="AV8" s="11">
        <v>303</v>
      </c>
      <c r="AW8" s="11">
        <v>367</v>
      </c>
      <c r="AX8" s="11">
        <v>813</v>
      </c>
      <c r="AY8" s="11" t="s">
        <v>73</v>
      </c>
    </row>
    <row r="9" spans="2:51" x14ac:dyDescent="0.35">
      <c r="B9" s="18" t="s">
        <v>227</v>
      </c>
      <c r="C9" s="17">
        <v>8.9651822853642704E-2</v>
      </c>
      <c r="D9" s="17">
        <v>9.8738888402928895E-2</v>
      </c>
      <c r="E9" s="17">
        <v>8.1298126934681594E-2</v>
      </c>
      <c r="F9" s="17"/>
      <c r="G9" s="17">
        <v>0.108899075083682</v>
      </c>
      <c r="H9" s="17">
        <v>0.13970076833852699</v>
      </c>
      <c r="I9" s="17">
        <v>7.4040250669386506E-2</v>
      </c>
      <c r="J9" s="17">
        <v>5.7343308093251E-2</v>
      </c>
      <c r="K9" s="17">
        <v>4.4303659831937299E-2</v>
      </c>
      <c r="L9" s="17">
        <v>4.31993211323096E-2</v>
      </c>
      <c r="M9" s="17"/>
      <c r="N9" s="17">
        <v>0.14978571847737501</v>
      </c>
      <c r="O9" s="17">
        <v>8.2210601348434803E-2</v>
      </c>
      <c r="P9" s="17">
        <v>8.3389850965312401E-2</v>
      </c>
      <c r="Q9" s="17">
        <v>6.5045027964168903E-2</v>
      </c>
      <c r="R9" s="17"/>
      <c r="S9" s="17">
        <v>0.10977477883062201</v>
      </c>
      <c r="T9" s="17">
        <v>6.2000254693102101E-2</v>
      </c>
      <c r="U9" s="17">
        <v>7.0621459458143701E-2</v>
      </c>
      <c r="V9" s="17">
        <v>5.5252428492578602E-2</v>
      </c>
      <c r="W9" s="17">
        <v>8.0961587252566997E-2</v>
      </c>
      <c r="X9" s="17">
        <v>0.113716832822516</v>
      </c>
      <c r="Y9" s="17">
        <v>5.4962519623860097E-2</v>
      </c>
      <c r="Z9" s="17">
        <v>0.119084496957237</v>
      </c>
      <c r="AA9" s="17">
        <v>0.12951791265491999</v>
      </c>
      <c r="AB9" s="17">
        <v>9.3492184922577007E-2</v>
      </c>
      <c r="AC9" s="17">
        <v>6.3112591195464293E-2</v>
      </c>
      <c r="AD9" s="17">
        <v>7.16486237368609E-2</v>
      </c>
      <c r="AE9" s="17"/>
      <c r="AF9" s="17">
        <v>7.2446409360725703E-2</v>
      </c>
      <c r="AG9" s="17">
        <v>0.101193991287723</v>
      </c>
      <c r="AH9" s="17">
        <v>0.105165303975976</v>
      </c>
      <c r="AI9" s="17"/>
      <c r="AJ9" s="17">
        <v>0.100530903704509</v>
      </c>
      <c r="AK9" s="17">
        <v>0.104179537766554</v>
      </c>
      <c r="AL9" s="17">
        <v>3.0005901738586301E-2</v>
      </c>
      <c r="AM9" s="17">
        <v>0.12444295221988801</v>
      </c>
      <c r="AN9" s="17">
        <v>8.7071879901847601E-2</v>
      </c>
      <c r="AO9" s="17"/>
      <c r="AP9" s="17">
        <v>0.108776041850213</v>
      </c>
      <c r="AQ9" s="17">
        <v>0.119002533839923</v>
      </c>
      <c r="AR9" s="17">
        <v>8.0681636858961903E-2</v>
      </c>
      <c r="AS9" s="17"/>
      <c r="AT9" s="17" t="s">
        <v>74</v>
      </c>
      <c r="AU9" s="17" t="s">
        <v>74</v>
      </c>
      <c r="AV9" s="17">
        <v>8.3415962890188503E-2</v>
      </c>
      <c r="AW9" s="17">
        <v>7.6653648686974094E-2</v>
      </c>
      <c r="AX9" s="17">
        <v>9.7855423201394801E-2</v>
      </c>
      <c r="AY9" s="17" t="s">
        <v>74</v>
      </c>
    </row>
    <row r="10" spans="2:51" x14ac:dyDescent="0.35">
      <c r="B10" s="18" t="s">
        <v>228</v>
      </c>
      <c r="C10" s="17">
        <v>0.28667093334969601</v>
      </c>
      <c r="D10" s="17">
        <v>0.29580310180872099</v>
      </c>
      <c r="E10" s="17">
        <v>0.278564596348573</v>
      </c>
      <c r="F10" s="17"/>
      <c r="G10" s="17">
        <v>0.30972504296349201</v>
      </c>
      <c r="H10" s="17">
        <v>0.30570621173073598</v>
      </c>
      <c r="I10" s="17">
        <v>0.32430417855536198</v>
      </c>
      <c r="J10" s="17">
        <v>0.20943170618943299</v>
      </c>
      <c r="K10" s="17">
        <v>0.27410721143417399</v>
      </c>
      <c r="L10" s="17">
        <v>0.24745132063445699</v>
      </c>
      <c r="M10" s="17"/>
      <c r="N10" s="17">
        <v>0.29391296824896601</v>
      </c>
      <c r="O10" s="17">
        <v>0.30163697106038201</v>
      </c>
      <c r="P10" s="17">
        <v>0.31022654949677098</v>
      </c>
      <c r="Q10" s="17">
        <v>0.25409454893061001</v>
      </c>
      <c r="R10" s="17"/>
      <c r="S10" s="17">
        <v>0.28337286215614599</v>
      </c>
      <c r="T10" s="17">
        <v>0.22934970025024001</v>
      </c>
      <c r="U10" s="17">
        <v>0.30158825396464201</v>
      </c>
      <c r="V10" s="17">
        <v>0.26582395462399999</v>
      </c>
      <c r="W10" s="17">
        <v>0.38972024108090098</v>
      </c>
      <c r="X10" s="17">
        <v>0.33384848695462899</v>
      </c>
      <c r="Y10" s="17">
        <v>0.33100928804330798</v>
      </c>
      <c r="Z10" s="17">
        <v>0.27471964388926601</v>
      </c>
      <c r="AA10" s="17">
        <v>0.29620945184055297</v>
      </c>
      <c r="AB10" s="17">
        <v>0.24220410321966401</v>
      </c>
      <c r="AC10" s="17">
        <v>0.257989047674195</v>
      </c>
      <c r="AD10" s="17">
        <v>0.235131314477663</v>
      </c>
      <c r="AE10" s="17"/>
      <c r="AF10" s="17">
        <v>0.22831125795678001</v>
      </c>
      <c r="AG10" s="17">
        <v>0.297385020265716</v>
      </c>
      <c r="AH10" s="17">
        <v>0.29865540090778397</v>
      </c>
      <c r="AI10" s="17"/>
      <c r="AJ10" s="17">
        <v>0.22276289509192501</v>
      </c>
      <c r="AK10" s="17">
        <v>0.326468306147839</v>
      </c>
      <c r="AL10" s="17">
        <v>0.24588906635346799</v>
      </c>
      <c r="AM10" s="17">
        <v>0</v>
      </c>
      <c r="AN10" s="17">
        <v>0.28154838118514303</v>
      </c>
      <c r="AO10" s="17"/>
      <c r="AP10" s="17">
        <v>0.28173216098777798</v>
      </c>
      <c r="AQ10" s="17">
        <v>0.31455543787954698</v>
      </c>
      <c r="AR10" s="17">
        <v>0.33541616725882001</v>
      </c>
      <c r="AS10" s="17"/>
      <c r="AT10" s="17" t="s">
        <v>74</v>
      </c>
      <c r="AU10" s="17" t="s">
        <v>74</v>
      </c>
      <c r="AV10" s="17">
        <v>0.27278305206244602</v>
      </c>
      <c r="AW10" s="17">
        <v>0.254742267016076</v>
      </c>
      <c r="AX10" s="17">
        <v>0.306288735417102</v>
      </c>
      <c r="AY10" s="17" t="s">
        <v>74</v>
      </c>
    </row>
    <row r="11" spans="2:51" x14ac:dyDescent="0.35">
      <c r="B11" s="18" t="s">
        <v>229</v>
      </c>
      <c r="C11" s="17">
        <v>0.31079007096780698</v>
      </c>
      <c r="D11" s="17">
        <v>0.304421395634006</v>
      </c>
      <c r="E11" s="17">
        <v>0.317283081278667</v>
      </c>
      <c r="F11" s="17"/>
      <c r="G11" s="17">
        <v>0.31984249066558601</v>
      </c>
      <c r="H11" s="17">
        <v>0.260633441550707</v>
      </c>
      <c r="I11" s="17">
        <v>0.290180083374035</v>
      </c>
      <c r="J11" s="17">
        <v>0.37513301370949498</v>
      </c>
      <c r="K11" s="17">
        <v>0.32382867496026102</v>
      </c>
      <c r="L11" s="17">
        <v>0.34735113372781201</v>
      </c>
      <c r="M11" s="17"/>
      <c r="N11" s="17">
        <v>0.283232086525121</v>
      </c>
      <c r="O11" s="17">
        <v>0.31897656548124598</v>
      </c>
      <c r="P11" s="17">
        <v>0.31753286962980498</v>
      </c>
      <c r="Q11" s="17">
        <v>0.31731494967187601</v>
      </c>
      <c r="R11" s="17"/>
      <c r="S11" s="17">
        <v>0.28456069794930999</v>
      </c>
      <c r="T11" s="17">
        <v>0.37168520131714</v>
      </c>
      <c r="U11" s="17">
        <v>0.25143080760659697</v>
      </c>
      <c r="V11" s="17">
        <v>0.34322055730066098</v>
      </c>
      <c r="W11" s="17">
        <v>0.244273231944</v>
      </c>
      <c r="X11" s="17">
        <v>0.30751717103832998</v>
      </c>
      <c r="Y11" s="17">
        <v>0.27980508914152902</v>
      </c>
      <c r="Z11" s="17">
        <v>0.24688745712503901</v>
      </c>
      <c r="AA11" s="17">
        <v>0.29399313825522799</v>
      </c>
      <c r="AB11" s="17">
        <v>0.40187247960307698</v>
      </c>
      <c r="AC11" s="17">
        <v>0.35850056189359802</v>
      </c>
      <c r="AD11" s="17">
        <v>0.336618710946333</v>
      </c>
      <c r="AE11" s="17"/>
      <c r="AF11" s="17">
        <v>0.31578819887563803</v>
      </c>
      <c r="AG11" s="17">
        <v>0.315442833309999</v>
      </c>
      <c r="AH11" s="17">
        <v>0.29835282782858003</v>
      </c>
      <c r="AI11" s="17"/>
      <c r="AJ11" s="17">
        <v>0.34947975083876198</v>
      </c>
      <c r="AK11" s="17">
        <v>0.27906751076846298</v>
      </c>
      <c r="AL11" s="17">
        <v>0.44723727803640001</v>
      </c>
      <c r="AM11" s="17">
        <v>0.36084531937226</v>
      </c>
      <c r="AN11" s="17">
        <v>0.314933992377885</v>
      </c>
      <c r="AO11" s="17"/>
      <c r="AP11" s="17">
        <v>0.32237764988677098</v>
      </c>
      <c r="AQ11" s="17">
        <v>0.28585390487477202</v>
      </c>
      <c r="AR11" s="17">
        <v>0.33745628454932503</v>
      </c>
      <c r="AS11" s="17"/>
      <c r="AT11" s="17" t="s">
        <v>74</v>
      </c>
      <c r="AU11" s="17" t="s">
        <v>74</v>
      </c>
      <c r="AV11" s="17">
        <v>0.30149494166326601</v>
      </c>
      <c r="AW11" s="17">
        <v>0.33736311740657199</v>
      </c>
      <c r="AX11" s="17">
        <v>0.30224348225051101</v>
      </c>
      <c r="AY11" s="17" t="s">
        <v>74</v>
      </c>
    </row>
    <row r="12" spans="2:51" x14ac:dyDescent="0.35">
      <c r="B12" s="18" t="s">
        <v>230</v>
      </c>
      <c r="C12" s="17">
        <v>0.16899934741784201</v>
      </c>
      <c r="D12" s="17">
        <v>0.166524337393511</v>
      </c>
      <c r="E12" s="17">
        <v>0.17303538176955499</v>
      </c>
      <c r="F12" s="17"/>
      <c r="G12" s="17">
        <v>0.15851983807143799</v>
      </c>
      <c r="H12" s="17">
        <v>0.17912712521883101</v>
      </c>
      <c r="I12" s="17">
        <v>0.170149443457975</v>
      </c>
      <c r="J12" s="17">
        <v>0.136799940443118</v>
      </c>
      <c r="K12" s="17">
        <v>0.189902650407547</v>
      </c>
      <c r="L12" s="17">
        <v>0.20036045780929801</v>
      </c>
      <c r="M12" s="17"/>
      <c r="N12" s="17">
        <v>0.15099933400289201</v>
      </c>
      <c r="O12" s="17">
        <v>0.188633791785351</v>
      </c>
      <c r="P12" s="17">
        <v>0.12232507721458701</v>
      </c>
      <c r="Q12" s="17">
        <v>0.19481894153161</v>
      </c>
      <c r="R12" s="17"/>
      <c r="S12" s="17">
        <v>0.160310692524188</v>
      </c>
      <c r="T12" s="17">
        <v>0.17509373841312101</v>
      </c>
      <c r="U12" s="17">
        <v>0.19892013076296899</v>
      </c>
      <c r="V12" s="17">
        <v>0.17562753074335199</v>
      </c>
      <c r="W12" s="17">
        <v>0.182876226727475</v>
      </c>
      <c r="X12" s="17">
        <v>0.13131106451626501</v>
      </c>
      <c r="Y12" s="17">
        <v>0.21373654556511501</v>
      </c>
      <c r="Z12" s="17">
        <v>0.205967909768902</v>
      </c>
      <c r="AA12" s="17">
        <v>0.16144316696432001</v>
      </c>
      <c r="AB12" s="17">
        <v>0.16155772352519601</v>
      </c>
      <c r="AC12" s="17">
        <v>0.140222854071889</v>
      </c>
      <c r="AD12" s="17">
        <v>0.14474093661721499</v>
      </c>
      <c r="AE12" s="17"/>
      <c r="AF12" s="17">
        <v>0.22576525829642499</v>
      </c>
      <c r="AG12" s="17">
        <v>0.166561478694983</v>
      </c>
      <c r="AH12" s="17">
        <v>0.119141328355302</v>
      </c>
      <c r="AI12" s="17"/>
      <c r="AJ12" s="17">
        <v>0.17484599633148701</v>
      </c>
      <c r="AK12" s="17">
        <v>0.17008972668755101</v>
      </c>
      <c r="AL12" s="17">
        <v>0.17981801345589299</v>
      </c>
      <c r="AM12" s="17">
        <v>0.2529419196978</v>
      </c>
      <c r="AN12" s="17">
        <v>0.14461962348617699</v>
      </c>
      <c r="AO12" s="17"/>
      <c r="AP12" s="17">
        <v>0.17154066597595499</v>
      </c>
      <c r="AQ12" s="17">
        <v>0.166909689059207</v>
      </c>
      <c r="AR12" s="17">
        <v>0.13831854395174301</v>
      </c>
      <c r="AS12" s="17"/>
      <c r="AT12" s="17" t="s">
        <v>74</v>
      </c>
      <c r="AU12" s="17" t="s">
        <v>74</v>
      </c>
      <c r="AV12" s="17">
        <v>0.151291413278131</v>
      </c>
      <c r="AW12" s="17">
        <v>0.17653649541291</v>
      </c>
      <c r="AX12" s="17">
        <v>0.17219847199904401</v>
      </c>
      <c r="AY12" s="17" t="s">
        <v>74</v>
      </c>
    </row>
    <row r="13" spans="2:51" x14ac:dyDescent="0.35">
      <c r="B13" s="18" t="s">
        <v>231</v>
      </c>
      <c r="C13" s="17">
        <v>0.114082621650899</v>
      </c>
      <c r="D13" s="17">
        <v>0.103012824721245</v>
      </c>
      <c r="E13" s="17">
        <v>0.121135184483667</v>
      </c>
      <c r="F13" s="17"/>
      <c r="G13" s="17">
        <v>6.3199644208071504E-2</v>
      </c>
      <c r="H13" s="17">
        <v>9.3625800883548105E-2</v>
      </c>
      <c r="I13" s="17">
        <v>0.109054570854692</v>
      </c>
      <c r="J13" s="17">
        <v>0.197063292297047</v>
      </c>
      <c r="K13" s="17">
        <v>0.130062559401496</v>
      </c>
      <c r="L13" s="17">
        <v>0.134011332118082</v>
      </c>
      <c r="M13" s="17"/>
      <c r="N13" s="17">
        <v>0.111246112494316</v>
      </c>
      <c r="O13" s="17">
        <v>9.2611042005106295E-2</v>
      </c>
      <c r="P13" s="17">
        <v>0.12591652951041499</v>
      </c>
      <c r="Q13" s="17">
        <v>0.123817490895274</v>
      </c>
      <c r="R13" s="17"/>
      <c r="S13" s="17">
        <v>0.123221919135361</v>
      </c>
      <c r="T13" s="17">
        <v>0.13292925915261899</v>
      </c>
      <c r="U13" s="17">
        <v>0.159503646601838</v>
      </c>
      <c r="V13" s="17">
        <v>0.128821972258571</v>
      </c>
      <c r="W13" s="17">
        <v>8.0096643288921798E-2</v>
      </c>
      <c r="X13" s="17">
        <v>8.4363228354686001E-2</v>
      </c>
      <c r="Y13" s="17">
        <v>8.6070535305166604E-2</v>
      </c>
      <c r="Z13" s="17">
        <v>8.2753599970862096E-2</v>
      </c>
      <c r="AA13" s="17">
        <v>9.4539996466392495E-2</v>
      </c>
      <c r="AB13" s="17">
        <v>9.1239221320311398E-2</v>
      </c>
      <c r="AC13" s="17">
        <v>0.15145623387559701</v>
      </c>
      <c r="AD13" s="17">
        <v>0.17619368394939</v>
      </c>
      <c r="AE13" s="17"/>
      <c r="AF13" s="17">
        <v>0.13843879205555701</v>
      </c>
      <c r="AG13" s="17">
        <v>9.7289498571026506E-2</v>
      </c>
      <c r="AH13" s="17">
        <v>0.12963469241707001</v>
      </c>
      <c r="AI13" s="17"/>
      <c r="AJ13" s="17">
        <v>0.121761165297274</v>
      </c>
      <c r="AK13" s="17">
        <v>9.6268983247527501E-2</v>
      </c>
      <c r="AL13" s="17">
        <v>9.7049740415653299E-2</v>
      </c>
      <c r="AM13" s="17">
        <v>0.26176980871005201</v>
      </c>
      <c r="AN13" s="17">
        <v>0.13395139897068101</v>
      </c>
      <c r="AO13" s="17"/>
      <c r="AP13" s="17">
        <v>9.2145966363132797E-2</v>
      </c>
      <c r="AQ13" s="17">
        <v>9.3202854937126697E-2</v>
      </c>
      <c r="AR13" s="17">
        <v>9.8966132522259997E-2</v>
      </c>
      <c r="AS13" s="17"/>
      <c r="AT13" s="17" t="s">
        <v>74</v>
      </c>
      <c r="AU13" s="17" t="s">
        <v>74</v>
      </c>
      <c r="AV13" s="17">
        <v>0.14037599279767399</v>
      </c>
      <c r="AW13" s="17">
        <v>0.11258905768462101</v>
      </c>
      <c r="AX13" s="17">
        <v>0.10494768294453</v>
      </c>
      <c r="AY13" s="17" t="s">
        <v>74</v>
      </c>
    </row>
    <row r="14" spans="2:51" x14ac:dyDescent="0.35">
      <c r="B14" s="18" t="s">
        <v>72</v>
      </c>
      <c r="C14" s="17">
        <v>2.98052037601131E-2</v>
      </c>
      <c r="D14" s="17">
        <v>3.1499452039588101E-2</v>
      </c>
      <c r="E14" s="17">
        <v>2.8683629184856198E-2</v>
      </c>
      <c r="F14" s="17"/>
      <c r="G14" s="17">
        <v>3.9813909007730401E-2</v>
      </c>
      <c r="H14" s="17">
        <v>2.1206652277650499E-2</v>
      </c>
      <c r="I14" s="17">
        <v>3.2271473088548303E-2</v>
      </c>
      <c r="J14" s="17">
        <v>2.4228739267656101E-2</v>
      </c>
      <c r="K14" s="17">
        <v>3.7795243964585001E-2</v>
      </c>
      <c r="L14" s="17">
        <v>2.7626434578040499E-2</v>
      </c>
      <c r="M14" s="17"/>
      <c r="N14" s="17">
        <v>1.0823780251331299E-2</v>
      </c>
      <c r="O14" s="17">
        <v>1.5931028319479901E-2</v>
      </c>
      <c r="P14" s="17">
        <v>4.0609123183108498E-2</v>
      </c>
      <c r="Q14" s="17">
        <v>4.4909041006461502E-2</v>
      </c>
      <c r="R14" s="17"/>
      <c r="S14" s="17">
        <v>3.8759049404373802E-2</v>
      </c>
      <c r="T14" s="17">
        <v>2.8941846173777201E-2</v>
      </c>
      <c r="U14" s="17">
        <v>1.7935701605810001E-2</v>
      </c>
      <c r="V14" s="17">
        <v>3.1253556580836998E-2</v>
      </c>
      <c r="W14" s="17">
        <v>2.20720697061355E-2</v>
      </c>
      <c r="X14" s="17">
        <v>2.9243216313573801E-2</v>
      </c>
      <c r="Y14" s="17">
        <v>3.4416022321021103E-2</v>
      </c>
      <c r="Z14" s="17">
        <v>7.05868922886939E-2</v>
      </c>
      <c r="AA14" s="17">
        <v>2.4296333818586199E-2</v>
      </c>
      <c r="AB14" s="17">
        <v>9.6342874091745103E-3</v>
      </c>
      <c r="AC14" s="17">
        <v>2.8718711289257001E-2</v>
      </c>
      <c r="AD14" s="17">
        <v>3.5666730272537597E-2</v>
      </c>
      <c r="AE14" s="17"/>
      <c r="AF14" s="17">
        <v>1.9250083454874799E-2</v>
      </c>
      <c r="AG14" s="17">
        <v>2.2127177870552701E-2</v>
      </c>
      <c r="AH14" s="17">
        <v>4.9050446515288101E-2</v>
      </c>
      <c r="AI14" s="17"/>
      <c r="AJ14" s="17">
        <v>3.0619288736042E-2</v>
      </c>
      <c r="AK14" s="17">
        <v>2.3925935382064299E-2</v>
      </c>
      <c r="AL14" s="17">
        <v>0</v>
      </c>
      <c r="AM14" s="17">
        <v>0</v>
      </c>
      <c r="AN14" s="17">
        <v>3.7874724078267002E-2</v>
      </c>
      <c r="AO14" s="17"/>
      <c r="AP14" s="17">
        <v>2.3427514936150699E-2</v>
      </c>
      <c r="AQ14" s="17">
        <v>2.04755794094247E-2</v>
      </c>
      <c r="AR14" s="17">
        <v>9.1612348588906104E-3</v>
      </c>
      <c r="AS14" s="17"/>
      <c r="AT14" s="17" t="s">
        <v>74</v>
      </c>
      <c r="AU14" s="17" t="s">
        <v>74</v>
      </c>
      <c r="AV14" s="17">
        <v>5.0638637308294002E-2</v>
      </c>
      <c r="AW14" s="17">
        <v>4.2115413792846002E-2</v>
      </c>
      <c r="AX14" s="17">
        <v>1.64662041874186E-2</v>
      </c>
      <c r="AY14" s="17" t="s">
        <v>74</v>
      </c>
    </row>
    <row r="15" spans="2:51" x14ac:dyDescent="0.35">
      <c r="B15" s="31" t="s">
        <v>232</v>
      </c>
      <c r="C15" s="20">
        <v>0.37632275620333899</v>
      </c>
      <c r="D15" s="20">
        <v>0.39454199021164899</v>
      </c>
      <c r="E15" s="20">
        <v>0.35986272328325503</v>
      </c>
      <c r="F15" s="20"/>
      <c r="G15" s="20">
        <v>0.41862411804717398</v>
      </c>
      <c r="H15" s="20">
        <v>0.44540698006926299</v>
      </c>
      <c r="I15" s="20">
        <v>0.398344429224748</v>
      </c>
      <c r="J15" s="20">
        <v>0.26677501428268402</v>
      </c>
      <c r="K15" s="20">
        <v>0.31841087126611101</v>
      </c>
      <c r="L15" s="20">
        <v>0.29065064176676603</v>
      </c>
      <c r="M15" s="20"/>
      <c r="N15" s="20">
        <v>0.44369868672634</v>
      </c>
      <c r="O15" s="20">
        <v>0.38384757240881701</v>
      </c>
      <c r="P15" s="20">
        <v>0.39361640046208402</v>
      </c>
      <c r="Q15" s="20">
        <v>0.31913957689477801</v>
      </c>
      <c r="R15" s="20"/>
      <c r="S15" s="20">
        <v>0.39314764098676702</v>
      </c>
      <c r="T15" s="20">
        <v>0.29134995494334298</v>
      </c>
      <c r="U15" s="20">
        <v>0.37220971342278603</v>
      </c>
      <c r="V15" s="20">
        <v>0.32107638311657899</v>
      </c>
      <c r="W15" s="20">
        <v>0.470681828333468</v>
      </c>
      <c r="X15" s="20">
        <v>0.44756531977714498</v>
      </c>
      <c r="Y15" s="20">
        <v>0.38597180766716799</v>
      </c>
      <c r="Z15" s="20">
        <v>0.393804140846503</v>
      </c>
      <c r="AA15" s="20">
        <v>0.42572736449547299</v>
      </c>
      <c r="AB15" s="20">
        <v>0.33569628814224101</v>
      </c>
      <c r="AC15" s="20">
        <v>0.32110163886965898</v>
      </c>
      <c r="AD15" s="20">
        <v>0.30677993821452398</v>
      </c>
      <c r="AE15" s="20"/>
      <c r="AF15" s="20">
        <v>0.30075766731750597</v>
      </c>
      <c r="AG15" s="20">
        <v>0.398579011553438</v>
      </c>
      <c r="AH15" s="20">
        <v>0.40382070488376098</v>
      </c>
      <c r="AI15" s="20"/>
      <c r="AJ15" s="20">
        <v>0.323293798796434</v>
      </c>
      <c r="AK15" s="20">
        <v>0.43064784391439398</v>
      </c>
      <c r="AL15" s="20">
        <v>0.27589496809205499</v>
      </c>
      <c r="AM15" s="20">
        <v>0.12444295221988801</v>
      </c>
      <c r="AN15" s="20">
        <v>0.36862026108699097</v>
      </c>
      <c r="AO15" s="20"/>
      <c r="AP15" s="20">
        <v>0.39050820283799098</v>
      </c>
      <c r="AQ15" s="20">
        <v>0.43355797171947003</v>
      </c>
      <c r="AR15" s="20">
        <v>0.41609780411778202</v>
      </c>
      <c r="AS15" s="20"/>
      <c r="AT15" s="20" t="s">
        <v>74</v>
      </c>
      <c r="AU15" s="20" t="s">
        <v>74</v>
      </c>
      <c r="AV15" s="20">
        <v>0.35619901495263501</v>
      </c>
      <c r="AW15" s="20">
        <v>0.33139591570304999</v>
      </c>
      <c r="AX15" s="20">
        <v>0.40414415861849701</v>
      </c>
      <c r="AY15" s="20" t="s">
        <v>74</v>
      </c>
    </row>
    <row r="16" spans="2:51" x14ac:dyDescent="0.35">
      <c r="B16" s="18" t="s">
        <v>233</v>
      </c>
      <c r="C16" s="20">
        <v>0.283081969068741</v>
      </c>
      <c r="D16" s="20">
        <v>0.26953716211475598</v>
      </c>
      <c r="E16" s="20">
        <v>0.29417056625322102</v>
      </c>
      <c r="F16" s="20"/>
      <c r="G16" s="20">
        <v>0.22171948227950999</v>
      </c>
      <c r="H16" s="20">
        <v>0.272752926102379</v>
      </c>
      <c r="I16" s="20">
        <v>0.279204014312668</v>
      </c>
      <c r="J16" s="20">
        <v>0.33386323274016499</v>
      </c>
      <c r="K16" s="20">
        <v>0.31996520980904303</v>
      </c>
      <c r="L16" s="20">
        <v>0.33437178992738098</v>
      </c>
      <c r="M16" s="20"/>
      <c r="N16" s="20">
        <v>0.26224544649720699</v>
      </c>
      <c r="O16" s="20">
        <v>0.28124483379045701</v>
      </c>
      <c r="P16" s="20">
        <v>0.24824160672500201</v>
      </c>
      <c r="Q16" s="20">
        <v>0.318636432426884</v>
      </c>
      <c r="R16" s="20"/>
      <c r="S16" s="20">
        <v>0.28353261165954902</v>
      </c>
      <c r="T16" s="20">
        <v>0.30802299756573998</v>
      </c>
      <c r="U16" s="20">
        <v>0.35842377736480702</v>
      </c>
      <c r="V16" s="20">
        <v>0.30444950300192303</v>
      </c>
      <c r="W16" s="20">
        <v>0.26297287001639602</v>
      </c>
      <c r="X16" s="20">
        <v>0.215674292870951</v>
      </c>
      <c r="Y16" s="20">
        <v>0.29980708087028102</v>
      </c>
      <c r="Z16" s="20">
        <v>0.28872150973976402</v>
      </c>
      <c r="AA16" s="20">
        <v>0.25598316343071298</v>
      </c>
      <c r="AB16" s="20">
        <v>0.25279694484550702</v>
      </c>
      <c r="AC16" s="20">
        <v>0.29167908794748598</v>
      </c>
      <c r="AD16" s="20">
        <v>0.32093462056660499</v>
      </c>
      <c r="AE16" s="20"/>
      <c r="AF16" s="20">
        <v>0.364204050351982</v>
      </c>
      <c r="AG16" s="20">
        <v>0.26385097726600998</v>
      </c>
      <c r="AH16" s="20">
        <v>0.24877602077237099</v>
      </c>
      <c r="AI16" s="20"/>
      <c r="AJ16" s="20">
        <v>0.296607161628761</v>
      </c>
      <c r="AK16" s="20">
        <v>0.26635870993507899</v>
      </c>
      <c r="AL16" s="20">
        <v>0.276867753871546</v>
      </c>
      <c r="AM16" s="20">
        <v>0.51471172840785195</v>
      </c>
      <c r="AN16" s="20">
        <v>0.278571022456857</v>
      </c>
      <c r="AO16" s="20"/>
      <c r="AP16" s="20">
        <v>0.26368663233908801</v>
      </c>
      <c r="AQ16" s="20">
        <v>0.26011254399633299</v>
      </c>
      <c r="AR16" s="20">
        <v>0.237284676474003</v>
      </c>
      <c r="AS16" s="20"/>
      <c r="AT16" s="20" t="s">
        <v>74</v>
      </c>
      <c r="AU16" s="20" t="s">
        <v>74</v>
      </c>
      <c r="AV16" s="20">
        <v>0.29166740607580499</v>
      </c>
      <c r="AW16" s="20">
        <v>0.28912555309753102</v>
      </c>
      <c r="AX16" s="20">
        <v>0.27714615494357397</v>
      </c>
      <c r="AY16" s="20" t="s">
        <v>74</v>
      </c>
    </row>
    <row r="17" spans="2:51" x14ac:dyDescent="0.35">
      <c r="B17" s="18" t="s">
        <v>86</v>
      </c>
      <c r="C17" s="21">
        <v>9.3240787134598394E-2</v>
      </c>
      <c r="D17" s="21">
        <v>0.12500482809689401</v>
      </c>
      <c r="E17" s="21">
        <v>6.5692157030033393E-2</v>
      </c>
      <c r="F17" s="21"/>
      <c r="G17" s="21">
        <v>0.19690463576766401</v>
      </c>
      <c r="H17" s="21">
        <v>0.17265405396688399</v>
      </c>
      <c r="I17" s="21">
        <v>0.11914041491208099</v>
      </c>
      <c r="J17" s="21">
        <v>-6.7088218457480794E-2</v>
      </c>
      <c r="K17" s="21">
        <v>-1.5543385429324099E-3</v>
      </c>
      <c r="L17" s="21">
        <v>-4.3721148160614197E-2</v>
      </c>
      <c r="M17" s="21"/>
      <c r="N17" s="21">
        <v>0.18145324022913301</v>
      </c>
      <c r="O17" s="21">
        <v>0.102602738618359</v>
      </c>
      <c r="P17" s="21">
        <v>0.14537479373708201</v>
      </c>
      <c r="Q17" s="21">
        <v>5.0314446789467805E-4</v>
      </c>
      <c r="R17" s="21"/>
      <c r="S17" s="21">
        <v>0.10961502932721801</v>
      </c>
      <c r="T17" s="21">
        <v>-1.66730426223974E-2</v>
      </c>
      <c r="U17" s="21">
        <v>1.37859360579792E-2</v>
      </c>
      <c r="V17" s="21">
        <v>1.6626880114655899E-2</v>
      </c>
      <c r="W17" s="21">
        <v>0.20770895831707201</v>
      </c>
      <c r="X17" s="21">
        <v>0.23189102690619301</v>
      </c>
      <c r="Y17" s="21">
        <v>8.6164726796886706E-2</v>
      </c>
      <c r="Z17" s="21">
        <v>0.105082631106739</v>
      </c>
      <c r="AA17" s="21">
        <v>0.16974420106475999</v>
      </c>
      <c r="AB17" s="21">
        <v>8.2899343296734304E-2</v>
      </c>
      <c r="AC17" s="21">
        <v>2.9422550922173499E-2</v>
      </c>
      <c r="AD17" s="21">
        <v>-1.41546823520816E-2</v>
      </c>
      <c r="AE17" s="21"/>
      <c r="AF17" s="21">
        <v>-6.3446383034475695E-2</v>
      </c>
      <c r="AG17" s="21">
        <v>0.13472803428742799</v>
      </c>
      <c r="AH17" s="21">
        <v>0.155044684111389</v>
      </c>
      <c r="AI17" s="21"/>
      <c r="AJ17" s="21">
        <v>2.6686637167672601E-2</v>
      </c>
      <c r="AK17" s="21">
        <v>0.16428913397931499</v>
      </c>
      <c r="AL17" s="21">
        <v>-9.72785779491392E-4</v>
      </c>
      <c r="AM17" s="21">
        <v>-0.39026877618796402</v>
      </c>
      <c r="AN17" s="21">
        <v>9.0049238630133296E-2</v>
      </c>
      <c r="AO17" s="21"/>
      <c r="AP17" s="21">
        <v>0.126821570498903</v>
      </c>
      <c r="AQ17" s="21">
        <v>0.17344542772313701</v>
      </c>
      <c r="AR17" s="21">
        <v>0.17881312764377899</v>
      </c>
      <c r="AS17" s="21"/>
      <c r="AT17" s="21" t="s">
        <v>74</v>
      </c>
      <c r="AU17" s="21" t="s">
        <v>74</v>
      </c>
      <c r="AV17" s="21">
        <v>6.4531608876830293E-2</v>
      </c>
      <c r="AW17" s="21">
        <v>4.2270362605519002E-2</v>
      </c>
      <c r="AX17" s="21">
        <v>0.126998003674923</v>
      </c>
      <c r="AY17" s="21" t="s">
        <v>74</v>
      </c>
    </row>
    <row r="18" spans="2:51" x14ac:dyDescent="0.35">
      <c r="B18" s="27" t="s">
        <v>832</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1-000000000000}">
  <dimension ref="B2:AY22"/>
  <sheetViews>
    <sheetView showGridLines="0" topLeftCell="A7"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1467</v>
      </c>
      <c r="D7" s="10">
        <v>634</v>
      </c>
      <c r="E7" s="10">
        <v>824</v>
      </c>
      <c r="F7" s="10"/>
      <c r="G7" s="10">
        <v>302</v>
      </c>
      <c r="H7" s="10">
        <v>330</v>
      </c>
      <c r="I7" s="10">
        <v>299</v>
      </c>
      <c r="J7" s="10">
        <v>257</v>
      </c>
      <c r="K7" s="10">
        <v>138</v>
      </c>
      <c r="L7" s="10">
        <v>141</v>
      </c>
      <c r="M7" s="10"/>
      <c r="N7" s="10">
        <v>259</v>
      </c>
      <c r="O7" s="10">
        <v>387</v>
      </c>
      <c r="P7" s="10">
        <v>323</v>
      </c>
      <c r="Q7" s="10">
        <v>493</v>
      </c>
      <c r="R7" s="10"/>
      <c r="S7" s="10">
        <v>276</v>
      </c>
      <c r="T7" s="10">
        <v>200</v>
      </c>
      <c r="U7" s="10">
        <v>107</v>
      </c>
      <c r="V7" s="10">
        <v>125</v>
      </c>
      <c r="W7" s="10">
        <v>96</v>
      </c>
      <c r="X7" s="10">
        <v>134</v>
      </c>
      <c r="Y7" s="10">
        <v>98</v>
      </c>
      <c r="Z7" s="10">
        <v>57</v>
      </c>
      <c r="AA7" s="10">
        <v>184</v>
      </c>
      <c r="AB7" s="10">
        <v>94</v>
      </c>
      <c r="AC7" s="10">
        <v>69</v>
      </c>
      <c r="AD7" s="10">
        <v>27</v>
      </c>
      <c r="AE7" s="10"/>
      <c r="AF7" s="10">
        <v>405</v>
      </c>
      <c r="AG7" s="10">
        <v>484</v>
      </c>
      <c r="AH7" s="10">
        <v>370</v>
      </c>
      <c r="AI7" s="10"/>
      <c r="AJ7" s="10">
        <v>330</v>
      </c>
      <c r="AK7" s="10">
        <v>475</v>
      </c>
      <c r="AL7" s="10">
        <v>81</v>
      </c>
      <c r="AM7" s="10">
        <v>19</v>
      </c>
      <c r="AN7" s="10">
        <v>313</v>
      </c>
      <c r="AO7" s="10"/>
      <c r="AP7" s="10">
        <v>202</v>
      </c>
      <c r="AQ7" s="10">
        <v>596</v>
      </c>
      <c r="AR7" s="10">
        <v>99</v>
      </c>
      <c r="AS7" s="10"/>
      <c r="AT7" s="10" t="s">
        <v>73</v>
      </c>
      <c r="AU7" s="10" t="s">
        <v>73</v>
      </c>
      <c r="AV7" s="10">
        <v>302</v>
      </c>
      <c r="AW7" s="10">
        <v>372</v>
      </c>
      <c r="AX7" s="10">
        <v>793</v>
      </c>
      <c r="AY7" s="10" t="s">
        <v>73</v>
      </c>
    </row>
    <row r="8" spans="2:51" ht="30" customHeight="1" x14ac:dyDescent="0.35">
      <c r="B8" s="11" t="s">
        <v>19</v>
      </c>
      <c r="C8" s="11">
        <v>1483</v>
      </c>
      <c r="D8" s="11">
        <v>682</v>
      </c>
      <c r="E8" s="11">
        <v>793</v>
      </c>
      <c r="F8" s="11"/>
      <c r="G8" s="11">
        <v>307</v>
      </c>
      <c r="H8" s="11">
        <v>372</v>
      </c>
      <c r="I8" s="11">
        <v>301</v>
      </c>
      <c r="J8" s="11">
        <v>241</v>
      </c>
      <c r="K8" s="11">
        <v>128</v>
      </c>
      <c r="L8" s="11">
        <v>134</v>
      </c>
      <c r="M8" s="11"/>
      <c r="N8" s="11">
        <v>288</v>
      </c>
      <c r="O8" s="11">
        <v>379</v>
      </c>
      <c r="P8" s="11">
        <v>323</v>
      </c>
      <c r="Q8" s="11">
        <v>489</v>
      </c>
      <c r="R8" s="11"/>
      <c r="S8" s="11">
        <v>281</v>
      </c>
      <c r="T8" s="11">
        <v>196</v>
      </c>
      <c r="U8" s="11">
        <v>109</v>
      </c>
      <c r="V8" s="11">
        <v>119</v>
      </c>
      <c r="W8" s="11">
        <v>94</v>
      </c>
      <c r="X8" s="11">
        <v>141</v>
      </c>
      <c r="Y8" s="11">
        <v>95</v>
      </c>
      <c r="Z8" s="11">
        <v>54</v>
      </c>
      <c r="AA8" s="11">
        <v>180</v>
      </c>
      <c r="AB8" s="11">
        <v>108</v>
      </c>
      <c r="AC8" s="11">
        <v>72</v>
      </c>
      <c r="AD8" s="11">
        <v>33</v>
      </c>
      <c r="AE8" s="11"/>
      <c r="AF8" s="11">
        <v>399</v>
      </c>
      <c r="AG8" s="11">
        <v>497</v>
      </c>
      <c r="AH8" s="11">
        <v>377</v>
      </c>
      <c r="AI8" s="11"/>
      <c r="AJ8" s="11">
        <v>330</v>
      </c>
      <c r="AK8" s="11">
        <v>480</v>
      </c>
      <c r="AL8" s="11">
        <v>81</v>
      </c>
      <c r="AM8" s="11">
        <v>20</v>
      </c>
      <c r="AN8" s="11">
        <v>315</v>
      </c>
      <c r="AO8" s="11"/>
      <c r="AP8" s="11">
        <v>208</v>
      </c>
      <c r="AQ8" s="11">
        <v>601</v>
      </c>
      <c r="AR8" s="11">
        <v>101</v>
      </c>
      <c r="AS8" s="11"/>
      <c r="AT8" s="11" t="s">
        <v>73</v>
      </c>
      <c r="AU8" s="11" t="s">
        <v>73</v>
      </c>
      <c r="AV8" s="11">
        <v>303</v>
      </c>
      <c r="AW8" s="11">
        <v>367</v>
      </c>
      <c r="AX8" s="11">
        <v>813</v>
      </c>
      <c r="AY8" s="11" t="s">
        <v>73</v>
      </c>
    </row>
    <row r="9" spans="2:51" x14ac:dyDescent="0.35">
      <c r="B9" s="18" t="s">
        <v>227</v>
      </c>
      <c r="C9" s="17">
        <v>0.13231661809462</v>
      </c>
      <c r="D9" s="17">
        <v>0.131991717082796</v>
      </c>
      <c r="E9" s="17">
        <v>0.13151916188062601</v>
      </c>
      <c r="F9" s="17"/>
      <c r="G9" s="17">
        <v>0.123994884476443</v>
      </c>
      <c r="H9" s="17">
        <v>0.109426441018068</v>
      </c>
      <c r="I9" s="17">
        <v>0.13192590663654</v>
      </c>
      <c r="J9" s="17">
        <v>0.12972965009238799</v>
      </c>
      <c r="K9" s="17">
        <v>0.19642729785816601</v>
      </c>
      <c r="L9" s="17">
        <v>0.15930439989134501</v>
      </c>
      <c r="M9" s="17"/>
      <c r="N9" s="17">
        <v>0.151224755547161</v>
      </c>
      <c r="O9" s="17">
        <v>0.118209488315782</v>
      </c>
      <c r="P9" s="17">
        <v>0.15556317292249899</v>
      </c>
      <c r="Q9" s="17">
        <v>0.11810184835642799</v>
      </c>
      <c r="R9" s="17"/>
      <c r="S9" s="17">
        <v>0.12390725229720299</v>
      </c>
      <c r="T9" s="17">
        <v>7.9068204072352294E-2</v>
      </c>
      <c r="U9" s="17">
        <v>0.12195974082703601</v>
      </c>
      <c r="V9" s="17">
        <v>0.104919333648819</v>
      </c>
      <c r="W9" s="17">
        <v>0.119061037235551</v>
      </c>
      <c r="X9" s="17">
        <v>0.20496973437128799</v>
      </c>
      <c r="Y9" s="17">
        <v>0.198006754209201</v>
      </c>
      <c r="Z9" s="17">
        <v>0.10125832364390799</v>
      </c>
      <c r="AA9" s="17">
        <v>0.119310177784532</v>
      </c>
      <c r="AB9" s="17">
        <v>0.13782281580734701</v>
      </c>
      <c r="AC9" s="17">
        <v>0.20052298645657801</v>
      </c>
      <c r="AD9" s="17">
        <v>0.14569910934281899</v>
      </c>
      <c r="AE9" s="17"/>
      <c r="AF9" s="17">
        <v>0.16617030130098701</v>
      </c>
      <c r="AG9" s="17">
        <v>0.12523323755694599</v>
      </c>
      <c r="AH9" s="17">
        <v>0.11500833493404999</v>
      </c>
      <c r="AI9" s="17"/>
      <c r="AJ9" s="17">
        <v>0.147756476751328</v>
      </c>
      <c r="AK9" s="17">
        <v>0.142483731102619</v>
      </c>
      <c r="AL9" s="17">
        <v>4.8434900006322203E-2</v>
      </c>
      <c r="AM9" s="17">
        <v>0.30270939149902598</v>
      </c>
      <c r="AN9" s="17">
        <v>0.122180234441081</v>
      </c>
      <c r="AO9" s="17"/>
      <c r="AP9" s="17">
        <v>0.17263194378559699</v>
      </c>
      <c r="AQ9" s="17">
        <v>0.13128701490608599</v>
      </c>
      <c r="AR9" s="17">
        <v>0.12156329979224401</v>
      </c>
      <c r="AS9" s="17"/>
      <c r="AT9" s="17" t="s">
        <v>74</v>
      </c>
      <c r="AU9" s="17" t="s">
        <v>74</v>
      </c>
      <c r="AV9" s="17">
        <v>0.16285404975343901</v>
      </c>
      <c r="AW9" s="17">
        <v>0.12905760683800799</v>
      </c>
      <c r="AX9" s="17">
        <v>0.12239641620025001</v>
      </c>
      <c r="AY9" s="17" t="s">
        <v>74</v>
      </c>
    </row>
    <row r="10" spans="2:51" x14ac:dyDescent="0.35">
      <c r="B10" s="18" t="s">
        <v>228</v>
      </c>
      <c r="C10" s="17">
        <v>0.25753399814195499</v>
      </c>
      <c r="D10" s="17">
        <v>0.26975611881823203</v>
      </c>
      <c r="E10" s="17">
        <v>0.24853306101189701</v>
      </c>
      <c r="F10" s="17"/>
      <c r="G10" s="17">
        <v>0.26525087651406998</v>
      </c>
      <c r="H10" s="17">
        <v>0.30125273362166499</v>
      </c>
      <c r="I10" s="17">
        <v>0.23917175149630501</v>
      </c>
      <c r="J10" s="17">
        <v>0.238064137296886</v>
      </c>
      <c r="K10" s="17">
        <v>0.18815492470023201</v>
      </c>
      <c r="L10" s="17">
        <v>0.26106793908793402</v>
      </c>
      <c r="M10" s="17"/>
      <c r="N10" s="17">
        <v>0.326022535772302</v>
      </c>
      <c r="O10" s="17">
        <v>0.27201012754496401</v>
      </c>
      <c r="P10" s="17">
        <v>0.23075098020698101</v>
      </c>
      <c r="Q10" s="17">
        <v>0.222226431383725</v>
      </c>
      <c r="R10" s="17"/>
      <c r="S10" s="17">
        <v>0.284219891616457</v>
      </c>
      <c r="T10" s="17">
        <v>0.23608081063657901</v>
      </c>
      <c r="U10" s="17">
        <v>0.26958652679419198</v>
      </c>
      <c r="V10" s="17">
        <v>0.23518221950462601</v>
      </c>
      <c r="W10" s="17">
        <v>0.20568495644936899</v>
      </c>
      <c r="X10" s="17">
        <v>0.27152760388409702</v>
      </c>
      <c r="Y10" s="17">
        <v>0.17521786500741199</v>
      </c>
      <c r="Z10" s="17">
        <v>0.23844918286727601</v>
      </c>
      <c r="AA10" s="17">
        <v>0.26190923374263603</v>
      </c>
      <c r="AB10" s="17">
        <v>0.284353904775208</v>
      </c>
      <c r="AC10" s="17">
        <v>0.37238785956513898</v>
      </c>
      <c r="AD10" s="17">
        <v>0.193511086704032</v>
      </c>
      <c r="AE10" s="17"/>
      <c r="AF10" s="17">
        <v>0.20931434660007101</v>
      </c>
      <c r="AG10" s="17">
        <v>0.28247176916510103</v>
      </c>
      <c r="AH10" s="17">
        <v>0.27301252354162098</v>
      </c>
      <c r="AI10" s="17"/>
      <c r="AJ10" s="17">
        <v>0.23211556423488799</v>
      </c>
      <c r="AK10" s="17">
        <v>0.27162211138653503</v>
      </c>
      <c r="AL10" s="17">
        <v>0.34621412055539702</v>
      </c>
      <c r="AM10" s="17">
        <v>0.16258218447998399</v>
      </c>
      <c r="AN10" s="17">
        <v>0.23987009306829499</v>
      </c>
      <c r="AO10" s="17"/>
      <c r="AP10" s="17">
        <v>0.23074173874273701</v>
      </c>
      <c r="AQ10" s="17">
        <v>0.28532512389034898</v>
      </c>
      <c r="AR10" s="17">
        <v>0.38846643525309799</v>
      </c>
      <c r="AS10" s="17"/>
      <c r="AT10" s="17" t="s">
        <v>74</v>
      </c>
      <c r="AU10" s="17" t="s">
        <v>74</v>
      </c>
      <c r="AV10" s="17">
        <v>0.24848655204452899</v>
      </c>
      <c r="AW10" s="17">
        <v>0.21696697905944501</v>
      </c>
      <c r="AX10" s="17">
        <v>0.279251522218322</v>
      </c>
      <c r="AY10" s="17" t="s">
        <v>74</v>
      </c>
    </row>
    <row r="11" spans="2:51" x14ac:dyDescent="0.35">
      <c r="B11" s="18" t="s">
        <v>229</v>
      </c>
      <c r="C11" s="17">
        <v>0.32015487325521602</v>
      </c>
      <c r="D11" s="17">
        <v>0.327919204198522</v>
      </c>
      <c r="E11" s="17">
        <v>0.31438924228328902</v>
      </c>
      <c r="F11" s="17"/>
      <c r="G11" s="17">
        <v>0.30204588168202501</v>
      </c>
      <c r="H11" s="17">
        <v>0.31550795539452298</v>
      </c>
      <c r="I11" s="17">
        <v>0.33076888946018701</v>
      </c>
      <c r="J11" s="17">
        <v>0.34420736848448302</v>
      </c>
      <c r="K11" s="17">
        <v>0.30894806530353602</v>
      </c>
      <c r="L11" s="17">
        <v>0.318013230475859</v>
      </c>
      <c r="M11" s="17"/>
      <c r="N11" s="17">
        <v>0.26367733841184499</v>
      </c>
      <c r="O11" s="17">
        <v>0.330142411923459</v>
      </c>
      <c r="P11" s="17">
        <v>0.31428138025893498</v>
      </c>
      <c r="Q11" s="17">
        <v>0.34883733471235001</v>
      </c>
      <c r="R11" s="17"/>
      <c r="S11" s="17">
        <v>0.31087855363753603</v>
      </c>
      <c r="T11" s="17">
        <v>0.35550451199663302</v>
      </c>
      <c r="U11" s="17">
        <v>0.292638717379192</v>
      </c>
      <c r="V11" s="17">
        <v>0.33295769196485098</v>
      </c>
      <c r="W11" s="17">
        <v>0.37263008306706502</v>
      </c>
      <c r="X11" s="17">
        <v>0.30279399262402001</v>
      </c>
      <c r="Y11" s="17">
        <v>0.319675790604872</v>
      </c>
      <c r="Z11" s="17">
        <v>0.33491175187507899</v>
      </c>
      <c r="AA11" s="17">
        <v>0.32501067337521</v>
      </c>
      <c r="AB11" s="17">
        <v>0.30680552783123699</v>
      </c>
      <c r="AC11" s="17">
        <v>0.237605040894424</v>
      </c>
      <c r="AD11" s="17">
        <v>0.33297687074825999</v>
      </c>
      <c r="AE11" s="17"/>
      <c r="AF11" s="17">
        <v>0.33504197549356102</v>
      </c>
      <c r="AG11" s="17">
        <v>0.31297683332450099</v>
      </c>
      <c r="AH11" s="17">
        <v>0.31124867093852598</v>
      </c>
      <c r="AI11" s="17"/>
      <c r="AJ11" s="17">
        <v>0.290500571625677</v>
      </c>
      <c r="AK11" s="17">
        <v>0.34944349103964101</v>
      </c>
      <c r="AL11" s="17">
        <v>0.33609595698726202</v>
      </c>
      <c r="AM11" s="17">
        <v>0.28519590344490497</v>
      </c>
      <c r="AN11" s="17">
        <v>0.35431925788409901</v>
      </c>
      <c r="AO11" s="17"/>
      <c r="AP11" s="17">
        <v>0.27438659591855602</v>
      </c>
      <c r="AQ11" s="17">
        <v>0.31779482195757602</v>
      </c>
      <c r="AR11" s="17">
        <v>0.288217028940503</v>
      </c>
      <c r="AS11" s="17"/>
      <c r="AT11" s="17" t="s">
        <v>74</v>
      </c>
      <c r="AU11" s="17" t="s">
        <v>74</v>
      </c>
      <c r="AV11" s="17">
        <v>0.33197319925776198</v>
      </c>
      <c r="AW11" s="17">
        <v>0.32008663210467903</v>
      </c>
      <c r="AX11" s="17">
        <v>0.31577623025189699</v>
      </c>
      <c r="AY11" s="17" t="s">
        <v>74</v>
      </c>
    </row>
    <row r="12" spans="2:51" x14ac:dyDescent="0.35">
      <c r="B12" s="18" t="s">
        <v>230</v>
      </c>
      <c r="C12" s="17">
        <v>0.15205842563705499</v>
      </c>
      <c r="D12" s="17">
        <v>0.143230654980392</v>
      </c>
      <c r="E12" s="17">
        <v>0.15902926369770001</v>
      </c>
      <c r="F12" s="17"/>
      <c r="G12" s="17">
        <v>0.17955877708923801</v>
      </c>
      <c r="H12" s="17">
        <v>0.147358601077201</v>
      </c>
      <c r="I12" s="17">
        <v>0.14855334765762701</v>
      </c>
      <c r="J12" s="17">
        <v>0.13806222930051801</v>
      </c>
      <c r="K12" s="17">
        <v>0.165214939032262</v>
      </c>
      <c r="L12" s="17">
        <v>0.12266137593834001</v>
      </c>
      <c r="M12" s="17"/>
      <c r="N12" s="17">
        <v>0.15276392818422299</v>
      </c>
      <c r="O12" s="17">
        <v>0.15398894300553401</v>
      </c>
      <c r="P12" s="17">
        <v>0.184966204438645</v>
      </c>
      <c r="Q12" s="17">
        <v>0.127767181995325</v>
      </c>
      <c r="R12" s="17"/>
      <c r="S12" s="17">
        <v>0.151263837868859</v>
      </c>
      <c r="T12" s="17">
        <v>0.18888296077382899</v>
      </c>
      <c r="U12" s="17">
        <v>0.16104410481621201</v>
      </c>
      <c r="V12" s="17">
        <v>0.15564406013829199</v>
      </c>
      <c r="W12" s="17">
        <v>0.197418870749662</v>
      </c>
      <c r="X12" s="17">
        <v>0.114082237536117</v>
      </c>
      <c r="Y12" s="17">
        <v>0.18380072290930299</v>
      </c>
      <c r="Z12" s="17">
        <v>0.18322445554790501</v>
      </c>
      <c r="AA12" s="17">
        <v>0.15344599778863</v>
      </c>
      <c r="AB12" s="17">
        <v>0.123337491076209</v>
      </c>
      <c r="AC12" s="17">
        <v>4.3455888560379498E-2</v>
      </c>
      <c r="AD12" s="17">
        <v>0.112094077678936</v>
      </c>
      <c r="AE12" s="17"/>
      <c r="AF12" s="17">
        <v>0.15501858083185899</v>
      </c>
      <c r="AG12" s="17">
        <v>0.149972232449024</v>
      </c>
      <c r="AH12" s="17">
        <v>0.15299811852713699</v>
      </c>
      <c r="AI12" s="17"/>
      <c r="AJ12" s="17">
        <v>0.18351325672235999</v>
      </c>
      <c r="AK12" s="17">
        <v>0.12401735711110699</v>
      </c>
      <c r="AL12" s="17">
        <v>0.18489270111763501</v>
      </c>
      <c r="AM12" s="17">
        <v>9.2243987717489095E-2</v>
      </c>
      <c r="AN12" s="17">
        <v>0.12687278504975599</v>
      </c>
      <c r="AO12" s="17"/>
      <c r="AP12" s="17">
        <v>0.18932591295165299</v>
      </c>
      <c r="AQ12" s="17">
        <v>0.14814708318463099</v>
      </c>
      <c r="AR12" s="17">
        <v>0.10320182836660299</v>
      </c>
      <c r="AS12" s="17"/>
      <c r="AT12" s="17" t="s">
        <v>74</v>
      </c>
      <c r="AU12" s="17" t="s">
        <v>74</v>
      </c>
      <c r="AV12" s="17">
        <v>0.10253458124312199</v>
      </c>
      <c r="AW12" s="17">
        <v>0.177953150802966</v>
      </c>
      <c r="AX12" s="17">
        <v>0.15882813694388601</v>
      </c>
      <c r="AY12" s="17" t="s">
        <v>74</v>
      </c>
    </row>
    <row r="13" spans="2:51" x14ac:dyDescent="0.35">
      <c r="B13" s="18" t="s">
        <v>231</v>
      </c>
      <c r="C13" s="17">
        <v>7.6722022491985203E-2</v>
      </c>
      <c r="D13" s="17">
        <v>8.0708411426774998E-2</v>
      </c>
      <c r="E13" s="17">
        <v>7.3047170600068503E-2</v>
      </c>
      <c r="F13" s="17"/>
      <c r="G13" s="17">
        <v>7.9013302727190898E-2</v>
      </c>
      <c r="H13" s="17">
        <v>7.2417570464088907E-2</v>
      </c>
      <c r="I13" s="17">
        <v>8.8477858392935496E-2</v>
      </c>
      <c r="J13" s="17">
        <v>7.5729072359501701E-2</v>
      </c>
      <c r="K13" s="17">
        <v>5.9198994342170901E-2</v>
      </c>
      <c r="L13" s="17">
        <v>7.5479434722361197E-2</v>
      </c>
      <c r="M13" s="17"/>
      <c r="N13" s="17">
        <v>8.7048042060904704E-2</v>
      </c>
      <c r="O13" s="17">
        <v>8.2710382095113499E-2</v>
      </c>
      <c r="P13" s="17">
        <v>4.14359906293418E-2</v>
      </c>
      <c r="Q13" s="17">
        <v>9.0125614461817105E-2</v>
      </c>
      <c r="R13" s="17"/>
      <c r="S13" s="17">
        <v>6.1002212554305602E-2</v>
      </c>
      <c r="T13" s="17">
        <v>6.3800511435747706E-2</v>
      </c>
      <c r="U13" s="17">
        <v>8.4966211725744797E-2</v>
      </c>
      <c r="V13" s="17">
        <v>9.4310513025624196E-2</v>
      </c>
      <c r="W13" s="17">
        <v>9.4208467929269998E-2</v>
      </c>
      <c r="X13" s="17">
        <v>6.3018375275523106E-2</v>
      </c>
      <c r="Y13" s="17">
        <v>7.9595832211579107E-2</v>
      </c>
      <c r="Z13" s="17">
        <v>0.104964702137314</v>
      </c>
      <c r="AA13" s="17">
        <v>8.1191383556964605E-2</v>
      </c>
      <c r="AB13" s="17">
        <v>4.6682034107171901E-2</v>
      </c>
      <c r="AC13" s="17">
        <v>9.6794434790838393E-2</v>
      </c>
      <c r="AD13" s="17">
        <v>0.18005212525341599</v>
      </c>
      <c r="AE13" s="17"/>
      <c r="AF13" s="17">
        <v>7.7258004359104904E-2</v>
      </c>
      <c r="AG13" s="17">
        <v>8.0050821486815499E-2</v>
      </c>
      <c r="AH13" s="17">
        <v>6.3687884268486497E-2</v>
      </c>
      <c r="AI13" s="17"/>
      <c r="AJ13" s="17">
        <v>6.6935568734048004E-2</v>
      </c>
      <c r="AK13" s="17">
        <v>7.4922322610192799E-2</v>
      </c>
      <c r="AL13" s="17">
        <v>7.3207986750932499E-2</v>
      </c>
      <c r="AM13" s="17">
        <v>0.15726853285859599</v>
      </c>
      <c r="AN13" s="17">
        <v>7.7359131993799596E-2</v>
      </c>
      <c r="AO13" s="17"/>
      <c r="AP13" s="17">
        <v>8.4765691540429094E-2</v>
      </c>
      <c r="AQ13" s="17">
        <v>6.8193662285189902E-2</v>
      </c>
      <c r="AR13" s="17">
        <v>8.9528408237246504E-2</v>
      </c>
      <c r="AS13" s="17"/>
      <c r="AT13" s="17" t="s">
        <v>74</v>
      </c>
      <c r="AU13" s="17" t="s">
        <v>74</v>
      </c>
      <c r="AV13" s="17">
        <v>8.5487235879208701E-2</v>
      </c>
      <c r="AW13" s="17">
        <v>7.9927520979595199E-2</v>
      </c>
      <c r="AX13" s="17">
        <v>7.2002336795696106E-2</v>
      </c>
      <c r="AY13" s="17" t="s">
        <v>74</v>
      </c>
    </row>
    <row r="14" spans="2:51" x14ac:dyDescent="0.35">
      <c r="B14" s="18" t="s">
        <v>72</v>
      </c>
      <c r="C14" s="17">
        <v>6.1214062379168203E-2</v>
      </c>
      <c r="D14" s="17">
        <v>4.6393893493282601E-2</v>
      </c>
      <c r="E14" s="17">
        <v>7.3482100526419805E-2</v>
      </c>
      <c r="F14" s="17"/>
      <c r="G14" s="17">
        <v>5.0136277511033098E-2</v>
      </c>
      <c r="H14" s="17">
        <v>5.4036698424454598E-2</v>
      </c>
      <c r="I14" s="17">
        <v>6.1102246356406098E-2</v>
      </c>
      <c r="J14" s="17">
        <v>7.4207542466223894E-2</v>
      </c>
      <c r="K14" s="17">
        <v>8.2055778763633305E-2</v>
      </c>
      <c r="L14" s="17">
        <v>6.3473619884161697E-2</v>
      </c>
      <c r="M14" s="17"/>
      <c r="N14" s="17">
        <v>1.9263400023564501E-2</v>
      </c>
      <c r="O14" s="17">
        <v>4.2938647115147201E-2</v>
      </c>
      <c r="P14" s="17">
        <v>7.3002271543598299E-2</v>
      </c>
      <c r="Q14" s="17">
        <v>9.2941589090355006E-2</v>
      </c>
      <c r="R14" s="17"/>
      <c r="S14" s="17">
        <v>6.8728252025639799E-2</v>
      </c>
      <c r="T14" s="17">
        <v>7.6663001084859295E-2</v>
      </c>
      <c r="U14" s="17">
        <v>6.9804698457624006E-2</v>
      </c>
      <c r="V14" s="17">
        <v>7.6986181717787303E-2</v>
      </c>
      <c r="W14" s="17">
        <v>1.0996584569083499E-2</v>
      </c>
      <c r="X14" s="17">
        <v>4.3608056308954701E-2</v>
      </c>
      <c r="Y14" s="17">
        <v>4.3703035057633802E-2</v>
      </c>
      <c r="Z14" s="17">
        <v>3.7191583928518603E-2</v>
      </c>
      <c r="AA14" s="17">
        <v>5.9132533752026997E-2</v>
      </c>
      <c r="AB14" s="17">
        <v>0.100998226402828</v>
      </c>
      <c r="AC14" s="17">
        <v>4.9233789732640601E-2</v>
      </c>
      <c r="AD14" s="17">
        <v>3.5666730272537597E-2</v>
      </c>
      <c r="AE14" s="17"/>
      <c r="AF14" s="17">
        <v>5.7196791414416803E-2</v>
      </c>
      <c r="AG14" s="17">
        <v>4.9295106017612098E-2</v>
      </c>
      <c r="AH14" s="17">
        <v>8.4044467790179905E-2</v>
      </c>
      <c r="AI14" s="17"/>
      <c r="AJ14" s="17">
        <v>7.9178561931699296E-2</v>
      </c>
      <c r="AK14" s="17">
        <v>3.75109867499058E-2</v>
      </c>
      <c r="AL14" s="17">
        <v>1.1154334582451301E-2</v>
      </c>
      <c r="AM14" s="17">
        <v>0</v>
      </c>
      <c r="AN14" s="17">
        <v>7.9398497562969503E-2</v>
      </c>
      <c r="AO14" s="17"/>
      <c r="AP14" s="17">
        <v>4.8148117061027999E-2</v>
      </c>
      <c r="AQ14" s="17">
        <v>4.9252293776167799E-2</v>
      </c>
      <c r="AR14" s="17">
        <v>9.0229994103051495E-3</v>
      </c>
      <c r="AS14" s="17"/>
      <c r="AT14" s="17" t="s">
        <v>74</v>
      </c>
      <c r="AU14" s="17" t="s">
        <v>74</v>
      </c>
      <c r="AV14" s="17">
        <v>6.8664381821938805E-2</v>
      </c>
      <c r="AW14" s="17">
        <v>7.6008110215307401E-2</v>
      </c>
      <c r="AX14" s="17">
        <v>5.1745357589950303E-2</v>
      </c>
      <c r="AY14" s="17" t="s">
        <v>74</v>
      </c>
    </row>
    <row r="15" spans="2:51" x14ac:dyDescent="0.35">
      <c r="B15" s="31" t="s">
        <v>232</v>
      </c>
      <c r="C15" s="20">
        <v>0.38985061623657502</v>
      </c>
      <c r="D15" s="20">
        <v>0.40174783590102803</v>
      </c>
      <c r="E15" s="20">
        <v>0.380052222892523</v>
      </c>
      <c r="F15" s="20"/>
      <c r="G15" s="20">
        <v>0.389245760990513</v>
      </c>
      <c r="H15" s="20">
        <v>0.41067917463973203</v>
      </c>
      <c r="I15" s="20">
        <v>0.37109765813284501</v>
      </c>
      <c r="J15" s="20">
        <v>0.36779378738927299</v>
      </c>
      <c r="K15" s="20">
        <v>0.38458222255839702</v>
      </c>
      <c r="L15" s="20">
        <v>0.420372338979279</v>
      </c>
      <c r="M15" s="20"/>
      <c r="N15" s="20">
        <v>0.47724729131946297</v>
      </c>
      <c r="O15" s="20">
        <v>0.39021961586074599</v>
      </c>
      <c r="P15" s="20">
        <v>0.38631415312947998</v>
      </c>
      <c r="Q15" s="20">
        <v>0.34032827974015201</v>
      </c>
      <c r="R15" s="20"/>
      <c r="S15" s="20">
        <v>0.40812714391366001</v>
      </c>
      <c r="T15" s="20">
        <v>0.31514901470893097</v>
      </c>
      <c r="U15" s="20">
        <v>0.39154626762122802</v>
      </c>
      <c r="V15" s="20">
        <v>0.34010155315344598</v>
      </c>
      <c r="W15" s="20">
        <v>0.32474599368492002</v>
      </c>
      <c r="X15" s="20">
        <v>0.47649733825538498</v>
      </c>
      <c r="Y15" s="20">
        <v>0.37322461921661299</v>
      </c>
      <c r="Z15" s="20">
        <v>0.33970750651118398</v>
      </c>
      <c r="AA15" s="20">
        <v>0.38121941152716798</v>
      </c>
      <c r="AB15" s="20">
        <v>0.42217672058255501</v>
      </c>
      <c r="AC15" s="20">
        <v>0.57291084602171705</v>
      </c>
      <c r="AD15" s="20">
        <v>0.33921019604684999</v>
      </c>
      <c r="AE15" s="20"/>
      <c r="AF15" s="20">
        <v>0.37548464790105801</v>
      </c>
      <c r="AG15" s="20">
        <v>0.40770500672204701</v>
      </c>
      <c r="AH15" s="20">
        <v>0.38802085847567103</v>
      </c>
      <c r="AI15" s="20"/>
      <c r="AJ15" s="20">
        <v>0.37987204098621602</v>
      </c>
      <c r="AK15" s="20">
        <v>0.414105842489154</v>
      </c>
      <c r="AL15" s="20">
        <v>0.39464902056171902</v>
      </c>
      <c r="AM15" s="20">
        <v>0.46529157597901</v>
      </c>
      <c r="AN15" s="20">
        <v>0.36205032750937599</v>
      </c>
      <c r="AO15" s="20"/>
      <c r="AP15" s="20">
        <v>0.403373682528334</v>
      </c>
      <c r="AQ15" s="20">
        <v>0.41661213879643599</v>
      </c>
      <c r="AR15" s="20">
        <v>0.51002973504534199</v>
      </c>
      <c r="AS15" s="20"/>
      <c r="AT15" s="20" t="s">
        <v>74</v>
      </c>
      <c r="AU15" s="20" t="s">
        <v>74</v>
      </c>
      <c r="AV15" s="20">
        <v>0.411340601797968</v>
      </c>
      <c r="AW15" s="20">
        <v>0.346024585897452</v>
      </c>
      <c r="AX15" s="20">
        <v>0.40164793841857099</v>
      </c>
      <c r="AY15" s="20" t="s">
        <v>74</v>
      </c>
    </row>
    <row r="16" spans="2:51" x14ac:dyDescent="0.35">
      <c r="B16" s="18" t="s">
        <v>233</v>
      </c>
      <c r="C16" s="20">
        <v>0.22878044812904</v>
      </c>
      <c r="D16" s="20">
        <v>0.22393906640716699</v>
      </c>
      <c r="E16" s="20">
        <v>0.232076434297769</v>
      </c>
      <c r="F16" s="20"/>
      <c r="G16" s="20">
        <v>0.25857207981642899</v>
      </c>
      <c r="H16" s="20">
        <v>0.21977617154129001</v>
      </c>
      <c r="I16" s="20">
        <v>0.23703120605056199</v>
      </c>
      <c r="J16" s="20">
        <v>0.21379130166002</v>
      </c>
      <c r="K16" s="20">
        <v>0.22441393337443299</v>
      </c>
      <c r="L16" s="20">
        <v>0.19814081066070099</v>
      </c>
      <c r="M16" s="20"/>
      <c r="N16" s="20">
        <v>0.23981197024512799</v>
      </c>
      <c r="O16" s="20">
        <v>0.23669932510064701</v>
      </c>
      <c r="P16" s="20">
        <v>0.22640219506798601</v>
      </c>
      <c r="Q16" s="20">
        <v>0.21789279645714199</v>
      </c>
      <c r="R16" s="20"/>
      <c r="S16" s="20">
        <v>0.21226605042316499</v>
      </c>
      <c r="T16" s="20">
        <v>0.25268347220957699</v>
      </c>
      <c r="U16" s="20">
        <v>0.24601031654195701</v>
      </c>
      <c r="V16" s="20">
        <v>0.24995457316391601</v>
      </c>
      <c r="W16" s="20">
        <v>0.29162733867893198</v>
      </c>
      <c r="X16" s="20">
        <v>0.17710061281164</v>
      </c>
      <c r="Y16" s="20">
        <v>0.263396555120882</v>
      </c>
      <c r="Z16" s="20">
        <v>0.28818915768521802</v>
      </c>
      <c r="AA16" s="20">
        <v>0.234637381345595</v>
      </c>
      <c r="AB16" s="20">
        <v>0.17001952518338101</v>
      </c>
      <c r="AC16" s="20">
        <v>0.14025032335121801</v>
      </c>
      <c r="AD16" s="20">
        <v>0.29214620293235199</v>
      </c>
      <c r="AE16" s="20"/>
      <c r="AF16" s="20">
        <v>0.232276585190964</v>
      </c>
      <c r="AG16" s="20">
        <v>0.23002305393583999</v>
      </c>
      <c r="AH16" s="20">
        <v>0.216686002795624</v>
      </c>
      <c r="AI16" s="20"/>
      <c r="AJ16" s="20">
        <v>0.25044882545640801</v>
      </c>
      <c r="AK16" s="20">
        <v>0.198939679721299</v>
      </c>
      <c r="AL16" s="20">
        <v>0.25810068786856799</v>
      </c>
      <c r="AM16" s="20">
        <v>0.249512520576085</v>
      </c>
      <c r="AN16" s="20">
        <v>0.204231917043556</v>
      </c>
      <c r="AO16" s="20"/>
      <c r="AP16" s="20">
        <v>0.27409160449208197</v>
      </c>
      <c r="AQ16" s="20">
        <v>0.21634074546982099</v>
      </c>
      <c r="AR16" s="20">
        <v>0.192730236603849</v>
      </c>
      <c r="AS16" s="20"/>
      <c r="AT16" s="20" t="s">
        <v>74</v>
      </c>
      <c r="AU16" s="20" t="s">
        <v>74</v>
      </c>
      <c r="AV16" s="20">
        <v>0.18802181712233099</v>
      </c>
      <c r="AW16" s="20">
        <v>0.25788067178256102</v>
      </c>
      <c r="AX16" s="20">
        <v>0.23083047373958199</v>
      </c>
      <c r="AY16" s="20" t="s">
        <v>74</v>
      </c>
    </row>
    <row r="17" spans="2:51" x14ac:dyDescent="0.35">
      <c r="B17" s="18" t="s">
        <v>86</v>
      </c>
      <c r="C17" s="21">
        <v>0.16107016810753499</v>
      </c>
      <c r="D17" s="21">
        <v>0.17780876949386101</v>
      </c>
      <c r="E17" s="21">
        <v>0.14797578859475399</v>
      </c>
      <c r="F17" s="21"/>
      <c r="G17" s="21">
        <v>0.13067368117408401</v>
      </c>
      <c r="H17" s="21">
        <v>0.19090300309844299</v>
      </c>
      <c r="I17" s="21">
        <v>0.13406645208228299</v>
      </c>
      <c r="J17" s="21">
        <v>0.15400248572925401</v>
      </c>
      <c r="K17" s="21">
        <v>0.160168289183964</v>
      </c>
      <c r="L17" s="21">
        <v>0.22223152831857801</v>
      </c>
      <c r="M17" s="21"/>
      <c r="N17" s="21">
        <v>0.23743532107433499</v>
      </c>
      <c r="O17" s="21">
        <v>0.15352029076009899</v>
      </c>
      <c r="P17" s="21">
        <v>0.159911958061494</v>
      </c>
      <c r="Q17" s="21">
        <v>0.12243548328301</v>
      </c>
      <c r="R17" s="21"/>
      <c r="S17" s="21">
        <v>0.19586109349049499</v>
      </c>
      <c r="T17" s="21">
        <v>6.2465542499354501E-2</v>
      </c>
      <c r="U17" s="21">
        <v>0.145535951079271</v>
      </c>
      <c r="V17" s="21">
        <v>9.0146979989529294E-2</v>
      </c>
      <c r="W17" s="21">
        <v>3.3118655005988297E-2</v>
      </c>
      <c r="X17" s="21">
        <v>0.29939672544374502</v>
      </c>
      <c r="Y17" s="21">
        <v>0.109828064095731</v>
      </c>
      <c r="Z17" s="21">
        <v>5.15183488259656E-2</v>
      </c>
      <c r="AA17" s="21">
        <v>0.14658203018157301</v>
      </c>
      <c r="AB17" s="21">
        <v>0.25215719539917397</v>
      </c>
      <c r="AC17" s="21">
        <v>0.43266052267049898</v>
      </c>
      <c r="AD17" s="21">
        <v>4.7063993114498499E-2</v>
      </c>
      <c r="AE17" s="21"/>
      <c r="AF17" s="21">
        <v>0.14320806271009401</v>
      </c>
      <c r="AG17" s="21">
        <v>0.17768195278620699</v>
      </c>
      <c r="AH17" s="21">
        <v>0.171334855680047</v>
      </c>
      <c r="AI17" s="21"/>
      <c r="AJ17" s="21">
        <v>0.12942321552980801</v>
      </c>
      <c r="AK17" s="21">
        <v>0.215166162767854</v>
      </c>
      <c r="AL17" s="21">
        <v>0.136548332693151</v>
      </c>
      <c r="AM17" s="21">
        <v>0.215779055402924</v>
      </c>
      <c r="AN17" s="21">
        <v>0.15781841046582001</v>
      </c>
      <c r="AO17" s="21"/>
      <c r="AP17" s="21">
        <v>0.129282078036252</v>
      </c>
      <c r="AQ17" s="21">
        <v>0.200271393326615</v>
      </c>
      <c r="AR17" s="21">
        <v>0.31729949844149302</v>
      </c>
      <c r="AS17" s="21"/>
      <c r="AT17" s="21" t="s">
        <v>74</v>
      </c>
      <c r="AU17" s="21" t="s">
        <v>74</v>
      </c>
      <c r="AV17" s="21">
        <v>0.22331878467563701</v>
      </c>
      <c r="AW17" s="21">
        <v>8.8143914114891503E-2</v>
      </c>
      <c r="AX17" s="21">
        <v>0.17081746467899001</v>
      </c>
      <c r="AY17" s="21" t="s">
        <v>74</v>
      </c>
    </row>
    <row r="18" spans="2:51" x14ac:dyDescent="0.35">
      <c r="B18" s="27" t="s">
        <v>832</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1-000000000000}">
  <dimension ref="B2:AY22"/>
  <sheetViews>
    <sheetView showGridLines="0" topLeftCell="A6"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1467</v>
      </c>
      <c r="D7" s="10">
        <v>634</v>
      </c>
      <c r="E7" s="10">
        <v>824</v>
      </c>
      <c r="F7" s="10"/>
      <c r="G7" s="10">
        <v>302</v>
      </c>
      <c r="H7" s="10">
        <v>330</v>
      </c>
      <c r="I7" s="10">
        <v>299</v>
      </c>
      <c r="J7" s="10">
        <v>257</v>
      </c>
      <c r="K7" s="10">
        <v>138</v>
      </c>
      <c r="L7" s="10">
        <v>141</v>
      </c>
      <c r="M7" s="10"/>
      <c r="N7" s="10">
        <v>259</v>
      </c>
      <c r="O7" s="10">
        <v>387</v>
      </c>
      <c r="P7" s="10">
        <v>323</v>
      </c>
      <c r="Q7" s="10">
        <v>493</v>
      </c>
      <c r="R7" s="10"/>
      <c r="S7" s="10">
        <v>276</v>
      </c>
      <c r="T7" s="10">
        <v>200</v>
      </c>
      <c r="U7" s="10">
        <v>107</v>
      </c>
      <c r="V7" s="10">
        <v>125</v>
      </c>
      <c r="W7" s="10">
        <v>96</v>
      </c>
      <c r="X7" s="10">
        <v>134</v>
      </c>
      <c r="Y7" s="10">
        <v>98</v>
      </c>
      <c r="Z7" s="10">
        <v>57</v>
      </c>
      <c r="AA7" s="10">
        <v>184</v>
      </c>
      <c r="AB7" s="10">
        <v>94</v>
      </c>
      <c r="AC7" s="10">
        <v>69</v>
      </c>
      <c r="AD7" s="10">
        <v>27</v>
      </c>
      <c r="AE7" s="10"/>
      <c r="AF7" s="10">
        <v>405</v>
      </c>
      <c r="AG7" s="10">
        <v>484</v>
      </c>
      <c r="AH7" s="10">
        <v>370</v>
      </c>
      <c r="AI7" s="10"/>
      <c r="AJ7" s="10">
        <v>330</v>
      </c>
      <c r="AK7" s="10">
        <v>475</v>
      </c>
      <c r="AL7" s="10">
        <v>81</v>
      </c>
      <c r="AM7" s="10">
        <v>19</v>
      </c>
      <c r="AN7" s="10">
        <v>313</v>
      </c>
      <c r="AO7" s="10"/>
      <c r="AP7" s="10">
        <v>202</v>
      </c>
      <c r="AQ7" s="10">
        <v>596</v>
      </c>
      <c r="AR7" s="10">
        <v>99</v>
      </c>
      <c r="AS7" s="10"/>
      <c r="AT7" s="10" t="s">
        <v>73</v>
      </c>
      <c r="AU7" s="10" t="s">
        <v>73</v>
      </c>
      <c r="AV7" s="10">
        <v>302</v>
      </c>
      <c r="AW7" s="10">
        <v>372</v>
      </c>
      <c r="AX7" s="10">
        <v>793</v>
      </c>
      <c r="AY7" s="10" t="s">
        <v>73</v>
      </c>
    </row>
    <row r="8" spans="2:51" ht="30" customHeight="1" x14ac:dyDescent="0.35">
      <c r="B8" s="11" t="s">
        <v>19</v>
      </c>
      <c r="C8" s="11">
        <v>1483</v>
      </c>
      <c r="D8" s="11">
        <v>682</v>
      </c>
      <c r="E8" s="11">
        <v>793</v>
      </c>
      <c r="F8" s="11"/>
      <c r="G8" s="11">
        <v>307</v>
      </c>
      <c r="H8" s="11">
        <v>372</v>
      </c>
      <c r="I8" s="11">
        <v>301</v>
      </c>
      <c r="J8" s="11">
        <v>241</v>
      </c>
      <c r="K8" s="11">
        <v>128</v>
      </c>
      <c r="L8" s="11">
        <v>134</v>
      </c>
      <c r="M8" s="11"/>
      <c r="N8" s="11">
        <v>288</v>
      </c>
      <c r="O8" s="11">
        <v>379</v>
      </c>
      <c r="P8" s="11">
        <v>323</v>
      </c>
      <c r="Q8" s="11">
        <v>489</v>
      </c>
      <c r="R8" s="11"/>
      <c r="S8" s="11">
        <v>281</v>
      </c>
      <c r="T8" s="11">
        <v>196</v>
      </c>
      <c r="U8" s="11">
        <v>109</v>
      </c>
      <c r="V8" s="11">
        <v>119</v>
      </c>
      <c r="W8" s="11">
        <v>94</v>
      </c>
      <c r="X8" s="11">
        <v>141</v>
      </c>
      <c r="Y8" s="11">
        <v>95</v>
      </c>
      <c r="Z8" s="11">
        <v>54</v>
      </c>
      <c r="AA8" s="11">
        <v>180</v>
      </c>
      <c r="AB8" s="11">
        <v>108</v>
      </c>
      <c r="AC8" s="11">
        <v>72</v>
      </c>
      <c r="AD8" s="11">
        <v>33</v>
      </c>
      <c r="AE8" s="11"/>
      <c r="AF8" s="11">
        <v>399</v>
      </c>
      <c r="AG8" s="11">
        <v>497</v>
      </c>
      <c r="AH8" s="11">
        <v>377</v>
      </c>
      <c r="AI8" s="11"/>
      <c r="AJ8" s="11">
        <v>330</v>
      </c>
      <c r="AK8" s="11">
        <v>480</v>
      </c>
      <c r="AL8" s="11">
        <v>81</v>
      </c>
      <c r="AM8" s="11">
        <v>20</v>
      </c>
      <c r="AN8" s="11">
        <v>315</v>
      </c>
      <c r="AO8" s="11"/>
      <c r="AP8" s="11">
        <v>208</v>
      </c>
      <c r="AQ8" s="11">
        <v>601</v>
      </c>
      <c r="AR8" s="11">
        <v>101</v>
      </c>
      <c r="AS8" s="11"/>
      <c r="AT8" s="11" t="s">
        <v>73</v>
      </c>
      <c r="AU8" s="11" t="s">
        <v>73</v>
      </c>
      <c r="AV8" s="11">
        <v>303</v>
      </c>
      <c r="AW8" s="11">
        <v>367</v>
      </c>
      <c r="AX8" s="11">
        <v>813</v>
      </c>
      <c r="AY8" s="11" t="s">
        <v>73</v>
      </c>
    </row>
    <row r="9" spans="2:51" x14ac:dyDescent="0.35">
      <c r="B9" s="18" t="s">
        <v>227</v>
      </c>
      <c r="C9" s="17">
        <v>7.5006221277519505E-2</v>
      </c>
      <c r="D9" s="17">
        <v>8.8600767251277496E-2</v>
      </c>
      <c r="E9" s="17">
        <v>6.2765347283594494E-2</v>
      </c>
      <c r="F9" s="17"/>
      <c r="G9" s="17">
        <v>0.100712814011425</v>
      </c>
      <c r="H9" s="17">
        <v>9.6956401848374896E-2</v>
      </c>
      <c r="I9" s="17">
        <v>7.1477070973013604E-2</v>
      </c>
      <c r="J9" s="17">
        <v>7.43488461639467E-2</v>
      </c>
      <c r="K9" s="17">
        <v>2.1840826654526999E-2</v>
      </c>
      <c r="L9" s="17">
        <v>1.50247789366565E-2</v>
      </c>
      <c r="M9" s="17"/>
      <c r="N9" s="17">
        <v>7.6349141644420401E-2</v>
      </c>
      <c r="O9" s="17">
        <v>9.1629082476448603E-2</v>
      </c>
      <c r="P9" s="17">
        <v>9.5239626794727597E-2</v>
      </c>
      <c r="Q9" s="17">
        <v>4.65840400691254E-2</v>
      </c>
      <c r="R9" s="17"/>
      <c r="S9" s="17">
        <v>5.9898785746230102E-2</v>
      </c>
      <c r="T9" s="17">
        <v>5.3575842794877197E-2</v>
      </c>
      <c r="U9" s="17">
        <v>5.9049588902772197E-2</v>
      </c>
      <c r="V9" s="17">
        <v>6.4913403332454905E-2</v>
      </c>
      <c r="W9" s="17">
        <v>7.3907624267164199E-2</v>
      </c>
      <c r="X9" s="17">
        <v>0.105787824762338</v>
      </c>
      <c r="Y9" s="17">
        <v>6.1140434592076597E-2</v>
      </c>
      <c r="Z9" s="17">
        <v>5.6002999941758898E-2</v>
      </c>
      <c r="AA9" s="17">
        <v>0.10943987081227501</v>
      </c>
      <c r="AB9" s="17">
        <v>5.5572886047524202E-2</v>
      </c>
      <c r="AC9" s="17">
        <v>0.136359409816739</v>
      </c>
      <c r="AD9" s="17">
        <v>0.104393212735039</v>
      </c>
      <c r="AE9" s="17"/>
      <c r="AF9" s="17">
        <v>6.6428004084221004E-2</v>
      </c>
      <c r="AG9" s="17">
        <v>7.7482218688260399E-2</v>
      </c>
      <c r="AH9" s="17">
        <v>7.2027710867448802E-2</v>
      </c>
      <c r="AI9" s="17"/>
      <c r="AJ9" s="17">
        <v>4.3823409532144197E-2</v>
      </c>
      <c r="AK9" s="17">
        <v>0.10521572979485801</v>
      </c>
      <c r="AL9" s="17">
        <v>7.5521958778382997E-2</v>
      </c>
      <c r="AM9" s="17">
        <v>0.24366544030410101</v>
      </c>
      <c r="AN9" s="17">
        <v>5.70369771941589E-2</v>
      </c>
      <c r="AO9" s="17"/>
      <c r="AP9" s="17">
        <v>8.1528572798780299E-2</v>
      </c>
      <c r="AQ9" s="17">
        <v>9.6484147074224799E-2</v>
      </c>
      <c r="AR9" s="17">
        <v>8.0181007303629107E-2</v>
      </c>
      <c r="AS9" s="17"/>
      <c r="AT9" s="17" t="s">
        <v>74</v>
      </c>
      <c r="AU9" s="17" t="s">
        <v>74</v>
      </c>
      <c r="AV9" s="17">
        <v>7.7247692341807506E-2</v>
      </c>
      <c r="AW9" s="17">
        <v>6.7992294940824094E-2</v>
      </c>
      <c r="AX9" s="17">
        <v>7.7341170678398505E-2</v>
      </c>
      <c r="AY9" s="17" t="s">
        <v>74</v>
      </c>
    </row>
    <row r="10" spans="2:51" x14ac:dyDescent="0.35">
      <c r="B10" s="18" t="s">
        <v>228</v>
      </c>
      <c r="C10" s="17">
        <v>0.20527259334068201</v>
      </c>
      <c r="D10" s="17">
        <v>0.22763191419452899</v>
      </c>
      <c r="E10" s="17">
        <v>0.18723907913371199</v>
      </c>
      <c r="F10" s="17"/>
      <c r="G10" s="17">
        <v>0.271706879756204</v>
      </c>
      <c r="H10" s="17">
        <v>0.241525775344856</v>
      </c>
      <c r="I10" s="17">
        <v>0.20708090406662</v>
      </c>
      <c r="J10" s="17">
        <v>0.180081274760611</v>
      </c>
      <c r="K10" s="17">
        <v>0.11405573899428199</v>
      </c>
      <c r="L10" s="17">
        <v>8.0774921845893105E-2</v>
      </c>
      <c r="M10" s="17"/>
      <c r="N10" s="17">
        <v>0.17406339517490499</v>
      </c>
      <c r="O10" s="17">
        <v>0.251521720626526</v>
      </c>
      <c r="P10" s="17">
        <v>0.20523353077940901</v>
      </c>
      <c r="Q10" s="17">
        <v>0.18778673510956401</v>
      </c>
      <c r="R10" s="17"/>
      <c r="S10" s="17">
        <v>0.21724538104209101</v>
      </c>
      <c r="T10" s="17">
        <v>0.193893291995266</v>
      </c>
      <c r="U10" s="17">
        <v>0.24263116871576801</v>
      </c>
      <c r="V10" s="17">
        <v>0.203498954328101</v>
      </c>
      <c r="W10" s="17">
        <v>0.15222255530595799</v>
      </c>
      <c r="X10" s="17">
        <v>0.24177168160936499</v>
      </c>
      <c r="Y10" s="17">
        <v>0.147854252694546</v>
      </c>
      <c r="Z10" s="17">
        <v>0.371086361990137</v>
      </c>
      <c r="AA10" s="17">
        <v>0.17957053044170301</v>
      </c>
      <c r="AB10" s="17">
        <v>0.19430729644991801</v>
      </c>
      <c r="AC10" s="17">
        <v>0.18434105302926099</v>
      </c>
      <c r="AD10" s="17">
        <v>0.16695693640161799</v>
      </c>
      <c r="AE10" s="17"/>
      <c r="AF10" s="17">
        <v>0.181802334226496</v>
      </c>
      <c r="AG10" s="17">
        <v>0.218764520581674</v>
      </c>
      <c r="AH10" s="17">
        <v>0.161544031145469</v>
      </c>
      <c r="AI10" s="17"/>
      <c r="AJ10" s="17">
        <v>0.189345887052282</v>
      </c>
      <c r="AK10" s="17">
        <v>0.20743260109431899</v>
      </c>
      <c r="AL10" s="17">
        <v>0.233359910752554</v>
      </c>
      <c r="AM10" s="17">
        <v>0.11340656878907</v>
      </c>
      <c r="AN10" s="17">
        <v>0.18614365234671301</v>
      </c>
      <c r="AO10" s="17"/>
      <c r="AP10" s="17">
        <v>0.181703736247352</v>
      </c>
      <c r="AQ10" s="17">
        <v>0.213001533506017</v>
      </c>
      <c r="AR10" s="17">
        <v>0.27416157258193402</v>
      </c>
      <c r="AS10" s="17"/>
      <c r="AT10" s="17" t="s">
        <v>74</v>
      </c>
      <c r="AU10" s="17" t="s">
        <v>74</v>
      </c>
      <c r="AV10" s="17">
        <v>0.16612993916173199</v>
      </c>
      <c r="AW10" s="17">
        <v>0.170074660719819</v>
      </c>
      <c r="AX10" s="17">
        <v>0.235791279087851</v>
      </c>
      <c r="AY10" s="17" t="s">
        <v>74</v>
      </c>
    </row>
    <row r="11" spans="2:51" x14ac:dyDescent="0.35">
      <c r="B11" s="18" t="s">
        <v>229</v>
      </c>
      <c r="C11" s="17">
        <v>0.255412126968733</v>
      </c>
      <c r="D11" s="17">
        <v>0.24422534182260799</v>
      </c>
      <c r="E11" s="17">
        <v>0.26542612826219197</v>
      </c>
      <c r="F11" s="17"/>
      <c r="G11" s="17">
        <v>0.26031668452726803</v>
      </c>
      <c r="H11" s="17">
        <v>0.23765760175379899</v>
      </c>
      <c r="I11" s="17">
        <v>0.24622081162269299</v>
      </c>
      <c r="J11" s="17">
        <v>0.27793013164286601</v>
      </c>
      <c r="K11" s="17">
        <v>0.26703527079955303</v>
      </c>
      <c r="L11" s="17">
        <v>0.26250348513199501</v>
      </c>
      <c r="M11" s="17"/>
      <c r="N11" s="17">
        <v>0.289157612579029</v>
      </c>
      <c r="O11" s="17">
        <v>0.240786584398898</v>
      </c>
      <c r="P11" s="17">
        <v>0.236896241309384</v>
      </c>
      <c r="Q11" s="17">
        <v>0.25768044412671898</v>
      </c>
      <c r="R11" s="17"/>
      <c r="S11" s="17">
        <v>0.27390561894677001</v>
      </c>
      <c r="T11" s="17">
        <v>0.277888669568089</v>
      </c>
      <c r="U11" s="17">
        <v>0.22875959320109901</v>
      </c>
      <c r="V11" s="17">
        <v>0.28975640899593902</v>
      </c>
      <c r="W11" s="17">
        <v>0.23805738557764</v>
      </c>
      <c r="X11" s="17">
        <v>0.26280392107770301</v>
      </c>
      <c r="Y11" s="17">
        <v>0.26522968470007802</v>
      </c>
      <c r="Z11" s="17">
        <v>0.145512051232559</v>
      </c>
      <c r="AA11" s="17">
        <v>0.26111871910346601</v>
      </c>
      <c r="AB11" s="17">
        <v>0.20692291541221</v>
      </c>
      <c r="AC11" s="17">
        <v>0.25616818224372501</v>
      </c>
      <c r="AD11" s="17">
        <v>0.224534456419034</v>
      </c>
      <c r="AE11" s="17"/>
      <c r="AF11" s="17">
        <v>0.253392182785727</v>
      </c>
      <c r="AG11" s="17">
        <v>0.26438510784380997</v>
      </c>
      <c r="AH11" s="17">
        <v>0.24488301113718899</v>
      </c>
      <c r="AI11" s="17"/>
      <c r="AJ11" s="17">
        <v>0.24515814641254</v>
      </c>
      <c r="AK11" s="17">
        <v>0.28523018083938201</v>
      </c>
      <c r="AL11" s="17">
        <v>0.29509172533537498</v>
      </c>
      <c r="AM11" s="17">
        <v>0.19823340259997399</v>
      </c>
      <c r="AN11" s="17">
        <v>0.24335180339211601</v>
      </c>
      <c r="AO11" s="17"/>
      <c r="AP11" s="17">
        <v>0.238842594040856</v>
      </c>
      <c r="AQ11" s="17">
        <v>0.255578369316315</v>
      </c>
      <c r="AR11" s="17">
        <v>0.22138128953355199</v>
      </c>
      <c r="AS11" s="17"/>
      <c r="AT11" s="17" t="s">
        <v>74</v>
      </c>
      <c r="AU11" s="17" t="s">
        <v>74</v>
      </c>
      <c r="AV11" s="17">
        <v>0.27223025319268002</v>
      </c>
      <c r="AW11" s="17">
        <v>0.25148867304622802</v>
      </c>
      <c r="AX11" s="17">
        <v>0.25091111001314897</v>
      </c>
      <c r="AY11" s="17" t="s">
        <v>74</v>
      </c>
    </row>
    <row r="12" spans="2:51" x14ac:dyDescent="0.35">
      <c r="B12" s="18" t="s">
        <v>230</v>
      </c>
      <c r="C12" s="17">
        <v>0.21805203288901101</v>
      </c>
      <c r="D12" s="17">
        <v>0.22267557123375001</v>
      </c>
      <c r="E12" s="17">
        <v>0.215388475972173</v>
      </c>
      <c r="F12" s="17"/>
      <c r="G12" s="17">
        <v>0.229258156756732</v>
      </c>
      <c r="H12" s="17">
        <v>0.209791834035262</v>
      </c>
      <c r="I12" s="17">
        <v>0.21451685932448999</v>
      </c>
      <c r="J12" s="17">
        <v>0.199793819760714</v>
      </c>
      <c r="K12" s="17">
        <v>0.21007936160208299</v>
      </c>
      <c r="L12" s="17">
        <v>0.26378222387939199</v>
      </c>
      <c r="M12" s="17"/>
      <c r="N12" s="17">
        <v>0.231188604463196</v>
      </c>
      <c r="O12" s="17">
        <v>0.21290813659389299</v>
      </c>
      <c r="P12" s="17">
        <v>0.205374468624474</v>
      </c>
      <c r="Q12" s="17">
        <v>0.22298169528433001</v>
      </c>
      <c r="R12" s="17"/>
      <c r="S12" s="17">
        <v>0.19818768631009001</v>
      </c>
      <c r="T12" s="17">
        <v>0.23056224011703599</v>
      </c>
      <c r="U12" s="17">
        <v>0.187843232633465</v>
      </c>
      <c r="V12" s="17">
        <v>0.15311759302868799</v>
      </c>
      <c r="W12" s="17">
        <v>0.29098621503190802</v>
      </c>
      <c r="X12" s="17">
        <v>0.20134920279892701</v>
      </c>
      <c r="Y12" s="17">
        <v>0.25295865303107801</v>
      </c>
      <c r="Z12" s="17">
        <v>0.239025564019442</v>
      </c>
      <c r="AA12" s="17">
        <v>0.23612005656180801</v>
      </c>
      <c r="AB12" s="17">
        <v>0.233174565024346</v>
      </c>
      <c r="AC12" s="17">
        <v>0.239329217935278</v>
      </c>
      <c r="AD12" s="17">
        <v>0.18029750276683301</v>
      </c>
      <c r="AE12" s="17"/>
      <c r="AF12" s="17">
        <v>0.230478763598049</v>
      </c>
      <c r="AG12" s="17">
        <v>0.20279766445747999</v>
      </c>
      <c r="AH12" s="17">
        <v>0.223217975935178</v>
      </c>
      <c r="AI12" s="17"/>
      <c r="AJ12" s="17">
        <v>0.20134734973134799</v>
      </c>
      <c r="AK12" s="17">
        <v>0.20541403355403101</v>
      </c>
      <c r="AL12" s="17">
        <v>0.21569401597684301</v>
      </c>
      <c r="AM12" s="17">
        <v>0.190381690927308</v>
      </c>
      <c r="AN12" s="17">
        <v>0.22990269664398499</v>
      </c>
      <c r="AO12" s="17"/>
      <c r="AP12" s="17">
        <v>0.23119601415427099</v>
      </c>
      <c r="AQ12" s="17">
        <v>0.23241211423979299</v>
      </c>
      <c r="AR12" s="17">
        <v>0.215863675627745</v>
      </c>
      <c r="AS12" s="17"/>
      <c r="AT12" s="17" t="s">
        <v>74</v>
      </c>
      <c r="AU12" s="17" t="s">
        <v>74</v>
      </c>
      <c r="AV12" s="17">
        <v>0.19085409037377399</v>
      </c>
      <c r="AW12" s="17">
        <v>0.23955399905274599</v>
      </c>
      <c r="AX12" s="17">
        <v>0.21847792920074399</v>
      </c>
      <c r="AY12" s="17" t="s">
        <v>74</v>
      </c>
    </row>
    <row r="13" spans="2:51" x14ac:dyDescent="0.35">
      <c r="B13" s="18" t="s">
        <v>231</v>
      </c>
      <c r="C13" s="17">
        <v>0.207879030881013</v>
      </c>
      <c r="D13" s="17">
        <v>0.185621477044144</v>
      </c>
      <c r="E13" s="17">
        <v>0.225778625558896</v>
      </c>
      <c r="F13" s="17"/>
      <c r="G13" s="17">
        <v>0.106983519896604</v>
      </c>
      <c r="H13" s="17">
        <v>0.15825917738610201</v>
      </c>
      <c r="I13" s="17">
        <v>0.23555159684017499</v>
      </c>
      <c r="J13" s="17">
        <v>0.22389650442299999</v>
      </c>
      <c r="K13" s="17">
        <v>0.35002243951741702</v>
      </c>
      <c r="L13" s="17">
        <v>0.35001681562748899</v>
      </c>
      <c r="M13" s="17"/>
      <c r="N13" s="17">
        <v>0.21398555228669899</v>
      </c>
      <c r="O13" s="17">
        <v>0.17236038766084399</v>
      </c>
      <c r="P13" s="17">
        <v>0.20740011047880699</v>
      </c>
      <c r="Q13" s="17">
        <v>0.234276334070222</v>
      </c>
      <c r="R13" s="17"/>
      <c r="S13" s="17">
        <v>0.21213242660314499</v>
      </c>
      <c r="T13" s="17">
        <v>0.17763959375701899</v>
      </c>
      <c r="U13" s="17">
        <v>0.24616079315876499</v>
      </c>
      <c r="V13" s="17">
        <v>0.25061284288122998</v>
      </c>
      <c r="W13" s="17">
        <v>0.24482621981732899</v>
      </c>
      <c r="X13" s="17">
        <v>0.17364788358491301</v>
      </c>
      <c r="Y13" s="17">
        <v>0.22961185181949101</v>
      </c>
      <c r="Z13" s="17">
        <v>0.16784436867101901</v>
      </c>
      <c r="AA13" s="17">
        <v>0.17200564636167501</v>
      </c>
      <c r="AB13" s="17">
        <v>0.24948799219718301</v>
      </c>
      <c r="AC13" s="17">
        <v>0.15508342568573999</v>
      </c>
      <c r="AD13" s="17">
        <v>0.28815116140493802</v>
      </c>
      <c r="AE13" s="17"/>
      <c r="AF13" s="17">
        <v>0.24541067381928999</v>
      </c>
      <c r="AG13" s="17">
        <v>0.207736315164958</v>
      </c>
      <c r="AH13" s="17">
        <v>0.22271398577763499</v>
      </c>
      <c r="AI13" s="17"/>
      <c r="AJ13" s="17">
        <v>0.27900096302844302</v>
      </c>
      <c r="AK13" s="17">
        <v>0.17037141992285901</v>
      </c>
      <c r="AL13" s="17">
        <v>0.14655923063978399</v>
      </c>
      <c r="AM13" s="17">
        <v>0.210689628744093</v>
      </c>
      <c r="AN13" s="17">
        <v>0.23305236072298099</v>
      </c>
      <c r="AO13" s="17"/>
      <c r="AP13" s="17">
        <v>0.247970285517607</v>
      </c>
      <c r="AQ13" s="17">
        <v>0.18376889178661401</v>
      </c>
      <c r="AR13" s="17">
        <v>0.159751249685508</v>
      </c>
      <c r="AS13" s="17"/>
      <c r="AT13" s="17" t="s">
        <v>74</v>
      </c>
      <c r="AU13" s="17" t="s">
        <v>74</v>
      </c>
      <c r="AV13" s="17">
        <v>0.23680355832031799</v>
      </c>
      <c r="AW13" s="17">
        <v>0.234610994764128</v>
      </c>
      <c r="AX13" s="17">
        <v>0.18500057721985699</v>
      </c>
      <c r="AY13" s="17" t="s">
        <v>74</v>
      </c>
    </row>
    <row r="14" spans="2:51" x14ac:dyDescent="0.35">
      <c r="B14" s="18" t="s">
        <v>72</v>
      </c>
      <c r="C14" s="17">
        <v>3.8377994643041799E-2</v>
      </c>
      <c r="D14" s="17">
        <v>3.1244928453691399E-2</v>
      </c>
      <c r="E14" s="17">
        <v>4.3402343789431697E-2</v>
      </c>
      <c r="F14" s="17"/>
      <c r="G14" s="17">
        <v>3.1021945051767599E-2</v>
      </c>
      <c r="H14" s="17">
        <v>5.5809209631606599E-2</v>
      </c>
      <c r="I14" s="17">
        <v>2.5152757173008199E-2</v>
      </c>
      <c r="J14" s="17">
        <v>4.3949423248861703E-2</v>
      </c>
      <c r="K14" s="17">
        <v>3.6966362432137898E-2</v>
      </c>
      <c r="L14" s="17">
        <v>2.7897774578574501E-2</v>
      </c>
      <c r="M14" s="17"/>
      <c r="N14" s="17">
        <v>1.5255693851751099E-2</v>
      </c>
      <c r="O14" s="17">
        <v>3.0794088243390999E-2</v>
      </c>
      <c r="P14" s="17">
        <v>4.9856022013198303E-2</v>
      </c>
      <c r="Q14" s="17">
        <v>5.0690751340039003E-2</v>
      </c>
      <c r="R14" s="17"/>
      <c r="S14" s="17">
        <v>3.8630101351674703E-2</v>
      </c>
      <c r="T14" s="17">
        <v>6.6440361767712897E-2</v>
      </c>
      <c r="U14" s="17">
        <v>3.5555623388130703E-2</v>
      </c>
      <c r="V14" s="17">
        <v>3.8100797433587297E-2</v>
      </c>
      <c r="W14" s="17">
        <v>0</v>
      </c>
      <c r="X14" s="17">
        <v>1.46394861667549E-2</v>
      </c>
      <c r="Y14" s="17">
        <v>4.32051231627303E-2</v>
      </c>
      <c r="Z14" s="17">
        <v>2.05286541450839E-2</v>
      </c>
      <c r="AA14" s="17">
        <v>4.1745176719072803E-2</v>
      </c>
      <c r="AB14" s="17">
        <v>6.0534344868818701E-2</v>
      </c>
      <c r="AC14" s="17">
        <v>2.8718711289257001E-2</v>
      </c>
      <c r="AD14" s="17">
        <v>3.5666730272537597E-2</v>
      </c>
      <c r="AE14" s="17"/>
      <c r="AF14" s="17">
        <v>2.2488041486217102E-2</v>
      </c>
      <c r="AG14" s="17">
        <v>2.88341732638174E-2</v>
      </c>
      <c r="AH14" s="17">
        <v>7.5613285137080793E-2</v>
      </c>
      <c r="AI14" s="17"/>
      <c r="AJ14" s="17">
        <v>4.1324244243242499E-2</v>
      </c>
      <c r="AK14" s="17">
        <v>2.633603479455E-2</v>
      </c>
      <c r="AL14" s="17">
        <v>3.37731585170611E-2</v>
      </c>
      <c r="AM14" s="17">
        <v>4.3623268635453398E-2</v>
      </c>
      <c r="AN14" s="17">
        <v>5.0512509700046199E-2</v>
      </c>
      <c r="AO14" s="17"/>
      <c r="AP14" s="17">
        <v>1.87587972411347E-2</v>
      </c>
      <c r="AQ14" s="17">
        <v>1.8754944077035401E-2</v>
      </c>
      <c r="AR14" s="17">
        <v>4.8661205267631999E-2</v>
      </c>
      <c r="AS14" s="17"/>
      <c r="AT14" s="17" t="s">
        <v>74</v>
      </c>
      <c r="AU14" s="17" t="s">
        <v>74</v>
      </c>
      <c r="AV14" s="17">
        <v>5.6734466609689498E-2</v>
      </c>
      <c r="AW14" s="17">
        <v>3.6279377476255099E-2</v>
      </c>
      <c r="AX14" s="17">
        <v>3.2477933800001198E-2</v>
      </c>
      <c r="AY14" s="17" t="s">
        <v>74</v>
      </c>
    </row>
    <row r="15" spans="2:51" x14ac:dyDescent="0.35">
      <c r="B15" s="31" t="s">
        <v>232</v>
      </c>
      <c r="C15" s="20">
        <v>0.28027881461820198</v>
      </c>
      <c r="D15" s="20">
        <v>0.31623268144580702</v>
      </c>
      <c r="E15" s="20">
        <v>0.25000442641730702</v>
      </c>
      <c r="F15" s="20"/>
      <c r="G15" s="20">
        <v>0.37241969376762901</v>
      </c>
      <c r="H15" s="20">
        <v>0.33848217719323098</v>
      </c>
      <c r="I15" s="20">
        <v>0.27855797503963298</v>
      </c>
      <c r="J15" s="20">
        <v>0.25443012092455802</v>
      </c>
      <c r="K15" s="20">
        <v>0.135896565648809</v>
      </c>
      <c r="L15" s="20">
        <v>9.5799700782549596E-2</v>
      </c>
      <c r="M15" s="20"/>
      <c r="N15" s="20">
        <v>0.25041253681932502</v>
      </c>
      <c r="O15" s="20">
        <v>0.34315080310297402</v>
      </c>
      <c r="P15" s="20">
        <v>0.30047315757413701</v>
      </c>
      <c r="Q15" s="20">
        <v>0.23437077517869001</v>
      </c>
      <c r="R15" s="20"/>
      <c r="S15" s="20">
        <v>0.27714416678832099</v>
      </c>
      <c r="T15" s="20">
        <v>0.24746913479014301</v>
      </c>
      <c r="U15" s="20">
        <v>0.30168075761854002</v>
      </c>
      <c r="V15" s="20">
        <v>0.26841235766055599</v>
      </c>
      <c r="W15" s="20">
        <v>0.22613017957312201</v>
      </c>
      <c r="X15" s="20">
        <v>0.34755950637170202</v>
      </c>
      <c r="Y15" s="20">
        <v>0.20899468728662299</v>
      </c>
      <c r="Z15" s="20">
        <v>0.42708936193189601</v>
      </c>
      <c r="AA15" s="20">
        <v>0.28901040125397798</v>
      </c>
      <c r="AB15" s="20">
        <v>0.24988018249744201</v>
      </c>
      <c r="AC15" s="20">
        <v>0.32070046284600001</v>
      </c>
      <c r="AD15" s="20">
        <v>0.271350149136657</v>
      </c>
      <c r="AE15" s="20"/>
      <c r="AF15" s="20">
        <v>0.248230338310718</v>
      </c>
      <c r="AG15" s="20">
        <v>0.296246739269934</v>
      </c>
      <c r="AH15" s="20">
        <v>0.233571742012918</v>
      </c>
      <c r="AI15" s="20"/>
      <c r="AJ15" s="20">
        <v>0.233169296584427</v>
      </c>
      <c r="AK15" s="20">
        <v>0.31264833088917798</v>
      </c>
      <c r="AL15" s="20">
        <v>0.30888186953093699</v>
      </c>
      <c r="AM15" s="20">
        <v>0.35707200909317199</v>
      </c>
      <c r="AN15" s="20">
        <v>0.243180629540872</v>
      </c>
      <c r="AO15" s="20"/>
      <c r="AP15" s="20">
        <v>0.26323230904613198</v>
      </c>
      <c r="AQ15" s="20">
        <v>0.30948568058024201</v>
      </c>
      <c r="AR15" s="20">
        <v>0.354342579885563</v>
      </c>
      <c r="AS15" s="20"/>
      <c r="AT15" s="20" t="s">
        <v>74</v>
      </c>
      <c r="AU15" s="20" t="s">
        <v>74</v>
      </c>
      <c r="AV15" s="20">
        <v>0.243377631503539</v>
      </c>
      <c r="AW15" s="20">
        <v>0.23806695566064301</v>
      </c>
      <c r="AX15" s="20">
        <v>0.31313244976624899</v>
      </c>
      <c r="AY15" s="20" t="s">
        <v>74</v>
      </c>
    </row>
    <row r="16" spans="2:51" x14ac:dyDescent="0.35">
      <c r="B16" s="18" t="s">
        <v>233</v>
      </c>
      <c r="C16" s="20">
        <v>0.42593106377002299</v>
      </c>
      <c r="D16" s="20">
        <v>0.40829704827789398</v>
      </c>
      <c r="E16" s="20">
        <v>0.44116710153106897</v>
      </c>
      <c r="F16" s="20"/>
      <c r="G16" s="20">
        <v>0.33624167665333499</v>
      </c>
      <c r="H16" s="20">
        <v>0.36805101142136398</v>
      </c>
      <c r="I16" s="20">
        <v>0.45006845616466501</v>
      </c>
      <c r="J16" s="20">
        <v>0.42369032418371499</v>
      </c>
      <c r="K16" s="20">
        <v>0.56010180111950003</v>
      </c>
      <c r="L16" s="20">
        <v>0.61379903950688097</v>
      </c>
      <c r="M16" s="20"/>
      <c r="N16" s="20">
        <v>0.44517415674989502</v>
      </c>
      <c r="O16" s="20">
        <v>0.38526852425473701</v>
      </c>
      <c r="P16" s="20">
        <v>0.41277457910328103</v>
      </c>
      <c r="Q16" s="20">
        <v>0.45725802935455201</v>
      </c>
      <c r="R16" s="20"/>
      <c r="S16" s="20">
        <v>0.410320112913234</v>
      </c>
      <c r="T16" s="20">
        <v>0.40820183387405501</v>
      </c>
      <c r="U16" s="20">
        <v>0.43400402579223002</v>
      </c>
      <c r="V16" s="20">
        <v>0.40373043590991797</v>
      </c>
      <c r="W16" s="20">
        <v>0.53581243484923702</v>
      </c>
      <c r="X16" s="20">
        <v>0.37499708638383999</v>
      </c>
      <c r="Y16" s="20">
        <v>0.48257050485056902</v>
      </c>
      <c r="Z16" s="20">
        <v>0.40686993269046101</v>
      </c>
      <c r="AA16" s="20">
        <v>0.40812570292348299</v>
      </c>
      <c r="AB16" s="20">
        <v>0.48266255722152901</v>
      </c>
      <c r="AC16" s="20">
        <v>0.39441264362101802</v>
      </c>
      <c r="AD16" s="20">
        <v>0.468448664171771</v>
      </c>
      <c r="AE16" s="20"/>
      <c r="AF16" s="20">
        <v>0.47588943741733902</v>
      </c>
      <c r="AG16" s="20">
        <v>0.41053397962243798</v>
      </c>
      <c r="AH16" s="20">
        <v>0.44593196171281302</v>
      </c>
      <c r="AI16" s="20"/>
      <c r="AJ16" s="20">
        <v>0.48034831275979101</v>
      </c>
      <c r="AK16" s="20">
        <v>0.37578545347689002</v>
      </c>
      <c r="AL16" s="20">
        <v>0.362253246616628</v>
      </c>
      <c r="AM16" s="20">
        <v>0.40107131967140103</v>
      </c>
      <c r="AN16" s="20">
        <v>0.46295505736696602</v>
      </c>
      <c r="AO16" s="20"/>
      <c r="AP16" s="20">
        <v>0.47916629967187802</v>
      </c>
      <c r="AQ16" s="20">
        <v>0.41618100602640701</v>
      </c>
      <c r="AR16" s="20">
        <v>0.37561492531325302</v>
      </c>
      <c r="AS16" s="20"/>
      <c r="AT16" s="20" t="s">
        <v>74</v>
      </c>
      <c r="AU16" s="20" t="s">
        <v>74</v>
      </c>
      <c r="AV16" s="20">
        <v>0.42765764869409201</v>
      </c>
      <c r="AW16" s="20">
        <v>0.47416499381687399</v>
      </c>
      <c r="AX16" s="20">
        <v>0.40347850642060101</v>
      </c>
      <c r="AY16" s="20" t="s">
        <v>74</v>
      </c>
    </row>
    <row r="17" spans="2:51" x14ac:dyDescent="0.35">
      <c r="B17" s="18" t="s">
        <v>86</v>
      </c>
      <c r="C17" s="21">
        <v>-0.14565224915182101</v>
      </c>
      <c r="D17" s="21">
        <v>-9.2064366832087199E-2</v>
      </c>
      <c r="E17" s="21">
        <v>-0.191162675113763</v>
      </c>
      <c r="F17" s="21"/>
      <c r="G17" s="21">
        <v>3.6178017114293901E-2</v>
      </c>
      <c r="H17" s="21">
        <v>-2.95688342281334E-2</v>
      </c>
      <c r="I17" s="21">
        <v>-0.171510481125032</v>
      </c>
      <c r="J17" s="21">
        <v>-0.169260203259157</v>
      </c>
      <c r="K17" s="21">
        <v>-0.424205235470691</v>
      </c>
      <c r="L17" s="21">
        <v>-0.51799933872433201</v>
      </c>
      <c r="M17" s="21"/>
      <c r="N17" s="21">
        <v>-0.19476161993057001</v>
      </c>
      <c r="O17" s="21">
        <v>-4.2117721151762398E-2</v>
      </c>
      <c r="P17" s="21">
        <v>-0.112301421529144</v>
      </c>
      <c r="Q17" s="21">
        <v>-0.222887254175862</v>
      </c>
      <c r="R17" s="21"/>
      <c r="S17" s="21">
        <v>-0.13317594612491301</v>
      </c>
      <c r="T17" s="21">
        <v>-0.160732699083911</v>
      </c>
      <c r="U17" s="21">
        <v>-0.13232326817369</v>
      </c>
      <c r="V17" s="21">
        <v>-0.13531807824936201</v>
      </c>
      <c r="W17" s="21">
        <v>-0.30968225527611498</v>
      </c>
      <c r="X17" s="21">
        <v>-2.7437580012137901E-2</v>
      </c>
      <c r="Y17" s="21">
        <v>-0.273575817563946</v>
      </c>
      <c r="Z17" s="21">
        <v>2.0219429241434699E-2</v>
      </c>
      <c r="AA17" s="21">
        <v>-0.119115301669506</v>
      </c>
      <c r="AB17" s="21">
        <v>-0.232782374724087</v>
      </c>
      <c r="AC17" s="21">
        <v>-7.3712180775018399E-2</v>
      </c>
      <c r="AD17" s="21">
        <v>-0.197098515035113</v>
      </c>
      <c r="AE17" s="21"/>
      <c r="AF17" s="21">
        <v>-0.22765909910662099</v>
      </c>
      <c r="AG17" s="21">
        <v>-0.114287240352504</v>
      </c>
      <c r="AH17" s="21">
        <v>-0.21236021969989499</v>
      </c>
      <c r="AI17" s="21"/>
      <c r="AJ17" s="21">
        <v>-0.247179016175364</v>
      </c>
      <c r="AK17" s="21">
        <v>-6.3137122587712605E-2</v>
      </c>
      <c r="AL17" s="21">
        <v>-5.3371377085691001E-2</v>
      </c>
      <c r="AM17" s="21">
        <v>-4.3999310578229603E-2</v>
      </c>
      <c r="AN17" s="21">
        <v>-0.21977442782609399</v>
      </c>
      <c r="AO17" s="21"/>
      <c r="AP17" s="21">
        <v>-0.215933990625745</v>
      </c>
      <c r="AQ17" s="21">
        <v>-0.106695325446165</v>
      </c>
      <c r="AR17" s="21">
        <v>-2.1272345427690201E-2</v>
      </c>
      <c r="AS17" s="21"/>
      <c r="AT17" s="21" t="s">
        <v>74</v>
      </c>
      <c r="AU17" s="21" t="s">
        <v>74</v>
      </c>
      <c r="AV17" s="21">
        <v>-0.18428001719055301</v>
      </c>
      <c r="AW17" s="21">
        <v>-0.23609803815623101</v>
      </c>
      <c r="AX17" s="21">
        <v>-9.0346056654351997E-2</v>
      </c>
      <c r="AY17" s="21" t="s">
        <v>74</v>
      </c>
    </row>
    <row r="18" spans="2:51" x14ac:dyDescent="0.35">
      <c r="B18" s="27" t="s">
        <v>832</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1-000000000000}">
  <dimension ref="B2:AY22"/>
  <sheetViews>
    <sheetView showGridLines="0" topLeftCell="A7"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653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1467</v>
      </c>
      <c r="D7" s="10">
        <v>634</v>
      </c>
      <c r="E7" s="10">
        <v>824</v>
      </c>
      <c r="F7" s="10"/>
      <c r="G7" s="10">
        <v>302</v>
      </c>
      <c r="H7" s="10">
        <v>330</v>
      </c>
      <c r="I7" s="10">
        <v>299</v>
      </c>
      <c r="J7" s="10">
        <v>257</v>
      </c>
      <c r="K7" s="10">
        <v>138</v>
      </c>
      <c r="L7" s="10">
        <v>141</v>
      </c>
      <c r="M7" s="10"/>
      <c r="N7" s="10">
        <v>259</v>
      </c>
      <c r="O7" s="10">
        <v>387</v>
      </c>
      <c r="P7" s="10">
        <v>323</v>
      </c>
      <c r="Q7" s="10">
        <v>493</v>
      </c>
      <c r="R7" s="10"/>
      <c r="S7" s="10">
        <v>276</v>
      </c>
      <c r="T7" s="10">
        <v>200</v>
      </c>
      <c r="U7" s="10">
        <v>107</v>
      </c>
      <c r="V7" s="10">
        <v>125</v>
      </c>
      <c r="W7" s="10">
        <v>96</v>
      </c>
      <c r="X7" s="10">
        <v>134</v>
      </c>
      <c r="Y7" s="10">
        <v>98</v>
      </c>
      <c r="Z7" s="10">
        <v>57</v>
      </c>
      <c r="AA7" s="10">
        <v>184</v>
      </c>
      <c r="AB7" s="10">
        <v>94</v>
      </c>
      <c r="AC7" s="10">
        <v>69</v>
      </c>
      <c r="AD7" s="10">
        <v>27</v>
      </c>
      <c r="AE7" s="10"/>
      <c r="AF7" s="10">
        <v>405</v>
      </c>
      <c r="AG7" s="10">
        <v>484</v>
      </c>
      <c r="AH7" s="10">
        <v>370</v>
      </c>
      <c r="AI7" s="10"/>
      <c r="AJ7" s="10">
        <v>330</v>
      </c>
      <c r="AK7" s="10">
        <v>475</v>
      </c>
      <c r="AL7" s="10">
        <v>81</v>
      </c>
      <c r="AM7" s="10">
        <v>19</v>
      </c>
      <c r="AN7" s="10">
        <v>313</v>
      </c>
      <c r="AO7" s="10"/>
      <c r="AP7" s="10">
        <v>202</v>
      </c>
      <c r="AQ7" s="10">
        <v>596</v>
      </c>
      <c r="AR7" s="10">
        <v>99</v>
      </c>
      <c r="AS7" s="10"/>
      <c r="AT7" s="10" t="s">
        <v>73</v>
      </c>
      <c r="AU7" s="10" t="s">
        <v>73</v>
      </c>
      <c r="AV7" s="10">
        <v>302</v>
      </c>
      <c r="AW7" s="10">
        <v>372</v>
      </c>
      <c r="AX7" s="10">
        <v>793</v>
      </c>
      <c r="AY7" s="10" t="s">
        <v>73</v>
      </c>
    </row>
    <row r="8" spans="2:51" ht="30" customHeight="1" x14ac:dyDescent="0.35">
      <c r="B8" s="11" t="s">
        <v>19</v>
      </c>
      <c r="C8" s="11">
        <v>1483</v>
      </c>
      <c r="D8" s="11">
        <v>682</v>
      </c>
      <c r="E8" s="11">
        <v>793</v>
      </c>
      <c r="F8" s="11"/>
      <c r="G8" s="11">
        <v>307</v>
      </c>
      <c r="H8" s="11">
        <v>372</v>
      </c>
      <c r="I8" s="11">
        <v>301</v>
      </c>
      <c r="J8" s="11">
        <v>241</v>
      </c>
      <c r="K8" s="11">
        <v>128</v>
      </c>
      <c r="L8" s="11">
        <v>134</v>
      </c>
      <c r="M8" s="11"/>
      <c r="N8" s="11">
        <v>288</v>
      </c>
      <c r="O8" s="11">
        <v>379</v>
      </c>
      <c r="P8" s="11">
        <v>323</v>
      </c>
      <c r="Q8" s="11">
        <v>489</v>
      </c>
      <c r="R8" s="11"/>
      <c r="S8" s="11">
        <v>281</v>
      </c>
      <c r="T8" s="11">
        <v>196</v>
      </c>
      <c r="U8" s="11">
        <v>109</v>
      </c>
      <c r="V8" s="11">
        <v>119</v>
      </c>
      <c r="W8" s="11">
        <v>94</v>
      </c>
      <c r="X8" s="11">
        <v>141</v>
      </c>
      <c r="Y8" s="11">
        <v>95</v>
      </c>
      <c r="Z8" s="11">
        <v>54</v>
      </c>
      <c r="AA8" s="11">
        <v>180</v>
      </c>
      <c r="AB8" s="11">
        <v>108</v>
      </c>
      <c r="AC8" s="11">
        <v>72</v>
      </c>
      <c r="AD8" s="11">
        <v>33</v>
      </c>
      <c r="AE8" s="11"/>
      <c r="AF8" s="11">
        <v>399</v>
      </c>
      <c r="AG8" s="11">
        <v>497</v>
      </c>
      <c r="AH8" s="11">
        <v>377</v>
      </c>
      <c r="AI8" s="11"/>
      <c r="AJ8" s="11">
        <v>330</v>
      </c>
      <c r="AK8" s="11">
        <v>480</v>
      </c>
      <c r="AL8" s="11">
        <v>81</v>
      </c>
      <c r="AM8" s="11">
        <v>20</v>
      </c>
      <c r="AN8" s="11">
        <v>315</v>
      </c>
      <c r="AO8" s="11"/>
      <c r="AP8" s="11">
        <v>208</v>
      </c>
      <c r="AQ8" s="11">
        <v>601</v>
      </c>
      <c r="AR8" s="11">
        <v>101</v>
      </c>
      <c r="AS8" s="11"/>
      <c r="AT8" s="11" t="s">
        <v>73</v>
      </c>
      <c r="AU8" s="11" t="s">
        <v>73</v>
      </c>
      <c r="AV8" s="11">
        <v>303</v>
      </c>
      <c r="AW8" s="11">
        <v>367</v>
      </c>
      <c r="AX8" s="11">
        <v>813</v>
      </c>
      <c r="AY8" s="11" t="s">
        <v>73</v>
      </c>
    </row>
    <row r="9" spans="2:51" x14ac:dyDescent="0.35">
      <c r="B9" s="18" t="s">
        <v>227</v>
      </c>
      <c r="C9" s="17">
        <v>8.2204083134781794E-2</v>
      </c>
      <c r="D9" s="17">
        <v>9.1925608563781402E-2</v>
      </c>
      <c r="E9" s="17">
        <v>7.3376908403106594E-2</v>
      </c>
      <c r="F9" s="17"/>
      <c r="G9" s="17">
        <v>9.2887363089550798E-2</v>
      </c>
      <c r="H9" s="17">
        <v>8.7428786568890901E-2</v>
      </c>
      <c r="I9" s="17">
        <v>9.8308547074014097E-2</v>
      </c>
      <c r="J9" s="17">
        <v>9.7737020300262697E-2</v>
      </c>
      <c r="K9" s="17">
        <v>3.7048597873291997E-2</v>
      </c>
      <c r="L9" s="17">
        <v>2.2080544608717199E-2</v>
      </c>
      <c r="M9" s="17"/>
      <c r="N9" s="17">
        <v>0.119896442594328</v>
      </c>
      <c r="O9" s="17">
        <v>9.9737061039838398E-2</v>
      </c>
      <c r="P9" s="17">
        <v>9.4012258026374695E-2</v>
      </c>
      <c r="Q9" s="17">
        <v>3.9442789374085199E-2</v>
      </c>
      <c r="R9" s="17"/>
      <c r="S9" s="17">
        <v>8.3764357106434206E-2</v>
      </c>
      <c r="T9" s="17">
        <v>5.9510780588802402E-2</v>
      </c>
      <c r="U9" s="17">
        <v>8.9919165754053301E-2</v>
      </c>
      <c r="V9" s="17">
        <v>4.6025740181376902E-2</v>
      </c>
      <c r="W9" s="17">
        <v>6.3235583324131497E-2</v>
      </c>
      <c r="X9" s="17">
        <v>0.14178152881684</v>
      </c>
      <c r="Y9" s="17">
        <v>6.8287550569386193E-2</v>
      </c>
      <c r="Z9" s="17">
        <v>7.2750039686762802E-2</v>
      </c>
      <c r="AA9" s="17">
        <v>0.120974432314933</v>
      </c>
      <c r="AB9" s="17">
        <v>4.0409641279483398E-2</v>
      </c>
      <c r="AC9" s="17">
        <v>9.2000042746675906E-2</v>
      </c>
      <c r="AD9" s="17">
        <v>6.8599183293173702E-2</v>
      </c>
      <c r="AE9" s="17"/>
      <c r="AF9" s="17">
        <v>7.7412689678593299E-2</v>
      </c>
      <c r="AG9" s="17">
        <v>8.4082590381614794E-2</v>
      </c>
      <c r="AH9" s="17">
        <v>7.8665347293524701E-2</v>
      </c>
      <c r="AI9" s="17"/>
      <c r="AJ9" s="17">
        <v>5.76739135779189E-2</v>
      </c>
      <c r="AK9" s="17">
        <v>9.6673839146501697E-2</v>
      </c>
      <c r="AL9" s="17">
        <v>0.10168668400257901</v>
      </c>
      <c r="AM9" s="17">
        <v>0.24366544030410101</v>
      </c>
      <c r="AN9" s="17">
        <v>7.5884327832265494E-2</v>
      </c>
      <c r="AO9" s="17"/>
      <c r="AP9" s="17">
        <v>8.4131462680829897E-2</v>
      </c>
      <c r="AQ9" s="17">
        <v>9.7740913385883005E-2</v>
      </c>
      <c r="AR9" s="17">
        <v>5.6524897659039702E-2</v>
      </c>
      <c r="AS9" s="17"/>
      <c r="AT9" s="17" t="s">
        <v>74</v>
      </c>
      <c r="AU9" s="17" t="s">
        <v>74</v>
      </c>
      <c r="AV9" s="17">
        <v>8.7088298982781101E-2</v>
      </c>
      <c r="AW9" s="17">
        <v>6.0776566491560102E-2</v>
      </c>
      <c r="AX9" s="17">
        <v>9.0069927769212493E-2</v>
      </c>
      <c r="AY9" s="17" t="s">
        <v>74</v>
      </c>
    </row>
    <row r="10" spans="2:51" x14ac:dyDescent="0.35">
      <c r="B10" s="18" t="s">
        <v>228</v>
      </c>
      <c r="C10" s="17">
        <v>0.23378636676018499</v>
      </c>
      <c r="D10" s="17">
        <v>0.26095099667272897</v>
      </c>
      <c r="E10" s="17">
        <v>0.20924860350963501</v>
      </c>
      <c r="F10" s="17"/>
      <c r="G10" s="17">
        <v>0.30324412147504698</v>
      </c>
      <c r="H10" s="17">
        <v>0.27992315800866402</v>
      </c>
      <c r="I10" s="17">
        <v>0.21549976962762499</v>
      </c>
      <c r="J10" s="17">
        <v>0.205722530706759</v>
      </c>
      <c r="K10" s="17">
        <v>0.12676403453233401</v>
      </c>
      <c r="L10" s="17">
        <v>0.140403272041324</v>
      </c>
      <c r="M10" s="17"/>
      <c r="N10" s="17">
        <v>0.17784680634312799</v>
      </c>
      <c r="O10" s="17">
        <v>0.27905107415072999</v>
      </c>
      <c r="P10" s="17">
        <v>0.23816189034103799</v>
      </c>
      <c r="Q10" s="17">
        <v>0.229015728130706</v>
      </c>
      <c r="R10" s="17"/>
      <c r="S10" s="17">
        <v>0.26177191632357</v>
      </c>
      <c r="T10" s="17">
        <v>0.24897175217716999</v>
      </c>
      <c r="U10" s="17">
        <v>0.26225495150038802</v>
      </c>
      <c r="V10" s="17">
        <v>0.20759368377113099</v>
      </c>
      <c r="W10" s="17">
        <v>0.185991776353815</v>
      </c>
      <c r="X10" s="17">
        <v>0.21837132748357099</v>
      </c>
      <c r="Y10" s="17">
        <v>0.214590563214098</v>
      </c>
      <c r="Z10" s="17">
        <v>0.25502967832298901</v>
      </c>
      <c r="AA10" s="17">
        <v>0.20480737171732899</v>
      </c>
      <c r="AB10" s="17">
        <v>0.240688802948889</v>
      </c>
      <c r="AC10" s="17">
        <v>0.243582785384345</v>
      </c>
      <c r="AD10" s="17">
        <v>0.24220383679593299</v>
      </c>
      <c r="AE10" s="17"/>
      <c r="AF10" s="17">
        <v>0.22119106884555501</v>
      </c>
      <c r="AG10" s="17">
        <v>0.24111598124411401</v>
      </c>
      <c r="AH10" s="17">
        <v>0.20049747357877101</v>
      </c>
      <c r="AI10" s="17"/>
      <c r="AJ10" s="17">
        <v>0.22234417800033701</v>
      </c>
      <c r="AK10" s="17">
        <v>0.24934345101060801</v>
      </c>
      <c r="AL10" s="17">
        <v>0.20117948750145501</v>
      </c>
      <c r="AM10" s="17">
        <v>0.16125370102250999</v>
      </c>
      <c r="AN10" s="17">
        <v>0.20887560710133499</v>
      </c>
      <c r="AO10" s="17"/>
      <c r="AP10" s="17">
        <v>0.24397351666436201</v>
      </c>
      <c r="AQ10" s="17">
        <v>0.24047071983498899</v>
      </c>
      <c r="AR10" s="17">
        <v>0.25283464758663499</v>
      </c>
      <c r="AS10" s="17"/>
      <c r="AT10" s="17" t="s">
        <v>74</v>
      </c>
      <c r="AU10" s="17" t="s">
        <v>74</v>
      </c>
      <c r="AV10" s="17">
        <v>0.21936945269899899</v>
      </c>
      <c r="AW10" s="17">
        <v>0.192982835757076</v>
      </c>
      <c r="AX10" s="17">
        <v>0.257614211503644</v>
      </c>
      <c r="AY10" s="17" t="s">
        <v>74</v>
      </c>
    </row>
    <row r="11" spans="2:51" x14ac:dyDescent="0.35">
      <c r="B11" s="18" t="s">
        <v>229</v>
      </c>
      <c r="C11" s="17">
        <v>0.26007220729691699</v>
      </c>
      <c r="D11" s="17">
        <v>0.260478848185417</v>
      </c>
      <c r="E11" s="17">
        <v>0.26016332929867603</v>
      </c>
      <c r="F11" s="17"/>
      <c r="G11" s="17">
        <v>0.26642918750153599</v>
      </c>
      <c r="H11" s="17">
        <v>0.24284765419884199</v>
      </c>
      <c r="I11" s="17">
        <v>0.25514831207176297</v>
      </c>
      <c r="J11" s="17">
        <v>0.27229333599109201</v>
      </c>
      <c r="K11" s="17">
        <v>0.253819539657683</v>
      </c>
      <c r="L11" s="17">
        <v>0.28837227643826002</v>
      </c>
      <c r="M11" s="17"/>
      <c r="N11" s="17">
        <v>0.25055088075651499</v>
      </c>
      <c r="O11" s="17">
        <v>0.24865857980797301</v>
      </c>
      <c r="P11" s="17">
        <v>0.26285232024980998</v>
      </c>
      <c r="Q11" s="17">
        <v>0.27131796090148902</v>
      </c>
      <c r="R11" s="17"/>
      <c r="S11" s="17">
        <v>0.22754062833720401</v>
      </c>
      <c r="T11" s="17">
        <v>0.27778247385126398</v>
      </c>
      <c r="U11" s="17">
        <v>0.208450964395831</v>
      </c>
      <c r="V11" s="17">
        <v>0.33852943560874499</v>
      </c>
      <c r="W11" s="17">
        <v>0.21792989391878501</v>
      </c>
      <c r="X11" s="17">
        <v>0.25365013160344801</v>
      </c>
      <c r="Y11" s="17">
        <v>0.24878773625433401</v>
      </c>
      <c r="Z11" s="17">
        <v>0.23871977214576601</v>
      </c>
      <c r="AA11" s="17">
        <v>0.29898104653742602</v>
      </c>
      <c r="AB11" s="17">
        <v>0.25400548507154402</v>
      </c>
      <c r="AC11" s="17">
        <v>0.28191269824735599</v>
      </c>
      <c r="AD11" s="17">
        <v>0.29416235319574602</v>
      </c>
      <c r="AE11" s="17"/>
      <c r="AF11" s="17">
        <v>0.245777740061803</v>
      </c>
      <c r="AG11" s="17">
        <v>0.27595465491125398</v>
      </c>
      <c r="AH11" s="17">
        <v>0.26604748886810398</v>
      </c>
      <c r="AI11" s="17"/>
      <c r="AJ11" s="17">
        <v>0.24259054142088099</v>
      </c>
      <c r="AK11" s="17">
        <v>0.27953897716844001</v>
      </c>
      <c r="AL11" s="17">
        <v>0.29786544940741899</v>
      </c>
      <c r="AM11" s="17">
        <v>0.22305813600011201</v>
      </c>
      <c r="AN11" s="17">
        <v>0.26197974024142301</v>
      </c>
      <c r="AO11" s="17"/>
      <c r="AP11" s="17">
        <v>0.228498616527128</v>
      </c>
      <c r="AQ11" s="17">
        <v>0.24471195370222801</v>
      </c>
      <c r="AR11" s="17">
        <v>0.25983825675874</v>
      </c>
      <c r="AS11" s="17"/>
      <c r="AT11" s="17" t="s">
        <v>74</v>
      </c>
      <c r="AU11" s="17" t="s">
        <v>74</v>
      </c>
      <c r="AV11" s="17">
        <v>0.26106649784576902</v>
      </c>
      <c r="AW11" s="17">
        <v>0.28073518520927598</v>
      </c>
      <c r="AX11" s="17">
        <v>0.250358728608781</v>
      </c>
      <c r="AY11" s="17" t="s">
        <v>74</v>
      </c>
    </row>
    <row r="12" spans="2:51" x14ac:dyDescent="0.35">
      <c r="B12" s="18" t="s">
        <v>230</v>
      </c>
      <c r="C12" s="17">
        <v>0.20839931791113001</v>
      </c>
      <c r="D12" s="17">
        <v>0.20562689739909401</v>
      </c>
      <c r="E12" s="17">
        <v>0.21190855492355201</v>
      </c>
      <c r="F12" s="17"/>
      <c r="G12" s="17">
        <v>0.22398764307720001</v>
      </c>
      <c r="H12" s="17">
        <v>0.184308535781742</v>
      </c>
      <c r="I12" s="17">
        <v>0.23153434356088001</v>
      </c>
      <c r="J12" s="17">
        <v>0.16512403753478999</v>
      </c>
      <c r="K12" s="17">
        <v>0.24999313765231301</v>
      </c>
      <c r="L12" s="17">
        <v>0.22579661943853199</v>
      </c>
      <c r="M12" s="17"/>
      <c r="N12" s="17">
        <v>0.234398283686789</v>
      </c>
      <c r="O12" s="17">
        <v>0.20664490911377001</v>
      </c>
      <c r="P12" s="17">
        <v>0.188650390695523</v>
      </c>
      <c r="Q12" s="17">
        <v>0.20555289111818201</v>
      </c>
      <c r="R12" s="17"/>
      <c r="S12" s="17">
        <v>0.19021971425262699</v>
      </c>
      <c r="T12" s="17">
        <v>0.22527907473912501</v>
      </c>
      <c r="U12" s="17">
        <v>0.21373244835355101</v>
      </c>
      <c r="V12" s="17">
        <v>0.17706650263679999</v>
      </c>
      <c r="W12" s="17">
        <v>0.34995436277513298</v>
      </c>
      <c r="X12" s="17">
        <v>0.219016740854442</v>
      </c>
      <c r="Y12" s="17">
        <v>0.18483083385437199</v>
      </c>
      <c r="Z12" s="17">
        <v>0.17826791852625701</v>
      </c>
      <c r="AA12" s="17">
        <v>0.18726184583086899</v>
      </c>
      <c r="AB12" s="17">
        <v>0.21014154271330901</v>
      </c>
      <c r="AC12" s="17">
        <v>0.22239427538793</v>
      </c>
      <c r="AD12" s="17">
        <v>0.10688346531020899</v>
      </c>
      <c r="AE12" s="17"/>
      <c r="AF12" s="17">
        <v>0.22968699343207</v>
      </c>
      <c r="AG12" s="17">
        <v>0.199241446816806</v>
      </c>
      <c r="AH12" s="17">
        <v>0.18099794923856399</v>
      </c>
      <c r="AI12" s="17"/>
      <c r="AJ12" s="17">
        <v>0.21007754149522301</v>
      </c>
      <c r="AK12" s="17">
        <v>0.19417182205783001</v>
      </c>
      <c r="AL12" s="17">
        <v>0.25562915620101001</v>
      </c>
      <c r="AM12" s="17">
        <v>0.15070686149687099</v>
      </c>
      <c r="AN12" s="17">
        <v>0.196569559179677</v>
      </c>
      <c r="AO12" s="17"/>
      <c r="AP12" s="17">
        <v>0.235469983726593</v>
      </c>
      <c r="AQ12" s="17">
        <v>0.216745846617451</v>
      </c>
      <c r="AR12" s="17">
        <v>0.25219693665702803</v>
      </c>
      <c r="AS12" s="17"/>
      <c r="AT12" s="17" t="s">
        <v>74</v>
      </c>
      <c r="AU12" s="17" t="s">
        <v>74</v>
      </c>
      <c r="AV12" s="17">
        <v>0.21067292014497399</v>
      </c>
      <c r="AW12" s="17">
        <v>0.18938260346652999</v>
      </c>
      <c r="AX12" s="17">
        <v>0.21614918664926999</v>
      </c>
      <c r="AY12" s="17" t="s">
        <v>74</v>
      </c>
    </row>
    <row r="13" spans="2:51" x14ac:dyDescent="0.35">
      <c r="B13" s="18" t="s">
        <v>231</v>
      </c>
      <c r="C13" s="17">
        <v>0.17941579005960001</v>
      </c>
      <c r="D13" s="17">
        <v>0.15124715327368199</v>
      </c>
      <c r="E13" s="17">
        <v>0.20330759298878401</v>
      </c>
      <c r="F13" s="17"/>
      <c r="G13" s="17">
        <v>8.9786351134852796E-2</v>
      </c>
      <c r="H13" s="17">
        <v>0.168096597540038</v>
      </c>
      <c r="I13" s="17">
        <v>0.174315832286003</v>
      </c>
      <c r="J13" s="17">
        <v>0.20432426502464801</v>
      </c>
      <c r="K13" s="17">
        <v>0.28669978892741099</v>
      </c>
      <c r="L13" s="17">
        <v>0.280392489495701</v>
      </c>
      <c r="M13" s="17"/>
      <c r="N13" s="17">
        <v>0.20639505948834899</v>
      </c>
      <c r="O13" s="17">
        <v>0.14202389064248</v>
      </c>
      <c r="P13" s="17">
        <v>0.17306220267032901</v>
      </c>
      <c r="Q13" s="17">
        <v>0.19855233934892599</v>
      </c>
      <c r="R13" s="17"/>
      <c r="S13" s="17">
        <v>0.197936159301628</v>
      </c>
      <c r="T13" s="17">
        <v>0.14351115811199999</v>
      </c>
      <c r="U13" s="17">
        <v>0.19042157184677999</v>
      </c>
      <c r="V13" s="17">
        <v>0.19268384036836</v>
      </c>
      <c r="W13" s="17">
        <v>0.17307649113493101</v>
      </c>
      <c r="X13" s="17">
        <v>0.13213401839216299</v>
      </c>
      <c r="Y13" s="17">
        <v>0.250204499986383</v>
      </c>
      <c r="Z13" s="17">
        <v>0.234703937173142</v>
      </c>
      <c r="AA13" s="17">
        <v>0.13924178705357201</v>
      </c>
      <c r="AB13" s="17">
        <v>0.235263257854324</v>
      </c>
      <c r="AC13" s="17">
        <v>0.131391486944436</v>
      </c>
      <c r="AD13" s="17">
        <v>0.21642972701424901</v>
      </c>
      <c r="AE13" s="17"/>
      <c r="AF13" s="17">
        <v>0.20133895178708899</v>
      </c>
      <c r="AG13" s="17">
        <v>0.16851185812459399</v>
      </c>
      <c r="AH13" s="17">
        <v>0.21201812184386001</v>
      </c>
      <c r="AI13" s="17"/>
      <c r="AJ13" s="17">
        <v>0.231430840970446</v>
      </c>
      <c r="AK13" s="17">
        <v>0.15043903513017201</v>
      </c>
      <c r="AL13" s="17">
        <v>0.109866064370476</v>
      </c>
      <c r="AM13" s="17">
        <v>0.221315861176406</v>
      </c>
      <c r="AN13" s="17">
        <v>0.212942336113493</v>
      </c>
      <c r="AO13" s="17"/>
      <c r="AP13" s="17">
        <v>0.19371952170024601</v>
      </c>
      <c r="AQ13" s="17">
        <v>0.17736673277533799</v>
      </c>
      <c r="AR13" s="17">
        <v>0.151285371735907</v>
      </c>
      <c r="AS13" s="17"/>
      <c r="AT13" s="17" t="s">
        <v>74</v>
      </c>
      <c r="AU13" s="17" t="s">
        <v>74</v>
      </c>
      <c r="AV13" s="17">
        <v>0.180303091201476</v>
      </c>
      <c r="AW13" s="17">
        <v>0.234389352552172</v>
      </c>
      <c r="AX13" s="17">
        <v>0.154229136237578</v>
      </c>
      <c r="AY13" s="17" t="s">
        <v>74</v>
      </c>
    </row>
    <row r="14" spans="2:51" x14ac:dyDescent="0.35">
      <c r="B14" s="18" t="s">
        <v>72</v>
      </c>
      <c r="C14" s="17">
        <v>3.6122234837386198E-2</v>
      </c>
      <c r="D14" s="17">
        <v>2.9770495905295902E-2</v>
      </c>
      <c r="E14" s="17">
        <v>4.1995010876245902E-2</v>
      </c>
      <c r="F14" s="17"/>
      <c r="G14" s="17">
        <v>2.3665333721813502E-2</v>
      </c>
      <c r="H14" s="17">
        <v>3.7395267901822599E-2</v>
      </c>
      <c r="I14" s="17">
        <v>2.5193195379715101E-2</v>
      </c>
      <c r="J14" s="17">
        <v>5.47988104424477E-2</v>
      </c>
      <c r="K14" s="17">
        <v>4.5674901356967203E-2</v>
      </c>
      <c r="L14" s="17">
        <v>4.2954797977465403E-2</v>
      </c>
      <c r="M14" s="17"/>
      <c r="N14" s="17">
        <v>1.09125271308905E-2</v>
      </c>
      <c r="O14" s="17">
        <v>2.38844852452085E-2</v>
      </c>
      <c r="P14" s="17">
        <v>4.3260938016925703E-2</v>
      </c>
      <c r="Q14" s="17">
        <v>5.61182911266115E-2</v>
      </c>
      <c r="R14" s="17"/>
      <c r="S14" s="17">
        <v>3.8767224678536299E-2</v>
      </c>
      <c r="T14" s="17">
        <v>4.4944760531638699E-2</v>
      </c>
      <c r="U14" s="17">
        <v>3.5220898149396197E-2</v>
      </c>
      <c r="V14" s="17">
        <v>3.8100797433587297E-2</v>
      </c>
      <c r="W14" s="17">
        <v>9.8118924932053507E-3</v>
      </c>
      <c r="X14" s="17">
        <v>3.5046252849536698E-2</v>
      </c>
      <c r="Y14" s="17">
        <v>3.3298816121428397E-2</v>
      </c>
      <c r="Z14" s="17">
        <v>2.05286541450839E-2</v>
      </c>
      <c r="AA14" s="17">
        <v>4.8733516545870298E-2</v>
      </c>
      <c r="AB14" s="17">
        <v>1.9491270132451499E-2</v>
      </c>
      <c r="AC14" s="17">
        <v>2.8718711289257001E-2</v>
      </c>
      <c r="AD14" s="17">
        <v>7.1721434390688898E-2</v>
      </c>
      <c r="AE14" s="17"/>
      <c r="AF14" s="17">
        <v>2.4592556194890501E-2</v>
      </c>
      <c r="AG14" s="17">
        <v>3.1093468521617498E-2</v>
      </c>
      <c r="AH14" s="17">
        <v>6.17736191771747E-2</v>
      </c>
      <c r="AI14" s="17"/>
      <c r="AJ14" s="17">
        <v>3.5882984535193202E-2</v>
      </c>
      <c r="AK14" s="17">
        <v>2.9832875486448199E-2</v>
      </c>
      <c r="AL14" s="17">
        <v>3.37731585170611E-2</v>
      </c>
      <c r="AM14" s="17">
        <v>0</v>
      </c>
      <c r="AN14" s="17">
        <v>4.3748429531805903E-2</v>
      </c>
      <c r="AO14" s="17"/>
      <c r="AP14" s="17">
        <v>1.4206898700841001E-2</v>
      </c>
      <c r="AQ14" s="17">
        <v>2.2963833684111E-2</v>
      </c>
      <c r="AR14" s="17">
        <v>2.73198896026495E-2</v>
      </c>
      <c r="AS14" s="17"/>
      <c r="AT14" s="17" t="s">
        <v>74</v>
      </c>
      <c r="AU14" s="17" t="s">
        <v>74</v>
      </c>
      <c r="AV14" s="17">
        <v>4.1499739125999302E-2</v>
      </c>
      <c r="AW14" s="17">
        <v>4.1733456523384997E-2</v>
      </c>
      <c r="AX14" s="17">
        <v>3.1578809231515598E-2</v>
      </c>
      <c r="AY14" s="17" t="s">
        <v>74</v>
      </c>
    </row>
    <row r="15" spans="2:51" x14ac:dyDescent="0.35">
      <c r="B15" s="31" t="s">
        <v>232</v>
      </c>
      <c r="C15" s="20">
        <v>0.315990449894966</v>
      </c>
      <c r="D15" s="20">
        <v>0.35287660523651099</v>
      </c>
      <c r="E15" s="20">
        <v>0.28262551191274099</v>
      </c>
      <c r="F15" s="20"/>
      <c r="G15" s="20">
        <v>0.39613148456459701</v>
      </c>
      <c r="H15" s="20">
        <v>0.36735194457755499</v>
      </c>
      <c r="I15" s="20">
        <v>0.313808316701639</v>
      </c>
      <c r="J15" s="20">
        <v>0.30345955100702199</v>
      </c>
      <c r="K15" s="20">
        <v>0.16381263240562599</v>
      </c>
      <c r="L15" s="20">
        <v>0.162483816650042</v>
      </c>
      <c r="M15" s="20"/>
      <c r="N15" s="20">
        <v>0.29774324893745602</v>
      </c>
      <c r="O15" s="20">
        <v>0.37878813519056798</v>
      </c>
      <c r="P15" s="20">
        <v>0.33217414836741199</v>
      </c>
      <c r="Q15" s="20">
        <v>0.26845851750479199</v>
      </c>
      <c r="R15" s="20"/>
      <c r="S15" s="20">
        <v>0.34553627343000398</v>
      </c>
      <c r="T15" s="20">
        <v>0.30848253276597198</v>
      </c>
      <c r="U15" s="20">
        <v>0.35217411725444198</v>
      </c>
      <c r="V15" s="20">
        <v>0.25361942395250803</v>
      </c>
      <c r="W15" s="20">
        <v>0.24922735967794701</v>
      </c>
      <c r="X15" s="20">
        <v>0.360152856300411</v>
      </c>
      <c r="Y15" s="20">
        <v>0.28287811378348399</v>
      </c>
      <c r="Z15" s="20">
        <v>0.32777971800975098</v>
      </c>
      <c r="AA15" s="20">
        <v>0.32578180403226198</v>
      </c>
      <c r="AB15" s="20">
        <v>0.28109844422837199</v>
      </c>
      <c r="AC15" s="20">
        <v>0.33558282813102103</v>
      </c>
      <c r="AD15" s="20">
        <v>0.31080302008910698</v>
      </c>
      <c r="AE15" s="20"/>
      <c r="AF15" s="20">
        <v>0.298603758524149</v>
      </c>
      <c r="AG15" s="20">
        <v>0.32519857162572902</v>
      </c>
      <c r="AH15" s="20">
        <v>0.27916282087229599</v>
      </c>
      <c r="AI15" s="20"/>
      <c r="AJ15" s="20">
        <v>0.28001809157825602</v>
      </c>
      <c r="AK15" s="20">
        <v>0.34601729015711002</v>
      </c>
      <c r="AL15" s="20">
        <v>0.302866171504034</v>
      </c>
      <c r="AM15" s="20">
        <v>0.404919141326611</v>
      </c>
      <c r="AN15" s="20">
        <v>0.28475993493360102</v>
      </c>
      <c r="AO15" s="20"/>
      <c r="AP15" s="20">
        <v>0.328104979345192</v>
      </c>
      <c r="AQ15" s="20">
        <v>0.338211633220872</v>
      </c>
      <c r="AR15" s="20">
        <v>0.30935954524567499</v>
      </c>
      <c r="AS15" s="20"/>
      <c r="AT15" s="20" t="s">
        <v>74</v>
      </c>
      <c r="AU15" s="20" t="s">
        <v>74</v>
      </c>
      <c r="AV15" s="20">
        <v>0.30645775168178102</v>
      </c>
      <c r="AW15" s="20">
        <v>0.25375940224863602</v>
      </c>
      <c r="AX15" s="20">
        <v>0.34768413927285602</v>
      </c>
      <c r="AY15" s="20" t="s">
        <v>74</v>
      </c>
    </row>
    <row r="16" spans="2:51" x14ac:dyDescent="0.35">
      <c r="B16" s="18" t="s">
        <v>233</v>
      </c>
      <c r="C16" s="20">
        <v>0.38781510797072999</v>
      </c>
      <c r="D16" s="20">
        <v>0.356874050672776</v>
      </c>
      <c r="E16" s="20">
        <v>0.41521614791233702</v>
      </c>
      <c r="F16" s="20"/>
      <c r="G16" s="20">
        <v>0.31377399421205299</v>
      </c>
      <c r="H16" s="20">
        <v>0.35240513332177997</v>
      </c>
      <c r="I16" s="20">
        <v>0.40585017584688399</v>
      </c>
      <c r="J16" s="20">
        <v>0.369448302559438</v>
      </c>
      <c r="K16" s="20">
        <v>0.53669292657972401</v>
      </c>
      <c r="L16" s="20">
        <v>0.50618910893423297</v>
      </c>
      <c r="M16" s="20"/>
      <c r="N16" s="20">
        <v>0.44079334317513802</v>
      </c>
      <c r="O16" s="20">
        <v>0.34866879975624998</v>
      </c>
      <c r="P16" s="20">
        <v>0.36171259336585199</v>
      </c>
      <c r="Q16" s="20">
        <v>0.404105230467108</v>
      </c>
      <c r="R16" s="20"/>
      <c r="S16" s="20">
        <v>0.38815587355425601</v>
      </c>
      <c r="T16" s="20">
        <v>0.368790232851125</v>
      </c>
      <c r="U16" s="20">
        <v>0.40415402020033098</v>
      </c>
      <c r="V16" s="20">
        <v>0.36975034300516002</v>
      </c>
      <c r="W16" s="20">
        <v>0.52303085391006399</v>
      </c>
      <c r="X16" s="20">
        <v>0.35115075924660499</v>
      </c>
      <c r="Y16" s="20">
        <v>0.43503533384075399</v>
      </c>
      <c r="Z16" s="20">
        <v>0.41297185569939898</v>
      </c>
      <c r="AA16" s="20">
        <v>0.32650363288444101</v>
      </c>
      <c r="AB16" s="20">
        <v>0.44540480056763199</v>
      </c>
      <c r="AC16" s="20">
        <v>0.35378576233236603</v>
      </c>
      <c r="AD16" s="20">
        <v>0.32331319232445799</v>
      </c>
      <c r="AE16" s="20"/>
      <c r="AF16" s="20">
        <v>0.43102594521915799</v>
      </c>
      <c r="AG16" s="20">
        <v>0.36775330494140002</v>
      </c>
      <c r="AH16" s="20">
        <v>0.39301607108242498</v>
      </c>
      <c r="AI16" s="20"/>
      <c r="AJ16" s="20">
        <v>0.44150838246566898</v>
      </c>
      <c r="AK16" s="20">
        <v>0.344610857188002</v>
      </c>
      <c r="AL16" s="20">
        <v>0.36549522057148598</v>
      </c>
      <c r="AM16" s="20">
        <v>0.37202272267327702</v>
      </c>
      <c r="AN16" s="20">
        <v>0.40951189529317</v>
      </c>
      <c r="AO16" s="20"/>
      <c r="AP16" s="20">
        <v>0.42918950542683898</v>
      </c>
      <c r="AQ16" s="20">
        <v>0.39411257939278899</v>
      </c>
      <c r="AR16" s="20">
        <v>0.40348230839293497</v>
      </c>
      <c r="AS16" s="20"/>
      <c r="AT16" s="20" t="s">
        <v>74</v>
      </c>
      <c r="AU16" s="20" t="s">
        <v>74</v>
      </c>
      <c r="AV16" s="20">
        <v>0.39097601134645099</v>
      </c>
      <c r="AW16" s="20">
        <v>0.42377195601870299</v>
      </c>
      <c r="AX16" s="20">
        <v>0.37037832288684702</v>
      </c>
      <c r="AY16" s="20" t="s">
        <v>74</v>
      </c>
    </row>
    <row r="17" spans="2:51" x14ac:dyDescent="0.35">
      <c r="B17" s="18" t="s">
        <v>86</v>
      </c>
      <c r="C17" s="21">
        <v>-7.1824658075763798E-2</v>
      </c>
      <c r="D17" s="21">
        <v>-3.9974454362653499E-3</v>
      </c>
      <c r="E17" s="21">
        <v>-0.132590635999595</v>
      </c>
      <c r="F17" s="21"/>
      <c r="G17" s="21">
        <v>8.2357490352544402E-2</v>
      </c>
      <c r="H17" s="21">
        <v>1.4946811255774999E-2</v>
      </c>
      <c r="I17" s="21">
        <v>-9.2041859145245E-2</v>
      </c>
      <c r="J17" s="21">
        <v>-6.5988751552416694E-2</v>
      </c>
      <c r="K17" s="21">
        <v>-0.37288029417409801</v>
      </c>
      <c r="L17" s="21">
        <v>-0.343705292284191</v>
      </c>
      <c r="M17" s="21"/>
      <c r="N17" s="21">
        <v>-0.143050094237682</v>
      </c>
      <c r="O17" s="21">
        <v>3.0119335434318599E-2</v>
      </c>
      <c r="P17" s="21">
        <v>-2.9538444998439401E-2</v>
      </c>
      <c r="Q17" s="21">
        <v>-0.13564671296231601</v>
      </c>
      <c r="R17" s="21"/>
      <c r="S17" s="21">
        <v>-4.26196001242512E-2</v>
      </c>
      <c r="T17" s="21">
        <v>-6.0307700085152197E-2</v>
      </c>
      <c r="U17" s="21">
        <v>-5.1979902945889597E-2</v>
      </c>
      <c r="V17" s="21">
        <v>-0.11613091905265099</v>
      </c>
      <c r="W17" s="21">
        <v>-0.27380349423211697</v>
      </c>
      <c r="X17" s="21">
        <v>9.0020970538063298E-3</v>
      </c>
      <c r="Y17" s="21">
        <v>-0.15215722005727</v>
      </c>
      <c r="Z17" s="21">
        <v>-8.5192137689647701E-2</v>
      </c>
      <c r="AA17" s="21">
        <v>-7.2182885217897397E-4</v>
      </c>
      <c r="AB17" s="21">
        <v>-0.16430635633926</v>
      </c>
      <c r="AC17" s="21">
        <v>-1.8202934201344299E-2</v>
      </c>
      <c r="AD17" s="21">
        <v>-1.25101722353506E-2</v>
      </c>
      <c r="AE17" s="21"/>
      <c r="AF17" s="21">
        <v>-0.13242218669500899</v>
      </c>
      <c r="AG17" s="21">
        <v>-4.25547333156715E-2</v>
      </c>
      <c r="AH17" s="21">
        <v>-0.113853250210129</v>
      </c>
      <c r="AI17" s="21"/>
      <c r="AJ17" s="21">
        <v>-0.16149029088741301</v>
      </c>
      <c r="AK17" s="21">
        <v>1.4064329691080299E-3</v>
      </c>
      <c r="AL17" s="21">
        <v>-6.2629049067451897E-2</v>
      </c>
      <c r="AM17" s="21">
        <v>3.2896418653334099E-2</v>
      </c>
      <c r="AN17" s="21">
        <v>-0.12475196035956999</v>
      </c>
      <c r="AO17" s="21"/>
      <c r="AP17" s="21">
        <v>-0.101084526081648</v>
      </c>
      <c r="AQ17" s="21">
        <v>-5.5900946171916398E-2</v>
      </c>
      <c r="AR17" s="21">
        <v>-9.4122763147260702E-2</v>
      </c>
      <c r="AS17" s="21"/>
      <c r="AT17" s="21" t="s">
        <v>74</v>
      </c>
      <c r="AU17" s="21" t="s">
        <v>74</v>
      </c>
      <c r="AV17" s="21">
        <v>-8.4518259664669998E-2</v>
      </c>
      <c r="AW17" s="21">
        <v>-0.17001255377006699</v>
      </c>
      <c r="AX17" s="21">
        <v>-2.2694183613991101E-2</v>
      </c>
      <c r="AY17" s="21" t="s">
        <v>74</v>
      </c>
    </row>
    <row r="18" spans="2:51" x14ac:dyDescent="0.35">
      <c r="B18" s="27" t="s">
        <v>832</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1-000000000000}">
  <dimension ref="B2:AY18"/>
  <sheetViews>
    <sheetView showGridLines="0" workbookViewId="0">
      <pane xSplit="2" topLeftCell="C1" activePane="topRight" state="frozen"/>
      <selection activeCell="B19" sqref="B19"/>
      <selection pane="topRight" activeCell="B13" sqref="B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662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1984</v>
      </c>
      <c r="D7" s="10">
        <v>966</v>
      </c>
      <c r="E7" s="10">
        <v>1015</v>
      </c>
      <c r="F7" s="10"/>
      <c r="G7" s="10">
        <v>279</v>
      </c>
      <c r="H7" s="10">
        <v>293</v>
      </c>
      <c r="I7" s="10">
        <v>321</v>
      </c>
      <c r="J7" s="10">
        <v>359</v>
      </c>
      <c r="K7" s="10">
        <v>308</v>
      </c>
      <c r="L7" s="10">
        <v>424</v>
      </c>
      <c r="M7" s="10"/>
      <c r="N7" s="10">
        <v>457</v>
      </c>
      <c r="O7" s="10">
        <v>566</v>
      </c>
      <c r="P7" s="10">
        <v>463</v>
      </c>
      <c r="Q7" s="10">
        <v>488</v>
      </c>
      <c r="R7" s="10"/>
      <c r="S7" s="10">
        <v>283</v>
      </c>
      <c r="T7" s="10">
        <v>275</v>
      </c>
      <c r="U7" s="10">
        <v>168</v>
      </c>
      <c r="V7" s="10">
        <v>189</v>
      </c>
      <c r="W7" s="10">
        <v>139</v>
      </c>
      <c r="X7" s="10">
        <v>168</v>
      </c>
      <c r="Y7" s="10">
        <v>162</v>
      </c>
      <c r="Z7" s="10">
        <v>81</v>
      </c>
      <c r="AA7" s="10">
        <v>227</v>
      </c>
      <c r="AB7" s="10">
        <v>149</v>
      </c>
      <c r="AC7" s="10">
        <v>98</v>
      </c>
      <c r="AD7" s="10">
        <v>45</v>
      </c>
      <c r="AE7" s="10"/>
      <c r="AF7" s="10">
        <v>740</v>
      </c>
      <c r="AG7" s="10">
        <v>766</v>
      </c>
      <c r="AH7" s="10">
        <v>293</v>
      </c>
      <c r="AI7" s="10"/>
      <c r="AJ7" s="10">
        <v>659</v>
      </c>
      <c r="AK7" s="10">
        <v>558</v>
      </c>
      <c r="AL7" s="10">
        <v>143</v>
      </c>
      <c r="AM7" s="10">
        <v>23</v>
      </c>
      <c r="AN7" s="10">
        <v>295</v>
      </c>
      <c r="AO7" s="10"/>
      <c r="AP7" s="10">
        <v>370</v>
      </c>
      <c r="AQ7" s="10">
        <v>693</v>
      </c>
      <c r="AR7" s="10">
        <v>149</v>
      </c>
      <c r="AS7" s="10"/>
      <c r="AT7" s="10">
        <v>715</v>
      </c>
      <c r="AU7" s="10">
        <v>459</v>
      </c>
      <c r="AV7" s="10">
        <v>147</v>
      </c>
      <c r="AW7" s="10">
        <v>193</v>
      </c>
      <c r="AX7" s="10">
        <v>377</v>
      </c>
      <c r="AY7" s="10">
        <v>69</v>
      </c>
    </row>
    <row r="8" spans="2:51" ht="30" customHeight="1" x14ac:dyDescent="0.35">
      <c r="B8" s="11" t="s">
        <v>19</v>
      </c>
      <c r="C8" s="11">
        <v>1983</v>
      </c>
      <c r="D8" s="11">
        <v>1002</v>
      </c>
      <c r="E8" s="11">
        <v>979</v>
      </c>
      <c r="F8" s="11"/>
      <c r="G8" s="11">
        <v>284</v>
      </c>
      <c r="H8" s="11">
        <v>345</v>
      </c>
      <c r="I8" s="11">
        <v>327</v>
      </c>
      <c r="J8" s="11">
        <v>339</v>
      </c>
      <c r="K8" s="11">
        <v>286</v>
      </c>
      <c r="L8" s="11">
        <v>402</v>
      </c>
      <c r="M8" s="11"/>
      <c r="N8" s="11">
        <v>496</v>
      </c>
      <c r="O8" s="11">
        <v>550</v>
      </c>
      <c r="P8" s="11">
        <v>450</v>
      </c>
      <c r="Q8" s="11">
        <v>477</v>
      </c>
      <c r="R8" s="11"/>
      <c r="S8" s="11">
        <v>286</v>
      </c>
      <c r="T8" s="11">
        <v>266</v>
      </c>
      <c r="U8" s="11">
        <v>167</v>
      </c>
      <c r="V8" s="11">
        <v>178</v>
      </c>
      <c r="W8" s="11">
        <v>132</v>
      </c>
      <c r="X8" s="11">
        <v>174</v>
      </c>
      <c r="Y8" s="11">
        <v>154</v>
      </c>
      <c r="Z8" s="11">
        <v>77</v>
      </c>
      <c r="AA8" s="11">
        <v>220</v>
      </c>
      <c r="AB8" s="11">
        <v>172</v>
      </c>
      <c r="AC8" s="11">
        <v>100</v>
      </c>
      <c r="AD8" s="11">
        <v>57</v>
      </c>
      <c r="AE8" s="11"/>
      <c r="AF8" s="11">
        <v>711</v>
      </c>
      <c r="AG8" s="11">
        <v>786</v>
      </c>
      <c r="AH8" s="11">
        <v>297</v>
      </c>
      <c r="AI8" s="11"/>
      <c r="AJ8" s="11">
        <v>641</v>
      </c>
      <c r="AK8" s="11">
        <v>563</v>
      </c>
      <c r="AL8" s="11">
        <v>142</v>
      </c>
      <c r="AM8" s="11">
        <v>23</v>
      </c>
      <c r="AN8" s="11">
        <v>293</v>
      </c>
      <c r="AO8" s="11"/>
      <c r="AP8" s="11">
        <v>369</v>
      </c>
      <c r="AQ8" s="11">
        <v>697</v>
      </c>
      <c r="AR8" s="11">
        <v>148</v>
      </c>
      <c r="AS8" s="11"/>
      <c r="AT8" s="11">
        <v>688</v>
      </c>
      <c r="AU8" s="11">
        <v>472</v>
      </c>
      <c r="AV8" s="11">
        <v>147</v>
      </c>
      <c r="AW8" s="11">
        <v>190</v>
      </c>
      <c r="AX8" s="11">
        <v>390</v>
      </c>
      <c r="AY8" s="11">
        <v>72</v>
      </c>
    </row>
    <row r="9" spans="2:51" ht="43.5" x14ac:dyDescent="0.35">
      <c r="B9" s="18" t="s">
        <v>658</v>
      </c>
      <c r="C9" s="17">
        <v>0.20978684379875601</v>
      </c>
      <c r="D9" s="17">
        <v>0.20672086601280401</v>
      </c>
      <c r="E9" s="17">
        <v>0.213514058904506</v>
      </c>
      <c r="F9" s="17"/>
      <c r="G9" s="17">
        <v>0.20421163821263699</v>
      </c>
      <c r="H9" s="17">
        <v>0.268697361034413</v>
      </c>
      <c r="I9" s="17">
        <v>0.225989636964988</v>
      </c>
      <c r="J9" s="17">
        <v>0.17066184431454001</v>
      </c>
      <c r="K9" s="17">
        <v>0.18078455452144501</v>
      </c>
      <c r="L9" s="17">
        <v>0.20357728605020001</v>
      </c>
      <c r="M9" s="17"/>
      <c r="N9" s="17">
        <v>0.220483650758657</v>
      </c>
      <c r="O9" s="17">
        <v>0.17290169401057201</v>
      </c>
      <c r="P9" s="17">
        <v>0.215317258866835</v>
      </c>
      <c r="Q9" s="17">
        <v>0.236189471554763</v>
      </c>
      <c r="R9" s="17"/>
      <c r="S9" s="17">
        <v>0.26746973830862297</v>
      </c>
      <c r="T9" s="17">
        <v>0.16675982829184899</v>
      </c>
      <c r="U9" s="17">
        <v>0.19614994943962499</v>
      </c>
      <c r="V9" s="17">
        <v>0.19901572575238299</v>
      </c>
      <c r="W9" s="17">
        <v>0.20610206494283501</v>
      </c>
      <c r="X9" s="17">
        <v>0.19599663126075201</v>
      </c>
      <c r="Y9" s="17">
        <v>0.21708653232797401</v>
      </c>
      <c r="Z9" s="17">
        <v>0.147556889766466</v>
      </c>
      <c r="AA9" s="17">
        <v>0.22531842625922299</v>
      </c>
      <c r="AB9" s="17">
        <v>0.222262817102754</v>
      </c>
      <c r="AC9" s="17">
        <v>0.232725770241487</v>
      </c>
      <c r="AD9" s="17">
        <v>0.172378034314037</v>
      </c>
      <c r="AE9" s="17"/>
      <c r="AF9" s="17">
        <v>0.20160074820886101</v>
      </c>
      <c r="AG9" s="17">
        <v>0.21325926706890599</v>
      </c>
      <c r="AH9" s="17">
        <v>0.22701398313357099</v>
      </c>
      <c r="AI9" s="17"/>
      <c r="AJ9" s="17">
        <v>0.18165015047858199</v>
      </c>
      <c r="AK9" s="17">
        <v>0.21905942797723599</v>
      </c>
      <c r="AL9" s="17">
        <v>0.21948283250873901</v>
      </c>
      <c r="AM9" s="17">
        <v>0.20906322544594599</v>
      </c>
      <c r="AN9" s="17">
        <v>0.22714619390343299</v>
      </c>
      <c r="AO9" s="17"/>
      <c r="AP9" s="17">
        <v>0.19750764301985099</v>
      </c>
      <c r="AQ9" s="17">
        <v>0.23777419354615401</v>
      </c>
      <c r="AR9" s="17">
        <v>0.26505824794309402</v>
      </c>
      <c r="AS9" s="17"/>
      <c r="AT9" s="17">
        <v>0.176218353448726</v>
      </c>
      <c r="AU9" s="17">
        <v>0.151352437819326</v>
      </c>
      <c r="AV9" s="17">
        <v>0.22214333574565101</v>
      </c>
      <c r="AW9" s="17">
        <v>0.25301990048012502</v>
      </c>
      <c r="AX9" s="17">
        <v>0.32441405552942798</v>
      </c>
      <c r="AY9" s="17">
        <v>0.169618225854788</v>
      </c>
    </row>
    <row r="10" spans="2:51" ht="43.5" x14ac:dyDescent="0.35">
      <c r="B10" s="18" t="s">
        <v>659</v>
      </c>
      <c r="C10" s="17">
        <v>0.330169354871649</v>
      </c>
      <c r="D10" s="17">
        <v>0.35341042887722801</v>
      </c>
      <c r="E10" s="17">
        <v>0.30638513810395901</v>
      </c>
      <c r="F10" s="17"/>
      <c r="G10" s="17">
        <v>0.40218456149577497</v>
      </c>
      <c r="H10" s="17">
        <v>0.34337442228541498</v>
      </c>
      <c r="I10" s="17">
        <v>0.32845983373564702</v>
      </c>
      <c r="J10" s="17">
        <v>0.29065818282300798</v>
      </c>
      <c r="K10" s="17">
        <v>0.32079794593579197</v>
      </c>
      <c r="L10" s="17">
        <v>0.309283442397218</v>
      </c>
      <c r="M10" s="17"/>
      <c r="N10" s="17">
        <v>0.35542435745465301</v>
      </c>
      <c r="O10" s="17">
        <v>0.33895475294569699</v>
      </c>
      <c r="P10" s="17">
        <v>0.32505939663135602</v>
      </c>
      <c r="Q10" s="17">
        <v>0.299421566541617</v>
      </c>
      <c r="R10" s="17"/>
      <c r="S10" s="17">
        <v>0.29854002401491297</v>
      </c>
      <c r="T10" s="17">
        <v>0.34765267849350701</v>
      </c>
      <c r="U10" s="17">
        <v>0.34544093506282902</v>
      </c>
      <c r="V10" s="17">
        <v>0.29380386835934902</v>
      </c>
      <c r="W10" s="17">
        <v>0.32745943839460401</v>
      </c>
      <c r="X10" s="17">
        <v>0.34654901555286399</v>
      </c>
      <c r="Y10" s="17">
        <v>0.30071426551003</v>
      </c>
      <c r="Z10" s="17">
        <v>0.42533256498898198</v>
      </c>
      <c r="AA10" s="17">
        <v>0.331028680913108</v>
      </c>
      <c r="AB10" s="17">
        <v>0.34535378294742303</v>
      </c>
      <c r="AC10" s="17">
        <v>0.31996696537796399</v>
      </c>
      <c r="AD10" s="17">
        <v>0.35146554675247099</v>
      </c>
      <c r="AE10" s="17"/>
      <c r="AF10" s="17">
        <v>0.30111895876169897</v>
      </c>
      <c r="AG10" s="17">
        <v>0.352088889302131</v>
      </c>
      <c r="AH10" s="17">
        <v>0.31069218877321497</v>
      </c>
      <c r="AI10" s="17"/>
      <c r="AJ10" s="17">
        <v>0.312389682813354</v>
      </c>
      <c r="AK10" s="17">
        <v>0.355911361042826</v>
      </c>
      <c r="AL10" s="17">
        <v>0.35302766990587697</v>
      </c>
      <c r="AM10" s="17">
        <v>0.26510704078777098</v>
      </c>
      <c r="AN10" s="17">
        <v>0.304505259522661</v>
      </c>
      <c r="AO10" s="17"/>
      <c r="AP10" s="17">
        <v>0.34004322005420301</v>
      </c>
      <c r="AQ10" s="17">
        <v>0.341091644888524</v>
      </c>
      <c r="AR10" s="17">
        <v>0.347268902812575</v>
      </c>
      <c r="AS10" s="17"/>
      <c r="AT10" s="17">
        <v>0.32087834488572298</v>
      </c>
      <c r="AU10" s="17">
        <v>0.33677963756144302</v>
      </c>
      <c r="AV10" s="17">
        <v>0.29872767487423602</v>
      </c>
      <c r="AW10" s="17">
        <v>0.32123192619157998</v>
      </c>
      <c r="AX10" s="17">
        <v>0.35900737919414399</v>
      </c>
      <c r="AY10" s="17">
        <v>0.32399180869531002</v>
      </c>
    </row>
    <row r="11" spans="2:51" ht="58" x14ac:dyDescent="0.35">
      <c r="B11" s="18" t="s">
        <v>660</v>
      </c>
      <c r="C11" s="17">
        <v>0.244872768877229</v>
      </c>
      <c r="D11" s="17">
        <v>0.23098570671289601</v>
      </c>
      <c r="E11" s="17">
        <v>0.258821640777949</v>
      </c>
      <c r="F11" s="17"/>
      <c r="G11" s="17">
        <v>0.21134533757724899</v>
      </c>
      <c r="H11" s="17">
        <v>0.22938670217645199</v>
      </c>
      <c r="I11" s="17">
        <v>0.25574664028306199</v>
      </c>
      <c r="J11" s="17">
        <v>0.27793861014474802</v>
      </c>
      <c r="K11" s="17">
        <v>0.23504465038454</v>
      </c>
      <c r="L11" s="17">
        <v>0.25217014539864002</v>
      </c>
      <c r="M11" s="17"/>
      <c r="N11" s="17">
        <v>0.25206813206221201</v>
      </c>
      <c r="O11" s="17">
        <v>0.272043074307938</v>
      </c>
      <c r="P11" s="17">
        <v>0.22270945712108101</v>
      </c>
      <c r="Q11" s="17">
        <v>0.22781560757021899</v>
      </c>
      <c r="R11" s="17"/>
      <c r="S11" s="17">
        <v>0.232917733710712</v>
      </c>
      <c r="T11" s="17">
        <v>0.25957881483506801</v>
      </c>
      <c r="U11" s="17">
        <v>0.25099454717775499</v>
      </c>
      <c r="V11" s="17">
        <v>0.25509984010814801</v>
      </c>
      <c r="W11" s="17">
        <v>0.23519305328374701</v>
      </c>
      <c r="X11" s="17">
        <v>0.268377494412603</v>
      </c>
      <c r="Y11" s="17">
        <v>0.29639774987171102</v>
      </c>
      <c r="Z11" s="17">
        <v>0.21215010474225901</v>
      </c>
      <c r="AA11" s="17">
        <v>0.23997994272883999</v>
      </c>
      <c r="AB11" s="17">
        <v>0.19576598259962799</v>
      </c>
      <c r="AC11" s="17">
        <v>0.21339122402272001</v>
      </c>
      <c r="AD11" s="17">
        <v>0.26406207762696099</v>
      </c>
      <c r="AE11" s="17"/>
      <c r="AF11" s="17">
        <v>0.24865698139021999</v>
      </c>
      <c r="AG11" s="17">
        <v>0.264952900892238</v>
      </c>
      <c r="AH11" s="17">
        <v>0.207151981448705</v>
      </c>
      <c r="AI11" s="17"/>
      <c r="AJ11" s="17">
        <v>0.27358635078903998</v>
      </c>
      <c r="AK11" s="17">
        <v>0.26044362651914599</v>
      </c>
      <c r="AL11" s="17">
        <v>0.24643409848866901</v>
      </c>
      <c r="AM11" s="17">
        <v>0.20288180109884099</v>
      </c>
      <c r="AN11" s="17">
        <v>0.20477282690256501</v>
      </c>
      <c r="AO11" s="17"/>
      <c r="AP11" s="17">
        <v>0.24849843858182999</v>
      </c>
      <c r="AQ11" s="17">
        <v>0.235192977920647</v>
      </c>
      <c r="AR11" s="17">
        <v>0.25195885952445202</v>
      </c>
      <c r="AS11" s="17"/>
      <c r="AT11" s="17">
        <v>0.27906853998261699</v>
      </c>
      <c r="AU11" s="17">
        <v>0.29495864879398798</v>
      </c>
      <c r="AV11" s="17">
        <v>0.19430348802999001</v>
      </c>
      <c r="AW11" s="17">
        <v>0.21211549148655401</v>
      </c>
      <c r="AX11" s="17">
        <v>0.156916983831386</v>
      </c>
      <c r="AY11" s="17">
        <v>0.27263169806423698</v>
      </c>
    </row>
    <row r="12" spans="2:51" ht="43.5" x14ac:dyDescent="0.35">
      <c r="B12" s="18" t="s">
        <v>661</v>
      </c>
      <c r="C12" s="17">
        <v>9.1043520539022801E-2</v>
      </c>
      <c r="D12" s="17">
        <v>0.10218265961798199</v>
      </c>
      <c r="E12" s="17">
        <v>7.98996954750021E-2</v>
      </c>
      <c r="F12" s="17"/>
      <c r="G12" s="17">
        <v>8.5247479530605005E-2</v>
      </c>
      <c r="H12" s="17">
        <v>6.1844799785593402E-2</v>
      </c>
      <c r="I12" s="17">
        <v>8.1019816443139894E-2</v>
      </c>
      <c r="J12" s="17">
        <v>0.104482869948347</v>
      </c>
      <c r="K12" s="17">
        <v>0.117353395699725</v>
      </c>
      <c r="L12" s="17">
        <v>9.8304616125676106E-2</v>
      </c>
      <c r="M12" s="17"/>
      <c r="N12" s="17">
        <v>8.1064620371778098E-2</v>
      </c>
      <c r="O12" s="17">
        <v>9.8678966991033706E-2</v>
      </c>
      <c r="P12" s="17">
        <v>9.9394878142041801E-2</v>
      </c>
      <c r="Q12" s="17">
        <v>8.22486395291325E-2</v>
      </c>
      <c r="R12" s="17"/>
      <c r="S12" s="17">
        <v>9.0770186511816398E-2</v>
      </c>
      <c r="T12" s="17">
        <v>8.2633556481610401E-2</v>
      </c>
      <c r="U12" s="17">
        <v>8.1260703518406904E-2</v>
      </c>
      <c r="V12" s="17">
        <v>8.9505021511321697E-2</v>
      </c>
      <c r="W12" s="17">
        <v>0.11357074722361001</v>
      </c>
      <c r="X12" s="17">
        <v>9.7522894216963807E-2</v>
      </c>
      <c r="Y12" s="17">
        <v>7.5344497969611901E-2</v>
      </c>
      <c r="Z12" s="17">
        <v>9.8528397420366107E-2</v>
      </c>
      <c r="AA12" s="17">
        <v>8.1932028306124796E-2</v>
      </c>
      <c r="AB12" s="17">
        <v>0.107828444955803</v>
      </c>
      <c r="AC12" s="17">
        <v>9.1809417202735499E-2</v>
      </c>
      <c r="AD12" s="17">
        <v>0.108764908304415</v>
      </c>
      <c r="AE12" s="17"/>
      <c r="AF12" s="17">
        <v>0.108451206805265</v>
      </c>
      <c r="AG12" s="17">
        <v>7.9142566608520495E-2</v>
      </c>
      <c r="AH12" s="17">
        <v>9.1391008414727096E-2</v>
      </c>
      <c r="AI12" s="17"/>
      <c r="AJ12" s="17">
        <v>0.11347470033496999</v>
      </c>
      <c r="AK12" s="17">
        <v>6.3773632022915597E-2</v>
      </c>
      <c r="AL12" s="17">
        <v>7.9492929656783104E-2</v>
      </c>
      <c r="AM12" s="17">
        <v>0.15907015716012601</v>
      </c>
      <c r="AN12" s="17">
        <v>9.0809118183278095E-2</v>
      </c>
      <c r="AO12" s="17"/>
      <c r="AP12" s="17">
        <v>0.102049431049934</v>
      </c>
      <c r="AQ12" s="17">
        <v>8.0315954610759993E-2</v>
      </c>
      <c r="AR12" s="17">
        <v>8.2768766590254297E-2</v>
      </c>
      <c r="AS12" s="17"/>
      <c r="AT12" s="17">
        <v>0.11184998499834201</v>
      </c>
      <c r="AU12" s="17">
        <v>9.5718120588624403E-2</v>
      </c>
      <c r="AV12" s="17">
        <v>0.10552475278064199</v>
      </c>
      <c r="AW12" s="17">
        <v>5.05148305404923E-2</v>
      </c>
      <c r="AX12" s="17">
        <v>5.6244999942945101E-2</v>
      </c>
      <c r="AY12" s="17">
        <v>0.104479932068665</v>
      </c>
    </row>
    <row r="13" spans="2:51" x14ac:dyDescent="0.35">
      <c r="B13" s="18" t="s">
        <v>112</v>
      </c>
      <c r="C13" s="19">
        <v>0.12412751191334299</v>
      </c>
      <c r="D13" s="19">
        <v>0.10670033877909001</v>
      </c>
      <c r="E13" s="19">
        <v>0.14137946673858401</v>
      </c>
      <c r="F13" s="19"/>
      <c r="G13" s="19">
        <v>9.7010983183732996E-2</v>
      </c>
      <c r="H13" s="19">
        <v>9.6696714718126603E-2</v>
      </c>
      <c r="I13" s="19">
        <v>0.108784072573163</v>
      </c>
      <c r="J13" s="19">
        <v>0.15625849276935799</v>
      </c>
      <c r="K13" s="19">
        <v>0.14601945345849801</v>
      </c>
      <c r="L13" s="19">
        <v>0.13666451002826499</v>
      </c>
      <c r="M13" s="19"/>
      <c r="N13" s="19">
        <v>9.09592393526997E-2</v>
      </c>
      <c r="O13" s="19">
        <v>0.11742151174476</v>
      </c>
      <c r="P13" s="19">
        <v>0.13751900923868701</v>
      </c>
      <c r="Q13" s="19">
        <v>0.15432471480426799</v>
      </c>
      <c r="R13" s="19"/>
      <c r="S13" s="19">
        <v>0.110302317453936</v>
      </c>
      <c r="T13" s="19">
        <v>0.143375121897967</v>
      </c>
      <c r="U13" s="19">
        <v>0.12615386480138399</v>
      </c>
      <c r="V13" s="19">
        <v>0.162575544268799</v>
      </c>
      <c r="W13" s="19">
        <v>0.117674696155204</v>
      </c>
      <c r="X13" s="19">
        <v>9.15539645568164E-2</v>
      </c>
      <c r="Y13" s="19">
        <v>0.110456954320674</v>
      </c>
      <c r="Z13" s="19">
        <v>0.11643204308192701</v>
      </c>
      <c r="AA13" s="19">
        <v>0.121740921792704</v>
      </c>
      <c r="AB13" s="19">
        <v>0.12878897239439099</v>
      </c>
      <c r="AC13" s="19">
        <v>0.14210662315509301</v>
      </c>
      <c r="AD13" s="19">
        <v>0.103329433002115</v>
      </c>
      <c r="AE13" s="19"/>
      <c r="AF13" s="19">
        <v>0.14017210483395401</v>
      </c>
      <c r="AG13" s="19">
        <v>9.0556376128203803E-2</v>
      </c>
      <c r="AH13" s="19">
        <v>0.16375083822978301</v>
      </c>
      <c r="AI13" s="19"/>
      <c r="AJ13" s="19">
        <v>0.118899115584054</v>
      </c>
      <c r="AK13" s="19">
        <v>0.10081195243787699</v>
      </c>
      <c r="AL13" s="19">
        <v>0.101562469439931</v>
      </c>
      <c r="AM13" s="19">
        <v>0.163877775507316</v>
      </c>
      <c r="AN13" s="19">
        <v>0.172766601488063</v>
      </c>
      <c r="AO13" s="19"/>
      <c r="AP13" s="19">
        <v>0.111901267294181</v>
      </c>
      <c r="AQ13" s="19">
        <v>0.105625229033915</v>
      </c>
      <c r="AR13" s="19">
        <v>5.2945223129624401E-2</v>
      </c>
      <c r="AS13" s="19"/>
      <c r="AT13" s="19">
        <v>0.111984776684593</v>
      </c>
      <c r="AU13" s="19">
        <v>0.121191155236618</v>
      </c>
      <c r="AV13" s="19">
        <v>0.179300748569482</v>
      </c>
      <c r="AW13" s="19">
        <v>0.16311785130124901</v>
      </c>
      <c r="AX13" s="19">
        <v>0.103416581502097</v>
      </c>
      <c r="AY13" s="19">
        <v>0.129278335317</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1-000000000000}">
  <dimension ref="B2:AY18"/>
  <sheetViews>
    <sheetView showGridLines="0" workbookViewId="0">
      <pane xSplit="2" topLeftCell="C1" activePane="topRight" state="frozen"/>
      <selection activeCell="B19" sqref="B19"/>
      <selection pane="topRight" activeCell="D11" sqref="D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667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2044</v>
      </c>
      <c r="D7" s="10">
        <v>946</v>
      </c>
      <c r="E7" s="10">
        <v>1091</v>
      </c>
      <c r="F7" s="10"/>
      <c r="G7" s="10">
        <v>270</v>
      </c>
      <c r="H7" s="10">
        <v>295</v>
      </c>
      <c r="I7" s="10">
        <v>351</v>
      </c>
      <c r="J7" s="10">
        <v>364</v>
      </c>
      <c r="K7" s="10">
        <v>299</v>
      </c>
      <c r="L7" s="10">
        <v>465</v>
      </c>
      <c r="M7" s="10"/>
      <c r="N7" s="10">
        <v>547</v>
      </c>
      <c r="O7" s="10">
        <v>511</v>
      </c>
      <c r="P7" s="10">
        <v>442</v>
      </c>
      <c r="Q7" s="10">
        <v>541</v>
      </c>
      <c r="R7" s="10"/>
      <c r="S7" s="10">
        <v>275</v>
      </c>
      <c r="T7" s="10">
        <v>266</v>
      </c>
      <c r="U7" s="10">
        <v>156</v>
      </c>
      <c r="V7" s="10">
        <v>198</v>
      </c>
      <c r="W7" s="10">
        <v>153</v>
      </c>
      <c r="X7" s="10">
        <v>183</v>
      </c>
      <c r="Y7" s="10">
        <v>176</v>
      </c>
      <c r="Z7" s="10">
        <v>91</v>
      </c>
      <c r="AA7" s="10">
        <v>235</v>
      </c>
      <c r="AB7" s="10">
        <v>165</v>
      </c>
      <c r="AC7" s="10">
        <v>95</v>
      </c>
      <c r="AD7" s="10">
        <v>51</v>
      </c>
      <c r="AE7" s="10"/>
      <c r="AF7" s="10">
        <v>750</v>
      </c>
      <c r="AG7" s="10">
        <v>784</v>
      </c>
      <c r="AH7" s="10">
        <v>310</v>
      </c>
      <c r="AI7" s="10"/>
      <c r="AJ7" s="10">
        <v>745</v>
      </c>
      <c r="AK7" s="10">
        <v>570</v>
      </c>
      <c r="AL7" s="10">
        <v>142</v>
      </c>
      <c r="AM7" s="10">
        <v>28</v>
      </c>
      <c r="AN7" s="10">
        <v>254</v>
      </c>
      <c r="AO7" s="10"/>
      <c r="AP7" s="10">
        <v>427</v>
      </c>
      <c r="AQ7" s="10">
        <v>725</v>
      </c>
      <c r="AR7" s="10">
        <v>126</v>
      </c>
      <c r="AS7" s="10"/>
      <c r="AT7" s="10">
        <v>760</v>
      </c>
      <c r="AU7" s="10">
        <v>454</v>
      </c>
      <c r="AV7" s="10">
        <v>155</v>
      </c>
      <c r="AW7" s="10">
        <v>179</v>
      </c>
      <c r="AX7" s="10">
        <v>416</v>
      </c>
      <c r="AY7" s="10">
        <v>61</v>
      </c>
    </row>
    <row r="8" spans="2:51" ht="30" customHeight="1" x14ac:dyDescent="0.35">
      <c r="B8" s="11" t="s">
        <v>19</v>
      </c>
      <c r="C8" s="11">
        <v>2045</v>
      </c>
      <c r="D8" s="11">
        <v>983</v>
      </c>
      <c r="E8" s="11">
        <v>1055</v>
      </c>
      <c r="F8" s="11"/>
      <c r="G8" s="11">
        <v>276</v>
      </c>
      <c r="H8" s="11">
        <v>341</v>
      </c>
      <c r="I8" s="11">
        <v>359</v>
      </c>
      <c r="J8" s="11">
        <v>346</v>
      </c>
      <c r="K8" s="11">
        <v>280</v>
      </c>
      <c r="L8" s="11">
        <v>444</v>
      </c>
      <c r="M8" s="11"/>
      <c r="N8" s="11">
        <v>589</v>
      </c>
      <c r="O8" s="11">
        <v>494</v>
      </c>
      <c r="P8" s="11">
        <v>433</v>
      </c>
      <c r="Q8" s="11">
        <v>526</v>
      </c>
      <c r="R8" s="11"/>
      <c r="S8" s="11">
        <v>278</v>
      </c>
      <c r="T8" s="11">
        <v>258</v>
      </c>
      <c r="U8" s="11">
        <v>155</v>
      </c>
      <c r="V8" s="11">
        <v>184</v>
      </c>
      <c r="W8" s="11">
        <v>150</v>
      </c>
      <c r="X8" s="11">
        <v>189</v>
      </c>
      <c r="Y8" s="11">
        <v>168</v>
      </c>
      <c r="Z8" s="11">
        <v>83</v>
      </c>
      <c r="AA8" s="11">
        <v>223</v>
      </c>
      <c r="AB8" s="11">
        <v>192</v>
      </c>
      <c r="AC8" s="11">
        <v>101</v>
      </c>
      <c r="AD8" s="11">
        <v>64</v>
      </c>
      <c r="AE8" s="11"/>
      <c r="AF8" s="11">
        <v>731</v>
      </c>
      <c r="AG8" s="11">
        <v>796</v>
      </c>
      <c r="AH8" s="11">
        <v>315</v>
      </c>
      <c r="AI8" s="11"/>
      <c r="AJ8" s="11">
        <v>728</v>
      </c>
      <c r="AK8" s="11">
        <v>574</v>
      </c>
      <c r="AL8" s="11">
        <v>144</v>
      </c>
      <c r="AM8" s="11">
        <v>28</v>
      </c>
      <c r="AN8" s="11">
        <v>254</v>
      </c>
      <c r="AO8" s="11"/>
      <c r="AP8" s="11">
        <v>420</v>
      </c>
      <c r="AQ8" s="11">
        <v>731</v>
      </c>
      <c r="AR8" s="11">
        <v>126</v>
      </c>
      <c r="AS8" s="11"/>
      <c r="AT8" s="11">
        <v>739</v>
      </c>
      <c r="AU8" s="11">
        <v>467</v>
      </c>
      <c r="AV8" s="11">
        <v>156</v>
      </c>
      <c r="AW8" s="11">
        <v>178</v>
      </c>
      <c r="AX8" s="11">
        <v>423</v>
      </c>
      <c r="AY8" s="11">
        <v>63</v>
      </c>
    </row>
    <row r="9" spans="2:51" ht="43.5" x14ac:dyDescent="0.35">
      <c r="B9" s="18" t="s">
        <v>663</v>
      </c>
      <c r="C9" s="17">
        <v>0.25106461666030699</v>
      </c>
      <c r="D9" s="17">
        <v>0.248803723567532</v>
      </c>
      <c r="E9" s="17">
        <v>0.25489078440796398</v>
      </c>
      <c r="F9" s="17"/>
      <c r="G9" s="17">
        <v>0.25202311894403701</v>
      </c>
      <c r="H9" s="17">
        <v>0.26990802284832799</v>
      </c>
      <c r="I9" s="17">
        <v>0.25086598035039898</v>
      </c>
      <c r="J9" s="17">
        <v>0.24369016442376401</v>
      </c>
      <c r="K9" s="17">
        <v>0.24296391979404799</v>
      </c>
      <c r="L9" s="17">
        <v>0.247018392271424</v>
      </c>
      <c r="M9" s="17"/>
      <c r="N9" s="17">
        <v>0.27765681743285497</v>
      </c>
      <c r="O9" s="17">
        <v>0.21762939111881599</v>
      </c>
      <c r="P9" s="17">
        <v>0.26975732279160802</v>
      </c>
      <c r="Q9" s="17">
        <v>0.236976875614924</v>
      </c>
      <c r="R9" s="17"/>
      <c r="S9" s="17">
        <v>0.30048099177334198</v>
      </c>
      <c r="T9" s="17">
        <v>0.175959637114699</v>
      </c>
      <c r="U9" s="17">
        <v>0.28684485254006398</v>
      </c>
      <c r="V9" s="17">
        <v>0.23433013987693899</v>
      </c>
      <c r="W9" s="17">
        <v>0.31961593741997801</v>
      </c>
      <c r="X9" s="17">
        <v>0.26853159124187398</v>
      </c>
      <c r="Y9" s="17">
        <v>0.26427277847595898</v>
      </c>
      <c r="Z9" s="17">
        <v>0.27718588857898002</v>
      </c>
      <c r="AA9" s="17">
        <v>0.25187088464027702</v>
      </c>
      <c r="AB9" s="17">
        <v>0.157987929808665</v>
      </c>
      <c r="AC9" s="17">
        <v>0.25947981393040997</v>
      </c>
      <c r="AD9" s="17">
        <v>0.28210833313523598</v>
      </c>
      <c r="AE9" s="17"/>
      <c r="AF9" s="17">
        <v>0.23429227334585701</v>
      </c>
      <c r="AG9" s="17">
        <v>0.25586965202593898</v>
      </c>
      <c r="AH9" s="17">
        <v>0.26707372742417801</v>
      </c>
      <c r="AI9" s="17"/>
      <c r="AJ9" s="17">
        <v>0.243830899603623</v>
      </c>
      <c r="AK9" s="17">
        <v>0.25555824821304302</v>
      </c>
      <c r="AL9" s="17">
        <v>0.20244277822207399</v>
      </c>
      <c r="AM9" s="17">
        <v>0.355874316773165</v>
      </c>
      <c r="AN9" s="17">
        <v>0.27084742285316898</v>
      </c>
      <c r="AO9" s="17"/>
      <c r="AP9" s="17">
        <v>0.25508959425535099</v>
      </c>
      <c r="AQ9" s="17">
        <v>0.292269146329245</v>
      </c>
      <c r="AR9" s="17">
        <v>0.26698711535758501</v>
      </c>
      <c r="AS9" s="17"/>
      <c r="AT9" s="17">
        <v>0.264671266487363</v>
      </c>
      <c r="AU9" s="17">
        <v>0.22626530093741401</v>
      </c>
      <c r="AV9" s="17">
        <v>0.26544168797261403</v>
      </c>
      <c r="AW9" s="17">
        <v>0.19765383914395601</v>
      </c>
      <c r="AX9" s="17">
        <v>0.25127699106742002</v>
      </c>
      <c r="AY9" s="17">
        <v>0.309716985129599</v>
      </c>
    </row>
    <row r="10" spans="2:51" ht="43.5" x14ac:dyDescent="0.35">
      <c r="B10" s="18" t="s">
        <v>664</v>
      </c>
      <c r="C10" s="17">
        <v>0.40724099999004898</v>
      </c>
      <c r="D10" s="17">
        <v>0.42475872507065698</v>
      </c>
      <c r="E10" s="17">
        <v>0.39273466011834202</v>
      </c>
      <c r="F10" s="17"/>
      <c r="G10" s="17">
        <v>0.41394591754562798</v>
      </c>
      <c r="H10" s="17">
        <v>0.398308946884676</v>
      </c>
      <c r="I10" s="17">
        <v>0.40235229925103499</v>
      </c>
      <c r="J10" s="17">
        <v>0.39958060786122401</v>
      </c>
      <c r="K10" s="17">
        <v>0.38557341936592898</v>
      </c>
      <c r="L10" s="17">
        <v>0.433530038271004</v>
      </c>
      <c r="M10" s="17"/>
      <c r="N10" s="17">
        <v>0.448993277905674</v>
      </c>
      <c r="O10" s="17">
        <v>0.44824982934466401</v>
      </c>
      <c r="P10" s="17">
        <v>0.37272550447637998</v>
      </c>
      <c r="Q10" s="17">
        <v>0.35070544236783502</v>
      </c>
      <c r="R10" s="17"/>
      <c r="S10" s="17">
        <v>0.36682792365120698</v>
      </c>
      <c r="T10" s="17">
        <v>0.439562194851632</v>
      </c>
      <c r="U10" s="17">
        <v>0.32587510520546298</v>
      </c>
      <c r="V10" s="17">
        <v>0.39833239006531601</v>
      </c>
      <c r="W10" s="17">
        <v>0.40611722181772397</v>
      </c>
      <c r="X10" s="17">
        <v>0.459457577880093</v>
      </c>
      <c r="Y10" s="17">
        <v>0.38785118338764801</v>
      </c>
      <c r="Z10" s="17">
        <v>0.32820497314892499</v>
      </c>
      <c r="AA10" s="17">
        <v>0.44258037005742101</v>
      </c>
      <c r="AB10" s="17">
        <v>0.44803331610096098</v>
      </c>
      <c r="AC10" s="17">
        <v>0.421824283565154</v>
      </c>
      <c r="AD10" s="17">
        <v>0.40960065352179198</v>
      </c>
      <c r="AE10" s="17"/>
      <c r="AF10" s="17">
        <v>0.416774923957487</v>
      </c>
      <c r="AG10" s="17">
        <v>0.43481934168749498</v>
      </c>
      <c r="AH10" s="17">
        <v>0.33343404830105899</v>
      </c>
      <c r="AI10" s="17"/>
      <c r="AJ10" s="17">
        <v>0.42467877908509499</v>
      </c>
      <c r="AK10" s="17">
        <v>0.43257575663362602</v>
      </c>
      <c r="AL10" s="17">
        <v>0.43775251923666503</v>
      </c>
      <c r="AM10" s="17">
        <v>0.10208441387452399</v>
      </c>
      <c r="AN10" s="17">
        <v>0.326127037398592</v>
      </c>
      <c r="AO10" s="17"/>
      <c r="AP10" s="17">
        <v>0.43768883506995199</v>
      </c>
      <c r="AQ10" s="17">
        <v>0.416533364094828</v>
      </c>
      <c r="AR10" s="17">
        <v>0.40209885392348799</v>
      </c>
      <c r="AS10" s="17"/>
      <c r="AT10" s="17">
        <v>0.43637766456775301</v>
      </c>
      <c r="AU10" s="17">
        <v>0.46022589961801702</v>
      </c>
      <c r="AV10" s="17">
        <v>0.28179183055662799</v>
      </c>
      <c r="AW10" s="17">
        <v>0.33782307448522803</v>
      </c>
      <c r="AX10" s="17">
        <v>0.38462216395110899</v>
      </c>
      <c r="AY10" s="17">
        <v>0.38899316374685899</v>
      </c>
    </row>
    <row r="11" spans="2:51" ht="58" x14ac:dyDescent="0.35">
      <c r="B11" s="18" t="s">
        <v>665</v>
      </c>
      <c r="C11" s="17">
        <v>0.19079641149075399</v>
      </c>
      <c r="D11" s="17">
        <v>0.196853814155315</v>
      </c>
      <c r="E11" s="17">
        <v>0.18256471762620799</v>
      </c>
      <c r="F11" s="17"/>
      <c r="G11" s="17">
        <v>0.209129884641409</v>
      </c>
      <c r="H11" s="17">
        <v>0.20874547249902201</v>
      </c>
      <c r="I11" s="17">
        <v>0.16081017744211301</v>
      </c>
      <c r="J11" s="17">
        <v>0.21301065763025601</v>
      </c>
      <c r="K11" s="17">
        <v>0.18247787724014999</v>
      </c>
      <c r="L11" s="17">
        <v>0.177835333566009</v>
      </c>
      <c r="M11" s="17"/>
      <c r="N11" s="17">
        <v>0.18462510362439699</v>
      </c>
      <c r="O11" s="17">
        <v>0.197035809394525</v>
      </c>
      <c r="P11" s="17">
        <v>0.19467591674529799</v>
      </c>
      <c r="Q11" s="17">
        <v>0.18977676155607101</v>
      </c>
      <c r="R11" s="17"/>
      <c r="S11" s="17">
        <v>0.16098157829258999</v>
      </c>
      <c r="T11" s="17">
        <v>0.25743015481097797</v>
      </c>
      <c r="U11" s="17">
        <v>0.182553599214789</v>
      </c>
      <c r="V11" s="17">
        <v>0.240157884944115</v>
      </c>
      <c r="W11" s="17">
        <v>0.16889585288821601</v>
      </c>
      <c r="X11" s="17">
        <v>0.124194265908125</v>
      </c>
      <c r="Y11" s="17">
        <v>0.18976739188618799</v>
      </c>
      <c r="Z11" s="17">
        <v>0.22066047060840299</v>
      </c>
      <c r="AA11" s="17">
        <v>0.168646165240561</v>
      </c>
      <c r="AB11" s="17">
        <v>0.21895185260213099</v>
      </c>
      <c r="AC11" s="17">
        <v>0.18740292737550801</v>
      </c>
      <c r="AD11" s="17">
        <v>0.13972946462879199</v>
      </c>
      <c r="AE11" s="17"/>
      <c r="AF11" s="17">
        <v>0.18221192795681501</v>
      </c>
      <c r="AG11" s="17">
        <v>0.18513211331693899</v>
      </c>
      <c r="AH11" s="17">
        <v>0.21763892532985701</v>
      </c>
      <c r="AI11" s="17"/>
      <c r="AJ11" s="17">
        <v>0.210602827174</v>
      </c>
      <c r="AK11" s="17">
        <v>0.17632295534864401</v>
      </c>
      <c r="AL11" s="17">
        <v>0.21022520067751299</v>
      </c>
      <c r="AM11" s="17">
        <v>0.193027814318496</v>
      </c>
      <c r="AN11" s="17">
        <v>0.197901109132922</v>
      </c>
      <c r="AO11" s="17"/>
      <c r="AP11" s="17">
        <v>0.206715531894998</v>
      </c>
      <c r="AQ11" s="17">
        <v>0.18174407952802801</v>
      </c>
      <c r="AR11" s="17">
        <v>0.239951522486163</v>
      </c>
      <c r="AS11" s="17"/>
      <c r="AT11" s="17">
        <v>0.18307876786204</v>
      </c>
      <c r="AU11" s="17">
        <v>0.181672134058493</v>
      </c>
      <c r="AV11" s="17">
        <v>0.26030133116210002</v>
      </c>
      <c r="AW11" s="17">
        <v>0.23390652179329199</v>
      </c>
      <c r="AX11" s="17">
        <v>0.18737423512623699</v>
      </c>
      <c r="AY11" s="17">
        <v>0.120026366389873</v>
      </c>
    </row>
    <row r="12" spans="2:51" ht="43.5" x14ac:dyDescent="0.35">
      <c r="B12" s="18" t="s">
        <v>666</v>
      </c>
      <c r="C12" s="17">
        <v>6.0838544739858301E-2</v>
      </c>
      <c r="D12" s="17">
        <v>6.1722317242449899E-2</v>
      </c>
      <c r="E12" s="17">
        <v>5.8467689492698899E-2</v>
      </c>
      <c r="F12" s="17"/>
      <c r="G12" s="17">
        <v>5.2243654641425601E-2</v>
      </c>
      <c r="H12" s="17">
        <v>6.1350089676258102E-2</v>
      </c>
      <c r="I12" s="17">
        <v>8.4547973908723206E-2</v>
      </c>
      <c r="J12" s="17">
        <v>4.5769852536659897E-2</v>
      </c>
      <c r="K12" s="17">
        <v>6.4461085796408704E-2</v>
      </c>
      <c r="L12" s="17">
        <v>5.6043383427060701E-2</v>
      </c>
      <c r="M12" s="17"/>
      <c r="N12" s="17">
        <v>4.2893579820584803E-2</v>
      </c>
      <c r="O12" s="17">
        <v>5.6712190854119403E-2</v>
      </c>
      <c r="P12" s="17">
        <v>6.9079541252116003E-2</v>
      </c>
      <c r="Q12" s="17">
        <v>7.8375889574323496E-2</v>
      </c>
      <c r="R12" s="17"/>
      <c r="S12" s="17">
        <v>6.6092745784494297E-2</v>
      </c>
      <c r="T12" s="17">
        <v>3.5232063828011098E-2</v>
      </c>
      <c r="U12" s="17">
        <v>5.8446058518748303E-2</v>
      </c>
      <c r="V12" s="17">
        <v>5.32069927428327E-2</v>
      </c>
      <c r="W12" s="17">
        <v>6.19765196062982E-2</v>
      </c>
      <c r="X12" s="17">
        <v>7.7050735471802106E-2</v>
      </c>
      <c r="Y12" s="17">
        <v>4.7992513662254502E-2</v>
      </c>
      <c r="Z12" s="17">
        <v>6.5457664669394094E-2</v>
      </c>
      <c r="AA12" s="17">
        <v>5.3447384253401703E-2</v>
      </c>
      <c r="AB12" s="17">
        <v>6.8031245765068707E-2</v>
      </c>
      <c r="AC12" s="17">
        <v>0.120525883340499</v>
      </c>
      <c r="AD12" s="17">
        <v>5.6456628829282297E-2</v>
      </c>
      <c r="AE12" s="17"/>
      <c r="AF12" s="17">
        <v>6.9942154698362999E-2</v>
      </c>
      <c r="AG12" s="17">
        <v>5.3317315653193198E-2</v>
      </c>
      <c r="AH12" s="17">
        <v>5.9501405582945303E-2</v>
      </c>
      <c r="AI12" s="17"/>
      <c r="AJ12" s="17">
        <v>3.7541704450706599E-2</v>
      </c>
      <c r="AK12" s="17">
        <v>6.8856931194111903E-2</v>
      </c>
      <c r="AL12" s="17">
        <v>4.9286906403814598E-2</v>
      </c>
      <c r="AM12" s="17">
        <v>0.21742513039560901</v>
      </c>
      <c r="AN12" s="17">
        <v>6.2567478056175102E-2</v>
      </c>
      <c r="AO12" s="17"/>
      <c r="AP12" s="17">
        <v>4.5958407343094802E-2</v>
      </c>
      <c r="AQ12" s="17">
        <v>5.5772491927943403E-2</v>
      </c>
      <c r="AR12" s="17">
        <v>3.1095799261625898E-2</v>
      </c>
      <c r="AS12" s="17"/>
      <c r="AT12" s="17">
        <v>4.8359847517896799E-2</v>
      </c>
      <c r="AU12" s="17">
        <v>5.6980328500395798E-2</v>
      </c>
      <c r="AV12" s="17">
        <v>9.8629759987633805E-2</v>
      </c>
      <c r="AW12" s="17">
        <v>5.9191297173084099E-2</v>
      </c>
      <c r="AX12" s="17">
        <v>7.48586037896459E-2</v>
      </c>
      <c r="AY12" s="17">
        <v>3.3043351348377603E-2</v>
      </c>
    </row>
    <row r="13" spans="2:51" x14ac:dyDescent="0.35">
      <c r="B13" s="18" t="s">
        <v>112</v>
      </c>
      <c r="C13" s="19">
        <v>9.0059427119031296E-2</v>
      </c>
      <c r="D13" s="19">
        <v>6.7861419964045294E-2</v>
      </c>
      <c r="E13" s="19">
        <v>0.11134214835478699</v>
      </c>
      <c r="F13" s="19"/>
      <c r="G13" s="19">
        <v>7.26574242275001E-2</v>
      </c>
      <c r="H13" s="19">
        <v>6.1687468091716303E-2</v>
      </c>
      <c r="I13" s="19">
        <v>0.10142356904772901</v>
      </c>
      <c r="J13" s="19">
        <v>9.7948717548095698E-2</v>
      </c>
      <c r="K13" s="19">
        <v>0.12452369780346401</v>
      </c>
      <c r="L13" s="19">
        <v>8.55728524645014E-2</v>
      </c>
      <c r="M13" s="19"/>
      <c r="N13" s="19">
        <v>4.5831221216489297E-2</v>
      </c>
      <c r="O13" s="19">
        <v>8.0372779287875895E-2</v>
      </c>
      <c r="P13" s="19">
        <v>9.37617147345986E-2</v>
      </c>
      <c r="Q13" s="19">
        <v>0.14416503088684601</v>
      </c>
      <c r="R13" s="19"/>
      <c r="S13" s="19">
        <v>0.105616760498367</v>
      </c>
      <c r="T13" s="19">
        <v>9.1815949394680296E-2</v>
      </c>
      <c r="U13" s="19">
        <v>0.146280384520935</v>
      </c>
      <c r="V13" s="19">
        <v>7.3972592370797799E-2</v>
      </c>
      <c r="W13" s="19">
        <v>4.3394468267783502E-2</v>
      </c>
      <c r="X13" s="19">
        <v>7.0765829498105198E-2</v>
      </c>
      <c r="Y13" s="19">
        <v>0.110116132587951</v>
      </c>
      <c r="Z13" s="19">
        <v>0.10849100299429799</v>
      </c>
      <c r="AA13" s="19">
        <v>8.3455195808339294E-2</v>
      </c>
      <c r="AB13" s="19">
        <v>0.106995655723174</v>
      </c>
      <c r="AC13" s="19">
        <v>1.07670917884284E-2</v>
      </c>
      <c r="AD13" s="19">
        <v>0.112104919884897</v>
      </c>
      <c r="AE13" s="19"/>
      <c r="AF13" s="19">
        <v>9.6778720041478597E-2</v>
      </c>
      <c r="AG13" s="19">
        <v>7.0861577316433E-2</v>
      </c>
      <c r="AH13" s="19">
        <v>0.12235189336196001</v>
      </c>
      <c r="AI13" s="19"/>
      <c r="AJ13" s="19">
        <v>8.3345789686575897E-2</v>
      </c>
      <c r="AK13" s="19">
        <v>6.6686108610574502E-2</v>
      </c>
      <c r="AL13" s="19">
        <v>0.10029259545993301</v>
      </c>
      <c r="AM13" s="19">
        <v>0.13158832463820599</v>
      </c>
      <c r="AN13" s="19">
        <v>0.142556952559142</v>
      </c>
      <c r="AO13" s="19"/>
      <c r="AP13" s="19">
        <v>5.4547631436604002E-2</v>
      </c>
      <c r="AQ13" s="19">
        <v>5.3680918119955401E-2</v>
      </c>
      <c r="AR13" s="19">
        <v>5.9866708971138299E-2</v>
      </c>
      <c r="AS13" s="19"/>
      <c r="AT13" s="19">
        <v>6.7512453564946895E-2</v>
      </c>
      <c r="AU13" s="19">
        <v>7.4856336885680094E-2</v>
      </c>
      <c r="AV13" s="19">
        <v>9.3835390321023407E-2</v>
      </c>
      <c r="AW13" s="19">
        <v>0.17142526740444</v>
      </c>
      <c r="AX13" s="19">
        <v>0.10186800606558701</v>
      </c>
      <c r="AY13" s="19">
        <v>0.148220133385291</v>
      </c>
    </row>
    <row r="14" spans="2:51" x14ac:dyDescent="0.35">
      <c r="B14" s="16" t="s">
        <v>156</v>
      </c>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1-000000000000}">
  <dimension ref="B2:AY22"/>
  <sheetViews>
    <sheetView showGridLines="0" topLeftCell="A6"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668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489</v>
      </c>
      <c r="D7" s="10">
        <v>218</v>
      </c>
      <c r="E7" s="10">
        <v>265</v>
      </c>
      <c r="F7" s="10"/>
      <c r="G7" s="10">
        <v>105</v>
      </c>
      <c r="H7" s="10">
        <v>116</v>
      </c>
      <c r="I7" s="10">
        <v>99</v>
      </c>
      <c r="J7" s="10">
        <v>73</v>
      </c>
      <c r="K7" s="10">
        <v>43</v>
      </c>
      <c r="L7" s="10">
        <v>53</v>
      </c>
      <c r="M7" s="10"/>
      <c r="N7" s="10">
        <v>79</v>
      </c>
      <c r="O7" s="10">
        <v>132</v>
      </c>
      <c r="P7" s="10">
        <v>98</v>
      </c>
      <c r="Q7" s="10">
        <v>178</v>
      </c>
      <c r="R7" s="10"/>
      <c r="S7" s="10">
        <v>110</v>
      </c>
      <c r="T7" s="10">
        <v>56</v>
      </c>
      <c r="U7" s="10">
        <v>40</v>
      </c>
      <c r="V7" s="10">
        <v>39</v>
      </c>
      <c r="W7" s="10">
        <v>33</v>
      </c>
      <c r="X7" s="10">
        <v>47</v>
      </c>
      <c r="Y7" s="10">
        <v>26</v>
      </c>
      <c r="Z7" s="10">
        <v>20</v>
      </c>
      <c r="AA7" s="10">
        <v>58</v>
      </c>
      <c r="AB7" s="10">
        <v>30</v>
      </c>
      <c r="AC7" s="10">
        <v>19</v>
      </c>
      <c r="AD7" s="10">
        <v>11</v>
      </c>
      <c r="AE7" s="10"/>
      <c r="AF7" s="10">
        <v>130</v>
      </c>
      <c r="AG7" s="10">
        <v>163</v>
      </c>
      <c r="AH7" s="10">
        <v>124</v>
      </c>
      <c r="AI7" s="10"/>
      <c r="AJ7" s="10">
        <v>101</v>
      </c>
      <c r="AK7" s="10">
        <v>148</v>
      </c>
      <c r="AL7" s="10">
        <v>28</v>
      </c>
      <c r="AM7" s="10">
        <v>6</v>
      </c>
      <c r="AN7" s="10">
        <v>116</v>
      </c>
      <c r="AO7" s="10"/>
      <c r="AP7" s="10">
        <v>71</v>
      </c>
      <c r="AQ7" s="10">
        <v>195</v>
      </c>
      <c r="AR7" s="10">
        <v>33</v>
      </c>
      <c r="AS7" s="10"/>
      <c r="AT7" s="10" t="s">
        <v>73</v>
      </c>
      <c r="AU7" s="10" t="s">
        <v>73</v>
      </c>
      <c r="AV7" s="10">
        <v>97</v>
      </c>
      <c r="AW7" s="10">
        <v>120</v>
      </c>
      <c r="AX7" s="10">
        <v>272</v>
      </c>
      <c r="AY7" s="10" t="s">
        <v>73</v>
      </c>
    </row>
    <row r="8" spans="2:51" ht="30" customHeight="1" x14ac:dyDescent="0.35">
      <c r="B8" s="11" t="s">
        <v>19</v>
      </c>
      <c r="C8" s="11">
        <v>498</v>
      </c>
      <c r="D8" s="11">
        <v>237</v>
      </c>
      <c r="E8" s="11">
        <v>255</v>
      </c>
      <c r="F8" s="11"/>
      <c r="G8" s="11">
        <v>107</v>
      </c>
      <c r="H8" s="11">
        <v>133</v>
      </c>
      <c r="I8" s="11">
        <v>99</v>
      </c>
      <c r="J8" s="11">
        <v>69</v>
      </c>
      <c r="K8" s="11">
        <v>39</v>
      </c>
      <c r="L8" s="11">
        <v>51</v>
      </c>
      <c r="M8" s="11"/>
      <c r="N8" s="11">
        <v>90</v>
      </c>
      <c r="O8" s="11">
        <v>129</v>
      </c>
      <c r="P8" s="11">
        <v>100</v>
      </c>
      <c r="Q8" s="11">
        <v>177</v>
      </c>
      <c r="R8" s="11"/>
      <c r="S8" s="11">
        <v>113</v>
      </c>
      <c r="T8" s="11">
        <v>55</v>
      </c>
      <c r="U8" s="11">
        <v>41</v>
      </c>
      <c r="V8" s="11">
        <v>39</v>
      </c>
      <c r="W8" s="11">
        <v>32</v>
      </c>
      <c r="X8" s="11">
        <v>48</v>
      </c>
      <c r="Y8" s="11">
        <v>25</v>
      </c>
      <c r="Z8" s="11">
        <v>19</v>
      </c>
      <c r="AA8" s="11">
        <v>56</v>
      </c>
      <c r="AB8" s="11">
        <v>36</v>
      </c>
      <c r="AC8" s="11">
        <v>21</v>
      </c>
      <c r="AD8" s="11">
        <v>13</v>
      </c>
      <c r="AE8" s="11"/>
      <c r="AF8" s="11">
        <v>127</v>
      </c>
      <c r="AG8" s="11">
        <v>169</v>
      </c>
      <c r="AH8" s="11">
        <v>129</v>
      </c>
      <c r="AI8" s="11"/>
      <c r="AJ8" s="11">
        <v>102</v>
      </c>
      <c r="AK8" s="11">
        <v>152</v>
      </c>
      <c r="AL8" s="11">
        <v>28</v>
      </c>
      <c r="AM8" s="11">
        <v>7</v>
      </c>
      <c r="AN8" s="11">
        <v>118</v>
      </c>
      <c r="AO8" s="11"/>
      <c r="AP8" s="11">
        <v>74</v>
      </c>
      <c r="AQ8" s="11">
        <v>199</v>
      </c>
      <c r="AR8" s="11">
        <v>33</v>
      </c>
      <c r="AS8" s="11"/>
      <c r="AT8" s="11" t="s">
        <v>73</v>
      </c>
      <c r="AU8" s="11" t="s">
        <v>73</v>
      </c>
      <c r="AV8" s="11">
        <v>99</v>
      </c>
      <c r="AW8" s="11">
        <v>120</v>
      </c>
      <c r="AX8" s="11">
        <v>280</v>
      </c>
      <c r="AY8" s="11" t="s">
        <v>73</v>
      </c>
    </row>
    <row r="9" spans="2:51" x14ac:dyDescent="0.35">
      <c r="B9" s="18" t="s">
        <v>227</v>
      </c>
      <c r="C9" s="17">
        <v>9.9154474228960704E-2</v>
      </c>
      <c r="D9" s="17">
        <v>0.120766281598454</v>
      </c>
      <c r="E9" s="17">
        <v>7.7526984609861904E-2</v>
      </c>
      <c r="F9" s="17"/>
      <c r="G9" s="17">
        <v>0.112602288515236</v>
      </c>
      <c r="H9" s="17">
        <v>0.132149239986073</v>
      </c>
      <c r="I9" s="17">
        <v>0.131972094122218</v>
      </c>
      <c r="J9" s="17">
        <v>6.65037780780251E-2</v>
      </c>
      <c r="K9" s="17">
        <v>0</v>
      </c>
      <c r="L9" s="17">
        <v>4.1236875547446601E-2</v>
      </c>
      <c r="M9" s="17"/>
      <c r="N9" s="17">
        <v>9.6427119181594995E-2</v>
      </c>
      <c r="O9" s="17">
        <v>9.23595706261994E-2</v>
      </c>
      <c r="P9" s="17">
        <v>0.108122950687304</v>
      </c>
      <c r="Q9" s="17">
        <v>0.10155055891959899</v>
      </c>
      <c r="R9" s="17"/>
      <c r="S9" s="17">
        <v>9.9737527643860999E-2</v>
      </c>
      <c r="T9" s="17">
        <v>9.3196738434357801E-2</v>
      </c>
      <c r="U9" s="17">
        <v>0.116949764699014</v>
      </c>
      <c r="V9" s="17">
        <v>5.0422788406930701E-2</v>
      </c>
      <c r="W9" s="17">
        <v>0</v>
      </c>
      <c r="X9" s="17">
        <v>8.3931879143860799E-2</v>
      </c>
      <c r="Y9" s="17">
        <v>0.11168971607768501</v>
      </c>
      <c r="Z9" s="17">
        <v>0.196200998735929</v>
      </c>
      <c r="AA9" s="17">
        <v>0.103351381664292</v>
      </c>
      <c r="AB9" s="17">
        <v>0.100459529407086</v>
      </c>
      <c r="AC9" s="17">
        <v>0.29900783439536799</v>
      </c>
      <c r="AD9" s="17">
        <v>0</v>
      </c>
      <c r="AE9" s="17"/>
      <c r="AF9" s="17">
        <v>7.7966841805085396E-2</v>
      </c>
      <c r="AG9" s="17">
        <v>0.13296051378431001</v>
      </c>
      <c r="AH9" s="17">
        <v>9.3354771743776793E-2</v>
      </c>
      <c r="AI9" s="17"/>
      <c r="AJ9" s="17">
        <v>6.1880846313185203E-2</v>
      </c>
      <c r="AK9" s="17">
        <v>0.145444352576939</v>
      </c>
      <c r="AL9" s="17">
        <v>6.8747509079772395E-2</v>
      </c>
      <c r="AM9" s="17">
        <v>0</v>
      </c>
      <c r="AN9" s="17">
        <v>7.0017735249026894E-2</v>
      </c>
      <c r="AO9" s="17"/>
      <c r="AP9" s="17">
        <v>0.105292996885931</v>
      </c>
      <c r="AQ9" s="17">
        <v>0.13375962917951101</v>
      </c>
      <c r="AR9" s="17">
        <v>0.13133363631366099</v>
      </c>
      <c r="AS9" s="17"/>
      <c r="AT9" s="17" t="s">
        <v>74</v>
      </c>
      <c r="AU9" s="17" t="s">
        <v>74</v>
      </c>
      <c r="AV9" s="17">
        <v>8.7998393873416403E-2</v>
      </c>
      <c r="AW9" s="17">
        <v>8.8845231482498302E-2</v>
      </c>
      <c r="AX9" s="17">
        <v>0.10751295904751899</v>
      </c>
      <c r="AY9" s="17" t="s">
        <v>74</v>
      </c>
    </row>
    <row r="10" spans="2:51" x14ac:dyDescent="0.35">
      <c r="B10" s="18" t="s">
        <v>228</v>
      </c>
      <c r="C10" s="17">
        <v>0.115316230210318</v>
      </c>
      <c r="D10" s="17">
        <v>0.145332252266614</v>
      </c>
      <c r="E10" s="17">
        <v>9.00577261021272E-2</v>
      </c>
      <c r="F10" s="17"/>
      <c r="G10" s="17">
        <v>0.16912288745128401</v>
      </c>
      <c r="H10" s="17">
        <v>9.6661621079587604E-2</v>
      </c>
      <c r="I10" s="17">
        <v>0.13520814313148199</v>
      </c>
      <c r="J10" s="17">
        <v>0.108893696093274</v>
      </c>
      <c r="K10" s="17">
        <v>9.3031476555930706E-2</v>
      </c>
      <c r="L10" s="17">
        <v>3.7721659530566998E-2</v>
      </c>
      <c r="M10" s="17"/>
      <c r="N10" s="17">
        <v>0.102467250104884</v>
      </c>
      <c r="O10" s="17">
        <v>0.128993685230158</v>
      </c>
      <c r="P10" s="17">
        <v>0.13076746709776799</v>
      </c>
      <c r="Q10" s="17">
        <v>9.9072290704746296E-2</v>
      </c>
      <c r="R10" s="17"/>
      <c r="S10" s="17">
        <v>9.7595692303967599E-2</v>
      </c>
      <c r="T10" s="17">
        <v>0.14777507791618399</v>
      </c>
      <c r="U10" s="17">
        <v>7.3039218334121803E-2</v>
      </c>
      <c r="V10" s="17">
        <v>5.1134357408017701E-2</v>
      </c>
      <c r="W10" s="17">
        <v>0.31699031645887599</v>
      </c>
      <c r="X10" s="17">
        <v>9.0133450732606604E-2</v>
      </c>
      <c r="Y10" s="17">
        <v>0.27354341631622697</v>
      </c>
      <c r="Z10" s="17">
        <v>0</v>
      </c>
      <c r="AA10" s="17">
        <v>0.109228750127615</v>
      </c>
      <c r="AB10" s="17">
        <v>7.7648598536849106E-2</v>
      </c>
      <c r="AC10" s="17">
        <v>0.146459039879727</v>
      </c>
      <c r="AD10" s="17">
        <v>0</v>
      </c>
      <c r="AE10" s="17"/>
      <c r="AF10" s="17">
        <v>8.4545611093680806E-2</v>
      </c>
      <c r="AG10" s="17">
        <v>0.118119719813066</v>
      </c>
      <c r="AH10" s="17">
        <v>9.98619482029591E-2</v>
      </c>
      <c r="AI10" s="17"/>
      <c r="AJ10" s="17">
        <v>0.132801168695352</v>
      </c>
      <c r="AK10" s="17">
        <v>9.8135429299320606E-2</v>
      </c>
      <c r="AL10" s="17">
        <v>0.166459150038934</v>
      </c>
      <c r="AM10" s="17">
        <v>0</v>
      </c>
      <c r="AN10" s="17">
        <v>0.111691344252727</v>
      </c>
      <c r="AO10" s="17"/>
      <c r="AP10" s="17">
        <v>0.16017097790212001</v>
      </c>
      <c r="AQ10" s="17">
        <v>0.119432287777178</v>
      </c>
      <c r="AR10" s="17">
        <v>0.11431118954232</v>
      </c>
      <c r="AS10" s="17"/>
      <c r="AT10" s="17" t="s">
        <v>74</v>
      </c>
      <c r="AU10" s="17" t="s">
        <v>74</v>
      </c>
      <c r="AV10" s="17">
        <v>8.4653052068491899E-2</v>
      </c>
      <c r="AW10" s="17">
        <v>0.15543009087110399</v>
      </c>
      <c r="AX10" s="17">
        <v>0.10896868084200501</v>
      </c>
      <c r="AY10" s="17" t="s">
        <v>74</v>
      </c>
    </row>
    <row r="11" spans="2:51" x14ac:dyDescent="0.35">
      <c r="B11" s="18" t="s">
        <v>229</v>
      </c>
      <c r="C11" s="17">
        <v>0.15676557759238599</v>
      </c>
      <c r="D11" s="17">
        <v>0.13063893801861901</v>
      </c>
      <c r="E11" s="17">
        <v>0.18465669826963799</v>
      </c>
      <c r="F11" s="17"/>
      <c r="G11" s="17">
        <v>0.15702703345996699</v>
      </c>
      <c r="H11" s="17">
        <v>0.14870582598822099</v>
      </c>
      <c r="I11" s="17">
        <v>8.1082420318769999E-2</v>
      </c>
      <c r="J11" s="17">
        <v>0.205207436679335</v>
      </c>
      <c r="K11" s="17">
        <v>0.13325844268028</v>
      </c>
      <c r="L11" s="17">
        <v>0.27822661403631899</v>
      </c>
      <c r="M11" s="17"/>
      <c r="N11" s="17">
        <v>0.13578402951298299</v>
      </c>
      <c r="O11" s="17">
        <v>0.13587057468358801</v>
      </c>
      <c r="P11" s="17">
        <v>0.174253137556589</v>
      </c>
      <c r="Q11" s="17">
        <v>0.17455624863973401</v>
      </c>
      <c r="R11" s="17"/>
      <c r="S11" s="17">
        <v>8.5074109945201301E-2</v>
      </c>
      <c r="T11" s="17">
        <v>8.83233839381906E-2</v>
      </c>
      <c r="U11" s="17">
        <v>0.15096028857393001</v>
      </c>
      <c r="V11" s="17">
        <v>0.20308940852319701</v>
      </c>
      <c r="W11" s="17">
        <v>0.13359971582052901</v>
      </c>
      <c r="X11" s="17">
        <v>0.22902395242465101</v>
      </c>
      <c r="Y11" s="17">
        <v>0.14693654366233</v>
      </c>
      <c r="Z11" s="17">
        <v>0.29206230845688802</v>
      </c>
      <c r="AA11" s="17">
        <v>0.23044453348498001</v>
      </c>
      <c r="AB11" s="17">
        <v>0.25218165086148497</v>
      </c>
      <c r="AC11" s="17">
        <v>9.3286427874508707E-2</v>
      </c>
      <c r="AD11" s="17">
        <v>9.2404613007742803E-2</v>
      </c>
      <c r="AE11" s="17"/>
      <c r="AF11" s="17">
        <v>0.20575592168429799</v>
      </c>
      <c r="AG11" s="17">
        <v>0.13112146462978799</v>
      </c>
      <c r="AH11" s="17">
        <v>0.16819522478617299</v>
      </c>
      <c r="AI11" s="17"/>
      <c r="AJ11" s="17">
        <v>0.15706531333955301</v>
      </c>
      <c r="AK11" s="17">
        <v>0.189786410756594</v>
      </c>
      <c r="AL11" s="17">
        <v>0.112295751139822</v>
      </c>
      <c r="AM11" s="17">
        <v>0.13027792840365701</v>
      </c>
      <c r="AN11" s="17">
        <v>0.16165446046555099</v>
      </c>
      <c r="AO11" s="17"/>
      <c r="AP11" s="17">
        <v>0.15903766510419701</v>
      </c>
      <c r="AQ11" s="17">
        <v>0.163518619051713</v>
      </c>
      <c r="AR11" s="17">
        <v>8.3710114709091801E-2</v>
      </c>
      <c r="AS11" s="17"/>
      <c r="AT11" s="17" t="s">
        <v>74</v>
      </c>
      <c r="AU11" s="17" t="s">
        <v>74</v>
      </c>
      <c r="AV11" s="17">
        <v>0.13022774541135201</v>
      </c>
      <c r="AW11" s="17">
        <v>0.192121437693728</v>
      </c>
      <c r="AX11" s="17">
        <v>0.15099836475176701</v>
      </c>
      <c r="AY11" s="17" t="s">
        <v>74</v>
      </c>
    </row>
    <row r="12" spans="2:51" x14ac:dyDescent="0.35">
      <c r="B12" s="18" t="s">
        <v>230</v>
      </c>
      <c r="C12" s="17">
        <v>0.194913780352969</v>
      </c>
      <c r="D12" s="17">
        <v>0.175859447403999</v>
      </c>
      <c r="E12" s="17">
        <v>0.21710566572342299</v>
      </c>
      <c r="F12" s="17"/>
      <c r="G12" s="17">
        <v>0.178272572255782</v>
      </c>
      <c r="H12" s="17">
        <v>0.22692394400263299</v>
      </c>
      <c r="I12" s="17">
        <v>0.17173796979292</v>
      </c>
      <c r="J12" s="17">
        <v>0.16449094311175699</v>
      </c>
      <c r="K12" s="17">
        <v>0.25487152549494702</v>
      </c>
      <c r="L12" s="17">
        <v>0.185978867528867</v>
      </c>
      <c r="M12" s="17"/>
      <c r="N12" s="17">
        <v>0.20336205578225999</v>
      </c>
      <c r="O12" s="17">
        <v>0.21832899591508201</v>
      </c>
      <c r="P12" s="17">
        <v>0.20053849484330999</v>
      </c>
      <c r="Q12" s="17">
        <v>0.172593501585457</v>
      </c>
      <c r="R12" s="17"/>
      <c r="S12" s="17">
        <v>0.173912556748371</v>
      </c>
      <c r="T12" s="17">
        <v>0.18100834611692601</v>
      </c>
      <c r="U12" s="17">
        <v>0.33970012770297697</v>
      </c>
      <c r="V12" s="17">
        <v>0.29583192478944598</v>
      </c>
      <c r="W12" s="17">
        <v>0.19991126917021201</v>
      </c>
      <c r="X12" s="17">
        <v>0.14620700205854001</v>
      </c>
      <c r="Y12" s="17">
        <v>0.114184070303923</v>
      </c>
      <c r="Z12" s="17">
        <v>0.193828659402592</v>
      </c>
      <c r="AA12" s="17">
        <v>0.12476950656286701</v>
      </c>
      <c r="AB12" s="17">
        <v>0.194661963490423</v>
      </c>
      <c r="AC12" s="17">
        <v>9.0865427685147299E-2</v>
      </c>
      <c r="AD12" s="17">
        <v>0.465431302833065</v>
      </c>
      <c r="AE12" s="17"/>
      <c r="AF12" s="17">
        <v>0.22879540707125601</v>
      </c>
      <c r="AG12" s="17">
        <v>0.16907712820277199</v>
      </c>
      <c r="AH12" s="17">
        <v>0.20815070381845599</v>
      </c>
      <c r="AI12" s="17"/>
      <c r="AJ12" s="17">
        <v>0.26566202710138298</v>
      </c>
      <c r="AK12" s="17">
        <v>0.153133326923342</v>
      </c>
      <c r="AL12" s="17">
        <v>0.28076106110339999</v>
      </c>
      <c r="AM12" s="17">
        <v>0.33990590195192499</v>
      </c>
      <c r="AN12" s="17">
        <v>0.169524007026225</v>
      </c>
      <c r="AO12" s="17"/>
      <c r="AP12" s="17">
        <v>0.20331834871364499</v>
      </c>
      <c r="AQ12" s="17">
        <v>0.16139982243168999</v>
      </c>
      <c r="AR12" s="17">
        <v>0.34911279919945798</v>
      </c>
      <c r="AS12" s="17"/>
      <c r="AT12" s="17" t="s">
        <v>74</v>
      </c>
      <c r="AU12" s="17" t="s">
        <v>74</v>
      </c>
      <c r="AV12" s="17">
        <v>0.228995570323303</v>
      </c>
      <c r="AW12" s="17">
        <v>0.165907987266561</v>
      </c>
      <c r="AX12" s="17">
        <v>0.19529494251041801</v>
      </c>
      <c r="AY12" s="17" t="s">
        <v>74</v>
      </c>
    </row>
    <row r="13" spans="2:51" x14ac:dyDescent="0.35">
      <c r="B13" s="18" t="s">
        <v>231</v>
      </c>
      <c r="C13" s="17">
        <v>0.30563975515331498</v>
      </c>
      <c r="D13" s="17">
        <v>0.31545328350769902</v>
      </c>
      <c r="E13" s="17">
        <v>0.28438041574098</v>
      </c>
      <c r="F13" s="17"/>
      <c r="G13" s="17">
        <v>0.25752458527482203</v>
      </c>
      <c r="H13" s="17">
        <v>0.27647027513207301</v>
      </c>
      <c r="I13" s="17">
        <v>0.31232553154797299</v>
      </c>
      <c r="J13" s="17">
        <v>0.33406130375502502</v>
      </c>
      <c r="K13" s="17">
        <v>0.44176759035991497</v>
      </c>
      <c r="L13" s="17">
        <v>0.32638669986345498</v>
      </c>
      <c r="M13" s="17"/>
      <c r="N13" s="17">
        <v>0.35664673214743497</v>
      </c>
      <c r="O13" s="17">
        <v>0.31929650870815501</v>
      </c>
      <c r="P13" s="17">
        <v>0.19753562904909699</v>
      </c>
      <c r="Q13" s="17">
        <v>0.32831471620385</v>
      </c>
      <c r="R13" s="17"/>
      <c r="S13" s="17">
        <v>0.35939397644228999</v>
      </c>
      <c r="T13" s="17">
        <v>0.312882008767282</v>
      </c>
      <c r="U13" s="17">
        <v>0.219680308672632</v>
      </c>
      <c r="V13" s="17">
        <v>0.30555893600867601</v>
      </c>
      <c r="W13" s="17">
        <v>0.26281823353789302</v>
      </c>
      <c r="X13" s="17">
        <v>0.26319032489772998</v>
      </c>
      <c r="Y13" s="17">
        <v>0.29926930828902998</v>
      </c>
      <c r="Z13" s="17">
        <v>0.174874301161208</v>
      </c>
      <c r="AA13" s="17">
        <v>0.34038397746079802</v>
      </c>
      <c r="AB13" s="17">
        <v>0.31434412826962699</v>
      </c>
      <c r="AC13" s="17">
        <v>0.37038127016524902</v>
      </c>
      <c r="AD13" s="17">
        <v>0.262894117613306</v>
      </c>
      <c r="AE13" s="17"/>
      <c r="AF13" s="17">
        <v>0.28020058650509</v>
      </c>
      <c r="AG13" s="17">
        <v>0.33972052385690099</v>
      </c>
      <c r="AH13" s="17">
        <v>0.29373062076567102</v>
      </c>
      <c r="AI13" s="17"/>
      <c r="AJ13" s="17">
        <v>0.27114235988833302</v>
      </c>
      <c r="AK13" s="17">
        <v>0.32388664940913803</v>
      </c>
      <c r="AL13" s="17">
        <v>0.22987081714417901</v>
      </c>
      <c r="AM13" s="17">
        <v>0.36798660687759899</v>
      </c>
      <c r="AN13" s="17">
        <v>0.30052787282547799</v>
      </c>
      <c r="AO13" s="17"/>
      <c r="AP13" s="17">
        <v>0.31150742212789401</v>
      </c>
      <c r="AQ13" s="17">
        <v>0.34452846349752497</v>
      </c>
      <c r="AR13" s="17">
        <v>0.23791668785669401</v>
      </c>
      <c r="AS13" s="17"/>
      <c r="AT13" s="17" t="s">
        <v>74</v>
      </c>
      <c r="AU13" s="17" t="s">
        <v>74</v>
      </c>
      <c r="AV13" s="17">
        <v>0.32806816831855701</v>
      </c>
      <c r="AW13" s="17">
        <v>0.28299398395004099</v>
      </c>
      <c r="AX13" s="17">
        <v>0.30741460535111897</v>
      </c>
      <c r="AY13" s="17" t="s">
        <v>74</v>
      </c>
    </row>
    <row r="14" spans="2:51" x14ac:dyDescent="0.35">
      <c r="B14" s="18" t="s">
        <v>72</v>
      </c>
      <c r="C14" s="17">
        <v>0.12821018246205099</v>
      </c>
      <c r="D14" s="17">
        <v>0.11194979720461599</v>
      </c>
      <c r="E14" s="17">
        <v>0.14627250955397</v>
      </c>
      <c r="F14" s="17"/>
      <c r="G14" s="17">
        <v>0.12545063304290899</v>
      </c>
      <c r="H14" s="17">
        <v>0.119089093811412</v>
      </c>
      <c r="I14" s="17">
        <v>0.16767384108663699</v>
      </c>
      <c r="J14" s="17">
        <v>0.120842842282583</v>
      </c>
      <c r="K14" s="17">
        <v>7.7070964908928202E-2</v>
      </c>
      <c r="L14" s="17">
        <v>0.130449283493346</v>
      </c>
      <c r="M14" s="17"/>
      <c r="N14" s="17">
        <v>0.10531281327084201</v>
      </c>
      <c r="O14" s="17">
        <v>0.10515066483681799</v>
      </c>
      <c r="P14" s="17">
        <v>0.18878232076593199</v>
      </c>
      <c r="Q14" s="17">
        <v>0.12391268394661301</v>
      </c>
      <c r="R14" s="17"/>
      <c r="S14" s="17">
        <v>0.18428613691630899</v>
      </c>
      <c r="T14" s="17">
        <v>0.17681444482706099</v>
      </c>
      <c r="U14" s="17">
        <v>9.9670292017325607E-2</v>
      </c>
      <c r="V14" s="17">
        <v>9.3962584863732296E-2</v>
      </c>
      <c r="W14" s="17">
        <v>8.6680465012488897E-2</v>
      </c>
      <c r="X14" s="17">
        <v>0.187513390742611</v>
      </c>
      <c r="Y14" s="17">
        <v>5.43769453508057E-2</v>
      </c>
      <c r="Z14" s="17">
        <v>0.14303373224338201</v>
      </c>
      <c r="AA14" s="17">
        <v>9.1821850699449398E-2</v>
      </c>
      <c r="AB14" s="17">
        <v>6.0704129434529901E-2</v>
      </c>
      <c r="AC14" s="17">
        <v>0</v>
      </c>
      <c r="AD14" s="17">
        <v>0.17926996654588601</v>
      </c>
      <c r="AE14" s="17"/>
      <c r="AF14" s="17">
        <v>0.12273563184059</v>
      </c>
      <c r="AG14" s="17">
        <v>0.10900064971316301</v>
      </c>
      <c r="AH14" s="17">
        <v>0.13670673068296499</v>
      </c>
      <c r="AI14" s="17"/>
      <c r="AJ14" s="17">
        <v>0.111448284662194</v>
      </c>
      <c r="AK14" s="17">
        <v>8.9613831034666594E-2</v>
      </c>
      <c r="AL14" s="17">
        <v>0.14186571149389199</v>
      </c>
      <c r="AM14" s="17">
        <v>0.16182956276681901</v>
      </c>
      <c r="AN14" s="17">
        <v>0.186584580180992</v>
      </c>
      <c r="AO14" s="17"/>
      <c r="AP14" s="17">
        <v>6.0672589266212197E-2</v>
      </c>
      <c r="AQ14" s="17">
        <v>7.7361178062384198E-2</v>
      </c>
      <c r="AR14" s="17">
        <v>8.3615572378775205E-2</v>
      </c>
      <c r="AS14" s="17"/>
      <c r="AT14" s="17" t="s">
        <v>74</v>
      </c>
      <c r="AU14" s="17" t="s">
        <v>74</v>
      </c>
      <c r="AV14" s="17">
        <v>0.14005707000487999</v>
      </c>
      <c r="AW14" s="17">
        <v>0.11470126873606699</v>
      </c>
      <c r="AX14" s="17">
        <v>0.12981044749717099</v>
      </c>
      <c r="AY14" s="17" t="s">
        <v>74</v>
      </c>
    </row>
    <row r="15" spans="2:51" x14ac:dyDescent="0.35">
      <c r="B15" s="31" t="s">
        <v>232</v>
      </c>
      <c r="C15" s="20">
        <v>0.21447070443927799</v>
      </c>
      <c r="D15" s="20">
        <v>0.26609853386506799</v>
      </c>
      <c r="E15" s="20">
        <v>0.16758471071198899</v>
      </c>
      <c r="F15" s="20"/>
      <c r="G15" s="20">
        <v>0.28172517596652003</v>
      </c>
      <c r="H15" s="20">
        <v>0.22881086106566101</v>
      </c>
      <c r="I15" s="20">
        <v>0.26718023725369999</v>
      </c>
      <c r="J15" s="20">
        <v>0.175397474171299</v>
      </c>
      <c r="K15" s="20">
        <v>9.3031476555930706E-2</v>
      </c>
      <c r="L15" s="20">
        <v>7.8958535078013495E-2</v>
      </c>
      <c r="M15" s="20"/>
      <c r="N15" s="20">
        <v>0.19889436928647899</v>
      </c>
      <c r="O15" s="20">
        <v>0.22135325585635801</v>
      </c>
      <c r="P15" s="20">
        <v>0.238890417785072</v>
      </c>
      <c r="Q15" s="20">
        <v>0.20062284962434501</v>
      </c>
      <c r="R15" s="20"/>
      <c r="S15" s="20">
        <v>0.19733321994782901</v>
      </c>
      <c r="T15" s="20">
        <v>0.24097181635054099</v>
      </c>
      <c r="U15" s="20">
        <v>0.18998898303313599</v>
      </c>
      <c r="V15" s="20">
        <v>0.101557145814948</v>
      </c>
      <c r="W15" s="20">
        <v>0.31699031645887599</v>
      </c>
      <c r="X15" s="20">
        <v>0.174065329876467</v>
      </c>
      <c r="Y15" s="20">
        <v>0.38523313239391099</v>
      </c>
      <c r="Z15" s="20">
        <v>0.196200998735929</v>
      </c>
      <c r="AA15" s="20">
        <v>0.21258013179190599</v>
      </c>
      <c r="AB15" s="20">
        <v>0.17810812794393499</v>
      </c>
      <c r="AC15" s="20">
        <v>0.44546687427509502</v>
      </c>
      <c r="AD15" s="20">
        <v>0</v>
      </c>
      <c r="AE15" s="20"/>
      <c r="AF15" s="20">
        <v>0.16251245289876601</v>
      </c>
      <c r="AG15" s="20">
        <v>0.25108023359737602</v>
      </c>
      <c r="AH15" s="20">
        <v>0.193216719946736</v>
      </c>
      <c r="AI15" s="20"/>
      <c r="AJ15" s="20">
        <v>0.19468201500853699</v>
      </c>
      <c r="AK15" s="20">
        <v>0.24357978187625901</v>
      </c>
      <c r="AL15" s="20">
        <v>0.235206659118707</v>
      </c>
      <c r="AM15" s="20">
        <v>0</v>
      </c>
      <c r="AN15" s="20">
        <v>0.181709079501754</v>
      </c>
      <c r="AO15" s="20"/>
      <c r="AP15" s="20">
        <v>0.265463974788051</v>
      </c>
      <c r="AQ15" s="20">
        <v>0.25319191695668802</v>
      </c>
      <c r="AR15" s="20">
        <v>0.24564482585598099</v>
      </c>
      <c r="AS15" s="20"/>
      <c r="AT15" s="20" t="s">
        <v>74</v>
      </c>
      <c r="AU15" s="20" t="s">
        <v>74</v>
      </c>
      <c r="AV15" s="20">
        <v>0.17265144594190801</v>
      </c>
      <c r="AW15" s="20">
        <v>0.244275322353603</v>
      </c>
      <c r="AX15" s="20">
        <v>0.21648163988952401</v>
      </c>
      <c r="AY15" s="20" t="s">
        <v>74</v>
      </c>
    </row>
    <row r="16" spans="2:51" x14ac:dyDescent="0.35">
      <c r="B16" s="18" t="s">
        <v>233</v>
      </c>
      <c r="C16" s="20">
        <v>0.50055353550628401</v>
      </c>
      <c r="D16" s="20">
        <v>0.49131273091169803</v>
      </c>
      <c r="E16" s="20">
        <v>0.50148608146440299</v>
      </c>
      <c r="F16" s="20"/>
      <c r="G16" s="20">
        <v>0.435797157530604</v>
      </c>
      <c r="H16" s="20">
        <v>0.50339421913470594</v>
      </c>
      <c r="I16" s="20">
        <v>0.48406350134089299</v>
      </c>
      <c r="J16" s="20">
        <v>0.49855224686678201</v>
      </c>
      <c r="K16" s="20">
        <v>0.69663911585486105</v>
      </c>
      <c r="L16" s="20">
        <v>0.51236556739232197</v>
      </c>
      <c r="M16" s="20"/>
      <c r="N16" s="20">
        <v>0.560008787929695</v>
      </c>
      <c r="O16" s="20">
        <v>0.53762550462323599</v>
      </c>
      <c r="P16" s="20">
        <v>0.39807412389240598</v>
      </c>
      <c r="Q16" s="20">
        <v>0.50090821778930805</v>
      </c>
      <c r="R16" s="20"/>
      <c r="S16" s="20">
        <v>0.53330653319066101</v>
      </c>
      <c r="T16" s="20">
        <v>0.49389035488420702</v>
      </c>
      <c r="U16" s="20">
        <v>0.55938043637560897</v>
      </c>
      <c r="V16" s="20">
        <v>0.60139086079812198</v>
      </c>
      <c r="W16" s="20">
        <v>0.46272950270810598</v>
      </c>
      <c r="X16" s="20">
        <v>0.40939732695627001</v>
      </c>
      <c r="Y16" s="20">
        <v>0.413453378592952</v>
      </c>
      <c r="Z16" s="20">
        <v>0.36870296056380097</v>
      </c>
      <c r="AA16" s="20">
        <v>0.46515348402366402</v>
      </c>
      <c r="AB16" s="20">
        <v>0.50900609176004996</v>
      </c>
      <c r="AC16" s="20">
        <v>0.46124669785039601</v>
      </c>
      <c r="AD16" s="20">
        <v>0.72832542044637105</v>
      </c>
      <c r="AE16" s="20"/>
      <c r="AF16" s="20">
        <v>0.50899599357634595</v>
      </c>
      <c r="AG16" s="20">
        <v>0.50879765205967298</v>
      </c>
      <c r="AH16" s="20">
        <v>0.50188132458412704</v>
      </c>
      <c r="AI16" s="20"/>
      <c r="AJ16" s="20">
        <v>0.536804386989716</v>
      </c>
      <c r="AK16" s="20">
        <v>0.47701997633248</v>
      </c>
      <c r="AL16" s="20">
        <v>0.51063187824757905</v>
      </c>
      <c r="AM16" s="20">
        <v>0.70789250882952404</v>
      </c>
      <c r="AN16" s="20">
        <v>0.47005187985170299</v>
      </c>
      <c r="AO16" s="20"/>
      <c r="AP16" s="20">
        <v>0.51482577084153902</v>
      </c>
      <c r="AQ16" s="20">
        <v>0.50592828592921502</v>
      </c>
      <c r="AR16" s="20">
        <v>0.58702948705615199</v>
      </c>
      <c r="AS16" s="20"/>
      <c r="AT16" s="20" t="s">
        <v>74</v>
      </c>
      <c r="AU16" s="20" t="s">
        <v>74</v>
      </c>
      <c r="AV16" s="20">
        <v>0.55706373864185899</v>
      </c>
      <c r="AW16" s="20">
        <v>0.44890197121660202</v>
      </c>
      <c r="AX16" s="20">
        <v>0.50270954786153799</v>
      </c>
      <c r="AY16" s="20" t="s">
        <v>74</v>
      </c>
    </row>
    <row r="17" spans="2:51" x14ac:dyDescent="0.35">
      <c r="B17" s="18" t="s">
        <v>86</v>
      </c>
      <c r="C17" s="21">
        <v>-0.28608283106700599</v>
      </c>
      <c r="D17" s="21">
        <v>-0.22521419704663001</v>
      </c>
      <c r="E17" s="21">
        <v>-0.333901370752414</v>
      </c>
      <c r="F17" s="21"/>
      <c r="G17" s="21">
        <v>-0.154071981564085</v>
      </c>
      <c r="H17" s="21">
        <v>-0.27458335806904499</v>
      </c>
      <c r="I17" s="21">
        <v>-0.216883264087193</v>
      </c>
      <c r="J17" s="21">
        <v>-0.32315477269548298</v>
      </c>
      <c r="K17" s="21">
        <v>-0.60360763929893102</v>
      </c>
      <c r="L17" s="21">
        <v>-0.43340703231430899</v>
      </c>
      <c r="M17" s="21"/>
      <c r="N17" s="21">
        <v>-0.36111441864321597</v>
      </c>
      <c r="O17" s="21">
        <v>-0.31627224876687798</v>
      </c>
      <c r="P17" s="21">
        <v>-0.15918370610733401</v>
      </c>
      <c r="Q17" s="21">
        <v>-0.30028536816496298</v>
      </c>
      <c r="R17" s="21"/>
      <c r="S17" s="21">
        <v>-0.33597331324283303</v>
      </c>
      <c r="T17" s="21">
        <v>-0.25291853853366603</v>
      </c>
      <c r="U17" s="21">
        <v>-0.36939145334247298</v>
      </c>
      <c r="V17" s="21">
        <v>-0.49983371498317303</v>
      </c>
      <c r="W17" s="21">
        <v>-0.14573918624922899</v>
      </c>
      <c r="X17" s="21">
        <v>-0.23533199707980301</v>
      </c>
      <c r="Y17" s="21">
        <v>-2.8220246199041E-2</v>
      </c>
      <c r="Z17" s="21">
        <v>-0.172501961827871</v>
      </c>
      <c r="AA17" s="21">
        <v>-0.25257335223175797</v>
      </c>
      <c r="AB17" s="21">
        <v>-0.33089796381611603</v>
      </c>
      <c r="AC17" s="21">
        <v>-1.5779823575300798E-2</v>
      </c>
      <c r="AD17" s="21">
        <v>-0.72832542044637105</v>
      </c>
      <c r="AE17" s="21"/>
      <c r="AF17" s="21">
        <v>-0.34648354067758003</v>
      </c>
      <c r="AG17" s="21">
        <v>-0.25771741846229701</v>
      </c>
      <c r="AH17" s="21">
        <v>-0.30866460463739098</v>
      </c>
      <c r="AI17" s="21"/>
      <c r="AJ17" s="21">
        <v>-0.34212237198117901</v>
      </c>
      <c r="AK17" s="21">
        <v>-0.233440194456221</v>
      </c>
      <c r="AL17" s="21">
        <v>-0.27542521912887202</v>
      </c>
      <c r="AM17" s="21">
        <v>-0.70789250882952404</v>
      </c>
      <c r="AN17" s="21">
        <v>-0.28834280034994902</v>
      </c>
      <c r="AO17" s="21"/>
      <c r="AP17" s="21">
        <v>-0.24936179605348799</v>
      </c>
      <c r="AQ17" s="21">
        <v>-0.25273636897252599</v>
      </c>
      <c r="AR17" s="21">
        <v>-0.34138466120017003</v>
      </c>
      <c r="AS17" s="21"/>
      <c r="AT17" s="21" t="s">
        <v>74</v>
      </c>
      <c r="AU17" s="21" t="s">
        <v>74</v>
      </c>
      <c r="AV17" s="21">
        <v>-0.38441229269995097</v>
      </c>
      <c r="AW17" s="21">
        <v>-0.204626648863</v>
      </c>
      <c r="AX17" s="21">
        <v>-0.28622790797201397</v>
      </c>
      <c r="AY17" s="21" t="s">
        <v>74</v>
      </c>
    </row>
    <row r="18" spans="2:51" x14ac:dyDescent="0.35">
      <c r="B18" s="27" t="s">
        <v>832</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1-000000000000}">
  <dimension ref="B2:AY22"/>
  <sheetViews>
    <sheetView showGridLines="0" topLeftCell="A6"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669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495</v>
      </c>
      <c r="D7" s="10">
        <v>216</v>
      </c>
      <c r="E7" s="10">
        <v>279</v>
      </c>
      <c r="F7" s="10"/>
      <c r="G7" s="10">
        <v>99</v>
      </c>
      <c r="H7" s="10">
        <v>113</v>
      </c>
      <c r="I7" s="10">
        <v>109</v>
      </c>
      <c r="J7" s="10">
        <v>77</v>
      </c>
      <c r="K7" s="10">
        <v>51</v>
      </c>
      <c r="L7" s="10">
        <v>46</v>
      </c>
      <c r="M7" s="10"/>
      <c r="N7" s="10">
        <v>100</v>
      </c>
      <c r="O7" s="10">
        <v>124</v>
      </c>
      <c r="P7" s="10">
        <v>103</v>
      </c>
      <c r="Q7" s="10">
        <v>167</v>
      </c>
      <c r="R7" s="10"/>
      <c r="S7" s="10">
        <v>81</v>
      </c>
      <c r="T7" s="10">
        <v>76</v>
      </c>
      <c r="U7" s="10">
        <v>35</v>
      </c>
      <c r="V7" s="10">
        <v>36</v>
      </c>
      <c r="W7" s="10">
        <v>39</v>
      </c>
      <c r="X7" s="10">
        <v>44</v>
      </c>
      <c r="Y7" s="10">
        <v>27</v>
      </c>
      <c r="Z7" s="10">
        <v>19</v>
      </c>
      <c r="AA7" s="10">
        <v>70</v>
      </c>
      <c r="AB7" s="10">
        <v>33</v>
      </c>
      <c r="AC7" s="10">
        <v>27</v>
      </c>
      <c r="AD7" s="10">
        <v>8</v>
      </c>
      <c r="AE7" s="10"/>
      <c r="AF7" s="10">
        <v>153</v>
      </c>
      <c r="AG7" s="10">
        <v>162</v>
      </c>
      <c r="AH7" s="10">
        <v>120</v>
      </c>
      <c r="AI7" s="10"/>
      <c r="AJ7" s="10">
        <v>115</v>
      </c>
      <c r="AK7" s="10">
        <v>179</v>
      </c>
      <c r="AL7" s="10">
        <v>24</v>
      </c>
      <c r="AM7" s="10">
        <v>8</v>
      </c>
      <c r="AN7" s="10">
        <v>94</v>
      </c>
      <c r="AO7" s="10"/>
      <c r="AP7" s="10">
        <v>63</v>
      </c>
      <c r="AQ7" s="10">
        <v>216</v>
      </c>
      <c r="AR7" s="10">
        <v>27</v>
      </c>
      <c r="AS7" s="10"/>
      <c r="AT7" s="10" t="s">
        <v>73</v>
      </c>
      <c r="AU7" s="10" t="s">
        <v>73</v>
      </c>
      <c r="AV7" s="10">
        <v>106</v>
      </c>
      <c r="AW7" s="10">
        <v>131</v>
      </c>
      <c r="AX7" s="10">
        <v>258</v>
      </c>
      <c r="AY7" s="10" t="s">
        <v>73</v>
      </c>
    </row>
    <row r="8" spans="2:51" ht="30" customHeight="1" x14ac:dyDescent="0.35">
      <c r="B8" s="11" t="s">
        <v>19</v>
      </c>
      <c r="C8" s="11">
        <v>505</v>
      </c>
      <c r="D8" s="11">
        <v>236</v>
      </c>
      <c r="E8" s="11">
        <v>269</v>
      </c>
      <c r="F8" s="11"/>
      <c r="G8" s="11">
        <v>100</v>
      </c>
      <c r="H8" s="11">
        <v>129</v>
      </c>
      <c r="I8" s="11">
        <v>111</v>
      </c>
      <c r="J8" s="11">
        <v>72</v>
      </c>
      <c r="K8" s="11">
        <v>48</v>
      </c>
      <c r="L8" s="11">
        <v>44</v>
      </c>
      <c r="M8" s="11"/>
      <c r="N8" s="11">
        <v>111</v>
      </c>
      <c r="O8" s="11">
        <v>123</v>
      </c>
      <c r="P8" s="11">
        <v>103</v>
      </c>
      <c r="Q8" s="11">
        <v>166</v>
      </c>
      <c r="R8" s="11"/>
      <c r="S8" s="11">
        <v>83</v>
      </c>
      <c r="T8" s="11">
        <v>75</v>
      </c>
      <c r="U8" s="11">
        <v>36</v>
      </c>
      <c r="V8" s="11">
        <v>34</v>
      </c>
      <c r="W8" s="11">
        <v>40</v>
      </c>
      <c r="X8" s="11">
        <v>48</v>
      </c>
      <c r="Y8" s="11">
        <v>26</v>
      </c>
      <c r="Z8" s="11">
        <v>18</v>
      </c>
      <c r="AA8" s="11">
        <v>70</v>
      </c>
      <c r="AB8" s="11">
        <v>38</v>
      </c>
      <c r="AC8" s="11">
        <v>27</v>
      </c>
      <c r="AD8" s="11">
        <v>10</v>
      </c>
      <c r="AE8" s="11"/>
      <c r="AF8" s="11">
        <v>155</v>
      </c>
      <c r="AG8" s="11">
        <v>168</v>
      </c>
      <c r="AH8" s="11">
        <v>121</v>
      </c>
      <c r="AI8" s="11"/>
      <c r="AJ8" s="11">
        <v>117</v>
      </c>
      <c r="AK8" s="11">
        <v>183</v>
      </c>
      <c r="AL8" s="11">
        <v>25</v>
      </c>
      <c r="AM8" s="11">
        <v>9</v>
      </c>
      <c r="AN8" s="11">
        <v>93</v>
      </c>
      <c r="AO8" s="11"/>
      <c r="AP8" s="11">
        <v>67</v>
      </c>
      <c r="AQ8" s="11">
        <v>220</v>
      </c>
      <c r="AR8" s="11">
        <v>28</v>
      </c>
      <c r="AS8" s="11"/>
      <c r="AT8" s="11" t="s">
        <v>73</v>
      </c>
      <c r="AU8" s="11" t="s">
        <v>73</v>
      </c>
      <c r="AV8" s="11">
        <v>107</v>
      </c>
      <c r="AW8" s="11">
        <v>131</v>
      </c>
      <c r="AX8" s="11">
        <v>267</v>
      </c>
      <c r="AY8" s="11" t="s">
        <v>73</v>
      </c>
    </row>
    <row r="9" spans="2:51" x14ac:dyDescent="0.35">
      <c r="B9" s="18" t="s">
        <v>227</v>
      </c>
      <c r="C9" s="17">
        <v>0.110248062970281</v>
      </c>
      <c r="D9" s="17">
        <v>0.10213631781789601</v>
      </c>
      <c r="E9" s="17">
        <v>0.117352784534851</v>
      </c>
      <c r="F9" s="17"/>
      <c r="G9" s="17">
        <v>0.109186064467894</v>
      </c>
      <c r="H9" s="17">
        <v>0.14937512249405799</v>
      </c>
      <c r="I9" s="17">
        <v>0.110409449266583</v>
      </c>
      <c r="J9" s="17">
        <v>9.0482077876890707E-2</v>
      </c>
      <c r="K9" s="17">
        <v>3.8792962496549802E-2</v>
      </c>
      <c r="L9" s="17">
        <v>0.10759321549449</v>
      </c>
      <c r="M9" s="17"/>
      <c r="N9" s="17">
        <v>0.11462292777861401</v>
      </c>
      <c r="O9" s="17">
        <v>0.11525586654379</v>
      </c>
      <c r="P9" s="17">
        <v>8.7125817535175606E-2</v>
      </c>
      <c r="Q9" s="17">
        <v>0.11232542334630601</v>
      </c>
      <c r="R9" s="17"/>
      <c r="S9" s="17">
        <v>8.64675280380858E-2</v>
      </c>
      <c r="T9" s="17">
        <v>0.131288102423639</v>
      </c>
      <c r="U9" s="17">
        <v>0.132995870618484</v>
      </c>
      <c r="V9" s="17">
        <v>0.111450312607312</v>
      </c>
      <c r="W9" s="17">
        <v>0</v>
      </c>
      <c r="X9" s="17">
        <v>0.14443793782772901</v>
      </c>
      <c r="Y9" s="17">
        <v>7.3796495943760101E-2</v>
      </c>
      <c r="Z9" s="17">
        <v>0.212039372342955</v>
      </c>
      <c r="AA9" s="17">
        <v>0.114751415905806</v>
      </c>
      <c r="AB9" s="17">
        <v>9.9347338135990407E-2</v>
      </c>
      <c r="AC9" s="17">
        <v>0.14196666831886401</v>
      </c>
      <c r="AD9" s="17">
        <v>0.17247030704824801</v>
      </c>
      <c r="AE9" s="17"/>
      <c r="AF9" s="17">
        <v>0.102448364122431</v>
      </c>
      <c r="AG9" s="17">
        <v>0.15622662627884501</v>
      </c>
      <c r="AH9" s="17">
        <v>4.5812314923333097E-2</v>
      </c>
      <c r="AI9" s="17"/>
      <c r="AJ9" s="17">
        <v>0.104673620431067</v>
      </c>
      <c r="AK9" s="17">
        <v>0.14907354823355901</v>
      </c>
      <c r="AL9" s="17">
        <v>8.1879826041576897E-2</v>
      </c>
      <c r="AM9" s="17">
        <v>0.102632425261949</v>
      </c>
      <c r="AN9" s="17">
        <v>4.9633661130425E-2</v>
      </c>
      <c r="AO9" s="17"/>
      <c r="AP9" s="17">
        <v>6.4790805268852697E-2</v>
      </c>
      <c r="AQ9" s="17">
        <v>0.13677797200969299</v>
      </c>
      <c r="AR9" s="17">
        <v>8.1303454933985303E-2</v>
      </c>
      <c r="AS9" s="17"/>
      <c r="AT9" s="17" t="s">
        <v>74</v>
      </c>
      <c r="AU9" s="17" t="s">
        <v>74</v>
      </c>
      <c r="AV9" s="17">
        <v>0.103824675080324</v>
      </c>
      <c r="AW9" s="17">
        <v>0.11164739593541</v>
      </c>
      <c r="AX9" s="17">
        <v>0.11212463573753</v>
      </c>
      <c r="AY9" s="17" t="s">
        <v>74</v>
      </c>
    </row>
    <row r="10" spans="2:51" x14ac:dyDescent="0.35">
      <c r="B10" s="18" t="s">
        <v>228</v>
      </c>
      <c r="C10" s="17">
        <v>0.131081106353233</v>
      </c>
      <c r="D10" s="17">
        <v>0.118018616979328</v>
      </c>
      <c r="E10" s="17">
        <v>0.142521967499427</v>
      </c>
      <c r="F10" s="17"/>
      <c r="G10" s="17">
        <v>0.18411920914905699</v>
      </c>
      <c r="H10" s="17">
        <v>0.125299619131782</v>
      </c>
      <c r="I10" s="17">
        <v>0.14804798520224099</v>
      </c>
      <c r="J10" s="17">
        <v>0.132071970066299</v>
      </c>
      <c r="K10" s="17">
        <v>5.6589991242381801E-2</v>
      </c>
      <c r="L10" s="17">
        <v>6.2632133879091695E-2</v>
      </c>
      <c r="M10" s="17"/>
      <c r="N10" s="17">
        <v>0.179089873690919</v>
      </c>
      <c r="O10" s="17">
        <v>0.111095938612411</v>
      </c>
      <c r="P10" s="17">
        <v>0.14290073785924301</v>
      </c>
      <c r="Q10" s="17">
        <v>0.10723940843249199</v>
      </c>
      <c r="R10" s="17"/>
      <c r="S10" s="17">
        <v>0.15878885270034701</v>
      </c>
      <c r="T10" s="17">
        <v>0.12996263450758999</v>
      </c>
      <c r="U10" s="17">
        <v>0.110596437012786</v>
      </c>
      <c r="V10" s="17">
        <v>0.10697945390866299</v>
      </c>
      <c r="W10" s="17">
        <v>0.18704558557557899</v>
      </c>
      <c r="X10" s="17">
        <v>6.3386036134253004E-2</v>
      </c>
      <c r="Y10" s="17">
        <v>0.18758234725126899</v>
      </c>
      <c r="Z10" s="17">
        <v>5.5872493643808203E-2</v>
      </c>
      <c r="AA10" s="17">
        <v>0.118042929131076</v>
      </c>
      <c r="AB10" s="17">
        <v>9.3894215150862895E-2</v>
      </c>
      <c r="AC10" s="17">
        <v>0.22968497023750301</v>
      </c>
      <c r="AD10" s="17">
        <v>0.11779809924949899</v>
      </c>
      <c r="AE10" s="17"/>
      <c r="AF10" s="17">
        <v>0.158918463696572</v>
      </c>
      <c r="AG10" s="17">
        <v>0.108495897551734</v>
      </c>
      <c r="AH10" s="17">
        <v>0.106438042026556</v>
      </c>
      <c r="AI10" s="17"/>
      <c r="AJ10" s="17">
        <v>0.12710570536399601</v>
      </c>
      <c r="AK10" s="17">
        <v>0.16338148886645901</v>
      </c>
      <c r="AL10" s="17">
        <v>8.5319502274089104E-2</v>
      </c>
      <c r="AM10" s="17">
        <v>0.28384650688387902</v>
      </c>
      <c r="AN10" s="17">
        <v>0.12331296437450499</v>
      </c>
      <c r="AO10" s="17"/>
      <c r="AP10" s="17">
        <v>0.14237528507715699</v>
      </c>
      <c r="AQ10" s="17">
        <v>0.14473149812835201</v>
      </c>
      <c r="AR10" s="17">
        <v>0.15999331600132799</v>
      </c>
      <c r="AS10" s="17"/>
      <c r="AT10" s="17" t="s">
        <v>74</v>
      </c>
      <c r="AU10" s="17" t="s">
        <v>74</v>
      </c>
      <c r="AV10" s="17">
        <v>7.0315248220443605E-2</v>
      </c>
      <c r="AW10" s="17">
        <v>0.17903007864037501</v>
      </c>
      <c r="AX10" s="17">
        <v>0.131897876354414</v>
      </c>
      <c r="AY10" s="17" t="s">
        <v>74</v>
      </c>
    </row>
    <row r="11" spans="2:51" x14ac:dyDescent="0.35">
      <c r="B11" s="18" t="s">
        <v>229</v>
      </c>
      <c r="C11" s="17">
        <v>0.12585260000557399</v>
      </c>
      <c r="D11" s="17">
        <v>0.13199399573741399</v>
      </c>
      <c r="E11" s="17">
        <v>0.12047362102227401</v>
      </c>
      <c r="F11" s="17"/>
      <c r="G11" s="17">
        <v>8.5537298390441802E-2</v>
      </c>
      <c r="H11" s="17">
        <v>0.116098432369237</v>
      </c>
      <c r="I11" s="17">
        <v>0.169706980950208</v>
      </c>
      <c r="J11" s="17">
        <v>0.15809665130801701</v>
      </c>
      <c r="K11" s="17">
        <v>9.7874155165214999E-2</v>
      </c>
      <c r="L11" s="17">
        <v>0.112521592740806</v>
      </c>
      <c r="M11" s="17"/>
      <c r="N11" s="17">
        <v>0.10634246518433201</v>
      </c>
      <c r="O11" s="17">
        <v>0.14135468545264901</v>
      </c>
      <c r="P11" s="17">
        <v>9.1672354996951103E-2</v>
      </c>
      <c r="Q11" s="17">
        <v>0.14938606718241701</v>
      </c>
      <c r="R11" s="17"/>
      <c r="S11" s="17">
        <v>8.4380248506395597E-2</v>
      </c>
      <c r="T11" s="17">
        <v>0.113556123771152</v>
      </c>
      <c r="U11" s="17">
        <v>0.20620664373768299</v>
      </c>
      <c r="V11" s="17">
        <v>0.13934708976644</v>
      </c>
      <c r="W11" s="17">
        <v>0.102521884045516</v>
      </c>
      <c r="X11" s="17">
        <v>7.3802556110798306E-2</v>
      </c>
      <c r="Y11" s="17">
        <v>0.15920850064040501</v>
      </c>
      <c r="Z11" s="17">
        <v>9.7227934048674303E-2</v>
      </c>
      <c r="AA11" s="17">
        <v>0.15338363911323799</v>
      </c>
      <c r="AB11" s="17">
        <v>0.14390179119999399</v>
      </c>
      <c r="AC11" s="17">
        <v>0.186201702149175</v>
      </c>
      <c r="AD11" s="17">
        <v>0.11379685254693001</v>
      </c>
      <c r="AE11" s="17"/>
      <c r="AF11" s="17">
        <v>0.14795679624643199</v>
      </c>
      <c r="AG11" s="17">
        <v>0.117053010060629</v>
      </c>
      <c r="AH11" s="17">
        <v>0.13858160374405601</v>
      </c>
      <c r="AI11" s="17"/>
      <c r="AJ11" s="17">
        <v>0.11986992099209499</v>
      </c>
      <c r="AK11" s="17">
        <v>0.11686115885262199</v>
      </c>
      <c r="AL11" s="17">
        <v>0.11658308955006499</v>
      </c>
      <c r="AM11" s="17">
        <v>0.10415261367171801</v>
      </c>
      <c r="AN11" s="17">
        <v>0.14850506631500701</v>
      </c>
      <c r="AO11" s="17"/>
      <c r="AP11" s="17">
        <v>0.130536088505076</v>
      </c>
      <c r="AQ11" s="17">
        <v>0.10150113725275201</v>
      </c>
      <c r="AR11" s="17">
        <v>0.13559762807938</v>
      </c>
      <c r="AS11" s="17"/>
      <c r="AT11" s="17" t="s">
        <v>74</v>
      </c>
      <c r="AU11" s="17" t="s">
        <v>74</v>
      </c>
      <c r="AV11" s="17">
        <v>0.15022870764955301</v>
      </c>
      <c r="AW11" s="17">
        <v>0.12024851427144399</v>
      </c>
      <c r="AX11" s="17">
        <v>0.11887452272554</v>
      </c>
      <c r="AY11" s="17" t="s">
        <v>74</v>
      </c>
    </row>
    <row r="12" spans="2:51" x14ac:dyDescent="0.35">
      <c r="B12" s="18" t="s">
        <v>230</v>
      </c>
      <c r="C12" s="17">
        <v>0.26460353080669402</v>
      </c>
      <c r="D12" s="17">
        <v>0.26114682398764</v>
      </c>
      <c r="E12" s="17">
        <v>0.26763110859894101</v>
      </c>
      <c r="F12" s="17"/>
      <c r="G12" s="17">
        <v>0.225259519657908</v>
      </c>
      <c r="H12" s="17">
        <v>0.26883341956735302</v>
      </c>
      <c r="I12" s="17">
        <v>0.26380670648087701</v>
      </c>
      <c r="J12" s="17">
        <v>0.27024081027371299</v>
      </c>
      <c r="K12" s="17">
        <v>0.29229822466177202</v>
      </c>
      <c r="L12" s="17">
        <v>0.305016341624604</v>
      </c>
      <c r="M12" s="17"/>
      <c r="N12" s="17">
        <v>0.26084964286518397</v>
      </c>
      <c r="O12" s="17">
        <v>0.28847655855853899</v>
      </c>
      <c r="P12" s="17">
        <v>0.29745844156833201</v>
      </c>
      <c r="Q12" s="17">
        <v>0.23065492850716501</v>
      </c>
      <c r="R12" s="17"/>
      <c r="S12" s="17">
        <v>0.27404213355601498</v>
      </c>
      <c r="T12" s="17">
        <v>0.319210603598578</v>
      </c>
      <c r="U12" s="17">
        <v>0.338622727841139</v>
      </c>
      <c r="V12" s="17">
        <v>0.31533844362883401</v>
      </c>
      <c r="W12" s="17">
        <v>0.43467304567561998</v>
      </c>
      <c r="X12" s="17">
        <v>0.169211529213942</v>
      </c>
      <c r="Y12" s="17">
        <v>0.20731310611773099</v>
      </c>
      <c r="Z12" s="17">
        <v>0.26606137147294301</v>
      </c>
      <c r="AA12" s="17">
        <v>0.22931778361279401</v>
      </c>
      <c r="AB12" s="17">
        <v>0.16590169167318</v>
      </c>
      <c r="AC12" s="17">
        <v>0.18319769898455801</v>
      </c>
      <c r="AD12" s="17">
        <v>0.11655921931405799</v>
      </c>
      <c r="AE12" s="17"/>
      <c r="AF12" s="17">
        <v>0.26856374256599402</v>
      </c>
      <c r="AG12" s="17">
        <v>0.24183691354166301</v>
      </c>
      <c r="AH12" s="17">
        <v>0.27806455929525398</v>
      </c>
      <c r="AI12" s="17"/>
      <c r="AJ12" s="17">
        <v>0.35747340782175802</v>
      </c>
      <c r="AK12" s="17">
        <v>0.20438708446063</v>
      </c>
      <c r="AL12" s="17">
        <v>0.364442144509739</v>
      </c>
      <c r="AM12" s="17">
        <v>0.14582517283209301</v>
      </c>
      <c r="AN12" s="17">
        <v>0.255801258043373</v>
      </c>
      <c r="AO12" s="17"/>
      <c r="AP12" s="17">
        <v>0.303730385535042</v>
      </c>
      <c r="AQ12" s="17">
        <v>0.24603707706861599</v>
      </c>
      <c r="AR12" s="17">
        <v>0.38862319368133103</v>
      </c>
      <c r="AS12" s="17"/>
      <c r="AT12" s="17" t="s">
        <v>74</v>
      </c>
      <c r="AU12" s="17" t="s">
        <v>74</v>
      </c>
      <c r="AV12" s="17">
        <v>0.223077136030436</v>
      </c>
      <c r="AW12" s="17">
        <v>0.203520756612773</v>
      </c>
      <c r="AX12" s="17">
        <v>0.310951853062857</v>
      </c>
      <c r="AY12" s="17" t="s">
        <v>74</v>
      </c>
    </row>
    <row r="13" spans="2:51" x14ac:dyDescent="0.35">
      <c r="B13" s="18" t="s">
        <v>231</v>
      </c>
      <c r="C13" s="17">
        <v>0.28565086159230402</v>
      </c>
      <c r="D13" s="17">
        <v>0.31749820122206501</v>
      </c>
      <c r="E13" s="17">
        <v>0.25775717455071701</v>
      </c>
      <c r="F13" s="17"/>
      <c r="G13" s="17">
        <v>0.355601400186426</v>
      </c>
      <c r="H13" s="17">
        <v>0.276839330852378</v>
      </c>
      <c r="I13" s="17">
        <v>0.237028788341414</v>
      </c>
      <c r="J13" s="17">
        <v>0.20888031918740499</v>
      </c>
      <c r="K13" s="17">
        <v>0.372912534315192</v>
      </c>
      <c r="L13" s="17">
        <v>0.306920164654506</v>
      </c>
      <c r="M13" s="17"/>
      <c r="N13" s="17">
        <v>0.26877584264486198</v>
      </c>
      <c r="O13" s="17">
        <v>0.26747383616410703</v>
      </c>
      <c r="P13" s="17">
        <v>0.30894199958645302</v>
      </c>
      <c r="Q13" s="17">
        <v>0.29785700894543898</v>
      </c>
      <c r="R13" s="17"/>
      <c r="S13" s="17">
        <v>0.291322016256224</v>
      </c>
      <c r="T13" s="17">
        <v>0.20747667606407799</v>
      </c>
      <c r="U13" s="17">
        <v>0.17789474403778999</v>
      </c>
      <c r="V13" s="17">
        <v>0.16487388699459801</v>
      </c>
      <c r="W13" s="17">
        <v>0.242238582101373</v>
      </c>
      <c r="X13" s="17">
        <v>0.46727102913241497</v>
      </c>
      <c r="Y13" s="17">
        <v>0.30343147074468402</v>
      </c>
      <c r="Z13" s="17">
        <v>0.25478042725818001</v>
      </c>
      <c r="AA13" s="17">
        <v>0.30734602543335598</v>
      </c>
      <c r="AB13" s="17">
        <v>0.41331761014083002</v>
      </c>
      <c r="AC13" s="17">
        <v>0.21389443436149799</v>
      </c>
      <c r="AD13" s="17">
        <v>0.47937552184126597</v>
      </c>
      <c r="AE13" s="17"/>
      <c r="AF13" s="17">
        <v>0.21626675916903901</v>
      </c>
      <c r="AG13" s="17">
        <v>0.30638783950668402</v>
      </c>
      <c r="AH13" s="17">
        <v>0.32880811573781599</v>
      </c>
      <c r="AI13" s="17"/>
      <c r="AJ13" s="17">
        <v>0.20073926676666701</v>
      </c>
      <c r="AK13" s="17">
        <v>0.30837894455020798</v>
      </c>
      <c r="AL13" s="17">
        <v>0.18901517447610899</v>
      </c>
      <c r="AM13" s="17">
        <v>0.25871807122393298</v>
      </c>
      <c r="AN13" s="17">
        <v>0.34371988494408301</v>
      </c>
      <c r="AO13" s="17"/>
      <c r="AP13" s="17">
        <v>0.265252208214041</v>
      </c>
      <c r="AQ13" s="17">
        <v>0.31432591749244898</v>
      </c>
      <c r="AR13" s="17">
        <v>0.20136307321691299</v>
      </c>
      <c r="AS13" s="17"/>
      <c r="AT13" s="17" t="s">
        <v>74</v>
      </c>
      <c r="AU13" s="17" t="s">
        <v>74</v>
      </c>
      <c r="AV13" s="17">
        <v>0.33948742416459998</v>
      </c>
      <c r="AW13" s="17">
        <v>0.25933224066389399</v>
      </c>
      <c r="AX13" s="17">
        <v>0.277041396858144</v>
      </c>
      <c r="AY13" s="17" t="s">
        <v>74</v>
      </c>
    </row>
    <row r="14" spans="2:51" x14ac:dyDescent="0.35">
      <c r="B14" s="18" t="s">
        <v>72</v>
      </c>
      <c r="C14" s="17">
        <v>8.2563838271913895E-2</v>
      </c>
      <c r="D14" s="17">
        <v>6.9206044255657698E-2</v>
      </c>
      <c r="E14" s="17">
        <v>9.4263343793789603E-2</v>
      </c>
      <c r="F14" s="17"/>
      <c r="G14" s="17">
        <v>4.0296508148272597E-2</v>
      </c>
      <c r="H14" s="17">
        <v>6.3554075585191605E-2</v>
      </c>
      <c r="I14" s="17">
        <v>7.1000089758677901E-2</v>
      </c>
      <c r="J14" s="17">
        <v>0.14022817128767601</v>
      </c>
      <c r="K14" s="17">
        <v>0.14153213211888999</v>
      </c>
      <c r="L14" s="17">
        <v>0.105316551606502</v>
      </c>
      <c r="M14" s="17"/>
      <c r="N14" s="17">
        <v>7.0319247836088394E-2</v>
      </c>
      <c r="O14" s="17">
        <v>7.6343114668503007E-2</v>
      </c>
      <c r="P14" s="17">
        <v>7.1900648453845903E-2</v>
      </c>
      <c r="Q14" s="17">
        <v>0.10253716358617899</v>
      </c>
      <c r="R14" s="17"/>
      <c r="S14" s="17">
        <v>0.104999220942933</v>
      </c>
      <c r="T14" s="17">
        <v>9.8505859634963305E-2</v>
      </c>
      <c r="U14" s="17">
        <v>3.3683576752118298E-2</v>
      </c>
      <c r="V14" s="17">
        <v>0.162010813094152</v>
      </c>
      <c r="W14" s="17">
        <v>3.3520902601912199E-2</v>
      </c>
      <c r="X14" s="17">
        <v>8.1890911580861994E-2</v>
      </c>
      <c r="Y14" s="17">
        <v>6.8668079302150895E-2</v>
      </c>
      <c r="Z14" s="17">
        <v>0.11401840123343999</v>
      </c>
      <c r="AA14" s="17">
        <v>7.7158206803729798E-2</v>
      </c>
      <c r="AB14" s="17">
        <v>8.3637353699143296E-2</v>
      </c>
      <c r="AC14" s="17">
        <v>4.5054525948402001E-2</v>
      </c>
      <c r="AD14" s="17">
        <v>0</v>
      </c>
      <c r="AE14" s="17"/>
      <c r="AF14" s="17">
        <v>0.10584587419953199</v>
      </c>
      <c r="AG14" s="17">
        <v>6.9999713060444002E-2</v>
      </c>
      <c r="AH14" s="17">
        <v>0.102295364272985</v>
      </c>
      <c r="AI14" s="17"/>
      <c r="AJ14" s="17">
        <v>9.0138078624416806E-2</v>
      </c>
      <c r="AK14" s="17">
        <v>5.7917775036522699E-2</v>
      </c>
      <c r="AL14" s="17">
        <v>0.16276026314842101</v>
      </c>
      <c r="AM14" s="17">
        <v>0.104825210126427</v>
      </c>
      <c r="AN14" s="17">
        <v>7.9027165192606094E-2</v>
      </c>
      <c r="AO14" s="17"/>
      <c r="AP14" s="17">
        <v>9.3315227399832806E-2</v>
      </c>
      <c r="AQ14" s="17">
        <v>5.6626398048139098E-2</v>
      </c>
      <c r="AR14" s="17">
        <v>3.3119334087062198E-2</v>
      </c>
      <c r="AS14" s="17"/>
      <c r="AT14" s="17" t="s">
        <v>74</v>
      </c>
      <c r="AU14" s="17" t="s">
        <v>74</v>
      </c>
      <c r="AV14" s="17">
        <v>0.113066808854643</v>
      </c>
      <c r="AW14" s="17">
        <v>0.12622101387610399</v>
      </c>
      <c r="AX14" s="17">
        <v>4.9109715261514898E-2</v>
      </c>
      <c r="AY14" s="17" t="s">
        <v>74</v>
      </c>
    </row>
    <row r="15" spans="2:51" x14ac:dyDescent="0.35">
      <c r="B15" s="31" t="s">
        <v>232</v>
      </c>
      <c r="C15" s="20">
        <v>0.241329169323514</v>
      </c>
      <c r="D15" s="20">
        <v>0.22015493479722301</v>
      </c>
      <c r="E15" s="20">
        <v>0.25987475203427801</v>
      </c>
      <c r="F15" s="20"/>
      <c r="G15" s="20">
        <v>0.29330527361695202</v>
      </c>
      <c r="H15" s="20">
        <v>0.27467474162583999</v>
      </c>
      <c r="I15" s="20">
        <v>0.25845743446882402</v>
      </c>
      <c r="J15" s="20">
        <v>0.222554047943189</v>
      </c>
      <c r="K15" s="20">
        <v>9.53829537389317E-2</v>
      </c>
      <c r="L15" s="20">
        <v>0.170225349373582</v>
      </c>
      <c r="M15" s="20"/>
      <c r="N15" s="20">
        <v>0.29371280146953399</v>
      </c>
      <c r="O15" s="20">
        <v>0.22635180515620201</v>
      </c>
      <c r="P15" s="20">
        <v>0.23002655539441799</v>
      </c>
      <c r="Q15" s="20">
        <v>0.21956483177879901</v>
      </c>
      <c r="R15" s="20"/>
      <c r="S15" s="20">
        <v>0.24525638073843301</v>
      </c>
      <c r="T15" s="20">
        <v>0.26125073693122802</v>
      </c>
      <c r="U15" s="20">
        <v>0.24359230763126999</v>
      </c>
      <c r="V15" s="20">
        <v>0.21842976651597501</v>
      </c>
      <c r="W15" s="20">
        <v>0.18704558557557899</v>
      </c>
      <c r="X15" s="20">
        <v>0.20782397396198199</v>
      </c>
      <c r="Y15" s="20">
        <v>0.26137884319502902</v>
      </c>
      <c r="Z15" s="20">
        <v>0.26791186598676398</v>
      </c>
      <c r="AA15" s="20">
        <v>0.23279434503688101</v>
      </c>
      <c r="AB15" s="20">
        <v>0.193241553286853</v>
      </c>
      <c r="AC15" s="20">
        <v>0.37165163855636801</v>
      </c>
      <c r="AD15" s="20">
        <v>0.29026840629774697</v>
      </c>
      <c r="AE15" s="20"/>
      <c r="AF15" s="20">
        <v>0.261366827819003</v>
      </c>
      <c r="AG15" s="20">
        <v>0.26472252383057898</v>
      </c>
      <c r="AH15" s="20">
        <v>0.152250356949889</v>
      </c>
      <c r="AI15" s="20"/>
      <c r="AJ15" s="20">
        <v>0.231779325795063</v>
      </c>
      <c r="AK15" s="20">
        <v>0.31245503710001798</v>
      </c>
      <c r="AL15" s="20">
        <v>0.167199328315666</v>
      </c>
      <c r="AM15" s="20">
        <v>0.38647893214582801</v>
      </c>
      <c r="AN15" s="20">
        <v>0.17294662550493101</v>
      </c>
      <c r="AO15" s="20"/>
      <c r="AP15" s="20">
        <v>0.207166090346009</v>
      </c>
      <c r="AQ15" s="20">
        <v>0.281509470138045</v>
      </c>
      <c r="AR15" s="20">
        <v>0.24129677093531299</v>
      </c>
      <c r="AS15" s="20"/>
      <c r="AT15" s="20" t="s">
        <v>74</v>
      </c>
      <c r="AU15" s="20" t="s">
        <v>74</v>
      </c>
      <c r="AV15" s="20">
        <v>0.174139923300768</v>
      </c>
      <c r="AW15" s="20">
        <v>0.29067747457578502</v>
      </c>
      <c r="AX15" s="20">
        <v>0.244022512091944</v>
      </c>
      <c r="AY15" s="20" t="s">
        <v>74</v>
      </c>
    </row>
    <row r="16" spans="2:51" x14ac:dyDescent="0.35">
      <c r="B16" s="18" t="s">
        <v>233</v>
      </c>
      <c r="C16" s="20">
        <v>0.55025439239899898</v>
      </c>
      <c r="D16" s="20">
        <v>0.57864502520970496</v>
      </c>
      <c r="E16" s="20">
        <v>0.52538828314965802</v>
      </c>
      <c r="F16" s="20"/>
      <c r="G16" s="20">
        <v>0.58086091984433397</v>
      </c>
      <c r="H16" s="20">
        <v>0.54567275041973096</v>
      </c>
      <c r="I16" s="20">
        <v>0.50083549482228995</v>
      </c>
      <c r="J16" s="20">
        <v>0.47912112946111801</v>
      </c>
      <c r="K16" s="20">
        <v>0.66521075897696302</v>
      </c>
      <c r="L16" s="20">
        <v>0.61193650627911</v>
      </c>
      <c r="M16" s="20"/>
      <c r="N16" s="20">
        <v>0.52962548551004596</v>
      </c>
      <c r="O16" s="20">
        <v>0.55595039472264596</v>
      </c>
      <c r="P16" s="20">
        <v>0.60640044115478497</v>
      </c>
      <c r="Q16" s="20">
        <v>0.52851193745260505</v>
      </c>
      <c r="R16" s="20"/>
      <c r="S16" s="20">
        <v>0.56536414981223904</v>
      </c>
      <c r="T16" s="20">
        <v>0.52668727966265605</v>
      </c>
      <c r="U16" s="20">
        <v>0.51651747187892905</v>
      </c>
      <c r="V16" s="20">
        <v>0.48021233062343299</v>
      </c>
      <c r="W16" s="20">
        <v>0.67691162777699299</v>
      </c>
      <c r="X16" s="20">
        <v>0.63648255834635803</v>
      </c>
      <c r="Y16" s="20">
        <v>0.51074457686241503</v>
      </c>
      <c r="Z16" s="20">
        <v>0.52084179873112202</v>
      </c>
      <c r="AA16" s="20">
        <v>0.53666380904614996</v>
      </c>
      <c r="AB16" s="20">
        <v>0.57921930181400905</v>
      </c>
      <c r="AC16" s="20">
        <v>0.39709213334605598</v>
      </c>
      <c r="AD16" s="20">
        <v>0.59593474115532397</v>
      </c>
      <c r="AE16" s="20"/>
      <c r="AF16" s="20">
        <v>0.484830501735033</v>
      </c>
      <c r="AG16" s="20">
        <v>0.54822475304834795</v>
      </c>
      <c r="AH16" s="20">
        <v>0.60687267503306996</v>
      </c>
      <c r="AI16" s="20"/>
      <c r="AJ16" s="20">
        <v>0.55821267458842405</v>
      </c>
      <c r="AK16" s="20">
        <v>0.51276602901083801</v>
      </c>
      <c r="AL16" s="20">
        <v>0.55345731898584805</v>
      </c>
      <c r="AM16" s="20">
        <v>0.40454324405602698</v>
      </c>
      <c r="AN16" s="20">
        <v>0.59952114298745596</v>
      </c>
      <c r="AO16" s="20"/>
      <c r="AP16" s="20">
        <v>0.568982593749082</v>
      </c>
      <c r="AQ16" s="20">
        <v>0.56036299456106398</v>
      </c>
      <c r="AR16" s="20">
        <v>0.58998626689824496</v>
      </c>
      <c r="AS16" s="20"/>
      <c r="AT16" s="20" t="s">
        <v>74</v>
      </c>
      <c r="AU16" s="20" t="s">
        <v>74</v>
      </c>
      <c r="AV16" s="20">
        <v>0.56256456019503598</v>
      </c>
      <c r="AW16" s="20">
        <v>0.46285299727666701</v>
      </c>
      <c r="AX16" s="20">
        <v>0.58799324992100099</v>
      </c>
      <c r="AY16" s="20" t="s">
        <v>74</v>
      </c>
    </row>
    <row r="17" spans="2:51" x14ac:dyDescent="0.35">
      <c r="B17" s="18" t="s">
        <v>86</v>
      </c>
      <c r="C17" s="21">
        <v>-0.30892522307548498</v>
      </c>
      <c r="D17" s="21">
        <v>-0.35849009041248198</v>
      </c>
      <c r="E17" s="21">
        <v>-0.26551353111538001</v>
      </c>
      <c r="F17" s="21"/>
      <c r="G17" s="21">
        <v>-0.287555646227382</v>
      </c>
      <c r="H17" s="21">
        <v>-0.27099800879389202</v>
      </c>
      <c r="I17" s="21">
        <v>-0.24237806035346601</v>
      </c>
      <c r="J17" s="21">
        <v>-0.25656708151792801</v>
      </c>
      <c r="K17" s="21">
        <v>-0.569827805238032</v>
      </c>
      <c r="L17" s="21">
        <v>-0.44171115690552798</v>
      </c>
      <c r="M17" s="21"/>
      <c r="N17" s="21">
        <v>-0.23591268404051199</v>
      </c>
      <c r="O17" s="21">
        <v>-0.329598589566445</v>
      </c>
      <c r="P17" s="21">
        <v>-0.37637388576036701</v>
      </c>
      <c r="Q17" s="21">
        <v>-0.30894710567380601</v>
      </c>
      <c r="R17" s="21"/>
      <c r="S17" s="21">
        <v>-0.320107769073806</v>
      </c>
      <c r="T17" s="21">
        <v>-0.26543654273142803</v>
      </c>
      <c r="U17" s="21">
        <v>-0.27292516424766</v>
      </c>
      <c r="V17" s="21">
        <v>-0.26178256410745798</v>
      </c>
      <c r="W17" s="21">
        <v>-0.489866042201414</v>
      </c>
      <c r="X17" s="21">
        <v>-0.42865858438437598</v>
      </c>
      <c r="Y17" s="21">
        <v>-0.24936573366738601</v>
      </c>
      <c r="Z17" s="21">
        <v>-0.25292993274435899</v>
      </c>
      <c r="AA17" s="21">
        <v>-0.30386946400926901</v>
      </c>
      <c r="AB17" s="21">
        <v>-0.38597774852715599</v>
      </c>
      <c r="AC17" s="21">
        <v>-2.5440494789688E-2</v>
      </c>
      <c r="AD17" s="21">
        <v>-0.30566633485757699</v>
      </c>
      <c r="AE17" s="21"/>
      <c r="AF17" s="21">
        <v>-0.223463673916031</v>
      </c>
      <c r="AG17" s="21">
        <v>-0.28350222921776902</v>
      </c>
      <c r="AH17" s="21">
        <v>-0.45462231808318099</v>
      </c>
      <c r="AI17" s="21"/>
      <c r="AJ17" s="21">
        <v>-0.326433348793361</v>
      </c>
      <c r="AK17" s="21">
        <v>-0.20031099191082</v>
      </c>
      <c r="AL17" s="21">
        <v>-0.38625799067018202</v>
      </c>
      <c r="AM17" s="21">
        <v>-1.8064311910198399E-2</v>
      </c>
      <c r="AN17" s="21">
        <v>-0.42657451748252601</v>
      </c>
      <c r="AO17" s="21"/>
      <c r="AP17" s="21">
        <v>-0.36181650340307298</v>
      </c>
      <c r="AQ17" s="21">
        <v>-0.27885352442302003</v>
      </c>
      <c r="AR17" s="21">
        <v>-0.34868949596293197</v>
      </c>
      <c r="AS17" s="21"/>
      <c r="AT17" s="21" t="s">
        <v>74</v>
      </c>
      <c r="AU17" s="21" t="s">
        <v>74</v>
      </c>
      <c r="AV17" s="21">
        <v>-0.38842463689426798</v>
      </c>
      <c r="AW17" s="21">
        <v>-0.17217552270088199</v>
      </c>
      <c r="AX17" s="21">
        <v>-0.34397073782905702</v>
      </c>
      <c r="AY17" s="21" t="s">
        <v>74</v>
      </c>
    </row>
    <row r="18" spans="2:51" x14ac:dyDescent="0.35">
      <c r="B18" s="27" t="s">
        <v>832</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1-000000000000}">
  <dimension ref="B2:AY22"/>
  <sheetViews>
    <sheetView showGridLines="0" topLeftCell="A8"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670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483</v>
      </c>
      <c r="D7" s="10">
        <v>200</v>
      </c>
      <c r="E7" s="10">
        <v>280</v>
      </c>
      <c r="F7" s="10"/>
      <c r="G7" s="10">
        <v>98</v>
      </c>
      <c r="H7" s="10">
        <v>101</v>
      </c>
      <c r="I7" s="10">
        <v>91</v>
      </c>
      <c r="J7" s="10">
        <v>107</v>
      </c>
      <c r="K7" s="10">
        <v>44</v>
      </c>
      <c r="L7" s="10">
        <v>42</v>
      </c>
      <c r="M7" s="10"/>
      <c r="N7" s="10">
        <v>80</v>
      </c>
      <c r="O7" s="10">
        <v>131</v>
      </c>
      <c r="P7" s="10">
        <v>122</v>
      </c>
      <c r="Q7" s="10">
        <v>148</v>
      </c>
      <c r="R7" s="10"/>
      <c r="S7" s="10">
        <v>85</v>
      </c>
      <c r="T7" s="10">
        <v>68</v>
      </c>
      <c r="U7" s="10">
        <v>32</v>
      </c>
      <c r="V7" s="10">
        <v>50</v>
      </c>
      <c r="W7" s="10">
        <v>24</v>
      </c>
      <c r="X7" s="10">
        <v>43</v>
      </c>
      <c r="Y7" s="10">
        <v>45</v>
      </c>
      <c r="Z7" s="10">
        <v>18</v>
      </c>
      <c r="AA7" s="10">
        <v>56</v>
      </c>
      <c r="AB7" s="10">
        <v>31</v>
      </c>
      <c r="AC7" s="10">
        <v>23</v>
      </c>
      <c r="AD7" s="10">
        <v>8</v>
      </c>
      <c r="AE7" s="10"/>
      <c r="AF7" s="10">
        <v>122</v>
      </c>
      <c r="AG7" s="10">
        <v>159</v>
      </c>
      <c r="AH7" s="10">
        <v>126</v>
      </c>
      <c r="AI7" s="10"/>
      <c r="AJ7" s="10">
        <v>114</v>
      </c>
      <c r="AK7" s="10">
        <v>148</v>
      </c>
      <c r="AL7" s="10">
        <v>29</v>
      </c>
      <c r="AM7" s="10">
        <v>5</v>
      </c>
      <c r="AN7" s="10">
        <v>103</v>
      </c>
      <c r="AO7" s="10"/>
      <c r="AP7" s="10">
        <v>68</v>
      </c>
      <c r="AQ7" s="10">
        <v>185</v>
      </c>
      <c r="AR7" s="10">
        <v>39</v>
      </c>
      <c r="AS7" s="10"/>
      <c r="AT7" s="10" t="s">
        <v>73</v>
      </c>
      <c r="AU7" s="10" t="s">
        <v>73</v>
      </c>
      <c r="AV7" s="10">
        <v>99</v>
      </c>
      <c r="AW7" s="10">
        <v>121</v>
      </c>
      <c r="AX7" s="10">
        <v>263</v>
      </c>
      <c r="AY7" s="10" t="s">
        <v>73</v>
      </c>
    </row>
    <row r="8" spans="2:51" ht="30" customHeight="1" x14ac:dyDescent="0.35">
      <c r="B8" s="11" t="s">
        <v>19</v>
      </c>
      <c r="C8" s="11">
        <v>481</v>
      </c>
      <c r="D8" s="11">
        <v>209</v>
      </c>
      <c r="E8" s="11">
        <v>268</v>
      </c>
      <c r="F8" s="11"/>
      <c r="G8" s="11">
        <v>99</v>
      </c>
      <c r="H8" s="11">
        <v>110</v>
      </c>
      <c r="I8" s="11">
        <v>91</v>
      </c>
      <c r="J8" s="11">
        <v>100</v>
      </c>
      <c r="K8" s="11">
        <v>41</v>
      </c>
      <c r="L8" s="11">
        <v>40</v>
      </c>
      <c r="M8" s="11"/>
      <c r="N8" s="11">
        <v>87</v>
      </c>
      <c r="O8" s="11">
        <v>126</v>
      </c>
      <c r="P8" s="11">
        <v>120</v>
      </c>
      <c r="Q8" s="11">
        <v>146</v>
      </c>
      <c r="R8" s="11"/>
      <c r="S8" s="11">
        <v>85</v>
      </c>
      <c r="T8" s="11">
        <v>66</v>
      </c>
      <c r="U8" s="11">
        <v>32</v>
      </c>
      <c r="V8" s="11">
        <v>46</v>
      </c>
      <c r="W8" s="11">
        <v>22</v>
      </c>
      <c r="X8" s="11">
        <v>45</v>
      </c>
      <c r="Y8" s="11">
        <v>44</v>
      </c>
      <c r="Z8" s="11">
        <v>17</v>
      </c>
      <c r="AA8" s="11">
        <v>54</v>
      </c>
      <c r="AB8" s="11">
        <v>35</v>
      </c>
      <c r="AC8" s="11">
        <v>24</v>
      </c>
      <c r="AD8" s="11">
        <v>10</v>
      </c>
      <c r="AE8" s="11"/>
      <c r="AF8" s="11">
        <v>116</v>
      </c>
      <c r="AG8" s="11">
        <v>160</v>
      </c>
      <c r="AH8" s="11">
        <v>127</v>
      </c>
      <c r="AI8" s="11"/>
      <c r="AJ8" s="11">
        <v>111</v>
      </c>
      <c r="AK8" s="11">
        <v>145</v>
      </c>
      <c r="AL8" s="11">
        <v>29</v>
      </c>
      <c r="AM8" s="11">
        <v>5</v>
      </c>
      <c r="AN8" s="11">
        <v>104</v>
      </c>
      <c r="AO8" s="11"/>
      <c r="AP8" s="11">
        <v>67</v>
      </c>
      <c r="AQ8" s="11">
        <v>183</v>
      </c>
      <c r="AR8" s="11">
        <v>40</v>
      </c>
      <c r="AS8" s="11"/>
      <c r="AT8" s="11" t="s">
        <v>73</v>
      </c>
      <c r="AU8" s="11" t="s">
        <v>73</v>
      </c>
      <c r="AV8" s="11">
        <v>98</v>
      </c>
      <c r="AW8" s="11">
        <v>117</v>
      </c>
      <c r="AX8" s="11">
        <v>266</v>
      </c>
      <c r="AY8" s="11" t="s">
        <v>73</v>
      </c>
    </row>
    <row r="9" spans="2:51" x14ac:dyDescent="0.35">
      <c r="B9" s="18" t="s">
        <v>227</v>
      </c>
      <c r="C9" s="17">
        <v>0.14155729681684301</v>
      </c>
      <c r="D9" s="17">
        <v>0.13338075803698601</v>
      </c>
      <c r="E9" s="17">
        <v>0.144986789190344</v>
      </c>
      <c r="F9" s="17"/>
      <c r="G9" s="17">
        <v>0.155775874475056</v>
      </c>
      <c r="H9" s="17">
        <v>0.167439262246844</v>
      </c>
      <c r="I9" s="17">
        <v>0.178097565893856</v>
      </c>
      <c r="J9" s="17">
        <v>8.6508904271113504E-2</v>
      </c>
      <c r="K9" s="17">
        <v>0.113737008909031</v>
      </c>
      <c r="L9" s="17">
        <v>0.11828300729732499</v>
      </c>
      <c r="M9" s="17"/>
      <c r="N9" s="17">
        <v>0.17364213114372601</v>
      </c>
      <c r="O9" s="17">
        <v>0.14171394464954701</v>
      </c>
      <c r="P9" s="17">
        <v>0.111928985974172</v>
      </c>
      <c r="Q9" s="17">
        <v>0.14877858205352101</v>
      </c>
      <c r="R9" s="17"/>
      <c r="S9" s="17">
        <v>0.18986412588337701</v>
      </c>
      <c r="T9" s="17">
        <v>0.14774839444836699</v>
      </c>
      <c r="U9" s="17">
        <v>0.18099769613558001</v>
      </c>
      <c r="V9" s="17">
        <v>9.7570627749198002E-2</v>
      </c>
      <c r="W9" s="17">
        <v>8.0615720073865305E-2</v>
      </c>
      <c r="X9" s="17">
        <v>0.13399690548005</v>
      </c>
      <c r="Y9" s="17">
        <v>0.15005836465396699</v>
      </c>
      <c r="Z9" s="17">
        <v>0.13241324053078901</v>
      </c>
      <c r="AA9" s="17">
        <v>9.6504224628679594E-2</v>
      </c>
      <c r="AB9" s="17">
        <v>0.14985977160820699</v>
      </c>
      <c r="AC9" s="17">
        <v>9.2334528548179806E-2</v>
      </c>
      <c r="AD9" s="17">
        <v>0.248920146243027</v>
      </c>
      <c r="AE9" s="17"/>
      <c r="AF9" s="17">
        <v>0.124150017257569</v>
      </c>
      <c r="AG9" s="17">
        <v>0.11524938456549801</v>
      </c>
      <c r="AH9" s="17">
        <v>0.181953046601769</v>
      </c>
      <c r="AI9" s="17"/>
      <c r="AJ9" s="17">
        <v>8.7687421914749403E-2</v>
      </c>
      <c r="AK9" s="17">
        <v>0.164561410533446</v>
      </c>
      <c r="AL9" s="17">
        <v>0.103704222223945</v>
      </c>
      <c r="AM9" s="17">
        <v>0.219765408594564</v>
      </c>
      <c r="AN9" s="17">
        <v>0.17337835112126401</v>
      </c>
      <c r="AO9" s="17"/>
      <c r="AP9" s="17">
        <v>0.12747180330284699</v>
      </c>
      <c r="AQ9" s="17">
        <v>0.19728856634467201</v>
      </c>
      <c r="AR9" s="17">
        <v>0.195971073384478</v>
      </c>
      <c r="AS9" s="17"/>
      <c r="AT9" s="17" t="s">
        <v>74</v>
      </c>
      <c r="AU9" s="17" t="s">
        <v>74</v>
      </c>
      <c r="AV9" s="17">
        <v>0.116645693080987</v>
      </c>
      <c r="AW9" s="17">
        <v>0.15877912174903</v>
      </c>
      <c r="AX9" s="17">
        <v>0.14313653797058901</v>
      </c>
      <c r="AY9" s="17" t="s">
        <v>74</v>
      </c>
    </row>
    <row r="10" spans="2:51" x14ac:dyDescent="0.35">
      <c r="B10" s="18" t="s">
        <v>228</v>
      </c>
      <c r="C10" s="17">
        <v>0.25635736535028403</v>
      </c>
      <c r="D10" s="17">
        <v>0.28931961121830801</v>
      </c>
      <c r="E10" s="17">
        <v>0.233617827685032</v>
      </c>
      <c r="F10" s="17"/>
      <c r="G10" s="17">
        <v>0.329605265618717</v>
      </c>
      <c r="H10" s="17">
        <v>0.26542073580268699</v>
      </c>
      <c r="I10" s="17">
        <v>0.29678747931074601</v>
      </c>
      <c r="J10" s="17">
        <v>0.20453711632354399</v>
      </c>
      <c r="K10" s="17">
        <v>0.202391538532914</v>
      </c>
      <c r="L10" s="17">
        <v>0.14142047738601701</v>
      </c>
      <c r="M10" s="17"/>
      <c r="N10" s="17">
        <v>0.31053351257168799</v>
      </c>
      <c r="O10" s="17">
        <v>0.25019752552108798</v>
      </c>
      <c r="P10" s="17">
        <v>0.27185366458716698</v>
      </c>
      <c r="Q10" s="17">
        <v>0.220196199655392</v>
      </c>
      <c r="R10" s="17"/>
      <c r="S10" s="17">
        <v>0.18962739979262</v>
      </c>
      <c r="T10" s="17">
        <v>0.170516714399918</v>
      </c>
      <c r="U10" s="17">
        <v>0.38401408889199201</v>
      </c>
      <c r="V10" s="17">
        <v>0.20831592729501999</v>
      </c>
      <c r="W10" s="17">
        <v>0.26017047296197399</v>
      </c>
      <c r="X10" s="17">
        <v>0.36471763139046198</v>
      </c>
      <c r="Y10" s="17">
        <v>0.40115737329176299</v>
      </c>
      <c r="Z10" s="17">
        <v>0.28444648010443702</v>
      </c>
      <c r="AA10" s="17">
        <v>0.25293021820357398</v>
      </c>
      <c r="AB10" s="17">
        <v>0.22476046038762501</v>
      </c>
      <c r="AC10" s="17">
        <v>0.21370616320080499</v>
      </c>
      <c r="AD10" s="17">
        <v>0.25634805305227498</v>
      </c>
      <c r="AE10" s="17"/>
      <c r="AF10" s="17">
        <v>0.23473888894329401</v>
      </c>
      <c r="AG10" s="17">
        <v>0.26258407208624701</v>
      </c>
      <c r="AH10" s="17">
        <v>0.24521723674905899</v>
      </c>
      <c r="AI10" s="17"/>
      <c r="AJ10" s="17">
        <v>0.28214746292903398</v>
      </c>
      <c r="AK10" s="17">
        <v>0.24401466338163499</v>
      </c>
      <c r="AL10" s="17">
        <v>0.219329366214884</v>
      </c>
      <c r="AM10" s="17">
        <v>0</v>
      </c>
      <c r="AN10" s="17">
        <v>0.22343071662338199</v>
      </c>
      <c r="AO10" s="17"/>
      <c r="AP10" s="17">
        <v>0.32238904838402899</v>
      </c>
      <c r="AQ10" s="17">
        <v>0.26417589074090603</v>
      </c>
      <c r="AR10" s="17">
        <v>0.18023961209425399</v>
      </c>
      <c r="AS10" s="17"/>
      <c r="AT10" s="17" t="s">
        <v>74</v>
      </c>
      <c r="AU10" s="17" t="s">
        <v>74</v>
      </c>
      <c r="AV10" s="17">
        <v>0.25432768670182798</v>
      </c>
      <c r="AW10" s="17">
        <v>0.25142020665065801</v>
      </c>
      <c r="AX10" s="17">
        <v>0.25928303870575897</v>
      </c>
      <c r="AY10" s="17" t="s">
        <v>74</v>
      </c>
    </row>
    <row r="11" spans="2:51" x14ac:dyDescent="0.35">
      <c r="B11" s="18" t="s">
        <v>229</v>
      </c>
      <c r="C11" s="17">
        <v>0.17993841412232101</v>
      </c>
      <c r="D11" s="17">
        <v>0.14826930023765</v>
      </c>
      <c r="E11" s="17">
        <v>0.203148117783192</v>
      </c>
      <c r="F11" s="17"/>
      <c r="G11" s="17">
        <v>0.16496833473547801</v>
      </c>
      <c r="H11" s="17">
        <v>0.123996499018673</v>
      </c>
      <c r="I11" s="17">
        <v>0.162717145669872</v>
      </c>
      <c r="J11" s="17">
        <v>0.16932709780250499</v>
      </c>
      <c r="K11" s="17">
        <v>0.23741066103402</v>
      </c>
      <c r="L11" s="17">
        <v>0.38012746760958799</v>
      </c>
      <c r="M11" s="17"/>
      <c r="N11" s="17">
        <v>0.22504149890502101</v>
      </c>
      <c r="O11" s="17">
        <v>0.116607683152421</v>
      </c>
      <c r="P11" s="17">
        <v>0.1742745596403</v>
      </c>
      <c r="Q11" s="17">
        <v>0.20867785921393001</v>
      </c>
      <c r="R11" s="17"/>
      <c r="S11" s="17">
        <v>0.21012553739307899</v>
      </c>
      <c r="T11" s="17">
        <v>0.17081042615460501</v>
      </c>
      <c r="U11" s="17">
        <v>8.5196776068557106E-2</v>
      </c>
      <c r="V11" s="17">
        <v>0.23286737032026</v>
      </c>
      <c r="W11" s="17">
        <v>0.12703228335612299</v>
      </c>
      <c r="X11" s="17">
        <v>9.1054177571936207E-2</v>
      </c>
      <c r="Y11" s="17">
        <v>0.15350849598744001</v>
      </c>
      <c r="Z11" s="17">
        <v>0.112273965389301</v>
      </c>
      <c r="AA11" s="17">
        <v>0.220531356324943</v>
      </c>
      <c r="AB11" s="17">
        <v>0.187898552222142</v>
      </c>
      <c r="AC11" s="17">
        <v>0.30185448941014198</v>
      </c>
      <c r="AD11" s="17">
        <v>0.25564958924709802</v>
      </c>
      <c r="AE11" s="17"/>
      <c r="AF11" s="17">
        <v>0.19865040740281001</v>
      </c>
      <c r="AG11" s="17">
        <v>0.177535426210297</v>
      </c>
      <c r="AH11" s="17">
        <v>0.17233332022023201</v>
      </c>
      <c r="AI11" s="17"/>
      <c r="AJ11" s="17">
        <v>0.19617279993173201</v>
      </c>
      <c r="AK11" s="17">
        <v>0.17990932212617</v>
      </c>
      <c r="AL11" s="17">
        <v>0.19976581398655399</v>
      </c>
      <c r="AM11" s="17">
        <v>0</v>
      </c>
      <c r="AN11" s="17">
        <v>0.20826315796622699</v>
      </c>
      <c r="AO11" s="17"/>
      <c r="AP11" s="17">
        <v>0.22251660514084901</v>
      </c>
      <c r="AQ11" s="17">
        <v>0.15314345551038699</v>
      </c>
      <c r="AR11" s="17">
        <v>0.22087932998861001</v>
      </c>
      <c r="AS11" s="17"/>
      <c r="AT11" s="17" t="s">
        <v>74</v>
      </c>
      <c r="AU11" s="17" t="s">
        <v>74</v>
      </c>
      <c r="AV11" s="17">
        <v>0.190261960524298</v>
      </c>
      <c r="AW11" s="17">
        <v>0.20200642999769899</v>
      </c>
      <c r="AX11" s="17">
        <v>0.16640034966577799</v>
      </c>
      <c r="AY11" s="17" t="s">
        <v>74</v>
      </c>
    </row>
    <row r="12" spans="2:51" x14ac:dyDescent="0.35">
      <c r="B12" s="18" t="s">
        <v>230</v>
      </c>
      <c r="C12" s="17">
        <v>0.16149696717568601</v>
      </c>
      <c r="D12" s="17">
        <v>0.191847889939572</v>
      </c>
      <c r="E12" s="17">
        <v>0.136322249343096</v>
      </c>
      <c r="F12" s="17"/>
      <c r="G12" s="17">
        <v>0.10036830286914999</v>
      </c>
      <c r="H12" s="17">
        <v>0.15802687477333199</v>
      </c>
      <c r="I12" s="17">
        <v>0.17029053299015201</v>
      </c>
      <c r="J12" s="17">
        <v>0.21271108031302599</v>
      </c>
      <c r="K12" s="17">
        <v>0.19572574545947899</v>
      </c>
      <c r="L12" s="17">
        <v>0.13947769436376201</v>
      </c>
      <c r="M12" s="17"/>
      <c r="N12" s="17">
        <v>8.3875909880978206E-2</v>
      </c>
      <c r="O12" s="17">
        <v>0.17430463199159499</v>
      </c>
      <c r="P12" s="17">
        <v>0.170458454974762</v>
      </c>
      <c r="Q12" s="17">
        <v>0.18405857930318401</v>
      </c>
      <c r="R12" s="17"/>
      <c r="S12" s="17">
        <v>0.17507563836020801</v>
      </c>
      <c r="T12" s="17">
        <v>0.23707208361254301</v>
      </c>
      <c r="U12" s="17">
        <v>0.154412844752115</v>
      </c>
      <c r="V12" s="17">
        <v>0.19464133128892</v>
      </c>
      <c r="W12" s="17">
        <v>0.167412119252073</v>
      </c>
      <c r="X12" s="17">
        <v>0.14111319742145501</v>
      </c>
      <c r="Y12" s="17">
        <v>0.15827422978671599</v>
      </c>
      <c r="Z12" s="17">
        <v>0.149885968211982</v>
      </c>
      <c r="AA12" s="17">
        <v>0.13223900501222299</v>
      </c>
      <c r="AB12" s="17">
        <v>0.124769535858046</v>
      </c>
      <c r="AC12" s="17">
        <v>8.1131170711668907E-2</v>
      </c>
      <c r="AD12" s="17">
        <v>0</v>
      </c>
      <c r="AE12" s="17"/>
      <c r="AF12" s="17">
        <v>0.16388409548702099</v>
      </c>
      <c r="AG12" s="17">
        <v>0.21128871867385701</v>
      </c>
      <c r="AH12" s="17">
        <v>0.13226911516827</v>
      </c>
      <c r="AI12" s="17"/>
      <c r="AJ12" s="17">
        <v>0.17778591399545701</v>
      </c>
      <c r="AK12" s="17">
        <v>0.142501907626289</v>
      </c>
      <c r="AL12" s="17">
        <v>0.231454280746344</v>
      </c>
      <c r="AM12" s="17">
        <v>0.57213837111813504</v>
      </c>
      <c r="AN12" s="17">
        <v>0.18748660479280799</v>
      </c>
      <c r="AO12" s="17"/>
      <c r="AP12" s="17">
        <v>9.6481652446874594E-2</v>
      </c>
      <c r="AQ12" s="17">
        <v>0.142781998565887</v>
      </c>
      <c r="AR12" s="17">
        <v>0.21438346874188599</v>
      </c>
      <c r="AS12" s="17"/>
      <c r="AT12" s="17" t="s">
        <v>74</v>
      </c>
      <c r="AU12" s="17" t="s">
        <v>74</v>
      </c>
      <c r="AV12" s="17">
        <v>0.157279631831926</v>
      </c>
      <c r="AW12" s="17">
        <v>0.167304573844923</v>
      </c>
      <c r="AX12" s="17">
        <v>0.16048848570138</v>
      </c>
      <c r="AY12" s="17" t="s">
        <v>74</v>
      </c>
    </row>
    <row r="13" spans="2:51" x14ac:dyDescent="0.35">
      <c r="B13" s="18" t="s">
        <v>231</v>
      </c>
      <c r="C13" s="17">
        <v>0.17605297064156</v>
      </c>
      <c r="D13" s="17">
        <v>0.165532081233282</v>
      </c>
      <c r="E13" s="17">
        <v>0.18627029546239501</v>
      </c>
      <c r="F13" s="17"/>
      <c r="G13" s="17">
        <v>0.17072659893607101</v>
      </c>
      <c r="H13" s="17">
        <v>0.185523936879291</v>
      </c>
      <c r="I13" s="17">
        <v>0.13946154773114999</v>
      </c>
      <c r="J13" s="17">
        <v>0.22430611093319999</v>
      </c>
      <c r="K13" s="17">
        <v>0.17851092209036201</v>
      </c>
      <c r="L13" s="17">
        <v>0.122250328112722</v>
      </c>
      <c r="M13" s="17"/>
      <c r="N13" s="17">
        <v>0.125421500276922</v>
      </c>
      <c r="O13" s="17">
        <v>0.19390552408367501</v>
      </c>
      <c r="P13" s="17">
        <v>0.224241255688816</v>
      </c>
      <c r="Q13" s="17">
        <v>0.15331466592067799</v>
      </c>
      <c r="R13" s="17"/>
      <c r="S13" s="17">
        <v>0.13867463831434201</v>
      </c>
      <c r="T13" s="17">
        <v>9.1933346772136507E-2</v>
      </c>
      <c r="U13" s="17">
        <v>0.16722858469336199</v>
      </c>
      <c r="V13" s="17">
        <v>0.22784510537861799</v>
      </c>
      <c r="W13" s="17">
        <v>0.32457797583034098</v>
      </c>
      <c r="X13" s="17">
        <v>0.156724064838591</v>
      </c>
      <c r="Y13" s="17">
        <v>9.5851375236240696E-2</v>
      </c>
      <c r="Z13" s="17">
        <v>0.15910795009877601</v>
      </c>
      <c r="AA13" s="17">
        <v>0.24474957560521199</v>
      </c>
      <c r="AB13" s="17">
        <v>0.221101521447053</v>
      </c>
      <c r="AC13" s="17">
        <v>0.264436815526296</v>
      </c>
      <c r="AD13" s="17">
        <v>0.2390822114576</v>
      </c>
      <c r="AE13" s="17"/>
      <c r="AF13" s="17">
        <v>0.184493218300079</v>
      </c>
      <c r="AG13" s="17">
        <v>0.145477063698291</v>
      </c>
      <c r="AH13" s="17">
        <v>0.218206105594863</v>
      </c>
      <c r="AI13" s="17"/>
      <c r="AJ13" s="17">
        <v>0.16217239576890399</v>
      </c>
      <c r="AK13" s="17">
        <v>0.181593403254456</v>
      </c>
      <c r="AL13" s="17">
        <v>3.6711524519992302E-2</v>
      </c>
      <c r="AM13" s="17">
        <v>0</v>
      </c>
      <c r="AN13" s="17">
        <v>0.181056601626745</v>
      </c>
      <c r="AO13" s="17"/>
      <c r="AP13" s="17">
        <v>9.8494883653132803E-2</v>
      </c>
      <c r="AQ13" s="17">
        <v>0.164365626673388</v>
      </c>
      <c r="AR13" s="17">
        <v>0.11188573531957</v>
      </c>
      <c r="AS13" s="17"/>
      <c r="AT13" s="17" t="s">
        <v>74</v>
      </c>
      <c r="AU13" s="17" t="s">
        <v>74</v>
      </c>
      <c r="AV13" s="17">
        <v>0.221727883354286</v>
      </c>
      <c r="AW13" s="17">
        <v>0.12929489357646701</v>
      </c>
      <c r="AX13" s="17">
        <v>0.179855041844976</v>
      </c>
      <c r="AY13" s="17" t="s">
        <v>74</v>
      </c>
    </row>
    <row r="14" spans="2:51" x14ac:dyDescent="0.35">
      <c r="B14" s="18" t="s">
        <v>72</v>
      </c>
      <c r="C14" s="17">
        <v>8.4596985893305804E-2</v>
      </c>
      <c r="D14" s="17">
        <v>7.1650359334203204E-2</v>
      </c>
      <c r="E14" s="17">
        <v>9.5654720535942095E-2</v>
      </c>
      <c r="F14" s="17"/>
      <c r="G14" s="17">
        <v>7.85556233655271E-2</v>
      </c>
      <c r="H14" s="17">
        <v>9.9592691279172502E-2</v>
      </c>
      <c r="I14" s="17">
        <v>5.2645728404224601E-2</v>
      </c>
      <c r="J14" s="17">
        <v>0.10260969035661099</v>
      </c>
      <c r="K14" s="17">
        <v>7.2224123974193893E-2</v>
      </c>
      <c r="L14" s="17">
        <v>9.8441025230586496E-2</v>
      </c>
      <c r="M14" s="17"/>
      <c r="N14" s="17">
        <v>8.1485447221664398E-2</v>
      </c>
      <c r="O14" s="17">
        <v>0.123270690601674</v>
      </c>
      <c r="P14" s="17">
        <v>4.7243079134783102E-2</v>
      </c>
      <c r="Q14" s="17">
        <v>8.4974113853294606E-2</v>
      </c>
      <c r="R14" s="17"/>
      <c r="S14" s="17">
        <v>9.66326602563745E-2</v>
      </c>
      <c r="T14" s="17">
        <v>0.181919034612432</v>
      </c>
      <c r="U14" s="17">
        <v>2.8150009458393199E-2</v>
      </c>
      <c r="V14" s="17">
        <v>3.8759637967982603E-2</v>
      </c>
      <c r="W14" s="17">
        <v>4.0191428525623199E-2</v>
      </c>
      <c r="X14" s="17">
        <v>0.112394023297506</v>
      </c>
      <c r="Y14" s="17">
        <v>4.1150161043873298E-2</v>
      </c>
      <c r="Z14" s="17">
        <v>0.16187239566471501</v>
      </c>
      <c r="AA14" s="17">
        <v>5.3045620225368503E-2</v>
      </c>
      <c r="AB14" s="17">
        <v>9.1610158476925801E-2</v>
      </c>
      <c r="AC14" s="17">
        <v>4.6536832602908203E-2</v>
      </c>
      <c r="AD14" s="17">
        <v>0</v>
      </c>
      <c r="AE14" s="17"/>
      <c r="AF14" s="17">
        <v>9.4083372609226099E-2</v>
      </c>
      <c r="AG14" s="17">
        <v>8.7865334765809405E-2</v>
      </c>
      <c r="AH14" s="17">
        <v>5.0021175665807001E-2</v>
      </c>
      <c r="AI14" s="17"/>
      <c r="AJ14" s="17">
        <v>9.4034005460123402E-2</v>
      </c>
      <c r="AK14" s="17">
        <v>8.7419293078004098E-2</v>
      </c>
      <c r="AL14" s="17">
        <v>0.20903479230828001</v>
      </c>
      <c r="AM14" s="17">
        <v>0.20809622028730099</v>
      </c>
      <c r="AN14" s="17">
        <v>2.63845678695744E-2</v>
      </c>
      <c r="AO14" s="17"/>
      <c r="AP14" s="17">
        <v>0.13264600707226801</v>
      </c>
      <c r="AQ14" s="17">
        <v>7.8244462164759901E-2</v>
      </c>
      <c r="AR14" s="17">
        <v>7.6640780471202805E-2</v>
      </c>
      <c r="AS14" s="17"/>
      <c r="AT14" s="17" t="s">
        <v>74</v>
      </c>
      <c r="AU14" s="17" t="s">
        <v>74</v>
      </c>
      <c r="AV14" s="17">
        <v>5.9757144506675998E-2</v>
      </c>
      <c r="AW14" s="17">
        <v>9.1194774181222196E-2</v>
      </c>
      <c r="AX14" s="17">
        <v>9.0836546111517494E-2</v>
      </c>
      <c r="AY14" s="17" t="s">
        <v>74</v>
      </c>
    </row>
    <row r="15" spans="2:51" x14ac:dyDescent="0.35">
      <c r="B15" s="31" t="s">
        <v>232</v>
      </c>
      <c r="C15" s="20">
        <v>0.39791466216712701</v>
      </c>
      <c r="D15" s="20">
        <v>0.42270036925529297</v>
      </c>
      <c r="E15" s="20">
        <v>0.378604616875375</v>
      </c>
      <c r="F15" s="20"/>
      <c r="G15" s="20">
        <v>0.48538114009377298</v>
      </c>
      <c r="H15" s="20">
        <v>0.43285999804953201</v>
      </c>
      <c r="I15" s="20">
        <v>0.47488504520460201</v>
      </c>
      <c r="J15" s="20">
        <v>0.29104602059465801</v>
      </c>
      <c r="K15" s="20">
        <v>0.31612854744194502</v>
      </c>
      <c r="L15" s="20">
        <v>0.25970348468334198</v>
      </c>
      <c r="M15" s="20"/>
      <c r="N15" s="20">
        <v>0.48417564371541399</v>
      </c>
      <c r="O15" s="20">
        <v>0.39191147017063499</v>
      </c>
      <c r="P15" s="20">
        <v>0.38378265056133998</v>
      </c>
      <c r="Q15" s="20">
        <v>0.36897478170891301</v>
      </c>
      <c r="R15" s="20"/>
      <c r="S15" s="20">
        <v>0.37949152567599698</v>
      </c>
      <c r="T15" s="20">
        <v>0.31826510884828402</v>
      </c>
      <c r="U15" s="20">
        <v>0.56501178502757199</v>
      </c>
      <c r="V15" s="20">
        <v>0.30588655504421802</v>
      </c>
      <c r="W15" s="20">
        <v>0.34078619303584001</v>
      </c>
      <c r="X15" s="20">
        <v>0.49871453687051198</v>
      </c>
      <c r="Y15" s="20">
        <v>0.55121573794572998</v>
      </c>
      <c r="Z15" s="20">
        <v>0.41685972063522497</v>
      </c>
      <c r="AA15" s="20">
        <v>0.349434442832254</v>
      </c>
      <c r="AB15" s="20">
        <v>0.374620231995833</v>
      </c>
      <c r="AC15" s="20">
        <v>0.30604069174898502</v>
      </c>
      <c r="AD15" s="20">
        <v>0.50526819929530198</v>
      </c>
      <c r="AE15" s="20"/>
      <c r="AF15" s="20">
        <v>0.358888906200863</v>
      </c>
      <c r="AG15" s="20">
        <v>0.377833456651745</v>
      </c>
      <c r="AH15" s="20">
        <v>0.42717028335082802</v>
      </c>
      <c r="AI15" s="20"/>
      <c r="AJ15" s="20">
        <v>0.36983488484378402</v>
      </c>
      <c r="AK15" s="20">
        <v>0.408576073915081</v>
      </c>
      <c r="AL15" s="20">
        <v>0.32303358843882901</v>
      </c>
      <c r="AM15" s="20">
        <v>0.219765408594564</v>
      </c>
      <c r="AN15" s="20">
        <v>0.39680906774464603</v>
      </c>
      <c r="AO15" s="20"/>
      <c r="AP15" s="20">
        <v>0.44986085168687601</v>
      </c>
      <c r="AQ15" s="20">
        <v>0.46146445708557798</v>
      </c>
      <c r="AR15" s="20">
        <v>0.37621068547873099</v>
      </c>
      <c r="AS15" s="20"/>
      <c r="AT15" s="20" t="s">
        <v>74</v>
      </c>
      <c r="AU15" s="20" t="s">
        <v>74</v>
      </c>
      <c r="AV15" s="20">
        <v>0.37097337978281397</v>
      </c>
      <c r="AW15" s="20">
        <v>0.41019932839968898</v>
      </c>
      <c r="AX15" s="20">
        <v>0.40241957667634798</v>
      </c>
      <c r="AY15" s="20" t="s">
        <v>74</v>
      </c>
    </row>
    <row r="16" spans="2:51" x14ac:dyDescent="0.35">
      <c r="B16" s="18" t="s">
        <v>233</v>
      </c>
      <c r="C16" s="20">
        <v>0.33754993781724602</v>
      </c>
      <c r="D16" s="20">
        <v>0.35737997117285297</v>
      </c>
      <c r="E16" s="20">
        <v>0.32259254480549099</v>
      </c>
      <c r="F16" s="20"/>
      <c r="G16" s="20">
        <v>0.271094901805221</v>
      </c>
      <c r="H16" s="20">
        <v>0.34355081165262302</v>
      </c>
      <c r="I16" s="20">
        <v>0.309752080721301</v>
      </c>
      <c r="J16" s="20">
        <v>0.43701719124622601</v>
      </c>
      <c r="K16" s="20">
        <v>0.37423666754984097</v>
      </c>
      <c r="L16" s="20">
        <v>0.26172802247648402</v>
      </c>
      <c r="M16" s="20"/>
      <c r="N16" s="20">
        <v>0.20929741015789999</v>
      </c>
      <c r="O16" s="20">
        <v>0.36821015607527002</v>
      </c>
      <c r="P16" s="20">
        <v>0.39469971066357701</v>
      </c>
      <c r="Q16" s="20">
        <v>0.33737324522386197</v>
      </c>
      <c r="R16" s="20"/>
      <c r="S16" s="20">
        <v>0.31375027667455002</v>
      </c>
      <c r="T16" s="20">
        <v>0.329005430384679</v>
      </c>
      <c r="U16" s="20">
        <v>0.32164142944547802</v>
      </c>
      <c r="V16" s="20">
        <v>0.42248643666753799</v>
      </c>
      <c r="W16" s="20">
        <v>0.49199009508241398</v>
      </c>
      <c r="X16" s="20">
        <v>0.29783726226004598</v>
      </c>
      <c r="Y16" s="20">
        <v>0.254125605022957</v>
      </c>
      <c r="Z16" s="20">
        <v>0.30899391831075801</v>
      </c>
      <c r="AA16" s="20">
        <v>0.37698858061743501</v>
      </c>
      <c r="AB16" s="20">
        <v>0.34587105730509898</v>
      </c>
      <c r="AC16" s="20">
        <v>0.34556798623796497</v>
      </c>
      <c r="AD16" s="20">
        <v>0.2390822114576</v>
      </c>
      <c r="AE16" s="20"/>
      <c r="AF16" s="20">
        <v>0.34837731378710002</v>
      </c>
      <c r="AG16" s="20">
        <v>0.35676578237214801</v>
      </c>
      <c r="AH16" s="20">
        <v>0.35047522076313298</v>
      </c>
      <c r="AI16" s="20"/>
      <c r="AJ16" s="20">
        <v>0.33995830976436098</v>
      </c>
      <c r="AK16" s="20">
        <v>0.324095310880745</v>
      </c>
      <c r="AL16" s="20">
        <v>0.26816580526633599</v>
      </c>
      <c r="AM16" s="20">
        <v>0.57213837111813504</v>
      </c>
      <c r="AN16" s="20">
        <v>0.36854320641955302</v>
      </c>
      <c r="AO16" s="20"/>
      <c r="AP16" s="20">
        <v>0.19497653610000701</v>
      </c>
      <c r="AQ16" s="20">
        <v>0.30714762523927502</v>
      </c>
      <c r="AR16" s="20">
        <v>0.32626920406145599</v>
      </c>
      <c r="AS16" s="20"/>
      <c r="AT16" s="20" t="s">
        <v>74</v>
      </c>
      <c r="AU16" s="20" t="s">
        <v>74</v>
      </c>
      <c r="AV16" s="20">
        <v>0.37900751518621201</v>
      </c>
      <c r="AW16" s="20">
        <v>0.29659946742138998</v>
      </c>
      <c r="AX16" s="20">
        <v>0.340343527546356</v>
      </c>
      <c r="AY16" s="20" t="s">
        <v>74</v>
      </c>
    </row>
    <row r="17" spans="2:51" x14ac:dyDescent="0.35">
      <c r="B17" s="18" t="s">
        <v>86</v>
      </c>
      <c r="C17" s="21">
        <v>6.0364724349881702E-2</v>
      </c>
      <c r="D17" s="21">
        <v>6.5320398082439696E-2</v>
      </c>
      <c r="E17" s="21">
        <v>5.6012072069884303E-2</v>
      </c>
      <c r="F17" s="21"/>
      <c r="G17" s="21">
        <v>0.21428623828855201</v>
      </c>
      <c r="H17" s="21">
        <v>8.9309186396908505E-2</v>
      </c>
      <c r="I17" s="21">
        <v>0.165132964483301</v>
      </c>
      <c r="J17" s="21">
        <v>-0.14597117065156801</v>
      </c>
      <c r="K17" s="21">
        <v>-5.8108120107895997E-2</v>
      </c>
      <c r="L17" s="21">
        <v>-2.0245377931416E-3</v>
      </c>
      <c r="M17" s="21"/>
      <c r="N17" s="21">
        <v>0.27487823355751401</v>
      </c>
      <c r="O17" s="21">
        <v>2.3701314095364599E-2</v>
      </c>
      <c r="P17" s="21">
        <v>-1.0917060102237501E-2</v>
      </c>
      <c r="Q17" s="21">
        <v>3.1601536485050201E-2</v>
      </c>
      <c r="R17" s="21"/>
      <c r="S17" s="21">
        <v>6.5741249001446705E-2</v>
      </c>
      <c r="T17" s="21">
        <v>-1.07403215363953E-2</v>
      </c>
      <c r="U17" s="21">
        <v>0.24337035558209499</v>
      </c>
      <c r="V17" s="21">
        <v>-0.11659988162332</v>
      </c>
      <c r="W17" s="21">
        <v>-0.151203902046574</v>
      </c>
      <c r="X17" s="21">
        <v>0.20087727461046601</v>
      </c>
      <c r="Y17" s="21">
        <v>0.29709013292277298</v>
      </c>
      <c r="Z17" s="21">
        <v>0.10786580232446701</v>
      </c>
      <c r="AA17" s="21">
        <v>-2.7554137785180899E-2</v>
      </c>
      <c r="AB17" s="21">
        <v>2.8749174690733501E-2</v>
      </c>
      <c r="AC17" s="21">
        <v>-3.952729448898E-2</v>
      </c>
      <c r="AD17" s="21">
        <v>0.26618598783770098</v>
      </c>
      <c r="AE17" s="21"/>
      <c r="AF17" s="21">
        <v>1.05115924137633E-2</v>
      </c>
      <c r="AG17" s="21">
        <v>2.10676742795965E-2</v>
      </c>
      <c r="AH17" s="21">
        <v>7.6695062587694401E-2</v>
      </c>
      <c r="AI17" s="21"/>
      <c r="AJ17" s="21">
        <v>2.9876575079422499E-2</v>
      </c>
      <c r="AK17" s="21">
        <v>8.4480763034335701E-2</v>
      </c>
      <c r="AL17" s="21">
        <v>5.4867783172492898E-2</v>
      </c>
      <c r="AM17" s="21">
        <v>-0.35237296252357098</v>
      </c>
      <c r="AN17" s="21">
        <v>2.8265861325093001E-2</v>
      </c>
      <c r="AO17" s="21"/>
      <c r="AP17" s="21">
        <v>0.25488431558686903</v>
      </c>
      <c r="AQ17" s="21">
        <v>0.15431683184630299</v>
      </c>
      <c r="AR17" s="21">
        <v>4.9941481417275599E-2</v>
      </c>
      <c r="AS17" s="21"/>
      <c r="AT17" s="21" t="s">
        <v>74</v>
      </c>
      <c r="AU17" s="21" t="s">
        <v>74</v>
      </c>
      <c r="AV17" s="21">
        <v>-8.0341354033976499E-3</v>
      </c>
      <c r="AW17" s="21">
        <v>0.11359986097829899</v>
      </c>
      <c r="AX17" s="21">
        <v>6.2076049129992601E-2</v>
      </c>
      <c r="AY17" s="21" t="s">
        <v>74</v>
      </c>
    </row>
    <row r="18" spans="2:51" x14ac:dyDescent="0.35">
      <c r="B18" s="27" t="s">
        <v>832</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1-000000000000}">
  <dimension ref="B2:AY21"/>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671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1979</v>
      </c>
      <c r="D7" s="10">
        <v>940</v>
      </c>
      <c r="E7" s="10">
        <v>1035</v>
      </c>
      <c r="F7" s="10"/>
      <c r="G7" s="10">
        <v>286</v>
      </c>
      <c r="H7" s="10">
        <v>298</v>
      </c>
      <c r="I7" s="10">
        <v>332</v>
      </c>
      <c r="J7" s="10">
        <v>345</v>
      </c>
      <c r="K7" s="10">
        <v>299</v>
      </c>
      <c r="L7" s="10">
        <v>419</v>
      </c>
      <c r="M7" s="10"/>
      <c r="N7" s="10">
        <v>483</v>
      </c>
      <c r="O7" s="10">
        <v>530</v>
      </c>
      <c r="P7" s="10">
        <v>421</v>
      </c>
      <c r="Q7" s="10">
        <v>538</v>
      </c>
      <c r="R7" s="10"/>
      <c r="S7" s="10">
        <v>258</v>
      </c>
      <c r="T7" s="10">
        <v>277</v>
      </c>
      <c r="U7" s="10">
        <v>149</v>
      </c>
      <c r="V7" s="10">
        <v>213</v>
      </c>
      <c r="W7" s="10">
        <v>146</v>
      </c>
      <c r="X7" s="10">
        <v>176</v>
      </c>
      <c r="Y7" s="10">
        <v>167</v>
      </c>
      <c r="Z7" s="10">
        <v>75</v>
      </c>
      <c r="AA7" s="10">
        <v>228</v>
      </c>
      <c r="AB7" s="10">
        <v>150</v>
      </c>
      <c r="AC7" s="10">
        <v>95</v>
      </c>
      <c r="AD7" s="10">
        <v>45</v>
      </c>
      <c r="AE7" s="10"/>
      <c r="AF7" s="10">
        <v>725</v>
      </c>
      <c r="AG7" s="10">
        <v>754</v>
      </c>
      <c r="AH7" s="10">
        <v>301</v>
      </c>
      <c r="AI7" s="10"/>
      <c r="AJ7" s="10">
        <v>679</v>
      </c>
      <c r="AK7" s="10">
        <v>535</v>
      </c>
      <c r="AL7" s="10">
        <v>139</v>
      </c>
      <c r="AM7" s="10">
        <v>29</v>
      </c>
      <c r="AN7" s="10">
        <v>276</v>
      </c>
      <c r="AO7" s="10"/>
      <c r="AP7" s="10">
        <v>399</v>
      </c>
      <c r="AQ7" s="10">
        <v>676</v>
      </c>
      <c r="AR7" s="10">
        <v>132</v>
      </c>
      <c r="AS7" s="10"/>
      <c r="AT7" s="10">
        <v>740</v>
      </c>
      <c r="AU7" s="10">
        <v>432</v>
      </c>
      <c r="AV7" s="10">
        <v>144</v>
      </c>
      <c r="AW7" s="10">
        <v>179</v>
      </c>
      <c r="AX7" s="10">
        <v>381</v>
      </c>
      <c r="AY7" s="10">
        <v>73</v>
      </c>
    </row>
    <row r="8" spans="2:51" ht="30" customHeight="1" x14ac:dyDescent="0.35">
      <c r="B8" s="11" t="s">
        <v>19</v>
      </c>
      <c r="C8" s="11">
        <v>1980</v>
      </c>
      <c r="D8" s="11">
        <v>978</v>
      </c>
      <c r="E8" s="11">
        <v>998</v>
      </c>
      <c r="F8" s="11"/>
      <c r="G8" s="11">
        <v>291</v>
      </c>
      <c r="H8" s="11">
        <v>346</v>
      </c>
      <c r="I8" s="11">
        <v>339</v>
      </c>
      <c r="J8" s="11">
        <v>326</v>
      </c>
      <c r="K8" s="11">
        <v>280</v>
      </c>
      <c r="L8" s="11">
        <v>397</v>
      </c>
      <c r="M8" s="11"/>
      <c r="N8" s="11">
        <v>524</v>
      </c>
      <c r="O8" s="11">
        <v>515</v>
      </c>
      <c r="P8" s="11">
        <v>412</v>
      </c>
      <c r="Q8" s="11">
        <v>523</v>
      </c>
      <c r="R8" s="11"/>
      <c r="S8" s="11">
        <v>262</v>
      </c>
      <c r="T8" s="11">
        <v>265</v>
      </c>
      <c r="U8" s="11">
        <v>150</v>
      </c>
      <c r="V8" s="11">
        <v>200</v>
      </c>
      <c r="W8" s="11">
        <v>141</v>
      </c>
      <c r="X8" s="11">
        <v>183</v>
      </c>
      <c r="Y8" s="11">
        <v>159</v>
      </c>
      <c r="Z8" s="11">
        <v>70</v>
      </c>
      <c r="AA8" s="11">
        <v>221</v>
      </c>
      <c r="AB8" s="11">
        <v>175</v>
      </c>
      <c r="AC8" s="11">
        <v>99</v>
      </c>
      <c r="AD8" s="11">
        <v>55</v>
      </c>
      <c r="AE8" s="11"/>
      <c r="AF8" s="11">
        <v>702</v>
      </c>
      <c r="AG8" s="11">
        <v>769</v>
      </c>
      <c r="AH8" s="11">
        <v>306</v>
      </c>
      <c r="AI8" s="11"/>
      <c r="AJ8" s="11">
        <v>663</v>
      </c>
      <c r="AK8" s="11">
        <v>541</v>
      </c>
      <c r="AL8" s="11">
        <v>139</v>
      </c>
      <c r="AM8" s="11">
        <v>29</v>
      </c>
      <c r="AN8" s="11">
        <v>275</v>
      </c>
      <c r="AO8" s="11"/>
      <c r="AP8" s="11">
        <v>397</v>
      </c>
      <c r="AQ8" s="11">
        <v>680</v>
      </c>
      <c r="AR8" s="11">
        <v>131</v>
      </c>
      <c r="AS8" s="11"/>
      <c r="AT8" s="11">
        <v>715</v>
      </c>
      <c r="AU8" s="11">
        <v>445</v>
      </c>
      <c r="AV8" s="11">
        <v>142</v>
      </c>
      <c r="AW8" s="11">
        <v>178</v>
      </c>
      <c r="AX8" s="11">
        <v>394</v>
      </c>
      <c r="AY8" s="11">
        <v>75</v>
      </c>
    </row>
    <row r="9" spans="2:51" x14ac:dyDescent="0.35">
      <c r="B9" s="18" t="s">
        <v>382</v>
      </c>
      <c r="C9" s="17">
        <v>9.2718607494753497E-2</v>
      </c>
      <c r="D9" s="17">
        <v>0.117849546161314</v>
      </c>
      <c r="E9" s="17">
        <v>6.7469394051165102E-2</v>
      </c>
      <c r="F9" s="17"/>
      <c r="G9" s="17">
        <v>0.135352560083354</v>
      </c>
      <c r="H9" s="17">
        <v>0.17454962574062899</v>
      </c>
      <c r="I9" s="17">
        <v>0.13467826991666901</v>
      </c>
      <c r="J9" s="17">
        <v>4.3901956727050398E-2</v>
      </c>
      <c r="K9" s="17">
        <v>4.4075059752041602E-2</v>
      </c>
      <c r="L9" s="17">
        <v>2.8806776794942101E-2</v>
      </c>
      <c r="M9" s="17"/>
      <c r="N9" s="17">
        <v>0.121554489295342</v>
      </c>
      <c r="O9" s="17">
        <v>8.0586692407942903E-2</v>
      </c>
      <c r="P9" s="17">
        <v>7.0792942795695896E-2</v>
      </c>
      <c r="Q9" s="17">
        <v>9.4332881991286699E-2</v>
      </c>
      <c r="R9" s="17"/>
      <c r="S9" s="17">
        <v>0.16395701324742801</v>
      </c>
      <c r="T9" s="17">
        <v>6.5083769523653703E-2</v>
      </c>
      <c r="U9" s="17">
        <v>7.4784200290938893E-2</v>
      </c>
      <c r="V9" s="17">
        <v>5.0812256184635897E-2</v>
      </c>
      <c r="W9" s="17">
        <v>5.3937050784815602E-2</v>
      </c>
      <c r="X9" s="17">
        <v>0.121359021815903</v>
      </c>
      <c r="Y9" s="17">
        <v>4.8307274176987297E-2</v>
      </c>
      <c r="Z9" s="17">
        <v>9.8862577067601404E-2</v>
      </c>
      <c r="AA9" s="17">
        <v>0.11037610439750099</v>
      </c>
      <c r="AB9" s="17">
        <v>9.6399671879689203E-2</v>
      </c>
      <c r="AC9" s="17">
        <v>8.8575234956716806E-2</v>
      </c>
      <c r="AD9" s="17">
        <v>0.13779587166427101</v>
      </c>
      <c r="AE9" s="17"/>
      <c r="AF9" s="17">
        <v>7.2739646724533397E-2</v>
      </c>
      <c r="AG9" s="17">
        <v>9.9643910362998106E-2</v>
      </c>
      <c r="AH9" s="17">
        <v>0.116847135746061</v>
      </c>
      <c r="AI9" s="17"/>
      <c r="AJ9" s="17">
        <v>7.1139542917093193E-2</v>
      </c>
      <c r="AK9" s="17">
        <v>0.12573168695654</v>
      </c>
      <c r="AL9" s="17">
        <v>8.7843507877148203E-2</v>
      </c>
      <c r="AM9" s="17">
        <v>0.14116929804626799</v>
      </c>
      <c r="AN9" s="17">
        <v>7.3520897414598399E-2</v>
      </c>
      <c r="AO9" s="17"/>
      <c r="AP9" s="17">
        <v>8.8925709461212699E-2</v>
      </c>
      <c r="AQ9" s="17">
        <v>0.11427203220228201</v>
      </c>
      <c r="AR9" s="17">
        <v>0.10915919446443401</v>
      </c>
      <c r="AS9" s="17"/>
      <c r="AT9" s="17">
        <v>8.6451130590130307E-2</v>
      </c>
      <c r="AU9" s="17">
        <v>8.1684817111083496E-2</v>
      </c>
      <c r="AV9" s="17">
        <v>9.9022872028922404E-2</v>
      </c>
      <c r="AW9" s="17">
        <v>0.115851945229124</v>
      </c>
      <c r="AX9" s="17">
        <v>0.109670438985687</v>
      </c>
      <c r="AY9" s="17">
        <v>8.5764946557300603E-2</v>
      </c>
    </row>
    <row r="10" spans="2:51" x14ac:dyDescent="0.35">
      <c r="B10" s="18" t="s">
        <v>383</v>
      </c>
      <c r="C10" s="17">
        <v>0.21609453331515599</v>
      </c>
      <c r="D10" s="17">
        <v>0.242302667744144</v>
      </c>
      <c r="E10" s="17">
        <v>0.190347490874991</v>
      </c>
      <c r="F10" s="17"/>
      <c r="G10" s="17">
        <v>0.36304949498543598</v>
      </c>
      <c r="H10" s="17">
        <v>0.319539886737362</v>
      </c>
      <c r="I10" s="17">
        <v>0.270300368455207</v>
      </c>
      <c r="J10" s="17">
        <v>0.18145515332373</v>
      </c>
      <c r="K10" s="17">
        <v>8.9067566037582896E-2</v>
      </c>
      <c r="L10" s="17">
        <v>9.0120863722370104E-2</v>
      </c>
      <c r="M10" s="17"/>
      <c r="N10" s="17">
        <v>0.26975195187708401</v>
      </c>
      <c r="O10" s="17">
        <v>0.219808811513381</v>
      </c>
      <c r="P10" s="17">
        <v>0.22508812923035901</v>
      </c>
      <c r="Q10" s="17">
        <v>0.154572292466475</v>
      </c>
      <c r="R10" s="17"/>
      <c r="S10" s="17">
        <v>0.29285468004231802</v>
      </c>
      <c r="T10" s="17">
        <v>0.19554320255310201</v>
      </c>
      <c r="U10" s="17">
        <v>0.170574639435432</v>
      </c>
      <c r="V10" s="17">
        <v>0.12896276190727801</v>
      </c>
      <c r="W10" s="17">
        <v>0.26710939521500798</v>
      </c>
      <c r="X10" s="17">
        <v>0.23510504405125399</v>
      </c>
      <c r="Y10" s="17">
        <v>0.21465059870071801</v>
      </c>
      <c r="Z10" s="17">
        <v>0.26799627597975501</v>
      </c>
      <c r="AA10" s="17">
        <v>0.186470161217337</v>
      </c>
      <c r="AB10" s="17">
        <v>0.22032415998759</v>
      </c>
      <c r="AC10" s="17">
        <v>0.20526106668230101</v>
      </c>
      <c r="AD10" s="17">
        <v>0.25994769820029001</v>
      </c>
      <c r="AE10" s="17"/>
      <c r="AF10" s="17">
        <v>0.146695118809226</v>
      </c>
      <c r="AG10" s="17">
        <v>0.24776700767545401</v>
      </c>
      <c r="AH10" s="17">
        <v>0.226933908885361</v>
      </c>
      <c r="AI10" s="17"/>
      <c r="AJ10" s="17">
        <v>0.1410744334555</v>
      </c>
      <c r="AK10" s="17">
        <v>0.29750065844573997</v>
      </c>
      <c r="AL10" s="17">
        <v>0.23092153668687199</v>
      </c>
      <c r="AM10" s="17">
        <v>0.14593761536556599</v>
      </c>
      <c r="AN10" s="17">
        <v>0.209566318834701</v>
      </c>
      <c r="AO10" s="17"/>
      <c r="AP10" s="17">
        <v>0.20744426540129501</v>
      </c>
      <c r="AQ10" s="17">
        <v>0.28430322492138899</v>
      </c>
      <c r="AR10" s="17">
        <v>0.26601394272310502</v>
      </c>
      <c r="AS10" s="17"/>
      <c r="AT10" s="17">
        <v>0.142154803708922</v>
      </c>
      <c r="AU10" s="17">
        <v>0.26118995947448798</v>
      </c>
      <c r="AV10" s="17">
        <v>0.190241951607381</v>
      </c>
      <c r="AW10" s="17">
        <v>0.25396831826030902</v>
      </c>
      <c r="AX10" s="17">
        <v>0.29262775648995099</v>
      </c>
      <c r="AY10" s="17">
        <v>0.20491843486066799</v>
      </c>
    </row>
    <row r="11" spans="2:51" x14ac:dyDescent="0.35">
      <c r="B11" s="18" t="s">
        <v>385</v>
      </c>
      <c r="C11" s="17">
        <v>0.20558764929496801</v>
      </c>
      <c r="D11" s="17">
        <v>0.20388069633845499</v>
      </c>
      <c r="E11" s="17">
        <v>0.20808365879139501</v>
      </c>
      <c r="F11" s="17"/>
      <c r="G11" s="17">
        <v>0.24778925326465601</v>
      </c>
      <c r="H11" s="17">
        <v>0.207025711514945</v>
      </c>
      <c r="I11" s="17">
        <v>0.22615139085361699</v>
      </c>
      <c r="J11" s="17">
        <v>0.203413911090783</v>
      </c>
      <c r="K11" s="17">
        <v>0.18036740214597399</v>
      </c>
      <c r="L11" s="17">
        <v>0.175434494778584</v>
      </c>
      <c r="M11" s="17"/>
      <c r="N11" s="17">
        <v>0.21498726000489099</v>
      </c>
      <c r="O11" s="17">
        <v>0.22001779587138101</v>
      </c>
      <c r="P11" s="17">
        <v>0.19113663735872599</v>
      </c>
      <c r="Q11" s="17">
        <v>0.19406640777775999</v>
      </c>
      <c r="R11" s="17"/>
      <c r="S11" s="17">
        <v>0.21778459665452399</v>
      </c>
      <c r="T11" s="17">
        <v>0.22728170982013399</v>
      </c>
      <c r="U11" s="17">
        <v>0.19794872013919401</v>
      </c>
      <c r="V11" s="17">
        <v>0.21406416003067</v>
      </c>
      <c r="W11" s="17">
        <v>0.25869308609226399</v>
      </c>
      <c r="X11" s="17">
        <v>0.22658119177216099</v>
      </c>
      <c r="Y11" s="17">
        <v>0.142120595475869</v>
      </c>
      <c r="Z11" s="17">
        <v>0.255117213107176</v>
      </c>
      <c r="AA11" s="17">
        <v>0.218456039881993</v>
      </c>
      <c r="AB11" s="17">
        <v>0.19098800315389</v>
      </c>
      <c r="AC11" s="17">
        <v>0.112895676958818</v>
      </c>
      <c r="AD11" s="17">
        <v>0.10839813722788701</v>
      </c>
      <c r="AE11" s="17"/>
      <c r="AF11" s="17">
        <v>0.16700641824222301</v>
      </c>
      <c r="AG11" s="17">
        <v>0.22501457212217499</v>
      </c>
      <c r="AH11" s="17">
        <v>0.233497724074052</v>
      </c>
      <c r="AI11" s="17"/>
      <c r="AJ11" s="17">
        <v>0.19337120563854601</v>
      </c>
      <c r="AK11" s="17">
        <v>0.19001639593174599</v>
      </c>
      <c r="AL11" s="17">
        <v>0.30333958049884302</v>
      </c>
      <c r="AM11" s="17">
        <v>9.9661583445730798E-2</v>
      </c>
      <c r="AN11" s="17">
        <v>0.18882727159071799</v>
      </c>
      <c r="AO11" s="17"/>
      <c r="AP11" s="17">
        <v>0.208505834187312</v>
      </c>
      <c r="AQ11" s="17">
        <v>0.20006318819993599</v>
      </c>
      <c r="AR11" s="17">
        <v>0.275232259238546</v>
      </c>
      <c r="AS11" s="17"/>
      <c r="AT11" s="17">
        <v>0.18583039365585799</v>
      </c>
      <c r="AU11" s="17">
        <v>0.23116609774576399</v>
      </c>
      <c r="AV11" s="17">
        <v>0.18003660055720599</v>
      </c>
      <c r="AW11" s="17">
        <v>0.18173301896180899</v>
      </c>
      <c r="AX11" s="17">
        <v>0.21095042875936099</v>
      </c>
      <c r="AY11" s="17">
        <v>0.30499041910325803</v>
      </c>
    </row>
    <row r="12" spans="2:51" x14ac:dyDescent="0.35">
      <c r="B12" s="18" t="s">
        <v>386</v>
      </c>
      <c r="C12" s="17">
        <v>0.32438970586108201</v>
      </c>
      <c r="D12" s="17">
        <v>0.32514902910981303</v>
      </c>
      <c r="E12" s="17">
        <v>0.323875701229631</v>
      </c>
      <c r="F12" s="17"/>
      <c r="G12" s="17">
        <v>0.122749211345055</v>
      </c>
      <c r="H12" s="17">
        <v>0.16015167003706299</v>
      </c>
      <c r="I12" s="17">
        <v>0.19963249713230999</v>
      </c>
      <c r="J12" s="17">
        <v>0.37336388729834902</v>
      </c>
      <c r="K12" s="17">
        <v>0.50129436416433604</v>
      </c>
      <c r="L12" s="17">
        <v>0.55667524203160501</v>
      </c>
      <c r="M12" s="17"/>
      <c r="N12" s="17">
        <v>0.26913616152240399</v>
      </c>
      <c r="O12" s="17">
        <v>0.31282736529836602</v>
      </c>
      <c r="P12" s="17">
        <v>0.36683532988675899</v>
      </c>
      <c r="Q12" s="17">
        <v>0.35253469903346002</v>
      </c>
      <c r="R12" s="17"/>
      <c r="S12" s="17">
        <v>0.175712784417137</v>
      </c>
      <c r="T12" s="17">
        <v>0.34899210038058098</v>
      </c>
      <c r="U12" s="17">
        <v>0.42709209785889102</v>
      </c>
      <c r="V12" s="17">
        <v>0.44058795398987999</v>
      </c>
      <c r="W12" s="17">
        <v>0.276289007459534</v>
      </c>
      <c r="X12" s="17">
        <v>0.27234352857960897</v>
      </c>
      <c r="Y12" s="17">
        <v>0.35928857121275398</v>
      </c>
      <c r="Z12" s="17">
        <v>0.27848721358964401</v>
      </c>
      <c r="AA12" s="17">
        <v>0.30807035296464702</v>
      </c>
      <c r="AB12" s="17">
        <v>0.35740990045487298</v>
      </c>
      <c r="AC12" s="17">
        <v>0.436640164959747</v>
      </c>
      <c r="AD12" s="17">
        <v>0.22320066603855401</v>
      </c>
      <c r="AE12" s="17"/>
      <c r="AF12" s="17">
        <v>0.46921406317210601</v>
      </c>
      <c r="AG12" s="17">
        <v>0.277786716009845</v>
      </c>
      <c r="AH12" s="17">
        <v>0.21490599394283799</v>
      </c>
      <c r="AI12" s="17"/>
      <c r="AJ12" s="17">
        <v>0.43429164167368001</v>
      </c>
      <c r="AK12" s="17">
        <v>0.23074675759524499</v>
      </c>
      <c r="AL12" s="17">
        <v>0.29324186869478402</v>
      </c>
      <c r="AM12" s="17">
        <v>0.61323150314243502</v>
      </c>
      <c r="AN12" s="17">
        <v>0.29720508032338999</v>
      </c>
      <c r="AO12" s="17"/>
      <c r="AP12" s="17">
        <v>0.357694726707185</v>
      </c>
      <c r="AQ12" s="17">
        <v>0.23928645806089899</v>
      </c>
      <c r="AR12" s="17">
        <v>0.28103338993931898</v>
      </c>
      <c r="AS12" s="17"/>
      <c r="AT12" s="17">
        <v>0.44671994744943699</v>
      </c>
      <c r="AU12" s="17">
        <v>0.29646587076742698</v>
      </c>
      <c r="AV12" s="17">
        <v>0.30271803343022502</v>
      </c>
      <c r="AW12" s="17">
        <v>0.24048317749278</v>
      </c>
      <c r="AX12" s="17">
        <v>0.205786589189871</v>
      </c>
      <c r="AY12" s="17">
        <v>0.18144094234006899</v>
      </c>
    </row>
    <row r="13" spans="2:51" x14ac:dyDescent="0.35">
      <c r="B13" s="18" t="s">
        <v>72</v>
      </c>
      <c r="C13" s="17">
        <v>0.16120950403404</v>
      </c>
      <c r="D13" s="17">
        <v>0.110818060646275</v>
      </c>
      <c r="E13" s="17">
        <v>0.21022375505281801</v>
      </c>
      <c r="F13" s="17"/>
      <c r="G13" s="17">
        <v>0.1310594803215</v>
      </c>
      <c r="H13" s="17">
        <v>0.13873310597000099</v>
      </c>
      <c r="I13" s="17">
        <v>0.16923747364219799</v>
      </c>
      <c r="J13" s="17">
        <v>0.197865091560087</v>
      </c>
      <c r="K13" s="17">
        <v>0.18519560790006601</v>
      </c>
      <c r="L13" s="17">
        <v>0.14896262267249899</v>
      </c>
      <c r="M13" s="17"/>
      <c r="N13" s="17">
        <v>0.12457013730027799</v>
      </c>
      <c r="O13" s="17">
        <v>0.166759334908929</v>
      </c>
      <c r="P13" s="17">
        <v>0.14614696072846001</v>
      </c>
      <c r="Q13" s="17">
        <v>0.20449371873101799</v>
      </c>
      <c r="R13" s="17"/>
      <c r="S13" s="17">
        <v>0.14969092563859401</v>
      </c>
      <c r="T13" s="17">
        <v>0.16309921772253</v>
      </c>
      <c r="U13" s="17">
        <v>0.12960034227554401</v>
      </c>
      <c r="V13" s="17">
        <v>0.165572867887536</v>
      </c>
      <c r="W13" s="17">
        <v>0.143971460448378</v>
      </c>
      <c r="X13" s="17">
        <v>0.144611213781073</v>
      </c>
      <c r="Y13" s="17">
        <v>0.23563296043367299</v>
      </c>
      <c r="Z13" s="17">
        <v>9.9536720255822997E-2</v>
      </c>
      <c r="AA13" s="17">
        <v>0.176627341538522</v>
      </c>
      <c r="AB13" s="17">
        <v>0.13487826452395801</v>
      </c>
      <c r="AC13" s="17">
        <v>0.156627856442417</v>
      </c>
      <c r="AD13" s="17">
        <v>0.27065762686899902</v>
      </c>
      <c r="AE13" s="17"/>
      <c r="AF13" s="17">
        <v>0.14434475305191199</v>
      </c>
      <c r="AG13" s="17">
        <v>0.149787793829529</v>
      </c>
      <c r="AH13" s="17">
        <v>0.207815237351686</v>
      </c>
      <c r="AI13" s="17"/>
      <c r="AJ13" s="17">
        <v>0.160123176315181</v>
      </c>
      <c r="AK13" s="17">
        <v>0.156004501070728</v>
      </c>
      <c r="AL13" s="17">
        <v>8.4653506242353099E-2</v>
      </c>
      <c r="AM13" s="17">
        <v>0</v>
      </c>
      <c r="AN13" s="17">
        <v>0.23088043183659199</v>
      </c>
      <c r="AO13" s="17"/>
      <c r="AP13" s="17">
        <v>0.13742946424299499</v>
      </c>
      <c r="AQ13" s="17">
        <v>0.16207509661549399</v>
      </c>
      <c r="AR13" s="17">
        <v>6.8561213634595899E-2</v>
      </c>
      <c r="AS13" s="17"/>
      <c r="AT13" s="17">
        <v>0.138843724595653</v>
      </c>
      <c r="AU13" s="17">
        <v>0.129493254901237</v>
      </c>
      <c r="AV13" s="17">
        <v>0.227980542376265</v>
      </c>
      <c r="AW13" s="17">
        <v>0.207963540055977</v>
      </c>
      <c r="AX13" s="17">
        <v>0.18096478657512999</v>
      </c>
      <c r="AY13" s="17">
        <v>0.222885257138703</v>
      </c>
    </row>
    <row r="14" spans="2:51" x14ac:dyDescent="0.35">
      <c r="B14" s="18" t="s">
        <v>387</v>
      </c>
      <c r="C14" s="20">
        <v>0.30881314080991001</v>
      </c>
      <c r="D14" s="20">
        <v>0.36015221390545699</v>
      </c>
      <c r="E14" s="20">
        <v>0.25781688492615601</v>
      </c>
      <c r="F14" s="20"/>
      <c r="G14" s="20">
        <v>0.49840205506878899</v>
      </c>
      <c r="H14" s="20">
        <v>0.49408951247799099</v>
      </c>
      <c r="I14" s="20">
        <v>0.40497863837187498</v>
      </c>
      <c r="J14" s="20">
        <v>0.22535711005077999</v>
      </c>
      <c r="K14" s="20">
        <v>0.13314262578962499</v>
      </c>
      <c r="L14" s="20">
        <v>0.118927640517312</v>
      </c>
      <c r="M14" s="20"/>
      <c r="N14" s="20">
        <v>0.39130644117242602</v>
      </c>
      <c r="O14" s="20">
        <v>0.30039550392132303</v>
      </c>
      <c r="P14" s="20">
        <v>0.29588107202605402</v>
      </c>
      <c r="Q14" s="20">
        <v>0.248905174457762</v>
      </c>
      <c r="R14" s="20"/>
      <c r="S14" s="20">
        <v>0.45681169328974602</v>
      </c>
      <c r="T14" s="20">
        <v>0.260626972076756</v>
      </c>
      <c r="U14" s="20">
        <v>0.24535883972637099</v>
      </c>
      <c r="V14" s="20">
        <v>0.17977501809191401</v>
      </c>
      <c r="W14" s="20">
        <v>0.32104644599982401</v>
      </c>
      <c r="X14" s="20">
        <v>0.35646406586715601</v>
      </c>
      <c r="Y14" s="20">
        <v>0.262957872877705</v>
      </c>
      <c r="Z14" s="20">
        <v>0.36685885304735699</v>
      </c>
      <c r="AA14" s="20">
        <v>0.29684626561483801</v>
      </c>
      <c r="AB14" s="20">
        <v>0.31672383186727898</v>
      </c>
      <c r="AC14" s="20">
        <v>0.29383630163901803</v>
      </c>
      <c r="AD14" s="20">
        <v>0.39774356986456</v>
      </c>
      <c r="AE14" s="20"/>
      <c r="AF14" s="20">
        <v>0.21943476553375901</v>
      </c>
      <c r="AG14" s="20">
        <v>0.34741091803845198</v>
      </c>
      <c r="AH14" s="20">
        <v>0.34378104463142301</v>
      </c>
      <c r="AI14" s="20"/>
      <c r="AJ14" s="20">
        <v>0.21221397637259301</v>
      </c>
      <c r="AK14" s="20">
        <v>0.42323234540228</v>
      </c>
      <c r="AL14" s="20">
        <v>0.31876504456401999</v>
      </c>
      <c r="AM14" s="20">
        <v>0.28710691341183397</v>
      </c>
      <c r="AN14" s="20">
        <v>0.2830872162493</v>
      </c>
      <c r="AO14" s="20"/>
      <c r="AP14" s="20">
        <v>0.29636997486250799</v>
      </c>
      <c r="AQ14" s="20">
        <v>0.39857525712367098</v>
      </c>
      <c r="AR14" s="20">
        <v>0.37517313718753897</v>
      </c>
      <c r="AS14" s="20"/>
      <c r="AT14" s="20">
        <v>0.22860593429905299</v>
      </c>
      <c r="AU14" s="20">
        <v>0.34287477658557203</v>
      </c>
      <c r="AV14" s="20">
        <v>0.28926482363630401</v>
      </c>
      <c r="AW14" s="20">
        <v>0.36982026348943298</v>
      </c>
      <c r="AX14" s="20">
        <v>0.402298195475638</v>
      </c>
      <c r="AY14" s="20">
        <v>0.29068338141796901</v>
      </c>
    </row>
    <row r="15" spans="2:51" x14ac:dyDescent="0.35">
      <c r="B15" s="31" t="s">
        <v>388</v>
      </c>
      <c r="C15" s="20">
        <v>0.52997735515605005</v>
      </c>
      <c r="D15" s="20">
        <v>0.52902972544826699</v>
      </c>
      <c r="E15" s="20">
        <v>0.53195936002102595</v>
      </c>
      <c r="F15" s="20"/>
      <c r="G15" s="20">
        <v>0.37053846460971002</v>
      </c>
      <c r="H15" s="20">
        <v>0.36717738155200802</v>
      </c>
      <c r="I15" s="20">
        <v>0.42578388798592698</v>
      </c>
      <c r="J15" s="20">
        <v>0.57677779838913301</v>
      </c>
      <c r="K15" s="20">
        <v>0.68166176631030995</v>
      </c>
      <c r="L15" s="20">
        <v>0.73210973681018898</v>
      </c>
      <c r="M15" s="20"/>
      <c r="N15" s="20">
        <v>0.48412342152729498</v>
      </c>
      <c r="O15" s="20">
        <v>0.53284516116974701</v>
      </c>
      <c r="P15" s="20">
        <v>0.55797196724548503</v>
      </c>
      <c r="Q15" s="20">
        <v>0.54660110681121998</v>
      </c>
      <c r="R15" s="20"/>
      <c r="S15" s="20">
        <v>0.39349738107165999</v>
      </c>
      <c r="T15" s="20">
        <v>0.576273810200715</v>
      </c>
      <c r="U15" s="20">
        <v>0.62504081799808497</v>
      </c>
      <c r="V15" s="20">
        <v>0.65465211402055001</v>
      </c>
      <c r="W15" s="20">
        <v>0.53498209355179804</v>
      </c>
      <c r="X15" s="20">
        <v>0.49892472035177099</v>
      </c>
      <c r="Y15" s="20">
        <v>0.50140916668862201</v>
      </c>
      <c r="Z15" s="20">
        <v>0.53360442669681996</v>
      </c>
      <c r="AA15" s="20">
        <v>0.52652639284664005</v>
      </c>
      <c r="AB15" s="20">
        <v>0.54839790360876295</v>
      </c>
      <c r="AC15" s="20">
        <v>0.54953584191856497</v>
      </c>
      <c r="AD15" s="20">
        <v>0.33159880326644098</v>
      </c>
      <c r="AE15" s="20"/>
      <c r="AF15" s="20">
        <v>0.63622048141432896</v>
      </c>
      <c r="AG15" s="20">
        <v>0.50280128813201996</v>
      </c>
      <c r="AH15" s="20">
        <v>0.448403718016891</v>
      </c>
      <c r="AI15" s="20"/>
      <c r="AJ15" s="20">
        <v>0.62766284731222599</v>
      </c>
      <c r="AK15" s="20">
        <v>0.42076315352699101</v>
      </c>
      <c r="AL15" s="20">
        <v>0.59658144919362699</v>
      </c>
      <c r="AM15" s="20">
        <v>0.71289308658816597</v>
      </c>
      <c r="AN15" s="20">
        <v>0.48603235191410799</v>
      </c>
      <c r="AO15" s="20"/>
      <c r="AP15" s="20">
        <v>0.566200560894497</v>
      </c>
      <c r="AQ15" s="20">
        <v>0.439349646260835</v>
      </c>
      <c r="AR15" s="20">
        <v>0.55626564917786503</v>
      </c>
      <c r="AS15" s="20"/>
      <c r="AT15" s="20">
        <v>0.63255034110529496</v>
      </c>
      <c r="AU15" s="20">
        <v>0.52763196851319105</v>
      </c>
      <c r="AV15" s="20">
        <v>0.48275463398743101</v>
      </c>
      <c r="AW15" s="20">
        <v>0.42221619645459002</v>
      </c>
      <c r="AX15" s="20">
        <v>0.41673701794923201</v>
      </c>
      <c r="AY15" s="20">
        <v>0.48643136144332799</v>
      </c>
    </row>
    <row r="16" spans="2:51" x14ac:dyDescent="0.35">
      <c r="B16" s="18" t="s">
        <v>86</v>
      </c>
      <c r="C16" s="21">
        <v>-0.22116421434614</v>
      </c>
      <c r="D16" s="21">
        <v>-0.16887751154281</v>
      </c>
      <c r="E16" s="21">
        <v>-0.27414247509487</v>
      </c>
      <c r="F16" s="21"/>
      <c r="G16" s="21">
        <v>0.127863590459079</v>
      </c>
      <c r="H16" s="21">
        <v>0.126912130925982</v>
      </c>
      <c r="I16" s="21">
        <v>-2.0805249614051401E-2</v>
      </c>
      <c r="J16" s="21">
        <v>-0.35142068833835199</v>
      </c>
      <c r="K16" s="21">
        <v>-0.54851914052068496</v>
      </c>
      <c r="L16" s="21">
        <v>-0.61318209629287701</v>
      </c>
      <c r="M16" s="21"/>
      <c r="N16" s="21">
        <v>-9.2816980354869197E-2</v>
      </c>
      <c r="O16" s="21">
        <v>-0.23244965724842401</v>
      </c>
      <c r="P16" s="21">
        <v>-0.26209089521943102</v>
      </c>
      <c r="Q16" s="21">
        <v>-0.29769593235345698</v>
      </c>
      <c r="R16" s="21"/>
      <c r="S16" s="21">
        <v>6.3314312218085603E-2</v>
      </c>
      <c r="T16" s="21">
        <v>-0.31564683812395899</v>
      </c>
      <c r="U16" s="21">
        <v>-0.37968197827171402</v>
      </c>
      <c r="V16" s="21">
        <v>-0.47487709592863597</v>
      </c>
      <c r="W16" s="21">
        <v>-0.213935647551974</v>
      </c>
      <c r="X16" s="21">
        <v>-0.14246065448461401</v>
      </c>
      <c r="Y16" s="21">
        <v>-0.23845129381091801</v>
      </c>
      <c r="Z16" s="21">
        <v>-0.16674557364946299</v>
      </c>
      <c r="AA16" s="21">
        <v>-0.22968012723180201</v>
      </c>
      <c r="AB16" s="21">
        <v>-0.23167407174148399</v>
      </c>
      <c r="AC16" s="21">
        <v>-0.255699540279547</v>
      </c>
      <c r="AD16" s="21">
        <v>6.6144766598119395E-2</v>
      </c>
      <c r="AE16" s="21"/>
      <c r="AF16" s="21">
        <v>-0.41678571588056901</v>
      </c>
      <c r="AG16" s="21">
        <v>-0.15539037009356799</v>
      </c>
      <c r="AH16" s="21">
        <v>-0.104622673385468</v>
      </c>
      <c r="AI16" s="21"/>
      <c r="AJ16" s="21">
        <v>-0.41544887093963401</v>
      </c>
      <c r="AK16" s="21">
        <v>2.46919187528921E-3</v>
      </c>
      <c r="AL16" s="21">
        <v>-0.277816404629606</v>
      </c>
      <c r="AM16" s="21">
        <v>-0.425786173176331</v>
      </c>
      <c r="AN16" s="21">
        <v>-0.20294513566480801</v>
      </c>
      <c r="AO16" s="21"/>
      <c r="AP16" s="21">
        <v>-0.26983058603198901</v>
      </c>
      <c r="AQ16" s="21">
        <v>-4.0774389137163497E-2</v>
      </c>
      <c r="AR16" s="21">
        <v>-0.181092511990326</v>
      </c>
      <c r="AS16" s="21"/>
      <c r="AT16" s="21">
        <v>-0.403944406806242</v>
      </c>
      <c r="AU16" s="21">
        <v>-0.18475719192762</v>
      </c>
      <c r="AV16" s="21">
        <v>-0.193489810351127</v>
      </c>
      <c r="AW16" s="21">
        <v>-5.2395932965156801E-2</v>
      </c>
      <c r="AX16" s="21">
        <v>-1.4438822473593699E-2</v>
      </c>
      <c r="AY16" s="21">
        <v>-0.19574798002535901</v>
      </c>
    </row>
    <row r="17" spans="2:2" x14ac:dyDescent="0.35">
      <c r="B17" s="16" t="s">
        <v>156</v>
      </c>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1-000000000000}">
  <dimension ref="B2:AY21"/>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672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2049</v>
      </c>
      <c r="D7" s="10">
        <v>972</v>
      </c>
      <c r="E7" s="10">
        <v>1071</v>
      </c>
      <c r="F7" s="10"/>
      <c r="G7" s="10">
        <v>263</v>
      </c>
      <c r="H7" s="10">
        <v>290</v>
      </c>
      <c r="I7" s="10">
        <v>340</v>
      </c>
      <c r="J7" s="10">
        <v>378</v>
      </c>
      <c r="K7" s="10">
        <v>308</v>
      </c>
      <c r="L7" s="10">
        <v>470</v>
      </c>
      <c r="M7" s="10"/>
      <c r="N7" s="10">
        <v>521</v>
      </c>
      <c r="O7" s="10">
        <v>547</v>
      </c>
      <c r="P7" s="10">
        <v>484</v>
      </c>
      <c r="Q7" s="10">
        <v>491</v>
      </c>
      <c r="R7" s="10"/>
      <c r="S7" s="10">
        <v>300</v>
      </c>
      <c r="T7" s="10">
        <v>264</v>
      </c>
      <c r="U7" s="10">
        <v>175</v>
      </c>
      <c r="V7" s="10">
        <v>174</v>
      </c>
      <c r="W7" s="10">
        <v>146</v>
      </c>
      <c r="X7" s="10">
        <v>175</v>
      </c>
      <c r="Y7" s="10">
        <v>171</v>
      </c>
      <c r="Z7" s="10">
        <v>97</v>
      </c>
      <c r="AA7" s="10">
        <v>234</v>
      </c>
      <c r="AB7" s="10">
        <v>164</v>
      </c>
      <c r="AC7" s="10">
        <v>98</v>
      </c>
      <c r="AD7" s="10">
        <v>51</v>
      </c>
      <c r="AE7" s="10"/>
      <c r="AF7" s="10">
        <v>765</v>
      </c>
      <c r="AG7" s="10">
        <v>796</v>
      </c>
      <c r="AH7" s="10">
        <v>302</v>
      </c>
      <c r="AI7" s="10"/>
      <c r="AJ7" s="10">
        <v>725</v>
      </c>
      <c r="AK7" s="10">
        <v>593</v>
      </c>
      <c r="AL7" s="10">
        <v>146</v>
      </c>
      <c r="AM7" s="10">
        <v>22</v>
      </c>
      <c r="AN7" s="10">
        <v>273</v>
      </c>
      <c r="AO7" s="10"/>
      <c r="AP7" s="10">
        <v>398</v>
      </c>
      <c r="AQ7" s="10">
        <v>742</v>
      </c>
      <c r="AR7" s="10">
        <v>143</v>
      </c>
      <c r="AS7" s="10"/>
      <c r="AT7" s="10">
        <v>735</v>
      </c>
      <c r="AU7" s="10">
        <v>481</v>
      </c>
      <c r="AV7" s="10">
        <v>158</v>
      </c>
      <c r="AW7" s="10">
        <v>193</v>
      </c>
      <c r="AX7" s="10">
        <v>412</v>
      </c>
      <c r="AY7" s="10">
        <v>57</v>
      </c>
    </row>
    <row r="8" spans="2:51" ht="30" customHeight="1" x14ac:dyDescent="0.35">
      <c r="B8" s="11" t="s">
        <v>19</v>
      </c>
      <c r="C8" s="11">
        <v>2048</v>
      </c>
      <c r="D8" s="11">
        <v>1006</v>
      </c>
      <c r="E8" s="11">
        <v>1036</v>
      </c>
      <c r="F8" s="11"/>
      <c r="G8" s="11">
        <v>269</v>
      </c>
      <c r="H8" s="11">
        <v>340</v>
      </c>
      <c r="I8" s="11">
        <v>347</v>
      </c>
      <c r="J8" s="11">
        <v>358</v>
      </c>
      <c r="K8" s="11">
        <v>286</v>
      </c>
      <c r="L8" s="11">
        <v>449</v>
      </c>
      <c r="M8" s="11"/>
      <c r="N8" s="11">
        <v>561</v>
      </c>
      <c r="O8" s="11">
        <v>529</v>
      </c>
      <c r="P8" s="11">
        <v>471</v>
      </c>
      <c r="Q8" s="11">
        <v>480</v>
      </c>
      <c r="R8" s="11"/>
      <c r="S8" s="11">
        <v>302</v>
      </c>
      <c r="T8" s="11">
        <v>259</v>
      </c>
      <c r="U8" s="11">
        <v>172</v>
      </c>
      <c r="V8" s="11">
        <v>162</v>
      </c>
      <c r="W8" s="11">
        <v>141</v>
      </c>
      <c r="X8" s="11">
        <v>180</v>
      </c>
      <c r="Y8" s="11">
        <v>163</v>
      </c>
      <c r="Z8" s="11">
        <v>91</v>
      </c>
      <c r="AA8" s="11">
        <v>222</v>
      </c>
      <c r="AB8" s="11">
        <v>188</v>
      </c>
      <c r="AC8" s="11">
        <v>102</v>
      </c>
      <c r="AD8" s="11">
        <v>66</v>
      </c>
      <c r="AE8" s="11"/>
      <c r="AF8" s="11">
        <v>740</v>
      </c>
      <c r="AG8" s="11">
        <v>812</v>
      </c>
      <c r="AH8" s="11">
        <v>306</v>
      </c>
      <c r="AI8" s="11"/>
      <c r="AJ8" s="11">
        <v>706</v>
      </c>
      <c r="AK8" s="11">
        <v>596</v>
      </c>
      <c r="AL8" s="11">
        <v>146</v>
      </c>
      <c r="AM8" s="11">
        <v>22</v>
      </c>
      <c r="AN8" s="11">
        <v>272</v>
      </c>
      <c r="AO8" s="11"/>
      <c r="AP8" s="11">
        <v>392</v>
      </c>
      <c r="AQ8" s="11">
        <v>747</v>
      </c>
      <c r="AR8" s="11">
        <v>143</v>
      </c>
      <c r="AS8" s="11"/>
      <c r="AT8" s="11">
        <v>711</v>
      </c>
      <c r="AU8" s="11">
        <v>494</v>
      </c>
      <c r="AV8" s="11">
        <v>161</v>
      </c>
      <c r="AW8" s="11">
        <v>189</v>
      </c>
      <c r="AX8" s="11">
        <v>419</v>
      </c>
      <c r="AY8" s="11">
        <v>60</v>
      </c>
    </row>
    <row r="9" spans="2:51" x14ac:dyDescent="0.35">
      <c r="B9" s="18" t="s">
        <v>382</v>
      </c>
      <c r="C9" s="17">
        <v>9.2617559455604306E-2</v>
      </c>
      <c r="D9" s="17">
        <v>0.11711222101049</v>
      </c>
      <c r="E9" s="17">
        <v>6.8201894899626997E-2</v>
      </c>
      <c r="F9" s="17"/>
      <c r="G9" s="17">
        <v>0.15316223357924799</v>
      </c>
      <c r="H9" s="17">
        <v>0.15156553730174799</v>
      </c>
      <c r="I9" s="17">
        <v>0.117865265261591</v>
      </c>
      <c r="J9" s="17">
        <v>7.1369147781402201E-2</v>
      </c>
      <c r="K9" s="17">
        <v>5.8037574249025697E-2</v>
      </c>
      <c r="L9" s="17">
        <v>3.1128593236326101E-2</v>
      </c>
      <c r="M9" s="17"/>
      <c r="N9" s="17">
        <v>0.108856064339554</v>
      </c>
      <c r="O9" s="17">
        <v>8.0023935253552295E-2</v>
      </c>
      <c r="P9" s="17">
        <v>9.3491510238014303E-2</v>
      </c>
      <c r="Q9" s="17">
        <v>8.55978323684288E-2</v>
      </c>
      <c r="R9" s="17"/>
      <c r="S9" s="17">
        <v>0.15198956272085501</v>
      </c>
      <c r="T9" s="17">
        <v>6.5959940127105099E-2</v>
      </c>
      <c r="U9" s="17">
        <v>6.9764012025344699E-2</v>
      </c>
      <c r="V9" s="17">
        <v>5.4935646733257799E-2</v>
      </c>
      <c r="W9" s="17">
        <v>9.9722545237050902E-2</v>
      </c>
      <c r="X9" s="17">
        <v>0.110457144610344</v>
      </c>
      <c r="Y9" s="17">
        <v>4.96541241042893E-2</v>
      </c>
      <c r="Z9" s="17">
        <v>5.5740005430645903E-2</v>
      </c>
      <c r="AA9" s="17">
        <v>0.133966828744078</v>
      </c>
      <c r="AB9" s="17">
        <v>6.9638298539072094E-2</v>
      </c>
      <c r="AC9" s="17">
        <v>9.6263555973144399E-2</v>
      </c>
      <c r="AD9" s="17">
        <v>9.1747639557964403E-2</v>
      </c>
      <c r="AE9" s="17"/>
      <c r="AF9" s="17">
        <v>6.9935405423756702E-2</v>
      </c>
      <c r="AG9" s="17">
        <v>9.0219449407908603E-2</v>
      </c>
      <c r="AH9" s="17">
        <v>0.136788352279124</v>
      </c>
      <c r="AI9" s="17"/>
      <c r="AJ9" s="17">
        <v>8.0031758544867396E-2</v>
      </c>
      <c r="AK9" s="17">
        <v>0.12889616496495199</v>
      </c>
      <c r="AL9" s="17">
        <v>6.3946379199180503E-2</v>
      </c>
      <c r="AM9" s="17">
        <v>0</v>
      </c>
      <c r="AN9" s="17">
        <v>9.5388086371365297E-2</v>
      </c>
      <c r="AO9" s="17"/>
      <c r="AP9" s="17">
        <v>9.9271377294350996E-2</v>
      </c>
      <c r="AQ9" s="17">
        <v>0.122566105300616</v>
      </c>
      <c r="AR9" s="17">
        <v>9.1378684608868194E-2</v>
      </c>
      <c r="AS9" s="17"/>
      <c r="AT9" s="17">
        <v>6.0930716453821601E-2</v>
      </c>
      <c r="AU9" s="17">
        <v>8.9045132628137097E-2</v>
      </c>
      <c r="AV9" s="17">
        <v>0.119192441365628</v>
      </c>
      <c r="AW9" s="17">
        <v>9.7883191256574298E-2</v>
      </c>
      <c r="AX9" s="17">
        <v>0.14016314393135301</v>
      </c>
      <c r="AY9" s="17">
        <v>6.4035142987274099E-2</v>
      </c>
    </row>
    <row r="10" spans="2:51" x14ac:dyDescent="0.35">
      <c r="B10" s="18" t="s">
        <v>383</v>
      </c>
      <c r="C10" s="17">
        <v>0.23563899944851599</v>
      </c>
      <c r="D10" s="17">
        <v>0.24636897329099799</v>
      </c>
      <c r="E10" s="17">
        <v>0.226590452122861</v>
      </c>
      <c r="F10" s="17"/>
      <c r="G10" s="17">
        <v>0.39314846627609401</v>
      </c>
      <c r="H10" s="17">
        <v>0.30547518930003498</v>
      </c>
      <c r="I10" s="17">
        <v>0.31247843864564401</v>
      </c>
      <c r="J10" s="17">
        <v>0.203950902586604</v>
      </c>
      <c r="K10" s="17">
        <v>0.18562300450153699</v>
      </c>
      <c r="L10" s="17">
        <v>8.6043109754891503E-2</v>
      </c>
      <c r="M10" s="17"/>
      <c r="N10" s="17">
        <v>0.29223185913345401</v>
      </c>
      <c r="O10" s="17">
        <v>0.23889665996142201</v>
      </c>
      <c r="P10" s="17">
        <v>0.21963540878942001</v>
      </c>
      <c r="Q10" s="17">
        <v>0.182443531778645</v>
      </c>
      <c r="R10" s="17"/>
      <c r="S10" s="17">
        <v>0.27771445912006398</v>
      </c>
      <c r="T10" s="17">
        <v>0.25355660384619</v>
      </c>
      <c r="U10" s="17">
        <v>0.19826701672667901</v>
      </c>
      <c r="V10" s="17">
        <v>0.18965113481426599</v>
      </c>
      <c r="W10" s="17">
        <v>0.26423168869297697</v>
      </c>
      <c r="X10" s="17">
        <v>0.32124552631657699</v>
      </c>
      <c r="Y10" s="17">
        <v>0.24967611584101801</v>
      </c>
      <c r="Z10" s="17">
        <v>0.141077357130794</v>
      </c>
      <c r="AA10" s="17">
        <v>0.18330542952401199</v>
      </c>
      <c r="AB10" s="17">
        <v>0.24889761495070101</v>
      </c>
      <c r="AC10" s="17">
        <v>0.144795919471432</v>
      </c>
      <c r="AD10" s="17">
        <v>0.262093948651755</v>
      </c>
      <c r="AE10" s="17"/>
      <c r="AF10" s="17">
        <v>0.178862754443783</v>
      </c>
      <c r="AG10" s="17">
        <v>0.24644974530001801</v>
      </c>
      <c r="AH10" s="17">
        <v>0.25048664314178198</v>
      </c>
      <c r="AI10" s="17"/>
      <c r="AJ10" s="17">
        <v>0.187385723057412</v>
      </c>
      <c r="AK10" s="17">
        <v>0.30105718548531801</v>
      </c>
      <c r="AL10" s="17">
        <v>0.25758331146929497</v>
      </c>
      <c r="AM10" s="17">
        <v>0.29637357722310698</v>
      </c>
      <c r="AN10" s="17">
        <v>0.182287620427868</v>
      </c>
      <c r="AO10" s="17"/>
      <c r="AP10" s="17">
        <v>0.20722239691243199</v>
      </c>
      <c r="AQ10" s="17">
        <v>0.30525116356406701</v>
      </c>
      <c r="AR10" s="17">
        <v>0.27097243587721198</v>
      </c>
      <c r="AS10" s="17"/>
      <c r="AT10" s="17">
        <v>0.16166628763111601</v>
      </c>
      <c r="AU10" s="17">
        <v>0.30161058060190998</v>
      </c>
      <c r="AV10" s="17">
        <v>0.269249379704042</v>
      </c>
      <c r="AW10" s="17">
        <v>0.22468896090089999</v>
      </c>
      <c r="AX10" s="17">
        <v>0.26704000210419299</v>
      </c>
      <c r="AY10" s="17">
        <v>0.32979179442263001</v>
      </c>
    </row>
    <row r="11" spans="2:51" x14ac:dyDescent="0.35">
      <c r="B11" s="18" t="s">
        <v>385</v>
      </c>
      <c r="C11" s="17">
        <v>0.20141377378817801</v>
      </c>
      <c r="D11" s="17">
        <v>0.20158817462751399</v>
      </c>
      <c r="E11" s="17">
        <v>0.20068109303655901</v>
      </c>
      <c r="F11" s="17"/>
      <c r="G11" s="17">
        <v>0.21447260361964701</v>
      </c>
      <c r="H11" s="17">
        <v>0.21257037596917699</v>
      </c>
      <c r="I11" s="17">
        <v>0.175072954097307</v>
      </c>
      <c r="J11" s="17">
        <v>0.20781707701972399</v>
      </c>
      <c r="K11" s="17">
        <v>0.217955160855307</v>
      </c>
      <c r="L11" s="17">
        <v>0.18987832212465899</v>
      </c>
      <c r="M11" s="17"/>
      <c r="N11" s="17">
        <v>0.190972075911652</v>
      </c>
      <c r="O11" s="17">
        <v>0.21281310876534501</v>
      </c>
      <c r="P11" s="17">
        <v>0.20665227763867799</v>
      </c>
      <c r="Q11" s="17">
        <v>0.19438587485716499</v>
      </c>
      <c r="R11" s="17"/>
      <c r="S11" s="17">
        <v>0.20877535259167099</v>
      </c>
      <c r="T11" s="17">
        <v>0.19754994096223699</v>
      </c>
      <c r="U11" s="17">
        <v>0.17269553112712499</v>
      </c>
      <c r="V11" s="17">
        <v>0.19664495551935501</v>
      </c>
      <c r="W11" s="17">
        <v>0.16160621331501501</v>
      </c>
      <c r="X11" s="17">
        <v>0.15008847207453099</v>
      </c>
      <c r="Y11" s="17">
        <v>0.23817716307595599</v>
      </c>
      <c r="Z11" s="17">
        <v>0.28333866201963498</v>
      </c>
      <c r="AA11" s="17">
        <v>0.247320958831768</v>
      </c>
      <c r="AB11" s="17">
        <v>0.18589048747734499</v>
      </c>
      <c r="AC11" s="17">
        <v>0.25993972680469302</v>
      </c>
      <c r="AD11" s="17">
        <v>9.0241925078755406E-2</v>
      </c>
      <c r="AE11" s="17"/>
      <c r="AF11" s="17">
        <v>0.17886026657850301</v>
      </c>
      <c r="AG11" s="17">
        <v>0.223122888228248</v>
      </c>
      <c r="AH11" s="17">
        <v>0.19028627793727801</v>
      </c>
      <c r="AI11" s="17"/>
      <c r="AJ11" s="17">
        <v>0.17368531962539699</v>
      </c>
      <c r="AK11" s="17">
        <v>0.21082189547331301</v>
      </c>
      <c r="AL11" s="17">
        <v>0.194131224010715</v>
      </c>
      <c r="AM11" s="17">
        <v>0.14761166199515499</v>
      </c>
      <c r="AN11" s="17">
        <v>0.23826167963681999</v>
      </c>
      <c r="AO11" s="17"/>
      <c r="AP11" s="17">
        <v>0.18635672592489599</v>
      </c>
      <c r="AQ11" s="17">
        <v>0.19717325176938499</v>
      </c>
      <c r="AR11" s="17">
        <v>0.216010256816245</v>
      </c>
      <c r="AS11" s="17"/>
      <c r="AT11" s="17">
        <v>0.20534649455111201</v>
      </c>
      <c r="AU11" s="17">
        <v>0.21920857621184001</v>
      </c>
      <c r="AV11" s="17">
        <v>0.14784111414832701</v>
      </c>
      <c r="AW11" s="17">
        <v>0.15806470371493</v>
      </c>
      <c r="AX11" s="17">
        <v>0.20057986514613199</v>
      </c>
      <c r="AY11" s="17">
        <v>0.26588899602365201</v>
      </c>
    </row>
    <row r="12" spans="2:51" x14ac:dyDescent="0.35">
      <c r="B12" s="18" t="s">
        <v>386</v>
      </c>
      <c r="C12" s="17">
        <v>0.29989716273922601</v>
      </c>
      <c r="D12" s="17">
        <v>0.29119918189431698</v>
      </c>
      <c r="E12" s="17">
        <v>0.307197706782391</v>
      </c>
      <c r="F12" s="17"/>
      <c r="G12" s="17">
        <v>0.108178452762592</v>
      </c>
      <c r="H12" s="17">
        <v>0.15154882767830799</v>
      </c>
      <c r="I12" s="17">
        <v>0.22459016748398899</v>
      </c>
      <c r="J12" s="17">
        <v>0.28984396945977903</v>
      </c>
      <c r="K12" s="17">
        <v>0.35633897689553201</v>
      </c>
      <c r="L12" s="17">
        <v>0.557469496838636</v>
      </c>
      <c r="M12" s="17"/>
      <c r="N12" s="17">
        <v>0.27461595522888299</v>
      </c>
      <c r="O12" s="17">
        <v>0.30730263935109198</v>
      </c>
      <c r="P12" s="17">
        <v>0.32115923715745298</v>
      </c>
      <c r="Q12" s="17">
        <v>0.30012368132390999</v>
      </c>
      <c r="R12" s="17"/>
      <c r="S12" s="17">
        <v>0.192060606268218</v>
      </c>
      <c r="T12" s="17">
        <v>0.33351049883636102</v>
      </c>
      <c r="U12" s="17">
        <v>0.37097914502235901</v>
      </c>
      <c r="V12" s="17">
        <v>0.35087888721648097</v>
      </c>
      <c r="W12" s="17">
        <v>0.31885293912565998</v>
      </c>
      <c r="X12" s="17">
        <v>0.215369100090823</v>
      </c>
      <c r="Y12" s="17">
        <v>0.31731978818167</v>
      </c>
      <c r="Z12" s="17">
        <v>0.32177588213519698</v>
      </c>
      <c r="AA12" s="17">
        <v>0.26835661588527199</v>
      </c>
      <c r="AB12" s="17">
        <v>0.39121233464356098</v>
      </c>
      <c r="AC12" s="17">
        <v>0.28626861336569098</v>
      </c>
      <c r="AD12" s="17">
        <v>0.33511376171006702</v>
      </c>
      <c r="AE12" s="17"/>
      <c r="AF12" s="17">
        <v>0.42402772227362701</v>
      </c>
      <c r="AG12" s="17">
        <v>0.26973136884212401</v>
      </c>
      <c r="AH12" s="17">
        <v>0.19516759113672</v>
      </c>
      <c r="AI12" s="17"/>
      <c r="AJ12" s="17">
        <v>0.41268662055155803</v>
      </c>
      <c r="AK12" s="17">
        <v>0.20645319689976999</v>
      </c>
      <c r="AL12" s="17">
        <v>0.33076475185008403</v>
      </c>
      <c r="AM12" s="17">
        <v>0.42607773690989098</v>
      </c>
      <c r="AN12" s="17">
        <v>0.225907216743513</v>
      </c>
      <c r="AO12" s="17"/>
      <c r="AP12" s="17">
        <v>0.37393695393586301</v>
      </c>
      <c r="AQ12" s="17">
        <v>0.22352400989378199</v>
      </c>
      <c r="AR12" s="17">
        <v>0.264859884278005</v>
      </c>
      <c r="AS12" s="17"/>
      <c r="AT12" s="17">
        <v>0.44728264732352502</v>
      </c>
      <c r="AU12" s="17">
        <v>0.244703874913964</v>
      </c>
      <c r="AV12" s="17">
        <v>0.263228989982427</v>
      </c>
      <c r="AW12" s="17">
        <v>0.234373878150095</v>
      </c>
      <c r="AX12" s="17">
        <v>0.17691874918887901</v>
      </c>
      <c r="AY12" s="17">
        <v>0.21780989171443199</v>
      </c>
    </row>
    <row r="13" spans="2:51" x14ac:dyDescent="0.35">
      <c r="B13" s="18" t="s">
        <v>72</v>
      </c>
      <c r="C13" s="17">
        <v>0.170432504568476</v>
      </c>
      <c r="D13" s="17">
        <v>0.14373144917668099</v>
      </c>
      <c r="E13" s="17">
        <v>0.197328853158562</v>
      </c>
      <c r="F13" s="17"/>
      <c r="G13" s="17">
        <v>0.13103824376241999</v>
      </c>
      <c r="H13" s="17">
        <v>0.17884006975073199</v>
      </c>
      <c r="I13" s="17">
        <v>0.16999317451147</v>
      </c>
      <c r="J13" s="17">
        <v>0.22701890315248999</v>
      </c>
      <c r="K13" s="17">
        <v>0.182045283498599</v>
      </c>
      <c r="L13" s="17">
        <v>0.13548047804548699</v>
      </c>
      <c r="M13" s="17"/>
      <c r="N13" s="17">
        <v>0.13332404538645701</v>
      </c>
      <c r="O13" s="17">
        <v>0.160963656668589</v>
      </c>
      <c r="P13" s="17">
        <v>0.15906156617643499</v>
      </c>
      <c r="Q13" s="17">
        <v>0.237449079671851</v>
      </c>
      <c r="R13" s="17"/>
      <c r="S13" s="17">
        <v>0.16946001929919199</v>
      </c>
      <c r="T13" s="17">
        <v>0.149423016228107</v>
      </c>
      <c r="U13" s="17">
        <v>0.18829429509849199</v>
      </c>
      <c r="V13" s="17">
        <v>0.20788937571664001</v>
      </c>
      <c r="W13" s="17">
        <v>0.15558661362929699</v>
      </c>
      <c r="X13" s="17">
        <v>0.20283975690772399</v>
      </c>
      <c r="Y13" s="17">
        <v>0.14517280879706701</v>
      </c>
      <c r="Z13" s="17">
        <v>0.19806809328372699</v>
      </c>
      <c r="AA13" s="17">
        <v>0.16705016701486999</v>
      </c>
      <c r="AB13" s="17">
        <v>0.10436126438932</v>
      </c>
      <c r="AC13" s="17">
        <v>0.21273218438503999</v>
      </c>
      <c r="AD13" s="17">
        <v>0.22080272500145801</v>
      </c>
      <c r="AE13" s="17"/>
      <c r="AF13" s="17">
        <v>0.14831385128033001</v>
      </c>
      <c r="AG13" s="17">
        <v>0.170476548221701</v>
      </c>
      <c r="AH13" s="17">
        <v>0.22727113550509501</v>
      </c>
      <c r="AI13" s="17"/>
      <c r="AJ13" s="17">
        <v>0.146210578220766</v>
      </c>
      <c r="AK13" s="17">
        <v>0.152771557176647</v>
      </c>
      <c r="AL13" s="17">
        <v>0.15357433347072499</v>
      </c>
      <c r="AM13" s="17">
        <v>0.129937023871846</v>
      </c>
      <c r="AN13" s="17">
        <v>0.25815539682043398</v>
      </c>
      <c r="AO13" s="17"/>
      <c r="AP13" s="17">
        <v>0.13321254593245799</v>
      </c>
      <c r="AQ13" s="17">
        <v>0.151485469472151</v>
      </c>
      <c r="AR13" s="17">
        <v>0.15677873841966999</v>
      </c>
      <c r="AS13" s="17"/>
      <c r="AT13" s="17">
        <v>0.124773854040425</v>
      </c>
      <c r="AU13" s="17">
        <v>0.14543183564414899</v>
      </c>
      <c r="AV13" s="17">
        <v>0.200488074799577</v>
      </c>
      <c r="AW13" s="17">
        <v>0.28498926597750002</v>
      </c>
      <c r="AX13" s="17">
        <v>0.215298239629443</v>
      </c>
      <c r="AY13" s="17">
        <v>0.12247417485201099</v>
      </c>
    </row>
    <row r="14" spans="2:51" x14ac:dyDescent="0.35">
      <c r="B14" s="18" t="s">
        <v>387</v>
      </c>
      <c r="C14" s="20">
        <v>0.32825655890411998</v>
      </c>
      <c r="D14" s="20">
        <v>0.36348119430148801</v>
      </c>
      <c r="E14" s="20">
        <v>0.29479234702248802</v>
      </c>
      <c r="F14" s="20"/>
      <c r="G14" s="20">
        <v>0.54631069985534098</v>
      </c>
      <c r="H14" s="20">
        <v>0.45704072660178302</v>
      </c>
      <c r="I14" s="20">
        <v>0.43034370390723398</v>
      </c>
      <c r="J14" s="20">
        <v>0.275320050368007</v>
      </c>
      <c r="K14" s="20">
        <v>0.24366057875056199</v>
      </c>
      <c r="L14" s="20">
        <v>0.117171702991218</v>
      </c>
      <c r="M14" s="20"/>
      <c r="N14" s="20">
        <v>0.40108792347300798</v>
      </c>
      <c r="O14" s="20">
        <v>0.31892059521497401</v>
      </c>
      <c r="P14" s="20">
        <v>0.313126919027434</v>
      </c>
      <c r="Q14" s="20">
        <v>0.26804136414707402</v>
      </c>
      <c r="R14" s="20"/>
      <c r="S14" s="20">
        <v>0.42970402184091899</v>
      </c>
      <c r="T14" s="20">
        <v>0.31951654397329499</v>
      </c>
      <c r="U14" s="20">
        <v>0.268031028752024</v>
      </c>
      <c r="V14" s="20">
        <v>0.244586781547523</v>
      </c>
      <c r="W14" s="20">
        <v>0.36395423393002801</v>
      </c>
      <c r="X14" s="20">
        <v>0.43170267092692099</v>
      </c>
      <c r="Y14" s="20">
        <v>0.299330239945307</v>
      </c>
      <c r="Z14" s="20">
        <v>0.19681736256144</v>
      </c>
      <c r="AA14" s="20">
        <v>0.31727225826809002</v>
      </c>
      <c r="AB14" s="20">
        <v>0.318535913489773</v>
      </c>
      <c r="AC14" s="20">
        <v>0.24105947544457601</v>
      </c>
      <c r="AD14" s="20">
        <v>0.353841588209719</v>
      </c>
      <c r="AE14" s="20"/>
      <c r="AF14" s="20">
        <v>0.24879815986754</v>
      </c>
      <c r="AG14" s="20">
        <v>0.336669194707926</v>
      </c>
      <c r="AH14" s="20">
        <v>0.38727499542090699</v>
      </c>
      <c r="AI14" s="20"/>
      <c r="AJ14" s="20">
        <v>0.26741748160227902</v>
      </c>
      <c r="AK14" s="20">
        <v>0.42995335045027</v>
      </c>
      <c r="AL14" s="20">
        <v>0.32152969066847598</v>
      </c>
      <c r="AM14" s="20">
        <v>0.29637357722310698</v>
      </c>
      <c r="AN14" s="20">
        <v>0.27767570679923298</v>
      </c>
      <c r="AO14" s="20"/>
      <c r="AP14" s="20">
        <v>0.30649377420678298</v>
      </c>
      <c r="AQ14" s="20">
        <v>0.42781726886468302</v>
      </c>
      <c r="AR14" s="20">
        <v>0.36235112048607998</v>
      </c>
      <c r="AS14" s="20"/>
      <c r="AT14" s="20">
        <v>0.22259700408493699</v>
      </c>
      <c r="AU14" s="20">
        <v>0.390655713230047</v>
      </c>
      <c r="AV14" s="20">
        <v>0.38844182106967001</v>
      </c>
      <c r="AW14" s="20">
        <v>0.32257215215747398</v>
      </c>
      <c r="AX14" s="20">
        <v>0.40720314603554703</v>
      </c>
      <c r="AY14" s="20">
        <v>0.39382693740990399</v>
      </c>
    </row>
    <row r="15" spans="2:51" x14ac:dyDescent="0.35">
      <c r="B15" s="31" t="s">
        <v>388</v>
      </c>
      <c r="C15" s="20">
        <v>0.50131093652740299</v>
      </c>
      <c r="D15" s="20">
        <v>0.49278735652183098</v>
      </c>
      <c r="E15" s="20">
        <v>0.50787879981895001</v>
      </c>
      <c r="F15" s="20"/>
      <c r="G15" s="20">
        <v>0.32265105638223901</v>
      </c>
      <c r="H15" s="20">
        <v>0.36411920364748501</v>
      </c>
      <c r="I15" s="20">
        <v>0.39966312158129602</v>
      </c>
      <c r="J15" s="20">
        <v>0.49766104647950299</v>
      </c>
      <c r="K15" s="20">
        <v>0.57429413775083904</v>
      </c>
      <c r="L15" s="20">
        <v>0.74734781896329505</v>
      </c>
      <c r="M15" s="20"/>
      <c r="N15" s="20">
        <v>0.46558803114053499</v>
      </c>
      <c r="O15" s="20">
        <v>0.52011574811643702</v>
      </c>
      <c r="P15" s="20">
        <v>0.52781151479613098</v>
      </c>
      <c r="Q15" s="20">
        <v>0.49450955618107501</v>
      </c>
      <c r="R15" s="20"/>
      <c r="S15" s="20">
        <v>0.40083595885988899</v>
      </c>
      <c r="T15" s="20">
        <v>0.53106043979859896</v>
      </c>
      <c r="U15" s="20">
        <v>0.54367467614948395</v>
      </c>
      <c r="V15" s="20">
        <v>0.54752384273583599</v>
      </c>
      <c r="W15" s="20">
        <v>0.480459152440675</v>
      </c>
      <c r="X15" s="20">
        <v>0.36545757216535502</v>
      </c>
      <c r="Y15" s="20">
        <v>0.55549695125762599</v>
      </c>
      <c r="Z15" s="20">
        <v>0.60511454415483201</v>
      </c>
      <c r="AA15" s="20">
        <v>0.51567757471704001</v>
      </c>
      <c r="AB15" s="20">
        <v>0.57710282212090702</v>
      </c>
      <c r="AC15" s="20">
        <v>0.546208340170384</v>
      </c>
      <c r="AD15" s="20">
        <v>0.42535568678882302</v>
      </c>
      <c r="AE15" s="20"/>
      <c r="AF15" s="20">
        <v>0.60288798885213002</v>
      </c>
      <c r="AG15" s="20">
        <v>0.492854257070372</v>
      </c>
      <c r="AH15" s="20">
        <v>0.38545386907399798</v>
      </c>
      <c r="AI15" s="20"/>
      <c r="AJ15" s="20">
        <v>0.58637194017695504</v>
      </c>
      <c r="AK15" s="20">
        <v>0.41727509237308302</v>
      </c>
      <c r="AL15" s="20">
        <v>0.52489597586079895</v>
      </c>
      <c r="AM15" s="20">
        <v>0.573689398905047</v>
      </c>
      <c r="AN15" s="20">
        <v>0.46416889638033398</v>
      </c>
      <c r="AO15" s="20"/>
      <c r="AP15" s="20">
        <v>0.56029367986075895</v>
      </c>
      <c r="AQ15" s="20">
        <v>0.42069726166316701</v>
      </c>
      <c r="AR15" s="20">
        <v>0.48087014109425003</v>
      </c>
      <c r="AS15" s="20"/>
      <c r="AT15" s="20">
        <v>0.65262914187463705</v>
      </c>
      <c r="AU15" s="20">
        <v>0.46391245112580398</v>
      </c>
      <c r="AV15" s="20">
        <v>0.41107010413075301</v>
      </c>
      <c r="AW15" s="20">
        <v>0.392438581865026</v>
      </c>
      <c r="AX15" s="20">
        <v>0.37749861433500997</v>
      </c>
      <c r="AY15" s="20">
        <v>0.483698887738084</v>
      </c>
    </row>
    <row r="16" spans="2:51" x14ac:dyDescent="0.35">
      <c r="B16" s="18" t="s">
        <v>86</v>
      </c>
      <c r="C16" s="21">
        <v>-0.17305437762328299</v>
      </c>
      <c r="D16" s="21">
        <v>-0.129306162220343</v>
      </c>
      <c r="E16" s="21">
        <v>-0.21308645279646199</v>
      </c>
      <c r="F16" s="21"/>
      <c r="G16" s="21">
        <v>0.22365964347310199</v>
      </c>
      <c r="H16" s="21">
        <v>9.2921522954298202E-2</v>
      </c>
      <c r="I16" s="21">
        <v>3.0680582325937799E-2</v>
      </c>
      <c r="J16" s="21">
        <v>-0.22234099611149599</v>
      </c>
      <c r="K16" s="21">
        <v>-0.33063355900027602</v>
      </c>
      <c r="L16" s="21">
        <v>-0.63017611597207801</v>
      </c>
      <c r="M16" s="21"/>
      <c r="N16" s="21">
        <v>-6.4500107667526493E-2</v>
      </c>
      <c r="O16" s="21">
        <v>-0.201195152901463</v>
      </c>
      <c r="P16" s="21">
        <v>-0.214684595768697</v>
      </c>
      <c r="Q16" s="21">
        <v>-0.22646819203400101</v>
      </c>
      <c r="R16" s="21"/>
      <c r="S16" s="21">
        <v>2.8868062981029299E-2</v>
      </c>
      <c r="T16" s="21">
        <v>-0.211543895825304</v>
      </c>
      <c r="U16" s="21">
        <v>-0.27564364739746</v>
      </c>
      <c r="V16" s="21">
        <v>-0.30293706118831298</v>
      </c>
      <c r="W16" s="21">
        <v>-0.116504918510647</v>
      </c>
      <c r="X16" s="21">
        <v>6.6245098761566701E-2</v>
      </c>
      <c r="Y16" s="21">
        <v>-0.256166711312319</v>
      </c>
      <c r="Z16" s="21">
        <v>-0.40829718159339201</v>
      </c>
      <c r="AA16" s="21">
        <v>-0.19840531644894899</v>
      </c>
      <c r="AB16" s="21">
        <v>-0.25856690863113402</v>
      </c>
      <c r="AC16" s="21">
        <v>-0.30514886472580799</v>
      </c>
      <c r="AD16" s="21">
        <v>-7.1514098579103499E-2</v>
      </c>
      <c r="AE16" s="21"/>
      <c r="AF16" s="21">
        <v>-0.35408982898459002</v>
      </c>
      <c r="AG16" s="21">
        <v>-0.156185062362446</v>
      </c>
      <c r="AH16" s="21">
        <v>1.8211263469087901E-3</v>
      </c>
      <c r="AI16" s="21"/>
      <c r="AJ16" s="21">
        <v>-0.31895445857467603</v>
      </c>
      <c r="AK16" s="21">
        <v>1.26782580771871E-2</v>
      </c>
      <c r="AL16" s="21">
        <v>-0.203366285192323</v>
      </c>
      <c r="AM16" s="21">
        <v>-0.27731582168194002</v>
      </c>
      <c r="AN16" s="21">
        <v>-0.186493189581101</v>
      </c>
      <c r="AO16" s="21"/>
      <c r="AP16" s="21">
        <v>-0.25379990565397498</v>
      </c>
      <c r="AQ16" s="21">
        <v>7.12000720151612E-3</v>
      </c>
      <c r="AR16" s="21">
        <v>-0.11851902060817</v>
      </c>
      <c r="AS16" s="21"/>
      <c r="AT16" s="21">
        <v>-0.43003213778970001</v>
      </c>
      <c r="AU16" s="21">
        <v>-7.3256737895757304E-2</v>
      </c>
      <c r="AV16" s="21">
        <v>-2.2628283061083301E-2</v>
      </c>
      <c r="AW16" s="21">
        <v>-6.9866429707551594E-2</v>
      </c>
      <c r="AX16" s="21">
        <v>2.97045317005365E-2</v>
      </c>
      <c r="AY16" s="21">
        <v>-8.9871950328180003E-2</v>
      </c>
    </row>
    <row r="17" spans="2:2" x14ac:dyDescent="0.35">
      <c r="B17" s="16" t="s">
        <v>156</v>
      </c>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1-000000000000}">
  <dimension ref="B2:AY26"/>
  <sheetViews>
    <sheetView showGridLines="0" workbookViewId="0">
      <pane xSplit="2" topLeftCell="C1" activePane="topRight" state="frozen"/>
      <selection activeCell="B19" sqref="B19"/>
      <selection pane="topRight" activeCell="C15" sqref="C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674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439</v>
      </c>
      <c r="C9" s="17">
        <v>0.48750928627766799</v>
      </c>
      <c r="D9" s="17">
        <v>0.49326746891366602</v>
      </c>
      <c r="E9" s="17">
        <v>0.48196694568673998</v>
      </c>
      <c r="F9" s="17"/>
      <c r="G9" s="17">
        <v>0.47483629742016498</v>
      </c>
      <c r="H9" s="17">
        <v>0.52902055790329205</v>
      </c>
      <c r="I9" s="17">
        <v>0.57843151419004502</v>
      </c>
      <c r="J9" s="17">
        <v>0.52514630903484105</v>
      </c>
      <c r="K9" s="17">
        <v>0.45257879634888898</v>
      </c>
      <c r="L9" s="17">
        <v>0.381387119418997</v>
      </c>
      <c r="M9" s="17"/>
      <c r="N9" s="17">
        <v>0.53220086128683497</v>
      </c>
      <c r="O9" s="17">
        <v>0.49986034628443998</v>
      </c>
      <c r="P9" s="17">
        <v>0.46700945135878003</v>
      </c>
      <c r="Q9" s="17">
        <v>0.44478027533222197</v>
      </c>
      <c r="R9" s="17"/>
      <c r="S9" s="17">
        <v>0.48763238925534602</v>
      </c>
      <c r="T9" s="17">
        <v>0.47040354598575101</v>
      </c>
      <c r="U9" s="17">
        <v>0.44544449231944799</v>
      </c>
      <c r="V9" s="17">
        <v>0.46121714958823101</v>
      </c>
      <c r="W9" s="17">
        <v>0.51681041608728695</v>
      </c>
      <c r="X9" s="17">
        <v>0.49237797511069897</v>
      </c>
      <c r="Y9" s="17">
        <v>0.49394400846373299</v>
      </c>
      <c r="Z9" s="17">
        <v>0.48512110103406503</v>
      </c>
      <c r="AA9" s="17">
        <v>0.50520918307488305</v>
      </c>
      <c r="AB9" s="17">
        <v>0.48274053794861299</v>
      </c>
      <c r="AC9" s="17">
        <v>0.52407089313183397</v>
      </c>
      <c r="AD9" s="17">
        <v>0.54353578557363902</v>
      </c>
      <c r="AE9" s="17"/>
      <c r="AF9" s="17">
        <v>0.43371637180568301</v>
      </c>
      <c r="AG9" s="17">
        <v>0.53360845440377402</v>
      </c>
      <c r="AH9" s="17">
        <v>0.48644182802284502</v>
      </c>
      <c r="AI9" s="17"/>
      <c r="AJ9" s="17">
        <v>0.43753467767033799</v>
      </c>
      <c r="AK9" s="17">
        <v>0.52376501811661802</v>
      </c>
      <c r="AL9" s="17">
        <v>0.53922659738147605</v>
      </c>
      <c r="AM9" s="17">
        <v>0.32839581916884097</v>
      </c>
      <c r="AN9" s="17">
        <v>0.52667900883101704</v>
      </c>
      <c r="AO9" s="17"/>
      <c r="AP9" s="17">
        <v>0.42390809522754402</v>
      </c>
      <c r="AQ9" s="17">
        <v>0.55689779219709801</v>
      </c>
      <c r="AR9" s="17">
        <v>0.53793100759628898</v>
      </c>
      <c r="AS9" s="17"/>
      <c r="AT9" s="17">
        <v>0.435408634878932</v>
      </c>
      <c r="AU9" s="17">
        <v>0.56448484854274195</v>
      </c>
      <c r="AV9" s="17">
        <v>0.46088283014033798</v>
      </c>
      <c r="AW9" s="17">
        <v>0.449520405719053</v>
      </c>
      <c r="AX9" s="17">
        <v>0.50974519328797196</v>
      </c>
      <c r="AY9" s="17">
        <v>0.54474568089078501</v>
      </c>
    </row>
    <row r="10" spans="2:51" ht="29" x14ac:dyDescent="0.35">
      <c r="B10" s="18" t="s">
        <v>441</v>
      </c>
      <c r="C10" s="17">
        <v>0.266402859952245</v>
      </c>
      <c r="D10" s="17">
        <v>0.259343411355825</v>
      </c>
      <c r="E10" s="17">
        <v>0.27226838737949</v>
      </c>
      <c r="F10" s="17"/>
      <c r="G10" s="17">
        <v>0.32852866216486298</v>
      </c>
      <c r="H10" s="17">
        <v>0.287532038600252</v>
      </c>
      <c r="I10" s="17">
        <v>0.32743931793713299</v>
      </c>
      <c r="J10" s="17">
        <v>0.24296584142180999</v>
      </c>
      <c r="K10" s="17">
        <v>0.25701151434666802</v>
      </c>
      <c r="L10" s="17">
        <v>0.18387071893127199</v>
      </c>
      <c r="M10" s="17"/>
      <c r="N10" s="17">
        <v>0.33342253061749599</v>
      </c>
      <c r="O10" s="17">
        <v>0.276095020811154</v>
      </c>
      <c r="P10" s="17">
        <v>0.23329959427206601</v>
      </c>
      <c r="Q10" s="17">
        <v>0.214353924474113</v>
      </c>
      <c r="R10" s="17"/>
      <c r="S10" s="17">
        <v>0.28433327057200197</v>
      </c>
      <c r="T10" s="17">
        <v>0.22727307496167401</v>
      </c>
      <c r="U10" s="17">
        <v>0.25426720448717699</v>
      </c>
      <c r="V10" s="17">
        <v>0.24497639572079899</v>
      </c>
      <c r="W10" s="17">
        <v>0.261047499386722</v>
      </c>
      <c r="X10" s="17">
        <v>0.27907905957963902</v>
      </c>
      <c r="Y10" s="17">
        <v>0.26502813059900499</v>
      </c>
      <c r="Z10" s="17">
        <v>0.26638106379845</v>
      </c>
      <c r="AA10" s="17">
        <v>0.307382488021818</v>
      </c>
      <c r="AB10" s="17">
        <v>0.261301264093311</v>
      </c>
      <c r="AC10" s="17">
        <v>0.301752833024791</v>
      </c>
      <c r="AD10" s="17">
        <v>0.23334295894839599</v>
      </c>
      <c r="AE10" s="17"/>
      <c r="AF10" s="17">
        <v>0.19795394015173101</v>
      </c>
      <c r="AG10" s="17">
        <v>0.311639631220819</v>
      </c>
      <c r="AH10" s="17">
        <v>0.28507332275727498</v>
      </c>
      <c r="AI10" s="17"/>
      <c r="AJ10" s="17">
        <v>0.21830658561569599</v>
      </c>
      <c r="AK10" s="17">
        <v>0.29674359811163697</v>
      </c>
      <c r="AL10" s="17">
        <v>0.327393282106344</v>
      </c>
      <c r="AM10" s="17">
        <v>0.14831267808490101</v>
      </c>
      <c r="AN10" s="17">
        <v>0.27900426087659103</v>
      </c>
      <c r="AO10" s="17"/>
      <c r="AP10" s="17">
        <v>0.21683284457670801</v>
      </c>
      <c r="AQ10" s="17">
        <v>0.32731081155865999</v>
      </c>
      <c r="AR10" s="17">
        <v>0.31927619785618899</v>
      </c>
      <c r="AS10" s="17"/>
      <c r="AT10" s="17">
        <v>0.234631017038469</v>
      </c>
      <c r="AU10" s="17">
        <v>0.28133210870752601</v>
      </c>
      <c r="AV10" s="17">
        <v>0.227332112852696</v>
      </c>
      <c r="AW10" s="17">
        <v>0.27457446346869702</v>
      </c>
      <c r="AX10" s="17">
        <v>0.32091145398286602</v>
      </c>
      <c r="AY10" s="17">
        <v>0.268196943571061</v>
      </c>
    </row>
    <row r="11" spans="2:51" ht="43.5" x14ac:dyDescent="0.35">
      <c r="B11" s="18" t="s">
        <v>673</v>
      </c>
      <c r="C11" s="17">
        <v>0.218631639510281</v>
      </c>
      <c r="D11" s="17">
        <v>0.21376261069747801</v>
      </c>
      <c r="E11" s="17">
        <v>0.223531070035106</v>
      </c>
      <c r="F11" s="17"/>
      <c r="G11" s="17">
        <v>5.9586129633006399E-2</v>
      </c>
      <c r="H11" s="17">
        <v>7.9583685479431607E-2</v>
      </c>
      <c r="I11" s="17">
        <v>0.108222242557935</v>
      </c>
      <c r="J11" s="17">
        <v>0.235509316317703</v>
      </c>
      <c r="K11" s="17">
        <v>0.324714658888347</v>
      </c>
      <c r="L11" s="17">
        <v>0.441604317461539</v>
      </c>
      <c r="M11" s="17"/>
      <c r="N11" s="17">
        <v>0.17171203085134701</v>
      </c>
      <c r="O11" s="17">
        <v>0.20788590556894401</v>
      </c>
      <c r="P11" s="17">
        <v>0.232387689874961</v>
      </c>
      <c r="Q11" s="17">
        <v>0.26608786828807501</v>
      </c>
      <c r="R11" s="17"/>
      <c r="S11" s="17">
        <v>0.13735238663407501</v>
      </c>
      <c r="T11" s="17">
        <v>0.250017201543621</v>
      </c>
      <c r="U11" s="17">
        <v>0.26438772411821798</v>
      </c>
      <c r="V11" s="17">
        <v>0.30235810347836001</v>
      </c>
      <c r="W11" s="17">
        <v>0.19724941445282801</v>
      </c>
      <c r="X11" s="17">
        <v>0.17889489561592201</v>
      </c>
      <c r="Y11" s="17">
        <v>0.25537819605030798</v>
      </c>
      <c r="Z11" s="17">
        <v>0.25030897209474501</v>
      </c>
      <c r="AA11" s="17">
        <v>0.19887812719379899</v>
      </c>
      <c r="AB11" s="17">
        <v>0.22472191870422201</v>
      </c>
      <c r="AC11" s="17">
        <v>0.23080293869972601</v>
      </c>
      <c r="AD11" s="17">
        <v>0.15235478841519501</v>
      </c>
      <c r="AE11" s="17"/>
      <c r="AF11" s="17">
        <v>0.340456633163148</v>
      </c>
      <c r="AG11" s="17">
        <v>0.17337125477078399</v>
      </c>
      <c r="AH11" s="17">
        <v>0.143850786052376</v>
      </c>
      <c r="AI11" s="17"/>
      <c r="AJ11" s="17">
        <v>0.32668804659306699</v>
      </c>
      <c r="AK11" s="17">
        <v>0.132690371416607</v>
      </c>
      <c r="AL11" s="17">
        <v>0.1796050504733</v>
      </c>
      <c r="AM11" s="17">
        <v>0.46405790321309898</v>
      </c>
      <c r="AN11" s="17">
        <v>0.18703238224302501</v>
      </c>
      <c r="AO11" s="17"/>
      <c r="AP11" s="17">
        <v>0.30061296873285698</v>
      </c>
      <c r="AQ11" s="17">
        <v>0.12579726816960901</v>
      </c>
      <c r="AR11" s="17">
        <v>0.145535734764483</v>
      </c>
      <c r="AS11" s="17"/>
      <c r="AT11" s="17">
        <v>0.330425910031443</v>
      </c>
      <c r="AU11" s="17">
        <v>0.155338900465708</v>
      </c>
      <c r="AV11" s="17">
        <v>0.17625102322929101</v>
      </c>
      <c r="AW11" s="17">
        <v>0.188928695831976</v>
      </c>
      <c r="AX11" s="17">
        <v>0.144561159609987</v>
      </c>
      <c r="AY11" s="17">
        <v>0.126010987826152</v>
      </c>
    </row>
    <row r="12" spans="2:51" ht="29" x14ac:dyDescent="0.35">
      <c r="B12" s="18" t="s">
        <v>440</v>
      </c>
      <c r="C12" s="17">
        <v>0.213535280891062</v>
      </c>
      <c r="D12" s="17">
        <v>0.206823084327661</v>
      </c>
      <c r="E12" s="17">
        <v>0.220652716302564</v>
      </c>
      <c r="F12" s="17"/>
      <c r="G12" s="17">
        <v>0.25696063014776399</v>
      </c>
      <c r="H12" s="17">
        <v>0.24999530003960899</v>
      </c>
      <c r="I12" s="17">
        <v>0.236576426945141</v>
      </c>
      <c r="J12" s="17">
        <v>0.201586972745568</v>
      </c>
      <c r="K12" s="17">
        <v>0.184396301867151</v>
      </c>
      <c r="L12" s="17">
        <v>0.16569668492221301</v>
      </c>
      <c r="M12" s="17"/>
      <c r="N12" s="17">
        <v>0.20820090358642901</v>
      </c>
      <c r="O12" s="17">
        <v>0.20697670259894299</v>
      </c>
      <c r="P12" s="17">
        <v>0.22124146863330199</v>
      </c>
      <c r="Q12" s="17">
        <v>0.219152217467458</v>
      </c>
      <c r="R12" s="17"/>
      <c r="S12" s="17">
        <v>0.25133971726843202</v>
      </c>
      <c r="T12" s="17">
        <v>0.21604068689139799</v>
      </c>
      <c r="U12" s="17">
        <v>0.15240556490534499</v>
      </c>
      <c r="V12" s="17">
        <v>0.191706139995515</v>
      </c>
      <c r="W12" s="17">
        <v>0.24483397825477801</v>
      </c>
      <c r="X12" s="17">
        <v>0.19873084190961299</v>
      </c>
      <c r="Y12" s="17">
        <v>0.22104244643861401</v>
      </c>
      <c r="Z12" s="17">
        <v>0.176050722148342</v>
      </c>
      <c r="AA12" s="17">
        <v>0.22913925290290699</v>
      </c>
      <c r="AB12" s="17">
        <v>0.18393419755649801</v>
      </c>
      <c r="AC12" s="17">
        <v>0.22227505580342</v>
      </c>
      <c r="AD12" s="17">
        <v>0.27294881857375303</v>
      </c>
      <c r="AE12" s="17"/>
      <c r="AF12" s="17">
        <v>0.18470539067556499</v>
      </c>
      <c r="AG12" s="17">
        <v>0.21712860934248701</v>
      </c>
      <c r="AH12" s="17">
        <v>0.240317889651224</v>
      </c>
      <c r="AI12" s="17"/>
      <c r="AJ12" s="17">
        <v>0.190655071997713</v>
      </c>
      <c r="AK12" s="17">
        <v>0.24888761354978201</v>
      </c>
      <c r="AL12" s="17">
        <v>0.19047644354301099</v>
      </c>
      <c r="AM12" s="17">
        <v>0.113719334314034</v>
      </c>
      <c r="AN12" s="17">
        <v>0.21198229649213399</v>
      </c>
      <c r="AO12" s="17"/>
      <c r="AP12" s="17">
        <v>0.20428892830564899</v>
      </c>
      <c r="AQ12" s="17">
        <v>0.23885199118310499</v>
      </c>
      <c r="AR12" s="17">
        <v>0.216403612100426</v>
      </c>
      <c r="AS12" s="17"/>
      <c r="AT12" s="17">
        <v>0.178341793161645</v>
      </c>
      <c r="AU12" s="17">
        <v>0.20696799860037501</v>
      </c>
      <c r="AV12" s="17">
        <v>0.21774203619384</v>
      </c>
      <c r="AW12" s="17">
        <v>0.27112189443601598</v>
      </c>
      <c r="AX12" s="17">
        <v>0.25254860213589397</v>
      </c>
      <c r="AY12" s="17">
        <v>0.226994534112682</v>
      </c>
    </row>
    <row r="13" spans="2:51" ht="29" x14ac:dyDescent="0.35">
      <c r="B13" s="18" t="s">
        <v>442</v>
      </c>
      <c r="C13" s="17">
        <v>0.14960603249621601</v>
      </c>
      <c r="D13" s="17">
        <v>0.163575806352425</v>
      </c>
      <c r="E13" s="17">
        <v>0.13524442370290099</v>
      </c>
      <c r="F13" s="17"/>
      <c r="G13" s="17">
        <v>0.21682297669328701</v>
      </c>
      <c r="H13" s="17">
        <v>0.21937256780734499</v>
      </c>
      <c r="I13" s="17">
        <v>0.17656398640135801</v>
      </c>
      <c r="J13" s="17">
        <v>0.10565694117030699</v>
      </c>
      <c r="K13" s="17">
        <v>9.1186276520252005E-2</v>
      </c>
      <c r="L13" s="17">
        <v>0.10132167178842499</v>
      </c>
      <c r="M13" s="17"/>
      <c r="N13" s="17">
        <v>0.17461734514388799</v>
      </c>
      <c r="O13" s="17">
        <v>0.149557653487742</v>
      </c>
      <c r="P13" s="17">
        <v>0.121530088445774</v>
      </c>
      <c r="Q13" s="17">
        <v>0.148333549811905</v>
      </c>
      <c r="R13" s="17"/>
      <c r="S13" s="17">
        <v>0.20714339952601299</v>
      </c>
      <c r="T13" s="17">
        <v>0.11487376048588401</v>
      </c>
      <c r="U13" s="17">
        <v>0.14339986361528201</v>
      </c>
      <c r="V13" s="17">
        <v>0.11514310291612199</v>
      </c>
      <c r="W13" s="17">
        <v>0.18419159653731901</v>
      </c>
      <c r="X13" s="17">
        <v>0.18096392331967401</v>
      </c>
      <c r="Y13" s="17">
        <v>0.13778882273972001</v>
      </c>
      <c r="Z13" s="17">
        <v>0.12906488433628399</v>
      </c>
      <c r="AA13" s="17">
        <v>0.14689782875857499</v>
      </c>
      <c r="AB13" s="17">
        <v>0.13541115373614801</v>
      </c>
      <c r="AC13" s="17">
        <v>0.12093782052004801</v>
      </c>
      <c r="AD13" s="17">
        <v>0.13560049620034101</v>
      </c>
      <c r="AE13" s="17"/>
      <c r="AF13" s="17">
        <v>0.111219866778437</v>
      </c>
      <c r="AG13" s="17">
        <v>0.171409109187692</v>
      </c>
      <c r="AH13" s="17">
        <v>0.14856162980613599</v>
      </c>
      <c r="AI13" s="17"/>
      <c r="AJ13" s="17">
        <v>0.117169702104091</v>
      </c>
      <c r="AK13" s="17">
        <v>0.18221738716956201</v>
      </c>
      <c r="AL13" s="17">
        <v>0.17520932209166801</v>
      </c>
      <c r="AM13" s="17">
        <v>8.7904699758703603E-2</v>
      </c>
      <c r="AN13" s="17">
        <v>0.133783260379295</v>
      </c>
      <c r="AO13" s="17"/>
      <c r="AP13" s="17">
        <v>0.15175124688581501</v>
      </c>
      <c r="AQ13" s="17">
        <v>0.182468499458217</v>
      </c>
      <c r="AR13" s="17">
        <v>0.18317840118973</v>
      </c>
      <c r="AS13" s="17"/>
      <c r="AT13" s="17">
        <v>0.124966289859854</v>
      </c>
      <c r="AU13" s="17">
        <v>0.139690308318795</v>
      </c>
      <c r="AV13" s="17">
        <v>0.17028055690002999</v>
      </c>
      <c r="AW13" s="17">
        <v>0.14331196989868999</v>
      </c>
      <c r="AX13" s="17">
        <v>0.19959276252723901</v>
      </c>
      <c r="AY13" s="17">
        <v>0.152130996565013</v>
      </c>
    </row>
    <row r="14" spans="2:51" ht="29" x14ac:dyDescent="0.35">
      <c r="B14" s="18" t="s">
        <v>444</v>
      </c>
      <c r="C14" s="17">
        <v>0.113971887516701</v>
      </c>
      <c r="D14" s="17">
        <v>0.148125392391767</v>
      </c>
      <c r="E14" s="17">
        <v>8.0771060419357402E-2</v>
      </c>
      <c r="F14" s="17"/>
      <c r="G14" s="17">
        <v>0.141242369499265</v>
      </c>
      <c r="H14" s="17">
        <v>0.155693739675655</v>
      </c>
      <c r="I14" s="17">
        <v>0.11404099708556301</v>
      </c>
      <c r="J14" s="17">
        <v>0.11997267179256201</v>
      </c>
      <c r="K14" s="17">
        <v>9.3460901573475003E-2</v>
      </c>
      <c r="L14" s="17">
        <v>7.0902731244483402E-2</v>
      </c>
      <c r="M14" s="17"/>
      <c r="N14" s="17">
        <v>0.147090971830145</v>
      </c>
      <c r="O14" s="17">
        <v>0.116475906536345</v>
      </c>
      <c r="P14" s="17">
        <v>0.10090658636052401</v>
      </c>
      <c r="Q14" s="17">
        <v>8.6615238530530797E-2</v>
      </c>
      <c r="R14" s="17"/>
      <c r="S14" s="17">
        <v>0.14439636613717699</v>
      </c>
      <c r="T14" s="17">
        <v>9.6156581212038794E-2</v>
      </c>
      <c r="U14" s="17">
        <v>9.5460520216714695E-2</v>
      </c>
      <c r="V14" s="17">
        <v>0.120237671661258</v>
      </c>
      <c r="W14" s="17">
        <v>9.8954103145577399E-2</v>
      </c>
      <c r="X14" s="17">
        <v>0.12728051076388699</v>
      </c>
      <c r="Y14" s="17">
        <v>0.104420859618159</v>
      </c>
      <c r="Z14" s="17">
        <v>0.118459051808721</v>
      </c>
      <c r="AA14" s="17">
        <v>0.10631524120689501</v>
      </c>
      <c r="AB14" s="17">
        <v>0.14217735685364999</v>
      </c>
      <c r="AC14" s="17">
        <v>0.11242137467180301</v>
      </c>
      <c r="AD14" s="17">
        <v>4.02660474436531E-2</v>
      </c>
      <c r="AE14" s="17"/>
      <c r="AF14" s="17">
        <v>9.8109176315203495E-2</v>
      </c>
      <c r="AG14" s="17">
        <v>0.12346208826865</v>
      </c>
      <c r="AH14" s="17">
        <v>0.10092389618502499</v>
      </c>
      <c r="AI14" s="17"/>
      <c r="AJ14" s="17">
        <v>0.101563559907537</v>
      </c>
      <c r="AK14" s="17">
        <v>0.14394278324080301</v>
      </c>
      <c r="AL14" s="17">
        <v>0.13553070628775599</v>
      </c>
      <c r="AM14" s="17">
        <v>1.7408453984198199E-2</v>
      </c>
      <c r="AN14" s="17">
        <v>9.9833078701005495E-2</v>
      </c>
      <c r="AO14" s="17"/>
      <c r="AP14" s="17">
        <v>0.112089809712836</v>
      </c>
      <c r="AQ14" s="17">
        <v>0.132609927459268</v>
      </c>
      <c r="AR14" s="17">
        <v>0.137117312246581</v>
      </c>
      <c r="AS14" s="17"/>
      <c r="AT14" s="17">
        <v>0.107521908623773</v>
      </c>
      <c r="AU14" s="17">
        <v>0.13302100680946799</v>
      </c>
      <c r="AV14" s="17">
        <v>9.4478250646455403E-2</v>
      </c>
      <c r="AW14" s="17">
        <v>7.73739345985828E-2</v>
      </c>
      <c r="AX14" s="17">
        <v>0.11768083548471001</v>
      </c>
      <c r="AY14" s="17">
        <v>0.15476901171805699</v>
      </c>
    </row>
    <row r="15" spans="2:51" ht="43.5" x14ac:dyDescent="0.35">
      <c r="B15" s="18" t="s">
        <v>443</v>
      </c>
      <c r="C15" s="17">
        <v>0.113864966425741</v>
      </c>
      <c r="D15" s="17">
        <v>0.113697980440584</v>
      </c>
      <c r="E15" s="17">
        <v>0.114063761795556</v>
      </c>
      <c r="F15" s="17"/>
      <c r="G15" s="17">
        <v>0.18919449705864499</v>
      </c>
      <c r="H15" s="17">
        <v>0.14878393044593599</v>
      </c>
      <c r="I15" s="17">
        <v>0.10646348890867099</v>
      </c>
      <c r="J15" s="17">
        <v>0.104636014129566</v>
      </c>
      <c r="K15" s="17">
        <v>8.5345348791653994E-2</v>
      </c>
      <c r="L15" s="17">
        <v>6.8239710756371502E-2</v>
      </c>
      <c r="M15" s="17"/>
      <c r="N15" s="17">
        <v>0.12812762040963099</v>
      </c>
      <c r="O15" s="17">
        <v>0.13202692694880599</v>
      </c>
      <c r="P15" s="17">
        <v>9.3676156334620994E-2</v>
      </c>
      <c r="Q15" s="17">
        <v>9.8781115493931093E-2</v>
      </c>
      <c r="R15" s="17"/>
      <c r="S15" s="17">
        <v>0.13260566028776499</v>
      </c>
      <c r="T15" s="17">
        <v>9.9834705500462001E-2</v>
      </c>
      <c r="U15" s="17">
        <v>0.109085164946082</v>
      </c>
      <c r="V15" s="17">
        <v>0.10691725579187999</v>
      </c>
      <c r="W15" s="17">
        <v>0.121997794639274</v>
      </c>
      <c r="X15" s="17">
        <v>0.111014077541863</v>
      </c>
      <c r="Y15" s="17">
        <v>0.106342592443348</v>
      </c>
      <c r="Z15" s="17">
        <v>0.13467252468329799</v>
      </c>
      <c r="AA15" s="17">
        <v>0.10618873040647001</v>
      </c>
      <c r="AB15" s="17">
        <v>0.123953000707376</v>
      </c>
      <c r="AC15" s="17">
        <v>0.101350863878806</v>
      </c>
      <c r="AD15" s="17">
        <v>0.12131005397934801</v>
      </c>
      <c r="AE15" s="17"/>
      <c r="AF15" s="17">
        <v>8.7902286509369001E-2</v>
      </c>
      <c r="AG15" s="17">
        <v>0.11407741143087</v>
      </c>
      <c r="AH15" s="17">
        <v>0.12437638194562201</v>
      </c>
      <c r="AI15" s="17"/>
      <c r="AJ15" s="17">
        <v>8.7353466904319804E-2</v>
      </c>
      <c r="AK15" s="17">
        <v>0.13544183505239499</v>
      </c>
      <c r="AL15" s="17">
        <v>0.12816170183074799</v>
      </c>
      <c r="AM15" s="17">
        <v>0.17446750805701</v>
      </c>
      <c r="AN15" s="17">
        <v>0.103330531234611</v>
      </c>
      <c r="AO15" s="17"/>
      <c r="AP15" s="17">
        <v>0.110874041773229</v>
      </c>
      <c r="AQ15" s="17">
        <v>0.129737016675674</v>
      </c>
      <c r="AR15" s="17">
        <v>0.16431840824838001</v>
      </c>
      <c r="AS15" s="17"/>
      <c r="AT15" s="17">
        <v>9.4884410634129293E-2</v>
      </c>
      <c r="AU15" s="17">
        <v>0.12260842278506701</v>
      </c>
      <c r="AV15" s="17">
        <v>0.137288568431637</v>
      </c>
      <c r="AW15" s="17">
        <v>0.102544799098668</v>
      </c>
      <c r="AX15" s="17">
        <v>0.12531896078450599</v>
      </c>
      <c r="AY15" s="17">
        <v>0.150553124994462</v>
      </c>
    </row>
    <row r="16" spans="2:51" ht="29" x14ac:dyDescent="0.35">
      <c r="B16" s="18" t="s">
        <v>445</v>
      </c>
      <c r="C16" s="17">
        <v>0.113366407638921</v>
      </c>
      <c r="D16" s="17">
        <v>0.12972568035659399</v>
      </c>
      <c r="E16" s="17">
        <v>9.7451855806846205E-2</v>
      </c>
      <c r="F16" s="17"/>
      <c r="G16" s="17">
        <v>0.14982751316884199</v>
      </c>
      <c r="H16" s="17">
        <v>0.159102148458239</v>
      </c>
      <c r="I16" s="17">
        <v>0.125800885274404</v>
      </c>
      <c r="J16" s="17">
        <v>9.1682309838457099E-2</v>
      </c>
      <c r="K16" s="17">
        <v>9.0765159782278004E-2</v>
      </c>
      <c r="L16" s="17">
        <v>7.4727467840535494E-2</v>
      </c>
      <c r="M16" s="17"/>
      <c r="N16" s="17">
        <v>0.13554970086898299</v>
      </c>
      <c r="O16" s="17">
        <v>0.122235553884881</v>
      </c>
      <c r="P16" s="17">
        <v>0.10246729128396199</v>
      </c>
      <c r="Q16" s="17">
        <v>8.7366066916220397E-2</v>
      </c>
      <c r="R16" s="17"/>
      <c r="S16" s="17">
        <v>0.14504722571529799</v>
      </c>
      <c r="T16" s="17">
        <v>0.11762083245270499</v>
      </c>
      <c r="U16" s="17">
        <v>0.107528074076049</v>
      </c>
      <c r="V16" s="17">
        <v>7.2587857987501198E-2</v>
      </c>
      <c r="W16" s="17">
        <v>0.12275724366545999</v>
      </c>
      <c r="X16" s="17">
        <v>0.14438332847277699</v>
      </c>
      <c r="Y16" s="17">
        <v>8.4990986991695106E-2</v>
      </c>
      <c r="Z16" s="17">
        <v>0.122275135737673</v>
      </c>
      <c r="AA16" s="17">
        <v>0.104567622125318</v>
      </c>
      <c r="AB16" s="17">
        <v>0.108092606460491</v>
      </c>
      <c r="AC16" s="17">
        <v>7.7511288533460093E-2</v>
      </c>
      <c r="AD16" s="17">
        <v>0.141088742962374</v>
      </c>
      <c r="AE16" s="17"/>
      <c r="AF16" s="17">
        <v>0.101333667314995</v>
      </c>
      <c r="AG16" s="17">
        <v>0.120290431522605</v>
      </c>
      <c r="AH16" s="17">
        <v>0.112388764033602</v>
      </c>
      <c r="AI16" s="17"/>
      <c r="AJ16" s="17">
        <v>0.10591725223189</v>
      </c>
      <c r="AK16" s="17">
        <v>0.130316873703579</v>
      </c>
      <c r="AL16" s="17">
        <v>0.12572629539541999</v>
      </c>
      <c r="AM16" s="17">
        <v>0.10977375742897599</v>
      </c>
      <c r="AN16" s="17">
        <v>8.25669671368571E-2</v>
      </c>
      <c r="AO16" s="17"/>
      <c r="AP16" s="17">
        <v>0.11059158023242099</v>
      </c>
      <c r="AQ16" s="17">
        <v>0.12983778808452201</v>
      </c>
      <c r="AR16" s="17">
        <v>0.13628467708884201</v>
      </c>
      <c r="AS16" s="17"/>
      <c r="AT16" s="17">
        <v>0.10318939974425401</v>
      </c>
      <c r="AU16" s="17">
        <v>0.169229310339753</v>
      </c>
      <c r="AV16" s="17">
        <v>6.9121952003262099E-2</v>
      </c>
      <c r="AW16" s="17">
        <v>6.5721132802788504E-2</v>
      </c>
      <c r="AX16" s="17">
        <v>9.9630365295227799E-2</v>
      </c>
      <c r="AY16" s="17">
        <v>0.128042819936596</v>
      </c>
    </row>
    <row r="17" spans="2:51" ht="43.5" x14ac:dyDescent="0.35">
      <c r="B17" s="18" t="s">
        <v>446</v>
      </c>
      <c r="C17" s="17">
        <v>9.9942586400836503E-2</v>
      </c>
      <c r="D17" s="17">
        <v>0.106444112745186</v>
      </c>
      <c r="E17" s="17">
        <v>9.3489027111250206E-2</v>
      </c>
      <c r="F17" s="17"/>
      <c r="G17" s="17">
        <v>0.123709198883866</v>
      </c>
      <c r="H17" s="17">
        <v>0.12986410907620899</v>
      </c>
      <c r="I17" s="17">
        <v>0.104826302195067</v>
      </c>
      <c r="J17" s="17">
        <v>8.9454293758102696E-2</v>
      </c>
      <c r="K17" s="17">
        <v>8.8137254905291604E-2</v>
      </c>
      <c r="L17" s="17">
        <v>7.2372593767715293E-2</v>
      </c>
      <c r="M17" s="17"/>
      <c r="N17" s="17">
        <v>0.10675162932052901</v>
      </c>
      <c r="O17" s="17">
        <v>0.100920510220832</v>
      </c>
      <c r="P17" s="17">
        <v>8.7213812165354301E-2</v>
      </c>
      <c r="Q17" s="17">
        <v>0.104060230705124</v>
      </c>
      <c r="R17" s="17"/>
      <c r="S17" s="17">
        <v>0.12374501795692899</v>
      </c>
      <c r="T17" s="17">
        <v>0.11437726749610699</v>
      </c>
      <c r="U17" s="17">
        <v>8.0555346875672298E-2</v>
      </c>
      <c r="V17" s="17">
        <v>7.0107900970499695E-2</v>
      </c>
      <c r="W17" s="17">
        <v>8.5422206653276295E-2</v>
      </c>
      <c r="X17" s="17">
        <v>0.136299985438848</v>
      </c>
      <c r="Y17" s="17">
        <v>7.6152194182268901E-2</v>
      </c>
      <c r="Z17" s="17">
        <v>6.2945960613313298E-2</v>
      </c>
      <c r="AA17" s="17">
        <v>0.101931134149328</v>
      </c>
      <c r="AB17" s="17">
        <v>0.105751900854319</v>
      </c>
      <c r="AC17" s="17">
        <v>0.10357408614970399</v>
      </c>
      <c r="AD17" s="17">
        <v>7.3846577159059401E-2</v>
      </c>
      <c r="AE17" s="17"/>
      <c r="AF17" s="17">
        <v>9.2805293034026501E-2</v>
      </c>
      <c r="AG17" s="17">
        <v>0.104369973465267</v>
      </c>
      <c r="AH17" s="17">
        <v>0.11011516864710801</v>
      </c>
      <c r="AI17" s="17"/>
      <c r="AJ17" s="17">
        <v>9.3118987788579605E-2</v>
      </c>
      <c r="AK17" s="17">
        <v>0.124101335265647</v>
      </c>
      <c r="AL17" s="17">
        <v>8.2982539981860406E-2</v>
      </c>
      <c r="AM17" s="17">
        <v>9.39246087372438E-2</v>
      </c>
      <c r="AN17" s="17">
        <v>9.4509396826550296E-2</v>
      </c>
      <c r="AO17" s="17"/>
      <c r="AP17" s="17">
        <v>0.114510060093753</v>
      </c>
      <c r="AQ17" s="17">
        <v>0.113050732634601</v>
      </c>
      <c r="AR17" s="17">
        <v>9.2462608338524793E-2</v>
      </c>
      <c r="AS17" s="17"/>
      <c r="AT17" s="17">
        <v>8.5455887648771003E-2</v>
      </c>
      <c r="AU17" s="17">
        <v>9.1088259987841702E-2</v>
      </c>
      <c r="AV17" s="17">
        <v>0.141425805531881</v>
      </c>
      <c r="AW17" s="17">
        <v>0.13813708244324399</v>
      </c>
      <c r="AX17" s="17">
        <v>9.8659163943724301E-2</v>
      </c>
      <c r="AY17" s="17">
        <v>0.10865795281638101</v>
      </c>
    </row>
    <row r="18" spans="2:51" ht="29" x14ac:dyDescent="0.35">
      <c r="B18" s="18" t="s">
        <v>449</v>
      </c>
      <c r="C18" s="17">
        <v>5.4544035438608501E-2</v>
      </c>
      <c r="D18" s="17">
        <v>6.77187611963595E-2</v>
      </c>
      <c r="E18" s="17">
        <v>4.1358380595368199E-2</v>
      </c>
      <c r="F18" s="17"/>
      <c r="G18" s="17">
        <v>0.106840849952724</v>
      </c>
      <c r="H18" s="17">
        <v>8.0942331389424693E-2</v>
      </c>
      <c r="I18" s="17">
        <v>7.3734732891857793E-2</v>
      </c>
      <c r="J18" s="17">
        <v>3.9716394286940099E-2</v>
      </c>
      <c r="K18" s="17">
        <v>2.52148128918371E-2</v>
      </c>
      <c r="L18" s="17">
        <v>1.4571663208327E-2</v>
      </c>
      <c r="M18" s="17"/>
      <c r="N18" s="17">
        <v>6.2776913913273696E-2</v>
      </c>
      <c r="O18" s="17">
        <v>5.3755027763708198E-2</v>
      </c>
      <c r="P18" s="17">
        <v>5.38698426823584E-2</v>
      </c>
      <c r="Q18" s="17">
        <v>4.5878437520386998E-2</v>
      </c>
      <c r="R18" s="17"/>
      <c r="S18" s="17">
        <v>7.4481469659123195E-2</v>
      </c>
      <c r="T18" s="17">
        <v>5.14995712404578E-2</v>
      </c>
      <c r="U18" s="17">
        <v>4.2440309943077903E-2</v>
      </c>
      <c r="V18" s="17">
        <v>5.3931461634516398E-2</v>
      </c>
      <c r="W18" s="17">
        <v>5.0663182799567101E-2</v>
      </c>
      <c r="X18" s="17">
        <v>5.9160515137414098E-2</v>
      </c>
      <c r="Y18" s="17">
        <v>4.92262903488912E-2</v>
      </c>
      <c r="Z18" s="17">
        <v>8.2451657518805399E-2</v>
      </c>
      <c r="AA18" s="17">
        <v>4.2721047627843803E-2</v>
      </c>
      <c r="AB18" s="17">
        <v>4.4443169868420902E-2</v>
      </c>
      <c r="AC18" s="17">
        <v>4.53843866996788E-2</v>
      </c>
      <c r="AD18" s="17">
        <v>6.9833432624803196E-2</v>
      </c>
      <c r="AE18" s="17"/>
      <c r="AF18" s="17">
        <v>2.9277944665394899E-2</v>
      </c>
      <c r="AG18" s="17">
        <v>5.5170096762877097E-2</v>
      </c>
      <c r="AH18" s="17">
        <v>9.1704693638232707E-2</v>
      </c>
      <c r="AI18" s="17"/>
      <c r="AJ18" s="17">
        <v>3.8078891522219202E-2</v>
      </c>
      <c r="AK18" s="17">
        <v>6.6094156211716298E-2</v>
      </c>
      <c r="AL18" s="17">
        <v>3.9906955834465997E-2</v>
      </c>
      <c r="AM18" s="17">
        <v>5.2211320134613701E-2</v>
      </c>
      <c r="AN18" s="17">
        <v>6.8135456961802704E-2</v>
      </c>
      <c r="AO18" s="17"/>
      <c r="AP18" s="17">
        <v>5.8059022929684498E-2</v>
      </c>
      <c r="AQ18" s="17">
        <v>6.0947884566016901E-2</v>
      </c>
      <c r="AR18" s="17">
        <v>5.6992806242408697E-2</v>
      </c>
      <c r="AS18" s="17"/>
      <c r="AT18" s="17">
        <v>3.6044817498461203E-2</v>
      </c>
      <c r="AU18" s="17">
        <v>5.7570302817744702E-2</v>
      </c>
      <c r="AV18" s="17">
        <v>6.2502600836492797E-2</v>
      </c>
      <c r="AW18" s="17">
        <v>4.9998178951420801E-2</v>
      </c>
      <c r="AX18" s="17">
        <v>8.0661886595300505E-2</v>
      </c>
      <c r="AY18" s="17">
        <v>6.9710109883998603E-2</v>
      </c>
    </row>
    <row r="19" spans="2:51" x14ac:dyDescent="0.35">
      <c r="B19" s="18" t="s">
        <v>399</v>
      </c>
      <c r="C19" s="17">
        <v>5.2567113509203699E-2</v>
      </c>
      <c r="D19" s="17">
        <v>3.7476536019498102E-2</v>
      </c>
      <c r="E19" s="17">
        <v>6.7544926811167402E-2</v>
      </c>
      <c r="F19" s="17"/>
      <c r="G19" s="17">
        <v>5.7837356960192203E-2</v>
      </c>
      <c r="H19" s="17">
        <v>6.3827136243393798E-2</v>
      </c>
      <c r="I19" s="17">
        <v>4.89869480076736E-2</v>
      </c>
      <c r="J19" s="17">
        <v>5.5342049458642399E-2</v>
      </c>
      <c r="K19" s="17">
        <v>6.2281488945028302E-2</v>
      </c>
      <c r="L19" s="17">
        <v>3.4108273316257202E-2</v>
      </c>
      <c r="M19" s="17"/>
      <c r="N19" s="17">
        <v>3.5909147906992803E-2</v>
      </c>
      <c r="O19" s="17">
        <v>4.8681873889077902E-2</v>
      </c>
      <c r="P19" s="17">
        <v>6.1567317263079603E-2</v>
      </c>
      <c r="Q19" s="17">
        <v>6.7388923482042798E-2</v>
      </c>
      <c r="R19" s="17"/>
      <c r="S19" s="17">
        <v>5.22211736562311E-2</v>
      </c>
      <c r="T19" s="17">
        <v>7.1561168782431406E-2</v>
      </c>
      <c r="U19" s="17">
        <v>5.1802605086404101E-2</v>
      </c>
      <c r="V19" s="17">
        <v>4.2918351953239599E-2</v>
      </c>
      <c r="W19" s="17">
        <v>3.43917140138E-2</v>
      </c>
      <c r="X19" s="17">
        <v>4.7344653813317698E-2</v>
      </c>
      <c r="Y19" s="17">
        <v>5.2939322089275299E-2</v>
      </c>
      <c r="Z19" s="17">
        <v>2.2650929950336199E-2</v>
      </c>
      <c r="AA19" s="17">
        <v>5.0165027137573502E-2</v>
      </c>
      <c r="AB19" s="17">
        <v>5.15972173068256E-2</v>
      </c>
      <c r="AC19" s="17">
        <v>6.5520873569046706E-2</v>
      </c>
      <c r="AD19" s="17">
        <v>8.9856552794556996E-2</v>
      </c>
      <c r="AE19" s="17"/>
      <c r="AF19" s="17">
        <v>4.4264663536553298E-2</v>
      </c>
      <c r="AG19" s="17">
        <v>4.1195868271650497E-2</v>
      </c>
      <c r="AH19" s="17">
        <v>8.2942065648625496E-2</v>
      </c>
      <c r="AI19" s="17"/>
      <c r="AJ19" s="17">
        <v>3.9472196927516003E-2</v>
      </c>
      <c r="AK19" s="17">
        <v>4.2763770099321002E-2</v>
      </c>
      <c r="AL19" s="17">
        <v>4.2930555606482998E-2</v>
      </c>
      <c r="AM19" s="17">
        <v>1.7653784509589401E-2</v>
      </c>
      <c r="AN19" s="17">
        <v>8.5945483292473798E-2</v>
      </c>
      <c r="AO19" s="17"/>
      <c r="AP19" s="17">
        <v>3.4008913189221203E-2</v>
      </c>
      <c r="AQ19" s="17">
        <v>4.0729593658704599E-2</v>
      </c>
      <c r="AR19" s="17">
        <v>3.9090882856610297E-2</v>
      </c>
      <c r="AS19" s="17"/>
      <c r="AT19" s="17">
        <v>4.2963058935708197E-2</v>
      </c>
      <c r="AU19" s="17">
        <v>4.9168333815198098E-2</v>
      </c>
      <c r="AV19" s="17">
        <v>5.0891765331785702E-2</v>
      </c>
      <c r="AW19" s="17">
        <v>9.3775993563986401E-2</v>
      </c>
      <c r="AX19" s="17">
        <v>5.44827631232346E-2</v>
      </c>
      <c r="AY19" s="17">
        <v>2.8627148330956399E-2</v>
      </c>
    </row>
    <row r="20" spans="2:51" ht="29" x14ac:dyDescent="0.35">
      <c r="B20" s="18" t="s">
        <v>447</v>
      </c>
      <c r="C20" s="17">
        <v>4.8120726613677597E-2</v>
      </c>
      <c r="D20" s="17">
        <v>5.8916529312605402E-2</v>
      </c>
      <c r="E20" s="17">
        <v>3.7826481382276303E-2</v>
      </c>
      <c r="F20" s="17"/>
      <c r="G20" s="17">
        <v>0.106881207410368</v>
      </c>
      <c r="H20" s="17">
        <v>7.2225388555349601E-2</v>
      </c>
      <c r="I20" s="17">
        <v>6.01525606401941E-2</v>
      </c>
      <c r="J20" s="17">
        <v>3.5853171054801299E-2</v>
      </c>
      <c r="K20" s="17">
        <v>1.27195447566949E-2</v>
      </c>
      <c r="L20" s="17">
        <v>1.35283265186718E-2</v>
      </c>
      <c r="M20" s="17"/>
      <c r="N20" s="17">
        <v>4.8940421354594803E-2</v>
      </c>
      <c r="O20" s="17">
        <v>5.2949769481948898E-2</v>
      </c>
      <c r="P20" s="17">
        <v>5.1440397595901098E-2</v>
      </c>
      <c r="Q20" s="17">
        <v>3.99087728951373E-2</v>
      </c>
      <c r="R20" s="17"/>
      <c r="S20" s="17">
        <v>7.0607930184706402E-2</v>
      </c>
      <c r="T20" s="17">
        <v>4.5261070534959397E-2</v>
      </c>
      <c r="U20" s="17">
        <v>2.8124346258885699E-2</v>
      </c>
      <c r="V20" s="17">
        <v>4.1988635311430197E-2</v>
      </c>
      <c r="W20" s="17">
        <v>6.6279690988084602E-2</v>
      </c>
      <c r="X20" s="17">
        <v>6.2250531648523899E-2</v>
      </c>
      <c r="Y20" s="17">
        <v>3.9983135660363302E-2</v>
      </c>
      <c r="Z20" s="17">
        <v>3.18822363143643E-2</v>
      </c>
      <c r="AA20" s="17">
        <v>4.8332222797032198E-2</v>
      </c>
      <c r="AB20" s="17">
        <v>3.3201133832879599E-2</v>
      </c>
      <c r="AC20" s="17">
        <v>2.1659545017978399E-2</v>
      </c>
      <c r="AD20" s="17">
        <v>7.3717251182871202E-2</v>
      </c>
      <c r="AE20" s="17"/>
      <c r="AF20" s="17">
        <v>3.0862349478298402E-2</v>
      </c>
      <c r="AG20" s="17">
        <v>4.6515091086347798E-2</v>
      </c>
      <c r="AH20" s="17">
        <v>7.1060324047367507E-2</v>
      </c>
      <c r="AI20" s="17"/>
      <c r="AJ20" s="17">
        <v>3.86518651869215E-2</v>
      </c>
      <c r="AK20" s="17">
        <v>6.0891149725187797E-2</v>
      </c>
      <c r="AL20" s="17">
        <v>2.72752035038577E-2</v>
      </c>
      <c r="AM20" s="17">
        <v>4.4032526937324602E-2</v>
      </c>
      <c r="AN20" s="17">
        <v>4.2571668034892401E-2</v>
      </c>
      <c r="AO20" s="17"/>
      <c r="AP20" s="17">
        <v>5.4543471429531698E-2</v>
      </c>
      <c r="AQ20" s="17">
        <v>6.0720219598669099E-2</v>
      </c>
      <c r="AR20" s="17">
        <v>3.5487253713151201E-2</v>
      </c>
      <c r="AS20" s="17"/>
      <c r="AT20" s="17">
        <v>3.20163382251668E-2</v>
      </c>
      <c r="AU20" s="17">
        <v>4.4439440811698101E-2</v>
      </c>
      <c r="AV20" s="17">
        <v>6.7800586915589101E-2</v>
      </c>
      <c r="AW20" s="17">
        <v>6.6230589996965794E-2</v>
      </c>
      <c r="AX20" s="17">
        <v>6.5054740045115994E-2</v>
      </c>
      <c r="AY20" s="17">
        <v>4.7801748403355999E-2</v>
      </c>
    </row>
    <row r="21" spans="2:51" x14ac:dyDescent="0.35">
      <c r="B21" s="18" t="s">
        <v>188</v>
      </c>
      <c r="C21" s="19">
        <v>1.9349381292801299E-2</v>
      </c>
      <c r="D21" s="19">
        <v>1.7720896896027301E-2</v>
      </c>
      <c r="E21" s="19">
        <v>2.04913236168883E-2</v>
      </c>
      <c r="F21" s="19"/>
      <c r="G21" s="19">
        <v>1.92683879000927E-3</v>
      </c>
      <c r="H21" s="19">
        <v>5.6462533440134596E-3</v>
      </c>
      <c r="I21" s="19">
        <v>1.83086544710672E-2</v>
      </c>
      <c r="J21" s="19">
        <v>2.22360067339635E-2</v>
      </c>
      <c r="K21" s="19">
        <v>2.92733123013003E-2</v>
      </c>
      <c r="L21" s="19">
        <v>3.38621186165977E-2</v>
      </c>
      <c r="M21" s="19"/>
      <c r="N21" s="19">
        <v>1.7574964943986301E-2</v>
      </c>
      <c r="O21" s="19">
        <v>1.4750632076461E-2</v>
      </c>
      <c r="P21" s="19">
        <v>2.16758948907642E-2</v>
      </c>
      <c r="Q21" s="19">
        <v>2.4258221143378E-2</v>
      </c>
      <c r="R21" s="19"/>
      <c r="S21" s="19">
        <v>1.51053610221051E-2</v>
      </c>
      <c r="T21" s="19">
        <v>1.3826520394871899E-2</v>
      </c>
      <c r="U21" s="19">
        <v>3.2386073913741702E-2</v>
      </c>
      <c r="V21" s="19">
        <v>2.46621844803405E-2</v>
      </c>
      <c r="W21" s="19">
        <v>2.65448153571997E-2</v>
      </c>
      <c r="X21" s="19">
        <v>1.4483493972486701E-2</v>
      </c>
      <c r="Y21" s="19">
        <v>1.9584087964217001E-2</v>
      </c>
      <c r="Z21" s="19">
        <v>1.6285014164636E-2</v>
      </c>
      <c r="AA21" s="19">
        <v>1.8160525177249E-2</v>
      </c>
      <c r="AB21" s="19">
        <v>3.0035715370747201E-2</v>
      </c>
      <c r="AC21" s="19">
        <v>1.0945922628396301E-2</v>
      </c>
      <c r="AD21" s="19">
        <v>0</v>
      </c>
      <c r="AE21" s="19"/>
      <c r="AF21" s="19">
        <v>2.8118589661510301E-2</v>
      </c>
      <c r="AG21" s="19">
        <v>1.8064894342306001E-2</v>
      </c>
      <c r="AH21" s="19">
        <v>1.4398733636239299E-2</v>
      </c>
      <c r="AI21" s="19"/>
      <c r="AJ21" s="19">
        <v>2.0841755617167699E-2</v>
      </c>
      <c r="AK21" s="19">
        <v>1.5914235544113399E-2</v>
      </c>
      <c r="AL21" s="19">
        <v>2.04623985551158E-2</v>
      </c>
      <c r="AM21" s="19">
        <v>2.1704037545122099E-2</v>
      </c>
      <c r="AN21" s="19">
        <v>1.1815102285423E-2</v>
      </c>
      <c r="AO21" s="19"/>
      <c r="AP21" s="19">
        <v>1.55745921769839E-2</v>
      </c>
      <c r="AQ21" s="19">
        <v>1.8889794685491498E-2</v>
      </c>
      <c r="AR21" s="19">
        <v>1.78086391929262E-2</v>
      </c>
      <c r="AS21" s="19"/>
      <c r="AT21" s="19">
        <v>2.1175125952353799E-2</v>
      </c>
      <c r="AU21" s="19">
        <v>1.1017756198401099E-2</v>
      </c>
      <c r="AV21" s="19">
        <v>5.46520571439491E-2</v>
      </c>
      <c r="AW21" s="19">
        <v>3.5698277294120201E-2</v>
      </c>
      <c r="AX21" s="19">
        <v>8.1702841392041897E-3</v>
      </c>
      <c r="AY21" s="19">
        <v>7.7282165568499104E-3</v>
      </c>
    </row>
    <row r="22" spans="2:51" x14ac:dyDescent="0.35">
      <c r="B22" s="16"/>
    </row>
    <row r="23" spans="2:51" x14ac:dyDescent="0.35">
      <c r="B23" t="s">
        <v>77</v>
      </c>
    </row>
    <row r="24" spans="2:51" x14ac:dyDescent="0.35">
      <c r="B24" t="s">
        <v>78</v>
      </c>
    </row>
    <row r="26" spans="2:51" x14ac:dyDescent="0.35">
      <c r="B26"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1-000000000000}">
  <dimension ref="B2:AY34"/>
  <sheetViews>
    <sheetView showGridLines="0" workbookViewId="0">
      <pane xSplit="2" topLeftCell="C1" activePane="topRight" state="frozen"/>
      <selection activeCell="B19" sqref="B19"/>
      <selection pane="topRight" activeCell="G12" sqref="G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685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29" x14ac:dyDescent="0.35">
      <c r="B9" s="18" t="s">
        <v>463</v>
      </c>
      <c r="C9" s="17">
        <v>0.37240142933931097</v>
      </c>
      <c r="D9" s="17">
        <v>0.34719684007009699</v>
      </c>
      <c r="E9" s="17">
        <v>0.39691642876614902</v>
      </c>
      <c r="F9" s="17"/>
      <c r="G9" s="17">
        <v>0.298517052228992</v>
      </c>
      <c r="H9" s="17">
        <v>0.37437371502794198</v>
      </c>
      <c r="I9" s="17">
        <v>0.42523305008148699</v>
      </c>
      <c r="J9" s="17">
        <v>0.43641785330542199</v>
      </c>
      <c r="K9" s="17">
        <v>0.387899514748485</v>
      </c>
      <c r="L9" s="17">
        <v>0.31467687286725399</v>
      </c>
      <c r="M9" s="17"/>
      <c r="N9" s="17">
        <v>0.33232846474237598</v>
      </c>
      <c r="O9" s="17">
        <v>0.40984421727238202</v>
      </c>
      <c r="P9" s="17">
        <v>0.35678919531986297</v>
      </c>
      <c r="Q9" s="17">
        <v>0.39047967121206201</v>
      </c>
      <c r="R9" s="17"/>
      <c r="S9" s="17">
        <v>0.29084716573881197</v>
      </c>
      <c r="T9" s="17">
        <v>0.358643530036314</v>
      </c>
      <c r="U9" s="17">
        <v>0.37872909128259402</v>
      </c>
      <c r="V9" s="17">
        <v>0.38978410568452299</v>
      </c>
      <c r="W9" s="17">
        <v>0.37447607743616901</v>
      </c>
      <c r="X9" s="17">
        <v>0.36368658468933601</v>
      </c>
      <c r="Y9" s="17">
        <v>0.42083103686102502</v>
      </c>
      <c r="Z9" s="17">
        <v>0.39515309825764899</v>
      </c>
      <c r="AA9" s="17">
        <v>0.40201476922906898</v>
      </c>
      <c r="AB9" s="17">
        <v>0.36317462026004399</v>
      </c>
      <c r="AC9" s="17">
        <v>0.39805757642003398</v>
      </c>
      <c r="AD9" s="17">
        <v>0.482196654375947</v>
      </c>
      <c r="AE9" s="17"/>
      <c r="AF9" s="17">
        <v>0.36632949123570002</v>
      </c>
      <c r="AG9" s="17">
        <v>0.37957803313934302</v>
      </c>
      <c r="AH9" s="17">
        <v>0.37875326356375999</v>
      </c>
      <c r="AI9" s="17"/>
      <c r="AJ9" s="17">
        <v>0.35466412586206703</v>
      </c>
      <c r="AK9" s="17">
        <v>0.37275249523264398</v>
      </c>
      <c r="AL9" s="17">
        <v>0.39494532859911502</v>
      </c>
      <c r="AM9" s="17">
        <v>0.37393341352778903</v>
      </c>
      <c r="AN9" s="17">
        <v>0.39200038532744802</v>
      </c>
      <c r="AO9" s="17"/>
      <c r="AP9" s="17">
        <v>0.33105344669928899</v>
      </c>
      <c r="AQ9" s="17">
        <v>0.38772937389791701</v>
      </c>
      <c r="AR9" s="17">
        <v>0.40536359432008301</v>
      </c>
      <c r="AS9" s="17"/>
      <c r="AT9" s="17">
        <v>0.34392097642175901</v>
      </c>
      <c r="AU9" s="17">
        <v>0.46501515977493102</v>
      </c>
      <c r="AV9" s="17">
        <v>0.28364903888045601</v>
      </c>
      <c r="AW9" s="17">
        <v>0.33156513586966402</v>
      </c>
      <c r="AX9" s="17">
        <v>0.359906826880592</v>
      </c>
      <c r="AY9" s="17">
        <v>0.44229739726424899</v>
      </c>
    </row>
    <row r="10" spans="2:51" ht="29" x14ac:dyDescent="0.35">
      <c r="B10" s="18" t="s">
        <v>675</v>
      </c>
      <c r="C10" s="17">
        <v>0.217329883027853</v>
      </c>
      <c r="D10" s="17">
        <v>0.19378160815627901</v>
      </c>
      <c r="E10" s="17">
        <v>0.23935173100866999</v>
      </c>
      <c r="F10" s="17"/>
      <c r="G10" s="17">
        <v>0.229013398133077</v>
      </c>
      <c r="H10" s="17">
        <v>0.20828940329729001</v>
      </c>
      <c r="I10" s="17">
        <v>0.25189420096843701</v>
      </c>
      <c r="J10" s="17">
        <v>0.186683998471496</v>
      </c>
      <c r="K10" s="17">
        <v>0.21059820293258499</v>
      </c>
      <c r="L10" s="17">
        <v>0.218184392714459</v>
      </c>
      <c r="M10" s="17"/>
      <c r="N10" s="17">
        <v>0.20745907954135101</v>
      </c>
      <c r="O10" s="17">
        <v>0.227043307049247</v>
      </c>
      <c r="P10" s="17">
        <v>0.207005781615895</v>
      </c>
      <c r="Q10" s="17">
        <v>0.22576375581741101</v>
      </c>
      <c r="R10" s="17"/>
      <c r="S10" s="17">
        <v>0.227783424244965</v>
      </c>
      <c r="T10" s="17">
        <v>0.21130900940970301</v>
      </c>
      <c r="U10" s="17">
        <v>0.208466056955635</v>
      </c>
      <c r="V10" s="17">
        <v>0.19476522057689499</v>
      </c>
      <c r="W10" s="17">
        <v>0.206709145893578</v>
      </c>
      <c r="X10" s="17">
        <v>0.219302198425113</v>
      </c>
      <c r="Y10" s="17">
        <v>0.23138187268725599</v>
      </c>
      <c r="Z10" s="17">
        <v>0.20406111724175799</v>
      </c>
      <c r="AA10" s="17">
        <v>0.23608324068513101</v>
      </c>
      <c r="AB10" s="17">
        <v>0.221819691698766</v>
      </c>
      <c r="AC10" s="17">
        <v>0.21522186174130201</v>
      </c>
      <c r="AD10" s="17">
        <v>0.20623422300841701</v>
      </c>
      <c r="AE10" s="17"/>
      <c r="AF10" s="17">
        <v>0.19910752091593401</v>
      </c>
      <c r="AG10" s="17">
        <v>0.215504667606155</v>
      </c>
      <c r="AH10" s="17">
        <v>0.249772274829796</v>
      </c>
      <c r="AI10" s="17"/>
      <c r="AJ10" s="17">
        <v>0.195630466781581</v>
      </c>
      <c r="AK10" s="17">
        <v>0.22703043425371999</v>
      </c>
      <c r="AL10" s="17">
        <v>0.205157819772915</v>
      </c>
      <c r="AM10" s="17">
        <v>0.110707276203549</v>
      </c>
      <c r="AN10" s="17">
        <v>0.25032640124803002</v>
      </c>
      <c r="AO10" s="17"/>
      <c r="AP10" s="17">
        <v>0.21203683710607599</v>
      </c>
      <c r="AQ10" s="17">
        <v>0.22711909666848901</v>
      </c>
      <c r="AR10" s="17">
        <v>0.17853740759798201</v>
      </c>
      <c r="AS10" s="17"/>
      <c r="AT10" s="17">
        <v>0.22867636614622699</v>
      </c>
      <c r="AU10" s="17">
        <v>0.22709982633989401</v>
      </c>
      <c r="AV10" s="17">
        <v>0.18627922602509001</v>
      </c>
      <c r="AW10" s="17">
        <v>0.15716755329874799</v>
      </c>
      <c r="AX10" s="17">
        <v>0.218677161122938</v>
      </c>
      <c r="AY10" s="17">
        <v>0.242886194950204</v>
      </c>
    </row>
    <row r="11" spans="2:51" ht="43.5" x14ac:dyDescent="0.35">
      <c r="B11" s="18" t="s">
        <v>676</v>
      </c>
      <c r="C11" s="17">
        <v>0.18650312118894899</v>
      </c>
      <c r="D11" s="17">
        <v>0.20594025507907099</v>
      </c>
      <c r="E11" s="17">
        <v>0.16791778464017501</v>
      </c>
      <c r="F11" s="17"/>
      <c r="G11" s="17">
        <v>0.15508505979950901</v>
      </c>
      <c r="H11" s="17">
        <v>0.17253274552997699</v>
      </c>
      <c r="I11" s="17">
        <v>0.15772011903296601</v>
      </c>
      <c r="J11" s="17">
        <v>0.17051387484751199</v>
      </c>
      <c r="K11" s="17">
        <v>0.201530524267728</v>
      </c>
      <c r="L11" s="17">
        <v>0.244866548110833</v>
      </c>
      <c r="M11" s="17"/>
      <c r="N11" s="17">
        <v>0.20457933248670601</v>
      </c>
      <c r="O11" s="17">
        <v>0.18391339930098299</v>
      </c>
      <c r="P11" s="17">
        <v>0.19694455295942201</v>
      </c>
      <c r="Q11" s="17">
        <v>0.15904792812013599</v>
      </c>
      <c r="R11" s="17"/>
      <c r="S11" s="17">
        <v>0.15073075875513001</v>
      </c>
      <c r="T11" s="17">
        <v>0.183196624383551</v>
      </c>
      <c r="U11" s="17">
        <v>0.24318933232106801</v>
      </c>
      <c r="V11" s="17">
        <v>0.19641570870720801</v>
      </c>
      <c r="W11" s="17">
        <v>0.17174094038344401</v>
      </c>
      <c r="X11" s="17">
        <v>0.183604887440519</v>
      </c>
      <c r="Y11" s="17">
        <v>0.20080879519946401</v>
      </c>
      <c r="Z11" s="17">
        <v>0.20528147024617299</v>
      </c>
      <c r="AA11" s="17">
        <v>0.17848973689731201</v>
      </c>
      <c r="AB11" s="17">
        <v>0.18904505317583101</v>
      </c>
      <c r="AC11" s="17">
        <v>0.18380210613742301</v>
      </c>
      <c r="AD11" s="17">
        <v>0.193356708510597</v>
      </c>
      <c r="AE11" s="17"/>
      <c r="AF11" s="17">
        <v>0.20880072687738499</v>
      </c>
      <c r="AG11" s="17">
        <v>0.187788122956766</v>
      </c>
      <c r="AH11" s="17">
        <v>0.14464950233947199</v>
      </c>
      <c r="AI11" s="17"/>
      <c r="AJ11" s="17">
        <v>0.209913803403218</v>
      </c>
      <c r="AK11" s="17">
        <v>0.17273856637739299</v>
      </c>
      <c r="AL11" s="17">
        <v>0.22681567549446</v>
      </c>
      <c r="AM11" s="17">
        <v>0.28891005514504903</v>
      </c>
      <c r="AN11" s="17">
        <v>0.157175049596467</v>
      </c>
      <c r="AO11" s="17"/>
      <c r="AP11" s="17">
        <v>0.208813886193255</v>
      </c>
      <c r="AQ11" s="17">
        <v>0.18294471005342999</v>
      </c>
      <c r="AR11" s="17">
        <v>0.22230747397046899</v>
      </c>
      <c r="AS11" s="17"/>
      <c r="AT11" s="17">
        <v>0.24024275645419399</v>
      </c>
      <c r="AU11" s="17">
        <v>0.20428984211561499</v>
      </c>
      <c r="AV11" s="17">
        <v>9.9099214094084107E-2</v>
      </c>
      <c r="AW11" s="17">
        <v>0.117121903732103</v>
      </c>
      <c r="AX11" s="17">
        <v>0.13412963612932599</v>
      </c>
      <c r="AY11" s="17">
        <v>0.20518117936263899</v>
      </c>
    </row>
    <row r="12" spans="2:51" ht="29" x14ac:dyDescent="0.35">
      <c r="B12" s="18" t="s">
        <v>677</v>
      </c>
      <c r="C12" s="17">
        <v>0.169098991249474</v>
      </c>
      <c r="D12" s="17">
        <v>0.19473399773177599</v>
      </c>
      <c r="E12" s="17">
        <v>0.14444598429014299</v>
      </c>
      <c r="F12" s="17"/>
      <c r="G12" s="17">
        <v>0.12950636248417299</v>
      </c>
      <c r="H12" s="17">
        <v>0.15064753880695</v>
      </c>
      <c r="I12" s="17">
        <v>0.14044099281682099</v>
      </c>
      <c r="J12" s="17">
        <v>0.15189800895894401</v>
      </c>
      <c r="K12" s="17">
        <v>0.22910439366881899</v>
      </c>
      <c r="L12" s="17">
        <v>0.207292399493408</v>
      </c>
      <c r="M12" s="17"/>
      <c r="N12" s="17">
        <v>0.19606592011398899</v>
      </c>
      <c r="O12" s="17">
        <v>0.19088206834763499</v>
      </c>
      <c r="P12" s="17">
        <v>0.161320926520195</v>
      </c>
      <c r="Q12" s="17">
        <v>0.12518917542067301</v>
      </c>
      <c r="R12" s="17"/>
      <c r="S12" s="17">
        <v>0.13549236535034501</v>
      </c>
      <c r="T12" s="17">
        <v>0.13507471304531499</v>
      </c>
      <c r="U12" s="17">
        <v>0.17657274162348799</v>
      </c>
      <c r="V12" s="17">
        <v>0.209552592987237</v>
      </c>
      <c r="W12" s="17">
        <v>0.17201561947784</v>
      </c>
      <c r="X12" s="17">
        <v>0.19329040048091001</v>
      </c>
      <c r="Y12" s="17">
        <v>0.14519027685279201</v>
      </c>
      <c r="Z12" s="17">
        <v>0.207246786278521</v>
      </c>
      <c r="AA12" s="17">
        <v>0.160192864655642</v>
      </c>
      <c r="AB12" s="17">
        <v>0.237559562908464</v>
      </c>
      <c r="AC12" s="17">
        <v>0.14776530609952099</v>
      </c>
      <c r="AD12" s="17">
        <v>0.12832297919178101</v>
      </c>
      <c r="AE12" s="17"/>
      <c r="AF12" s="17">
        <v>0.176710810589364</v>
      </c>
      <c r="AG12" s="17">
        <v>0.190180962766026</v>
      </c>
      <c r="AH12" s="17">
        <v>0.129864545795532</v>
      </c>
      <c r="AI12" s="17"/>
      <c r="AJ12" s="17">
        <v>0.18188626432044799</v>
      </c>
      <c r="AK12" s="17">
        <v>0.17222421371273799</v>
      </c>
      <c r="AL12" s="17">
        <v>0.22603879758817</v>
      </c>
      <c r="AM12" s="17">
        <v>0.14612043445666101</v>
      </c>
      <c r="AN12" s="17">
        <v>0.12778253083466801</v>
      </c>
      <c r="AO12" s="17"/>
      <c r="AP12" s="17">
        <v>0.17311790214682601</v>
      </c>
      <c r="AQ12" s="17">
        <v>0.169321180709954</v>
      </c>
      <c r="AR12" s="17">
        <v>0.19906976866489401</v>
      </c>
      <c r="AS12" s="17"/>
      <c r="AT12" s="17">
        <v>0.21517374690205299</v>
      </c>
      <c r="AU12" s="17">
        <v>0.19135813393554299</v>
      </c>
      <c r="AV12" s="17">
        <v>0.13546040271951201</v>
      </c>
      <c r="AW12" s="17">
        <v>0.107578192564649</v>
      </c>
      <c r="AX12" s="17">
        <v>0.100524801895049</v>
      </c>
      <c r="AY12" s="17">
        <v>0.15991985793931199</v>
      </c>
    </row>
    <row r="13" spans="2:51" ht="43.5" x14ac:dyDescent="0.35">
      <c r="B13" s="18" t="s">
        <v>465</v>
      </c>
      <c r="C13" s="17">
        <v>0.15304490263430801</v>
      </c>
      <c r="D13" s="17">
        <v>0.164418227692081</v>
      </c>
      <c r="E13" s="17">
        <v>0.141264201299766</v>
      </c>
      <c r="F13" s="17"/>
      <c r="G13" s="17">
        <v>0.165121616908776</v>
      </c>
      <c r="H13" s="17">
        <v>0.17971748425609799</v>
      </c>
      <c r="I13" s="17">
        <v>0.16108056592221301</v>
      </c>
      <c r="J13" s="17">
        <v>0.14809084019409699</v>
      </c>
      <c r="K13" s="17">
        <v>0.139778466286992</v>
      </c>
      <c r="L13" s="17">
        <v>0.12978980416823799</v>
      </c>
      <c r="M13" s="17"/>
      <c r="N13" s="17">
        <v>0.15406206580440801</v>
      </c>
      <c r="O13" s="17">
        <v>0.15376006123243399</v>
      </c>
      <c r="P13" s="17">
        <v>0.148347048808566</v>
      </c>
      <c r="Q13" s="17">
        <v>0.15535217196561299</v>
      </c>
      <c r="R13" s="17"/>
      <c r="S13" s="17">
        <v>0.15103366745045799</v>
      </c>
      <c r="T13" s="17">
        <v>0.14232118672216701</v>
      </c>
      <c r="U13" s="17">
        <v>0.144933152365811</v>
      </c>
      <c r="V13" s="17">
        <v>0.150195324627243</v>
      </c>
      <c r="W13" s="17">
        <v>0.15549679636709601</v>
      </c>
      <c r="X13" s="17">
        <v>0.17200540405512599</v>
      </c>
      <c r="Y13" s="17">
        <v>0.15898508645166501</v>
      </c>
      <c r="Z13" s="17">
        <v>0.14744943715632899</v>
      </c>
      <c r="AA13" s="17">
        <v>0.154267887497095</v>
      </c>
      <c r="AB13" s="17">
        <v>0.149444632606831</v>
      </c>
      <c r="AC13" s="17">
        <v>0.14578401585779099</v>
      </c>
      <c r="AD13" s="17">
        <v>0.18639744863793001</v>
      </c>
      <c r="AE13" s="17"/>
      <c r="AF13" s="17">
        <v>0.12988061278527899</v>
      </c>
      <c r="AG13" s="17">
        <v>0.16834111383742001</v>
      </c>
      <c r="AH13" s="17">
        <v>0.15314254531836899</v>
      </c>
      <c r="AI13" s="17"/>
      <c r="AJ13" s="17">
        <v>0.13272004977125901</v>
      </c>
      <c r="AK13" s="17">
        <v>0.172035933273988</v>
      </c>
      <c r="AL13" s="17">
        <v>0.171133918903775</v>
      </c>
      <c r="AM13" s="17">
        <v>6.0469137290889097E-2</v>
      </c>
      <c r="AN13" s="17">
        <v>0.17360481685901699</v>
      </c>
      <c r="AO13" s="17"/>
      <c r="AP13" s="17">
        <v>0.13541616290875499</v>
      </c>
      <c r="AQ13" s="17">
        <v>0.17122845865132399</v>
      </c>
      <c r="AR13" s="17">
        <v>0.16284129042971501</v>
      </c>
      <c r="AS13" s="17"/>
      <c r="AT13" s="17">
        <v>0.14149298653174899</v>
      </c>
      <c r="AU13" s="17">
        <v>0.16641870950503501</v>
      </c>
      <c r="AV13" s="17">
        <v>0.16086939244449</v>
      </c>
      <c r="AW13" s="17">
        <v>0.13020488315199699</v>
      </c>
      <c r="AX13" s="17">
        <v>0.16436329021387999</v>
      </c>
      <c r="AY13" s="17">
        <v>0.15175770910902101</v>
      </c>
    </row>
    <row r="14" spans="2:51" ht="43.5" x14ac:dyDescent="0.35">
      <c r="B14" s="18" t="s">
        <v>678</v>
      </c>
      <c r="C14" s="17">
        <v>0.15276595109973601</v>
      </c>
      <c r="D14" s="17">
        <v>0.16102695352930299</v>
      </c>
      <c r="E14" s="17">
        <v>0.14501178746248</v>
      </c>
      <c r="F14" s="17"/>
      <c r="G14" s="17">
        <v>0.127581260705142</v>
      </c>
      <c r="H14" s="17">
        <v>0.14203422366068</v>
      </c>
      <c r="I14" s="17">
        <v>0.14463093526740001</v>
      </c>
      <c r="J14" s="17">
        <v>0.14013632194291101</v>
      </c>
      <c r="K14" s="17">
        <v>0.15793877928680999</v>
      </c>
      <c r="L14" s="17">
        <v>0.19149901401515701</v>
      </c>
      <c r="M14" s="17"/>
      <c r="N14" s="17">
        <v>0.14137882016321901</v>
      </c>
      <c r="O14" s="17">
        <v>0.14508666087427</v>
      </c>
      <c r="P14" s="17">
        <v>0.183684198838967</v>
      </c>
      <c r="Q14" s="17">
        <v>0.145696115171804</v>
      </c>
      <c r="R14" s="17"/>
      <c r="S14" s="17">
        <v>0.12681605227738799</v>
      </c>
      <c r="T14" s="17">
        <v>0.14599506041968799</v>
      </c>
      <c r="U14" s="17">
        <v>0.16692435332949199</v>
      </c>
      <c r="V14" s="17">
        <v>0.163691722792803</v>
      </c>
      <c r="W14" s="17">
        <v>0.149593448224634</v>
      </c>
      <c r="X14" s="17">
        <v>0.16402659237689801</v>
      </c>
      <c r="Y14" s="17">
        <v>0.132548686690349</v>
      </c>
      <c r="Z14" s="17">
        <v>0.14896086058104699</v>
      </c>
      <c r="AA14" s="17">
        <v>0.17965664704866999</v>
      </c>
      <c r="AB14" s="17">
        <v>0.15505043328087301</v>
      </c>
      <c r="AC14" s="17">
        <v>0.15600009321209399</v>
      </c>
      <c r="AD14" s="17">
        <v>0.154511278951424</v>
      </c>
      <c r="AE14" s="17"/>
      <c r="AF14" s="17">
        <v>0.17396698561683599</v>
      </c>
      <c r="AG14" s="17">
        <v>0.14662173934436001</v>
      </c>
      <c r="AH14" s="17">
        <v>0.14685687887163701</v>
      </c>
      <c r="AI14" s="17"/>
      <c r="AJ14" s="17">
        <v>0.17834915718866201</v>
      </c>
      <c r="AK14" s="17">
        <v>0.12958885797495101</v>
      </c>
      <c r="AL14" s="17">
        <v>0.142461875885592</v>
      </c>
      <c r="AM14" s="17">
        <v>0.243035676424876</v>
      </c>
      <c r="AN14" s="17">
        <v>0.15284589563210699</v>
      </c>
      <c r="AO14" s="17"/>
      <c r="AP14" s="17">
        <v>0.17991920158616401</v>
      </c>
      <c r="AQ14" s="17">
        <v>0.13845160221127101</v>
      </c>
      <c r="AR14" s="17">
        <v>0.18673302574251599</v>
      </c>
      <c r="AS14" s="17"/>
      <c r="AT14" s="17">
        <v>0.18214300564633601</v>
      </c>
      <c r="AU14" s="17">
        <v>0.140924104957831</v>
      </c>
      <c r="AV14" s="17">
        <v>0.175285423030799</v>
      </c>
      <c r="AW14" s="17">
        <v>0.14081665196211099</v>
      </c>
      <c r="AX14" s="17">
        <v>0.11466098832393699</v>
      </c>
      <c r="AY14" s="17">
        <v>0.11774015204798299</v>
      </c>
    </row>
    <row r="15" spans="2:51" ht="29" x14ac:dyDescent="0.35">
      <c r="B15" s="18" t="s">
        <v>679</v>
      </c>
      <c r="C15" s="17">
        <v>0.1472103602099</v>
      </c>
      <c r="D15" s="17">
        <v>0.17493084082444299</v>
      </c>
      <c r="E15" s="17">
        <v>0.120428121546285</v>
      </c>
      <c r="F15" s="17"/>
      <c r="G15" s="17">
        <v>9.7046950673682297E-2</v>
      </c>
      <c r="H15" s="17">
        <v>9.3118662513558298E-2</v>
      </c>
      <c r="I15" s="17">
        <v>9.2750315214439494E-2</v>
      </c>
      <c r="J15" s="17">
        <v>0.134943041567188</v>
      </c>
      <c r="K15" s="17">
        <v>0.18115593368712299</v>
      </c>
      <c r="L15" s="17">
        <v>0.25567658961969097</v>
      </c>
      <c r="M15" s="17"/>
      <c r="N15" s="17">
        <v>0.14125700084662099</v>
      </c>
      <c r="O15" s="17">
        <v>0.15527591997514201</v>
      </c>
      <c r="P15" s="17">
        <v>0.17080228862513799</v>
      </c>
      <c r="Q15" s="17">
        <v>0.12639382223015799</v>
      </c>
      <c r="R15" s="17"/>
      <c r="S15" s="17">
        <v>0.104568867713366</v>
      </c>
      <c r="T15" s="17">
        <v>0.192595624931131</v>
      </c>
      <c r="U15" s="17">
        <v>0.14739602168438101</v>
      </c>
      <c r="V15" s="17">
        <v>0.16880541536633101</v>
      </c>
      <c r="W15" s="17">
        <v>0.18529314584335099</v>
      </c>
      <c r="X15" s="17">
        <v>0.122228889881703</v>
      </c>
      <c r="Y15" s="17">
        <v>0.142557264906672</v>
      </c>
      <c r="Z15" s="17">
        <v>0.18915069048097599</v>
      </c>
      <c r="AA15" s="17">
        <v>0.13116788970739099</v>
      </c>
      <c r="AB15" s="17">
        <v>0.150122705653806</v>
      </c>
      <c r="AC15" s="17">
        <v>0.10124284738790799</v>
      </c>
      <c r="AD15" s="17">
        <v>0.15351246659091</v>
      </c>
      <c r="AE15" s="17"/>
      <c r="AF15" s="17">
        <v>0.20108031265932799</v>
      </c>
      <c r="AG15" s="17">
        <v>0.14064649002701099</v>
      </c>
      <c r="AH15" s="17">
        <v>8.7392463377437293E-2</v>
      </c>
      <c r="AI15" s="17"/>
      <c r="AJ15" s="17">
        <v>0.211131757328613</v>
      </c>
      <c r="AK15" s="17">
        <v>0.11265684837036501</v>
      </c>
      <c r="AL15" s="17">
        <v>0.14407360150946999</v>
      </c>
      <c r="AM15" s="17">
        <v>0.26263421258449998</v>
      </c>
      <c r="AN15" s="17">
        <v>8.5630567481950401E-2</v>
      </c>
      <c r="AO15" s="17"/>
      <c r="AP15" s="17">
        <v>0.17757997612613599</v>
      </c>
      <c r="AQ15" s="17">
        <v>0.106706580528888</v>
      </c>
      <c r="AR15" s="17">
        <v>0.16989156033451</v>
      </c>
      <c r="AS15" s="17"/>
      <c r="AT15" s="17">
        <v>0.240115243957774</v>
      </c>
      <c r="AU15" s="17">
        <v>0.13504330507203599</v>
      </c>
      <c r="AV15" s="17">
        <v>7.1533792807109295E-2</v>
      </c>
      <c r="AW15" s="17">
        <v>5.7256257157740298E-2</v>
      </c>
      <c r="AX15" s="17">
        <v>7.3876358887800406E-2</v>
      </c>
      <c r="AY15" s="17">
        <v>0.111402353171558</v>
      </c>
    </row>
    <row r="16" spans="2:51" ht="29" x14ac:dyDescent="0.35">
      <c r="B16" s="18" t="s">
        <v>466</v>
      </c>
      <c r="C16" s="17">
        <v>0.14448321397317701</v>
      </c>
      <c r="D16" s="17">
        <v>0.16043410029761801</v>
      </c>
      <c r="E16" s="17">
        <v>0.12963367068530701</v>
      </c>
      <c r="F16" s="17"/>
      <c r="G16" s="17">
        <v>0.16075486800011399</v>
      </c>
      <c r="H16" s="17">
        <v>0.13801990163096001</v>
      </c>
      <c r="I16" s="17">
        <v>0.136309626862434</v>
      </c>
      <c r="J16" s="17">
        <v>0.13768019428762801</v>
      </c>
      <c r="K16" s="17">
        <v>0.13478171322533999</v>
      </c>
      <c r="L16" s="17">
        <v>0.15757942240697501</v>
      </c>
      <c r="M16" s="17"/>
      <c r="N16" s="17">
        <v>0.17155292893082399</v>
      </c>
      <c r="O16" s="17">
        <v>0.13198178225124799</v>
      </c>
      <c r="P16" s="17">
        <v>0.145110616437435</v>
      </c>
      <c r="Q16" s="17">
        <v>0.127571143806468</v>
      </c>
      <c r="R16" s="17"/>
      <c r="S16" s="17">
        <v>0.164028770589663</v>
      </c>
      <c r="T16" s="17">
        <v>0.11063220212241399</v>
      </c>
      <c r="U16" s="17">
        <v>0.16317393159445701</v>
      </c>
      <c r="V16" s="17">
        <v>0.14421744227800501</v>
      </c>
      <c r="W16" s="17">
        <v>0.15585459197034199</v>
      </c>
      <c r="X16" s="17">
        <v>0.17585893913158501</v>
      </c>
      <c r="Y16" s="17">
        <v>0.14452912757141501</v>
      </c>
      <c r="Z16" s="17">
        <v>0.148103804243301</v>
      </c>
      <c r="AA16" s="17">
        <v>0.12828565728350999</v>
      </c>
      <c r="AB16" s="17">
        <v>0.149363405383172</v>
      </c>
      <c r="AC16" s="17">
        <v>0.11096705117334101</v>
      </c>
      <c r="AD16" s="17">
        <v>0.12576524851328399</v>
      </c>
      <c r="AE16" s="17"/>
      <c r="AF16" s="17">
        <v>0.14823769581986501</v>
      </c>
      <c r="AG16" s="17">
        <v>0.14824510051467599</v>
      </c>
      <c r="AH16" s="17">
        <v>0.116123951556462</v>
      </c>
      <c r="AI16" s="17"/>
      <c r="AJ16" s="17">
        <v>0.15239293054700001</v>
      </c>
      <c r="AK16" s="17">
        <v>0.14231632644725201</v>
      </c>
      <c r="AL16" s="17">
        <v>0.15549387985523799</v>
      </c>
      <c r="AM16" s="17">
        <v>6.9119882514340106E-2</v>
      </c>
      <c r="AN16" s="17">
        <v>0.13790370461859799</v>
      </c>
      <c r="AO16" s="17"/>
      <c r="AP16" s="17">
        <v>0.16270717390461301</v>
      </c>
      <c r="AQ16" s="17">
        <v>0.143140541514514</v>
      </c>
      <c r="AR16" s="17">
        <v>0.17078457927622401</v>
      </c>
      <c r="AS16" s="17"/>
      <c r="AT16" s="17">
        <v>0.16468461449147001</v>
      </c>
      <c r="AU16" s="17">
        <v>0.15125950134140301</v>
      </c>
      <c r="AV16" s="17">
        <v>0.116861190158621</v>
      </c>
      <c r="AW16" s="17">
        <v>0.10218184474222999</v>
      </c>
      <c r="AX16" s="17">
        <v>0.13236319747133601</v>
      </c>
      <c r="AY16" s="17">
        <v>0.139085493804291</v>
      </c>
    </row>
    <row r="17" spans="2:51" ht="29" x14ac:dyDescent="0.35">
      <c r="B17" s="18" t="s">
        <v>680</v>
      </c>
      <c r="C17" s="17">
        <v>0.11200669777241699</v>
      </c>
      <c r="D17" s="17">
        <v>0.118677537788517</v>
      </c>
      <c r="E17" s="17">
        <v>0.105508179336503</v>
      </c>
      <c r="F17" s="17"/>
      <c r="G17" s="17">
        <v>8.3985130504330902E-2</v>
      </c>
      <c r="H17" s="17">
        <v>0.113247817695227</v>
      </c>
      <c r="I17" s="17">
        <v>8.8440428015217898E-2</v>
      </c>
      <c r="J17" s="17">
        <v>0.114473056075153</v>
      </c>
      <c r="K17" s="17">
        <v>0.11805703023992301</v>
      </c>
      <c r="L17" s="17">
        <v>0.14262761772436</v>
      </c>
      <c r="M17" s="17"/>
      <c r="N17" s="17">
        <v>0.117512782214044</v>
      </c>
      <c r="O17" s="17">
        <v>0.107412506536693</v>
      </c>
      <c r="P17" s="17">
        <v>0.109461925864618</v>
      </c>
      <c r="Q17" s="17">
        <v>0.11356581548528399</v>
      </c>
      <c r="R17" s="17"/>
      <c r="S17" s="17">
        <v>0.138918485646399</v>
      </c>
      <c r="T17" s="17">
        <v>0.105917119377042</v>
      </c>
      <c r="U17" s="17">
        <v>0.120342580464093</v>
      </c>
      <c r="V17" s="17">
        <v>0.111737454438157</v>
      </c>
      <c r="W17" s="17">
        <v>0.108974786994132</v>
      </c>
      <c r="X17" s="17">
        <v>8.8816466834286401E-2</v>
      </c>
      <c r="Y17" s="17">
        <v>0.107681989055754</v>
      </c>
      <c r="Z17" s="17">
        <v>0.114335193427662</v>
      </c>
      <c r="AA17" s="17">
        <v>8.8590690338102296E-2</v>
      </c>
      <c r="AB17" s="17">
        <v>0.13820195157588799</v>
      </c>
      <c r="AC17" s="17">
        <v>0.121032735833162</v>
      </c>
      <c r="AD17" s="17">
        <v>6.8712359534699105E-2</v>
      </c>
      <c r="AE17" s="17"/>
      <c r="AF17" s="17">
        <v>0.118107256621146</v>
      </c>
      <c r="AG17" s="17">
        <v>0.121300814082233</v>
      </c>
      <c r="AH17" s="17">
        <v>0.101129137111215</v>
      </c>
      <c r="AI17" s="17"/>
      <c r="AJ17" s="17">
        <v>0.118152347735111</v>
      </c>
      <c r="AK17" s="17">
        <v>0.111785420532066</v>
      </c>
      <c r="AL17" s="17">
        <v>0.12036458828028999</v>
      </c>
      <c r="AM17" s="17">
        <v>0.14593137671004699</v>
      </c>
      <c r="AN17" s="17">
        <v>0.101166160630643</v>
      </c>
      <c r="AO17" s="17"/>
      <c r="AP17" s="17">
        <v>0.114784954654945</v>
      </c>
      <c r="AQ17" s="17">
        <v>0.108500122247532</v>
      </c>
      <c r="AR17" s="17">
        <v>0.111437981663127</v>
      </c>
      <c r="AS17" s="17"/>
      <c r="AT17" s="17">
        <v>0.11643151341806</v>
      </c>
      <c r="AU17" s="17">
        <v>0.100834500935518</v>
      </c>
      <c r="AV17" s="17">
        <v>9.4868966862402301E-2</v>
      </c>
      <c r="AW17" s="17">
        <v>9.8902041846967603E-2</v>
      </c>
      <c r="AX17" s="17">
        <v>0.13740319583235799</v>
      </c>
      <c r="AY17" s="17">
        <v>7.8711284459459893E-2</v>
      </c>
    </row>
    <row r="18" spans="2:51" ht="43.5" x14ac:dyDescent="0.35">
      <c r="B18" s="18" t="s">
        <v>468</v>
      </c>
      <c r="C18" s="17">
        <v>0.10881329180598399</v>
      </c>
      <c r="D18" s="17">
        <v>0.112124852004628</v>
      </c>
      <c r="E18" s="17">
        <v>0.10563915950776399</v>
      </c>
      <c r="F18" s="17"/>
      <c r="G18" s="17">
        <v>0.158041358835006</v>
      </c>
      <c r="H18" s="17">
        <v>0.141819300583234</v>
      </c>
      <c r="I18" s="17">
        <v>0.12933777723242901</v>
      </c>
      <c r="J18" s="17">
        <v>9.8308826579335207E-2</v>
      </c>
      <c r="K18" s="17">
        <v>7.6718983431492693E-2</v>
      </c>
      <c r="L18" s="17">
        <v>6.2784563514577299E-2</v>
      </c>
      <c r="M18" s="17"/>
      <c r="N18" s="17">
        <v>0.11409462702045201</v>
      </c>
      <c r="O18" s="17">
        <v>0.106896355145757</v>
      </c>
      <c r="P18" s="17">
        <v>0.111297326110713</v>
      </c>
      <c r="Q18" s="17">
        <v>0.10336550738618</v>
      </c>
      <c r="R18" s="17"/>
      <c r="S18" s="17">
        <v>0.13428801907437901</v>
      </c>
      <c r="T18" s="17">
        <v>0.115698940194132</v>
      </c>
      <c r="U18" s="17">
        <v>8.0259259307018799E-2</v>
      </c>
      <c r="V18" s="17">
        <v>0.12767953377913299</v>
      </c>
      <c r="W18" s="17">
        <v>0.116810296882476</v>
      </c>
      <c r="X18" s="17">
        <v>0.117271398849252</v>
      </c>
      <c r="Y18" s="17">
        <v>8.1348314113045703E-2</v>
      </c>
      <c r="Z18" s="17">
        <v>7.2858538834830497E-2</v>
      </c>
      <c r="AA18" s="17">
        <v>0.103292396832613</v>
      </c>
      <c r="AB18" s="17">
        <v>0.103590196923105</v>
      </c>
      <c r="AC18" s="17">
        <v>7.9573440312761604E-2</v>
      </c>
      <c r="AD18" s="17">
        <v>0.14113122538551801</v>
      </c>
      <c r="AE18" s="17"/>
      <c r="AF18" s="17">
        <v>9.3493594277551995E-2</v>
      </c>
      <c r="AG18" s="17">
        <v>0.104298329701728</v>
      </c>
      <c r="AH18" s="17">
        <v>0.13015524008182799</v>
      </c>
      <c r="AI18" s="17"/>
      <c r="AJ18" s="17">
        <v>9.3126664729659095E-2</v>
      </c>
      <c r="AK18" s="17">
        <v>0.11518503098214</v>
      </c>
      <c r="AL18" s="17">
        <v>9.5330051503906402E-2</v>
      </c>
      <c r="AM18" s="17">
        <v>7.6640134316650593E-2</v>
      </c>
      <c r="AN18" s="17">
        <v>0.120879319310392</v>
      </c>
      <c r="AO18" s="17"/>
      <c r="AP18" s="17">
        <v>0.108776286942487</v>
      </c>
      <c r="AQ18" s="17">
        <v>0.118464423533723</v>
      </c>
      <c r="AR18" s="17">
        <v>0.101851986822986</v>
      </c>
      <c r="AS18" s="17"/>
      <c r="AT18" s="17">
        <v>8.9308781797018802E-2</v>
      </c>
      <c r="AU18" s="17">
        <v>0.103369818741975</v>
      </c>
      <c r="AV18" s="17">
        <v>0.12105722280153</v>
      </c>
      <c r="AW18" s="17">
        <v>0.11532133386339299</v>
      </c>
      <c r="AX18" s="17">
        <v>0.142122497661684</v>
      </c>
      <c r="AY18" s="17">
        <v>0.109697616786748</v>
      </c>
    </row>
    <row r="19" spans="2:51" ht="43.5" x14ac:dyDescent="0.35">
      <c r="B19" s="18" t="s">
        <v>681</v>
      </c>
      <c r="C19" s="17">
        <v>0.10841511463655</v>
      </c>
      <c r="D19" s="17">
        <v>0.11702053932128299</v>
      </c>
      <c r="E19" s="17">
        <v>0.100011920275435</v>
      </c>
      <c r="F19" s="17"/>
      <c r="G19" s="17">
        <v>0.100245271177729</v>
      </c>
      <c r="H19" s="17">
        <v>8.6170997217210707E-2</v>
      </c>
      <c r="I19" s="17">
        <v>7.9692448436490496E-2</v>
      </c>
      <c r="J19" s="17">
        <v>9.4533681799116406E-2</v>
      </c>
      <c r="K19" s="17">
        <v>0.14505254521723501</v>
      </c>
      <c r="L19" s="17">
        <v>0.141882647423551</v>
      </c>
      <c r="M19" s="17"/>
      <c r="N19" s="17">
        <v>0.107539939319949</v>
      </c>
      <c r="O19" s="17">
        <v>0.11543993755386001</v>
      </c>
      <c r="P19" s="17">
        <v>0.112425769301712</v>
      </c>
      <c r="Q19" s="17">
        <v>9.78467898687677E-2</v>
      </c>
      <c r="R19" s="17"/>
      <c r="S19" s="17">
        <v>8.89825858552966E-2</v>
      </c>
      <c r="T19" s="17">
        <v>0.108347800294359</v>
      </c>
      <c r="U19" s="17">
        <v>9.9090435310139405E-2</v>
      </c>
      <c r="V19" s="17">
        <v>0.13962421291298699</v>
      </c>
      <c r="W19" s="17">
        <v>9.24983432529356E-2</v>
      </c>
      <c r="X19" s="17">
        <v>0.103635603606272</v>
      </c>
      <c r="Y19" s="17">
        <v>0.11586728458479</v>
      </c>
      <c r="Z19" s="17">
        <v>0.139527672424305</v>
      </c>
      <c r="AA19" s="17">
        <v>0.102482890399704</v>
      </c>
      <c r="AB19" s="17">
        <v>0.126351943322733</v>
      </c>
      <c r="AC19" s="17">
        <v>8.7965253439204596E-2</v>
      </c>
      <c r="AD19" s="17">
        <v>0.122828898530848</v>
      </c>
      <c r="AE19" s="17"/>
      <c r="AF19" s="17">
        <v>0.14308922988372699</v>
      </c>
      <c r="AG19" s="17">
        <v>8.9092806753145695E-2</v>
      </c>
      <c r="AH19" s="17">
        <v>9.7316857909690802E-2</v>
      </c>
      <c r="AI19" s="17"/>
      <c r="AJ19" s="17">
        <v>0.14853442559330801</v>
      </c>
      <c r="AK19" s="17">
        <v>7.5357577013242499E-2</v>
      </c>
      <c r="AL19" s="17">
        <v>9.7138638360881394E-2</v>
      </c>
      <c r="AM19" s="17">
        <v>0.227927987299399</v>
      </c>
      <c r="AN19" s="17">
        <v>0.10174752458029</v>
      </c>
      <c r="AO19" s="17"/>
      <c r="AP19" s="17">
        <v>0.13742320204672501</v>
      </c>
      <c r="AQ19" s="17">
        <v>7.4358965553607798E-2</v>
      </c>
      <c r="AR19" s="17">
        <v>9.9820005601578707E-2</v>
      </c>
      <c r="AS19" s="17"/>
      <c r="AT19" s="17">
        <v>0.14253494906218001</v>
      </c>
      <c r="AU19" s="17">
        <v>0.10143111258824</v>
      </c>
      <c r="AV19" s="17">
        <v>7.7206513882212197E-2</v>
      </c>
      <c r="AW19" s="17">
        <v>8.2102726510206697E-2</v>
      </c>
      <c r="AX19" s="17">
        <v>7.9142376269199205E-2</v>
      </c>
      <c r="AY19" s="17">
        <v>7.7246164810806303E-2</v>
      </c>
    </row>
    <row r="20" spans="2:51" ht="29" x14ac:dyDescent="0.35">
      <c r="B20" s="18" t="s">
        <v>473</v>
      </c>
      <c r="C20" s="17">
        <v>9.6163780600902901E-2</v>
      </c>
      <c r="D20" s="17">
        <v>9.3377083092420696E-2</v>
      </c>
      <c r="E20" s="17">
        <v>9.8921482106914996E-2</v>
      </c>
      <c r="F20" s="17"/>
      <c r="G20" s="17">
        <v>0.176203442947893</v>
      </c>
      <c r="H20" s="17">
        <v>0.12669637034747999</v>
      </c>
      <c r="I20" s="17">
        <v>0.113839603473019</v>
      </c>
      <c r="J20" s="17">
        <v>7.6488655546857298E-2</v>
      </c>
      <c r="K20" s="17">
        <v>5.0787078242716499E-2</v>
      </c>
      <c r="L20" s="17">
        <v>5.03621667498204E-2</v>
      </c>
      <c r="M20" s="17"/>
      <c r="N20" s="17">
        <v>9.8647631415567996E-2</v>
      </c>
      <c r="O20" s="17">
        <v>0.115864004088356</v>
      </c>
      <c r="P20" s="17">
        <v>7.5771433308846003E-2</v>
      </c>
      <c r="Q20" s="17">
        <v>9.2170321330598798E-2</v>
      </c>
      <c r="R20" s="17"/>
      <c r="S20" s="17">
        <v>0.12690201245548399</v>
      </c>
      <c r="T20" s="17">
        <v>9.8119164231747796E-2</v>
      </c>
      <c r="U20" s="17">
        <v>8.11923142320949E-2</v>
      </c>
      <c r="V20" s="17">
        <v>6.1684843386536202E-2</v>
      </c>
      <c r="W20" s="17">
        <v>0.103507460538298</v>
      </c>
      <c r="X20" s="17">
        <v>0.11105423010037099</v>
      </c>
      <c r="Y20" s="17">
        <v>6.2938540822718797E-2</v>
      </c>
      <c r="Z20" s="17">
        <v>7.0569272482895296E-2</v>
      </c>
      <c r="AA20" s="17">
        <v>0.110053098454009</v>
      </c>
      <c r="AB20" s="17">
        <v>9.3600808203940303E-2</v>
      </c>
      <c r="AC20" s="17">
        <v>6.6588741624994605E-2</v>
      </c>
      <c r="AD20" s="17">
        <v>0.154039704234364</v>
      </c>
      <c r="AE20" s="17"/>
      <c r="AF20" s="17">
        <v>6.3086774077819804E-2</v>
      </c>
      <c r="AG20" s="17">
        <v>0.100110771662517</v>
      </c>
      <c r="AH20" s="17">
        <v>0.12565930704697101</v>
      </c>
      <c r="AI20" s="17"/>
      <c r="AJ20" s="17">
        <v>7.1037902232148203E-2</v>
      </c>
      <c r="AK20" s="17">
        <v>0.115909498986261</v>
      </c>
      <c r="AL20" s="17">
        <v>9.6861913301404798E-2</v>
      </c>
      <c r="AM20" s="17">
        <v>4.4047719118729303E-2</v>
      </c>
      <c r="AN20" s="17">
        <v>0.115722816283316</v>
      </c>
      <c r="AO20" s="17"/>
      <c r="AP20" s="17">
        <v>9.6413284467081403E-2</v>
      </c>
      <c r="AQ20" s="17">
        <v>0.109634053342197</v>
      </c>
      <c r="AR20" s="17">
        <v>0.103714075363862</v>
      </c>
      <c r="AS20" s="17"/>
      <c r="AT20" s="17">
        <v>7.0573597397255106E-2</v>
      </c>
      <c r="AU20" s="17">
        <v>0.10871279130532401</v>
      </c>
      <c r="AV20" s="17">
        <v>9.3118720597356694E-2</v>
      </c>
      <c r="AW20" s="17">
        <v>8.84065183985044E-2</v>
      </c>
      <c r="AX20" s="17">
        <v>0.119855464903158</v>
      </c>
      <c r="AY20" s="17">
        <v>0.14206602376514499</v>
      </c>
    </row>
    <row r="21" spans="2:51" x14ac:dyDescent="0.35">
      <c r="B21" s="18" t="s">
        <v>470</v>
      </c>
      <c r="C21" s="17">
        <v>9.5367289042877099E-2</v>
      </c>
      <c r="D21" s="17">
        <v>0.106213149981104</v>
      </c>
      <c r="E21" s="17">
        <v>8.3899164555488903E-2</v>
      </c>
      <c r="F21" s="17"/>
      <c r="G21" s="17">
        <v>0.16363548044711301</v>
      </c>
      <c r="H21" s="17">
        <v>0.13191755805283401</v>
      </c>
      <c r="I21" s="17">
        <v>9.9924285674306002E-2</v>
      </c>
      <c r="J21" s="17">
        <v>7.3642872905036294E-2</v>
      </c>
      <c r="K21" s="17">
        <v>7.3673688767735002E-2</v>
      </c>
      <c r="L21" s="17">
        <v>4.8935883129161202E-2</v>
      </c>
      <c r="M21" s="17"/>
      <c r="N21" s="17">
        <v>0.109452910263584</v>
      </c>
      <c r="O21" s="17">
        <v>0.121079674275892</v>
      </c>
      <c r="P21" s="17">
        <v>7.1570452047172398E-2</v>
      </c>
      <c r="Q21" s="17">
        <v>7.2509077213621403E-2</v>
      </c>
      <c r="R21" s="17"/>
      <c r="S21" s="17">
        <v>0.13411074783016499</v>
      </c>
      <c r="T21" s="17">
        <v>9.1135321733792393E-2</v>
      </c>
      <c r="U21" s="17">
        <v>8.1708621816475299E-2</v>
      </c>
      <c r="V21" s="17">
        <v>9.4807606294148097E-2</v>
      </c>
      <c r="W21" s="17">
        <v>7.8266097652413796E-2</v>
      </c>
      <c r="X21" s="17">
        <v>0.11081191400519</v>
      </c>
      <c r="Y21" s="17">
        <v>6.1753384144598002E-2</v>
      </c>
      <c r="Z21" s="17">
        <v>5.8109416483375601E-2</v>
      </c>
      <c r="AA21" s="17">
        <v>0.10570311177906599</v>
      </c>
      <c r="AB21" s="17">
        <v>7.5526051171251996E-2</v>
      </c>
      <c r="AC21" s="17">
        <v>0.106797719372275</v>
      </c>
      <c r="AD21" s="17">
        <v>0.10632057257892399</v>
      </c>
      <c r="AE21" s="17"/>
      <c r="AF21" s="17">
        <v>6.3838089496381395E-2</v>
      </c>
      <c r="AG21" s="17">
        <v>0.101105326254053</v>
      </c>
      <c r="AH21" s="17">
        <v>0.117823109391888</v>
      </c>
      <c r="AI21" s="17"/>
      <c r="AJ21" s="17">
        <v>7.4456416742962106E-2</v>
      </c>
      <c r="AK21" s="17">
        <v>0.107583696671617</v>
      </c>
      <c r="AL21" s="17">
        <v>9.58997564373536E-2</v>
      </c>
      <c r="AM21" s="17">
        <v>7.6024982065975605E-2</v>
      </c>
      <c r="AN21" s="17">
        <v>9.3248283506587107E-2</v>
      </c>
      <c r="AO21" s="17"/>
      <c r="AP21" s="17">
        <v>6.6299154595794399E-2</v>
      </c>
      <c r="AQ21" s="17">
        <v>0.113525773560586</v>
      </c>
      <c r="AR21" s="17">
        <v>0.12819427886329199</v>
      </c>
      <c r="AS21" s="17"/>
      <c r="AT21" s="17">
        <v>6.8149964291491699E-2</v>
      </c>
      <c r="AU21" s="17">
        <v>7.9151032269497698E-2</v>
      </c>
      <c r="AV21" s="17">
        <v>7.9744004635927596E-2</v>
      </c>
      <c r="AW21" s="17">
        <v>9.7943160648132493E-2</v>
      </c>
      <c r="AX21" s="17">
        <v>0.17224287973858399</v>
      </c>
      <c r="AY21" s="17">
        <v>9.1862004732999894E-2</v>
      </c>
    </row>
    <row r="22" spans="2:51" ht="43.5" x14ac:dyDescent="0.35">
      <c r="B22" s="18" t="s">
        <v>682</v>
      </c>
      <c r="C22" s="17">
        <v>9.4812223332029003E-2</v>
      </c>
      <c r="D22" s="17">
        <v>0.109048486997278</v>
      </c>
      <c r="E22" s="17">
        <v>8.0877414613593698E-2</v>
      </c>
      <c r="F22" s="17"/>
      <c r="G22" s="17">
        <v>0.14237154047770001</v>
      </c>
      <c r="H22" s="17">
        <v>0.116429665931985</v>
      </c>
      <c r="I22" s="17">
        <v>0.10888265819866</v>
      </c>
      <c r="J22" s="17">
        <v>8.8543669073283898E-2</v>
      </c>
      <c r="K22" s="17">
        <v>6.3015233142204793E-2</v>
      </c>
      <c r="L22" s="17">
        <v>6.0731697644669402E-2</v>
      </c>
      <c r="M22" s="17"/>
      <c r="N22" s="17">
        <v>0.12684512861240399</v>
      </c>
      <c r="O22" s="17">
        <v>9.7140880033304997E-2</v>
      </c>
      <c r="P22" s="17">
        <v>8.9547428060535506E-2</v>
      </c>
      <c r="Q22" s="17">
        <v>6.2742253781825005E-2</v>
      </c>
      <c r="R22" s="17"/>
      <c r="S22" s="17">
        <v>0.110122409941669</v>
      </c>
      <c r="T22" s="17">
        <v>0.10121723288841</v>
      </c>
      <c r="U22" s="17">
        <v>9.2069051187074299E-2</v>
      </c>
      <c r="V22" s="17">
        <v>5.9299734422590303E-2</v>
      </c>
      <c r="W22" s="17">
        <v>0.10785197439015</v>
      </c>
      <c r="X22" s="17">
        <v>0.106847757683585</v>
      </c>
      <c r="Y22" s="17">
        <v>7.2167549228150496E-2</v>
      </c>
      <c r="Z22" s="17">
        <v>0.102413210798771</v>
      </c>
      <c r="AA22" s="17">
        <v>7.5245342166607901E-2</v>
      </c>
      <c r="AB22" s="17">
        <v>0.108514050443363</v>
      </c>
      <c r="AC22" s="17">
        <v>7.2497339311331205E-2</v>
      </c>
      <c r="AD22" s="17">
        <v>0.16048626803166699</v>
      </c>
      <c r="AE22" s="17"/>
      <c r="AF22" s="17">
        <v>8.4683089759819197E-2</v>
      </c>
      <c r="AG22" s="17">
        <v>9.4752050204886196E-2</v>
      </c>
      <c r="AH22" s="17">
        <v>0.112342870829663</v>
      </c>
      <c r="AI22" s="17"/>
      <c r="AJ22" s="17">
        <v>8.5364820271999306E-2</v>
      </c>
      <c r="AK22" s="17">
        <v>9.81348102897599E-2</v>
      </c>
      <c r="AL22" s="17">
        <v>9.2635808195167604E-2</v>
      </c>
      <c r="AM22" s="17">
        <v>4.56458592509459E-2</v>
      </c>
      <c r="AN22" s="17">
        <v>0.10446359493396799</v>
      </c>
      <c r="AO22" s="17"/>
      <c r="AP22" s="17">
        <v>8.4813221838841601E-2</v>
      </c>
      <c r="AQ22" s="17">
        <v>9.7283981108986201E-2</v>
      </c>
      <c r="AR22" s="17">
        <v>0.12347353743753101</v>
      </c>
      <c r="AS22" s="17"/>
      <c r="AT22" s="17">
        <v>9.21641276036156E-2</v>
      </c>
      <c r="AU22" s="17">
        <v>0.129936975729884</v>
      </c>
      <c r="AV22" s="17">
        <v>5.1614701299449901E-2</v>
      </c>
      <c r="AW22" s="17">
        <v>6.5078223592444306E-2</v>
      </c>
      <c r="AX22" s="17">
        <v>8.31053698329242E-2</v>
      </c>
      <c r="AY22" s="17">
        <v>0.13364663318126199</v>
      </c>
    </row>
    <row r="23" spans="2:51" ht="43.5" x14ac:dyDescent="0.35">
      <c r="B23" s="18" t="s">
        <v>472</v>
      </c>
      <c r="C23" s="17">
        <v>9.1150368262930798E-2</v>
      </c>
      <c r="D23" s="17">
        <v>9.3208992807879101E-2</v>
      </c>
      <c r="E23" s="17">
        <v>8.8521636076353702E-2</v>
      </c>
      <c r="F23" s="17"/>
      <c r="G23" s="17">
        <v>0.15854048674591001</v>
      </c>
      <c r="H23" s="17">
        <v>0.111712608900969</v>
      </c>
      <c r="I23" s="17">
        <v>9.9308401011656902E-2</v>
      </c>
      <c r="J23" s="17">
        <v>8.3281881993860898E-2</v>
      </c>
      <c r="K23" s="17">
        <v>5.8738023676163501E-2</v>
      </c>
      <c r="L23" s="17">
        <v>5.1300635311069598E-2</v>
      </c>
      <c r="M23" s="17"/>
      <c r="N23" s="17">
        <v>9.2223304411571394E-2</v>
      </c>
      <c r="O23" s="17">
        <v>0.10317055374308801</v>
      </c>
      <c r="P23" s="17">
        <v>8.3370944276428702E-2</v>
      </c>
      <c r="Q23" s="17">
        <v>8.5508271358584395E-2</v>
      </c>
      <c r="R23" s="17"/>
      <c r="S23" s="17">
        <v>0.120181673342677</v>
      </c>
      <c r="T23" s="17">
        <v>6.1898926451867703E-2</v>
      </c>
      <c r="U23" s="17">
        <v>5.3659264876117399E-2</v>
      </c>
      <c r="V23" s="17">
        <v>8.2530911704323501E-2</v>
      </c>
      <c r="W23" s="17">
        <v>0.120338279638654</v>
      </c>
      <c r="X23" s="17">
        <v>0.128577441997836</v>
      </c>
      <c r="Y23" s="17">
        <v>8.8915917271203807E-2</v>
      </c>
      <c r="Z23" s="17">
        <v>7.3857771209673004E-2</v>
      </c>
      <c r="AA23" s="17">
        <v>9.6584344888251905E-2</v>
      </c>
      <c r="AB23" s="17">
        <v>0.10504751616628601</v>
      </c>
      <c r="AC23" s="17">
        <v>4.2798291263252297E-2</v>
      </c>
      <c r="AD23" s="17">
        <v>7.5391704684142594E-2</v>
      </c>
      <c r="AE23" s="17"/>
      <c r="AF23" s="17">
        <v>7.3854880632149705E-2</v>
      </c>
      <c r="AG23" s="17">
        <v>9.1458377347706801E-2</v>
      </c>
      <c r="AH23" s="17">
        <v>9.4597140853741699E-2</v>
      </c>
      <c r="AI23" s="17"/>
      <c r="AJ23" s="17">
        <v>7.57856739254094E-2</v>
      </c>
      <c r="AK23" s="17">
        <v>0.10638709336815901</v>
      </c>
      <c r="AL23" s="17">
        <v>8.5262952762718502E-2</v>
      </c>
      <c r="AM23" s="17">
        <v>0</v>
      </c>
      <c r="AN23" s="17">
        <v>7.7501669717897098E-2</v>
      </c>
      <c r="AO23" s="17"/>
      <c r="AP23" s="17">
        <v>8.8224261436743903E-2</v>
      </c>
      <c r="AQ23" s="17">
        <v>0.105523786647824</v>
      </c>
      <c r="AR23" s="17">
        <v>0.10156046375585701</v>
      </c>
      <c r="AS23" s="17"/>
      <c r="AT23" s="17">
        <v>7.2934117790801903E-2</v>
      </c>
      <c r="AU23" s="17">
        <v>0.10313000754929701</v>
      </c>
      <c r="AV23" s="17">
        <v>8.6075775561524098E-2</v>
      </c>
      <c r="AW23" s="17">
        <v>0.102615902855275</v>
      </c>
      <c r="AX23" s="17">
        <v>9.8152608442506298E-2</v>
      </c>
      <c r="AY23" s="17">
        <v>0.14513000622977201</v>
      </c>
    </row>
    <row r="24" spans="2:51" ht="29" x14ac:dyDescent="0.35">
      <c r="B24" s="18" t="s">
        <v>683</v>
      </c>
      <c r="C24" s="17">
        <v>8.92752399048235E-2</v>
      </c>
      <c r="D24" s="17">
        <v>9.8091504492715906E-2</v>
      </c>
      <c r="E24" s="17">
        <v>8.0665701671937498E-2</v>
      </c>
      <c r="F24" s="17"/>
      <c r="G24" s="17">
        <v>0.102625755674186</v>
      </c>
      <c r="H24" s="17">
        <v>8.4532947861223506E-2</v>
      </c>
      <c r="I24" s="17">
        <v>7.0525676795138395E-2</v>
      </c>
      <c r="J24" s="17">
        <v>8.0889420816473004E-2</v>
      </c>
      <c r="K24" s="17">
        <v>8.5759127745936595E-2</v>
      </c>
      <c r="L24" s="17">
        <v>0.10863305725662201</v>
      </c>
      <c r="M24" s="17"/>
      <c r="N24" s="17">
        <v>0.10420095719867201</v>
      </c>
      <c r="O24" s="17">
        <v>9.0825235764790194E-2</v>
      </c>
      <c r="P24" s="17">
        <v>9.7352711728983701E-2</v>
      </c>
      <c r="Q24" s="17">
        <v>6.5561951326955498E-2</v>
      </c>
      <c r="R24" s="17"/>
      <c r="S24" s="17">
        <v>6.6476086236617701E-2</v>
      </c>
      <c r="T24" s="17">
        <v>7.3632365735619099E-2</v>
      </c>
      <c r="U24" s="17">
        <v>7.1013863178496395E-2</v>
      </c>
      <c r="V24" s="17">
        <v>9.0267282395960297E-2</v>
      </c>
      <c r="W24" s="17">
        <v>8.8952487098971605E-2</v>
      </c>
      <c r="X24" s="17">
        <v>0.115118262903825</v>
      </c>
      <c r="Y24" s="17">
        <v>0.115820183289757</v>
      </c>
      <c r="Z24" s="17">
        <v>0.105623167938563</v>
      </c>
      <c r="AA24" s="17">
        <v>9.3943407329665204E-2</v>
      </c>
      <c r="AB24" s="17">
        <v>9.5203998030550602E-2</v>
      </c>
      <c r="AC24" s="17">
        <v>9.3348549138195E-2</v>
      </c>
      <c r="AD24" s="17">
        <v>9.8115542684698298E-2</v>
      </c>
      <c r="AE24" s="17"/>
      <c r="AF24" s="17">
        <v>8.8468520097816999E-2</v>
      </c>
      <c r="AG24" s="17">
        <v>9.1265839288558595E-2</v>
      </c>
      <c r="AH24" s="17">
        <v>7.4062778493715106E-2</v>
      </c>
      <c r="AI24" s="17"/>
      <c r="AJ24" s="17">
        <v>0.105434804050705</v>
      </c>
      <c r="AK24" s="17">
        <v>7.8421225128859198E-2</v>
      </c>
      <c r="AL24" s="17">
        <v>9.5543762887156297E-2</v>
      </c>
      <c r="AM24" s="17">
        <v>0.10984880014173901</v>
      </c>
      <c r="AN24" s="17">
        <v>7.1035598595503596E-2</v>
      </c>
      <c r="AO24" s="17"/>
      <c r="AP24" s="17">
        <v>9.4638694118600597E-2</v>
      </c>
      <c r="AQ24" s="17">
        <v>8.9477508827872601E-2</v>
      </c>
      <c r="AR24" s="17">
        <v>7.6170785496672305E-2</v>
      </c>
      <c r="AS24" s="17"/>
      <c r="AT24" s="17">
        <v>0.115709960472535</v>
      </c>
      <c r="AU24" s="17">
        <v>9.3518467604037397E-2</v>
      </c>
      <c r="AV24" s="17">
        <v>7.2262937541130404E-2</v>
      </c>
      <c r="AW24" s="17">
        <v>6.1823606599674397E-2</v>
      </c>
      <c r="AX24" s="17">
        <v>5.7081910246718201E-2</v>
      </c>
      <c r="AY24" s="17">
        <v>0.100320335668384</v>
      </c>
    </row>
    <row r="25" spans="2:51" ht="29" x14ac:dyDescent="0.35">
      <c r="B25" s="18" t="s">
        <v>684</v>
      </c>
      <c r="C25" s="17">
        <v>8.2309276388663699E-2</v>
      </c>
      <c r="D25" s="17">
        <v>9.2761589447814402E-2</v>
      </c>
      <c r="E25" s="17">
        <v>7.2052206264321295E-2</v>
      </c>
      <c r="F25" s="17"/>
      <c r="G25" s="17">
        <v>8.7091070882712604E-2</v>
      </c>
      <c r="H25" s="17">
        <v>9.7176957602485098E-2</v>
      </c>
      <c r="I25" s="17">
        <v>8.57615103633253E-2</v>
      </c>
      <c r="J25" s="17">
        <v>6.1547257162942702E-2</v>
      </c>
      <c r="K25" s="17">
        <v>9.8545422280508901E-2</v>
      </c>
      <c r="L25" s="17">
        <v>7.0225872071814993E-2</v>
      </c>
      <c r="M25" s="17"/>
      <c r="N25" s="17">
        <v>8.8323366499145003E-2</v>
      </c>
      <c r="O25" s="17">
        <v>7.7390357171414501E-2</v>
      </c>
      <c r="P25" s="17">
        <v>8.9661940076004101E-2</v>
      </c>
      <c r="Q25" s="17">
        <v>7.3700492797390896E-2</v>
      </c>
      <c r="R25" s="17"/>
      <c r="S25" s="17">
        <v>8.7502685146175596E-2</v>
      </c>
      <c r="T25" s="17">
        <v>8.6540683014235995E-2</v>
      </c>
      <c r="U25" s="17">
        <v>6.1189754864814497E-2</v>
      </c>
      <c r="V25" s="17">
        <v>9.1215187523568095E-2</v>
      </c>
      <c r="W25" s="17">
        <v>7.5641571692133994E-2</v>
      </c>
      <c r="X25" s="17">
        <v>0.10833547528398201</v>
      </c>
      <c r="Y25" s="17">
        <v>5.9235743499793603E-2</v>
      </c>
      <c r="Z25" s="17">
        <v>8.3159057102656697E-2</v>
      </c>
      <c r="AA25" s="17">
        <v>8.4428833853140803E-2</v>
      </c>
      <c r="AB25" s="17">
        <v>8.1306120722076103E-2</v>
      </c>
      <c r="AC25" s="17">
        <v>8.8985686220588195E-2</v>
      </c>
      <c r="AD25" s="17">
        <v>5.1197156167274702E-2</v>
      </c>
      <c r="AE25" s="17"/>
      <c r="AF25" s="17">
        <v>8.5215216066356098E-2</v>
      </c>
      <c r="AG25" s="17">
        <v>8.8721926884469796E-2</v>
      </c>
      <c r="AH25" s="17">
        <v>6.4557935329947497E-2</v>
      </c>
      <c r="AI25" s="17"/>
      <c r="AJ25" s="17">
        <v>9.0172817915002298E-2</v>
      </c>
      <c r="AK25" s="17">
        <v>8.7123979012488306E-2</v>
      </c>
      <c r="AL25" s="17">
        <v>8.4652421302717107E-2</v>
      </c>
      <c r="AM25" s="17">
        <v>8.09584994430399E-2</v>
      </c>
      <c r="AN25" s="17">
        <v>5.6262384364533499E-2</v>
      </c>
      <c r="AO25" s="17"/>
      <c r="AP25" s="17">
        <v>0.10304723275849099</v>
      </c>
      <c r="AQ25" s="17">
        <v>8.2793590726872299E-2</v>
      </c>
      <c r="AR25" s="17">
        <v>8.2146640643181501E-2</v>
      </c>
      <c r="AS25" s="17"/>
      <c r="AT25" s="17">
        <v>9.7040328596798106E-2</v>
      </c>
      <c r="AU25" s="17">
        <v>7.8367631729040099E-2</v>
      </c>
      <c r="AV25" s="17">
        <v>7.7527139613969606E-2</v>
      </c>
      <c r="AW25" s="17">
        <v>7.5634251828241503E-2</v>
      </c>
      <c r="AX25" s="17">
        <v>7.1980930789267594E-2</v>
      </c>
      <c r="AY25" s="17">
        <v>5.0489282465031898E-2</v>
      </c>
    </row>
    <row r="26" spans="2:51" ht="29" x14ac:dyDescent="0.35">
      <c r="B26" s="18" t="s">
        <v>474</v>
      </c>
      <c r="C26" s="17">
        <v>7.0903458590506396E-2</v>
      </c>
      <c r="D26" s="17">
        <v>7.4503680523082594E-2</v>
      </c>
      <c r="E26" s="17">
        <v>6.6395262479668593E-2</v>
      </c>
      <c r="F26" s="17"/>
      <c r="G26" s="17">
        <v>0.17767036591398</v>
      </c>
      <c r="H26" s="17">
        <v>0.114542766061587</v>
      </c>
      <c r="I26" s="17">
        <v>7.3011068184215502E-2</v>
      </c>
      <c r="J26" s="17">
        <v>5.12940621873543E-2</v>
      </c>
      <c r="K26" s="17">
        <v>2.29898518793278E-2</v>
      </c>
      <c r="L26" s="17">
        <v>1.10569642937129E-2</v>
      </c>
      <c r="M26" s="17"/>
      <c r="N26" s="17">
        <v>7.9895349656925296E-2</v>
      </c>
      <c r="O26" s="17">
        <v>7.4954253562775103E-2</v>
      </c>
      <c r="P26" s="17">
        <v>7.3028497125498401E-2</v>
      </c>
      <c r="Q26" s="17">
        <v>5.4963503339829002E-2</v>
      </c>
      <c r="R26" s="17"/>
      <c r="S26" s="17">
        <v>0.111114247056322</v>
      </c>
      <c r="T26" s="17">
        <v>7.2065038706703499E-2</v>
      </c>
      <c r="U26" s="17">
        <v>5.5360545076460897E-2</v>
      </c>
      <c r="V26" s="17">
        <v>5.1375330672830601E-2</v>
      </c>
      <c r="W26" s="17">
        <v>5.3013249459842697E-2</v>
      </c>
      <c r="X26" s="17">
        <v>8.2510497283745599E-2</v>
      </c>
      <c r="Y26" s="17">
        <v>5.5971647135197998E-2</v>
      </c>
      <c r="Z26" s="17">
        <v>5.33574627846733E-2</v>
      </c>
      <c r="AA26" s="17">
        <v>5.8621748893798099E-2</v>
      </c>
      <c r="AB26" s="17">
        <v>7.2985166748494201E-2</v>
      </c>
      <c r="AC26" s="17">
        <v>5.7654512265436601E-2</v>
      </c>
      <c r="AD26" s="17">
        <v>0.10886062845451799</v>
      </c>
      <c r="AE26" s="17"/>
      <c r="AF26" s="17">
        <v>4.07418984975884E-2</v>
      </c>
      <c r="AG26" s="17">
        <v>6.2140236547727802E-2</v>
      </c>
      <c r="AH26" s="17">
        <v>9.6379494142175698E-2</v>
      </c>
      <c r="AI26" s="17"/>
      <c r="AJ26" s="17">
        <v>4.9800548115429499E-2</v>
      </c>
      <c r="AK26" s="17">
        <v>8.2219550406547395E-2</v>
      </c>
      <c r="AL26" s="17">
        <v>5.4259255020535302E-2</v>
      </c>
      <c r="AM26" s="17">
        <v>0</v>
      </c>
      <c r="AN26" s="17">
        <v>8.6090677018007197E-2</v>
      </c>
      <c r="AO26" s="17"/>
      <c r="AP26" s="17">
        <v>5.9656899977428797E-2</v>
      </c>
      <c r="AQ26" s="17">
        <v>8.5007661523193598E-2</v>
      </c>
      <c r="AR26" s="17">
        <v>5.9952095584879801E-2</v>
      </c>
      <c r="AS26" s="17"/>
      <c r="AT26" s="17">
        <v>4.2368994407293102E-2</v>
      </c>
      <c r="AU26" s="17">
        <v>6.7143221503471004E-2</v>
      </c>
      <c r="AV26" s="17">
        <v>5.32805483128128E-2</v>
      </c>
      <c r="AW26" s="17">
        <v>8.2601999893165107E-2</v>
      </c>
      <c r="AX26" s="17">
        <v>0.11775171489203</v>
      </c>
      <c r="AY26" s="17">
        <v>9.2933114405782696E-2</v>
      </c>
    </row>
    <row r="27" spans="2:51" x14ac:dyDescent="0.35">
      <c r="B27" s="18" t="s">
        <v>467</v>
      </c>
      <c r="C27" s="17">
        <v>5.53915797384536E-2</v>
      </c>
      <c r="D27" s="17">
        <v>6.5012374477908905E-2</v>
      </c>
      <c r="E27" s="17">
        <v>4.5821553591752898E-2</v>
      </c>
      <c r="F27" s="17"/>
      <c r="G27" s="17">
        <v>4.6537090468084297E-2</v>
      </c>
      <c r="H27" s="17">
        <v>5.1380963387041498E-2</v>
      </c>
      <c r="I27" s="17">
        <v>4.51183436068259E-2</v>
      </c>
      <c r="J27" s="17">
        <v>6.0994068075957801E-2</v>
      </c>
      <c r="K27" s="17">
        <v>6.2598865698732603E-2</v>
      </c>
      <c r="L27" s="17">
        <v>6.3484432018215395E-2</v>
      </c>
      <c r="M27" s="17"/>
      <c r="N27" s="17">
        <v>6.4573823895455296E-2</v>
      </c>
      <c r="O27" s="17">
        <v>3.66513813521476E-2</v>
      </c>
      <c r="P27" s="17">
        <v>4.5994488880945102E-2</v>
      </c>
      <c r="Q27" s="17">
        <v>7.3016546154814399E-2</v>
      </c>
      <c r="R27" s="17"/>
      <c r="S27" s="17">
        <v>6.8044367763406999E-2</v>
      </c>
      <c r="T27" s="17">
        <v>5.6423481434531297E-2</v>
      </c>
      <c r="U27" s="17">
        <v>4.6450369668650099E-2</v>
      </c>
      <c r="V27" s="17">
        <v>5.4282081624961703E-2</v>
      </c>
      <c r="W27" s="17">
        <v>7.424280789064E-2</v>
      </c>
      <c r="X27" s="17">
        <v>5.3840796856390601E-2</v>
      </c>
      <c r="Y27" s="17">
        <v>3.5502859646810103E-2</v>
      </c>
      <c r="Z27" s="17">
        <v>6.3919867109728606E-2</v>
      </c>
      <c r="AA27" s="17">
        <v>5.2932291371757798E-2</v>
      </c>
      <c r="AB27" s="17">
        <v>4.3610846550198402E-2</v>
      </c>
      <c r="AC27" s="17">
        <v>7.6772835305647102E-2</v>
      </c>
      <c r="AD27" s="17">
        <v>3.0164341424018099E-2</v>
      </c>
      <c r="AE27" s="17"/>
      <c r="AF27" s="17">
        <v>5.9677072135776901E-2</v>
      </c>
      <c r="AG27" s="17">
        <v>5.3920973510569098E-2</v>
      </c>
      <c r="AH27" s="17">
        <v>5.90307535064203E-2</v>
      </c>
      <c r="AI27" s="17"/>
      <c r="AJ27" s="17">
        <v>6.5070668734589401E-2</v>
      </c>
      <c r="AK27" s="17">
        <v>4.6323249093922499E-2</v>
      </c>
      <c r="AL27" s="17">
        <v>4.4069015201207998E-2</v>
      </c>
      <c r="AM27" s="17">
        <v>0.111367908305082</v>
      </c>
      <c r="AN27" s="17">
        <v>6.3239926931050003E-2</v>
      </c>
      <c r="AO27" s="17"/>
      <c r="AP27" s="17">
        <v>7.7960120068460606E-2</v>
      </c>
      <c r="AQ27" s="17">
        <v>4.7775179257450902E-2</v>
      </c>
      <c r="AR27" s="17">
        <v>5.2183180130865897E-2</v>
      </c>
      <c r="AS27" s="17"/>
      <c r="AT27" s="17">
        <v>6.4713078727953899E-2</v>
      </c>
      <c r="AU27" s="17">
        <v>3.3495337338102699E-2</v>
      </c>
      <c r="AV27" s="17">
        <v>9.0527939083040104E-2</v>
      </c>
      <c r="AW27" s="17">
        <v>6.1900806390201901E-2</v>
      </c>
      <c r="AX27" s="17">
        <v>4.7717800060336497E-2</v>
      </c>
      <c r="AY27" s="17">
        <v>6.2307704937740897E-2</v>
      </c>
    </row>
    <row r="28" spans="2:51" x14ac:dyDescent="0.35">
      <c r="B28" s="18" t="s">
        <v>399</v>
      </c>
      <c r="C28" s="17">
        <v>4.8073912592156799E-2</v>
      </c>
      <c r="D28" s="17">
        <v>3.3068713118674799E-2</v>
      </c>
      <c r="E28" s="17">
        <v>6.29463862331857E-2</v>
      </c>
      <c r="F28" s="17"/>
      <c r="G28" s="17">
        <v>5.6931911079152998E-2</v>
      </c>
      <c r="H28" s="17">
        <v>6.0886861765097902E-2</v>
      </c>
      <c r="I28" s="17">
        <v>5.5483270964277201E-2</v>
      </c>
      <c r="J28" s="17">
        <v>4.7651505028238797E-2</v>
      </c>
      <c r="K28" s="17">
        <v>4.0081621199374397E-2</v>
      </c>
      <c r="L28" s="17">
        <v>3.1499014034119401E-2</v>
      </c>
      <c r="M28" s="17"/>
      <c r="N28" s="17">
        <v>2.9521178320017102E-2</v>
      </c>
      <c r="O28" s="17">
        <v>3.6996842162536403E-2</v>
      </c>
      <c r="P28" s="17">
        <v>5.1101792240120798E-2</v>
      </c>
      <c r="Q28" s="17">
        <v>7.7630763388109994E-2</v>
      </c>
      <c r="R28" s="17"/>
      <c r="S28" s="17">
        <v>5.8425757364880697E-2</v>
      </c>
      <c r="T28" s="17">
        <v>6.4221788217114203E-2</v>
      </c>
      <c r="U28" s="17">
        <v>4.2593185843583403E-2</v>
      </c>
      <c r="V28" s="17">
        <v>5.4245918863175799E-2</v>
      </c>
      <c r="W28" s="17">
        <v>4.4392800021691603E-2</v>
      </c>
      <c r="X28" s="17">
        <v>3.2942377602909301E-2</v>
      </c>
      <c r="Y28" s="17">
        <v>5.7590622823161297E-2</v>
      </c>
      <c r="Z28" s="17">
        <v>3.9102175214664303E-2</v>
      </c>
      <c r="AA28" s="17">
        <v>3.2074688508550997E-2</v>
      </c>
      <c r="AB28" s="17">
        <v>4.3153308739223503E-2</v>
      </c>
      <c r="AC28" s="17">
        <v>5.3997568781552999E-2</v>
      </c>
      <c r="AD28" s="17">
        <v>3.00828343742904E-2</v>
      </c>
      <c r="AE28" s="17"/>
      <c r="AF28" s="17">
        <v>4.2303645192446601E-2</v>
      </c>
      <c r="AG28" s="17">
        <v>3.7466722872087799E-2</v>
      </c>
      <c r="AH28" s="17">
        <v>7.14667615179434E-2</v>
      </c>
      <c r="AI28" s="17"/>
      <c r="AJ28" s="17">
        <v>3.4303062141805202E-2</v>
      </c>
      <c r="AK28" s="17">
        <v>4.8472701003824198E-2</v>
      </c>
      <c r="AL28" s="17">
        <v>3.00302893601909E-2</v>
      </c>
      <c r="AM28" s="17">
        <v>1.82643113907516E-2</v>
      </c>
      <c r="AN28" s="17">
        <v>7.9247332624442599E-2</v>
      </c>
      <c r="AO28" s="17"/>
      <c r="AP28" s="17">
        <v>2.86546764159234E-2</v>
      </c>
      <c r="AQ28" s="17">
        <v>4.5910203497549797E-2</v>
      </c>
      <c r="AR28" s="17">
        <v>3.50727033653295E-2</v>
      </c>
      <c r="AS28" s="17"/>
      <c r="AT28" s="17">
        <v>3.1979649041924102E-2</v>
      </c>
      <c r="AU28" s="17">
        <v>3.8935377245810997E-2</v>
      </c>
      <c r="AV28" s="17">
        <v>5.2440284490344699E-2</v>
      </c>
      <c r="AW28" s="17">
        <v>8.0489160728413098E-2</v>
      </c>
      <c r="AX28" s="17">
        <v>6.1519937696969902E-2</v>
      </c>
      <c r="AY28" s="17">
        <v>6.4920853185730598E-2</v>
      </c>
    </row>
    <row r="29" spans="2:51" x14ac:dyDescent="0.35">
      <c r="B29" s="18" t="s">
        <v>412</v>
      </c>
      <c r="C29" s="19">
        <v>7.2880496130881198E-2</v>
      </c>
      <c r="D29" s="19">
        <v>6.7982482440345396E-2</v>
      </c>
      <c r="E29" s="19">
        <v>7.6951318200382701E-2</v>
      </c>
      <c r="F29" s="19"/>
      <c r="G29" s="19">
        <v>2.1712490270597799E-2</v>
      </c>
      <c r="H29" s="19">
        <v>4.3841298421312097E-2</v>
      </c>
      <c r="I29" s="19">
        <v>5.2651061631883503E-2</v>
      </c>
      <c r="J29" s="19">
        <v>6.3291873475378305E-2</v>
      </c>
      <c r="K29" s="19">
        <v>0.111339073004368</v>
      </c>
      <c r="L29" s="19">
        <v>0.12873929558860001</v>
      </c>
      <c r="M29" s="19"/>
      <c r="N29" s="19">
        <v>7.4981056173950594E-2</v>
      </c>
      <c r="O29" s="19">
        <v>7.3159920481269403E-2</v>
      </c>
      <c r="P29" s="19">
        <v>6.7052979704690305E-2</v>
      </c>
      <c r="Q29" s="19">
        <v>7.4382910969716207E-2</v>
      </c>
      <c r="R29" s="19"/>
      <c r="S29" s="19">
        <v>6.1620752441838497E-2</v>
      </c>
      <c r="T29" s="19">
        <v>7.6203789233410493E-2</v>
      </c>
      <c r="U29" s="19">
        <v>9.5616848930816095E-2</v>
      </c>
      <c r="V29" s="19">
        <v>7.1909551989431095E-2</v>
      </c>
      <c r="W29" s="19">
        <v>8.7852811623101906E-2</v>
      </c>
      <c r="X29" s="19">
        <v>4.2901653417025003E-2</v>
      </c>
      <c r="Y29" s="19">
        <v>8.9508293930011903E-2</v>
      </c>
      <c r="Z29" s="19">
        <v>8.4633113025709694E-2</v>
      </c>
      <c r="AA29" s="19">
        <v>6.7716829869731807E-2</v>
      </c>
      <c r="AB29" s="19">
        <v>8.1503154622503599E-2</v>
      </c>
      <c r="AC29" s="19">
        <v>7.3830027531524497E-2</v>
      </c>
      <c r="AD29" s="19">
        <v>4.0012459729268202E-2</v>
      </c>
      <c r="AE29" s="19"/>
      <c r="AF29" s="19">
        <v>9.0625740926097695E-2</v>
      </c>
      <c r="AG29" s="19">
        <v>7.4129371890841594E-2</v>
      </c>
      <c r="AH29" s="19">
        <v>5.6659014595385297E-2</v>
      </c>
      <c r="AI29" s="19"/>
      <c r="AJ29" s="19">
        <v>8.4524452716020507E-2</v>
      </c>
      <c r="AK29" s="19">
        <v>5.72770492538138E-2</v>
      </c>
      <c r="AL29" s="19">
        <v>6.96428283717372E-2</v>
      </c>
      <c r="AM29" s="19">
        <v>0.15246628811017901</v>
      </c>
      <c r="AN29" s="19">
        <v>7.1034014027933398E-2</v>
      </c>
      <c r="AO29" s="19"/>
      <c r="AP29" s="19">
        <v>6.2583597954447304E-2</v>
      </c>
      <c r="AQ29" s="19">
        <v>5.72012726290618E-2</v>
      </c>
      <c r="AR29" s="19">
        <v>5.2854721192836802E-2</v>
      </c>
      <c r="AS29" s="19"/>
      <c r="AT29" s="19">
        <v>6.2245151797894402E-2</v>
      </c>
      <c r="AU29" s="19">
        <v>3.4317570929490102E-2</v>
      </c>
      <c r="AV29" s="19">
        <v>0.110397110905202</v>
      </c>
      <c r="AW29" s="19">
        <v>0.14764300879745701</v>
      </c>
      <c r="AX29" s="19">
        <v>9.7067284193631698E-2</v>
      </c>
      <c r="AY29" s="19">
        <v>4.3644039531284602E-2</v>
      </c>
    </row>
    <row r="30" spans="2:51" x14ac:dyDescent="0.35">
      <c r="B30" s="16"/>
    </row>
    <row r="31" spans="2:51" x14ac:dyDescent="0.35">
      <c r="B31" t="s">
        <v>77</v>
      </c>
    </row>
    <row r="32" spans="2:51" x14ac:dyDescent="0.35">
      <c r="B32" t="s">
        <v>78</v>
      </c>
    </row>
    <row r="34" spans="2:2" x14ac:dyDescent="0.35">
      <c r="B3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1-000000000000}">
  <dimension ref="B2:K18"/>
  <sheetViews>
    <sheetView showGridLines="0" workbookViewId="0">
      <pane xSplit="2" topLeftCell="C1" activePane="topRight" state="frozen"/>
      <selection activeCell="B19" sqref="B19"/>
      <selection pane="topRight" activeCell="D29" sqref="D29"/>
    </sheetView>
  </sheetViews>
  <sheetFormatPr defaultColWidth="10.90625" defaultRowHeight="14.5" x14ac:dyDescent="0.35"/>
  <cols>
    <col min="2" max="2" width="25.7265625" customWidth="1"/>
    <col min="3" max="11" width="20.7265625" customWidth="1"/>
  </cols>
  <sheetData>
    <row r="2" spans="2:11" ht="40" customHeight="1" x14ac:dyDescent="0.35">
      <c r="D2" s="42" t="s">
        <v>698</v>
      </c>
      <c r="E2" s="38"/>
      <c r="F2" s="38"/>
      <c r="G2" s="38"/>
      <c r="H2" s="38"/>
      <c r="I2" s="38"/>
      <c r="J2" s="38"/>
      <c r="K2" s="38"/>
    </row>
    <row r="6" spans="2:11" ht="50" customHeight="1" x14ac:dyDescent="0.35">
      <c r="B6" s="23" t="s">
        <v>14</v>
      </c>
      <c r="C6" s="23" t="s">
        <v>686</v>
      </c>
      <c r="D6" s="23" t="s">
        <v>687</v>
      </c>
      <c r="E6" s="23" t="s">
        <v>688</v>
      </c>
      <c r="F6" s="23" t="s">
        <v>689</v>
      </c>
      <c r="G6" s="23" t="s">
        <v>690</v>
      </c>
      <c r="H6" s="23" t="s">
        <v>691</v>
      </c>
      <c r="I6" s="23" t="s">
        <v>692</v>
      </c>
      <c r="J6" s="23" t="s">
        <v>693</v>
      </c>
    </row>
    <row r="7" spans="2:11" x14ac:dyDescent="0.35">
      <c r="B7" s="18" t="s">
        <v>694</v>
      </c>
      <c r="C7" s="17">
        <v>0.333229376358542</v>
      </c>
      <c r="D7" s="17">
        <v>0.39924793435661898</v>
      </c>
      <c r="E7" s="17">
        <v>0.38797242627206702</v>
      </c>
      <c r="F7" s="17">
        <v>0.29283945153972701</v>
      </c>
      <c r="G7" s="17">
        <v>0.27903953707686002</v>
      </c>
      <c r="H7" s="17">
        <v>0.30798653159703099</v>
      </c>
      <c r="I7" s="17">
        <v>0.29344259277516199</v>
      </c>
      <c r="J7" s="17">
        <v>0.37665692193321798</v>
      </c>
    </row>
    <row r="8" spans="2:11" x14ac:dyDescent="0.35">
      <c r="B8" s="18" t="s">
        <v>695</v>
      </c>
      <c r="C8" s="17">
        <v>0.32166185048526302</v>
      </c>
      <c r="D8" s="17">
        <v>0.28838021349059201</v>
      </c>
      <c r="E8" s="17">
        <v>0.30080308581159998</v>
      </c>
      <c r="F8" s="17">
        <v>0.33326172900145001</v>
      </c>
      <c r="G8" s="17">
        <v>0.33347296089342798</v>
      </c>
      <c r="H8" s="17">
        <v>0.32228603332473799</v>
      </c>
      <c r="I8" s="17">
        <v>0.32907351680233998</v>
      </c>
      <c r="J8" s="17">
        <v>0.29959293684879501</v>
      </c>
    </row>
    <row r="9" spans="2:11" x14ac:dyDescent="0.35">
      <c r="B9" s="18" t="s">
        <v>696</v>
      </c>
      <c r="C9" s="17">
        <v>0.195600884147895</v>
      </c>
      <c r="D9" s="17">
        <v>0.167935751035308</v>
      </c>
      <c r="E9" s="17">
        <v>0.16598086360129599</v>
      </c>
      <c r="F9" s="17">
        <v>0.20905546490624399</v>
      </c>
      <c r="G9" s="17">
        <v>0.20889168854594301</v>
      </c>
      <c r="H9" s="17">
        <v>0.20039125583119299</v>
      </c>
      <c r="I9" s="17">
        <v>0.205113918813319</v>
      </c>
      <c r="J9" s="17">
        <v>0.17591107394716399</v>
      </c>
    </row>
    <row r="10" spans="2:11" x14ac:dyDescent="0.35">
      <c r="B10" s="18" t="s">
        <v>697</v>
      </c>
      <c r="C10" s="17">
        <v>7.2025120533183204E-2</v>
      </c>
      <c r="D10" s="17">
        <v>6.1032365160538303E-2</v>
      </c>
      <c r="E10" s="17">
        <v>6.2879368289598794E-2</v>
      </c>
      <c r="F10" s="17">
        <v>7.6659294925202598E-2</v>
      </c>
      <c r="G10" s="17">
        <v>7.7921700396161003E-2</v>
      </c>
      <c r="H10" s="17">
        <v>7.0026425726695707E-2</v>
      </c>
      <c r="I10" s="17">
        <v>7.1247221620498097E-2</v>
      </c>
      <c r="J10" s="17">
        <v>6.3376268979779798E-2</v>
      </c>
    </row>
    <row r="11" spans="2:11" x14ac:dyDescent="0.35">
      <c r="B11" s="18" t="s">
        <v>72</v>
      </c>
      <c r="C11" s="17">
        <v>7.7482768475115996E-2</v>
      </c>
      <c r="D11" s="17">
        <v>8.3403735956942796E-2</v>
      </c>
      <c r="E11" s="17">
        <v>8.2364256025438301E-2</v>
      </c>
      <c r="F11" s="17">
        <v>8.8184059627375799E-2</v>
      </c>
      <c r="G11" s="17">
        <v>0.100674113087609</v>
      </c>
      <c r="H11" s="17">
        <v>9.9309753520342603E-2</v>
      </c>
      <c r="I11" s="17">
        <v>0.101122749988681</v>
      </c>
      <c r="J11" s="17">
        <v>8.4462798291043695E-2</v>
      </c>
    </row>
    <row r="12" spans="2:11" x14ac:dyDescent="0.35">
      <c r="B12" s="16"/>
      <c r="C12" s="16"/>
      <c r="D12" s="16"/>
      <c r="E12" s="16"/>
      <c r="F12" s="16"/>
      <c r="G12" s="16"/>
      <c r="H12" s="16"/>
      <c r="I12" s="16"/>
      <c r="J12" s="16"/>
    </row>
    <row r="13" spans="2:11" x14ac:dyDescent="0.35">
      <c r="B13" t="s">
        <v>77</v>
      </c>
    </row>
    <row r="14" spans="2:11" x14ac:dyDescent="0.35">
      <c r="B14" t="s">
        <v>78</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1-000000000000}">
  <dimension ref="B2:AY18"/>
  <sheetViews>
    <sheetView showGridLines="0" workbookViewId="0">
      <pane xSplit="2" topLeftCell="C1" activePane="topRight" state="frozen"/>
      <selection activeCell="B19" sqref="B19"/>
      <selection pane="topRight" activeCell="H19" sqref="H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699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694</v>
      </c>
      <c r="C9" s="17">
        <v>0.333229376358542</v>
      </c>
      <c r="D9" s="17">
        <v>0.31010772981596002</v>
      </c>
      <c r="E9" s="17">
        <v>0.35649446070924501</v>
      </c>
      <c r="F9" s="17"/>
      <c r="G9" s="17">
        <v>0.28437394670913801</v>
      </c>
      <c r="H9" s="17">
        <v>0.35294482750331102</v>
      </c>
      <c r="I9" s="17">
        <v>0.35817140670617698</v>
      </c>
      <c r="J9" s="17">
        <v>0.31238765905569998</v>
      </c>
      <c r="K9" s="17">
        <v>0.325699915028487</v>
      </c>
      <c r="L9" s="17">
        <v>0.35125372916720998</v>
      </c>
      <c r="M9" s="17"/>
      <c r="N9" s="17">
        <v>0.35076908022026398</v>
      </c>
      <c r="O9" s="17">
        <v>0.32220673217579399</v>
      </c>
      <c r="P9" s="17">
        <v>0.336660776006938</v>
      </c>
      <c r="Q9" s="17">
        <v>0.32505965346011301</v>
      </c>
      <c r="R9" s="17"/>
      <c r="S9" s="17">
        <v>0.36847510448582499</v>
      </c>
      <c r="T9" s="17">
        <v>0.31275658894007102</v>
      </c>
      <c r="U9" s="17">
        <v>0.30456599390220201</v>
      </c>
      <c r="V9" s="17">
        <v>0.32466178422875602</v>
      </c>
      <c r="W9" s="17">
        <v>0.37474265688247399</v>
      </c>
      <c r="X9" s="17">
        <v>0.31252583964719299</v>
      </c>
      <c r="Y9" s="17">
        <v>0.34607061791152199</v>
      </c>
      <c r="Z9" s="17">
        <v>0.27805852268906101</v>
      </c>
      <c r="AA9" s="17">
        <v>0.38149907431414298</v>
      </c>
      <c r="AB9" s="17">
        <v>0.29117546315552301</v>
      </c>
      <c r="AC9" s="17">
        <v>0.31637358718055703</v>
      </c>
      <c r="AD9" s="17">
        <v>0.34154630397421198</v>
      </c>
      <c r="AE9" s="17"/>
      <c r="AF9" s="17">
        <v>0.33170719959438699</v>
      </c>
      <c r="AG9" s="17">
        <v>0.34186796778977402</v>
      </c>
      <c r="AH9" s="17">
        <v>0.324383844536699</v>
      </c>
      <c r="AI9" s="17"/>
      <c r="AJ9" s="17">
        <v>0.33618835824542498</v>
      </c>
      <c r="AK9" s="17">
        <v>0.34266629505498197</v>
      </c>
      <c r="AL9" s="17">
        <v>0.31633385947543302</v>
      </c>
      <c r="AM9" s="17">
        <v>0.28828105509080598</v>
      </c>
      <c r="AN9" s="17">
        <v>0.33207803310749101</v>
      </c>
      <c r="AO9" s="17"/>
      <c r="AP9" s="17">
        <v>0.33337494577573101</v>
      </c>
      <c r="AQ9" s="17">
        <v>0.358582465397913</v>
      </c>
      <c r="AR9" s="17">
        <v>0.350530783888436</v>
      </c>
      <c r="AS9" s="17"/>
      <c r="AT9" s="17">
        <v>0.35863233243586501</v>
      </c>
      <c r="AU9" s="17">
        <v>0.29970893540549698</v>
      </c>
      <c r="AV9" s="17">
        <v>0.32478390104796701</v>
      </c>
      <c r="AW9" s="17">
        <v>0.27352760778489998</v>
      </c>
      <c r="AX9" s="17">
        <v>0.35462357620935903</v>
      </c>
      <c r="AY9" s="17">
        <v>0.35389622210635002</v>
      </c>
    </row>
    <row r="10" spans="2:51" x14ac:dyDescent="0.35">
      <c r="B10" s="18" t="s">
        <v>695</v>
      </c>
      <c r="C10" s="17">
        <v>0.32166185048526302</v>
      </c>
      <c r="D10" s="17">
        <v>0.33682673522511702</v>
      </c>
      <c r="E10" s="17">
        <v>0.306513499230126</v>
      </c>
      <c r="F10" s="17"/>
      <c r="G10" s="17">
        <v>0.37394076276131</v>
      </c>
      <c r="H10" s="17">
        <v>0.34296719227378097</v>
      </c>
      <c r="I10" s="17">
        <v>0.33025119464738101</v>
      </c>
      <c r="J10" s="17">
        <v>0.32030947713594798</v>
      </c>
      <c r="K10" s="17">
        <v>0.290120233189958</v>
      </c>
      <c r="L10" s="17">
        <v>0.285007936717109</v>
      </c>
      <c r="M10" s="17"/>
      <c r="N10" s="17">
        <v>0.34079363645091898</v>
      </c>
      <c r="O10" s="17">
        <v>0.33092036535928798</v>
      </c>
      <c r="P10" s="17">
        <v>0.32741865154109401</v>
      </c>
      <c r="Q10" s="17">
        <v>0.286742224950853</v>
      </c>
      <c r="R10" s="17"/>
      <c r="S10" s="17">
        <v>0.31678815569834001</v>
      </c>
      <c r="T10" s="17">
        <v>0.31559845607173898</v>
      </c>
      <c r="U10" s="17">
        <v>0.30250839770889199</v>
      </c>
      <c r="V10" s="17">
        <v>0.27460744288376898</v>
      </c>
      <c r="W10" s="17">
        <v>0.313053132975533</v>
      </c>
      <c r="X10" s="17">
        <v>0.34112672924290299</v>
      </c>
      <c r="Y10" s="17">
        <v>0.29125068110651903</v>
      </c>
      <c r="Z10" s="17">
        <v>0.37571325368497699</v>
      </c>
      <c r="AA10" s="17">
        <v>0.32738870177516899</v>
      </c>
      <c r="AB10" s="17">
        <v>0.32993902371406297</v>
      </c>
      <c r="AC10" s="17">
        <v>0.36696910152275303</v>
      </c>
      <c r="AD10" s="17">
        <v>0.41199233737637703</v>
      </c>
      <c r="AE10" s="17"/>
      <c r="AF10" s="17">
        <v>0.28933156833211399</v>
      </c>
      <c r="AG10" s="17">
        <v>0.343952980473125</v>
      </c>
      <c r="AH10" s="17">
        <v>0.31798020629520901</v>
      </c>
      <c r="AI10" s="17"/>
      <c r="AJ10" s="17">
        <v>0.30696277953534801</v>
      </c>
      <c r="AK10" s="17">
        <v>0.33867036632640202</v>
      </c>
      <c r="AL10" s="17">
        <v>0.339366732177731</v>
      </c>
      <c r="AM10" s="17">
        <v>0.24487562588089501</v>
      </c>
      <c r="AN10" s="17">
        <v>0.30370078140158202</v>
      </c>
      <c r="AO10" s="17"/>
      <c r="AP10" s="17">
        <v>0.33815412668528899</v>
      </c>
      <c r="AQ10" s="17">
        <v>0.34028330594815498</v>
      </c>
      <c r="AR10" s="17">
        <v>0.31812960576350002</v>
      </c>
      <c r="AS10" s="17"/>
      <c r="AT10" s="17">
        <v>0.30440472678757002</v>
      </c>
      <c r="AU10" s="17">
        <v>0.335284020125731</v>
      </c>
      <c r="AV10" s="17">
        <v>0.31592400810182603</v>
      </c>
      <c r="AW10" s="17">
        <v>0.29474676584235399</v>
      </c>
      <c r="AX10" s="17">
        <v>0.34629213359905497</v>
      </c>
      <c r="AY10" s="17">
        <v>0.37057297910758802</v>
      </c>
    </row>
    <row r="11" spans="2:51" x14ac:dyDescent="0.35">
      <c r="B11" s="18" t="s">
        <v>696</v>
      </c>
      <c r="C11" s="17">
        <v>0.195600884147895</v>
      </c>
      <c r="D11" s="17">
        <v>0.20783334515191301</v>
      </c>
      <c r="E11" s="17">
        <v>0.18402686988463299</v>
      </c>
      <c r="F11" s="17"/>
      <c r="G11" s="17">
        <v>0.217172692883491</v>
      </c>
      <c r="H11" s="17">
        <v>0.19127949508638001</v>
      </c>
      <c r="I11" s="17">
        <v>0.21044685098479601</v>
      </c>
      <c r="J11" s="17">
        <v>0.201993031001033</v>
      </c>
      <c r="K11" s="17">
        <v>0.19014189590424599</v>
      </c>
      <c r="L11" s="17">
        <v>0.171258360081989</v>
      </c>
      <c r="M11" s="17"/>
      <c r="N11" s="17">
        <v>0.20408091617343699</v>
      </c>
      <c r="O11" s="17">
        <v>0.19743873238190099</v>
      </c>
      <c r="P11" s="17">
        <v>0.185546782762951</v>
      </c>
      <c r="Q11" s="17">
        <v>0.19164448864785499</v>
      </c>
      <c r="R11" s="17"/>
      <c r="S11" s="17">
        <v>0.16918043412508699</v>
      </c>
      <c r="T11" s="17">
        <v>0.21561483053411101</v>
      </c>
      <c r="U11" s="17">
        <v>0.220766357155294</v>
      </c>
      <c r="V11" s="17">
        <v>0.21491710797475699</v>
      </c>
      <c r="W11" s="17">
        <v>0.16710791042325099</v>
      </c>
      <c r="X11" s="17">
        <v>0.21788888327462499</v>
      </c>
      <c r="Y11" s="17">
        <v>0.18945734277340601</v>
      </c>
      <c r="Z11" s="17">
        <v>0.233350132118118</v>
      </c>
      <c r="AA11" s="17">
        <v>0.15935960305357899</v>
      </c>
      <c r="AB11" s="17">
        <v>0.211778844876993</v>
      </c>
      <c r="AC11" s="17">
        <v>0.20602347057217599</v>
      </c>
      <c r="AD11" s="17">
        <v>0.13982070810108399</v>
      </c>
      <c r="AE11" s="17"/>
      <c r="AF11" s="17">
        <v>0.19589810525622101</v>
      </c>
      <c r="AG11" s="17">
        <v>0.19473266159040201</v>
      </c>
      <c r="AH11" s="17">
        <v>0.20571648952944999</v>
      </c>
      <c r="AI11" s="17"/>
      <c r="AJ11" s="17">
        <v>0.193420465563233</v>
      </c>
      <c r="AK11" s="17">
        <v>0.20311659598960299</v>
      </c>
      <c r="AL11" s="17">
        <v>0.21054767388505599</v>
      </c>
      <c r="AM11" s="17">
        <v>0.22835200846626399</v>
      </c>
      <c r="AN11" s="17">
        <v>0.19026279980032701</v>
      </c>
      <c r="AO11" s="17"/>
      <c r="AP11" s="17">
        <v>0.18779562967697899</v>
      </c>
      <c r="AQ11" s="17">
        <v>0.19157813645743299</v>
      </c>
      <c r="AR11" s="17">
        <v>0.23487344965069001</v>
      </c>
      <c r="AS11" s="17"/>
      <c r="AT11" s="17">
        <v>0.17897967483900801</v>
      </c>
      <c r="AU11" s="17">
        <v>0.22892951655965699</v>
      </c>
      <c r="AV11" s="17">
        <v>0.21168173781904601</v>
      </c>
      <c r="AW11" s="17">
        <v>0.218816460322307</v>
      </c>
      <c r="AX11" s="17">
        <v>0.17685687008312301</v>
      </c>
      <c r="AY11" s="17">
        <v>0.123976589424995</v>
      </c>
    </row>
    <row r="12" spans="2:51" x14ac:dyDescent="0.35">
      <c r="B12" s="18" t="s">
        <v>697</v>
      </c>
      <c r="C12" s="17">
        <v>7.2025120533183204E-2</v>
      </c>
      <c r="D12" s="17">
        <v>8.5670229989102301E-2</v>
      </c>
      <c r="E12" s="17">
        <v>5.8069820112295098E-2</v>
      </c>
      <c r="F12" s="17"/>
      <c r="G12" s="17">
        <v>4.4378015257327402E-2</v>
      </c>
      <c r="H12" s="17">
        <v>3.9729738962026397E-2</v>
      </c>
      <c r="I12" s="17">
        <v>4.8101831375175201E-2</v>
      </c>
      <c r="J12" s="17">
        <v>8.9760044825217197E-2</v>
      </c>
      <c r="K12" s="17">
        <v>9.5737028567763005E-2</v>
      </c>
      <c r="L12" s="17">
        <v>0.105705997387726</v>
      </c>
      <c r="M12" s="17"/>
      <c r="N12" s="17">
        <v>6.7362564888217305E-2</v>
      </c>
      <c r="O12" s="17">
        <v>7.8739240451001405E-2</v>
      </c>
      <c r="P12" s="17">
        <v>7.3140910056534503E-2</v>
      </c>
      <c r="Q12" s="17">
        <v>6.9089947233966595E-2</v>
      </c>
      <c r="R12" s="17"/>
      <c r="S12" s="17">
        <v>5.6036898229189502E-2</v>
      </c>
      <c r="T12" s="17">
        <v>7.8185888509800697E-2</v>
      </c>
      <c r="U12" s="17">
        <v>7.4882232843391003E-2</v>
      </c>
      <c r="V12" s="17">
        <v>7.77917949202971E-2</v>
      </c>
      <c r="W12" s="17">
        <v>7.0244421421143594E-2</v>
      </c>
      <c r="X12" s="17">
        <v>5.0376391378856002E-2</v>
      </c>
      <c r="Y12" s="17">
        <v>0.10021028176522701</v>
      </c>
      <c r="Z12" s="17">
        <v>6.1073512809240199E-2</v>
      </c>
      <c r="AA12" s="17">
        <v>7.2455357860875605E-2</v>
      </c>
      <c r="AB12" s="17">
        <v>8.8026432236939706E-2</v>
      </c>
      <c r="AC12" s="17">
        <v>6.9849600310660301E-2</v>
      </c>
      <c r="AD12" s="17">
        <v>5.7733100944998901E-2</v>
      </c>
      <c r="AE12" s="17"/>
      <c r="AF12" s="17">
        <v>0.105415456799341</v>
      </c>
      <c r="AG12" s="17">
        <v>5.6369168594573797E-2</v>
      </c>
      <c r="AH12" s="17">
        <v>5.8774273843699799E-2</v>
      </c>
      <c r="AI12" s="17"/>
      <c r="AJ12" s="17">
        <v>8.6376305615207705E-2</v>
      </c>
      <c r="AK12" s="17">
        <v>5.5147400192671503E-2</v>
      </c>
      <c r="AL12" s="17">
        <v>6.21300610205699E-2</v>
      </c>
      <c r="AM12" s="17">
        <v>0.18434311620506799</v>
      </c>
      <c r="AN12" s="17">
        <v>6.6626707321377598E-2</v>
      </c>
      <c r="AO12" s="17"/>
      <c r="AP12" s="17">
        <v>7.4079477862096496E-2</v>
      </c>
      <c r="AQ12" s="17">
        <v>5.1952514512663799E-2</v>
      </c>
      <c r="AR12" s="17">
        <v>5.71165619707312E-2</v>
      </c>
      <c r="AS12" s="17"/>
      <c r="AT12" s="17">
        <v>9.1979979056139E-2</v>
      </c>
      <c r="AU12" s="17">
        <v>7.4677277189577201E-2</v>
      </c>
      <c r="AV12" s="17">
        <v>5.6443878220639003E-2</v>
      </c>
      <c r="AW12" s="17">
        <v>7.6791993365256703E-2</v>
      </c>
      <c r="AX12" s="17">
        <v>4.1412815729138797E-2</v>
      </c>
      <c r="AY12" s="17">
        <v>7.2157101149413899E-2</v>
      </c>
    </row>
    <row r="13" spans="2:51" x14ac:dyDescent="0.35">
      <c r="B13" s="18" t="s">
        <v>72</v>
      </c>
      <c r="C13" s="19">
        <v>7.7482768475115996E-2</v>
      </c>
      <c r="D13" s="19">
        <v>5.9561959817907802E-2</v>
      </c>
      <c r="E13" s="19">
        <v>9.4895350063700895E-2</v>
      </c>
      <c r="F13" s="19"/>
      <c r="G13" s="19">
        <v>8.0134582388733694E-2</v>
      </c>
      <c r="H13" s="19">
        <v>7.3078746174501802E-2</v>
      </c>
      <c r="I13" s="19">
        <v>5.3028716286470698E-2</v>
      </c>
      <c r="J13" s="19">
        <v>7.5549787982102698E-2</v>
      </c>
      <c r="K13" s="19">
        <v>9.8300927309545399E-2</v>
      </c>
      <c r="L13" s="19">
        <v>8.6773976645965797E-2</v>
      </c>
      <c r="M13" s="19"/>
      <c r="N13" s="19">
        <v>3.69938022671625E-2</v>
      </c>
      <c r="O13" s="19">
        <v>7.0694929632016207E-2</v>
      </c>
      <c r="P13" s="19">
        <v>7.7232879632482695E-2</v>
      </c>
      <c r="Q13" s="19">
        <v>0.127463685707212</v>
      </c>
      <c r="R13" s="19"/>
      <c r="S13" s="19">
        <v>8.9519407461558398E-2</v>
      </c>
      <c r="T13" s="19">
        <v>7.7844235944278597E-2</v>
      </c>
      <c r="U13" s="19">
        <v>9.7277018390219905E-2</v>
      </c>
      <c r="V13" s="19">
        <v>0.108021869992421</v>
      </c>
      <c r="W13" s="19">
        <v>7.4851878297599705E-2</v>
      </c>
      <c r="X13" s="19">
        <v>7.8082156456422996E-2</v>
      </c>
      <c r="Y13" s="19">
        <v>7.3011076443326606E-2</v>
      </c>
      <c r="Z13" s="19">
        <v>5.1804578698602999E-2</v>
      </c>
      <c r="AA13" s="19">
        <v>5.9297262996233502E-2</v>
      </c>
      <c r="AB13" s="19">
        <v>7.9080236016482106E-2</v>
      </c>
      <c r="AC13" s="19">
        <v>4.0784240413853097E-2</v>
      </c>
      <c r="AD13" s="19">
        <v>4.8907549603327299E-2</v>
      </c>
      <c r="AE13" s="19"/>
      <c r="AF13" s="19">
        <v>7.7647670017936696E-2</v>
      </c>
      <c r="AG13" s="19">
        <v>6.3077221552125307E-2</v>
      </c>
      <c r="AH13" s="19">
        <v>9.3145185794942506E-2</v>
      </c>
      <c r="AI13" s="19"/>
      <c r="AJ13" s="19">
        <v>7.7052091040786405E-2</v>
      </c>
      <c r="AK13" s="19">
        <v>6.0399342436341097E-2</v>
      </c>
      <c r="AL13" s="19">
        <v>7.1621673441209996E-2</v>
      </c>
      <c r="AM13" s="19">
        <v>5.4148194356966897E-2</v>
      </c>
      <c r="AN13" s="19">
        <v>0.107331678369222</v>
      </c>
      <c r="AO13" s="19"/>
      <c r="AP13" s="19">
        <v>6.6595819999904701E-2</v>
      </c>
      <c r="AQ13" s="19">
        <v>5.7603577683835103E-2</v>
      </c>
      <c r="AR13" s="19">
        <v>3.9349598726643502E-2</v>
      </c>
      <c r="AS13" s="19"/>
      <c r="AT13" s="19">
        <v>6.6003286881417197E-2</v>
      </c>
      <c r="AU13" s="19">
        <v>6.1400250719537301E-2</v>
      </c>
      <c r="AV13" s="19">
        <v>9.1166474810522202E-2</v>
      </c>
      <c r="AW13" s="19">
        <v>0.136117172685182</v>
      </c>
      <c r="AX13" s="19">
        <v>8.0814604379324306E-2</v>
      </c>
      <c r="AY13" s="19">
        <v>7.9397108211653106E-2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1-000000000000}">
  <dimension ref="B2:AY18"/>
  <sheetViews>
    <sheetView showGridLines="0" workbookViewId="0">
      <pane xSplit="2" topLeftCell="C1" activePane="topRight" state="frozen"/>
      <selection activeCell="B19" sqref="B19"/>
      <selection pane="topRight" activeCell="E12" sqref="E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700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694</v>
      </c>
      <c r="C9" s="17">
        <v>0.39924793435661898</v>
      </c>
      <c r="D9" s="17">
        <v>0.40056277529823198</v>
      </c>
      <c r="E9" s="17">
        <v>0.39797772482432697</v>
      </c>
      <c r="F9" s="17"/>
      <c r="G9" s="17">
        <v>0.313507711400558</v>
      </c>
      <c r="H9" s="17">
        <v>0.36812008266843999</v>
      </c>
      <c r="I9" s="17">
        <v>0.39060607033441302</v>
      </c>
      <c r="J9" s="17">
        <v>0.37896351327403699</v>
      </c>
      <c r="K9" s="17">
        <v>0.41637041848117801</v>
      </c>
      <c r="L9" s="17">
        <v>0.49321655403480702</v>
      </c>
      <c r="M9" s="17"/>
      <c r="N9" s="17">
        <v>0.430036550210808</v>
      </c>
      <c r="O9" s="17">
        <v>0.38442778210886103</v>
      </c>
      <c r="P9" s="17">
        <v>0.39829513884071799</v>
      </c>
      <c r="Q9" s="17">
        <v>0.38262270880164001</v>
      </c>
      <c r="R9" s="17"/>
      <c r="S9" s="17">
        <v>0.38565347181821502</v>
      </c>
      <c r="T9" s="17">
        <v>0.36495426835629802</v>
      </c>
      <c r="U9" s="17">
        <v>0.40668579417216</v>
      </c>
      <c r="V9" s="17">
        <v>0.38528117015582602</v>
      </c>
      <c r="W9" s="17">
        <v>0.446686140031271</v>
      </c>
      <c r="X9" s="17">
        <v>0.39632865168905601</v>
      </c>
      <c r="Y9" s="17">
        <v>0.40857896262250698</v>
      </c>
      <c r="Z9" s="17">
        <v>0.40212049660007498</v>
      </c>
      <c r="AA9" s="17">
        <v>0.45048564603727898</v>
      </c>
      <c r="AB9" s="17">
        <v>0.385086426212851</v>
      </c>
      <c r="AC9" s="17">
        <v>0.39369275150111999</v>
      </c>
      <c r="AD9" s="17">
        <v>0.36682746426533003</v>
      </c>
      <c r="AE9" s="17"/>
      <c r="AF9" s="17">
        <v>0.41289894789863602</v>
      </c>
      <c r="AG9" s="17">
        <v>0.41648722173146902</v>
      </c>
      <c r="AH9" s="17">
        <v>0.36108097257229299</v>
      </c>
      <c r="AI9" s="17"/>
      <c r="AJ9" s="17">
        <v>0.42868279244069901</v>
      </c>
      <c r="AK9" s="17">
        <v>0.39896720193451601</v>
      </c>
      <c r="AL9" s="17">
        <v>0.38781823968456403</v>
      </c>
      <c r="AM9" s="17">
        <v>0.40226879099490298</v>
      </c>
      <c r="AN9" s="17">
        <v>0.36622490843911598</v>
      </c>
      <c r="AO9" s="17"/>
      <c r="AP9" s="17">
        <v>0.39540657293124398</v>
      </c>
      <c r="AQ9" s="17">
        <v>0.42556370789192999</v>
      </c>
      <c r="AR9" s="17">
        <v>0.42924820479070602</v>
      </c>
      <c r="AS9" s="17"/>
      <c r="AT9" s="17">
        <v>0.44580739349314102</v>
      </c>
      <c r="AU9" s="17">
        <v>0.35922830944018702</v>
      </c>
      <c r="AV9" s="17">
        <v>0.37540984219895901</v>
      </c>
      <c r="AW9" s="17">
        <v>0.367310772271351</v>
      </c>
      <c r="AX9" s="17">
        <v>0.39257007751587503</v>
      </c>
      <c r="AY9" s="17">
        <v>0.39542441347010299</v>
      </c>
    </row>
    <row r="10" spans="2:51" x14ac:dyDescent="0.35">
      <c r="B10" s="18" t="s">
        <v>695</v>
      </c>
      <c r="C10" s="17">
        <v>0.28838021349059201</v>
      </c>
      <c r="D10" s="17">
        <v>0.28538838656307702</v>
      </c>
      <c r="E10" s="17">
        <v>0.29119994540654898</v>
      </c>
      <c r="F10" s="17"/>
      <c r="G10" s="17">
        <v>0.32311827408534</v>
      </c>
      <c r="H10" s="17">
        <v>0.33318382198098501</v>
      </c>
      <c r="I10" s="17">
        <v>0.34143212746809298</v>
      </c>
      <c r="J10" s="17">
        <v>0.29116097082270698</v>
      </c>
      <c r="K10" s="17">
        <v>0.24369884264562</v>
      </c>
      <c r="L10" s="17">
        <v>0.21365865176746399</v>
      </c>
      <c r="M10" s="17"/>
      <c r="N10" s="17">
        <v>0.31089709719082698</v>
      </c>
      <c r="O10" s="17">
        <v>0.29352906343726198</v>
      </c>
      <c r="P10" s="17">
        <v>0.29416909689341902</v>
      </c>
      <c r="Q10" s="17">
        <v>0.25314134376125302</v>
      </c>
      <c r="R10" s="17"/>
      <c r="S10" s="17">
        <v>0.293506561316002</v>
      </c>
      <c r="T10" s="17">
        <v>0.30116290536256601</v>
      </c>
      <c r="U10" s="17">
        <v>0.25464342468162399</v>
      </c>
      <c r="V10" s="17">
        <v>0.277383778434941</v>
      </c>
      <c r="W10" s="17">
        <v>0.29855554298611198</v>
      </c>
      <c r="X10" s="17">
        <v>0.30551623446598902</v>
      </c>
      <c r="Y10" s="17">
        <v>0.23671851736720601</v>
      </c>
      <c r="Z10" s="17">
        <v>0.303462298968523</v>
      </c>
      <c r="AA10" s="17">
        <v>0.27658134762483899</v>
      </c>
      <c r="AB10" s="17">
        <v>0.30450197345229801</v>
      </c>
      <c r="AC10" s="17">
        <v>0.32329661652355901</v>
      </c>
      <c r="AD10" s="17">
        <v>0.31088380770597701</v>
      </c>
      <c r="AE10" s="17"/>
      <c r="AF10" s="17">
        <v>0.24544042414406</v>
      </c>
      <c r="AG10" s="17">
        <v>0.31742732351849201</v>
      </c>
      <c r="AH10" s="17">
        <v>0.29400449685809199</v>
      </c>
      <c r="AI10" s="17"/>
      <c r="AJ10" s="17">
        <v>0.25127837209380599</v>
      </c>
      <c r="AK10" s="17">
        <v>0.31880588186338599</v>
      </c>
      <c r="AL10" s="17">
        <v>0.32132211964266599</v>
      </c>
      <c r="AM10" s="17">
        <v>0.171932447557062</v>
      </c>
      <c r="AN10" s="17">
        <v>0.28899459416044299</v>
      </c>
      <c r="AO10" s="17"/>
      <c r="AP10" s="17">
        <v>0.29131255059512001</v>
      </c>
      <c r="AQ10" s="17">
        <v>0.31766360998215998</v>
      </c>
      <c r="AR10" s="17">
        <v>0.28876879808963901</v>
      </c>
      <c r="AS10" s="17"/>
      <c r="AT10" s="17">
        <v>0.25648862686150298</v>
      </c>
      <c r="AU10" s="17">
        <v>0.32468746303507701</v>
      </c>
      <c r="AV10" s="17">
        <v>0.265456733674656</v>
      </c>
      <c r="AW10" s="17">
        <v>0.27140965697182601</v>
      </c>
      <c r="AX10" s="17">
        <v>0.31585820388909802</v>
      </c>
      <c r="AY10" s="17">
        <v>0.296745511236708</v>
      </c>
    </row>
    <row r="11" spans="2:51" x14ac:dyDescent="0.35">
      <c r="B11" s="18" t="s">
        <v>696</v>
      </c>
      <c r="C11" s="17">
        <v>0.167935751035308</v>
      </c>
      <c r="D11" s="17">
        <v>0.179821139516464</v>
      </c>
      <c r="E11" s="17">
        <v>0.15716693937134499</v>
      </c>
      <c r="F11" s="17"/>
      <c r="G11" s="17">
        <v>0.224606833774046</v>
      </c>
      <c r="H11" s="17">
        <v>0.174409536689071</v>
      </c>
      <c r="I11" s="17">
        <v>0.157851720305971</v>
      </c>
      <c r="J11" s="17">
        <v>0.17659840973576099</v>
      </c>
      <c r="K11" s="17">
        <v>0.17165403778590699</v>
      </c>
      <c r="L11" s="17">
        <v>0.123853956389869</v>
      </c>
      <c r="M11" s="17"/>
      <c r="N11" s="17">
        <v>0.16487233321424699</v>
      </c>
      <c r="O11" s="17">
        <v>0.18171511588823799</v>
      </c>
      <c r="P11" s="17">
        <v>0.15681110053107999</v>
      </c>
      <c r="Q11" s="17">
        <v>0.16681993661560701</v>
      </c>
      <c r="R11" s="17"/>
      <c r="S11" s="17">
        <v>0.16402217611703901</v>
      </c>
      <c r="T11" s="17">
        <v>0.17501330607580601</v>
      </c>
      <c r="U11" s="17">
        <v>0.18080940301977</v>
      </c>
      <c r="V11" s="17">
        <v>0.1665871488416</v>
      </c>
      <c r="W11" s="17">
        <v>0.13662106516233799</v>
      </c>
      <c r="X11" s="17">
        <v>0.18219485865437801</v>
      </c>
      <c r="Y11" s="17">
        <v>0.19763832907881301</v>
      </c>
      <c r="Z11" s="17">
        <v>0.165813583793538</v>
      </c>
      <c r="AA11" s="17">
        <v>0.15569903912737701</v>
      </c>
      <c r="AB11" s="17">
        <v>0.158596331201038</v>
      </c>
      <c r="AC11" s="17">
        <v>0.14374103144332701</v>
      </c>
      <c r="AD11" s="17">
        <v>0.192312493413903</v>
      </c>
      <c r="AE11" s="17"/>
      <c r="AF11" s="17">
        <v>0.16978800446744799</v>
      </c>
      <c r="AG11" s="17">
        <v>0.152198960688357</v>
      </c>
      <c r="AH11" s="17">
        <v>0.18380585001989999</v>
      </c>
      <c r="AI11" s="17"/>
      <c r="AJ11" s="17">
        <v>0.172397136085676</v>
      </c>
      <c r="AK11" s="17">
        <v>0.154108957579878</v>
      </c>
      <c r="AL11" s="17">
        <v>0.18220540432533999</v>
      </c>
      <c r="AM11" s="17">
        <v>0.17858196497356299</v>
      </c>
      <c r="AN11" s="17">
        <v>0.169401766146175</v>
      </c>
      <c r="AO11" s="17"/>
      <c r="AP11" s="17">
        <v>0.171860278838423</v>
      </c>
      <c r="AQ11" s="17">
        <v>0.14816181379917001</v>
      </c>
      <c r="AR11" s="17">
        <v>0.20436532063104401</v>
      </c>
      <c r="AS11" s="17"/>
      <c r="AT11" s="17">
        <v>0.161947055948644</v>
      </c>
      <c r="AU11" s="17">
        <v>0.185709817743614</v>
      </c>
      <c r="AV11" s="17">
        <v>0.19493896031226199</v>
      </c>
      <c r="AW11" s="17">
        <v>0.144755742608525</v>
      </c>
      <c r="AX11" s="17">
        <v>0.15440946894704299</v>
      </c>
      <c r="AY11" s="17">
        <v>0.180860598039771</v>
      </c>
    </row>
    <row r="12" spans="2:51" x14ac:dyDescent="0.35">
      <c r="B12" s="18" t="s">
        <v>697</v>
      </c>
      <c r="C12" s="17">
        <v>6.1032365160538303E-2</v>
      </c>
      <c r="D12" s="17">
        <v>6.7247198909394998E-2</v>
      </c>
      <c r="E12" s="17">
        <v>5.42707732390093E-2</v>
      </c>
      <c r="F12" s="17"/>
      <c r="G12" s="17">
        <v>6.1446142378460702E-2</v>
      </c>
      <c r="H12" s="17">
        <v>4.6400237770458701E-2</v>
      </c>
      <c r="I12" s="17">
        <v>4.7856536884054703E-2</v>
      </c>
      <c r="J12" s="17">
        <v>7.1380871627643394E-2</v>
      </c>
      <c r="K12" s="17">
        <v>5.9760642611280203E-2</v>
      </c>
      <c r="L12" s="17">
        <v>7.5788885981296794E-2</v>
      </c>
      <c r="M12" s="17"/>
      <c r="N12" s="17">
        <v>5.5753248026134697E-2</v>
      </c>
      <c r="O12" s="17">
        <v>6.4180261456831394E-2</v>
      </c>
      <c r="P12" s="17">
        <v>6.3614153198551293E-2</v>
      </c>
      <c r="Q12" s="17">
        <v>6.1984648577307302E-2</v>
      </c>
      <c r="R12" s="17"/>
      <c r="S12" s="17">
        <v>5.6335807629340803E-2</v>
      </c>
      <c r="T12" s="17">
        <v>7.2372054868204305E-2</v>
      </c>
      <c r="U12" s="17">
        <v>5.6115097475961703E-2</v>
      </c>
      <c r="V12" s="17">
        <v>7.52390834321124E-2</v>
      </c>
      <c r="W12" s="17">
        <v>5.36811343700258E-2</v>
      </c>
      <c r="X12" s="17">
        <v>3.3591066426283997E-2</v>
      </c>
      <c r="Y12" s="17">
        <v>7.8772577331908802E-2</v>
      </c>
      <c r="Z12" s="17">
        <v>4.3878910387182897E-2</v>
      </c>
      <c r="AA12" s="17">
        <v>5.1618514930604799E-2</v>
      </c>
      <c r="AB12" s="17">
        <v>8.2099926499183698E-2</v>
      </c>
      <c r="AC12" s="17">
        <v>5.66917254525513E-2</v>
      </c>
      <c r="AD12" s="17">
        <v>5.7946428145139603E-2</v>
      </c>
      <c r="AE12" s="17"/>
      <c r="AF12" s="17">
        <v>8.0293597993775806E-2</v>
      </c>
      <c r="AG12" s="17">
        <v>4.6124314581150003E-2</v>
      </c>
      <c r="AH12" s="17">
        <v>6.0561640783011801E-2</v>
      </c>
      <c r="AI12" s="17"/>
      <c r="AJ12" s="17">
        <v>7.0686237065016005E-2</v>
      </c>
      <c r="AK12" s="17">
        <v>4.95203480003766E-2</v>
      </c>
      <c r="AL12" s="17">
        <v>3.49545741909131E-2</v>
      </c>
      <c r="AM12" s="17">
        <v>0.14846245994330101</v>
      </c>
      <c r="AN12" s="17">
        <v>6.2819659611654796E-2</v>
      </c>
      <c r="AO12" s="17"/>
      <c r="AP12" s="17">
        <v>6.8315551494811999E-2</v>
      </c>
      <c r="AQ12" s="17">
        <v>4.4058082549783502E-2</v>
      </c>
      <c r="AR12" s="17">
        <v>3.69738096903591E-2</v>
      </c>
      <c r="AS12" s="17"/>
      <c r="AT12" s="17">
        <v>6.7306202545790395E-2</v>
      </c>
      <c r="AU12" s="17">
        <v>6.2347421755175603E-2</v>
      </c>
      <c r="AV12" s="17">
        <v>5.3654631924410202E-2</v>
      </c>
      <c r="AW12" s="17">
        <v>7.1369916695722804E-2</v>
      </c>
      <c r="AX12" s="17">
        <v>4.8862669015216097E-2</v>
      </c>
      <c r="AY12" s="17">
        <v>4.5068097187890101E-2</v>
      </c>
    </row>
    <row r="13" spans="2:51" x14ac:dyDescent="0.35">
      <c r="B13" s="18" t="s">
        <v>72</v>
      </c>
      <c r="C13" s="19">
        <v>8.3403735956942796E-2</v>
      </c>
      <c r="D13" s="19">
        <v>6.6980499712832695E-2</v>
      </c>
      <c r="E13" s="19">
        <v>9.9384617158770505E-2</v>
      </c>
      <c r="F13" s="19"/>
      <c r="G13" s="19">
        <v>7.7321038361594693E-2</v>
      </c>
      <c r="H13" s="19">
        <v>7.7886320891044303E-2</v>
      </c>
      <c r="I13" s="19">
        <v>6.2253545007468103E-2</v>
      </c>
      <c r="J13" s="19">
        <v>8.1896234539851301E-2</v>
      </c>
      <c r="K13" s="19">
        <v>0.108516058476016</v>
      </c>
      <c r="L13" s="19">
        <v>9.3481951826563103E-2</v>
      </c>
      <c r="M13" s="19"/>
      <c r="N13" s="19">
        <v>3.8440771357984703E-2</v>
      </c>
      <c r="O13" s="19">
        <v>7.6147777108807602E-2</v>
      </c>
      <c r="P13" s="19">
        <v>8.7110510536232102E-2</v>
      </c>
      <c r="Q13" s="19">
        <v>0.135431362244193</v>
      </c>
      <c r="R13" s="19"/>
      <c r="S13" s="19">
        <v>0.100481983119404</v>
      </c>
      <c r="T13" s="19">
        <v>8.6497465337126003E-2</v>
      </c>
      <c r="U13" s="19">
        <v>0.10174628065048399</v>
      </c>
      <c r="V13" s="19">
        <v>9.5508819135520395E-2</v>
      </c>
      <c r="W13" s="19">
        <v>6.44561174502533E-2</v>
      </c>
      <c r="X13" s="19">
        <v>8.2369188764293402E-2</v>
      </c>
      <c r="Y13" s="19">
        <v>7.8291613599565296E-2</v>
      </c>
      <c r="Z13" s="19">
        <v>8.4724710250680693E-2</v>
      </c>
      <c r="AA13" s="19">
        <v>6.5615452279901301E-2</v>
      </c>
      <c r="AB13" s="19">
        <v>6.9715342634629099E-2</v>
      </c>
      <c r="AC13" s="19">
        <v>8.2577875079441906E-2</v>
      </c>
      <c r="AD13" s="19">
        <v>7.2029806469650501E-2</v>
      </c>
      <c r="AE13" s="19"/>
      <c r="AF13" s="19">
        <v>9.1579025496080296E-2</v>
      </c>
      <c r="AG13" s="19">
        <v>6.7762179480531898E-2</v>
      </c>
      <c r="AH13" s="19">
        <v>0.100547039766703</v>
      </c>
      <c r="AI13" s="19"/>
      <c r="AJ13" s="19">
        <v>7.6955462314803297E-2</v>
      </c>
      <c r="AK13" s="19">
        <v>7.8597610621844005E-2</v>
      </c>
      <c r="AL13" s="19">
        <v>7.3699662156517298E-2</v>
      </c>
      <c r="AM13" s="19">
        <v>9.8754336531170606E-2</v>
      </c>
      <c r="AN13" s="19">
        <v>0.112559071642612</v>
      </c>
      <c r="AO13" s="19"/>
      <c r="AP13" s="19">
        <v>7.3105046140400906E-2</v>
      </c>
      <c r="AQ13" s="19">
        <v>6.4552785776956306E-2</v>
      </c>
      <c r="AR13" s="19">
        <v>4.0643866798252597E-2</v>
      </c>
      <c r="AS13" s="19"/>
      <c r="AT13" s="19">
        <v>6.8450721150921295E-2</v>
      </c>
      <c r="AU13" s="19">
        <v>6.8026988025946297E-2</v>
      </c>
      <c r="AV13" s="19">
        <v>0.110539831889713</v>
      </c>
      <c r="AW13" s="19">
        <v>0.145153911452575</v>
      </c>
      <c r="AX13" s="19">
        <v>8.8299580632767702E-2</v>
      </c>
      <c r="AY13" s="19">
        <v>8.1901380065528606E-2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1-000000000000}">
  <dimension ref="B2:AY18"/>
  <sheetViews>
    <sheetView showGridLines="0" workbookViewId="0">
      <pane xSplit="2" topLeftCell="C1" activePane="topRight" state="frozen"/>
      <selection activeCell="B19" sqref="B19"/>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701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694</v>
      </c>
      <c r="C9" s="17">
        <v>0.38797242627206702</v>
      </c>
      <c r="D9" s="17">
        <v>0.384534367514553</v>
      </c>
      <c r="E9" s="17">
        <v>0.39126940347875799</v>
      </c>
      <c r="F9" s="17"/>
      <c r="G9" s="17">
        <v>0.292651834525052</v>
      </c>
      <c r="H9" s="17">
        <v>0.359192945255914</v>
      </c>
      <c r="I9" s="17">
        <v>0.36910244889514399</v>
      </c>
      <c r="J9" s="17">
        <v>0.39037338183854198</v>
      </c>
      <c r="K9" s="17">
        <v>0.43011394453423601</v>
      </c>
      <c r="L9" s="17">
        <v>0.45958081036445497</v>
      </c>
      <c r="M9" s="17"/>
      <c r="N9" s="17">
        <v>0.43398131428382902</v>
      </c>
      <c r="O9" s="17">
        <v>0.36910084282670602</v>
      </c>
      <c r="P9" s="17">
        <v>0.38881022934563703</v>
      </c>
      <c r="Q9" s="17">
        <v>0.360319244477109</v>
      </c>
      <c r="R9" s="17"/>
      <c r="S9" s="17">
        <v>0.40303334333329</v>
      </c>
      <c r="T9" s="17">
        <v>0.39918920072937297</v>
      </c>
      <c r="U9" s="17">
        <v>0.39609230920413602</v>
      </c>
      <c r="V9" s="17">
        <v>0.40563354679911401</v>
      </c>
      <c r="W9" s="17">
        <v>0.38636011144156002</v>
      </c>
      <c r="X9" s="17">
        <v>0.34849542743653</v>
      </c>
      <c r="Y9" s="17">
        <v>0.412935325314084</v>
      </c>
      <c r="Z9" s="17">
        <v>0.35254429779552798</v>
      </c>
      <c r="AA9" s="17">
        <v>0.39396679814153002</v>
      </c>
      <c r="AB9" s="17">
        <v>0.334211508443918</v>
      </c>
      <c r="AC9" s="17">
        <v>0.42605313295244401</v>
      </c>
      <c r="AD9" s="17">
        <v>0.37374308333765299</v>
      </c>
      <c r="AE9" s="17"/>
      <c r="AF9" s="17">
        <v>0.40746172567218703</v>
      </c>
      <c r="AG9" s="17">
        <v>0.40820338705678799</v>
      </c>
      <c r="AH9" s="17">
        <v>0.328166103473779</v>
      </c>
      <c r="AI9" s="17"/>
      <c r="AJ9" s="17">
        <v>0.40702667468678499</v>
      </c>
      <c r="AK9" s="17">
        <v>0.37372559508219699</v>
      </c>
      <c r="AL9" s="17">
        <v>0.41981146126263402</v>
      </c>
      <c r="AM9" s="17">
        <v>0.36751290543916598</v>
      </c>
      <c r="AN9" s="17">
        <v>0.37015909151015902</v>
      </c>
      <c r="AO9" s="17"/>
      <c r="AP9" s="17">
        <v>0.38158028698178198</v>
      </c>
      <c r="AQ9" s="17">
        <v>0.40574209281671603</v>
      </c>
      <c r="AR9" s="17">
        <v>0.40473732973298399</v>
      </c>
      <c r="AS9" s="17"/>
      <c r="AT9" s="17">
        <v>0.44299661274264501</v>
      </c>
      <c r="AU9" s="17">
        <v>0.399391064631341</v>
      </c>
      <c r="AV9" s="17">
        <v>0.30321834818140297</v>
      </c>
      <c r="AW9" s="17">
        <v>0.31597328536851998</v>
      </c>
      <c r="AX9" s="17">
        <v>0.34915578803498898</v>
      </c>
      <c r="AY9" s="17">
        <v>0.369254733122312</v>
      </c>
    </row>
    <row r="10" spans="2:51" x14ac:dyDescent="0.35">
      <c r="B10" s="18" t="s">
        <v>695</v>
      </c>
      <c r="C10" s="17">
        <v>0.30080308581159998</v>
      </c>
      <c r="D10" s="17">
        <v>0.31530677407332203</v>
      </c>
      <c r="E10" s="17">
        <v>0.28723427917303801</v>
      </c>
      <c r="F10" s="17"/>
      <c r="G10" s="17">
        <v>0.36856380343209</v>
      </c>
      <c r="H10" s="17">
        <v>0.34021671347633498</v>
      </c>
      <c r="I10" s="17">
        <v>0.34155605540015799</v>
      </c>
      <c r="J10" s="17">
        <v>0.29495462686937501</v>
      </c>
      <c r="K10" s="17">
        <v>0.22578198195757099</v>
      </c>
      <c r="L10" s="17">
        <v>0.245851732889041</v>
      </c>
      <c r="M10" s="17"/>
      <c r="N10" s="17">
        <v>0.329050566389749</v>
      </c>
      <c r="O10" s="17">
        <v>0.33208297300921402</v>
      </c>
      <c r="P10" s="17">
        <v>0.29280044064284799</v>
      </c>
      <c r="Q10" s="17">
        <v>0.24428906594675501</v>
      </c>
      <c r="R10" s="17"/>
      <c r="S10" s="17">
        <v>0.297618578789064</v>
      </c>
      <c r="T10" s="17">
        <v>0.29194399665477699</v>
      </c>
      <c r="U10" s="17">
        <v>0.29189928731576997</v>
      </c>
      <c r="V10" s="17">
        <v>0.26834555114228598</v>
      </c>
      <c r="W10" s="17">
        <v>0.32499931915923003</v>
      </c>
      <c r="X10" s="17">
        <v>0.326596781049795</v>
      </c>
      <c r="Y10" s="17">
        <v>0.25184278068461602</v>
      </c>
      <c r="Z10" s="17">
        <v>0.32244015746145399</v>
      </c>
      <c r="AA10" s="17">
        <v>0.30400283391838301</v>
      </c>
      <c r="AB10" s="17">
        <v>0.34444878523817002</v>
      </c>
      <c r="AC10" s="17">
        <v>0.29155619183500803</v>
      </c>
      <c r="AD10" s="17">
        <v>0.315223349578441</v>
      </c>
      <c r="AE10" s="17"/>
      <c r="AF10" s="17">
        <v>0.25879649938582999</v>
      </c>
      <c r="AG10" s="17">
        <v>0.32412306359348902</v>
      </c>
      <c r="AH10" s="17">
        <v>0.30210919967412098</v>
      </c>
      <c r="AI10" s="17"/>
      <c r="AJ10" s="17">
        <v>0.286025215976979</v>
      </c>
      <c r="AK10" s="17">
        <v>0.32529436525892103</v>
      </c>
      <c r="AL10" s="17">
        <v>0.307157449072057</v>
      </c>
      <c r="AM10" s="17">
        <v>0.30692068240123799</v>
      </c>
      <c r="AN10" s="17">
        <v>0.26498559018159201</v>
      </c>
      <c r="AO10" s="17"/>
      <c r="AP10" s="17">
        <v>0.319205039280888</v>
      </c>
      <c r="AQ10" s="17">
        <v>0.32406372172234299</v>
      </c>
      <c r="AR10" s="17">
        <v>0.32645517933936802</v>
      </c>
      <c r="AS10" s="17"/>
      <c r="AT10" s="17">
        <v>0.28197450557522702</v>
      </c>
      <c r="AU10" s="17">
        <v>0.31440795863572601</v>
      </c>
      <c r="AV10" s="17">
        <v>0.30176386121300802</v>
      </c>
      <c r="AW10" s="17">
        <v>0.26824331662258399</v>
      </c>
      <c r="AX10" s="17">
        <v>0.33701074072625398</v>
      </c>
      <c r="AY10" s="17">
        <v>0.28106967861485199</v>
      </c>
    </row>
    <row r="11" spans="2:51" x14ac:dyDescent="0.35">
      <c r="B11" s="18" t="s">
        <v>696</v>
      </c>
      <c r="C11" s="17">
        <v>0.16598086360129599</v>
      </c>
      <c r="D11" s="17">
        <v>0.16741022158625299</v>
      </c>
      <c r="E11" s="17">
        <v>0.16540153028076399</v>
      </c>
      <c r="F11" s="17"/>
      <c r="G11" s="17">
        <v>0.21846402344268101</v>
      </c>
      <c r="H11" s="17">
        <v>0.17261332670853999</v>
      </c>
      <c r="I11" s="17">
        <v>0.19299921406841899</v>
      </c>
      <c r="J11" s="17">
        <v>0.16461612426998801</v>
      </c>
      <c r="K11" s="17">
        <v>0.14648026967300601</v>
      </c>
      <c r="L11" s="17">
        <v>0.118089360851459</v>
      </c>
      <c r="M11" s="17"/>
      <c r="N11" s="17">
        <v>0.14125992105277899</v>
      </c>
      <c r="O11" s="17">
        <v>0.16917842903213801</v>
      </c>
      <c r="P11" s="17">
        <v>0.16871615686458799</v>
      </c>
      <c r="Q11" s="17">
        <v>0.185385507614205</v>
      </c>
      <c r="R11" s="17"/>
      <c r="S11" s="17">
        <v>0.173217606480501</v>
      </c>
      <c r="T11" s="17">
        <v>0.15468592838716499</v>
      </c>
      <c r="U11" s="17">
        <v>0.156784282459732</v>
      </c>
      <c r="V11" s="17">
        <v>0.16069502448605399</v>
      </c>
      <c r="W11" s="17">
        <v>0.16903122603541099</v>
      </c>
      <c r="X11" s="17">
        <v>0.16144797250667101</v>
      </c>
      <c r="Y11" s="17">
        <v>0.17777982274882501</v>
      </c>
      <c r="Z11" s="17">
        <v>0.198516621952809</v>
      </c>
      <c r="AA11" s="17">
        <v>0.168471749006816</v>
      </c>
      <c r="AB11" s="17">
        <v>0.16467333967870099</v>
      </c>
      <c r="AC11" s="17">
        <v>0.13864300631023799</v>
      </c>
      <c r="AD11" s="17">
        <v>0.19346943413824699</v>
      </c>
      <c r="AE11" s="17"/>
      <c r="AF11" s="17">
        <v>0.15980314557789499</v>
      </c>
      <c r="AG11" s="17">
        <v>0.15314523572109301</v>
      </c>
      <c r="AH11" s="17">
        <v>0.20364304461841001</v>
      </c>
      <c r="AI11" s="17"/>
      <c r="AJ11" s="17">
        <v>0.157326216422185</v>
      </c>
      <c r="AK11" s="17">
        <v>0.16939716417916501</v>
      </c>
      <c r="AL11" s="17">
        <v>0.17422891992672701</v>
      </c>
      <c r="AM11" s="17">
        <v>0.113111251171049</v>
      </c>
      <c r="AN11" s="17">
        <v>0.183876015190367</v>
      </c>
      <c r="AO11" s="17"/>
      <c r="AP11" s="17">
        <v>0.16880759504868401</v>
      </c>
      <c r="AQ11" s="17">
        <v>0.16000126545608401</v>
      </c>
      <c r="AR11" s="17">
        <v>0.191462356115119</v>
      </c>
      <c r="AS11" s="17"/>
      <c r="AT11" s="17">
        <v>0.13566069880485801</v>
      </c>
      <c r="AU11" s="17">
        <v>0.187853653086271</v>
      </c>
      <c r="AV11" s="17">
        <v>0.18903942778823701</v>
      </c>
      <c r="AW11" s="17">
        <v>0.18171876925604</v>
      </c>
      <c r="AX11" s="17">
        <v>0.16639873075846801</v>
      </c>
      <c r="AY11" s="17">
        <v>0.20029575653699999</v>
      </c>
    </row>
    <row r="12" spans="2:51" x14ac:dyDescent="0.35">
      <c r="B12" s="18" t="s">
        <v>697</v>
      </c>
      <c r="C12" s="17">
        <v>6.2879368289598794E-2</v>
      </c>
      <c r="D12" s="17">
        <v>6.6447099185834302E-2</v>
      </c>
      <c r="E12" s="17">
        <v>5.81064114823584E-2</v>
      </c>
      <c r="F12" s="17"/>
      <c r="G12" s="17">
        <v>6.12060539024952E-2</v>
      </c>
      <c r="H12" s="17">
        <v>4.4247135372784699E-2</v>
      </c>
      <c r="I12" s="17">
        <v>4.04019405123607E-2</v>
      </c>
      <c r="J12" s="17">
        <v>6.7836956333937506E-2</v>
      </c>
      <c r="K12" s="17">
        <v>7.7524855173449703E-2</v>
      </c>
      <c r="L12" s="17">
        <v>8.3520165480836503E-2</v>
      </c>
      <c r="M12" s="17"/>
      <c r="N12" s="17">
        <v>5.5352602193489697E-2</v>
      </c>
      <c r="O12" s="17">
        <v>5.8051335595167203E-2</v>
      </c>
      <c r="P12" s="17">
        <v>6.8129212339938794E-2</v>
      </c>
      <c r="Q12" s="17">
        <v>7.1298542687472502E-2</v>
      </c>
      <c r="R12" s="17"/>
      <c r="S12" s="17">
        <v>4.2317489660308003E-2</v>
      </c>
      <c r="T12" s="17">
        <v>6.6932263364079994E-2</v>
      </c>
      <c r="U12" s="17">
        <v>5.9598143612323601E-2</v>
      </c>
      <c r="V12" s="17">
        <v>6.9613915553262296E-2</v>
      </c>
      <c r="W12" s="17">
        <v>4.2204826018863002E-2</v>
      </c>
      <c r="X12" s="17">
        <v>7.0916998878394796E-2</v>
      </c>
      <c r="Y12" s="17">
        <v>7.0790844449873297E-2</v>
      </c>
      <c r="Z12" s="17">
        <v>6.3322090838868306E-2</v>
      </c>
      <c r="AA12" s="17">
        <v>5.5626250820431301E-2</v>
      </c>
      <c r="AB12" s="17">
        <v>8.3181057965615507E-2</v>
      </c>
      <c r="AC12" s="17">
        <v>8.6643916703797494E-2</v>
      </c>
      <c r="AD12" s="17">
        <v>5.8356749249656802E-2</v>
      </c>
      <c r="AE12" s="17"/>
      <c r="AF12" s="17">
        <v>8.7326025618658501E-2</v>
      </c>
      <c r="AG12" s="17">
        <v>4.6755773322843502E-2</v>
      </c>
      <c r="AH12" s="17">
        <v>5.5639060826278702E-2</v>
      </c>
      <c r="AI12" s="17"/>
      <c r="AJ12" s="17">
        <v>7.0174377918260797E-2</v>
      </c>
      <c r="AK12" s="17">
        <v>5.79781112015662E-2</v>
      </c>
      <c r="AL12" s="17">
        <v>4.10435150606644E-2</v>
      </c>
      <c r="AM12" s="17">
        <v>0.11267466035552701</v>
      </c>
      <c r="AN12" s="17">
        <v>5.8514540009933801E-2</v>
      </c>
      <c r="AO12" s="17"/>
      <c r="AP12" s="17">
        <v>5.6350567675962797E-2</v>
      </c>
      <c r="AQ12" s="17">
        <v>4.9182733146642198E-2</v>
      </c>
      <c r="AR12" s="17">
        <v>4.9936991959252899E-2</v>
      </c>
      <c r="AS12" s="17"/>
      <c r="AT12" s="17">
        <v>7.0511843484388895E-2</v>
      </c>
      <c r="AU12" s="17">
        <v>4.2809763991115697E-2</v>
      </c>
      <c r="AV12" s="17">
        <v>8.3123957202432597E-2</v>
      </c>
      <c r="AW12" s="17">
        <v>8.1290613188146801E-2</v>
      </c>
      <c r="AX12" s="17">
        <v>5.4304602072437799E-2</v>
      </c>
      <c r="AY12" s="17">
        <v>8.3243806297604001E-2</v>
      </c>
    </row>
    <row r="13" spans="2:51" x14ac:dyDescent="0.35">
      <c r="B13" s="18" t="s">
        <v>72</v>
      </c>
      <c r="C13" s="19">
        <v>8.2364256025438301E-2</v>
      </c>
      <c r="D13" s="19">
        <v>6.6301537640036795E-2</v>
      </c>
      <c r="E13" s="19">
        <v>9.7988375585081902E-2</v>
      </c>
      <c r="F13" s="19"/>
      <c r="G13" s="19">
        <v>5.9114284697680999E-2</v>
      </c>
      <c r="H13" s="19">
        <v>8.3729879186427006E-2</v>
      </c>
      <c r="I13" s="19">
        <v>5.5940341123918602E-2</v>
      </c>
      <c r="J13" s="19">
        <v>8.2218910688157398E-2</v>
      </c>
      <c r="K13" s="19">
        <v>0.120098948661736</v>
      </c>
      <c r="L13" s="19">
        <v>9.2957930414208398E-2</v>
      </c>
      <c r="M13" s="19"/>
      <c r="N13" s="19">
        <v>4.0355596080153003E-2</v>
      </c>
      <c r="O13" s="19">
        <v>7.1586419536774498E-2</v>
      </c>
      <c r="P13" s="19">
        <v>8.1543960806987698E-2</v>
      </c>
      <c r="Q13" s="19">
        <v>0.138707639274459</v>
      </c>
      <c r="R13" s="19"/>
      <c r="S13" s="19">
        <v>8.3812981736836295E-2</v>
      </c>
      <c r="T13" s="19">
        <v>8.7248610864604406E-2</v>
      </c>
      <c r="U13" s="19">
        <v>9.5625977408038396E-2</v>
      </c>
      <c r="V13" s="19">
        <v>9.5711962019284197E-2</v>
      </c>
      <c r="W13" s="19">
        <v>7.7404517344936696E-2</v>
      </c>
      <c r="X13" s="19">
        <v>9.2542820128608497E-2</v>
      </c>
      <c r="Y13" s="19">
        <v>8.6651226802601899E-2</v>
      </c>
      <c r="Z13" s="19">
        <v>6.3176831951341203E-2</v>
      </c>
      <c r="AA13" s="19">
        <v>7.7932368112839795E-2</v>
      </c>
      <c r="AB13" s="19">
        <v>7.3485308673595498E-2</v>
      </c>
      <c r="AC13" s="19">
        <v>5.7103752198512797E-2</v>
      </c>
      <c r="AD13" s="19">
        <v>5.9207383696002799E-2</v>
      </c>
      <c r="AE13" s="19"/>
      <c r="AF13" s="19">
        <v>8.6612603745428896E-2</v>
      </c>
      <c r="AG13" s="19">
        <v>6.7772540305786402E-2</v>
      </c>
      <c r="AH13" s="19">
        <v>0.11044259140741</v>
      </c>
      <c r="AI13" s="19"/>
      <c r="AJ13" s="19">
        <v>7.9447514995790003E-2</v>
      </c>
      <c r="AK13" s="19">
        <v>7.3604764278150103E-2</v>
      </c>
      <c r="AL13" s="19">
        <v>5.7758654677917499E-2</v>
      </c>
      <c r="AM13" s="19">
        <v>9.9780500633020699E-2</v>
      </c>
      <c r="AN13" s="19">
        <v>0.122464763107947</v>
      </c>
      <c r="AO13" s="19"/>
      <c r="AP13" s="19">
        <v>7.4056511012683804E-2</v>
      </c>
      <c r="AQ13" s="19">
        <v>6.1010186858215E-2</v>
      </c>
      <c r="AR13" s="19">
        <v>2.7408142853276099E-2</v>
      </c>
      <c r="AS13" s="19"/>
      <c r="AT13" s="19">
        <v>6.8856339392882202E-2</v>
      </c>
      <c r="AU13" s="19">
        <v>5.5537559655546603E-2</v>
      </c>
      <c r="AV13" s="19">
        <v>0.12285440561492</v>
      </c>
      <c r="AW13" s="19">
        <v>0.15277401556470899</v>
      </c>
      <c r="AX13" s="19">
        <v>9.3130138407851601E-2</v>
      </c>
      <c r="AY13" s="19">
        <v>6.6136025428231798E-2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1-000000000000}">
  <dimension ref="B2:AY18"/>
  <sheetViews>
    <sheetView showGridLines="0" workbookViewId="0">
      <pane xSplit="2" topLeftCell="C1" activePane="topRight" state="frozen"/>
      <selection activeCell="B19" sqref="B19"/>
      <selection pane="topRight" activeCell="G14" sqref="G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702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694</v>
      </c>
      <c r="C9" s="17">
        <v>0.29283945153972701</v>
      </c>
      <c r="D9" s="17">
        <v>0.28753495997975798</v>
      </c>
      <c r="E9" s="17">
        <v>0.298526935129656</v>
      </c>
      <c r="F9" s="17"/>
      <c r="G9" s="17">
        <v>0.246802766606767</v>
      </c>
      <c r="H9" s="17">
        <v>0.28563124250668898</v>
      </c>
      <c r="I9" s="17">
        <v>0.29068350899441697</v>
      </c>
      <c r="J9" s="17">
        <v>0.25899656358282203</v>
      </c>
      <c r="K9" s="17">
        <v>0.32513111978160603</v>
      </c>
      <c r="L9" s="17">
        <v>0.33669017834506398</v>
      </c>
      <c r="M9" s="17"/>
      <c r="N9" s="17">
        <v>0.34893799663398201</v>
      </c>
      <c r="O9" s="17">
        <v>0.27699012544761198</v>
      </c>
      <c r="P9" s="17">
        <v>0.27507027461641997</v>
      </c>
      <c r="Q9" s="17">
        <v>0.26533504123729701</v>
      </c>
      <c r="R9" s="17"/>
      <c r="S9" s="17">
        <v>0.32703161982777201</v>
      </c>
      <c r="T9" s="17">
        <v>0.27006686733407698</v>
      </c>
      <c r="U9" s="17">
        <v>0.26334568998667002</v>
      </c>
      <c r="V9" s="17">
        <v>0.25614029886294198</v>
      </c>
      <c r="W9" s="17">
        <v>0.29566356524535398</v>
      </c>
      <c r="X9" s="17">
        <v>0.32337332524484802</v>
      </c>
      <c r="Y9" s="17">
        <v>0.31339465931453903</v>
      </c>
      <c r="Z9" s="17">
        <v>0.28885147385744098</v>
      </c>
      <c r="AA9" s="17">
        <v>0.32104299867952402</v>
      </c>
      <c r="AB9" s="17">
        <v>0.239710074610445</v>
      </c>
      <c r="AC9" s="17">
        <v>0.30575003008700302</v>
      </c>
      <c r="AD9" s="17">
        <v>0.30744744270645702</v>
      </c>
      <c r="AE9" s="17"/>
      <c r="AF9" s="17">
        <v>0.283023906725615</v>
      </c>
      <c r="AG9" s="17">
        <v>0.32240697750876801</v>
      </c>
      <c r="AH9" s="17">
        <v>0.27338367254504797</v>
      </c>
      <c r="AI9" s="17"/>
      <c r="AJ9" s="17">
        <v>0.29765738419795401</v>
      </c>
      <c r="AK9" s="17">
        <v>0.29607282600791601</v>
      </c>
      <c r="AL9" s="17">
        <v>0.33112444466458801</v>
      </c>
      <c r="AM9" s="17">
        <v>0.24926609814012499</v>
      </c>
      <c r="AN9" s="17">
        <v>0.27049112006072101</v>
      </c>
      <c r="AO9" s="17"/>
      <c r="AP9" s="17">
        <v>0.29627059372147901</v>
      </c>
      <c r="AQ9" s="17">
        <v>0.311719521092231</v>
      </c>
      <c r="AR9" s="17">
        <v>0.33392227099328597</v>
      </c>
      <c r="AS9" s="17"/>
      <c r="AT9" s="17">
        <v>0.33456006713692799</v>
      </c>
      <c r="AU9" s="17">
        <v>0.26557847697285297</v>
      </c>
      <c r="AV9" s="17">
        <v>0.286841669246376</v>
      </c>
      <c r="AW9" s="17">
        <v>0.23643092509322999</v>
      </c>
      <c r="AX9" s="17">
        <v>0.30508440476611298</v>
      </c>
      <c r="AY9" s="17">
        <v>0.19572111792626401</v>
      </c>
    </row>
    <row r="10" spans="2:51" x14ac:dyDescent="0.35">
      <c r="B10" s="18" t="s">
        <v>695</v>
      </c>
      <c r="C10" s="17">
        <v>0.33326172900145001</v>
      </c>
      <c r="D10" s="17">
        <v>0.340033593468482</v>
      </c>
      <c r="E10" s="17">
        <v>0.326357092237471</v>
      </c>
      <c r="F10" s="17"/>
      <c r="G10" s="17">
        <v>0.38794208884949299</v>
      </c>
      <c r="H10" s="17">
        <v>0.36322255024150502</v>
      </c>
      <c r="I10" s="17">
        <v>0.354084340350931</v>
      </c>
      <c r="J10" s="17">
        <v>0.343993515425351</v>
      </c>
      <c r="K10" s="17">
        <v>0.26986372662198299</v>
      </c>
      <c r="L10" s="17">
        <v>0.28961066201513502</v>
      </c>
      <c r="M10" s="17"/>
      <c r="N10" s="17">
        <v>0.33987082096982002</v>
      </c>
      <c r="O10" s="17">
        <v>0.35077623429097199</v>
      </c>
      <c r="P10" s="17">
        <v>0.35248501182955999</v>
      </c>
      <c r="Q10" s="17">
        <v>0.29329610303952303</v>
      </c>
      <c r="R10" s="17"/>
      <c r="S10" s="17">
        <v>0.333363511041875</v>
      </c>
      <c r="T10" s="17">
        <v>0.318937694196604</v>
      </c>
      <c r="U10" s="17">
        <v>0.34684671346956297</v>
      </c>
      <c r="V10" s="17">
        <v>0.33027248990001601</v>
      </c>
      <c r="W10" s="17">
        <v>0.38216798397991503</v>
      </c>
      <c r="X10" s="17">
        <v>0.304254203705001</v>
      </c>
      <c r="Y10" s="17">
        <v>0.292994915144551</v>
      </c>
      <c r="Z10" s="17">
        <v>0.31096503754514498</v>
      </c>
      <c r="AA10" s="17">
        <v>0.309662336854163</v>
      </c>
      <c r="AB10" s="17">
        <v>0.38087027204104401</v>
      </c>
      <c r="AC10" s="17">
        <v>0.37133253478637601</v>
      </c>
      <c r="AD10" s="17">
        <v>0.357785779943874</v>
      </c>
      <c r="AE10" s="17"/>
      <c r="AF10" s="17">
        <v>0.31832934223661702</v>
      </c>
      <c r="AG10" s="17">
        <v>0.34345266509508299</v>
      </c>
      <c r="AH10" s="17">
        <v>0.29281237691223799</v>
      </c>
      <c r="AI10" s="17"/>
      <c r="AJ10" s="17">
        <v>0.32697403946547798</v>
      </c>
      <c r="AK10" s="17">
        <v>0.370502139827452</v>
      </c>
      <c r="AL10" s="17">
        <v>0.320489301192037</v>
      </c>
      <c r="AM10" s="17">
        <v>0.24351219752998199</v>
      </c>
      <c r="AN10" s="17">
        <v>0.29719777956423699</v>
      </c>
      <c r="AO10" s="17"/>
      <c r="AP10" s="17">
        <v>0.350255216068796</v>
      </c>
      <c r="AQ10" s="17">
        <v>0.37485814709586601</v>
      </c>
      <c r="AR10" s="17">
        <v>0.36019724036963202</v>
      </c>
      <c r="AS10" s="17"/>
      <c r="AT10" s="17">
        <v>0.30233825012986099</v>
      </c>
      <c r="AU10" s="17">
        <v>0.36899994720142498</v>
      </c>
      <c r="AV10" s="17">
        <v>0.31625166252593001</v>
      </c>
      <c r="AW10" s="17">
        <v>0.29448294564317901</v>
      </c>
      <c r="AX10" s="17">
        <v>0.35462001335030202</v>
      </c>
      <c r="AY10" s="17">
        <v>0.42754323157739399</v>
      </c>
    </row>
    <row r="11" spans="2:51" x14ac:dyDescent="0.35">
      <c r="B11" s="18" t="s">
        <v>696</v>
      </c>
      <c r="C11" s="17">
        <v>0.20905546490624399</v>
      </c>
      <c r="D11" s="17">
        <v>0.21407726375781699</v>
      </c>
      <c r="E11" s="17">
        <v>0.20472584260152901</v>
      </c>
      <c r="F11" s="17"/>
      <c r="G11" s="17">
        <v>0.25527960220739698</v>
      </c>
      <c r="H11" s="17">
        <v>0.21544469647353001</v>
      </c>
      <c r="I11" s="17">
        <v>0.23114187007190901</v>
      </c>
      <c r="J11" s="17">
        <v>0.20648237465374</v>
      </c>
      <c r="K11" s="17">
        <v>0.201224482429537</v>
      </c>
      <c r="L11" s="17">
        <v>0.16267615340188299</v>
      </c>
      <c r="M11" s="17"/>
      <c r="N11" s="17">
        <v>0.20002433941909201</v>
      </c>
      <c r="O11" s="17">
        <v>0.214862583128451</v>
      </c>
      <c r="P11" s="17">
        <v>0.19458899529965001</v>
      </c>
      <c r="Q11" s="17">
        <v>0.221983482276459</v>
      </c>
      <c r="R11" s="17"/>
      <c r="S11" s="17">
        <v>0.185765280742614</v>
      </c>
      <c r="T11" s="17">
        <v>0.23287485253453299</v>
      </c>
      <c r="U11" s="17">
        <v>0.201133933540077</v>
      </c>
      <c r="V11" s="17">
        <v>0.21904086553475799</v>
      </c>
      <c r="W11" s="17">
        <v>0.187460291458732</v>
      </c>
      <c r="X11" s="17">
        <v>0.22385463462636099</v>
      </c>
      <c r="Y11" s="17">
        <v>0.22291429633055601</v>
      </c>
      <c r="Z11" s="17">
        <v>0.24510323950115101</v>
      </c>
      <c r="AA11" s="17">
        <v>0.212565970923381</v>
      </c>
      <c r="AB11" s="17">
        <v>0.20780589750128001</v>
      </c>
      <c r="AC11" s="17">
        <v>0.166376321755521</v>
      </c>
      <c r="AD11" s="17">
        <v>0.188579910712277</v>
      </c>
      <c r="AE11" s="17"/>
      <c r="AF11" s="17">
        <v>0.18483475239899499</v>
      </c>
      <c r="AG11" s="17">
        <v>0.20931274455328899</v>
      </c>
      <c r="AH11" s="17">
        <v>0.25200601035652498</v>
      </c>
      <c r="AI11" s="17"/>
      <c r="AJ11" s="17">
        <v>0.19350605943493901</v>
      </c>
      <c r="AK11" s="17">
        <v>0.20076220189564201</v>
      </c>
      <c r="AL11" s="17">
        <v>0.226470422770404</v>
      </c>
      <c r="AM11" s="17">
        <v>0.19482272043294799</v>
      </c>
      <c r="AN11" s="17">
        <v>0.23754275178644699</v>
      </c>
      <c r="AO11" s="17"/>
      <c r="AP11" s="17">
        <v>0.20379992634828201</v>
      </c>
      <c r="AQ11" s="17">
        <v>0.19381147112577299</v>
      </c>
      <c r="AR11" s="17">
        <v>0.20482211974440301</v>
      </c>
      <c r="AS11" s="17"/>
      <c r="AT11" s="17">
        <v>0.191091544478458</v>
      </c>
      <c r="AU11" s="17">
        <v>0.226773108988924</v>
      </c>
      <c r="AV11" s="17">
        <v>0.21803716599904899</v>
      </c>
      <c r="AW11" s="17">
        <v>0.237014669061132</v>
      </c>
      <c r="AX11" s="17">
        <v>0.19591644886217399</v>
      </c>
      <c r="AY11" s="17">
        <v>0.211416933577423</v>
      </c>
    </row>
    <row r="12" spans="2:51" x14ac:dyDescent="0.35">
      <c r="B12" s="18" t="s">
        <v>697</v>
      </c>
      <c r="C12" s="17">
        <v>7.6659294925202598E-2</v>
      </c>
      <c r="D12" s="17">
        <v>8.5798684451895896E-2</v>
      </c>
      <c r="E12" s="17">
        <v>6.7579349621258E-2</v>
      </c>
      <c r="F12" s="17"/>
      <c r="G12" s="17">
        <v>4.1770050852382001E-2</v>
      </c>
      <c r="H12" s="17">
        <v>5.6049352230052599E-2</v>
      </c>
      <c r="I12" s="17">
        <v>5.5286117104216999E-2</v>
      </c>
      <c r="J12" s="17">
        <v>0.100332866303595</v>
      </c>
      <c r="K12" s="17">
        <v>8.8454566727422204E-2</v>
      </c>
      <c r="L12" s="17">
        <v>0.106758724789913</v>
      </c>
      <c r="M12" s="17"/>
      <c r="N12" s="17">
        <v>6.7858208061108996E-2</v>
      </c>
      <c r="O12" s="17">
        <v>7.9622166067008199E-2</v>
      </c>
      <c r="P12" s="17">
        <v>7.9522409756585699E-2</v>
      </c>
      <c r="Q12" s="17">
        <v>8.1568948178854503E-2</v>
      </c>
      <c r="R12" s="17"/>
      <c r="S12" s="17">
        <v>5.6057137702091399E-2</v>
      </c>
      <c r="T12" s="17">
        <v>8.1824729580666306E-2</v>
      </c>
      <c r="U12" s="17">
        <v>8.1063240486284799E-2</v>
      </c>
      <c r="V12" s="17">
        <v>8.8527491796988697E-2</v>
      </c>
      <c r="W12" s="17">
        <v>7.7160603780371498E-2</v>
      </c>
      <c r="X12" s="17">
        <v>6.6705152366009796E-2</v>
      </c>
      <c r="Y12" s="17">
        <v>8.9377820926384494E-2</v>
      </c>
      <c r="Z12" s="17">
        <v>8.62315056980925E-2</v>
      </c>
      <c r="AA12" s="17">
        <v>7.5189554428368804E-2</v>
      </c>
      <c r="AB12" s="17">
        <v>8.3280931548971301E-2</v>
      </c>
      <c r="AC12" s="17">
        <v>7.2766305164859796E-2</v>
      </c>
      <c r="AD12" s="17">
        <v>7.72151561410412E-2</v>
      </c>
      <c r="AE12" s="17"/>
      <c r="AF12" s="17">
        <v>0.11663683397555399</v>
      </c>
      <c r="AG12" s="17">
        <v>5.67942386598854E-2</v>
      </c>
      <c r="AH12" s="17">
        <v>5.8139341704405899E-2</v>
      </c>
      <c r="AI12" s="17"/>
      <c r="AJ12" s="17">
        <v>9.1498822239139299E-2</v>
      </c>
      <c r="AK12" s="17">
        <v>6.19455030937692E-2</v>
      </c>
      <c r="AL12" s="17">
        <v>5.8149650853206801E-2</v>
      </c>
      <c r="AM12" s="17">
        <v>0.205883448945161</v>
      </c>
      <c r="AN12" s="17">
        <v>6.3715119158518393E-2</v>
      </c>
      <c r="AO12" s="17"/>
      <c r="AP12" s="17">
        <v>7.1645417698501607E-2</v>
      </c>
      <c r="AQ12" s="17">
        <v>5.7040192815772897E-2</v>
      </c>
      <c r="AR12" s="17">
        <v>5.4557815076185401E-2</v>
      </c>
      <c r="AS12" s="17"/>
      <c r="AT12" s="17">
        <v>9.4318586416139993E-2</v>
      </c>
      <c r="AU12" s="17">
        <v>6.50230800561028E-2</v>
      </c>
      <c r="AV12" s="17">
        <v>5.9967230644789198E-2</v>
      </c>
      <c r="AW12" s="17">
        <v>7.9148473338434194E-2</v>
      </c>
      <c r="AX12" s="17">
        <v>6.3777830971126603E-2</v>
      </c>
      <c r="AY12" s="17">
        <v>8.1732818854778802E-2</v>
      </c>
    </row>
    <row r="13" spans="2:51" x14ac:dyDescent="0.35">
      <c r="B13" s="18" t="s">
        <v>72</v>
      </c>
      <c r="C13" s="19">
        <v>8.8184059627375799E-2</v>
      </c>
      <c r="D13" s="19">
        <v>7.2555498342046901E-2</v>
      </c>
      <c r="E13" s="19">
        <v>0.102810780410086</v>
      </c>
      <c r="F13" s="19"/>
      <c r="G13" s="19">
        <v>6.8205491483960906E-2</v>
      </c>
      <c r="H13" s="19">
        <v>7.9652158548223898E-2</v>
      </c>
      <c r="I13" s="19">
        <v>6.8804163478525707E-2</v>
      </c>
      <c r="J13" s="19">
        <v>9.0194680034492103E-2</v>
      </c>
      <c r="K13" s="19">
        <v>0.115326104439451</v>
      </c>
      <c r="L13" s="19">
        <v>0.10426428144800499</v>
      </c>
      <c r="M13" s="19"/>
      <c r="N13" s="19">
        <v>4.3308634915997499E-2</v>
      </c>
      <c r="O13" s="19">
        <v>7.7748891065957101E-2</v>
      </c>
      <c r="P13" s="19">
        <v>9.8333308497785293E-2</v>
      </c>
      <c r="Q13" s="19">
        <v>0.137816425267866</v>
      </c>
      <c r="R13" s="19"/>
      <c r="S13" s="19">
        <v>9.7782450685647698E-2</v>
      </c>
      <c r="T13" s="19">
        <v>9.6295856354119594E-2</v>
      </c>
      <c r="U13" s="19">
        <v>0.107610422517405</v>
      </c>
      <c r="V13" s="19">
        <v>0.106018853905295</v>
      </c>
      <c r="W13" s="19">
        <v>5.7547555535627702E-2</v>
      </c>
      <c r="X13" s="19">
        <v>8.1812684057780596E-2</v>
      </c>
      <c r="Y13" s="19">
        <v>8.1318308283969798E-2</v>
      </c>
      <c r="Z13" s="19">
        <v>6.8848743398170903E-2</v>
      </c>
      <c r="AA13" s="19">
        <v>8.1539139114563799E-2</v>
      </c>
      <c r="AB13" s="19">
        <v>8.8332824298260199E-2</v>
      </c>
      <c r="AC13" s="19">
        <v>8.3774808206240101E-2</v>
      </c>
      <c r="AD13" s="19">
        <v>6.8971710496350494E-2</v>
      </c>
      <c r="AE13" s="19"/>
      <c r="AF13" s="19">
        <v>9.7175164663218794E-2</v>
      </c>
      <c r="AG13" s="19">
        <v>6.8033374182974601E-2</v>
      </c>
      <c r="AH13" s="19">
        <v>0.123658598481783</v>
      </c>
      <c r="AI13" s="19"/>
      <c r="AJ13" s="19">
        <v>9.0363694662489794E-2</v>
      </c>
      <c r="AK13" s="19">
        <v>7.0717329175221402E-2</v>
      </c>
      <c r="AL13" s="19">
        <v>6.3766180519764099E-2</v>
      </c>
      <c r="AM13" s="19">
        <v>0.10651553495178399</v>
      </c>
      <c r="AN13" s="19">
        <v>0.131053229430076</v>
      </c>
      <c r="AO13" s="19"/>
      <c r="AP13" s="19">
        <v>7.8028846162942103E-2</v>
      </c>
      <c r="AQ13" s="19">
        <v>6.2570667870356797E-2</v>
      </c>
      <c r="AR13" s="19">
        <v>4.6500553816493498E-2</v>
      </c>
      <c r="AS13" s="19"/>
      <c r="AT13" s="19">
        <v>7.7691551838613607E-2</v>
      </c>
      <c r="AU13" s="19">
        <v>7.3625386780694996E-2</v>
      </c>
      <c r="AV13" s="19">
        <v>0.118902271583856</v>
      </c>
      <c r="AW13" s="19">
        <v>0.152922986864024</v>
      </c>
      <c r="AX13" s="19">
        <v>8.0601302050284707E-2</v>
      </c>
      <c r="AY13" s="19">
        <v>8.3585898064139699E-2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1-000000000000}">
  <dimension ref="B2:AY18"/>
  <sheetViews>
    <sheetView showGridLines="0" workbookViewId="0">
      <pane xSplit="2" topLeftCell="C1" activePane="topRight" state="frozen"/>
      <selection activeCell="B19" sqref="B19"/>
      <selection pane="topRight" activeCell="G19" sqref="G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703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694</v>
      </c>
      <c r="C9" s="17">
        <v>0.27903953707686002</v>
      </c>
      <c r="D9" s="17">
        <v>0.26350643651390998</v>
      </c>
      <c r="E9" s="17">
        <v>0.29316686851700802</v>
      </c>
      <c r="F9" s="17"/>
      <c r="G9" s="17">
        <v>0.26407800592592201</v>
      </c>
      <c r="H9" s="17">
        <v>0.30508641180342899</v>
      </c>
      <c r="I9" s="17">
        <v>0.265928889667913</v>
      </c>
      <c r="J9" s="17">
        <v>0.24944951283196501</v>
      </c>
      <c r="K9" s="17">
        <v>0.28799133060510401</v>
      </c>
      <c r="L9" s="17">
        <v>0.29641849965411099</v>
      </c>
      <c r="M9" s="17"/>
      <c r="N9" s="17">
        <v>0.308188178441065</v>
      </c>
      <c r="O9" s="17">
        <v>0.26708447417118097</v>
      </c>
      <c r="P9" s="17">
        <v>0.26588214755383799</v>
      </c>
      <c r="Q9" s="17">
        <v>0.27318405234816601</v>
      </c>
      <c r="R9" s="17"/>
      <c r="S9" s="17">
        <v>0.31609775014567498</v>
      </c>
      <c r="T9" s="17">
        <v>0.245694648987936</v>
      </c>
      <c r="U9" s="17">
        <v>0.221268278854474</v>
      </c>
      <c r="V9" s="17">
        <v>0.25619466691513099</v>
      </c>
      <c r="W9" s="17">
        <v>0.33458810290012297</v>
      </c>
      <c r="X9" s="17">
        <v>0.31918630003973397</v>
      </c>
      <c r="Y9" s="17">
        <v>0.31315970390101699</v>
      </c>
      <c r="Z9" s="17">
        <v>0.213878464695028</v>
      </c>
      <c r="AA9" s="17">
        <v>0.29888591126651598</v>
      </c>
      <c r="AB9" s="17">
        <v>0.24750326431758901</v>
      </c>
      <c r="AC9" s="17">
        <v>0.28080214174335</v>
      </c>
      <c r="AD9" s="17">
        <v>0.23775687519446201</v>
      </c>
      <c r="AE9" s="17"/>
      <c r="AF9" s="17">
        <v>0.26865348503896003</v>
      </c>
      <c r="AG9" s="17">
        <v>0.294172191128306</v>
      </c>
      <c r="AH9" s="17">
        <v>0.27990691864491402</v>
      </c>
      <c r="AI9" s="17"/>
      <c r="AJ9" s="17">
        <v>0.27749533670342602</v>
      </c>
      <c r="AK9" s="17">
        <v>0.29376769226190502</v>
      </c>
      <c r="AL9" s="17">
        <v>0.23807468364968601</v>
      </c>
      <c r="AM9" s="17">
        <v>0.25203719462261598</v>
      </c>
      <c r="AN9" s="17">
        <v>0.27123525009169003</v>
      </c>
      <c r="AO9" s="17"/>
      <c r="AP9" s="17">
        <v>0.27786890228398398</v>
      </c>
      <c r="AQ9" s="17">
        <v>0.30928694007879998</v>
      </c>
      <c r="AR9" s="17">
        <v>0.27321309625975498</v>
      </c>
      <c r="AS9" s="17"/>
      <c r="AT9" s="17">
        <v>0.30555150925408697</v>
      </c>
      <c r="AU9" s="17">
        <v>0.25099054315633401</v>
      </c>
      <c r="AV9" s="17">
        <v>0.29828483894685298</v>
      </c>
      <c r="AW9" s="17">
        <v>0.23446955058402699</v>
      </c>
      <c r="AX9" s="17">
        <v>0.28366322213342599</v>
      </c>
      <c r="AY9" s="17">
        <v>0.27731177903786802</v>
      </c>
    </row>
    <row r="10" spans="2:51" x14ac:dyDescent="0.35">
      <c r="B10" s="18" t="s">
        <v>695</v>
      </c>
      <c r="C10" s="17">
        <v>0.33347296089342798</v>
      </c>
      <c r="D10" s="17">
        <v>0.35232045852892901</v>
      </c>
      <c r="E10" s="17">
        <v>0.31626012738646703</v>
      </c>
      <c r="F10" s="17"/>
      <c r="G10" s="17">
        <v>0.35552170651683501</v>
      </c>
      <c r="H10" s="17">
        <v>0.36153650220132599</v>
      </c>
      <c r="I10" s="17">
        <v>0.38160557156008901</v>
      </c>
      <c r="J10" s="17">
        <v>0.34321918891654701</v>
      </c>
      <c r="K10" s="17">
        <v>0.26876196444690398</v>
      </c>
      <c r="L10" s="17">
        <v>0.29248061230019501</v>
      </c>
      <c r="M10" s="17"/>
      <c r="N10" s="17">
        <v>0.36600998467354501</v>
      </c>
      <c r="O10" s="17">
        <v>0.35565641868227699</v>
      </c>
      <c r="P10" s="17">
        <v>0.32078287963869601</v>
      </c>
      <c r="Q10" s="17">
        <v>0.28767795013856401</v>
      </c>
      <c r="R10" s="17"/>
      <c r="S10" s="17">
        <v>0.34068149948564802</v>
      </c>
      <c r="T10" s="17">
        <v>0.33068201631316302</v>
      </c>
      <c r="U10" s="17">
        <v>0.34448488513167203</v>
      </c>
      <c r="V10" s="17">
        <v>0.31534434537255401</v>
      </c>
      <c r="W10" s="17">
        <v>0.32743956281313003</v>
      </c>
      <c r="X10" s="17">
        <v>0.26894585848059299</v>
      </c>
      <c r="Y10" s="17">
        <v>0.29817200388333698</v>
      </c>
      <c r="Z10" s="17">
        <v>0.39570861091405601</v>
      </c>
      <c r="AA10" s="17">
        <v>0.31101629278207399</v>
      </c>
      <c r="AB10" s="17">
        <v>0.40189784462789002</v>
      </c>
      <c r="AC10" s="17">
        <v>0.35300103264870702</v>
      </c>
      <c r="AD10" s="17">
        <v>0.40015554602659997</v>
      </c>
      <c r="AE10" s="17"/>
      <c r="AF10" s="17">
        <v>0.31974183296401099</v>
      </c>
      <c r="AG10" s="17">
        <v>0.35245936627721303</v>
      </c>
      <c r="AH10" s="17">
        <v>0.29918988480591602</v>
      </c>
      <c r="AI10" s="17"/>
      <c r="AJ10" s="17">
        <v>0.32514927620501599</v>
      </c>
      <c r="AK10" s="17">
        <v>0.35652290944797399</v>
      </c>
      <c r="AL10" s="17">
        <v>0.405453090970126</v>
      </c>
      <c r="AM10" s="17">
        <v>0.264708581213354</v>
      </c>
      <c r="AN10" s="17">
        <v>0.290778922221476</v>
      </c>
      <c r="AO10" s="17"/>
      <c r="AP10" s="17">
        <v>0.35205573205542701</v>
      </c>
      <c r="AQ10" s="17">
        <v>0.353564923278817</v>
      </c>
      <c r="AR10" s="17">
        <v>0.38806807456873399</v>
      </c>
      <c r="AS10" s="17"/>
      <c r="AT10" s="17">
        <v>0.31364570527031199</v>
      </c>
      <c r="AU10" s="17">
        <v>0.384115828153063</v>
      </c>
      <c r="AV10" s="17">
        <v>0.28698868739745198</v>
      </c>
      <c r="AW10" s="17">
        <v>0.27671960144972702</v>
      </c>
      <c r="AX10" s="17">
        <v>0.35750820287610102</v>
      </c>
      <c r="AY10" s="17">
        <v>0.32841996472433099</v>
      </c>
    </row>
    <row r="11" spans="2:51" x14ac:dyDescent="0.35">
      <c r="B11" s="18" t="s">
        <v>696</v>
      </c>
      <c r="C11" s="17">
        <v>0.20889168854594301</v>
      </c>
      <c r="D11" s="17">
        <v>0.21811594283558</v>
      </c>
      <c r="E11" s="17">
        <v>0.20091969133255599</v>
      </c>
      <c r="F11" s="17"/>
      <c r="G11" s="17">
        <v>0.25237691279939101</v>
      </c>
      <c r="H11" s="17">
        <v>0.192775441242092</v>
      </c>
      <c r="I11" s="17">
        <v>0.224508787683591</v>
      </c>
      <c r="J11" s="17">
        <v>0.211353728560778</v>
      </c>
      <c r="K11" s="17">
        <v>0.213132231464287</v>
      </c>
      <c r="L11" s="17">
        <v>0.17567015648906301</v>
      </c>
      <c r="M11" s="17"/>
      <c r="N11" s="17">
        <v>0.20131805604605801</v>
      </c>
      <c r="O11" s="17">
        <v>0.214358223564206</v>
      </c>
      <c r="P11" s="17">
        <v>0.22164927422074099</v>
      </c>
      <c r="Q11" s="17">
        <v>0.19792808192987499</v>
      </c>
      <c r="R11" s="17"/>
      <c r="S11" s="17">
        <v>0.17919206152713099</v>
      </c>
      <c r="T11" s="17">
        <v>0.22862874643248099</v>
      </c>
      <c r="U11" s="17">
        <v>0.22814427482382901</v>
      </c>
      <c r="V11" s="17">
        <v>0.21344899451541699</v>
      </c>
      <c r="W11" s="17">
        <v>0.195984356569079</v>
      </c>
      <c r="X11" s="17">
        <v>0.26067768118630302</v>
      </c>
      <c r="Y11" s="17">
        <v>0.18423825900461999</v>
      </c>
      <c r="Z11" s="17">
        <v>0.222995406644035</v>
      </c>
      <c r="AA11" s="17">
        <v>0.223613754406915</v>
      </c>
      <c r="AB11" s="17">
        <v>0.17765234266926599</v>
      </c>
      <c r="AC11" s="17">
        <v>0.19424082301534501</v>
      </c>
      <c r="AD11" s="17">
        <v>0.182741555379796</v>
      </c>
      <c r="AE11" s="17"/>
      <c r="AF11" s="17">
        <v>0.19982339189599499</v>
      </c>
      <c r="AG11" s="17">
        <v>0.19701598178879401</v>
      </c>
      <c r="AH11" s="17">
        <v>0.239691099445793</v>
      </c>
      <c r="AI11" s="17"/>
      <c r="AJ11" s="17">
        <v>0.20423549567483401</v>
      </c>
      <c r="AK11" s="17">
        <v>0.19989824711361201</v>
      </c>
      <c r="AL11" s="17">
        <v>0.22457826397117001</v>
      </c>
      <c r="AM11" s="17">
        <v>0.18774243595762</v>
      </c>
      <c r="AN11" s="17">
        <v>0.22436637744996801</v>
      </c>
      <c r="AO11" s="17"/>
      <c r="AP11" s="17">
        <v>0.20174241189835401</v>
      </c>
      <c r="AQ11" s="17">
        <v>0.20520922038296299</v>
      </c>
      <c r="AR11" s="17">
        <v>0.23899622717090599</v>
      </c>
      <c r="AS11" s="17"/>
      <c r="AT11" s="17">
        <v>0.18730055600991899</v>
      </c>
      <c r="AU11" s="17">
        <v>0.22831902550416799</v>
      </c>
      <c r="AV11" s="17">
        <v>0.209940382817425</v>
      </c>
      <c r="AW11" s="17">
        <v>0.238595460993278</v>
      </c>
      <c r="AX11" s="17">
        <v>0.199885219273711</v>
      </c>
      <c r="AY11" s="17">
        <v>0.21471797236479201</v>
      </c>
    </row>
    <row r="12" spans="2:51" x14ac:dyDescent="0.35">
      <c r="B12" s="18" t="s">
        <v>697</v>
      </c>
      <c r="C12" s="17">
        <v>7.7921700396161003E-2</v>
      </c>
      <c r="D12" s="17">
        <v>8.5465385243921096E-2</v>
      </c>
      <c r="E12" s="17">
        <v>6.9801959754922899E-2</v>
      </c>
      <c r="F12" s="17"/>
      <c r="G12" s="17">
        <v>5.7097175837129401E-2</v>
      </c>
      <c r="H12" s="17">
        <v>5.0435987679352402E-2</v>
      </c>
      <c r="I12" s="17">
        <v>5.2781516471082403E-2</v>
      </c>
      <c r="J12" s="17">
        <v>9.0324335597015207E-2</v>
      </c>
      <c r="K12" s="17">
        <v>9.82963068982598E-2</v>
      </c>
      <c r="L12" s="17">
        <v>0.110721592967123</v>
      </c>
      <c r="M12" s="17"/>
      <c r="N12" s="17">
        <v>7.0065298610866703E-2</v>
      </c>
      <c r="O12" s="17">
        <v>8.2287574107218001E-2</v>
      </c>
      <c r="P12" s="17">
        <v>8.8501220895303101E-2</v>
      </c>
      <c r="Q12" s="17">
        <v>7.26306678633553E-2</v>
      </c>
      <c r="R12" s="17"/>
      <c r="S12" s="17">
        <v>5.5523791954445199E-2</v>
      </c>
      <c r="T12" s="17">
        <v>8.5447449445503795E-2</v>
      </c>
      <c r="U12" s="17">
        <v>8.7483100129042604E-2</v>
      </c>
      <c r="V12" s="17">
        <v>9.4721942578305698E-2</v>
      </c>
      <c r="W12" s="17">
        <v>6.9943332941302006E-2</v>
      </c>
      <c r="X12" s="17">
        <v>7.1356194830833705E-2</v>
      </c>
      <c r="Y12" s="17">
        <v>0.102982521285475</v>
      </c>
      <c r="Z12" s="17">
        <v>5.7649438744457299E-2</v>
      </c>
      <c r="AA12" s="17">
        <v>7.5256747037149102E-2</v>
      </c>
      <c r="AB12" s="17">
        <v>7.0042827928748705E-2</v>
      </c>
      <c r="AC12" s="17">
        <v>8.8611117528051203E-2</v>
      </c>
      <c r="AD12" s="17">
        <v>8.8267542573234298E-2</v>
      </c>
      <c r="AE12" s="17"/>
      <c r="AF12" s="17">
        <v>0.111537838437043</v>
      </c>
      <c r="AG12" s="17">
        <v>6.1494325132855299E-2</v>
      </c>
      <c r="AH12" s="17">
        <v>5.9422734235501803E-2</v>
      </c>
      <c r="AI12" s="17"/>
      <c r="AJ12" s="17">
        <v>9.4342245194731E-2</v>
      </c>
      <c r="AK12" s="17">
        <v>6.1395170896395297E-2</v>
      </c>
      <c r="AL12" s="17">
        <v>4.3753000681803801E-2</v>
      </c>
      <c r="AM12" s="17">
        <v>0.198043039581627</v>
      </c>
      <c r="AN12" s="17">
        <v>7.6457641036237006E-2</v>
      </c>
      <c r="AO12" s="17"/>
      <c r="AP12" s="17">
        <v>8.1620411256225101E-2</v>
      </c>
      <c r="AQ12" s="17">
        <v>5.3001884952958898E-2</v>
      </c>
      <c r="AR12" s="17">
        <v>5.4767836728683503E-2</v>
      </c>
      <c r="AS12" s="17"/>
      <c r="AT12" s="17">
        <v>9.7738659645024303E-2</v>
      </c>
      <c r="AU12" s="17">
        <v>6.0376656644783103E-2</v>
      </c>
      <c r="AV12" s="17">
        <v>9.9980769066350894E-2</v>
      </c>
      <c r="AW12" s="17">
        <v>7.6872966494639899E-2</v>
      </c>
      <c r="AX12" s="17">
        <v>5.6076201444904501E-2</v>
      </c>
      <c r="AY12" s="17">
        <v>7.9142991524142503E-2</v>
      </c>
    </row>
    <row r="13" spans="2:51" x14ac:dyDescent="0.35">
      <c r="B13" s="18" t="s">
        <v>72</v>
      </c>
      <c r="C13" s="19">
        <v>0.100674113087609</v>
      </c>
      <c r="D13" s="19">
        <v>8.0591776877659796E-2</v>
      </c>
      <c r="E13" s="19">
        <v>0.11985135300904599</v>
      </c>
      <c r="F13" s="19"/>
      <c r="G13" s="19">
        <v>7.0926198920722994E-2</v>
      </c>
      <c r="H13" s="19">
        <v>9.0165657073800407E-2</v>
      </c>
      <c r="I13" s="19">
        <v>7.5175234617325504E-2</v>
      </c>
      <c r="J13" s="19">
        <v>0.10565323409369499</v>
      </c>
      <c r="K13" s="19">
        <v>0.13181816658544501</v>
      </c>
      <c r="L13" s="19">
        <v>0.124709138589508</v>
      </c>
      <c r="M13" s="19"/>
      <c r="N13" s="19">
        <v>5.4418482228464599E-2</v>
      </c>
      <c r="O13" s="19">
        <v>8.0613309475118203E-2</v>
      </c>
      <c r="P13" s="19">
        <v>0.103184477691422</v>
      </c>
      <c r="Q13" s="19">
        <v>0.16857924772003899</v>
      </c>
      <c r="R13" s="19"/>
      <c r="S13" s="19">
        <v>0.10850489688709999</v>
      </c>
      <c r="T13" s="19">
        <v>0.109547138820916</v>
      </c>
      <c r="U13" s="19">
        <v>0.11861946106098201</v>
      </c>
      <c r="V13" s="19">
        <v>0.12029005061859201</v>
      </c>
      <c r="W13" s="19">
        <v>7.2044644776365796E-2</v>
      </c>
      <c r="X13" s="19">
        <v>7.98339654625351E-2</v>
      </c>
      <c r="Y13" s="19">
        <v>0.101447511925551</v>
      </c>
      <c r="Z13" s="19">
        <v>0.109768079002424</v>
      </c>
      <c r="AA13" s="19">
        <v>9.1227294507345999E-2</v>
      </c>
      <c r="AB13" s="19">
        <v>0.102903720456506</v>
      </c>
      <c r="AC13" s="19">
        <v>8.3344885064547403E-2</v>
      </c>
      <c r="AD13" s="19">
        <v>9.1078480825907707E-2</v>
      </c>
      <c r="AE13" s="19"/>
      <c r="AF13" s="19">
        <v>0.100243451663991</v>
      </c>
      <c r="AG13" s="19">
        <v>9.4858135672832106E-2</v>
      </c>
      <c r="AH13" s="19">
        <v>0.12178936286787601</v>
      </c>
      <c r="AI13" s="19"/>
      <c r="AJ13" s="19">
        <v>9.8777646221993795E-2</v>
      </c>
      <c r="AK13" s="19">
        <v>8.8415980280113493E-2</v>
      </c>
      <c r="AL13" s="19">
        <v>8.8140960727214501E-2</v>
      </c>
      <c r="AM13" s="19">
        <v>9.7468748624782206E-2</v>
      </c>
      <c r="AN13" s="19">
        <v>0.13716180920062801</v>
      </c>
      <c r="AO13" s="19"/>
      <c r="AP13" s="19">
        <v>8.6712542506010196E-2</v>
      </c>
      <c r="AQ13" s="19">
        <v>7.8937031306460598E-2</v>
      </c>
      <c r="AR13" s="19">
        <v>4.4954765271921403E-2</v>
      </c>
      <c r="AS13" s="19"/>
      <c r="AT13" s="19">
        <v>9.5763569820657202E-2</v>
      </c>
      <c r="AU13" s="19">
        <v>7.6197946541652004E-2</v>
      </c>
      <c r="AV13" s="19">
        <v>0.10480532177191899</v>
      </c>
      <c r="AW13" s="19">
        <v>0.17334242047832801</v>
      </c>
      <c r="AX13" s="19">
        <v>0.102867154271857</v>
      </c>
      <c r="AY13" s="19">
        <v>0.100407292348866</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1-000000000000}">
  <dimension ref="B2:AY18"/>
  <sheetViews>
    <sheetView showGridLines="0" workbookViewId="0">
      <pane xSplit="2" topLeftCell="C1" activePane="topRight" state="frozen"/>
      <selection activeCell="B19" sqref="B19"/>
      <selection pane="topRight" activeCell="I22" sqref="I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704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694</v>
      </c>
      <c r="C9" s="17">
        <v>0.30798653159703099</v>
      </c>
      <c r="D9" s="17">
        <v>0.29313127944098599</v>
      </c>
      <c r="E9" s="17">
        <v>0.32193883262461598</v>
      </c>
      <c r="F9" s="17"/>
      <c r="G9" s="17">
        <v>0.26123984930160399</v>
      </c>
      <c r="H9" s="17">
        <v>0.29251368177666698</v>
      </c>
      <c r="I9" s="17">
        <v>0.30121883714544501</v>
      </c>
      <c r="J9" s="17">
        <v>0.27751976007795298</v>
      </c>
      <c r="K9" s="17">
        <v>0.33531952048938302</v>
      </c>
      <c r="L9" s="17">
        <v>0.36333563056604901</v>
      </c>
      <c r="M9" s="17"/>
      <c r="N9" s="17">
        <v>0.332127918969154</v>
      </c>
      <c r="O9" s="17">
        <v>0.28934622930501103</v>
      </c>
      <c r="P9" s="17">
        <v>0.30477374515841499</v>
      </c>
      <c r="Q9" s="17">
        <v>0.30526838898640202</v>
      </c>
      <c r="R9" s="17"/>
      <c r="S9" s="17">
        <v>0.33353152246220202</v>
      </c>
      <c r="T9" s="17">
        <v>0.27280345386157001</v>
      </c>
      <c r="U9" s="17">
        <v>0.29442153746407701</v>
      </c>
      <c r="V9" s="17">
        <v>0.32243860659172502</v>
      </c>
      <c r="W9" s="17">
        <v>0.32358223335153002</v>
      </c>
      <c r="X9" s="17">
        <v>0.314522436721486</v>
      </c>
      <c r="Y9" s="17">
        <v>0.33886463747075002</v>
      </c>
      <c r="Z9" s="17">
        <v>0.25024134140828103</v>
      </c>
      <c r="AA9" s="17">
        <v>0.30377847522564999</v>
      </c>
      <c r="AB9" s="17">
        <v>0.28887611345874697</v>
      </c>
      <c r="AC9" s="17">
        <v>0.35064571684770002</v>
      </c>
      <c r="AD9" s="17">
        <v>0.27467959676030501</v>
      </c>
      <c r="AE9" s="17"/>
      <c r="AF9" s="17">
        <v>0.32384472336843501</v>
      </c>
      <c r="AG9" s="17">
        <v>0.30388591907972401</v>
      </c>
      <c r="AH9" s="17">
        <v>0.31661420263723999</v>
      </c>
      <c r="AI9" s="17"/>
      <c r="AJ9" s="17">
        <v>0.32240856024742198</v>
      </c>
      <c r="AK9" s="17">
        <v>0.313019707826585</v>
      </c>
      <c r="AL9" s="17">
        <v>0.283211736109516</v>
      </c>
      <c r="AM9" s="17">
        <v>0.25995859149274297</v>
      </c>
      <c r="AN9" s="17">
        <v>0.30462348742807199</v>
      </c>
      <c r="AO9" s="17"/>
      <c r="AP9" s="17">
        <v>0.292467359074083</v>
      </c>
      <c r="AQ9" s="17">
        <v>0.330129388166023</v>
      </c>
      <c r="AR9" s="17">
        <v>0.33783458030737301</v>
      </c>
      <c r="AS9" s="17"/>
      <c r="AT9" s="17">
        <v>0.35064895727161799</v>
      </c>
      <c r="AU9" s="17">
        <v>0.286450119627708</v>
      </c>
      <c r="AV9" s="17">
        <v>0.25967218154620197</v>
      </c>
      <c r="AW9" s="17">
        <v>0.27473678640091598</v>
      </c>
      <c r="AX9" s="17">
        <v>0.29474228816121101</v>
      </c>
      <c r="AY9" s="17">
        <v>0.29334008388022198</v>
      </c>
    </row>
    <row r="10" spans="2:51" x14ac:dyDescent="0.35">
      <c r="B10" s="18" t="s">
        <v>695</v>
      </c>
      <c r="C10" s="17">
        <v>0.32228603332473799</v>
      </c>
      <c r="D10" s="17">
        <v>0.33944520936179001</v>
      </c>
      <c r="E10" s="17">
        <v>0.30623246942316201</v>
      </c>
      <c r="F10" s="17"/>
      <c r="G10" s="17">
        <v>0.36314633052226297</v>
      </c>
      <c r="H10" s="17">
        <v>0.376126883341107</v>
      </c>
      <c r="I10" s="17">
        <v>0.351040936688579</v>
      </c>
      <c r="J10" s="17">
        <v>0.341477688185648</v>
      </c>
      <c r="K10" s="17">
        <v>0.23364855489608</v>
      </c>
      <c r="L10" s="17">
        <v>0.27202803262028102</v>
      </c>
      <c r="M10" s="17"/>
      <c r="N10" s="17">
        <v>0.36718631107199301</v>
      </c>
      <c r="O10" s="17">
        <v>0.34117504977437402</v>
      </c>
      <c r="P10" s="17">
        <v>0.31442750623003701</v>
      </c>
      <c r="Q10" s="17">
        <v>0.26227686062331701</v>
      </c>
      <c r="R10" s="17"/>
      <c r="S10" s="17">
        <v>0.32281476695914002</v>
      </c>
      <c r="T10" s="17">
        <v>0.32095761144025298</v>
      </c>
      <c r="U10" s="17">
        <v>0.296153429085103</v>
      </c>
      <c r="V10" s="17">
        <v>0.26574555542634598</v>
      </c>
      <c r="W10" s="17">
        <v>0.34192146145850899</v>
      </c>
      <c r="X10" s="17">
        <v>0.328555841522229</v>
      </c>
      <c r="Y10" s="17">
        <v>0.28053756167765997</v>
      </c>
      <c r="Z10" s="17">
        <v>0.394785648620264</v>
      </c>
      <c r="AA10" s="17">
        <v>0.34423661944622502</v>
      </c>
      <c r="AB10" s="17">
        <v>0.32192302795614902</v>
      </c>
      <c r="AC10" s="17">
        <v>0.35222931559005999</v>
      </c>
      <c r="AD10" s="17">
        <v>0.38531875789931602</v>
      </c>
      <c r="AE10" s="17"/>
      <c r="AF10" s="17">
        <v>0.293051023728499</v>
      </c>
      <c r="AG10" s="17">
        <v>0.35908596735877402</v>
      </c>
      <c r="AH10" s="17">
        <v>0.26558518232897899</v>
      </c>
      <c r="AI10" s="17"/>
      <c r="AJ10" s="17">
        <v>0.31590582266837602</v>
      </c>
      <c r="AK10" s="17">
        <v>0.35723341208502701</v>
      </c>
      <c r="AL10" s="17">
        <v>0.30367441182084098</v>
      </c>
      <c r="AM10" s="17">
        <v>0.30565119743615499</v>
      </c>
      <c r="AN10" s="17">
        <v>0.27997317382772602</v>
      </c>
      <c r="AO10" s="17"/>
      <c r="AP10" s="17">
        <v>0.34190193359333998</v>
      </c>
      <c r="AQ10" s="17">
        <v>0.34575554017715898</v>
      </c>
      <c r="AR10" s="17">
        <v>0.361587748998834</v>
      </c>
      <c r="AS10" s="17"/>
      <c r="AT10" s="17">
        <v>0.294282685449343</v>
      </c>
      <c r="AU10" s="17">
        <v>0.34054914997047198</v>
      </c>
      <c r="AV10" s="17">
        <v>0.32222104527560202</v>
      </c>
      <c r="AW10" s="17">
        <v>0.291333385346844</v>
      </c>
      <c r="AX10" s="17">
        <v>0.36164076705077802</v>
      </c>
      <c r="AY10" s="17">
        <v>0.36487586808634298</v>
      </c>
    </row>
    <row r="11" spans="2:51" x14ac:dyDescent="0.35">
      <c r="B11" s="18" t="s">
        <v>696</v>
      </c>
      <c r="C11" s="17">
        <v>0.20039125583119299</v>
      </c>
      <c r="D11" s="17">
        <v>0.20601851456420001</v>
      </c>
      <c r="E11" s="17">
        <v>0.19491462764870199</v>
      </c>
      <c r="F11" s="17"/>
      <c r="G11" s="17">
        <v>0.25993113944687601</v>
      </c>
      <c r="H11" s="17">
        <v>0.18287857999730101</v>
      </c>
      <c r="I11" s="17">
        <v>0.222484131786747</v>
      </c>
      <c r="J11" s="17">
        <v>0.19336964554282701</v>
      </c>
      <c r="K11" s="17">
        <v>0.21150807947042999</v>
      </c>
      <c r="L11" s="17">
        <v>0.15549293011357099</v>
      </c>
      <c r="M11" s="17"/>
      <c r="N11" s="17">
        <v>0.20042259055957301</v>
      </c>
      <c r="O11" s="17">
        <v>0.204125286061866</v>
      </c>
      <c r="P11" s="17">
        <v>0.19795899602894201</v>
      </c>
      <c r="Q11" s="17">
        <v>0.196995530075118</v>
      </c>
      <c r="R11" s="17"/>
      <c r="S11" s="17">
        <v>0.17481055138767901</v>
      </c>
      <c r="T11" s="17">
        <v>0.223282891191351</v>
      </c>
      <c r="U11" s="17">
        <v>0.21799760039014399</v>
      </c>
      <c r="V11" s="17">
        <v>0.216128809231768</v>
      </c>
      <c r="W11" s="17">
        <v>0.20060687697785001</v>
      </c>
      <c r="X11" s="17">
        <v>0.21304282403886801</v>
      </c>
      <c r="Y11" s="17">
        <v>0.183099460971864</v>
      </c>
      <c r="Z11" s="17">
        <v>0.217636088419492</v>
      </c>
      <c r="AA11" s="17">
        <v>0.19522060131188099</v>
      </c>
      <c r="AB11" s="17">
        <v>0.200632475377578</v>
      </c>
      <c r="AC11" s="17">
        <v>0.16307371192211301</v>
      </c>
      <c r="AD11" s="17">
        <v>0.191401354095278</v>
      </c>
      <c r="AE11" s="17"/>
      <c r="AF11" s="17">
        <v>0.184733298138964</v>
      </c>
      <c r="AG11" s="17">
        <v>0.19838135219149899</v>
      </c>
      <c r="AH11" s="17">
        <v>0.21760345884423499</v>
      </c>
      <c r="AI11" s="17"/>
      <c r="AJ11" s="17">
        <v>0.188543518020891</v>
      </c>
      <c r="AK11" s="17">
        <v>0.187685343483697</v>
      </c>
      <c r="AL11" s="17">
        <v>0.27387347644462601</v>
      </c>
      <c r="AM11" s="17">
        <v>0.128681605137103</v>
      </c>
      <c r="AN11" s="17">
        <v>0.204907890760269</v>
      </c>
      <c r="AO11" s="17"/>
      <c r="AP11" s="17">
        <v>0.20332192767517601</v>
      </c>
      <c r="AQ11" s="17">
        <v>0.193993492923213</v>
      </c>
      <c r="AR11" s="17">
        <v>0.194692491422921</v>
      </c>
      <c r="AS11" s="17"/>
      <c r="AT11" s="17">
        <v>0.186268369674501</v>
      </c>
      <c r="AU11" s="17">
        <v>0.231689423006154</v>
      </c>
      <c r="AV11" s="17">
        <v>0.20552502295589201</v>
      </c>
      <c r="AW11" s="17">
        <v>0.20025063775049101</v>
      </c>
      <c r="AX11" s="17">
        <v>0.18478897721345899</v>
      </c>
      <c r="AY11" s="17">
        <v>0.194210595326096</v>
      </c>
    </row>
    <row r="12" spans="2:51" x14ac:dyDescent="0.35">
      <c r="B12" s="18" t="s">
        <v>697</v>
      </c>
      <c r="C12" s="17">
        <v>7.0026425726695707E-2</v>
      </c>
      <c r="D12" s="17">
        <v>7.9281389696003193E-2</v>
      </c>
      <c r="E12" s="17">
        <v>6.0801181504358599E-2</v>
      </c>
      <c r="F12" s="17"/>
      <c r="G12" s="17">
        <v>4.9312123970232401E-2</v>
      </c>
      <c r="H12" s="17">
        <v>3.9689384196955502E-2</v>
      </c>
      <c r="I12" s="17">
        <v>4.4419491129692901E-2</v>
      </c>
      <c r="J12" s="17">
        <v>9.3205718500893903E-2</v>
      </c>
      <c r="K12" s="17">
        <v>9.7922817212421798E-2</v>
      </c>
      <c r="L12" s="17">
        <v>9.1690523662564097E-2</v>
      </c>
      <c r="M12" s="17"/>
      <c r="N12" s="17">
        <v>5.5941626561946199E-2</v>
      </c>
      <c r="O12" s="17">
        <v>7.2448488163806807E-2</v>
      </c>
      <c r="P12" s="17">
        <v>8.0583880721376094E-2</v>
      </c>
      <c r="Q12" s="17">
        <v>7.3413354705799697E-2</v>
      </c>
      <c r="R12" s="17"/>
      <c r="S12" s="17">
        <v>5.2663221368600799E-2</v>
      </c>
      <c r="T12" s="17">
        <v>7.5525325863288403E-2</v>
      </c>
      <c r="U12" s="17">
        <v>7.8311775695647706E-2</v>
      </c>
      <c r="V12" s="17">
        <v>9.1784968504054501E-2</v>
      </c>
      <c r="W12" s="17">
        <v>5.5870268346472102E-2</v>
      </c>
      <c r="X12" s="17">
        <v>2.94444827376787E-2</v>
      </c>
      <c r="Y12" s="17">
        <v>0.106380197425157</v>
      </c>
      <c r="Z12" s="17">
        <v>4.4206426970155303E-2</v>
      </c>
      <c r="AA12" s="17">
        <v>6.3917283137565201E-2</v>
      </c>
      <c r="AB12" s="17">
        <v>9.4694421318026203E-2</v>
      </c>
      <c r="AC12" s="17">
        <v>7.0912630605877394E-2</v>
      </c>
      <c r="AD12" s="17">
        <v>7.9268328832030402E-2</v>
      </c>
      <c r="AE12" s="17"/>
      <c r="AF12" s="17">
        <v>9.7038663512387893E-2</v>
      </c>
      <c r="AG12" s="17">
        <v>5.1929618252199897E-2</v>
      </c>
      <c r="AH12" s="17">
        <v>7.0787869375921603E-2</v>
      </c>
      <c r="AI12" s="17"/>
      <c r="AJ12" s="17">
        <v>8.2590484055925506E-2</v>
      </c>
      <c r="AK12" s="17">
        <v>5.3980739411319201E-2</v>
      </c>
      <c r="AL12" s="17">
        <v>5.4595796720259798E-2</v>
      </c>
      <c r="AM12" s="17">
        <v>0.15728080252973101</v>
      </c>
      <c r="AN12" s="17">
        <v>7.0341860156794597E-2</v>
      </c>
      <c r="AO12" s="17"/>
      <c r="AP12" s="17">
        <v>7.9534837990536705E-2</v>
      </c>
      <c r="AQ12" s="17">
        <v>5.1508627978421401E-2</v>
      </c>
      <c r="AR12" s="17">
        <v>5.6479200558358603E-2</v>
      </c>
      <c r="AS12" s="17"/>
      <c r="AT12" s="17">
        <v>8.6168080674720801E-2</v>
      </c>
      <c r="AU12" s="17">
        <v>6.3213837277649704E-2</v>
      </c>
      <c r="AV12" s="17">
        <v>5.8907291339810902E-2</v>
      </c>
      <c r="AW12" s="17">
        <v>8.2320884274675002E-2</v>
      </c>
      <c r="AX12" s="17">
        <v>5.0994181320959703E-2</v>
      </c>
      <c r="AY12" s="17">
        <v>5.3020940301362597E-2</v>
      </c>
    </row>
    <row r="13" spans="2:51" x14ac:dyDescent="0.35">
      <c r="B13" s="18" t="s">
        <v>72</v>
      </c>
      <c r="C13" s="19">
        <v>9.9309753520342603E-2</v>
      </c>
      <c r="D13" s="19">
        <v>8.2123606937021407E-2</v>
      </c>
      <c r="E13" s="19">
        <v>0.116112888799161</v>
      </c>
      <c r="F13" s="19"/>
      <c r="G13" s="19">
        <v>6.6370556759024105E-2</v>
      </c>
      <c r="H13" s="19">
        <v>0.108791470687969</v>
      </c>
      <c r="I13" s="19">
        <v>8.0836603249536204E-2</v>
      </c>
      <c r="J13" s="19">
        <v>9.4427187692678397E-2</v>
      </c>
      <c r="K13" s="19">
        <v>0.12160102793168601</v>
      </c>
      <c r="L13" s="19">
        <v>0.117452883037535</v>
      </c>
      <c r="M13" s="19"/>
      <c r="N13" s="19">
        <v>4.4321552837334098E-2</v>
      </c>
      <c r="O13" s="19">
        <v>9.2904946694942703E-2</v>
      </c>
      <c r="P13" s="19">
        <v>0.10225587186123</v>
      </c>
      <c r="Q13" s="19">
        <v>0.16204586560936299</v>
      </c>
      <c r="R13" s="19"/>
      <c r="S13" s="19">
        <v>0.116179937822378</v>
      </c>
      <c r="T13" s="19">
        <v>0.107430717643538</v>
      </c>
      <c r="U13" s="19">
        <v>0.113115657365029</v>
      </c>
      <c r="V13" s="19">
        <v>0.103902060246106</v>
      </c>
      <c r="W13" s="19">
        <v>7.8019159865639606E-2</v>
      </c>
      <c r="X13" s="19">
        <v>0.114434414979738</v>
      </c>
      <c r="Y13" s="19">
        <v>9.1118142454568493E-2</v>
      </c>
      <c r="Z13" s="19">
        <v>9.3130494581807E-2</v>
      </c>
      <c r="AA13" s="19">
        <v>9.2847020878679298E-2</v>
      </c>
      <c r="AB13" s="19">
        <v>9.3873961889499299E-2</v>
      </c>
      <c r="AC13" s="19">
        <v>6.3138625034250107E-2</v>
      </c>
      <c r="AD13" s="19">
        <v>6.9331962413071394E-2</v>
      </c>
      <c r="AE13" s="19"/>
      <c r="AF13" s="19">
        <v>0.101332291251715</v>
      </c>
      <c r="AG13" s="19">
        <v>8.6717143117802001E-2</v>
      </c>
      <c r="AH13" s="19">
        <v>0.12940928681362501</v>
      </c>
      <c r="AI13" s="19"/>
      <c r="AJ13" s="19">
        <v>9.0551615007385705E-2</v>
      </c>
      <c r="AK13" s="19">
        <v>8.8080797193372196E-2</v>
      </c>
      <c r="AL13" s="19">
        <v>8.4644578904756199E-2</v>
      </c>
      <c r="AM13" s="19">
        <v>0.14842780340426801</v>
      </c>
      <c r="AN13" s="19">
        <v>0.14015358782713799</v>
      </c>
      <c r="AO13" s="19"/>
      <c r="AP13" s="19">
        <v>8.2773941666863998E-2</v>
      </c>
      <c r="AQ13" s="19">
        <v>7.8612950755184E-2</v>
      </c>
      <c r="AR13" s="19">
        <v>4.9405978712512698E-2</v>
      </c>
      <c r="AS13" s="19"/>
      <c r="AT13" s="19">
        <v>8.2631906929817006E-2</v>
      </c>
      <c r="AU13" s="19">
        <v>7.8097470118016502E-2</v>
      </c>
      <c r="AV13" s="19">
        <v>0.15367445888249401</v>
      </c>
      <c r="AW13" s="19">
        <v>0.151358306227073</v>
      </c>
      <c r="AX13" s="19">
        <v>0.10783378625359299</v>
      </c>
      <c r="AY13" s="19">
        <v>9.4552512405976494E-2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1-000000000000}">
  <dimension ref="B2:AY18"/>
  <sheetViews>
    <sheetView showGridLines="0" workbookViewId="0">
      <pane xSplit="2" topLeftCell="C1" activePane="topRight" state="frozen"/>
      <selection activeCell="B19" sqref="B19"/>
      <selection pane="topRight" activeCell="H12" sqref="H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705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694</v>
      </c>
      <c r="C9" s="17">
        <v>0.29344259277516199</v>
      </c>
      <c r="D9" s="17">
        <v>0.28274886176110198</v>
      </c>
      <c r="E9" s="17">
        <v>0.303352832790868</v>
      </c>
      <c r="F9" s="17"/>
      <c r="G9" s="17">
        <v>0.213028691115451</v>
      </c>
      <c r="H9" s="17">
        <v>0.252238841885283</v>
      </c>
      <c r="I9" s="17">
        <v>0.27348717195903299</v>
      </c>
      <c r="J9" s="17">
        <v>0.28093793114104199</v>
      </c>
      <c r="K9" s="17">
        <v>0.33754208372268801</v>
      </c>
      <c r="L9" s="17">
        <v>0.37688844929787801</v>
      </c>
      <c r="M9" s="17"/>
      <c r="N9" s="17">
        <v>0.329816956460592</v>
      </c>
      <c r="O9" s="17">
        <v>0.27634631043381902</v>
      </c>
      <c r="P9" s="17">
        <v>0.282736910785094</v>
      </c>
      <c r="Q9" s="17">
        <v>0.28229216645446797</v>
      </c>
      <c r="R9" s="17"/>
      <c r="S9" s="17">
        <v>0.30870863968735002</v>
      </c>
      <c r="T9" s="17">
        <v>0.26884305411623</v>
      </c>
      <c r="U9" s="17">
        <v>0.28090702501502401</v>
      </c>
      <c r="V9" s="17">
        <v>0.29741224388679399</v>
      </c>
      <c r="W9" s="17">
        <v>0.35445247672328001</v>
      </c>
      <c r="X9" s="17">
        <v>0.26805529665864197</v>
      </c>
      <c r="Y9" s="17">
        <v>0.33637507912276099</v>
      </c>
      <c r="Z9" s="17">
        <v>0.25578517277749702</v>
      </c>
      <c r="AA9" s="17">
        <v>0.312972812964328</v>
      </c>
      <c r="AB9" s="17">
        <v>0.25943468319899599</v>
      </c>
      <c r="AC9" s="17">
        <v>0.29671827091434799</v>
      </c>
      <c r="AD9" s="17">
        <v>0.24521362364340901</v>
      </c>
      <c r="AE9" s="17"/>
      <c r="AF9" s="17">
        <v>0.32236532158335601</v>
      </c>
      <c r="AG9" s="17">
        <v>0.30256924187286699</v>
      </c>
      <c r="AH9" s="17">
        <v>0.26398842903324499</v>
      </c>
      <c r="AI9" s="17"/>
      <c r="AJ9" s="17">
        <v>0.31488048364516302</v>
      </c>
      <c r="AK9" s="17">
        <v>0.29179554768503302</v>
      </c>
      <c r="AL9" s="17">
        <v>0.29056280573323401</v>
      </c>
      <c r="AM9" s="17">
        <v>0.33647892032829202</v>
      </c>
      <c r="AN9" s="17">
        <v>0.26134729891444403</v>
      </c>
      <c r="AO9" s="17"/>
      <c r="AP9" s="17">
        <v>0.299203410352121</v>
      </c>
      <c r="AQ9" s="17">
        <v>0.29741260617294601</v>
      </c>
      <c r="AR9" s="17">
        <v>0.31626955115939298</v>
      </c>
      <c r="AS9" s="17"/>
      <c r="AT9" s="17">
        <v>0.359440332546763</v>
      </c>
      <c r="AU9" s="17">
        <v>0.247045832305129</v>
      </c>
      <c r="AV9" s="17">
        <v>0.281422287609155</v>
      </c>
      <c r="AW9" s="17">
        <v>0.25357831885332199</v>
      </c>
      <c r="AX9" s="17">
        <v>0.26246313513986202</v>
      </c>
      <c r="AY9" s="17">
        <v>0.249757016376084</v>
      </c>
    </row>
    <row r="10" spans="2:51" x14ac:dyDescent="0.35">
      <c r="B10" s="18" t="s">
        <v>695</v>
      </c>
      <c r="C10" s="17">
        <v>0.32907351680233998</v>
      </c>
      <c r="D10" s="17">
        <v>0.344030365388587</v>
      </c>
      <c r="E10" s="17">
        <v>0.315201482464113</v>
      </c>
      <c r="F10" s="17"/>
      <c r="G10" s="17">
        <v>0.37471112883783397</v>
      </c>
      <c r="H10" s="17">
        <v>0.38550226537688298</v>
      </c>
      <c r="I10" s="17">
        <v>0.38042306032005702</v>
      </c>
      <c r="J10" s="17">
        <v>0.326193591043766</v>
      </c>
      <c r="K10" s="17">
        <v>0.25271226166538402</v>
      </c>
      <c r="L10" s="17">
        <v>0.26486926365664198</v>
      </c>
      <c r="M10" s="17"/>
      <c r="N10" s="17">
        <v>0.382058079623809</v>
      </c>
      <c r="O10" s="17">
        <v>0.33102243507669199</v>
      </c>
      <c r="P10" s="17">
        <v>0.329738033399541</v>
      </c>
      <c r="Q10" s="17">
        <v>0.27040709699147403</v>
      </c>
      <c r="R10" s="17"/>
      <c r="S10" s="17">
        <v>0.343195860185248</v>
      </c>
      <c r="T10" s="17">
        <v>0.31652060568595503</v>
      </c>
      <c r="U10" s="17">
        <v>0.32421825390321801</v>
      </c>
      <c r="V10" s="17">
        <v>0.30619236457349402</v>
      </c>
      <c r="W10" s="17">
        <v>0.31688554841378203</v>
      </c>
      <c r="X10" s="17">
        <v>0.33144573833582303</v>
      </c>
      <c r="Y10" s="17">
        <v>0.295771403308348</v>
      </c>
      <c r="Z10" s="17">
        <v>0.348865103236982</v>
      </c>
      <c r="AA10" s="17">
        <v>0.31346853439876898</v>
      </c>
      <c r="AB10" s="17">
        <v>0.366437372751656</v>
      </c>
      <c r="AC10" s="17">
        <v>0.37079158278496699</v>
      </c>
      <c r="AD10" s="17">
        <v>0.35825247355819401</v>
      </c>
      <c r="AE10" s="17"/>
      <c r="AF10" s="17">
        <v>0.28122856507668798</v>
      </c>
      <c r="AG10" s="17">
        <v>0.36534968874513402</v>
      </c>
      <c r="AH10" s="17">
        <v>0.300752989003084</v>
      </c>
      <c r="AI10" s="17"/>
      <c r="AJ10" s="17">
        <v>0.31523803624562602</v>
      </c>
      <c r="AK10" s="17">
        <v>0.36727862944022699</v>
      </c>
      <c r="AL10" s="17">
        <v>0.35415427744398198</v>
      </c>
      <c r="AM10" s="17">
        <v>0.15009897333918201</v>
      </c>
      <c r="AN10" s="17">
        <v>0.31089143575079498</v>
      </c>
      <c r="AO10" s="17"/>
      <c r="AP10" s="17">
        <v>0.35364529721821097</v>
      </c>
      <c r="AQ10" s="17">
        <v>0.36467321146474302</v>
      </c>
      <c r="AR10" s="17">
        <v>0.36633210060756499</v>
      </c>
      <c r="AS10" s="17"/>
      <c r="AT10" s="17">
        <v>0.29596101814605402</v>
      </c>
      <c r="AU10" s="17">
        <v>0.36912897865997102</v>
      </c>
      <c r="AV10" s="17">
        <v>0.25362666672594097</v>
      </c>
      <c r="AW10" s="17">
        <v>0.25785566204388</v>
      </c>
      <c r="AX10" s="17">
        <v>0.38914206847826399</v>
      </c>
      <c r="AY10" s="17">
        <v>0.39371973130648902</v>
      </c>
    </row>
    <row r="11" spans="2:51" x14ac:dyDescent="0.35">
      <c r="B11" s="18" t="s">
        <v>696</v>
      </c>
      <c r="C11" s="17">
        <v>0.205113918813319</v>
      </c>
      <c r="D11" s="17">
        <v>0.215709957988892</v>
      </c>
      <c r="E11" s="17">
        <v>0.195785300686806</v>
      </c>
      <c r="F11" s="17"/>
      <c r="G11" s="17">
        <v>0.26242269421361097</v>
      </c>
      <c r="H11" s="17">
        <v>0.21319474176883901</v>
      </c>
      <c r="I11" s="17">
        <v>0.216509131034686</v>
      </c>
      <c r="J11" s="17">
        <v>0.202055489074186</v>
      </c>
      <c r="K11" s="17">
        <v>0.18318165476145901</v>
      </c>
      <c r="L11" s="17">
        <v>0.16852694874986901</v>
      </c>
      <c r="M11" s="17"/>
      <c r="N11" s="17">
        <v>0.17435609334895399</v>
      </c>
      <c r="O11" s="17">
        <v>0.234333501761149</v>
      </c>
      <c r="P11" s="17">
        <v>0.19566171509984201</v>
      </c>
      <c r="Q11" s="17">
        <v>0.21486769316721599</v>
      </c>
      <c r="R11" s="17"/>
      <c r="S11" s="17">
        <v>0.18741764115308801</v>
      </c>
      <c r="T11" s="17">
        <v>0.23786037779115099</v>
      </c>
      <c r="U11" s="17">
        <v>0.20127192588711901</v>
      </c>
      <c r="V11" s="17">
        <v>0.19293456356528199</v>
      </c>
      <c r="W11" s="17">
        <v>0.17475800404728301</v>
      </c>
      <c r="X11" s="17">
        <v>0.24417167703859799</v>
      </c>
      <c r="Y11" s="17">
        <v>0.179481728357968</v>
      </c>
      <c r="Z11" s="17">
        <v>0.24244063383383299</v>
      </c>
      <c r="AA11" s="17">
        <v>0.202061404973503</v>
      </c>
      <c r="AB11" s="17">
        <v>0.20195240839258399</v>
      </c>
      <c r="AC11" s="17">
        <v>0.18425092577212901</v>
      </c>
      <c r="AD11" s="17">
        <v>0.21989714555609799</v>
      </c>
      <c r="AE11" s="17"/>
      <c r="AF11" s="17">
        <v>0.193950391268886</v>
      </c>
      <c r="AG11" s="17">
        <v>0.19589992750085</v>
      </c>
      <c r="AH11" s="17">
        <v>0.23141115177261301</v>
      </c>
      <c r="AI11" s="17"/>
      <c r="AJ11" s="17">
        <v>0.18855514774263901</v>
      </c>
      <c r="AK11" s="17">
        <v>0.201148442791799</v>
      </c>
      <c r="AL11" s="17">
        <v>0.22519801489250199</v>
      </c>
      <c r="AM11" s="17">
        <v>0.16837565340282901</v>
      </c>
      <c r="AN11" s="17">
        <v>0.21534229086361201</v>
      </c>
      <c r="AO11" s="17"/>
      <c r="AP11" s="17">
        <v>0.188983188187864</v>
      </c>
      <c r="AQ11" s="17">
        <v>0.21005715345175399</v>
      </c>
      <c r="AR11" s="17">
        <v>0.20055772975891201</v>
      </c>
      <c r="AS11" s="17"/>
      <c r="AT11" s="17">
        <v>0.18097259231103599</v>
      </c>
      <c r="AU11" s="17">
        <v>0.22024104144995599</v>
      </c>
      <c r="AV11" s="17">
        <v>0.242640846731629</v>
      </c>
      <c r="AW11" s="17">
        <v>0.23320009758846599</v>
      </c>
      <c r="AX11" s="17">
        <v>0.20412090583631001</v>
      </c>
      <c r="AY11" s="17">
        <v>0.19346882920962899</v>
      </c>
    </row>
    <row r="12" spans="2:51" x14ac:dyDescent="0.35">
      <c r="B12" s="18" t="s">
        <v>697</v>
      </c>
      <c r="C12" s="17">
        <v>7.1247221620498097E-2</v>
      </c>
      <c r="D12" s="17">
        <v>7.8929764552721798E-2</v>
      </c>
      <c r="E12" s="17">
        <v>6.3104139908707696E-2</v>
      </c>
      <c r="F12" s="17"/>
      <c r="G12" s="17">
        <v>5.8926082683514402E-2</v>
      </c>
      <c r="H12" s="17">
        <v>4.5267315651076799E-2</v>
      </c>
      <c r="I12" s="17">
        <v>5.8783412343197297E-2</v>
      </c>
      <c r="J12" s="17">
        <v>9.0162045566370502E-2</v>
      </c>
      <c r="K12" s="17">
        <v>9.2144483626036597E-2</v>
      </c>
      <c r="L12" s="17">
        <v>8.1292402037716302E-2</v>
      </c>
      <c r="M12" s="17"/>
      <c r="N12" s="17">
        <v>5.7258350286475003E-2</v>
      </c>
      <c r="O12" s="17">
        <v>7.57585684960837E-2</v>
      </c>
      <c r="P12" s="17">
        <v>8.6064532790347897E-2</v>
      </c>
      <c r="Q12" s="17">
        <v>6.8621311809810806E-2</v>
      </c>
      <c r="R12" s="17"/>
      <c r="S12" s="17">
        <v>5.0582989171867598E-2</v>
      </c>
      <c r="T12" s="17">
        <v>7.9103081361708405E-2</v>
      </c>
      <c r="U12" s="17">
        <v>6.9830999614658398E-2</v>
      </c>
      <c r="V12" s="17">
        <v>8.15735230488778E-2</v>
      </c>
      <c r="W12" s="17">
        <v>5.9946826979770197E-2</v>
      </c>
      <c r="X12" s="17">
        <v>5.1778691916463802E-2</v>
      </c>
      <c r="Y12" s="17">
        <v>8.8263462580635693E-2</v>
      </c>
      <c r="Z12" s="17">
        <v>6.5656965819872001E-2</v>
      </c>
      <c r="AA12" s="17">
        <v>7.2020068584418895E-2</v>
      </c>
      <c r="AB12" s="17">
        <v>8.68149073712043E-2</v>
      </c>
      <c r="AC12" s="17">
        <v>8.1544287645439598E-2</v>
      </c>
      <c r="AD12" s="17">
        <v>8.6704993666427893E-2</v>
      </c>
      <c r="AE12" s="17"/>
      <c r="AF12" s="17">
        <v>0.101487173826036</v>
      </c>
      <c r="AG12" s="17">
        <v>5.3033797463644602E-2</v>
      </c>
      <c r="AH12" s="17">
        <v>6.0287846247819098E-2</v>
      </c>
      <c r="AI12" s="17"/>
      <c r="AJ12" s="17">
        <v>8.6081891080475606E-2</v>
      </c>
      <c r="AK12" s="17">
        <v>5.5031063336284103E-2</v>
      </c>
      <c r="AL12" s="17">
        <v>5.0472603432354497E-2</v>
      </c>
      <c r="AM12" s="17">
        <v>0.229676699082458</v>
      </c>
      <c r="AN12" s="17">
        <v>5.6759039999701298E-2</v>
      </c>
      <c r="AO12" s="17"/>
      <c r="AP12" s="17">
        <v>7.8480920753898398E-2</v>
      </c>
      <c r="AQ12" s="17">
        <v>5.10282632077209E-2</v>
      </c>
      <c r="AR12" s="17">
        <v>6.6253545460666599E-2</v>
      </c>
      <c r="AS12" s="17"/>
      <c r="AT12" s="17">
        <v>7.9795782185274999E-2</v>
      </c>
      <c r="AU12" s="17">
        <v>7.3865490154426602E-2</v>
      </c>
      <c r="AV12" s="17">
        <v>8.4977139416363701E-2</v>
      </c>
      <c r="AW12" s="17">
        <v>8.8386952778278696E-2</v>
      </c>
      <c r="AX12" s="17">
        <v>4.25275317324674E-2</v>
      </c>
      <c r="AY12" s="17">
        <v>5.9158414143174798E-2</v>
      </c>
    </row>
    <row r="13" spans="2:51" x14ac:dyDescent="0.35">
      <c r="B13" s="18" t="s">
        <v>72</v>
      </c>
      <c r="C13" s="19">
        <v>0.101122749988681</v>
      </c>
      <c r="D13" s="19">
        <v>7.8581050308696901E-2</v>
      </c>
      <c r="E13" s="19">
        <v>0.122556244149505</v>
      </c>
      <c r="F13" s="19"/>
      <c r="G13" s="19">
        <v>9.0911403149589495E-2</v>
      </c>
      <c r="H13" s="19">
        <v>0.103796835317919</v>
      </c>
      <c r="I13" s="19">
        <v>7.0797224343026793E-2</v>
      </c>
      <c r="J13" s="19">
        <v>0.10065094317463601</v>
      </c>
      <c r="K13" s="19">
        <v>0.13441951622443199</v>
      </c>
      <c r="L13" s="19">
        <v>0.10842293625789499</v>
      </c>
      <c r="M13" s="19"/>
      <c r="N13" s="19">
        <v>5.6510520280170402E-2</v>
      </c>
      <c r="O13" s="19">
        <v>8.2539184232256299E-2</v>
      </c>
      <c r="P13" s="19">
        <v>0.105798807925175</v>
      </c>
      <c r="Q13" s="19">
        <v>0.16381173157703</v>
      </c>
      <c r="R13" s="19"/>
      <c r="S13" s="19">
        <v>0.110094869802447</v>
      </c>
      <c r="T13" s="19">
        <v>9.7672881044955695E-2</v>
      </c>
      <c r="U13" s="19">
        <v>0.123771795579981</v>
      </c>
      <c r="V13" s="19">
        <v>0.121887304925552</v>
      </c>
      <c r="W13" s="19">
        <v>9.3957143835885104E-2</v>
      </c>
      <c r="X13" s="19">
        <v>0.10454859605047299</v>
      </c>
      <c r="Y13" s="19">
        <v>0.100108326630287</v>
      </c>
      <c r="Z13" s="19">
        <v>8.7252124331815797E-2</v>
      </c>
      <c r="AA13" s="19">
        <v>9.9477179078980904E-2</v>
      </c>
      <c r="AB13" s="19">
        <v>8.5360628285559903E-2</v>
      </c>
      <c r="AC13" s="19">
        <v>6.6694932883115801E-2</v>
      </c>
      <c r="AD13" s="19">
        <v>8.9931763575870904E-2</v>
      </c>
      <c r="AE13" s="19"/>
      <c r="AF13" s="19">
        <v>0.100968548245034</v>
      </c>
      <c r="AG13" s="19">
        <v>8.3147344417504196E-2</v>
      </c>
      <c r="AH13" s="19">
        <v>0.14355958394323801</v>
      </c>
      <c r="AI13" s="19"/>
      <c r="AJ13" s="19">
        <v>9.5244441286096895E-2</v>
      </c>
      <c r="AK13" s="19">
        <v>8.4746316746657696E-2</v>
      </c>
      <c r="AL13" s="19">
        <v>7.9612298497926906E-2</v>
      </c>
      <c r="AM13" s="19">
        <v>0.11536975384724001</v>
      </c>
      <c r="AN13" s="19">
        <v>0.15565993447144699</v>
      </c>
      <c r="AO13" s="19"/>
      <c r="AP13" s="19">
        <v>7.9687183487904698E-2</v>
      </c>
      <c r="AQ13" s="19">
        <v>7.6828765702836296E-2</v>
      </c>
      <c r="AR13" s="19">
        <v>5.0587073013462998E-2</v>
      </c>
      <c r="AS13" s="19"/>
      <c r="AT13" s="19">
        <v>8.3830274810872005E-2</v>
      </c>
      <c r="AU13" s="19">
        <v>8.9718657430517504E-2</v>
      </c>
      <c r="AV13" s="19">
        <v>0.13733305951690999</v>
      </c>
      <c r="AW13" s="19">
        <v>0.166978968736054</v>
      </c>
      <c r="AX13" s="19">
        <v>0.101746358813096</v>
      </c>
      <c r="AY13" s="19">
        <v>0.103896008964624</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1-000000000000}">
  <dimension ref="B2:AY18"/>
  <sheetViews>
    <sheetView showGridLines="0" workbookViewId="0">
      <pane xSplit="2" topLeftCell="C1" activePane="topRight" state="frozen"/>
      <selection activeCell="B19" sqref="B19"/>
      <selection pane="topRight" activeCell="I13" sqref="I13"/>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706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694</v>
      </c>
      <c r="C9" s="17">
        <v>0.37665692193321798</v>
      </c>
      <c r="D9" s="17">
        <v>0.34638625946569102</v>
      </c>
      <c r="E9" s="17">
        <v>0.40563890487358001</v>
      </c>
      <c r="F9" s="17"/>
      <c r="G9" s="17">
        <v>0.30632329679225001</v>
      </c>
      <c r="H9" s="17">
        <v>0.352405806153546</v>
      </c>
      <c r="I9" s="17">
        <v>0.35385072944795298</v>
      </c>
      <c r="J9" s="17">
        <v>0.34450645660500501</v>
      </c>
      <c r="K9" s="17">
        <v>0.39152130596457402</v>
      </c>
      <c r="L9" s="17">
        <v>0.47745599898260399</v>
      </c>
      <c r="M9" s="17"/>
      <c r="N9" s="17">
        <v>0.39072641249544199</v>
      </c>
      <c r="O9" s="17">
        <v>0.35205178908784801</v>
      </c>
      <c r="P9" s="17">
        <v>0.39315130115498298</v>
      </c>
      <c r="Q9" s="17">
        <v>0.37160186529511202</v>
      </c>
      <c r="R9" s="17"/>
      <c r="S9" s="17">
        <v>0.40736147765283098</v>
      </c>
      <c r="T9" s="17">
        <v>0.336455248963064</v>
      </c>
      <c r="U9" s="17">
        <v>0.36758944560779799</v>
      </c>
      <c r="V9" s="17">
        <v>0.37971648254842999</v>
      </c>
      <c r="W9" s="17">
        <v>0.46625182281702399</v>
      </c>
      <c r="X9" s="17">
        <v>0.357680632922315</v>
      </c>
      <c r="Y9" s="17">
        <v>0.40172351211569701</v>
      </c>
      <c r="Z9" s="17">
        <v>0.33570146331053202</v>
      </c>
      <c r="AA9" s="17">
        <v>0.38751896364704802</v>
      </c>
      <c r="AB9" s="17">
        <v>0.33830909180680302</v>
      </c>
      <c r="AC9" s="17">
        <v>0.36972596857137802</v>
      </c>
      <c r="AD9" s="17">
        <v>0.34529826737928498</v>
      </c>
      <c r="AE9" s="17"/>
      <c r="AF9" s="17">
        <v>0.398977950735106</v>
      </c>
      <c r="AG9" s="17">
        <v>0.37992864887578298</v>
      </c>
      <c r="AH9" s="17">
        <v>0.36936656342025598</v>
      </c>
      <c r="AI9" s="17"/>
      <c r="AJ9" s="17">
        <v>0.40379230267573701</v>
      </c>
      <c r="AK9" s="17">
        <v>0.36589068657434898</v>
      </c>
      <c r="AL9" s="17">
        <v>0.35146485836963298</v>
      </c>
      <c r="AM9" s="17">
        <v>0.41446745907758598</v>
      </c>
      <c r="AN9" s="17">
        <v>0.37487281303703901</v>
      </c>
      <c r="AO9" s="17"/>
      <c r="AP9" s="17">
        <v>0.38315616466577701</v>
      </c>
      <c r="AQ9" s="17">
        <v>0.38780070362281999</v>
      </c>
      <c r="AR9" s="17">
        <v>0.40878794833670701</v>
      </c>
      <c r="AS9" s="17"/>
      <c r="AT9" s="17">
        <v>0.43521596931446299</v>
      </c>
      <c r="AU9" s="17">
        <v>0.32677254870370498</v>
      </c>
      <c r="AV9" s="17">
        <v>0.36344790900315599</v>
      </c>
      <c r="AW9" s="17">
        <v>0.34585883145927399</v>
      </c>
      <c r="AX9" s="17">
        <v>0.35982435915343097</v>
      </c>
      <c r="AY9" s="17">
        <v>0.371456350929316</v>
      </c>
    </row>
    <row r="10" spans="2:51" x14ac:dyDescent="0.35">
      <c r="B10" s="18" t="s">
        <v>695</v>
      </c>
      <c r="C10" s="17">
        <v>0.29959293684879501</v>
      </c>
      <c r="D10" s="17">
        <v>0.32080308061102503</v>
      </c>
      <c r="E10" s="17">
        <v>0.279306697687912</v>
      </c>
      <c r="F10" s="17"/>
      <c r="G10" s="17">
        <v>0.334041031576434</v>
      </c>
      <c r="H10" s="17">
        <v>0.33660260541689402</v>
      </c>
      <c r="I10" s="17">
        <v>0.340251837649022</v>
      </c>
      <c r="J10" s="17">
        <v>0.31343277147195903</v>
      </c>
      <c r="K10" s="17">
        <v>0.25582323796450201</v>
      </c>
      <c r="L10" s="17">
        <v>0.231878485783377</v>
      </c>
      <c r="M10" s="17"/>
      <c r="N10" s="17">
        <v>0.33991302686332597</v>
      </c>
      <c r="O10" s="17">
        <v>0.32269526081382</v>
      </c>
      <c r="P10" s="17">
        <v>0.28787063793398998</v>
      </c>
      <c r="Q10" s="17">
        <v>0.24301766280355799</v>
      </c>
      <c r="R10" s="17"/>
      <c r="S10" s="17">
        <v>0.27867932926789901</v>
      </c>
      <c r="T10" s="17">
        <v>0.308332108870432</v>
      </c>
      <c r="U10" s="17">
        <v>0.29520320735712602</v>
      </c>
      <c r="V10" s="17">
        <v>0.29427946614158501</v>
      </c>
      <c r="W10" s="17">
        <v>0.25760280355207499</v>
      </c>
      <c r="X10" s="17">
        <v>0.315420565533655</v>
      </c>
      <c r="Y10" s="17">
        <v>0.24017861005000499</v>
      </c>
      <c r="Z10" s="17">
        <v>0.33960761239672099</v>
      </c>
      <c r="AA10" s="17">
        <v>0.30217132660191798</v>
      </c>
      <c r="AB10" s="17">
        <v>0.33474230008490602</v>
      </c>
      <c r="AC10" s="17">
        <v>0.35872143645600202</v>
      </c>
      <c r="AD10" s="17">
        <v>0.32893041217155899</v>
      </c>
      <c r="AE10" s="17"/>
      <c r="AF10" s="17">
        <v>0.27562226396581102</v>
      </c>
      <c r="AG10" s="17">
        <v>0.32013278936283401</v>
      </c>
      <c r="AH10" s="17">
        <v>0.25904453383368098</v>
      </c>
      <c r="AI10" s="17"/>
      <c r="AJ10" s="17">
        <v>0.293566913837712</v>
      </c>
      <c r="AK10" s="17">
        <v>0.31309040476463901</v>
      </c>
      <c r="AL10" s="17">
        <v>0.33224969296986001</v>
      </c>
      <c r="AM10" s="17">
        <v>0.14459443204361599</v>
      </c>
      <c r="AN10" s="17">
        <v>0.25357058688474698</v>
      </c>
      <c r="AO10" s="17"/>
      <c r="AP10" s="17">
        <v>0.30545281642938699</v>
      </c>
      <c r="AQ10" s="17">
        <v>0.31819911193793499</v>
      </c>
      <c r="AR10" s="17">
        <v>0.29622374461306999</v>
      </c>
      <c r="AS10" s="17"/>
      <c r="AT10" s="17">
        <v>0.27652553352279202</v>
      </c>
      <c r="AU10" s="17">
        <v>0.34746831286702301</v>
      </c>
      <c r="AV10" s="17">
        <v>0.23206147764916599</v>
      </c>
      <c r="AW10" s="17">
        <v>0.24840873271741301</v>
      </c>
      <c r="AX10" s="17">
        <v>0.32366434420948598</v>
      </c>
      <c r="AY10" s="17">
        <v>0.32817108775546899</v>
      </c>
    </row>
    <row r="11" spans="2:51" x14ac:dyDescent="0.35">
      <c r="B11" s="18" t="s">
        <v>696</v>
      </c>
      <c r="C11" s="17">
        <v>0.17591107394716399</v>
      </c>
      <c r="D11" s="17">
        <v>0.18898144117337401</v>
      </c>
      <c r="E11" s="17">
        <v>0.16356794943275799</v>
      </c>
      <c r="F11" s="17"/>
      <c r="G11" s="17">
        <v>0.22374716561691901</v>
      </c>
      <c r="H11" s="17">
        <v>0.181891822986533</v>
      </c>
      <c r="I11" s="17">
        <v>0.200472972179187</v>
      </c>
      <c r="J11" s="17">
        <v>0.19205239503083901</v>
      </c>
      <c r="K11" s="17">
        <v>0.172094567647362</v>
      </c>
      <c r="L11" s="17">
        <v>0.108957310980675</v>
      </c>
      <c r="M11" s="17"/>
      <c r="N11" s="17">
        <v>0.16610315486805299</v>
      </c>
      <c r="O11" s="17">
        <v>0.17854807412998999</v>
      </c>
      <c r="P11" s="17">
        <v>0.176192827435872</v>
      </c>
      <c r="Q11" s="17">
        <v>0.183750630467305</v>
      </c>
      <c r="R11" s="17"/>
      <c r="S11" s="17">
        <v>0.166886215219337</v>
      </c>
      <c r="T11" s="17">
        <v>0.20434083510942899</v>
      </c>
      <c r="U11" s="17">
        <v>0.176804766430574</v>
      </c>
      <c r="V11" s="17">
        <v>0.14700664705763899</v>
      </c>
      <c r="W11" s="17">
        <v>0.144613619293645</v>
      </c>
      <c r="X11" s="17">
        <v>0.19495020457242801</v>
      </c>
      <c r="Y11" s="17">
        <v>0.193983518173201</v>
      </c>
      <c r="Z11" s="17">
        <v>0.18976485967754</v>
      </c>
      <c r="AA11" s="17">
        <v>0.18224729240133</v>
      </c>
      <c r="AB11" s="17">
        <v>0.175474624106253</v>
      </c>
      <c r="AC11" s="17">
        <v>0.14805981261722001</v>
      </c>
      <c r="AD11" s="17">
        <v>0.15264592949379799</v>
      </c>
      <c r="AE11" s="17"/>
      <c r="AF11" s="17">
        <v>0.15344396647082001</v>
      </c>
      <c r="AG11" s="17">
        <v>0.17922836619639301</v>
      </c>
      <c r="AH11" s="17">
        <v>0.209564335597165</v>
      </c>
      <c r="AI11" s="17"/>
      <c r="AJ11" s="17">
        <v>0.151227516576281</v>
      </c>
      <c r="AK11" s="17">
        <v>0.18646105362270901</v>
      </c>
      <c r="AL11" s="17">
        <v>0.18904634123751199</v>
      </c>
      <c r="AM11" s="17">
        <v>0.19962950393016099</v>
      </c>
      <c r="AN11" s="17">
        <v>0.20409839060587201</v>
      </c>
      <c r="AO11" s="17"/>
      <c r="AP11" s="17">
        <v>0.17596968852821199</v>
      </c>
      <c r="AQ11" s="17">
        <v>0.18162914205601499</v>
      </c>
      <c r="AR11" s="17">
        <v>0.17261491164960199</v>
      </c>
      <c r="AS11" s="17"/>
      <c r="AT11" s="17">
        <v>0.14124064447378801</v>
      </c>
      <c r="AU11" s="17">
        <v>0.19753991193859299</v>
      </c>
      <c r="AV11" s="17">
        <v>0.21708929128464799</v>
      </c>
      <c r="AW11" s="17">
        <v>0.18965973098442099</v>
      </c>
      <c r="AX11" s="17">
        <v>0.18793043724813099</v>
      </c>
      <c r="AY11" s="17">
        <v>0.164307447045625</v>
      </c>
    </row>
    <row r="12" spans="2:51" x14ac:dyDescent="0.35">
      <c r="B12" s="18" t="s">
        <v>697</v>
      </c>
      <c r="C12" s="17">
        <v>6.3376268979779798E-2</v>
      </c>
      <c r="D12" s="17">
        <v>6.8833988131962204E-2</v>
      </c>
      <c r="E12" s="17">
        <v>5.7822303625779399E-2</v>
      </c>
      <c r="F12" s="17"/>
      <c r="G12" s="17">
        <v>5.4339255948585997E-2</v>
      </c>
      <c r="H12" s="17">
        <v>4.4472991353852499E-2</v>
      </c>
      <c r="I12" s="17">
        <v>4.4603670866071803E-2</v>
      </c>
      <c r="J12" s="17">
        <v>7.3227034417686201E-2</v>
      </c>
      <c r="K12" s="17">
        <v>7.9690002327324899E-2</v>
      </c>
      <c r="L12" s="17">
        <v>8.1029915988648102E-2</v>
      </c>
      <c r="M12" s="17"/>
      <c r="N12" s="17">
        <v>5.6879857109534401E-2</v>
      </c>
      <c r="O12" s="17">
        <v>6.6299299529971795E-2</v>
      </c>
      <c r="P12" s="17">
        <v>6.13884833550866E-2</v>
      </c>
      <c r="Q12" s="17">
        <v>6.9932668967972303E-2</v>
      </c>
      <c r="R12" s="17"/>
      <c r="S12" s="17">
        <v>4.2017978181623797E-2</v>
      </c>
      <c r="T12" s="17">
        <v>6.2687368871097604E-2</v>
      </c>
      <c r="U12" s="17">
        <v>6.5593260961147495E-2</v>
      </c>
      <c r="V12" s="17">
        <v>7.1168980520380495E-2</v>
      </c>
      <c r="W12" s="17">
        <v>6.2319211218266897E-2</v>
      </c>
      <c r="X12" s="17">
        <v>4.9675544363621801E-2</v>
      </c>
      <c r="Y12" s="17">
        <v>7.6830772866203406E-2</v>
      </c>
      <c r="Z12" s="17">
        <v>6.2118576508690397E-2</v>
      </c>
      <c r="AA12" s="17">
        <v>6.08922660970923E-2</v>
      </c>
      <c r="AB12" s="17">
        <v>8.0787909962936902E-2</v>
      </c>
      <c r="AC12" s="17">
        <v>6.26765980050321E-2</v>
      </c>
      <c r="AD12" s="17">
        <v>0.104183608995849</v>
      </c>
      <c r="AE12" s="17"/>
      <c r="AF12" s="17">
        <v>8.5184234231637707E-2</v>
      </c>
      <c r="AG12" s="17">
        <v>4.5776132271531399E-2</v>
      </c>
      <c r="AH12" s="17">
        <v>5.68825715933306E-2</v>
      </c>
      <c r="AI12" s="17"/>
      <c r="AJ12" s="17">
        <v>7.2746988464168896E-2</v>
      </c>
      <c r="AK12" s="17">
        <v>5.2066695101898999E-2</v>
      </c>
      <c r="AL12" s="17">
        <v>5.8929295287136897E-2</v>
      </c>
      <c r="AM12" s="17">
        <v>0.15637927527992199</v>
      </c>
      <c r="AN12" s="17">
        <v>5.6301588569146403E-2</v>
      </c>
      <c r="AO12" s="17"/>
      <c r="AP12" s="17">
        <v>6.4017905931043201E-2</v>
      </c>
      <c r="AQ12" s="17">
        <v>4.3986654844430699E-2</v>
      </c>
      <c r="AR12" s="17">
        <v>7.2250067458671602E-2</v>
      </c>
      <c r="AS12" s="17"/>
      <c r="AT12" s="17">
        <v>7.4367684263744502E-2</v>
      </c>
      <c r="AU12" s="17">
        <v>5.4262400307753998E-2</v>
      </c>
      <c r="AV12" s="17">
        <v>7.5158861899222398E-2</v>
      </c>
      <c r="AW12" s="17">
        <v>8.1393296972687199E-2</v>
      </c>
      <c r="AX12" s="17">
        <v>4.1584429202678901E-2</v>
      </c>
      <c r="AY12" s="17">
        <v>6.19206796918935E-2</v>
      </c>
    </row>
    <row r="13" spans="2:51" x14ac:dyDescent="0.35">
      <c r="B13" s="18" t="s">
        <v>72</v>
      </c>
      <c r="C13" s="19">
        <v>8.4462798291043695E-2</v>
      </c>
      <c r="D13" s="19">
        <v>7.49952306179483E-2</v>
      </c>
      <c r="E13" s="19">
        <v>9.3664144379970699E-2</v>
      </c>
      <c r="F13" s="19"/>
      <c r="G13" s="19">
        <v>8.1549250065811305E-2</v>
      </c>
      <c r="H13" s="19">
        <v>8.4626774089173906E-2</v>
      </c>
      <c r="I13" s="19">
        <v>6.0820789857766101E-2</v>
      </c>
      <c r="J13" s="19">
        <v>7.6781342474511405E-2</v>
      </c>
      <c r="K13" s="19">
        <v>0.100870886096237</v>
      </c>
      <c r="L13" s="19">
        <v>0.10067828826469501</v>
      </c>
      <c r="M13" s="19"/>
      <c r="N13" s="19">
        <v>4.6377548663644297E-2</v>
      </c>
      <c r="O13" s="19">
        <v>8.0405576438370804E-2</v>
      </c>
      <c r="P13" s="19">
        <v>8.1396750120068598E-2</v>
      </c>
      <c r="Q13" s="19">
        <v>0.131697172466053</v>
      </c>
      <c r="R13" s="19"/>
      <c r="S13" s="19">
        <v>0.105054999678309</v>
      </c>
      <c r="T13" s="19">
        <v>8.8184438185977501E-2</v>
      </c>
      <c r="U13" s="19">
        <v>9.4809319643353901E-2</v>
      </c>
      <c r="V13" s="19">
        <v>0.10782842373196599</v>
      </c>
      <c r="W13" s="19">
        <v>6.9212543118988404E-2</v>
      </c>
      <c r="X13" s="19">
        <v>8.2273052607979402E-2</v>
      </c>
      <c r="Y13" s="19">
        <v>8.7283586794893994E-2</v>
      </c>
      <c r="Z13" s="19">
        <v>7.2807488106515897E-2</v>
      </c>
      <c r="AA13" s="19">
        <v>6.7170151252611998E-2</v>
      </c>
      <c r="AB13" s="19">
        <v>7.0686074039101598E-2</v>
      </c>
      <c r="AC13" s="19">
        <v>6.0816184350368098E-2</v>
      </c>
      <c r="AD13" s="19">
        <v>6.8941781959508799E-2</v>
      </c>
      <c r="AE13" s="19"/>
      <c r="AF13" s="19">
        <v>8.6771584596626095E-2</v>
      </c>
      <c r="AG13" s="19">
        <v>7.49340632934581E-2</v>
      </c>
      <c r="AH13" s="19">
        <v>0.105141995555567</v>
      </c>
      <c r="AI13" s="19"/>
      <c r="AJ13" s="19">
        <v>7.8666278446102397E-2</v>
      </c>
      <c r="AK13" s="19">
        <v>8.2491159936404504E-2</v>
      </c>
      <c r="AL13" s="19">
        <v>6.8309812135857698E-2</v>
      </c>
      <c r="AM13" s="19">
        <v>8.4929329668715206E-2</v>
      </c>
      <c r="AN13" s="19">
        <v>0.111156620903195</v>
      </c>
      <c r="AO13" s="19"/>
      <c r="AP13" s="19">
        <v>7.1403424445580496E-2</v>
      </c>
      <c r="AQ13" s="19">
        <v>6.8384387538798302E-2</v>
      </c>
      <c r="AR13" s="19">
        <v>5.0123327941949299E-2</v>
      </c>
      <c r="AS13" s="19"/>
      <c r="AT13" s="19">
        <v>7.2650168425211104E-2</v>
      </c>
      <c r="AU13" s="19">
        <v>7.39568261829254E-2</v>
      </c>
      <c r="AV13" s="19">
        <v>0.112242460163807</v>
      </c>
      <c r="AW13" s="19">
        <v>0.134679407866205</v>
      </c>
      <c r="AX13" s="19">
        <v>8.6996430186272705E-2</v>
      </c>
      <c r="AY13" s="19">
        <v>7.4144434577697094E-2</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1-000000000000}">
  <dimension ref="B2:AY19"/>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712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677</v>
      </c>
      <c r="D7" s="10">
        <v>300</v>
      </c>
      <c r="E7" s="10">
        <v>371</v>
      </c>
      <c r="F7" s="10"/>
      <c r="G7" s="10">
        <v>86</v>
      </c>
      <c r="H7" s="10">
        <v>108</v>
      </c>
      <c r="I7" s="10">
        <v>125</v>
      </c>
      <c r="J7" s="10">
        <v>125</v>
      </c>
      <c r="K7" s="10">
        <v>109</v>
      </c>
      <c r="L7" s="10">
        <v>124</v>
      </c>
      <c r="M7" s="10"/>
      <c r="N7" s="10">
        <v>169</v>
      </c>
      <c r="O7" s="10">
        <v>185</v>
      </c>
      <c r="P7" s="10">
        <v>150</v>
      </c>
      <c r="Q7" s="10">
        <v>172</v>
      </c>
      <c r="R7" s="10"/>
      <c r="S7" s="10">
        <v>91</v>
      </c>
      <c r="T7" s="10">
        <v>87</v>
      </c>
      <c r="U7" s="10">
        <v>61</v>
      </c>
      <c r="V7" s="10">
        <v>69</v>
      </c>
      <c r="W7" s="10">
        <v>55</v>
      </c>
      <c r="X7" s="10">
        <v>63</v>
      </c>
      <c r="Y7" s="10">
        <v>40</v>
      </c>
      <c r="Z7" s="10">
        <v>36</v>
      </c>
      <c r="AA7" s="10">
        <v>73</v>
      </c>
      <c r="AB7" s="10">
        <v>46</v>
      </c>
      <c r="AC7" s="10">
        <v>34</v>
      </c>
      <c r="AD7" s="10">
        <v>22</v>
      </c>
      <c r="AE7" s="10"/>
      <c r="AF7" s="10">
        <v>243</v>
      </c>
      <c r="AG7" s="10">
        <v>275</v>
      </c>
      <c r="AH7" s="10">
        <v>102</v>
      </c>
      <c r="AI7" s="10"/>
      <c r="AJ7" s="10">
        <v>221</v>
      </c>
      <c r="AK7" s="10">
        <v>196</v>
      </c>
      <c r="AL7" s="10">
        <v>55</v>
      </c>
      <c r="AM7" s="10">
        <v>14</v>
      </c>
      <c r="AN7" s="10">
        <v>84</v>
      </c>
      <c r="AO7" s="10"/>
      <c r="AP7" s="10">
        <v>121</v>
      </c>
      <c r="AQ7" s="10">
        <v>231</v>
      </c>
      <c r="AR7" s="10">
        <v>53</v>
      </c>
      <c r="AS7" s="10"/>
      <c r="AT7" s="10">
        <v>235</v>
      </c>
      <c r="AU7" s="10">
        <v>152</v>
      </c>
      <c r="AV7" s="10">
        <v>50</v>
      </c>
      <c r="AW7" s="10">
        <v>76</v>
      </c>
      <c r="AX7" s="10">
        <v>132</v>
      </c>
      <c r="AY7" s="10">
        <v>27</v>
      </c>
    </row>
    <row r="8" spans="2:51" ht="30" customHeight="1" x14ac:dyDescent="0.35">
      <c r="B8" s="11" t="s">
        <v>19</v>
      </c>
      <c r="C8" s="11">
        <v>678</v>
      </c>
      <c r="D8" s="11">
        <v>314</v>
      </c>
      <c r="E8" s="11">
        <v>357</v>
      </c>
      <c r="F8" s="11"/>
      <c r="G8" s="11">
        <v>88</v>
      </c>
      <c r="H8" s="11">
        <v>125</v>
      </c>
      <c r="I8" s="11">
        <v>127</v>
      </c>
      <c r="J8" s="11">
        <v>119</v>
      </c>
      <c r="K8" s="11">
        <v>101</v>
      </c>
      <c r="L8" s="11">
        <v>118</v>
      </c>
      <c r="M8" s="11"/>
      <c r="N8" s="11">
        <v>184</v>
      </c>
      <c r="O8" s="11">
        <v>181</v>
      </c>
      <c r="P8" s="11">
        <v>146</v>
      </c>
      <c r="Q8" s="11">
        <v>167</v>
      </c>
      <c r="R8" s="11"/>
      <c r="S8" s="11">
        <v>92</v>
      </c>
      <c r="T8" s="11">
        <v>83</v>
      </c>
      <c r="U8" s="11">
        <v>62</v>
      </c>
      <c r="V8" s="11">
        <v>66</v>
      </c>
      <c r="W8" s="11">
        <v>53</v>
      </c>
      <c r="X8" s="11">
        <v>65</v>
      </c>
      <c r="Y8" s="11">
        <v>37</v>
      </c>
      <c r="Z8" s="11">
        <v>34</v>
      </c>
      <c r="AA8" s="11">
        <v>69</v>
      </c>
      <c r="AB8" s="11">
        <v>52</v>
      </c>
      <c r="AC8" s="11">
        <v>36</v>
      </c>
      <c r="AD8" s="11">
        <v>28</v>
      </c>
      <c r="AE8" s="11"/>
      <c r="AF8" s="11">
        <v>235</v>
      </c>
      <c r="AG8" s="11">
        <v>279</v>
      </c>
      <c r="AH8" s="11">
        <v>105</v>
      </c>
      <c r="AI8" s="11"/>
      <c r="AJ8" s="11">
        <v>216</v>
      </c>
      <c r="AK8" s="11">
        <v>197</v>
      </c>
      <c r="AL8" s="11">
        <v>54</v>
      </c>
      <c r="AM8" s="11">
        <v>15</v>
      </c>
      <c r="AN8" s="11">
        <v>84</v>
      </c>
      <c r="AO8" s="11"/>
      <c r="AP8" s="11">
        <v>121</v>
      </c>
      <c r="AQ8" s="11">
        <v>232</v>
      </c>
      <c r="AR8" s="11">
        <v>52</v>
      </c>
      <c r="AS8" s="11"/>
      <c r="AT8" s="11">
        <v>228</v>
      </c>
      <c r="AU8" s="11">
        <v>156</v>
      </c>
      <c r="AV8" s="11">
        <v>51</v>
      </c>
      <c r="AW8" s="11">
        <v>76</v>
      </c>
      <c r="AX8" s="11">
        <v>133</v>
      </c>
      <c r="AY8" s="11">
        <v>28</v>
      </c>
    </row>
    <row r="9" spans="2:51" ht="43.5" x14ac:dyDescent="0.35">
      <c r="B9" s="18" t="s">
        <v>707</v>
      </c>
      <c r="C9" s="17">
        <v>0.168396314458235</v>
      </c>
      <c r="D9" s="17">
        <v>0.17641949716474001</v>
      </c>
      <c r="E9" s="17">
        <v>0.16419753928709999</v>
      </c>
      <c r="F9" s="17"/>
      <c r="G9" s="17">
        <v>0.230943362116837</v>
      </c>
      <c r="H9" s="17">
        <v>0.18884740175520801</v>
      </c>
      <c r="I9" s="17">
        <v>0.19906424539978801</v>
      </c>
      <c r="J9" s="17">
        <v>0.16628302325133301</v>
      </c>
      <c r="K9" s="17">
        <v>0.108066106267144</v>
      </c>
      <c r="L9" s="17">
        <v>0.12100559004764901</v>
      </c>
      <c r="M9" s="17"/>
      <c r="N9" s="17">
        <v>0.10821456309694</v>
      </c>
      <c r="O9" s="17">
        <v>0.13480717638092601</v>
      </c>
      <c r="P9" s="17">
        <v>0.230231550695847</v>
      </c>
      <c r="Q9" s="17">
        <v>0.21791116414462899</v>
      </c>
      <c r="R9" s="17"/>
      <c r="S9" s="17">
        <v>0.185323187160259</v>
      </c>
      <c r="T9" s="17">
        <v>0.10851642379892</v>
      </c>
      <c r="U9" s="17">
        <v>0.114282948246898</v>
      </c>
      <c r="V9" s="17">
        <v>0.11685960634723799</v>
      </c>
      <c r="W9" s="17">
        <v>0.193904403093275</v>
      </c>
      <c r="X9" s="17">
        <v>0.13267685068447399</v>
      </c>
      <c r="Y9" s="17">
        <v>0.15438875550343101</v>
      </c>
      <c r="Z9" s="17">
        <v>0.16053930825020801</v>
      </c>
      <c r="AA9" s="17">
        <v>0.29033803856743501</v>
      </c>
      <c r="AB9" s="17">
        <v>0.12182123809588601</v>
      </c>
      <c r="AC9" s="17">
        <v>0.226515212574952</v>
      </c>
      <c r="AD9" s="17">
        <v>0.305173958287772</v>
      </c>
      <c r="AE9" s="17"/>
      <c r="AF9" s="17">
        <v>0.13429272888902899</v>
      </c>
      <c r="AG9" s="17">
        <v>0.168431014640886</v>
      </c>
      <c r="AH9" s="17">
        <v>0.24341375968721499</v>
      </c>
      <c r="AI9" s="17"/>
      <c r="AJ9" s="17">
        <v>0.1066377180772</v>
      </c>
      <c r="AK9" s="17">
        <v>0.20831657035864901</v>
      </c>
      <c r="AL9" s="17">
        <v>0.10830310818038601</v>
      </c>
      <c r="AM9" s="17">
        <v>0.29773902206008601</v>
      </c>
      <c r="AN9" s="17">
        <v>0.24877678070084899</v>
      </c>
      <c r="AO9" s="17"/>
      <c r="AP9" s="17">
        <v>0.12567095494914099</v>
      </c>
      <c r="AQ9" s="17">
        <v>0.19457026889133799</v>
      </c>
      <c r="AR9" s="17">
        <v>0.165184102785985</v>
      </c>
      <c r="AS9" s="17"/>
      <c r="AT9" s="17">
        <v>0.10488802440754</v>
      </c>
      <c r="AU9" s="17">
        <v>0.13983558294135401</v>
      </c>
      <c r="AV9" s="17">
        <v>0.29750692289369501</v>
      </c>
      <c r="AW9" s="17">
        <v>0.23938848008262201</v>
      </c>
      <c r="AX9" s="17">
        <v>0.23337428292861601</v>
      </c>
      <c r="AY9" s="17">
        <v>0.103983388202952</v>
      </c>
    </row>
    <row r="10" spans="2:51" ht="43.5" x14ac:dyDescent="0.35">
      <c r="B10" s="18" t="s">
        <v>708</v>
      </c>
      <c r="C10" s="17">
        <v>0.39492456557403799</v>
      </c>
      <c r="D10" s="17">
        <v>0.380707927756753</v>
      </c>
      <c r="E10" s="17">
        <v>0.40541000626123802</v>
      </c>
      <c r="F10" s="17"/>
      <c r="G10" s="17">
        <v>0.40453407316720202</v>
      </c>
      <c r="H10" s="17">
        <v>0.43277089662983798</v>
      </c>
      <c r="I10" s="17">
        <v>0.38864490588675099</v>
      </c>
      <c r="J10" s="17">
        <v>0.373948888636712</v>
      </c>
      <c r="K10" s="17">
        <v>0.39910652628309101</v>
      </c>
      <c r="L10" s="17">
        <v>0.37203897432720101</v>
      </c>
      <c r="M10" s="17"/>
      <c r="N10" s="17">
        <v>0.45952706914468999</v>
      </c>
      <c r="O10" s="17">
        <v>0.41939670652945499</v>
      </c>
      <c r="P10" s="17">
        <v>0.336857148055353</v>
      </c>
      <c r="Q10" s="17">
        <v>0.34461795532449002</v>
      </c>
      <c r="R10" s="17"/>
      <c r="S10" s="17">
        <v>0.39770387705397198</v>
      </c>
      <c r="T10" s="17">
        <v>0.40248186230247801</v>
      </c>
      <c r="U10" s="17">
        <v>0.42111569496381801</v>
      </c>
      <c r="V10" s="17">
        <v>0.36243940941698</v>
      </c>
      <c r="W10" s="17">
        <v>0.36368427587066998</v>
      </c>
      <c r="X10" s="17">
        <v>0.47096677450371099</v>
      </c>
      <c r="Y10" s="17">
        <v>0.39832842201247798</v>
      </c>
      <c r="Z10" s="17">
        <v>0.39341047131611501</v>
      </c>
      <c r="AA10" s="17">
        <v>0.36019278448122699</v>
      </c>
      <c r="AB10" s="17">
        <v>0.43620148899148298</v>
      </c>
      <c r="AC10" s="17">
        <v>0.427583454800334</v>
      </c>
      <c r="AD10" s="17">
        <v>0.22753146920280001</v>
      </c>
      <c r="AE10" s="17"/>
      <c r="AF10" s="17">
        <v>0.36455096255036401</v>
      </c>
      <c r="AG10" s="17">
        <v>0.42874872174098599</v>
      </c>
      <c r="AH10" s="17">
        <v>0.31810318929868903</v>
      </c>
      <c r="AI10" s="17"/>
      <c r="AJ10" s="17">
        <v>0.368650238487231</v>
      </c>
      <c r="AK10" s="17">
        <v>0.410211983296979</v>
      </c>
      <c r="AL10" s="17">
        <v>0.44567821936117702</v>
      </c>
      <c r="AM10" s="17">
        <v>0.117478121043757</v>
      </c>
      <c r="AN10" s="17">
        <v>0.36321939820268301</v>
      </c>
      <c r="AO10" s="17"/>
      <c r="AP10" s="17">
        <v>0.32308397025860403</v>
      </c>
      <c r="AQ10" s="17">
        <v>0.44233956209182501</v>
      </c>
      <c r="AR10" s="17">
        <v>0.47971591648873102</v>
      </c>
      <c r="AS10" s="17"/>
      <c r="AT10" s="17">
        <v>0.36422156122476701</v>
      </c>
      <c r="AU10" s="17">
        <v>0.44356598720964602</v>
      </c>
      <c r="AV10" s="17">
        <v>0.339749627660695</v>
      </c>
      <c r="AW10" s="17">
        <v>0.42546035439672403</v>
      </c>
      <c r="AX10" s="17">
        <v>0.381979152964808</v>
      </c>
      <c r="AY10" s="17">
        <v>0.48487525347864402</v>
      </c>
    </row>
    <row r="11" spans="2:51" ht="58" x14ac:dyDescent="0.35">
      <c r="B11" s="18" t="s">
        <v>709</v>
      </c>
      <c r="C11" s="17">
        <v>0.25753979357569501</v>
      </c>
      <c r="D11" s="17">
        <v>0.26845326710776002</v>
      </c>
      <c r="E11" s="17">
        <v>0.252310431085286</v>
      </c>
      <c r="F11" s="17"/>
      <c r="G11" s="17">
        <v>0.19542104757082901</v>
      </c>
      <c r="H11" s="17">
        <v>0.24458343849419201</v>
      </c>
      <c r="I11" s="17">
        <v>0.21910114763644001</v>
      </c>
      <c r="J11" s="17">
        <v>0.27356679361390002</v>
      </c>
      <c r="K11" s="17">
        <v>0.29941108726587201</v>
      </c>
      <c r="L11" s="17">
        <v>0.306817842208915</v>
      </c>
      <c r="M11" s="17"/>
      <c r="N11" s="17">
        <v>0.28841540825241302</v>
      </c>
      <c r="O11" s="17">
        <v>0.26933401853810202</v>
      </c>
      <c r="P11" s="17">
        <v>0.25626599154945701</v>
      </c>
      <c r="Q11" s="17">
        <v>0.21336595164474301</v>
      </c>
      <c r="R11" s="17"/>
      <c r="S11" s="17">
        <v>0.228489289084543</v>
      </c>
      <c r="T11" s="17">
        <v>0.28115679543751598</v>
      </c>
      <c r="U11" s="17">
        <v>0.36814946181732899</v>
      </c>
      <c r="V11" s="17">
        <v>0.29873593737856702</v>
      </c>
      <c r="W11" s="17">
        <v>0.35628027245692601</v>
      </c>
      <c r="X11" s="17">
        <v>0.15996515113516699</v>
      </c>
      <c r="Y11" s="17">
        <v>0.196097698169902</v>
      </c>
      <c r="Z11" s="17">
        <v>0.26625355005121099</v>
      </c>
      <c r="AA11" s="17">
        <v>0.19032091177190699</v>
      </c>
      <c r="AB11" s="17">
        <v>0.33233403372488701</v>
      </c>
      <c r="AC11" s="17">
        <v>0.19518258078178999</v>
      </c>
      <c r="AD11" s="17">
        <v>0.15906565768181799</v>
      </c>
      <c r="AE11" s="17"/>
      <c r="AF11" s="17">
        <v>0.28657048108563199</v>
      </c>
      <c r="AG11" s="17">
        <v>0.254368720294123</v>
      </c>
      <c r="AH11" s="17">
        <v>0.217741769608751</v>
      </c>
      <c r="AI11" s="17"/>
      <c r="AJ11" s="17">
        <v>0.350959729358022</v>
      </c>
      <c r="AK11" s="17">
        <v>0.21858167104867601</v>
      </c>
      <c r="AL11" s="17">
        <v>0.35686017965206102</v>
      </c>
      <c r="AM11" s="17">
        <v>0.15195382438569599</v>
      </c>
      <c r="AN11" s="17">
        <v>0.14243384916701701</v>
      </c>
      <c r="AO11" s="17"/>
      <c r="AP11" s="17">
        <v>0.36522718173125401</v>
      </c>
      <c r="AQ11" s="17">
        <v>0.238395103598912</v>
      </c>
      <c r="AR11" s="17">
        <v>0.25782505983361098</v>
      </c>
      <c r="AS11" s="17"/>
      <c r="AT11" s="17">
        <v>0.31699463010894902</v>
      </c>
      <c r="AU11" s="17">
        <v>0.30873784021564599</v>
      </c>
      <c r="AV11" s="17">
        <v>0.15803964770290099</v>
      </c>
      <c r="AW11" s="17">
        <v>0.16598754161613999</v>
      </c>
      <c r="AX11" s="17">
        <v>0.205140279244761</v>
      </c>
      <c r="AY11" s="17">
        <v>0.140221867759485</v>
      </c>
    </row>
    <row r="12" spans="2:51" ht="43.5" x14ac:dyDescent="0.35">
      <c r="B12" s="18" t="s">
        <v>710</v>
      </c>
      <c r="C12" s="17">
        <v>4.8603150990229597E-2</v>
      </c>
      <c r="D12" s="17">
        <v>5.1531395051871903E-2</v>
      </c>
      <c r="E12" s="17">
        <v>4.6853123669006E-2</v>
      </c>
      <c r="F12" s="17"/>
      <c r="G12" s="17">
        <v>5.0777504961886301E-2</v>
      </c>
      <c r="H12" s="17">
        <v>5.3657591179894298E-2</v>
      </c>
      <c r="I12" s="17">
        <v>6.1497359508048702E-2</v>
      </c>
      <c r="J12" s="17">
        <v>4.1068104346566499E-2</v>
      </c>
      <c r="K12" s="17">
        <v>4.3932999893294397E-2</v>
      </c>
      <c r="L12" s="17">
        <v>3.9389832968423799E-2</v>
      </c>
      <c r="M12" s="17"/>
      <c r="N12" s="17">
        <v>5.2461814416682802E-2</v>
      </c>
      <c r="O12" s="17">
        <v>5.1659802817134802E-2</v>
      </c>
      <c r="P12" s="17">
        <v>3.86898351747113E-2</v>
      </c>
      <c r="Q12" s="17">
        <v>4.9994302136767699E-2</v>
      </c>
      <c r="R12" s="17"/>
      <c r="S12" s="17">
        <v>5.24116190112748E-2</v>
      </c>
      <c r="T12" s="17">
        <v>3.8715394232233302E-2</v>
      </c>
      <c r="U12" s="17">
        <v>3.2583340803219299E-2</v>
      </c>
      <c r="V12" s="17">
        <v>8.5513643256232397E-2</v>
      </c>
      <c r="W12" s="17">
        <v>3.5967668487566301E-2</v>
      </c>
      <c r="X12" s="17">
        <v>6.5328752816970106E-2</v>
      </c>
      <c r="Y12" s="17">
        <v>2.7668773807367202E-2</v>
      </c>
      <c r="Z12" s="17">
        <v>0.115546596914405</v>
      </c>
      <c r="AA12" s="17">
        <v>2.5331224858280099E-2</v>
      </c>
      <c r="AB12" s="17">
        <v>2.02094929446716E-2</v>
      </c>
      <c r="AC12" s="17">
        <v>2.4818553723632401E-2</v>
      </c>
      <c r="AD12" s="17">
        <v>8.7503443816739093E-2</v>
      </c>
      <c r="AE12" s="17"/>
      <c r="AF12" s="17">
        <v>4.5185766008049397E-2</v>
      </c>
      <c r="AG12" s="17">
        <v>5.41014089102997E-2</v>
      </c>
      <c r="AH12" s="17">
        <v>4.9043509471949902E-2</v>
      </c>
      <c r="AI12" s="17"/>
      <c r="AJ12" s="17">
        <v>4.8483393235551002E-2</v>
      </c>
      <c r="AK12" s="17">
        <v>4.9569015147784501E-2</v>
      </c>
      <c r="AL12" s="17">
        <v>1.7879113386379202E-2</v>
      </c>
      <c r="AM12" s="17">
        <v>5.9217951153186198E-2</v>
      </c>
      <c r="AN12" s="17">
        <v>6.4639241697185004E-2</v>
      </c>
      <c r="AO12" s="17"/>
      <c r="AP12" s="17">
        <v>8.2523319363626196E-2</v>
      </c>
      <c r="AQ12" s="17">
        <v>3.7336193102889298E-2</v>
      </c>
      <c r="AR12" s="17">
        <v>4.0719899664455099E-2</v>
      </c>
      <c r="AS12" s="17"/>
      <c r="AT12" s="17">
        <v>5.2606416474587997E-2</v>
      </c>
      <c r="AU12" s="17">
        <v>4.5796516561370799E-2</v>
      </c>
      <c r="AV12" s="17">
        <v>4.7064308020670499E-2</v>
      </c>
      <c r="AW12" s="17">
        <v>3.6400114825687002E-2</v>
      </c>
      <c r="AX12" s="17">
        <v>4.8078928115880298E-2</v>
      </c>
      <c r="AY12" s="17">
        <v>7.8528139955776899E-2</v>
      </c>
    </row>
    <row r="13" spans="2:51" ht="43.5" x14ac:dyDescent="0.35">
      <c r="B13" s="18" t="s">
        <v>711</v>
      </c>
      <c r="C13" s="17">
        <v>4.5693060018760501E-2</v>
      </c>
      <c r="D13" s="17">
        <v>6.0598871057463602E-2</v>
      </c>
      <c r="E13" s="17">
        <v>2.7685810853826001E-2</v>
      </c>
      <c r="F13" s="17"/>
      <c r="G13" s="17">
        <v>2.5664949320366E-2</v>
      </c>
      <c r="H13" s="17">
        <v>9.0129116538686001E-3</v>
      </c>
      <c r="I13" s="17">
        <v>4.22154536343613E-2</v>
      </c>
      <c r="J13" s="17">
        <v>7.3385354685299803E-2</v>
      </c>
      <c r="K13" s="17">
        <v>6.6399781919395107E-2</v>
      </c>
      <c r="L13" s="17">
        <v>5.7536951289198897E-2</v>
      </c>
      <c r="M13" s="17"/>
      <c r="N13" s="17">
        <v>6.8736238299407795E-2</v>
      </c>
      <c r="O13" s="17">
        <v>3.0619874854917101E-2</v>
      </c>
      <c r="P13" s="17">
        <v>4.7408196457480699E-2</v>
      </c>
      <c r="Q13" s="17">
        <v>3.5415329973003597E-2</v>
      </c>
      <c r="R13" s="17"/>
      <c r="S13" s="17">
        <v>2.98628832205763E-2</v>
      </c>
      <c r="T13" s="17">
        <v>4.7272006747942998E-2</v>
      </c>
      <c r="U13" s="17">
        <v>3.3455909175861998E-2</v>
      </c>
      <c r="V13" s="17">
        <v>8.0808982810135502E-2</v>
      </c>
      <c r="W13" s="17">
        <v>1.66117332756212E-2</v>
      </c>
      <c r="X13" s="17">
        <v>9.5458448034263094E-2</v>
      </c>
      <c r="Y13" s="17">
        <v>7.3675675478163005E-2</v>
      </c>
      <c r="Z13" s="17">
        <v>0</v>
      </c>
      <c r="AA13" s="17">
        <v>0</v>
      </c>
      <c r="AB13" s="17">
        <v>6.6432346705595904E-2</v>
      </c>
      <c r="AC13" s="17">
        <v>3.06244108359283E-2</v>
      </c>
      <c r="AD13" s="17">
        <v>8.9779400497145903E-2</v>
      </c>
      <c r="AE13" s="17"/>
      <c r="AF13" s="17">
        <v>6.6532472397046696E-2</v>
      </c>
      <c r="AG13" s="17">
        <v>3.48820695633872E-2</v>
      </c>
      <c r="AH13" s="17">
        <v>5.3161386731375701E-2</v>
      </c>
      <c r="AI13" s="17"/>
      <c r="AJ13" s="17">
        <v>6.0399430573693499E-2</v>
      </c>
      <c r="AK13" s="17">
        <v>1.9963876001839499E-2</v>
      </c>
      <c r="AL13" s="17">
        <v>3.8024169342283899E-2</v>
      </c>
      <c r="AM13" s="17">
        <v>0.13264805551258399</v>
      </c>
      <c r="AN13" s="17">
        <v>3.6686430923713403E-2</v>
      </c>
      <c r="AO13" s="17"/>
      <c r="AP13" s="17">
        <v>5.8203264337500997E-2</v>
      </c>
      <c r="AQ13" s="17">
        <v>8.6826707656386098E-3</v>
      </c>
      <c r="AR13" s="17">
        <v>3.95352038811774E-2</v>
      </c>
      <c r="AS13" s="17"/>
      <c r="AT13" s="17">
        <v>7.3387863131167505E-2</v>
      </c>
      <c r="AU13" s="17">
        <v>1.9398763133463202E-2</v>
      </c>
      <c r="AV13" s="17">
        <v>1.7709279958805099E-2</v>
      </c>
      <c r="AW13" s="17">
        <v>2.6682838221163199E-2</v>
      </c>
      <c r="AX13" s="17">
        <v>2.90520495411557E-2</v>
      </c>
      <c r="AY13" s="17">
        <v>0.12289507441811701</v>
      </c>
    </row>
    <row r="14" spans="2:51" x14ac:dyDescent="0.35">
      <c r="B14" s="18" t="s">
        <v>72</v>
      </c>
      <c r="C14" s="19">
        <v>8.4843115383042206E-2</v>
      </c>
      <c r="D14" s="19">
        <v>6.2289041861411598E-2</v>
      </c>
      <c r="E14" s="19">
        <v>0.103543088843544</v>
      </c>
      <c r="F14" s="19"/>
      <c r="G14" s="19">
        <v>9.2659062862879699E-2</v>
      </c>
      <c r="H14" s="19">
        <v>7.1127760286998604E-2</v>
      </c>
      <c r="I14" s="19">
        <v>8.9476887934611393E-2</v>
      </c>
      <c r="J14" s="19">
        <v>7.1747835466187904E-2</v>
      </c>
      <c r="K14" s="19">
        <v>8.3083498371203005E-2</v>
      </c>
      <c r="L14" s="19">
        <v>0.103210809158613</v>
      </c>
      <c r="M14" s="19"/>
      <c r="N14" s="19">
        <v>2.26449067898651E-2</v>
      </c>
      <c r="O14" s="19">
        <v>9.4182420879464601E-2</v>
      </c>
      <c r="P14" s="19">
        <v>9.0547278067151904E-2</v>
      </c>
      <c r="Q14" s="19">
        <v>0.13869529677636599</v>
      </c>
      <c r="R14" s="19"/>
      <c r="S14" s="19">
        <v>0.106209144469375</v>
      </c>
      <c r="T14" s="19">
        <v>0.12185751748091</v>
      </c>
      <c r="U14" s="19">
        <v>3.04126449928728E-2</v>
      </c>
      <c r="V14" s="19">
        <v>5.5642420790846601E-2</v>
      </c>
      <c r="W14" s="19">
        <v>3.3551646815941603E-2</v>
      </c>
      <c r="X14" s="19">
        <v>7.5604022825414605E-2</v>
      </c>
      <c r="Y14" s="19">
        <v>0.149840675028659</v>
      </c>
      <c r="Z14" s="19">
        <v>6.4250073468061802E-2</v>
      </c>
      <c r="AA14" s="19">
        <v>0.13381704032115099</v>
      </c>
      <c r="AB14" s="19">
        <v>2.3001399537476801E-2</v>
      </c>
      <c r="AC14" s="19">
        <v>9.5275787283363694E-2</v>
      </c>
      <c r="AD14" s="19">
        <v>0.130946070513725</v>
      </c>
      <c r="AE14" s="19"/>
      <c r="AF14" s="19">
        <v>0.102867589069878</v>
      </c>
      <c r="AG14" s="19">
        <v>5.94680648503189E-2</v>
      </c>
      <c r="AH14" s="19">
        <v>0.11853638520202001</v>
      </c>
      <c r="AI14" s="19"/>
      <c r="AJ14" s="19">
        <v>6.4869490268302896E-2</v>
      </c>
      <c r="AK14" s="19">
        <v>9.3356884146070795E-2</v>
      </c>
      <c r="AL14" s="19">
        <v>3.3255210077713003E-2</v>
      </c>
      <c r="AM14" s="19">
        <v>0.24096302584469101</v>
      </c>
      <c r="AN14" s="19">
        <v>0.14424429930855301</v>
      </c>
      <c r="AO14" s="19"/>
      <c r="AP14" s="19">
        <v>4.5291309359874202E-2</v>
      </c>
      <c r="AQ14" s="19">
        <v>7.8676201549397598E-2</v>
      </c>
      <c r="AR14" s="19">
        <v>1.7019817346040099E-2</v>
      </c>
      <c r="AS14" s="19"/>
      <c r="AT14" s="19">
        <v>8.7901504652988599E-2</v>
      </c>
      <c r="AU14" s="19">
        <v>4.2665309938519101E-2</v>
      </c>
      <c r="AV14" s="19">
        <v>0.139930213763234</v>
      </c>
      <c r="AW14" s="19">
        <v>0.106080670857664</v>
      </c>
      <c r="AX14" s="19">
        <v>0.102375307204779</v>
      </c>
      <c r="AY14" s="19">
        <v>6.9496276185025796E-2</v>
      </c>
    </row>
    <row r="15" spans="2:51" x14ac:dyDescent="0.35">
      <c r="B15" s="33" t="s">
        <v>156</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1-000000000000}">
  <dimension ref="B2:AY19"/>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713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693</v>
      </c>
      <c r="D7" s="10">
        <v>343</v>
      </c>
      <c r="E7" s="10">
        <v>349</v>
      </c>
      <c r="F7" s="10"/>
      <c r="G7" s="10">
        <v>90</v>
      </c>
      <c r="H7" s="10">
        <v>102</v>
      </c>
      <c r="I7" s="10">
        <v>107</v>
      </c>
      <c r="J7" s="10">
        <v>125</v>
      </c>
      <c r="K7" s="10">
        <v>106</v>
      </c>
      <c r="L7" s="10">
        <v>163</v>
      </c>
      <c r="M7" s="10"/>
      <c r="N7" s="10">
        <v>160</v>
      </c>
      <c r="O7" s="10">
        <v>184</v>
      </c>
      <c r="P7" s="10">
        <v>179</v>
      </c>
      <c r="Q7" s="10">
        <v>168</v>
      </c>
      <c r="R7" s="10"/>
      <c r="S7" s="10">
        <v>93</v>
      </c>
      <c r="T7" s="10">
        <v>97</v>
      </c>
      <c r="U7" s="10">
        <v>56</v>
      </c>
      <c r="V7" s="10">
        <v>74</v>
      </c>
      <c r="W7" s="10">
        <v>40</v>
      </c>
      <c r="X7" s="10">
        <v>52</v>
      </c>
      <c r="Y7" s="10">
        <v>61</v>
      </c>
      <c r="Z7" s="10">
        <v>30</v>
      </c>
      <c r="AA7" s="10">
        <v>85</v>
      </c>
      <c r="AB7" s="10">
        <v>61</v>
      </c>
      <c r="AC7" s="10">
        <v>32</v>
      </c>
      <c r="AD7" s="10">
        <v>12</v>
      </c>
      <c r="AE7" s="10"/>
      <c r="AF7" s="10">
        <v>271</v>
      </c>
      <c r="AG7" s="10">
        <v>254</v>
      </c>
      <c r="AH7" s="10">
        <v>99</v>
      </c>
      <c r="AI7" s="10"/>
      <c r="AJ7" s="10">
        <v>239</v>
      </c>
      <c r="AK7" s="10">
        <v>203</v>
      </c>
      <c r="AL7" s="10">
        <v>46</v>
      </c>
      <c r="AM7" s="10">
        <v>7</v>
      </c>
      <c r="AN7" s="10">
        <v>88</v>
      </c>
      <c r="AO7" s="10"/>
      <c r="AP7" s="10">
        <v>134</v>
      </c>
      <c r="AQ7" s="10">
        <v>245</v>
      </c>
      <c r="AR7" s="10">
        <v>48</v>
      </c>
      <c r="AS7" s="10"/>
      <c r="AT7" s="10">
        <v>257</v>
      </c>
      <c r="AU7" s="10">
        <v>155</v>
      </c>
      <c r="AV7" s="10">
        <v>59</v>
      </c>
      <c r="AW7" s="10">
        <v>50</v>
      </c>
      <c r="AX7" s="10">
        <v>144</v>
      </c>
      <c r="AY7" s="10">
        <v>22</v>
      </c>
    </row>
    <row r="8" spans="2:51" ht="30" customHeight="1" x14ac:dyDescent="0.35">
      <c r="B8" s="11" t="s">
        <v>19</v>
      </c>
      <c r="C8" s="11">
        <v>689</v>
      </c>
      <c r="D8" s="11">
        <v>352</v>
      </c>
      <c r="E8" s="11">
        <v>336</v>
      </c>
      <c r="F8" s="11"/>
      <c r="G8" s="11">
        <v>92</v>
      </c>
      <c r="H8" s="11">
        <v>118</v>
      </c>
      <c r="I8" s="11">
        <v>108</v>
      </c>
      <c r="J8" s="11">
        <v>117</v>
      </c>
      <c r="K8" s="11">
        <v>99</v>
      </c>
      <c r="L8" s="11">
        <v>156</v>
      </c>
      <c r="M8" s="11"/>
      <c r="N8" s="11">
        <v>172</v>
      </c>
      <c r="O8" s="11">
        <v>176</v>
      </c>
      <c r="P8" s="11">
        <v>176</v>
      </c>
      <c r="Q8" s="11">
        <v>163</v>
      </c>
      <c r="R8" s="11"/>
      <c r="S8" s="11">
        <v>95</v>
      </c>
      <c r="T8" s="11">
        <v>94</v>
      </c>
      <c r="U8" s="11">
        <v>55</v>
      </c>
      <c r="V8" s="11">
        <v>69</v>
      </c>
      <c r="W8" s="11">
        <v>38</v>
      </c>
      <c r="X8" s="11">
        <v>55</v>
      </c>
      <c r="Y8" s="11">
        <v>58</v>
      </c>
      <c r="Z8" s="11">
        <v>27</v>
      </c>
      <c r="AA8" s="11">
        <v>82</v>
      </c>
      <c r="AB8" s="11">
        <v>69</v>
      </c>
      <c r="AC8" s="11">
        <v>32</v>
      </c>
      <c r="AD8" s="11">
        <v>14</v>
      </c>
      <c r="AE8" s="11"/>
      <c r="AF8" s="11">
        <v>262</v>
      </c>
      <c r="AG8" s="11">
        <v>256</v>
      </c>
      <c r="AH8" s="11">
        <v>101</v>
      </c>
      <c r="AI8" s="11"/>
      <c r="AJ8" s="11">
        <v>234</v>
      </c>
      <c r="AK8" s="11">
        <v>203</v>
      </c>
      <c r="AL8" s="11">
        <v>45</v>
      </c>
      <c r="AM8" s="11">
        <v>6</v>
      </c>
      <c r="AN8" s="11">
        <v>87</v>
      </c>
      <c r="AO8" s="11"/>
      <c r="AP8" s="11">
        <v>133</v>
      </c>
      <c r="AQ8" s="11">
        <v>245</v>
      </c>
      <c r="AR8" s="11">
        <v>47</v>
      </c>
      <c r="AS8" s="11"/>
      <c r="AT8" s="11">
        <v>246</v>
      </c>
      <c r="AU8" s="11">
        <v>157</v>
      </c>
      <c r="AV8" s="11">
        <v>58</v>
      </c>
      <c r="AW8" s="11">
        <v>48</v>
      </c>
      <c r="AX8" s="11">
        <v>150</v>
      </c>
      <c r="AY8" s="11">
        <v>23</v>
      </c>
    </row>
    <row r="9" spans="2:51" ht="43.5" x14ac:dyDescent="0.35">
      <c r="B9" s="18" t="s">
        <v>707</v>
      </c>
      <c r="C9" s="17">
        <v>0.15277673744227899</v>
      </c>
      <c r="D9" s="17">
        <v>0.156275859305784</v>
      </c>
      <c r="E9" s="17">
        <v>0.14958627517432199</v>
      </c>
      <c r="F9" s="17"/>
      <c r="G9" s="17">
        <v>0.22108241109159299</v>
      </c>
      <c r="H9" s="17">
        <v>0.205609949882917</v>
      </c>
      <c r="I9" s="17">
        <v>0.139247957336946</v>
      </c>
      <c r="J9" s="17">
        <v>0.18315960728605199</v>
      </c>
      <c r="K9" s="17">
        <v>0.11007698734721801</v>
      </c>
      <c r="L9" s="17">
        <v>8.6025751927229097E-2</v>
      </c>
      <c r="M9" s="17"/>
      <c r="N9" s="17">
        <v>0.129572327219066</v>
      </c>
      <c r="O9" s="17">
        <v>0.12391291502400199</v>
      </c>
      <c r="P9" s="17">
        <v>0.19885129119410699</v>
      </c>
      <c r="Q9" s="17">
        <v>0.16065153256767201</v>
      </c>
      <c r="R9" s="17"/>
      <c r="S9" s="17">
        <v>0.19247051546132099</v>
      </c>
      <c r="T9" s="17">
        <v>8.0678392372077898E-2</v>
      </c>
      <c r="U9" s="17">
        <v>0.21229140732167301</v>
      </c>
      <c r="V9" s="17">
        <v>0.12928061715673</v>
      </c>
      <c r="W9" s="17">
        <v>0.218483077043295</v>
      </c>
      <c r="X9" s="17">
        <v>0.15966667089751699</v>
      </c>
      <c r="Y9" s="17">
        <v>0.14427093060266299</v>
      </c>
      <c r="Z9" s="17">
        <v>0.1323542716194</v>
      </c>
      <c r="AA9" s="17">
        <v>0.21519731626329899</v>
      </c>
      <c r="AB9" s="17">
        <v>0.16020413968487501</v>
      </c>
      <c r="AC9" s="17">
        <v>3.1043227891800598E-2</v>
      </c>
      <c r="AD9" s="17">
        <v>0</v>
      </c>
      <c r="AE9" s="17"/>
      <c r="AF9" s="17">
        <v>0.14787695457723099</v>
      </c>
      <c r="AG9" s="17">
        <v>0.15088177553847101</v>
      </c>
      <c r="AH9" s="17">
        <v>0.153599869316667</v>
      </c>
      <c r="AI9" s="17"/>
      <c r="AJ9" s="17">
        <v>0.136476277842463</v>
      </c>
      <c r="AK9" s="17">
        <v>0.18450572441590901</v>
      </c>
      <c r="AL9" s="17">
        <v>0.10756586105783</v>
      </c>
      <c r="AM9" s="17">
        <v>0.28153621557401698</v>
      </c>
      <c r="AN9" s="17">
        <v>0.13128033331001299</v>
      </c>
      <c r="AO9" s="17"/>
      <c r="AP9" s="17">
        <v>0.150395067184633</v>
      </c>
      <c r="AQ9" s="17">
        <v>0.18862798277982001</v>
      </c>
      <c r="AR9" s="17">
        <v>0.102859638476928</v>
      </c>
      <c r="AS9" s="17"/>
      <c r="AT9" s="17">
        <v>0.10386941806993701</v>
      </c>
      <c r="AU9" s="17">
        <v>0.17103480821636599</v>
      </c>
      <c r="AV9" s="17">
        <v>0.225230986829979</v>
      </c>
      <c r="AW9" s="17">
        <v>0.218463386806687</v>
      </c>
      <c r="AX9" s="17">
        <v>0.16276601496575499</v>
      </c>
      <c r="AY9" s="17">
        <v>0.165174227432241</v>
      </c>
    </row>
    <row r="10" spans="2:51" ht="43.5" x14ac:dyDescent="0.35">
      <c r="B10" s="18" t="s">
        <v>708</v>
      </c>
      <c r="C10" s="17">
        <v>0.39870154360923699</v>
      </c>
      <c r="D10" s="17">
        <v>0.43531474833046102</v>
      </c>
      <c r="E10" s="17">
        <v>0.35834140820558402</v>
      </c>
      <c r="F10" s="17"/>
      <c r="G10" s="17">
        <v>0.38225438511342602</v>
      </c>
      <c r="H10" s="17">
        <v>0.47313157660486799</v>
      </c>
      <c r="I10" s="17">
        <v>0.49063176257096403</v>
      </c>
      <c r="J10" s="17">
        <v>0.338024324679358</v>
      </c>
      <c r="K10" s="17">
        <v>0.33336747653777898</v>
      </c>
      <c r="L10" s="17">
        <v>0.375591315026992</v>
      </c>
      <c r="M10" s="17"/>
      <c r="N10" s="17">
        <v>0.41066703982195402</v>
      </c>
      <c r="O10" s="17">
        <v>0.42901527481051299</v>
      </c>
      <c r="P10" s="17">
        <v>0.35829606997874502</v>
      </c>
      <c r="Q10" s="17">
        <v>0.40153819669520102</v>
      </c>
      <c r="R10" s="17"/>
      <c r="S10" s="17">
        <v>0.38494243055469302</v>
      </c>
      <c r="T10" s="17">
        <v>0.378857135338944</v>
      </c>
      <c r="U10" s="17">
        <v>0.23396147742305501</v>
      </c>
      <c r="V10" s="17">
        <v>0.45313941889211801</v>
      </c>
      <c r="W10" s="17">
        <v>0.185979525305697</v>
      </c>
      <c r="X10" s="17">
        <v>0.44749609964443698</v>
      </c>
      <c r="Y10" s="17">
        <v>0.52133762800626204</v>
      </c>
      <c r="Z10" s="17">
        <v>0.36411307906548801</v>
      </c>
      <c r="AA10" s="17">
        <v>0.39980886141247202</v>
      </c>
      <c r="AB10" s="17">
        <v>0.38102911125222699</v>
      </c>
      <c r="AC10" s="17">
        <v>0.667918494328677</v>
      </c>
      <c r="AD10" s="17">
        <v>0.413489069700195</v>
      </c>
      <c r="AE10" s="17"/>
      <c r="AF10" s="17">
        <v>0.31009845510621298</v>
      </c>
      <c r="AG10" s="17">
        <v>0.46191079602809199</v>
      </c>
      <c r="AH10" s="17">
        <v>0.44707595665744598</v>
      </c>
      <c r="AI10" s="17"/>
      <c r="AJ10" s="17">
        <v>0.341104860886487</v>
      </c>
      <c r="AK10" s="17">
        <v>0.46694340439443999</v>
      </c>
      <c r="AL10" s="17">
        <v>0.45023413297563503</v>
      </c>
      <c r="AM10" s="17">
        <v>0.42016898065395802</v>
      </c>
      <c r="AN10" s="17">
        <v>0.402018198581648</v>
      </c>
      <c r="AO10" s="17"/>
      <c r="AP10" s="17">
        <v>0.36192143591651299</v>
      </c>
      <c r="AQ10" s="17">
        <v>0.42203708584997401</v>
      </c>
      <c r="AR10" s="17">
        <v>0.48638235245236699</v>
      </c>
      <c r="AS10" s="17"/>
      <c r="AT10" s="17">
        <v>0.382902972624456</v>
      </c>
      <c r="AU10" s="17">
        <v>0.43359347586548103</v>
      </c>
      <c r="AV10" s="17">
        <v>0.32695144287390698</v>
      </c>
      <c r="AW10" s="17">
        <v>0.42411762828562999</v>
      </c>
      <c r="AX10" s="17">
        <v>0.42019758563738902</v>
      </c>
      <c r="AY10" s="17">
        <v>0.30258794591505001</v>
      </c>
    </row>
    <row r="11" spans="2:51" ht="58" x14ac:dyDescent="0.35">
      <c r="B11" s="18" t="s">
        <v>709</v>
      </c>
      <c r="C11" s="17">
        <v>0.29935973487804102</v>
      </c>
      <c r="D11" s="17">
        <v>0.26463115129964299</v>
      </c>
      <c r="E11" s="17">
        <v>0.336782983750534</v>
      </c>
      <c r="F11" s="17"/>
      <c r="G11" s="17">
        <v>0.27177500012361799</v>
      </c>
      <c r="H11" s="17">
        <v>0.20594667890343099</v>
      </c>
      <c r="I11" s="17">
        <v>0.24060318942515599</v>
      </c>
      <c r="J11" s="17">
        <v>0.292024286788507</v>
      </c>
      <c r="K11" s="17">
        <v>0.380566094552865</v>
      </c>
      <c r="L11" s="17">
        <v>0.381002710557794</v>
      </c>
      <c r="M11" s="17"/>
      <c r="N11" s="17">
        <v>0.334755384604568</v>
      </c>
      <c r="O11" s="17">
        <v>0.30832568223085799</v>
      </c>
      <c r="P11" s="17">
        <v>0.25112840381782398</v>
      </c>
      <c r="Q11" s="17">
        <v>0.29599192678368502</v>
      </c>
      <c r="R11" s="17"/>
      <c r="S11" s="17">
        <v>0.28011534724689402</v>
      </c>
      <c r="T11" s="17">
        <v>0.40949587615160699</v>
      </c>
      <c r="U11" s="17">
        <v>0.30167771342973299</v>
      </c>
      <c r="V11" s="17">
        <v>0.289712676106887</v>
      </c>
      <c r="W11" s="17">
        <v>0.40678431882316302</v>
      </c>
      <c r="X11" s="17">
        <v>0.20821119363799301</v>
      </c>
      <c r="Y11" s="17">
        <v>0.25813004377540999</v>
      </c>
      <c r="Z11" s="17">
        <v>0.29430530458311699</v>
      </c>
      <c r="AA11" s="17">
        <v>0.296440733791833</v>
      </c>
      <c r="AB11" s="17">
        <v>0.25168952860438898</v>
      </c>
      <c r="AC11" s="17">
        <v>0.21114997616355699</v>
      </c>
      <c r="AD11" s="17">
        <v>0.425107281062783</v>
      </c>
      <c r="AE11" s="17"/>
      <c r="AF11" s="17">
        <v>0.33569488509197698</v>
      </c>
      <c r="AG11" s="17">
        <v>0.29493193908016702</v>
      </c>
      <c r="AH11" s="17">
        <v>0.24308993542721999</v>
      </c>
      <c r="AI11" s="17"/>
      <c r="AJ11" s="17">
        <v>0.34937779367314398</v>
      </c>
      <c r="AK11" s="17">
        <v>0.22998150520566499</v>
      </c>
      <c r="AL11" s="17">
        <v>0.35480415298307399</v>
      </c>
      <c r="AM11" s="17">
        <v>0.298294803772025</v>
      </c>
      <c r="AN11" s="17">
        <v>0.27934673766531298</v>
      </c>
      <c r="AO11" s="17"/>
      <c r="AP11" s="17">
        <v>0.35604428024266899</v>
      </c>
      <c r="AQ11" s="17">
        <v>0.28453679484635302</v>
      </c>
      <c r="AR11" s="17">
        <v>0.311498096949619</v>
      </c>
      <c r="AS11" s="17"/>
      <c r="AT11" s="17">
        <v>0.37306885568890202</v>
      </c>
      <c r="AU11" s="17">
        <v>0.26445904502624801</v>
      </c>
      <c r="AV11" s="17">
        <v>0.33250271083428201</v>
      </c>
      <c r="AW11" s="17">
        <v>0.17648837555139599</v>
      </c>
      <c r="AX11" s="17">
        <v>0.242781889849503</v>
      </c>
      <c r="AY11" s="17">
        <v>0.26357945717870301</v>
      </c>
    </row>
    <row r="12" spans="2:51" ht="43.5" x14ac:dyDescent="0.35">
      <c r="B12" s="18" t="s">
        <v>710</v>
      </c>
      <c r="C12" s="17">
        <v>4.6164621764505698E-2</v>
      </c>
      <c r="D12" s="17">
        <v>5.7825108263416497E-2</v>
      </c>
      <c r="E12" s="17">
        <v>3.4064539768863603E-2</v>
      </c>
      <c r="F12" s="17"/>
      <c r="G12" s="17">
        <v>5.7679519307132998E-2</v>
      </c>
      <c r="H12" s="17">
        <v>5.22070273496908E-2</v>
      </c>
      <c r="I12" s="17">
        <v>4.5737395865639803E-2</v>
      </c>
      <c r="J12" s="17">
        <v>3.9425221767103197E-2</v>
      </c>
      <c r="K12" s="17">
        <v>2.9959039019065398E-2</v>
      </c>
      <c r="L12" s="17">
        <v>5.04227474805546E-2</v>
      </c>
      <c r="M12" s="17"/>
      <c r="N12" s="17">
        <v>5.1525560767864097E-2</v>
      </c>
      <c r="O12" s="17">
        <v>4.1698350963922201E-2</v>
      </c>
      <c r="P12" s="17">
        <v>7.1646236820947007E-2</v>
      </c>
      <c r="Q12" s="17">
        <v>1.8372010599989198E-2</v>
      </c>
      <c r="R12" s="17"/>
      <c r="S12" s="17">
        <v>7.1282770336964701E-2</v>
      </c>
      <c r="T12" s="17">
        <v>5.0795193477334501E-2</v>
      </c>
      <c r="U12" s="17">
        <v>3.4301771291160903E-2</v>
      </c>
      <c r="V12" s="17">
        <v>1.28588787166166E-2</v>
      </c>
      <c r="W12" s="17">
        <v>4.6098616145136898E-2</v>
      </c>
      <c r="X12" s="17">
        <v>4.8844312848807199E-2</v>
      </c>
      <c r="Y12" s="17">
        <v>0</v>
      </c>
      <c r="Z12" s="17">
        <v>7.3495236658252597E-2</v>
      </c>
      <c r="AA12" s="17">
        <v>5.4827233283128399E-2</v>
      </c>
      <c r="AB12" s="17">
        <v>8.1887535886588397E-2</v>
      </c>
      <c r="AC12" s="17">
        <v>2.76511936172847E-2</v>
      </c>
      <c r="AD12" s="17">
        <v>0</v>
      </c>
      <c r="AE12" s="17"/>
      <c r="AF12" s="17">
        <v>5.6337020842748102E-2</v>
      </c>
      <c r="AG12" s="17">
        <v>3.0306240772951801E-2</v>
      </c>
      <c r="AH12" s="17">
        <v>5.96318592351456E-2</v>
      </c>
      <c r="AI12" s="17"/>
      <c r="AJ12" s="17">
        <v>5.0818373928744102E-2</v>
      </c>
      <c r="AK12" s="17">
        <v>6.2039665422455197E-2</v>
      </c>
      <c r="AL12" s="17">
        <v>1.9592798303537801E-2</v>
      </c>
      <c r="AM12" s="17">
        <v>0</v>
      </c>
      <c r="AN12" s="17">
        <v>3.6338763706354499E-2</v>
      </c>
      <c r="AO12" s="17"/>
      <c r="AP12" s="17">
        <v>3.05600497687799E-2</v>
      </c>
      <c r="AQ12" s="17">
        <v>5.5580132444322097E-2</v>
      </c>
      <c r="AR12" s="17">
        <v>1.91067245036005E-2</v>
      </c>
      <c r="AS12" s="17"/>
      <c r="AT12" s="17">
        <v>3.6073792023720602E-2</v>
      </c>
      <c r="AU12" s="17">
        <v>3.8815865725126401E-2</v>
      </c>
      <c r="AV12" s="17">
        <v>5.0614311708968698E-2</v>
      </c>
      <c r="AW12" s="17">
        <v>4.0055837366390103E-2</v>
      </c>
      <c r="AX12" s="17">
        <v>6.7225328949090099E-2</v>
      </c>
      <c r="AY12" s="17">
        <v>8.2016683708479907E-2</v>
      </c>
    </row>
    <row r="13" spans="2:51" ht="43.5" x14ac:dyDescent="0.35">
      <c r="B13" s="18" t="s">
        <v>711</v>
      </c>
      <c r="C13" s="17">
        <v>2.8346403231597501E-2</v>
      </c>
      <c r="D13" s="17">
        <v>2.82468520943914E-2</v>
      </c>
      <c r="E13" s="17">
        <v>2.85408537007249E-2</v>
      </c>
      <c r="F13" s="17"/>
      <c r="G13" s="17">
        <v>1.06382025962526E-2</v>
      </c>
      <c r="H13" s="17">
        <v>8.3699052451006103E-3</v>
      </c>
      <c r="I13" s="17">
        <v>1.8222173060860401E-2</v>
      </c>
      <c r="J13" s="17">
        <v>4.49222684801905E-2</v>
      </c>
      <c r="K13" s="17">
        <v>7.7004261628632997E-2</v>
      </c>
      <c r="L13" s="17">
        <v>1.7627369121047402E-2</v>
      </c>
      <c r="M13" s="17"/>
      <c r="N13" s="17">
        <v>1.69488477208375E-2</v>
      </c>
      <c r="O13" s="17">
        <v>3.6197964530969101E-2</v>
      </c>
      <c r="P13" s="17">
        <v>3.1823524717002498E-2</v>
      </c>
      <c r="Q13" s="17">
        <v>2.8484457191390599E-2</v>
      </c>
      <c r="R13" s="17"/>
      <c r="S13" s="17">
        <v>9.6926130302787093E-3</v>
      </c>
      <c r="T13" s="17">
        <v>9.5571636155748693E-3</v>
      </c>
      <c r="U13" s="17">
        <v>7.2197682445558894E-2</v>
      </c>
      <c r="V13" s="17">
        <v>3.68856797014624E-2</v>
      </c>
      <c r="W13" s="17">
        <v>4.5167359500237203E-2</v>
      </c>
      <c r="X13" s="17">
        <v>3.5885538301717097E-2</v>
      </c>
      <c r="Y13" s="17">
        <v>4.47617842501127E-2</v>
      </c>
      <c r="Z13" s="17">
        <v>6.5965985276782199E-2</v>
      </c>
      <c r="AA13" s="17">
        <v>1.1951701845135001E-2</v>
      </c>
      <c r="AB13" s="17">
        <v>1.5814313437259399E-2</v>
      </c>
      <c r="AC13" s="17">
        <v>3.2076113744166398E-2</v>
      </c>
      <c r="AD13" s="17">
        <v>0</v>
      </c>
      <c r="AE13" s="17"/>
      <c r="AF13" s="17">
        <v>5.9471783907008698E-2</v>
      </c>
      <c r="AG13" s="17">
        <v>4.0442632579982801E-3</v>
      </c>
      <c r="AH13" s="17">
        <v>9.7930140476801004E-3</v>
      </c>
      <c r="AI13" s="17"/>
      <c r="AJ13" s="17">
        <v>3.48255949863032E-2</v>
      </c>
      <c r="AK13" s="17">
        <v>1.4195565856653901E-2</v>
      </c>
      <c r="AL13" s="17">
        <v>2.15083914734811E-2</v>
      </c>
      <c r="AM13" s="17">
        <v>0</v>
      </c>
      <c r="AN13" s="17">
        <v>5.1842074616173503E-2</v>
      </c>
      <c r="AO13" s="17"/>
      <c r="AP13" s="17">
        <v>2.83033802240742E-2</v>
      </c>
      <c r="AQ13" s="17">
        <v>1.0786826170043199E-2</v>
      </c>
      <c r="AR13" s="17">
        <v>2.0974794107138199E-2</v>
      </c>
      <c r="AS13" s="17"/>
      <c r="AT13" s="17">
        <v>4.4420718854966901E-2</v>
      </c>
      <c r="AU13" s="17">
        <v>1.18353708860253E-2</v>
      </c>
      <c r="AV13" s="17">
        <v>1.7007155197057498E-2</v>
      </c>
      <c r="AW13" s="17">
        <v>3.8916795368894197E-2</v>
      </c>
      <c r="AX13" s="17">
        <v>1.8927356601197199E-2</v>
      </c>
      <c r="AY13" s="17">
        <v>4.5364971860959898E-2</v>
      </c>
    </row>
    <row r="14" spans="2:51" x14ac:dyDescent="0.35">
      <c r="B14" s="18" t="s">
        <v>72</v>
      </c>
      <c r="C14" s="19">
        <v>7.4650959074339301E-2</v>
      </c>
      <c r="D14" s="19">
        <v>5.7706280706304097E-2</v>
      </c>
      <c r="E14" s="19">
        <v>9.2683939399972395E-2</v>
      </c>
      <c r="F14" s="19"/>
      <c r="G14" s="19">
        <v>5.6570481767976001E-2</v>
      </c>
      <c r="H14" s="19">
        <v>5.4734862013993101E-2</v>
      </c>
      <c r="I14" s="19">
        <v>6.5557521740434194E-2</v>
      </c>
      <c r="J14" s="19">
        <v>0.10244429099879</v>
      </c>
      <c r="K14" s="19">
        <v>6.9026140914439496E-2</v>
      </c>
      <c r="L14" s="19">
        <v>8.9330105886382793E-2</v>
      </c>
      <c r="M14" s="19"/>
      <c r="N14" s="19">
        <v>5.6530839865711197E-2</v>
      </c>
      <c r="O14" s="19">
        <v>6.0849812439735598E-2</v>
      </c>
      <c r="P14" s="19">
        <v>8.8254473471375494E-2</v>
      </c>
      <c r="Q14" s="19">
        <v>9.4961876162062406E-2</v>
      </c>
      <c r="R14" s="19"/>
      <c r="S14" s="19">
        <v>6.1496323369848303E-2</v>
      </c>
      <c r="T14" s="19">
        <v>7.0616239044462403E-2</v>
      </c>
      <c r="U14" s="19">
        <v>0.14556994808881901</v>
      </c>
      <c r="V14" s="19">
        <v>7.8122729426186102E-2</v>
      </c>
      <c r="W14" s="19">
        <v>9.7487103182470794E-2</v>
      </c>
      <c r="X14" s="19">
        <v>9.9896184669527793E-2</v>
      </c>
      <c r="Y14" s="19">
        <v>3.1499613365552397E-2</v>
      </c>
      <c r="Z14" s="19">
        <v>6.9766122796959804E-2</v>
      </c>
      <c r="AA14" s="19">
        <v>2.1774153404132399E-2</v>
      </c>
      <c r="AB14" s="19">
        <v>0.10937537113466</v>
      </c>
      <c r="AC14" s="19">
        <v>3.0160994254514299E-2</v>
      </c>
      <c r="AD14" s="19">
        <v>0.161403649237022</v>
      </c>
      <c r="AE14" s="19"/>
      <c r="AF14" s="19">
        <v>9.0520900474821295E-2</v>
      </c>
      <c r="AG14" s="19">
        <v>5.7924985322320099E-2</v>
      </c>
      <c r="AH14" s="19">
        <v>8.6809365315840603E-2</v>
      </c>
      <c r="AI14" s="19"/>
      <c r="AJ14" s="19">
        <v>8.7397098682858804E-2</v>
      </c>
      <c r="AK14" s="19">
        <v>4.2334134704876701E-2</v>
      </c>
      <c r="AL14" s="19">
        <v>4.6294663206443099E-2</v>
      </c>
      <c r="AM14" s="19">
        <v>0</v>
      </c>
      <c r="AN14" s="19">
        <v>9.9173892120498902E-2</v>
      </c>
      <c r="AO14" s="19"/>
      <c r="AP14" s="19">
        <v>7.2775786663330205E-2</v>
      </c>
      <c r="AQ14" s="19">
        <v>3.8431177909488003E-2</v>
      </c>
      <c r="AR14" s="19">
        <v>5.9178393510347101E-2</v>
      </c>
      <c r="AS14" s="19"/>
      <c r="AT14" s="19">
        <v>5.9664242738017001E-2</v>
      </c>
      <c r="AU14" s="19">
        <v>8.0261434280753302E-2</v>
      </c>
      <c r="AV14" s="19">
        <v>4.76933925558055E-2</v>
      </c>
      <c r="AW14" s="19">
        <v>0.101957976621003</v>
      </c>
      <c r="AX14" s="19">
        <v>8.8101823997065398E-2</v>
      </c>
      <c r="AY14" s="19">
        <v>0.141276713904566</v>
      </c>
    </row>
    <row r="15" spans="2:51" x14ac:dyDescent="0.35">
      <c r="B15" s="33" t="s">
        <v>156</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1-000000000000}">
  <dimension ref="B2:AY19"/>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714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632</v>
      </c>
      <c r="D7" s="10">
        <v>317</v>
      </c>
      <c r="E7" s="10">
        <v>315</v>
      </c>
      <c r="F7" s="10"/>
      <c r="G7" s="10">
        <v>83</v>
      </c>
      <c r="H7" s="10">
        <v>93</v>
      </c>
      <c r="I7" s="10">
        <v>94</v>
      </c>
      <c r="J7" s="10">
        <v>124</v>
      </c>
      <c r="K7" s="10">
        <v>104</v>
      </c>
      <c r="L7" s="10">
        <v>134</v>
      </c>
      <c r="M7" s="10"/>
      <c r="N7" s="10">
        <v>145</v>
      </c>
      <c r="O7" s="10">
        <v>161</v>
      </c>
      <c r="P7" s="10">
        <v>148</v>
      </c>
      <c r="Q7" s="10">
        <v>175</v>
      </c>
      <c r="R7" s="10"/>
      <c r="S7" s="10">
        <v>90</v>
      </c>
      <c r="T7" s="10">
        <v>86</v>
      </c>
      <c r="U7" s="10">
        <v>41</v>
      </c>
      <c r="V7" s="10">
        <v>71</v>
      </c>
      <c r="W7" s="10">
        <v>50</v>
      </c>
      <c r="X7" s="10">
        <v>60</v>
      </c>
      <c r="Y7" s="10">
        <v>55</v>
      </c>
      <c r="Z7" s="10">
        <v>24</v>
      </c>
      <c r="AA7" s="10">
        <v>77</v>
      </c>
      <c r="AB7" s="10">
        <v>45</v>
      </c>
      <c r="AC7" s="10">
        <v>19</v>
      </c>
      <c r="AD7" s="10">
        <v>14</v>
      </c>
      <c r="AE7" s="10"/>
      <c r="AF7" s="10">
        <v>241</v>
      </c>
      <c r="AG7" s="10">
        <v>231</v>
      </c>
      <c r="AH7" s="10">
        <v>105</v>
      </c>
      <c r="AI7" s="10"/>
      <c r="AJ7" s="10">
        <v>229</v>
      </c>
      <c r="AK7" s="10">
        <v>158</v>
      </c>
      <c r="AL7" s="10">
        <v>40</v>
      </c>
      <c r="AM7" s="10">
        <v>7</v>
      </c>
      <c r="AN7" s="10">
        <v>105</v>
      </c>
      <c r="AO7" s="10"/>
      <c r="AP7" s="10">
        <v>141</v>
      </c>
      <c r="AQ7" s="10">
        <v>217</v>
      </c>
      <c r="AR7" s="10">
        <v>36</v>
      </c>
      <c r="AS7" s="10"/>
      <c r="AT7" s="10">
        <v>223</v>
      </c>
      <c r="AU7" s="10">
        <v>137</v>
      </c>
      <c r="AV7" s="10">
        <v>49</v>
      </c>
      <c r="AW7" s="10">
        <v>55</v>
      </c>
      <c r="AX7" s="10">
        <v>136</v>
      </c>
      <c r="AY7" s="10">
        <v>22</v>
      </c>
    </row>
    <row r="8" spans="2:51" ht="30" customHeight="1" x14ac:dyDescent="0.35">
      <c r="B8" s="11" t="s">
        <v>19</v>
      </c>
      <c r="C8" s="11">
        <v>629</v>
      </c>
      <c r="D8" s="11">
        <v>327</v>
      </c>
      <c r="E8" s="11">
        <v>302</v>
      </c>
      <c r="F8" s="11"/>
      <c r="G8" s="11">
        <v>85</v>
      </c>
      <c r="H8" s="11">
        <v>109</v>
      </c>
      <c r="I8" s="11">
        <v>97</v>
      </c>
      <c r="J8" s="11">
        <v>117</v>
      </c>
      <c r="K8" s="11">
        <v>97</v>
      </c>
      <c r="L8" s="11">
        <v>126</v>
      </c>
      <c r="M8" s="11"/>
      <c r="N8" s="11">
        <v>160</v>
      </c>
      <c r="O8" s="11">
        <v>154</v>
      </c>
      <c r="P8" s="11">
        <v>144</v>
      </c>
      <c r="Q8" s="11">
        <v>168</v>
      </c>
      <c r="R8" s="11"/>
      <c r="S8" s="11">
        <v>93</v>
      </c>
      <c r="T8" s="11">
        <v>82</v>
      </c>
      <c r="U8" s="11">
        <v>41</v>
      </c>
      <c r="V8" s="11">
        <v>66</v>
      </c>
      <c r="W8" s="11">
        <v>47</v>
      </c>
      <c r="X8" s="11">
        <v>62</v>
      </c>
      <c r="Y8" s="11">
        <v>52</v>
      </c>
      <c r="Z8" s="11">
        <v>22</v>
      </c>
      <c r="AA8" s="11">
        <v>73</v>
      </c>
      <c r="AB8" s="11">
        <v>55</v>
      </c>
      <c r="AC8" s="11">
        <v>20</v>
      </c>
      <c r="AD8" s="11">
        <v>17</v>
      </c>
      <c r="AE8" s="11"/>
      <c r="AF8" s="11">
        <v>233</v>
      </c>
      <c r="AG8" s="11">
        <v>233</v>
      </c>
      <c r="AH8" s="11">
        <v>107</v>
      </c>
      <c r="AI8" s="11"/>
      <c r="AJ8" s="11">
        <v>220</v>
      </c>
      <c r="AK8" s="11">
        <v>158</v>
      </c>
      <c r="AL8" s="11">
        <v>41</v>
      </c>
      <c r="AM8" s="11">
        <v>7</v>
      </c>
      <c r="AN8" s="11">
        <v>105</v>
      </c>
      <c r="AO8" s="11"/>
      <c r="AP8" s="11">
        <v>138</v>
      </c>
      <c r="AQ8" s="11">
        <v>217</v>
      </c>
      <c r="AR8" s="11">
        <v>37</v>
      </c>
      <c r="AS8" s="11"/>
      <c r="AT8" s="11">
        <v>215</v>
      </c>
      <c r="AU8" s="11">
        <v>141</v>
      </c>
      <c r="AV8" s="11">
        <v>49</v>
      </c>
      <c r="AW8" s="11">
        <v>54</v>
      </c>
      <c r="AX8" s="11">
        <v>138</v>
      </c>
      <c r="AY8" s="11">
        <v>22</v>
      </c>
    </row>
    <row r="9" spans="2:51" ht="43.5" x14ac:dyDescent="0.35">
      <c r="B9" s="18" t="s">
        <v>707</v>
      </c>
      <c r="C9" s="17">
        <v>0.174713450978422</v>
      </c>
      <c r="D9" s="17">
        <v>0.17657219801918</v>
      </c>
      <c r="E9" s="17">
        <v>0.17270291403128599</v>
      </c>
      <c r="F9" s="17"/>
      <c r="G9" s="17">
        <v>0.209495108191361</v>
      </c>
      <c r="H9" s="17">
        <v>0.286956143215645</v>
      </c>
      <c r="I9" s="17">
        <v>0.15226771232038899</v>
      </c>
      <c r="J9" s="17">
        <v>0.168358879475556</v>
      </c>
      <c r="K9" s="17">
        <v>0.103392243890762</v>
      </c>
      <c r="L9" s="17">
        <v>0.13212319528790401</v>
      </c>
      <c r="M9" s="17"/>
      <c r="N9" s="17">
        <v>0.18245010154660499</v>
      </c>
      <c r="O9" s="17">
        <v>0.140803720785872</v>
      </c>
      <c r="P9" s="17">
        <v>0.178877592228467</v>
      </c>
      <c r="Q9" s="17">
        <v>0.19218249603791501</v>
      </c>
      <c r="R9" s="17"/>
      <c r="S9" s="17">
        <v>0.16713811582233001</v>
      </c>
      <c r="T9" s="17">
        <v>0.112808835840938</v>
      </c>
      <c r="U9" s="17">
        <v>0.256935716610045</v>
      </c>
      <c r="V9" s="17">
        <v>0.16579024164744499</v>
      </c>
      <c r="W9" s="17">
        <v>0.18202660206832999</v>
      </c>
      <c r="X9" s="17">
        <v>0.19476376181093799</v>
      </c>
      <c r="Y9" s="17">
        <v>0.14136302645358401</v>
      </c>
      <c r="Z9" s="17">
        <v>0.12571305212762701</v>
      </c>
      <c r="AA9" s="17">
        <v>0.21169163843650199</v>
      </c>
      <c r="AB9" s="17">
        <v>0.21146969369893501</v>
      </c>
      <c r="AC9" s="17">
        <v>0.180325972645279</v>
      </c>
      <c r="AD9" s="17">
        <v>0.14228479983884801</v>
      </c>
      <c r="AE9" s="17"/>
      <c r="AF9" s="17">
        <v>0.14956323695616699</v>
      </c>
      <c r="AG9" s="17">
        <v>0.16888646241336799</v>
      </c>
      <c r="AH9" s="17">
        <v>0.244676990840269</v>
      </c>
      <c r="AI9" s="17"/>
      <c r="AJ9" s="17">
        <v>0.10222812915910499</v>
      </c>
      <c r="AK9" s="17">
        <v>0.22494593843126201</v>
      </c>
      <c r="AL9" s="17">
        <v>0.19828902232620299</v>
      </c>
      <c r="AM9" s="17">
        <v>0.474047253115708</v>
      </c>
      <c r="AN9" s="17">
        <v>0.24670332145721499</v>
      </c>
      <c r="AO9" s="17"/>
      <c r="AP9" s="17">
        <v>0.15378737076070401</v>
      </c>
      <c r="AQ9" s="17">
        <v>0.205301619554006</v>
      </c>
      <c r="AR9" s="17">
        <v>0.182236861464697</v>
      </c>
      <c r="AS9" s="17"/>
      <c r="AT9" s="17">
        <v>0.15925026454094099</v>
      </c>
      <c r="AU9" s="17">
        <v>0.17389532640615399</v>
      </c>
      <c r="AV9" s="17">
        <v>0.20731181006774599</v>
      </c>
      <c r="AW9" s="17">
        <v>0.19736577816603701</v>
      </c>
      <c r="AX9" s="17">
        <v>0.196689173912448</v>
      </c>
      <c r="AY9" s="17">
        <v>0.10372446964575401</v>
      </c>
    </row>
    <row r="10" spans="2:51" ht="43.5" x14ac:dyDescent="0.35">
      <c r="B10" s="18" t="s">
        <v>708</v>
      </c>
      <c r="C10" s="17">
        <v>0.40543871711677298</v>
      </c>
      <c r="D10" s="17">
        <v>0.40670036117972602</v>
      </c>
      <c r="E10" s="17">
        <v>0.40407404406170899</v>
      </c>
      <c r="F10" s="17"/>
      <c r="G10" s="17">
        <v>0.41794174949468699</v>
      </c>
      <c r="H10" s="17">
        <v>0.42106586244537803</v>
      </c>
      <c r="I10" s="17">
        <v>0.40460574711212099</v>
      </c>
      <c r="J10" s="17">
        <v>0.36312014584695501</v>
      </c>
      <c r="K10" s="17">
        <v>0.450143886804455</v>
      </c>
      <c r="L10" s="17">
        <v>0.38894193821668499</v>
      </c>
      <c r="M10" s="17"/>
      <c r="N10" s="17">
        <v>0.47469300585401902</v>
      </c>
      <c r="O10" s="17">
        <v>0.43684784757131101</v>
      </c>
      <c r="P10" s="17">
        <v>0.35410382639779098</v>
      </c>
      <c r="Q10" s="17">
        <v>0.36246374924237801</v>
      </c>
      <c r="R10" s="17"/>
      <c r="S10" s="17">
        <v>0.45378258219731998</v>
      </c>
      <c r="T10" s="17">
        <v>0.41173807926038403</v>
      </c>
      <c r="U10" s="17">
        <v>0.35794455270742997</v>
      </c>
      <c r="V10" s="17">
        <v>0.36897641343348597</v>
      </c>
      <c r="W10" s="17">
        <v>0.39307710668152102</v>
      </c>
      <c r="X10" s="17">
        <v>0.48154533468074501</v>
      </c>
      <c r="Y10" s="17">
        <v>0.381435643407943</v>
      </c>
      <c r="Z10" s="17">
        <v>0.412795407326913</v>
      </c>
      <c r="AA10" s="17">
        <v>0.37193593113724199</v>
      </c>
      <c r="AB10" s="17">
        <v>0.40416396870705401</v>
      </c>
      <c r="AC10" s="17">
        <v>0.39304125243579202</v>
      </c>
      <c r="AD10" s="17">
        <v>0.352525112393413</v>
      </c>
      <c r="AE10" s="17"/>
      <c r="AF10" s="17">
        <v>0.31127006855802197</v>
      </c>
      <c r="AG10" s="17">
        <v>0.504362223692013</v>
      </c>
      <c r="AH10" s="17">
        <v>0.38320813916148999</v>
      </c>
      <c r="AI10" s="17"/>
      <c r="AJ10" s="17">
        <v>0.37396790484286102</v>
      </c>
      <c r="AK10" s="17">
        <v>0.49858282358337702</v>
      </c>
      <c r="AL10" s="17">
        <v>0.43677726938197298</v>
      </c>
      <c r="AM10" s="17">
        <v>0</v>
      </c>
      <c r="AN10" s="17">
        <v>0.319317278267648</v>
      </c>
      <c r="AO10" s="17"/>
      <c r="AP10" s="17">
        <v>0.39950635546786101</v>
      </c>
      <c r="AQ10" s="17">
        <v>0.51624129007936204</v>
      </c>
      <c r="AR10" s="17">
        <v>0.49863760568452398</v>
      </c>
      <c r="AS10" s="17"/>
      <c r="AT10" s="17">
        <v>0.32579300355972102</v>
      </c>
      <c r="AU10" s="17">
        <v>0.36335322036593498</v>
      </c>
      <c r="AV10" s="17">
        <v>0.40515375190521102</v>
      </c>
      <c r="AW10" s="17">
        <v>0.38193273793957899</v>
      </c>
      <c r="AX10" s="17">
        <v>0.55945241409134205</v>
      </c>
      <c r="AY10" s="17">
        <v>0.53847059921942797</v>
      </c>
    </row>
    <row r="11" spans="2:51" ht="58" x14ac:dyDescent="0.35">
      <c r="B11" s="18" t="s">
        <v>709</v>
      </c>
      <c r="C11" s="17">
        <v>0.25923492852477598</v>
      </c>
      <c r="D11" s="17">
        <v>0.268653838208047</v>
      </c>
      <c r="E11" s="17">
        <v>0.249046847250293</v>
      </c>
      <c r="F11" s="17"/>
      <c r="G11" s="17">
        <v>0.25354327639025798</v>
      </c>
      <c r="H11" s="17">
        <v>0.175497181192135</v>
      </c>
      <c r="I11" s="17">
        <v>0.29583624876132902</v>
      </c>
      <c r="J11" s="17">
        <v>0.237753628655407</v>
      </c>
      <c r="K11" s="17">
        <v>0.28057008952749402</v>
      </c>
      <c r="L11" s="17">
        <v>0.31089910972344997</v>
      </c>
      <c r="M11" s="17"/>
      <c r="N11" s="17">
        <v>0.227571322027009</v>
      </c>
      <c r="O11" s="17">
        <v>0.282225496494526</v>
      </c>
      <c r="P11" s="17">
        <v>0.23989276378518001</v>
      </c>
      <c r="Q11" s="17">
        <v>0.27643642146025699</v>
      </c>
      <c r="R11" s="17"/>
      <c r="S11" s="17">
        <v>0.20009735262566899</v>
      </c>
      <c r="T11" s="17">
        <v>0.27759696117938598</v>
      </c>
      <c r="U11" s="17">
        <v>0.27079877979273198</v>
      </c>
      <c r="V11" s="17">
        <v>0.32086540503106198</v>
      </c>
      <c r="W11" s="17">
        <v>0.30840637696669998</v>
      </c>
      <c r="X11" s="17">
        <v>0.20970170490352</v>
      </c>
      <c r="Y11" s="17">
        <v>0.22911572583293799</v>
      </c>
      <c r="Z11" s="17">
        <v>0.20898653426094799</v>
      </c>
      <c r="AA11" s="17">
        <v>0.22772462313219699</v>
      </c>
      <c r="AB11" s="17">
        <v>0.27357593334519598</v>
      </c>
      <c r="AC11" s="17">
        <v>0.32461827338229499</v>
      </c>
      <c r="AD11" s="17">
        <v>0.43350091859122902</v>
      </c>
      <c r="AE11" s="17"/>
      <c r="AF11" s="17">
        <v>0.33422526975161998</v>
      </c>
      <c r="AG11" s="17">
        <v>0.215107720652259</v>
      </c>
      <c r="AH11" s="17">
        <v>0.15467716720750499</v>
      </c>
      <c r="AI11" s="17"/>
      <c r="AJ11" s="17">
        <v>0.34608295323801702</v>
      </c>
      <c r="AK11" s="17">
        <v>0.163898746164479</v>
      </c>
      <c r="AL11" s="17">
        <v>0.24657373796288901</v>
      </c>
      <c r="AM11" s="17">
        <v>0.26163252317095598</v>
      </c>
      <c r="AN11" s="17">
        <v>0.177825148063639</v>
      </c>
      <c r="AO11" s="17"/>
      <c r="AP11" s="17">
        <v>0.27601239306262798</v>
      </c>
      <c r="AQ11" s="17">
        <v>0.190578560271945</v>
      </c>
      <c r="AR11" s="17">
        <v>0.18866640676506799</v>
      </c>
      <c r="AS11" s="17"/>
      <c r="AT11" s="17">
        <v>0.35399702437138197</v>
      </c>
      <c r="AU11" s="17">
        <v>0.256944137976027</v>
      </c>
      <c r="AV11" s="17">
        <v>0.25305852626383601</v>
      </c>
      <c r="AW11" s="17">
        <v>0.25230267198756501</v>
      </c>
      <c r="AX11" s="17">
        <v>0.106570162374255</v>
      </c>
      <c r="AY11" s="17">
        <v>0.27299947860131402</v>
      </c>
    </row>
    <row r="12" spans="2:51" ht="43.5" x14ac:dyDescent="0.35">
      <c r="B12" s="18" t="s">
        <v>710</v>
      </c>
      <c r="C12" s="17">
        <v>5.0314055264425603E-2</v>
      </c>
      <c r="D12" s="17">
        <v>4.6590737755099303E-2</v>
      </c>
      <c r="E12" s="17">
        <v>5.43414281421052E-2</v>
      </c>
      <c r="F12" s="17"/>
      <c r="G12" s="17">
        <v>4.5821446530991898E-2</v>
      </c>
      <c r="H12" s="17">
        <v>3.6478658878647E-2</v>
      </c>
      <c r="I12" s="17">
        <v>4.9033573216920999E-2</v>
      </c>
      <c r="J12" s="17">
        <v>6.3380524315803197E-2</v>
      </c>
      <c r="K12" s="17">
        <v>4.5431317914402698E-2</v>
      </c>
      <c r="L12" s="17">
        <v>5.7945667823793498E-2</v>
      </c>
      <c r="M12" s="17"/>
      <c r="N12" s="17">
        <v>1.8706130556544701E-2</v>
      </c>
      <c r="O12" s="17">
        <v>6.2739381943277703E-2</v>
      </c>
      <c r="P12" s="17">
        <v>8.0909483734342799E-2</v>
      </c>
      <c r="Q12" s="17">
        <v>4.3839094789039197E-2</v>
      </c>
      <c r="R12" s="17"/>
      <c r="S12" s="17">
        <v>5.5797672569412197E-2</v>
      </c>
      <c r="T12" s="17">
        <v>7.7760066239620507E-2</v>
      </c>
      <c r="U12" s="17">
        <v>2.3080460345083299E-2</v>
      </c>
      <c r="V12" s="17">
        <v>4.1240491050188698E-2</v>
      </c>
      <c r="W12" s="17">
        <v>1.8672770984491299E-2</v>
      </c>
      <c r="X12" s="17">
        <v>3.3551193365188699E-2</v>
      </c>
      <c r="Y12" s="17">
        <v>8.9568484212656493E-2</v>
      </c>
      <c r="Z12" s="17">
        <v>7.9526927270730005E-2</v>
      </c>
      <c r="AA12" s="17">
        <v>7.4933237631272895E-2</v>
      </c>
      <c r="AB12" s="17">
        <v>2.9912729844306499E-2</v>
      </c>
      <c r="AC12" s="17">
        <v>0</v>
      </c>
      <c r="AD12" s="17">
        <v>0</v>
      </c>
      <c r="AE12" s="17"/>
      <c r="AF12" s="17">
        <v>5.7439162508782698E-2</v>
      </c>
      <c r="AG12" s="17">
        <v>4.2162295549805801E-2</v>
      </c>
      <c r="AH12" s="17">
        <v>6.9401990567022703E-2</v>
      </c>
      <c r="AI12" s="17"/>
      <c r="AJ12" s="17">
        <v>5.7750703081219303E-2</v>
      </c>
      <c r="AK12" s="17">
        <v>4.4126457612798202E-2</v>
      </c>
      <c r="AL12" s="17">
        <v>4.9636338654439602E-2</v>
      </c>
      <c r="AM12" s="17">
        <v>0.13026718024070399</v>
      </c>
      <c r="AN12" s="17">
        <v>7.8358186997449703E-2</v>
      </c>
      <c r="AO12" s="17"/>
      <c r="AP12" s="17">
        <v>6.2246033873104803E-2</v>
      </c>
      <c r="AQ12" s="17">
        <v>2.7904145646203901E-2</v>
      </c>
      <c r="AR12" s="17">
        <v>7.5959336276066394E-2</v>
      </c>
      <c r="AS12" s="17"/>
      <c r="AT12" s="17">
        <v>4.8126222158394502E-2</v>
      </c>
      <c r="AU12" s="17">
        <v>5.7900797023587497E-2</v>
      </c>
      <c r="AV12" s="17">
        <v>7.6241150729546098E-2</v>
      </c>
      <c r="AW12" s="17">
        <v>0</v>
      </c>
      <c r="AX12" s="17">
        <v>6.8203440295514894E-2</v>
      </c>
      <c r="AY12" s="17">
        <v>0</v>
      </c>
    </row>
    <row r="13" spans="2:51" ht="43.5" x14ac:dyDescent="0.35">
      <c r="B13" s="18" t="s">
        <v>711</v>
      </c>
      <c r="C13" s="17">
        <v>2.7361275159820099E-2</v>
      </c>
      <c r="D13" s="17">
        <v>3.5533042482295898E-2</v>
      </c>
      <c r="E13" s="17">
        <v>1.85221809931767E-2</v>
      </c>
      <c r="F13" s="17"/>
      <c r="G13" s="17">
        <v>1.22932307553701E-2</v>
      </c>
      <c r="H13" s="17">
        <v>2.1676133359331499E-2</v>
      </c>
      <c r="I13" s="17">
        <v>9.1275501802206005E-3</v>
      </c>
      <c r="J13" s="17">
        <v>3.2531528951642699E-2</v>
      </c>
      <c r="K13" s="17">
        <v>1.7885027095896198E-2</v>
      </c>
      <c r="L13" s="17">
        <v>5.9008254125643797E-2</v>
      </c>
      <c r="M13" s="17"/>
      <c r="N13" s="17">
        <v>1.9204060302077299E-2</v>
      </c>
      <c r="O13" s="17">
        <v>1.6984951060275599E-2</v>
      </c>
      <c r="P13" s="17">
        <v>3.17609681423901E-2</v>
      </c>
      <c r="Q13" s="17">
        <v>4.14804600317146E-2</v>
      </c>
      <c r="R13" s="17"/>
      <c r="S13" s="17">
        <v>3.0768734212725898E-2</v>
      </c>
      <c r="T13" s="17">
        <v>6.0999809255631102E-2</v>
      </c>
      <c r="U13" s="17">
        <v>0</v>
      </c>
      <c r="V13" s="17">
        <v>2.69637908075725E-2</v>
      </c>
      <c r="W13" s="17">
        <v>5.9327851318284899E-2</v>
      </c>
      <c r="X13" s="17">
        <v>1.54875203522625E-2</v>
      </c>
      <c r="Y13" s="17">
        <v>3.41279965369998E-2</v>
      </c>
      <c r="Z13" s="17">
        <v>3.9581235609544699E-2</v>
      </c>
      <c r="AA13" s="17">
        <v>0</v>
      </c>
      <c r="AB13" s="17">
        <v>2.1421478088878902E-2</v>
      </c>
      <c r="AC13" s="17">
        <v>0</v>
      </c>
      <c r="AD13" s="17">
        <v>0</v>
      </c>
      <c r="AE13" s="17"/>
      <c r="AF13" s="17">
        <v>4.4004529743206698E-2</v>
      </c>
      <c r="AG13" s="17">
        <v>1.71503100732232E-2</v>
      </c>
      <c r="AH13" s="17">
        <v>1.7793282419428701E-2</v>
      </c>
      <c r="AI13" s="17"/>
      <c r="AJ13" s="17">
        <v>4.3674457254508997E-2</v>
      </c>
      <c r="AK13" s="17">
        <v>6.6092674788053698E-3</v>
      </c>
      <c r="AL13" s="17">
        <v>2.1480903877178902E-2</v>
      </c>
      <c r="AM13" s="17">
        <v>0</v>
      </c>
      <c r="AN13" s="17">
        <v>2.5757699522643299E-2</v>
      </c>
      <c r="AO13" s="17"/>
      <c r="AP13" s="17">
        <v>4.9742627815904002E-2</v>
      </c>
      <c r="AQ13" s="17">
        <v>4.1229313406952097E-3</v>
      </c>
      <c r="AR13" s="17">
        <v>2.8315249217171198E-2</v>
      </c>
      <c r="AS13" s="17"/>
      <c r="AT13" s="17">
        <v>5.1969250478237701E-2</v>
      </c>
      <c r="AU13" s="17">
        <v>1.9992491989029401E-2</v>
      </c>
      <c r="AV13" s="17">
        <v>1.7656353076431801E-2</v>
      </c>
      <c r="AW13" s="17">
        <v>2.6059349915067899E-2</v>
      </c>
      <c r="AX13" s="17">
        <v>0</v>
      </c>
      <c r="AY13" s="17">
        <v>0</v>
      </c>
    </row>
    <row r="14" spans="2:51" x14ac:dyDescent="0.35">
      <c r="B14" s="18" t="s">
        <v>72</v>
      </c>
      <c r="C14" s="19">
        <v>8.2937572955783898E-2</v>
      </c>
      <c r="D14" s="19">
        <v>6.5949822355651097E-2</v>
      </c>
      <c r="E14" s="19">
        <v>0.10131258552142999</v>
      </c>
      <c r="F14" s="19"/>
      <c r="G14" s="19">
        <v>6.0905188637331999E-2</v>
      </c>
      <c r="H14" s="19">
        <v>5.8326020908863699E-2</v>
      </c>
      <c r="I14" s="19">
        <v>8.9129168409019494E-2</v>
      </c>
      <c r="J14" s="19">
        <v>0.13485529275463701</v>
      </c>
      <c r="K14" s="19">
        <v>0.10257743476699099</v>
      </c>
      <c r="L14" s="19">
        <v>5.1081834822523799E-2</v>
      </c>
      <c r="M14" s="19"/>
      <c r="N14" s="19">
        <v>7.7375379713745598E-2</v>
      </c>
      <c r="O14" s="19">
        <v>6.0398602144736697E-2</v>
      </c>
      <c r="P14" s="19">
        <v>0.114455365711829</v>
      </c>
      <c r="Q14" s="19">
        <v>8.3597778438696105E-2</v>
      </c>
      <c r="R14" s="19"/>
      <c r="S14" s="19">
        <v>9.2415542572543696E-2</v>
      </c>
      <c r="T14" s="19">
        <v>5.9096248224040498E-2</v>
      </c>
      <c r="U14" s="19">
        <v>9.1240490544709701E-2</v>
      </c>
      <c r="V14" s="19">
        <v>7.6163658030246301E-2</v>
      </c>
      <c r="W14" s="19">
        <v>3.8489291980673697E-2</v>
      </c>
      <c r="X14" s="19">
        <v>6.4950484887346199E-2</v>
      </c>
      <c r="Y14" s="19">
        <v>0.124389123555879</v>
      </c>
      <c r="Z14" s="19">
        <v>0.13339684340423699</v>
      </c>
      <c r="AA14" s="19">
        <v>0.11371456966278699</v>
      </c>
      <c r="AB14" s="19">
        <v>5.9456196315629102E-2</v>
      </c>
      <c r="AC14" s="19">
        <v>0.10201450153663399</v>
      </c>
      <c r="AD14" s="19">
        <v>7.1689169176510095E-2</v>
      </c>
      <c r="AE14" s="19"/>
      <c r="AF14" s="19">
        <v>0.103497732482201</v>
      </c>
      <c r="AG14" s="19">
        <v>5.2330987619331699E-2</v>
      </c>
      <c r="AH14" s="19">
        <v>0.13024242980428399</v>
      </c>
      <c r="AI14" s="19"/>
      <c r="AJ14" s="19">
        <v>7.6295852424289198E-2</v>
      </c>
      <c r="AK14" s="19">
        <v>6.1836766729278701E-2</v>
      </c>
      <c r="AL14" s="19">
        <v>4.7242727797316801E-2</v>
      </c>
      <c r="AM14" s="19">
        <v>0.134053043472633</v>
      </c>
      <c r="AN14" s="19">
        <v>0.152038365691405</v>
      </c>
      <c r="AO14" s="19"/>
      <c r="AP14" s="19">
        <v>5.8705219019797403E-2</v>
      </c>
      <c r="AQ14" s="19">
        <v>5.5851453107788399E-2</v>
      </c>
      <c r="AR14" s="19">
        <v>2.6184540592473299E-2</v>
      </c>
      <c r="AS14" s="19"/>
      <c r="AT14" s="19">
        <v>6.0864234891322998E-2</v>
      </c>
      <c r="AU14" s="19">
        <v>0.12791402623926701</v>
      </c>
      <c r="AV14" s="19">
        <v>4.0578407957229598E-2</v>
      </c>
      <c r="AW14" s="19">
        <v>0.14233946199175099</v>
      </c>
      <c r="AX14" s="19">
        <v>6.9084809326440094E-2</v>
      </c>
      <c r="AY14" s="19">
        <v>8.4805452533503495E-2</v>
      </c>
    </row>
    <row r="15" spans="2:51" x14ac:dyDescent="0.35">
      <c r="B15" s="33" t="s">
        <v>156</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1-000000000000}">
  <dimension ref="B2:AY19"/>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715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676</v>
      </c>
      <c r="D7" s="10">
        <v>308</v>
      </c>
      <c r="E7" s="10">
        <v>368</v>
      </c>
      <c r="F7" s="10"/>
      <c r="G7" s="10">
        <v>93</v>
      </c>
      <c r="H7" s="10">
        <v>102</v>
      </c>
      <c r="I7" s="10">
        <v>113</v>
      </c>
      <c r="J7" s="10">
        <v>121</v>
      </c>
      <c r="K7" s="10">
        <v>87</v>
      </c>
      <c r="L7" s="10">
        <v>160</v>
      </c>
      <c r="M7" s="10"/>
      <c r="N7" s="10">
        <v>172</v>
      </c>
      <c r="O7" s="10">
        <v>190</v>
      </c>
      <c r="P7" s="10">
        <v>138</v>
      </c>
      <c r="Q7" s="10">
        <v>175</v>
      </c>
      <c r="R7" s="10"/>
      <c r="S7" s="10">
        <v>101</v>
      </c>
      <c r="T7" s="10">
        <v>102</v>
      </c>
      <c r="U7" s="10">
        <v>66</v>
      </c>
      <c r="V7" s="10">
        <v>57</v>
      </c>
      <c r="W7" s="10">
        <v>42</v>
      </c>
      <c r="X7" s="10">
        <v>56</v>
      </c>
      <c r="Y7" s="10">
        <v>60</v>
      </c>
      <c r="Z7" s="10">
        <v>27</v>
      </c>
      <c r="AA7" s="10">
        <v>69</v>
      </c>
      <c r="AB7" s="10">
        <v>43</v>
      </c>
      <c r="AC7" s="10">
        <v>37</v>
      </c>
      <c r="AD7" s="10">
        <v>16</v>
      </c>
      <c r="AE7" s="10"/>
      <c r="AF7" s="10">
        <v>262</v>
      </c>
      <c r="AG7" s="10">
        <v>258</v>
      </c>
      <c r="AH7" s="10">
        <v>93</v>
      </c>
      <c r="AI7" s="10"/>
      <c r="AJ7" s="10">
        <v>254</v>
      </c>
      <c r="AK7" s="10">
        <v>177</v>
      </c>
      <c r="AL7" s="10">
        <v>44</v>
      </c>
      <c r="AM7" s="10">
        <v>7</v>
      </c>
      <c r="AN7" s="10">
        <v>98</v>
      </c>
      <c r="AO7" s="10"/>
      <c r="AP7" s="10">
        <v>150</v>
      </c>
      <c r="AQ7" s="10">
        <v>214</v>
      </c>
      <c r="AR7" s="10">
        <v>45</v>
      </c>
      <c r="AS7" s="10"/>
      <c r="AT7" s="10">
        <v>252</v>
      </c>
      <c r="AU7" s="10">
        <v>164</v>
      </c>
      <c r="AV7" s="10">
        <v>47</v>
      </c>
      <c r="AW7" s="10">
        <v>62</v>
      </c>
      <c r="AX7" s="10">
        <v>127</v>
      </c>
      <c r="AY7" s="10">
        <v>17</v>
      </c>
    </row>
    <row r="8" spans="2:51" ht="30" customHeight="1" x14ac:dyDescent="0.35">
      <c r="B8" s="11" t="s">
        <v>19</v>
      </c>
      <c r="C8" s="11">
        <v>680</v>
      </c>
      <c r="D8" s="11">
        <v>323</v>
      </c>
      <c r="E8" s="11">
        <v>357</v>
      </c>
      <c r="F8" s="11"/>
      <c r="G8" s="11">
        <v>95</v>
      </c>
      <c r="H8" s="11">
        <v>121</v>
      </c>
      <c r="I8" s="11">
        <v>115</v>
      </c>
      <c r="J8" s="11">
        <v>116</v>
      </c>
      <c r="K8" s="11">
        <v>81</v>
      </c>
      <c r="L8" s="11">
        <v>151</v>
      </c>
      <c r="M8" s="11"/>
      <c r="N8" s="11">
        <v>185</v>
      </c>
      <c r="O8" s="11">
        <v>186</v>
      </c>
      <c r="P8" s="11">
        <v>135</v>
      </c>
      <c r="Q8" s="11">
        <v>173</v>
      </c>
      <c r="R8" s="11"/>
      <c r="S8" s="11">
        <v>103</v>
      </c>
      <c r="T8" s="11">
        <v>99</v>
      </c>
      <c r="U8" s="11">
        <v>66</v>
      </c>
      <c r="V8" s="11">
        <v>53</v>
      </c>
      <c r="W8" s="11">
        <v>42</v>
      </c>
      <c r="X8" s="11">
        <v>57</v>
      </c>
      <c r="Y8" s="11">
        <v>59</v>
      </c>
      <c r="Z8" s="11">
        <v>26</v>
      </c>
      <c r="AA8" s="11">
        <v>66</v>
      </c>
      <c r="AB8" s="11">
        <v>49</v>
      </c>
      <c r="AC8" s="11">
        <v>39</v>
      </c>
      <c r="AD8" s="11">
        <v>22</v>
      </c>
      <c r="AE8" s="11"/>
      <c r="AF8" s="11">
        <v>253</v>
      </c>
      <c r="AG8" s="11">
        <v>269</v>
      </c>
      <c r="AH8" s="11">
        <v>93</v>
      </c>
      <c r="AI8" s="11"/>
      <c r="AJ8" s="11">
        <v>248</v>
      </c>
      <c r="AK8" s="11">
        <v>186</v>
      </c>
      <c r="AL8" s="11">
        <v>44</v>
      </c>
      <c r="AM8" s="11">
        <v>6</v>
      </c>
      <c r="AN8" s="11">
        <v>96</v>
      </c>
      <c r="AO8" s="11"/>
      <c r="AP8" s="11">
        <v>148</v>
      </c>
      <c r="AQ8" s="11">
        <v>220</v>
      </c>
      <c r="AR8" s="11">
        <v>46</v>
      </c>
      <c r="AS8" s="11"/>
      <c r="AT8" s="11">
        <v>245</v>
      </c>
      <c r="AU8" s="11">
        <v>170</v>
      </c>
      <c r="AV8" s="11">
        <v>47</v>
      </c>
      <c r="AW8" s="11">
        <v>63</v>
      </c>
      <c r="AX8" s="11">
        <v>131</v>
      </c>
      <c r="AY8" s="11">
        <v>17</v>
      </c>
    </row>
    <row r="9" spans="2:51" ht="43.5" x14ac:dyDescent="0.35">
      <c r="B9" s="18" t="s">
        <v>707</v>
      </c>
      <c r="C9" s="17">
        <v>0.18002170163214601</v>
      </c>
      <c r="D9" s="17">
        <v>0.157457415399574</v>
      </c>
      <c r="E9" s="17">
        <v>0.20047273161321699</v>
      </c>
      <c r="F9" s="17"/>
      <c r="G9" s="17">
        <v>0.26912327566574601</v>
      </c>
      <c r="H9" s="17">
        <v>0.16420919264438399</v>
      </c>
      <c r="I9" s="17">
        <v>0.19414303974622699</v>
      </c>
      <c r="J9" s="17">
        <v>0.14703988594215101</v>
      </c>
      <c r="K9" s="17">
        <v>0.17588007956086699</v>
      </c>
      <c r="L9" s="17">
        <v>0.15345521021512701</v>
      </c>
      <c r="M9" s="17"/>
      <c r="N9" s="17">
        <v>0.127682877948395</v>
      </c>
      <c r="O9" s="17">
        <v>0.17538562208779601</v>
      </c>
      <c r="P9" s="17">
        <v>0.206092273442052</v>
      </c>
      <c r="Q9" s="17">
        <v>0.21657770463255299</v>
      </c>
      <c r="R9" s="17"/>
      <c r="S9" s="17">
        <v>0.23228026357975501</v>
      </c>
      <c r="T9" s="17">
        <v>0.117720113193773</v>
      </c>
      <c r="U9" s="17">
        <v>0.13424405369988501</v>
      </c>
      <c r="V9" s="17">
        <v>0.142283692845528</v>
      </c>
      <c r="W9" s="17">
        <v>0.14585468307490199</v>
      </c>
      <c r="X9" s="17">
        <v>0.235289293109812</v>
      </c>
      <c r="Y9" s="17">
        <v>0.188840802017788</v>
      </c>
      <c r="Z9" s="17">
        <v>0.23772187923296001</v>
      </c>
      <c r="AA9" s="17">
        <v>0.19012028598960401</v>
      </c>
      <c r="AB9" s="17">
        <v>0.178874456213413</v>
      </c>
      <c r="AC9" s="17">
        <v>0.18033083779187101</v>
      </c>
      <c r="AD9" s="17">
        <v>0.246272313163683</v>
      </c>
      <c r="AE9" s="17"/>
      <c r="AF9" s="17">
        <v>0.139059693232988</v>
      </c>
      <c r="AG9" s="17">
        <v>0.16854830458266401</v>
      </c>
      <c r="AH9" s="17">
        <v>0.28723317926282499</v>
      </c>
      <c r="AI9" s="17"/>
      <c r="AJ9" s="17">
        <v>0.13575157343661901</v>
      </c>
      <c r="AK9" s="17">
        <v>0.19534181004474699</v>
      </c>
      <c r="AL9" s="17">
        <v>0.16950461380061799</v>
      </c>
      <c r="AM9" s="17">
        <v>0.137935561198333</v>
      </c>
      <c r="AN9" s="17">
        <v>0.24394941707948001</v>
      </c>
      <c r="AO9" s="17"/>
      <c r="AP9" s="17">
        <v>0.16441692438452199</v>
      </c>
      <c r="AQ9" s="17">
        <v>0.191106510421888</v>
      </c>
      <c r="AR9" s="17">
        <v>0.16083399121981401</v>
      </c>
      <c r="AS9" s="17"/>
      <c r="AT9" s="17">
        <v>0.12796592876735999</v>
      </c>
      <c r="AU9" s="17">
        <v>0.18976043483823399</v>
      </c>
      <c r="AV9" s="17">
        <v>0.24529210052809999</v>
      </c>
      <c r="AW9" s="17">
        <v>0.28320174988802399</v>
      </c>
      <c r="AX9" s="17">
        <v>0.17872264278101499</v>
      </c>
      <c r="AY9" s="17">
        <v>0.233894668306314</v>
      </c>
    </row>
    <row r="10" spans="2:51" ht="43.5" x14ac:dyDescent="0.35">
      <c r="B10" s="18" t="s">
        <v>708</v>
      </c>
      <c r="C10" s="17">
        <v>0.43657774603530197</v>
      </c>
      <c r="D10" s="17">
        <v>0.439420246500696</v>
      </c>
      <c r="E10" s="17">
        <v>0.43400145970211901</v>
      </c>
      <c r="F10" s="17"/>
      <c r="G10" s="17">
        <v>0.42089966304844301</v>
      </c>
      <c r="H10" s="17">
        <v>0.58461258082098699</v>
      </c>
      <c r="I10" s="17">
        <v>0.44508877946112602</v>
      </c>
      <c r="J10" s="17">
        <v>0.40322773224004299</v>
      </c>
      <c r="K10" s="17">
        <v>0.40650680086293001</v>
      </c>
      <c r="L10" s="17">
        <v>0.36357912657217401</v>
      </c>
      <c r="M10" s="17"/>
      <c r="N10" s="17">
        <v>0.42317256817897497</v>
      </c>
      <c r="O10" s="17">
        <v>0.44367636950164002</v>
      </c>
      <c r="P10" s="17">
        <v>0.421544724324804</v>
      </c>
      <c r="Q10" s="17">
        <v>0.45724037811302398</v>
      </c>
      <c r="R10" s="17"/>
      <c r="S10" s="17">
        <v>0.35924647372384799</v>
      </c>
      <c r="T10" s="17">
        <v>0.521511533317639</v>
      </c>
      <c r="U10" s="17">
        <v>0.375708891841319</v>
      </c>
      <c r="V10" s="17">
        <v>0.40002679046167999</v>
      </c>
      <c r="W10" s="17">
        <v>0.39817257904431602</v>
      </c>
      <c r="X10" s="17">
        <v>0.379398173886344</v>
      </c>
      <c r="Y10" s="17">
        <v>0.54349445036529298</v>
      </c>
      <c r="Z10" s="17">
        <v>0.32357900223188402</v>
      </c>
      <c r="AA10" s="17">
        <v>0.50905527885330204</v>
      </c>
      <c r="AB10" s="17">
        <v>0.419077595298956</v>
      </c>
      <c r="AC10" s="17">
        <v>0.51369719814615</v>
      </c>
      <c r="AD10" s="17">
        <v>0.43952178211191301</v>
      </c>
      <c r="AE10" s="17"/>
      <c r="AF10" s="17">
        <v>0.39106847262843503</v>
      </c>
      <c r="AG10" s="17">
        <v>0.49856142387435098</v>
      </c>
      <c r="AH10" s="17">
        <v>0.37399431894648799</v>
      </c>
      <c r="AI10" s="17"/>
      <c r="AJ10" s="17">
        <v>0.36444230219774598</v>
      </c>
      <c r="AK10" s="17">
        <v>0.53404718828949405</v>
      </c>
      <c r="AL10" s="17">
        <v>0.46014208783718802</v>
      </c>
      <c r="AM10" s="17">
        <v>0.27183027314289898</v>
      </c>
      <c r="AN10" s="17">
        <v>0.41020101059283598</v>
      </c>
      <c r="AO10" s="17"/>
      <c r="AP10" s="17">
        <v>0.41591931687741102</v>
      </c>
      <c r="AQ10" s="17">
        <v>0.51882935196444002</v>
      </c>
      <c r="AR10" s="17">
        <v>0.48275119948175399</v>
      </c>
      <c r="AS10" s="17"/>
      <c r="AT10" s="17">
        <v>0.41305770069949899</v>
      </c>
      <c r="AU10" s="17">
        <v>0.38122667421766598</v>
      </c>
      <c r="AV10" s="17">
        <v>0.40278035577888799</v>
      </c>
      <c r="AW10" s="17">
        <v>0.41706786898192</v>
      </c>
      <c r="AX10" s="17">
        <v>0.59982822651844203</v>
      </c>
      <c r="AY10" s="17">
        <v>0.25014439814282202</v>
      </c>
    </row>
    <row r="11" spans="2:51" ht="58" x14ac:dyDescent="0.35">
      <c r="B11" s="18" t="s">
        <v>709</v>
      </c>
      <c r="C11" s="17">
        <v>0.27635232040025998</v>
      </c>
      <c r="D11" s="17">
        <v>0.29160408144752897</v>
      </c>
      <c r="E11" s="17">
        <v>0.26252896169850798</v>
      </c>
      <c r="F11" s="17"/>
      <c r="G11" s="17">
        <v>0.23926640121835099</v>
      </c>
      <c r="H11" s="17">
        <v>0.214987090357532</v>
      </c>
      <c r="I11" s="17">
        <v>0.22728702147010699</v>
      </c>
      <c r="J11" s="17">
        <v>0.32270641201406303</v>
      </c>
      <c r="K11" s="17">
        <v>0.31054853659614501</v>
      </c>
      <c r="L11" s="17">
        <v>0.33209031540420803</v>
      </c>
      <c r="M11" s="17"/>
      <c r="N11" s="17">
        <v>0.35752881329105102</v>
      </c>
      <c r="O11" s="17">
        <v>0.28047377884979802</v>
      </c>
      <c r="P11" s="17">
        <v>0.23662626160545699</v>
      </c>
      <c r="Q11" s="17">
        <v>0.217442869106488</v>
      </c>
      <c r="R11" s="17"/>
      <c r="S11" s="17">
        <v>0.33433406645466002</v>
      </c>
      <c r="T11" s="17">
        <v>0.23138526723355399</v>
      </c>
      <c r="U11" s="17">
        <v>0.34065353554757799</v>
      </c>
      <c r="V11" s="17">
        <v>0.341027347303763</v>
      </c>
      <c r="W11" s="17">
        <v>0.30081527321524498</v>
      </c>
      <c r="X11" s="17">
        <v>0.26649145247426298</v>
      </c>
      <c r="Y11" s="17">
        <v>0.20308121295665901</v>
      </c>
      <c r="Z11" s="17">
        <v>0.33076529641888303</v>
      </c>
      <c r="AA11" s="17">
        <v>0.25800339206262202</v>
      </c>
      <c r="AB11" s="17">
        <v>0.29540861384303202</v>
      </c>
      <c r="AC11" s="17">
        <v>0.121968542961432</v>
      </c>
      <c r="AD11" s="17">
        <v>0.257747914738509</v>
      </c>
      <c r="AE11" s="17"/>
      <c r="AF11" s="17">
        <v>0.31638142255359297</v>
      </c>
      <c r="AG11" s="17">
        <v>0.26366390785383598</v>
      </c>
      <c r="AH11" s="17">
        <v>0.24658792955834399</v>
      </c>
      <c r="AI11" s="17"/>
      <c r="AJ11" s="17">
        <v>0.34522560864519602</v>
      </c>
      <c r="AK11" s="17">
        <v>0.213963166423256</v>
      </c>
      <c r="AL11" s="17">
        <v>0.303347844969312</v>
      </c>
      <c r="AM11" s="17">
        <v>0.44716530505058499</v>
      </c>
      <c r="AN11" s="17">
        <v>0.23701057829928501</v>
      </c>
      <c r="AO11" s="17"/>
      <c r="AP11" s="17">
        <v>0.29027506842949002</v>
      </c>
      <c r="AQ11" s="17">
        <v>0.24360444102623299</v>
      </c>
      <c r="AR11" s="17">
        <v>0.23189748275286201</v>
      </c>
      <c r="AS11" s="17"/>
      <c r="AT11" s="17">
        <v>0.31851106789356798</v>
      </c>
      <c r="AU11" s="17">
        <v>0.311017970030387</v>
      </c>
      <c r="AV11" s="17">
        <v>0.27593303427296501</v>
      </c>
      <c r="AW11" s="17">
        <v>0.25293330373421102</v>
      </c>
      <c r="AX11" s="17">
        <v>0.16134804033241801</v>
      </c>
      <c r="AY11" s="17">
        <v>0.34512082250272602</v>
      </c>
    </row>
    <row r="12" spans="2:51" ht="43.5" x14ac:dyDescent="0.35">
      <c r="B12" s="18" t="s">
        <v>710</v>
      </c>
      <c r="C12" s="17">
        <v>3.8662439572377597E-2</v>
      </c>
      <c r="D12" s="17">
        <v>4.8840992399473503E-2</v>
      </c>
      <c r="E12" s="17">
        <v>2.9437158219122701E-2</v>
      </c>
      <c r="F12" s="17"/>
      <c r="G12" s="17">
        <v>1.0370685693348499E-2</v>
      </c>
      <c r="H12" s="17">
        <v>1.8807493263630699E-2</v>
      </c>
      <c r="I12" s="17">
        <v>4.4482564579640699E-2</v>
      </c>
      <c r="J12" s="17">
        <v>5.6521741785644702E-2</v>
      </c>
      <c r="K12" s="17">
        <v>4.6795039650349202E-2</v>
      </c>
      <c r="L12" s="17">
        <v>4.9736121099060698E-2</v>
      </c>
      <c r="M12" s="17"/>
      <c r="N12" s="17">
        <v>3.3851999123477201E-2</v>
      </c>
      <c r="O12" s="17">
        <v>5.6795993533886299E-2</v>
      </c>
      <c r="P12" s="17">
        <v>4.9351273598552799E-2</v>
      </c>
      <c r="Q12" s="17">
        <v>1.61177826959478E-2</v>
      </c>
      <c r="R12" s="17"/>
      <c r="S12" s="17">
        <v>5.4968264040885201E-2</v>
      </c>
      <c r="T12" s="17">
        <v>4.4038611885912703E-2</v>
      </c>
      <c r="U12" s="17">
        <v>5.7735704216391001E-2</v>
      </c>
      <c r="V12" s="17">
        <v>6.6732294834131997E-2</v>
      </c>
      <c r="W12" s="17">
        <v>0</v>
      </c>
      <c r="X12" s="17">
        <v>5.0364669589231303E-2</v>
      </c>
      <c r="Y12" s="17">
        <v>0</v>
      </c>
      <c r="Z12" s="17">
        <v>3.8808144025570597E-2</v>
      </c>
      <c r="AA12" s="17">
        <v>1.3229341697988299E-2</v>
      </c>
      <c r="AB12" s="17">
        <v>6.4466355169440201E-2</v>
      </c>
      <c r="AC12" s="17">
        <v>2.74120736080249E-2</v>
      </c>
      <c r="AD12" s="17">
        <v>0</v>
      </c>
      <c r="AE12" s="17"/>
      <c r="AF12" s="17">
        <v>5.9978452524385099E-2</v>
      </c>
      <c r="AG12" s="17">
        <v>3.39431153000814E-2</v>
      </c>
      <c r="AH12" s="17">
        <v>1.02404652425805E-2</v>
      </c>
      <c r="AI12" s="17"/>
      <c r="AJ12" s="17">
        <v>5.7587742268679E-2</v>
      </c>
      <c r="AK12" s="17">
        <v>2.2362772382517899E-2</v>
      </c>
      <c r="AL12" s="17">
        <v>2.6364773202380801E-2</v>
      </c>
      <c r="AM12" s="17">
        <v>0</v>
      </c>
      <c r="AN12" s="17">
        <v>2.9426061750836001E-2</v>
      </c>
      <c r="AO12" s="17"/>
      <c r="AP12" s="17">
        <v>5.7577402091398798E-2</v>
      </c>
      <c r="AQ12" s="17">
        <v>2.2580770644979199E-2</v>
      </c>
      <c r="AR12" s="17">
        <v>4.27589468159126E-2</v>
      </c>
      <c r="AS12" s="17"/>
      <c r="AT12" s="17">
        <v>5.4298427821433702E-2</v>
      </c>
      <c r="AU12" s="17">
        <v>4.3134749308681102E-2</v>
      </c>
      <c r="AV12" s="17">
        <v>1.83746481181629E-2</v>
      </c>
      <c r="AW12" s="17">
        <v>1.4676781293253E-2</v>
      </c>
      <c r="AX12" s="17">
        <v>2.2002867541104001E-2</v>
      </c>
      <c r="AY12" s="17">
        <v>5.6919342313412502E-2</v>
      </c>
    </row>
    <row r="13" spans="2:51" ht="43.5" x14ac:dyDescent="0.35">
      <c r="B13" s="18" t="s">
        <v>711</v>
      </c>
      <c r="C13" s="17">
        <v>1.88128845885457E-2</v>
      </c>
      <c r="D13" s="17">
        <v>2.4735374209779799E-2</v>
      </c>
      <c r="E13" s="17">
        <v>1.3445065214246101E-2</v>
      </c>
      <c r="F13" s="17"/>
      <c r="G13" s="17">
        <v>1.0197666118974E-2</v>
      </c>
      <c r="H13" s="17">
        <v>0</v>
      </c>
      <c r="I13" s="17">
        <v>2.9468253603177001E-2</v>
      </c>
      <c r="J13" s="17">
        <v>2.4110979377871499E-2</v>
      </c>
      <c r="K13" s="17">
        <v>1.0490173923639001E-2</v>
      </c>
      <c r="L13" s="17">
        <v>3.1506918154029402E-2</v>
      </c>
      <c r="M13" s="17"/>
      <c r="N13" s="17">
        <v>2.3881382992775198E-2</v>
      </c>
      <c r="O13" s="17">
        <v>4.5886954828933497E-3</v>
      </c>
      <c r="P13" s="17">
        <v>3.4863948790658197E-2</v>
      </c>
      <c r="Q13" s="17">
        <v>1.62234470323099E-2</v>
      </c>
      <c r="R13" s="17"/>
      <c r="S13" s="17">
        <v>9.4233887656335804E-3</v>
      </c>
      <c r="T13" s="17">
        <v>2.8032689894028399E-2</v>
      </c>
      <c r="U13" s="17">
        <v>1.8200683406945199E-2</v>
      </c>
      <c r="V13" s="17">
        <v>0</v>
      </c>
      <c r="W13" s="17">
        <v>6.5162541772840601E-2</v>
      </c>
      <c r="X13" s="17">
        <v>1.6298188787695001E-2</v>
      </c>
      <c r="Y13" s="17">
        <v>0</v>
      </c>
      <c r="Z13" s="17">
        <v>0</v>
      </c>
      <c r="AA13" s="17">
        <v>0</v>
      </c>
      <c r="AB13" s="17">
        <v>1.9970977487484401E-2</v>
      </c>
      <c r="AC13" s="17">
        <v>8.1303675852264001E-2</v>
      </c>
      <c r="AD13" s="17">
        <v>0</v>
      </c>
      <c r="AE13" s="17"/>
      <c r="AF13" s="17">
        <v>3.4828833838055899E-2</v>
      </c>
      <c r="AG13" s="17">
        <v>7.7815015470518601E-3</v>
      </c>
      <c r="AH13" s="17">
        <v>2.0086449895523301E-2</v>
      </c>
      <c r="AI13" s="17"/>
      <c r="AJ13" s="17">
        <v>4.40930324804997E-2</v>
      </c>
      <c r="AK13" s="17">
        <v>0</v>
      </c>
      <c r="AL13" s="17">
        <v>0</v>
      </c>
      <c r="AM13" s="17">
        <v>0</v>
      </c>
      <c r="AN13" s="17">
        <v>1.9482548488885299E-2</v>
      </c>
      <c r="AO13" s="17"/>
      <c r="AP13" s="17">
        <v>2.0432249291857701E-2</v>
      </c>
      <c r="AQ13" s="17">
        <v>0</v>
      </c>
      <c r="AR13" s="17">
        <v>2.10078959170358E-2</v>
      </c>
      <c r="AS13" s="17"/>
      <c r="AT13" s="17">
        <v>3.09044469556807E-2</v>
      </c>
      <c r="AU13" s="17">
        <v>1.9555501624747E-2</v>
      </c>
      <c r="AV13" s="17">
        <v>0</v>
      </c>
      <c r="AW13" s="17">
        <v>0</v>
      </c>
      <c r="AX13" s="17">
        <v>1.4512831446991699E-2</v>
      </c>
      <c r="AY13" s="17">
        <v>0</v>
      </c>
    </row>
    <row r="14" spans="2:51" x14ac:dyDescent="0.35">
      <c r="B14" s="18" t="s">
        <v>72</v>
      </c>
      <c r="C14" s="19">
        <v>4.9572907771369398E-2</v>
      </c>
      <c r="D14" s="19">
        <v>3.79418900429472E-2</v>
      </c>
      <c r="E14" s="19">
        <v>6.01146235527871E-2</v>
      </c>
      <c r="F14" s="19"/>
      <c r="G14" s="19">
        <v>5.0142308255137602E-2</v>
      </c>
      <c r="H14" s="19">
        <v>1.7383642913465398E-2</v>
      </c>
      <c r="I14" s="19">
        <v>5.9530341139722297E-2</v>
      </c>
      <c r="J14" s="19">
        <v>4.6393248640227203E-2</v>
      </c>
      <c r="K14" s="19">
        <v>4.9779369406069203E-2</v>
      </c>
      <c r="L14" s="19">
        <v>6.9632308555400396E-2</v>
      </c>
      <c r="M14" s="19"/>
      <c r="N14" s="19">
        <v>3.3882358465327098E-2</v>
      </c>
      <c r="O14" s="19">
        <v>3.90795405439857E-2</v>
      </c>
      <c r="P14" s="19">
        <v>5.1521518238476102E-2</v>
      </c>
      <c r="Q14" s="19">
        <v>7.6397818419677604E-2</v>
      </c>
      <c r="R14" s="19"/>
      <c r="S14" s="19">
        <v>9.7475434352174897E-3</v>
      </c>
      <c r="T14" s="19">
        <v>5.7311784475092699E-2</v>
      </c>
      <c r="U14" s="19">
        <v>7.3457131287881894E-2</v>
      </c>
      <c r="V14" s="19">
        <v>4.99298745548966E-2</v>
      </c>
      <c r="W14" s="19">
        <v>8.9994922892697199E-2</v>
      </c>
      <c r="X14" s="19">
        <v>5.2158222152654699E-2</v>
      </c>
      <c r="Y14" s="19">
        <v>6.4583534660260095E-2</v>
      </c>
      <c r="Z14" s="19">
        <v>6.91256780907019E-2</v>
      </c>
      <c r="AA14" s="19">
        <v>2.9591701396483001E-2</v>
      </c>
      <c r="AB14" s="19">
        <v>2.2202001987674198E-2</v>
      </c>
      <c r="AC14" s="19">
        <v>7.5287671640257695E-2</v>
      </c>
      <c r="AD14" s="19">
        <v>5.6457989985894998E-2</v>
      </c>
      <c r="AE14" s="19"/>
      <c r="AF14" s="19">
        <v>5.8683125222542397E-2</v>
      </c>
      <c r="AG14" s="19">
        <v>2.7501746842015298E-2</v>
      </c>
      <c r="AH14" s="19">
        <v>6.1857657094239203E-2</v>
      </c>
      <c r="AI14" s="19"/>
      <c r="AJ14" s="19">
        <v>5.2899740971260101E-2</v>
      </c>
      <c r="AK14" s="19">
        <v>3.4285062859984998E-2</v>
      </c>
      <c r="AL14" s="19">
        <v>4.0640680190501099E-2</v>
      </c>
      <c r="AM14" s="19">
        <v>0.143068860608183</v>
      </c>
      <c r="AN14" s="19">
        <v>5.9930383788678203E-2</v>
      </c>
      <c r="AO14" s="19"/>
      <c r="AP14" s="19">
        <v>5.1379038925319899E-2</v>
      </c>
      <c r="AQ14" s="19">
        <v>2.3878925942459699E-2</v>
      </c>
      <c r="AR14" s="19">
        <v>6.07504838126212E-2</v>
      </c>
      <c r="AS14" s="19"/>
      <c r="AT14" s="19">
        <v>5.5262427862458101E-2</v>
      </c>
      <c r="AU14" s="19">
        <v>5.5304669980285097E-2</v>
      </c>
      <c r="AV14" s="19">
        <v>5.76198613018842E-2</v>
      </c>
      <c r="AW14" s="19">
        <v>3.2120296102590901E-2</v>
      </c>
      <c r="AX14" s="19">
        <v>2.3585391380029502E-2</v>
      </c>
      <c r="AY14" s="19">
        <v>0.113920768734724</v>
      </c>
    </row>
    <row r="15" spans="2:51" x14ac:dyDescent="0.35">
      <c r="B15" s="33" t="s">
        <v>156</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1-000000000000}">
  <dimension ref="B2:AY19"/>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716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684</v>
      </c>
      <c r="D7" s="10">
        <v>331</v>
      </c>
      <c r="E7" s="10">
        <v>351</v>
      </c>
      <c r="F7" s="10"/>
      <c r="G7" s="10">
        <v>103</v>
      </c>
      <c r="H7" s="10">
        <v>98</v>
      </c>
      <c r="I7" s="10">
        <v>113</v>
      </c>
      <c r="J7" s="10">
        <v>117</v>
      </c>
      <c r="K7" s="10">
        <v>108</v>
      </c>
      <c r="L7" s="10">
        <v>145</v>
      </c>
      <c r="M7" s="10"/>
      <c r="N7" s="10">
        <v>182</v>
      </c>
      <c r="O7" s="10">
        <v>172</v>
      </c>
      <c r="P7" s="10">
        <v>147</v>
      </c>
      <c r="Q7" s="10">
        <v>180</v>
      </c>
      <c r="R7" s="10"/>
      <c r="S7" s="10">
        <v>93</v>
      </c>
      <c r="T7" s="10">
        <v>86</v>
      </c>
      <c r="U7" s="10">
        <v>46</v>
      </c>
      <c r="V7" s="10">
        <v>54</v>
      </c>
      <c r="W7" s="10">
        <v>54</v>
      </c>
      <c r="X7" s="10">
        <v>63</v>
      </c>
      <c r="Y7" s="10">
        <v>64</v>
      </c>
      <c r="Z7" s="10">
        <v>32</v>
      </c>
      <c r="AA7" s="10">
        <v>82</v>
      </c>
      <c r="AB7" s="10">
        <v>56</v>
      </c>
      <c r="AC7" s="10">
        <v>32</v>
      </c>
      <c r="AD7" s="10">
        <v>22</v>
      </c>
      <c r="AE7" s="10"/>
      <c r="AF7" s="10">
        <v>244</v>
      </c>
      <c r="AG7" s="10">
        <v>261</v>
      </c>
      <c r="AH7" s="10">
        <v>107</v>
      </c>
      <c r="AI7" s="10"/>
      <c r="AJ7" s="10">
        <v>230</v>
      </c>
      <c r="AK7" s="10">
        <v>192</v>
      </c>
      <c r="AL7" s="10">
        <v>57</v>
      </c>
      <c r="AM7" s="10">
        <v>6</v>
      </c>
      <c r="AN7" s="10">
        <v>92</v>
      </c>
      <c r="AO7" s="10"/>
      <c r="AP7" s="10">
        <v>124</v>
      </c>
      <c r="AQ7" s="10">
        <v>252</v>
      </c>
      <c r="AR7" s="10">
        <v>52</v>
      </c>
      <c r="AS7" s="10"/>
      <c r="AT7" s="10">
        <v>245</v>
      </c>
      <c r="AU7" s="10">
        <v>152</v>
      </c>
      <c r="AV7" s="10">
        <v>59</v>
      </c>
      <c r="AW7" s="10">
        <v>63</v>
      </c>
      <c r="AX7" s="10">
        <v>138</v>
      </c>
      <c r="AY7" s="10">
        <v>20</v>
      </c>
    </row>
    <row r="8" spans="2:51" ht="30" customHeight="1" x14ac:dyDescent="0.35">
      <c r="B8" s="11" t="s">
        <v>19</v>
      </c>
      <c r="C8" s="11">
        <v>687</v>
      </c>
      <c r="D8" s="11">
        <v>345</v>
      </c>
      <c r="E8" s="11">
        <v>341</v>
      </c>
      <c r="F8" s="11"/>
      <c r="G8" s="11">
        <v>104</v>
      </c>
      <c r="H8" s="11">
        <v>114</v>
      </c>
      <c r="I8" s="11">
        <v>116</v>
      </c>
      <c r="J8" s="11">
        <v>112</v>
      </c>
      <c r="K8" s="11">
        <v>101</v>
      </c>
      <c r="L8" s="11">
        <v>139</v>
      </c>
      <c r="M8" s="11"/>
      <c r="N8" s="11">
        <v>194</v>
      </c>
      <c r="O8" s="11">
        <v>168</v>
      </c>
      <c r="P8" s="11">
        <v>143</v>
      </c>
      <c r="Q8" s="11">
        <v>179</v>
      </c>
      <c r="R8" s="11"/>
      <c r="S8" s="11">
        <v>93</v>
      </c>
      <c r="T8" s="11">
        <v>84</v>
      </c>
      <c r="U8" s="11">
        <v>46</v>
      </c>
      <c r="V8" s="11">
        <v>50</v>
      </c>
      <c r="W8" s="11">
        <v>52</v>
      </c>
      <c r="X8" s="11">
        <v>66</v>
      </c>
      <c r="Y8" s="11">
        <v>61</v>
      </c>
      <c r="Z8" s="11">
        <v>30</v>
      </c>
      <c r="AA8" s="11">
        <v>80</v>
      </c>
      <c r="AB8" s="11">
        <v>64</v>
      </c>
      <c r="AC8" s="11">
        <v>34</v>
      </c>
      <c r="AD8" s="11">
        <v>27</v>
      </c>
      <c r="AE8" s="11"/>
      <c r="AF8" s="11">
        <v>237</v>
      </c>
      <c r="AG8" s="11">
        <v>268</v>
      </c>
      <c r="AH8" s="11">
        <v>110</v>
      </c>
      <c r="AI8" s="11"/>
      <c r="AJ8" s="11">
        <v>223</v>
      </c>
      <c r="AK8" s="11">
        <v>194</v>
      </c>
      <c r="AL8" s="11">
        <v>58</v>
      </c>
      <c r="AM8" s="11">
        <v>6</v>
      </c>
      <c r="AN8" s="11">
        <v>94</v>
      </c>
      <c r="AO8" s="11"/>
      <c r="AP8" s="11">
        <v>122</v>
      </c>
      <c r="AQ8" s="11">
        <v>255</v>
      </c>
      <c r="AR8" s="11">
        <v>52</v>
      </c>
      <c r="AS8" s="11"/>
      <c r="AT8" s="11">
        <v>238</v>
      </c>
      <c r="AU8" s="11">
        <v>157</v>
      </c>
      <c r="AV8" s="11">
        <v>59</v>
      </c>
      <c r="AW8" s="11">
        <v>62</v>
      </c>
      <c r="AX8" s="11">
        <v>144</v>
      </c>
      <c r="AY8" s="11">
        <v>20</v>
      </c>
    </row>
    <row r="9" spans="2:51" ht="43.5" x14ac:dyDescent="0.35">
      <c r="B9" s="18" t="s">
        <v>707</v>
      </c>
      <c r="C9" s="17">
        <v>0.17673820433616999</v>
      </c>
      <c r="D9" s="17">
        <v>0.17388538394220701</v>
      </c>
      <c r="E9" s="17">
        <v>0.18062371768701899</v>
      </c>
      <c r="F9" s="17"/>
      <c r="G9" s="17">
        <v>0.212724209675625</v>
      </c>
      <c r="H9" s="17">
        <v>0.19928321535944701</v>
      </c>
      <c r="I9" s="17">
        <v>0.21936022593551999</v>
      </c>
      <c r="J9" s="17">
        <v>0.193006214872014</v>
      </c>
      <c r="K9" s="17">
        <v>0.14064613940160001</v>
      </c>
      <c r="L9" s="17">
        <v>0.108655623964832</v>
      </c>
      <c r="M9" s="17"/>
      <c r="N9" s="17">
        <v>0.18841527960819099</v>
      </c>
      <c r="O9" s="17">
        <v>0.12573920045829301</v>
      </c>
      <c r="P9" s="17">
        <v>0.17735955633228101</v>
      </c>
      <c r="Q9" s="17">
        <v>0.20919290728158499</v>
      </c>
      <c r="R9" s="17"/>
      <c r="S9" s="17">
        <v>0.20851398891883</v>
      </c>
      <c r="T9" s="17">
        <v>0.149746995310303</v>
      </c>
      <c r="U9" s="17">
        <v>0.13817820845558601</v>
      </c>
      <c r="V9" s="17">
        <v>0.14628866003659499</v>
      </c>
      <c r="W9" s="17">
        <v>0.13294324425370199</v>
      </c>
      <c r="X9" s="17">
        <v>0.17793257407646801</v>
      </c>
      <c r="Y9" s="17">
        <v>0.23947181076740401</v>
      </c>
      <c r="Z9" s="17">
        <v>0.24372513802722001</v>
      </c>
      <c r="AA9" s="17">
        <v>0.18025538868047999</v>
      </c>
      <c r="AB9" s="17">
        <v>0.18001218312924699</v>
      </c>
      <c r="AC9" s="17">
        <v>0.12422511181368399</v>
      </c>
      <c r="AD9" s="17">
        <v>0.18647226936786299</v>
      </c>
      <c r="AE9" s="17"/>
      <c r="AF9" s="17">
        <v>0.128514396598292</v>
      </c>
      <c r="AG9" s="17">
        <v>0.19323774478741801</v>
      </c>
      <c r="AH9" s="17">
        <v>0.285583166548386</v>
      </c>
      <c r="AI9" s="17"/>
      <c r="AJ9" s="17">
        <v>0.11313901397545501</v>
      </c>
      <c r="AK9" s="17">
        <v>0.26296704056257197</v>
      </c>
      <c r="AL9" s="17">
        <v>8.5965895792616501E-2</v>
      </c>
      <c r="AM9" s="17">
        <v>0.17204734329670199</v>
      </c>
      <c r="AN9" s="17">
        <v>0.232471794457834</v>
      </c>
      <c r="AO9" s="17"/>
      <c r="AP9" s="17">
        <v>0.10829419540051501</v>
      </c>
      <c r="AQ9" s="17">
        <v>0.221318172290216</v>
      </c>
      <c r="AR9" s="17">
        <v>0.177396196153154</v>
      </c>
      <c r="AS9" s="17"/>
      <c r="AT9" s="17">
        <v>0.10709623631659</v>
      </c>
      <c r="AU9" s="17">
        <v>0.16769728980207699</v>
      </c>
      <c r="AV9" s="17">
        <v>0.273278736987979</v>
      </c>
      <c r="AW9" s="17">
        <v>0.19129058620241701</v>
      </c>
      <c r="AX9" s="17">
        <v>0.26900551680145701</v>
      </c>
      <c r="AY9" s="17">
        <v>4.4718959694448703E-2</v>
      </c>
    </row>
    <row r="10" spans="2:51" ht="43.5" x14ac:dyDescent="0.35">
      <c r="B10" s="18" t="s">
        <v>708</v>
      </c>
      <c r="C10" s="17">
        <v>0.41959418547117699</v>
      </c>
      <c r="D10" s="17">
        <v>0.42900199727652299</v>
      </c>
      <c r="E10" s="17">
        <v>0.40937766315964103</v>
      </c>
      <c r="F10" s="17"/>
      <c r="G10" s="17">
        <v>0.44666740260606902</v>
      </c>
      <c r="H10" s="17">
        <v>0.445766087748171</v>
      </c>
      <c r="I10" s="17">
        <v>0.41620041623028498</v>
      </c>
      <c r="J10" s="17">
        <v>0.44086484513018198</v>
      </c>
      <c r="K10" s="17">
        <v>0.42590241945232798</v>
      </c>
      <c r="L10" s="17">
        <v>0.35898014215984803</v>
      </c>
      <c r="M10" s="17"/>
      <c r="N10" s="17">
        <v>0.41058311295810901</v>
      </c>
      <c r="O10" s="17">
        <v>0.45891008662883498</v>
      </c>
      <c r="P10" s="17">
        <v>0.37826545506772502</v>
      </c>
      <c r="Q10" s="17">
        <v>0.42689774311327899</v>
      </c>
      <c r="R10" s="17"/>
      <c r="S10" s="17">
        <v>0.42268206609151499</v>
      </c>
      <c r="T10" s="17">
        <v>0.43004704441330299</v>
      </c>
      <c r="U10" s="17">
        <v>0.36547725998481401</v>
      </c>
      <c r="V10" s="17">
        <v>0.33374037181090699</v>
      </c>
      <c r="W10" s="17">
        <v>0.43749168701285601</v>
      </c>
      <c r="X10" s="17">
        <v>0.42915423612703102</v>
      </c>
      <c r="Y10" s="17">
        <v>0.344422927307795</v>
      </c>
      <c r="Z10" s="17">
        <v>0.48508102705022799</v>
      </c>
      <c r="AA10" s="17">
        <v>0.483424887704342</v>
      </c>
      <c r="AB10" s="17">
        <v>0.46229842066318599</v>
      </c>
      <c r="AC10" s="17">
        <v>0.378265352755846</v>
      </c>
      <c r="AD10" s="17">
        <v>0.42807741941590899</v>
      </c>
      <c r="AE10" s="17"/>
      <c r="AF10" s="17">
        <v>0.39721214319286302</v>
      </c>
      <c r="AG10" s="17">
        <v>0.42618179644811099</v>
      </c>
      <c r="AH10" s="17">
        <v>0.38500662616743397</v>
      </c>
      <c r="AI10" s="17"/>
      <c r="AJ10" s="17">
        <v>0.36299581751495003</v>
      </c>
      <c r="AK10" s="17">
        <v>0.42685395993136399</v>
      </c>
      <c r="AL10" s="17">
        <v>0.46665665160124298</v>
      </c>
      <c r="AM10" s="17">
        <v>0.52843334299460898</v>
      </c>
      <c r="AN10" s="17">
        <v>0.42500519260030101</v>
      </c>
      <c r="AO10" s="17"/>
      <c r="AP10" s="17">
        <v>0.31580752863404199</v>
      </c>
      <c r="AQ10" s="17">
        <v>0.45831091797600998</v>
      </c>
      <c r="AR10" s="17">
        <v>0.43630750471124902</v>
      </c>
      <c r="AS10" s="17"/>
      <c r="AT10" s="17">
        <v>0.39727755093976402</v>
      </c>
      <c r="AU10" s="17">
        <v>0.396316474929441</v>
      </c>
      <c r="AV10" s="17">
        <v>0.40555928224191301</v>
      </c>
      <c r="AW10" s="17">
        <v>0.41888007503504499</v>
      </c>
      <c r="AX10" s="17">
        <v>0.45962879632043901</v>
      </c>
      <c r="AY10" s="17">
        <v>0.56344430773076504</v>
      </c>
    </row>
    <row r="11" spans="2:51" ht="58" x14ac:dyDescent="0.35">
      <c r="B11" s="18" t="s">
        <v>709</v>
      </c>
      <c r="C11" s="17">
        <v>0.28238286264592299</v>
      </c>
      <c r="D11" s="17">
        <v>0.282131512526059</v>
      </c>
      <c r="E11" s="17">
        <v>0.28164992756528801</v>
      </c>
      <c r="F11" s="17"/>
      <c r="G11" s="17">
        <v>0.242099745261211</v>
      </c>
      <c r="H11" s="17">
        <v>0.27493824919801801</v>
      </c>
      <c r="I11" s="17">
        <v>0.22777442867838299</v>
      </c>
      <c r="J11" s="17">
        <v>0.238776249123622</v>
      </c>
      <c r="K11" s="17">
        <v>0.29644671815770401</v>
      </c>
      <c r="L11" s="17">
        <v>0.38920547737605399</v>
      </c>
      <c r="M11" s="17"/>
      <c r="N11" s="17">
        <v>0.31669388472062399</v>
      </c>
      <c r="O11" s="17">
        <v>0.28941852814021202</v>
      </c>
      <c r="P11" s="17">
        <v>0.28547441536988</v>
      </c>
      <c r="Q11" s="17">
        <v>0.24069117312786301</v>
      </c>
      <c r="R11" s="17"/>
      <c r="S11" s="17">
        <v>0.26860879228272799</v>
      </c>
      <c r="T11" s="17">
        <v>0.27656078270967099</v>
      </c>
      <c r="U11" s="17">
        <v>0.349176825230126</v>
      </c>
      <c r="V11" s="17">
        <v>0.428077748793948</v>
      </c>
      <c r="W11" s="17">
        <v>0.26031947281640999</v>
      </c>
      <c r="X11" s="17">
        <v>0.26814535276999601</v>
      </c>
      <c r="Y11" s="17">
        <v>0.27772861659765502</v>
      </c>
      <c r="Z11" s="17">
        <v>0.154000792833108</v>
      </c>
      <c r="AA11" s="17">
        <v>0.21941315907834399</v>
      </c>
      <c r="AB11" s="17">
        <v>0.26192130395508001</v>
      </c>
      <c r="AC11" s="17">
        <v>0.35071615078243301</v>
      </c>
      <c r="AD11" s="17">
        <v>0.34290258723661998</v>
      </c>
      <c r="AE11" s="17"/>
      <c r="AF11" s="17">
        <v>0.32354372578282498</v>
      </c>
      <c r="AG11" s="17">
        <v>0.294447633387667</v>
      </c>
      <c r="AH11" s="17">
        <v>0.177538685417619</v>
      </c>
      <c r="AI11" s="17"/>
      <c r="AJ11" s="17">
        <v>0.36026314232434697</v>
      </c>
      <c r="AK11" s="17">
        <v>0.22208580572158901</v>
      </c>
      <c r="AL11" s="17">
        <v>0.35223444749072003</v>
      </c>
      <c r="AM11" s="17">
        <v>0.29951931370868901</v>
      </c>
      <c r="AN11" s="17">
        <v>0.228059161128041</v>
      </c>
      <c r="AO11" s="17"/>
      <c r="AP11" s="17">
        <v>0.39556563684561202</v>
      </c>
      <c r="AQ11" s="17">
        <v>0.242657202578485</v>
      </c>
      <c r="AR11" s="17">
        <v>0.245250150345655</v>
      </c>
      <c r="AS11" s="17"/>
      <c r="AT11" s="17">
        <v>0.34201460362741098</v>
      </c>
      <c r="AU11" s="17">
        <v>0.31219718724443102</v>
      </c>
      <c r="AV11" s="17">
        <v>0.18439019833123901</v>
      </c>
      <c r="AW11" s="17">
        <v>0.25349805078925502</v>
      </c>
      <c r="AX11" s="17">
        <v>0.216550775864674</v>
      </c>
      <c r="AY11" s="17">
        <v>0.291779270078173</v>
      </c>
    </row>
    <row r="12" spans="2:51" ht="43.5" x14ac:dyDescent="0.35">
      <c r="B12" s="18" t="s">
        <v>710</v>
      </c>
      <c r="C12" s="17">
        <v>4.3589991592273003E-2</v>
      </c>
      <c r="D12" s="17">
        <v>4.4974384412967E-2</v>
      </c>
      <c r="E12" s="17">
        <v>4.2435493268105098E-2</v>
      </c>
      <c r="F12" s="17"/>
      <c r="G12" s="17">
        <v>1.09289214651565E-2</v>
      </c>
      <c r="H12" s="17">
        <v>1.6642681897504601E-2</v>
      </c>
      <c r="I12" s="17">
        <v>5.3903030730504703E-2</v>
      </c>
      <c r="J12" s="17">
        <v>5.16215679279926E-2</v>
      </c>
      <c r="K12" s="17">
        <v>5.45054993477102E-2</v>
      </c>
      <c r="L12" s="17">
        <v>6.7250440126297897E-2</v>
      </c>
      <c r="M12" s="17"/>
      <c r="N12" s="17">
        <v>3.77838537939581E-2</v>
      </c>
      <c r="O12" s="17">
        <v>5.46940530498898E-2</v>
      </c>
      <c r="P12" s="17">
        <v>5.2004453130712502E-2</v>
      </c>
      <c r="Q12" s="17">
        <v>3.34641636286407E-2</v>
      </c>
      <c r="R12" s="17"/>
      <c r="S12" s="17">
        <v>3.2266478993039499E-2</v>
      </c>
      <c r="T12" s="17">
        <v>4.6090981889574403E-2</v>
      </c>
      <c r="U12" s="17">
        <v>5.9388763622335701E-2</v>
      </c>
      <c r="V12" s="17">
        <v>3.5468805038174699E-2</v>
      </c>
      <c r="W12" s="17">
        <v>5.5694050354409698E-2</v>
      </c>
      <c r="X12" s="17">
        <v>4.2672397766024002E-2</v>
      </c>
      <c r="Y12" s="17">
        <v>4.5848840351522001E-2</v>
      </c>
      <c r="Z12" s="17">
        <v>2.8947744941445499E-2</v>
      </c>
      <c r="AA12" s="17">
        <v>3.50339450647403E-2</v>
      </c>
      <c r="AB12" s="17">
        <v>3.7767500309994699E-2</v>
      </c>
      <c r="AC12" s="17">
        <v>0.11802678599498199</v>
      </c>
      <c r="AD12" s="17">
        <v>0</v>
      </c>
      <c r="AE12" s="17"/>
      <c r="AF12" s="17">
        <v>8.5175902498016404E-2</v>
      </c>
      <c r="AG12" s="17">
        <v>2.88530512916844E-2</v>
      </c>
      <c r="AH12" s="17">
        <v>1.87462346844781E-2</v>
      </c>
      <c r="AI12" s="17"/>
      <c r="AJ12" s="17">
        <v>7.7348305750565199E-2</v>
      </c>
      <c r="AK12" s="17">
        <v>4.1335249786804598E-2</v>
      </c>
      <c r="AL12" s="17">
        <v>3.0144930188817701E-2</v>
      </c>
      <c r="AM12" s="17">
        <v>0</v>
      </c>
      <c r="AN12" s="17">
        <v>0</v>
      </c>
      <c r="AO12" s="17"/>
      <c r="AP12" s="17">
        <v>8.7421795409947906E-2</v>
      </c>
      <c r="AQ12" s="17">
        <v>3.0374004109439998E-2</v>
      </c>
      <c r="AR12" s="17">
        <v>6.8499023424868993E-2</v>
      </c>
      <c r="AS12" s="17"/>
      <c r="AT12" s="17">
        <v>6.3983216488372005E-2</v>
      </c>
      <c r="AU12" s="17">
        <v>4.4701042190293798E-2</v>
      </c>
      <c r="AV12" s="17">
        <v>3.1021704805191799E-2</v>
      </c>
      <c r="AW12" s="17">
        <v>1.62083081918802E-2</v>
      </c>
      <c r="AX12" s="17">
        <v>3.3836426994320101E-2</v>
      </c>
      <c r="AY12" s="17">
        <v>0</v>
      </c>
    </row>
    <row r="13" spans="2:51" ht="43.5" x14ac:dyDescent="0.35">
      <c r="B13" s="18" t="s">
        <v>711</v>
      </c>
      <c r="C13" s="17">
        <v>1.5323656781756701E-2</v>
      </c>
      <c r="D13" s="17">
        <v>1.6826460254755701E-2</v>
      </c>
      <c r="E13" s="17">
        <v>1.38895992924846E-2</v>
      </c>
      <c r="F13" s="17"/>
      <c r="G13" s="17">
        <v>0</v>
      </c>
      <c r="H13" s="17">
        <v>0</v>
      </c>
      <c r="I13" s="17">
        <v>0</v>
      </c>
      <c r="J13" s="17">
        <v>2.64234325798074E-2</v>
      </c>
      <c r="K13" s="17">
        <v>2.75665455114033E-2</v>
      </c>
      <c r="L13" s="17">
        <v>3.44401161217298E-2</v>
      </c>
      <c r="M13" s="17"/>
      <c r="N13" s="17">
        <v>5.2892106753134899E-3</v>
      </c>
      <c r="O13" s="17">
        <v>1.16370951313363E-2</v>
      </c>
      <c r="P13" s="17">
        <v>2.67137161623421E-2</v>
      </c>
      <c r="Q13" s="17">
        <v>2.0849344169389401E-2</v>
      </c>
      <c r="R13" s="17"/>
      <c r="S13" s="17">
        <v>1.9082904440093699E-2</v>
      </c>
      <c r="T13" s="17">
        <v>1.1021619479550399E-2</v>
      </c>
      <c r="U13" s="17">
        <v>2.08024097099734E-2</v>
      </c>
      <c r="V13" s="17">
        <v>0</v>
      </c>
      <c r="W13" s="17">
        <v>0</v>
      </c>
      <c r="X13" s="17">
        <v>1.5682364774791499E-2</v>
      </c>
      <c r="Y13" s="17">
        <v>2.8716206474866501E-2</v>
      </c>
      <c r="Z13" s="17">
        <v>2.98590149667948E-2</v>
      </c>
      <c r="AA13" s="17">
        <v>0</v>
      </c>
      <c r="AB13" s="17">
        <v>1.6515638368459502E-2</v>
      </c>
      <c r="AC13" s="17">
        <v>2.87665986530556E-2</v>
      </c>
      <c r="AD13" s="17">
        <v>4.25477239796078E-2</v>
      </c>
      <c r="AE13" s="17"/>
      <c r="AF13" s="17">
        <v>1.97682710493404E-2</v>
      </c>
      <c r="AG13" s="17">
        <v>1.08726214279583E-2</v>
      </c>
      <c r="AH13" s="17">
        <v>2.6754117585730999E-2</v>
      </c>
      <c r="AI13" s="17"/>
      <c r="AJ13" s="17">
        <v>2.55283806808069E-2</v>
      </c>
      <c r="AK13" s="17">
        <v>9.3809730393672498E-3</v>
      </c>
      <c r="AL13" s="17">
        <v>1.6340714714296298E-2</v>
      </c>
      <c r="AM13" s="17">
        <v>0</v>
      </c>
      <c r="AN13" s="17">
        <v>9.4466769140432606E-3</v>
      </c>
      <c r="AO13" s="17"/>
      <c r="AP13" s="17">
        <v>2.4399307323593401E-2</v>
      </c>
      <c r="AQ13" s="17">
        <v>7.12690123917458E-3</v>
      </c>
      <c r="AR13" s="17">
        <v>0</v>
      </c>
      <c r="AS13" s="17"/>
      <c r="AT13" s="17">
        <v>2.8271996241343501E-2</v>
      </c>
      <c r="AU13" s="17">
        <v>5.5070323807542201E-3</v>
      </c>
      <c r="AV13" s="17">
        <v>1.50542470857781E-2</v>
      </c>
      <c r="AW13" s="17">
        <v>3.3223796146378402E-2</v>
      </c>
      <c r="AX13" s="17">
        <v>0</v>
      </c>
      <c r="AY13" s="17">
        <v>0</v>
      </c>
    </row>
    <row r="14" spans="2:51" x14ac:dyDescent="0.35">
      <c r="B14" s="18" t="s">
        <v>72</v>
      </c>
      <c r="C14" s="19">
        <v>6.2371099172701103E-2</v>
      </c>
      <c r="D14" s="19">
        <v>5.3180261587488897E-2</v>
      </c>
      <c r="E14" s="19">
        <v>7.2023599027462706E-2</v>
      </c>
      <c r="F14" s="19"/>
      <c r="G14" s="19">
        <v>8.7579720991937907E-2</v>
      </c>
      <c r="H14" s="19">
        <v>6.3369765796859601E-2</v>
      </c>
      <c r="I14" s="19">
        <v>8.2761898425308303E-2</v>
      </c>
      <c r="J14" s="19">
        <v>4.9307690366382502E-2</v>
      </c>
      <c r="K14" s="19">
        <v>5.4932678129254502E-2</v>
      </c>
      <c r="L14" s="19">
        <v>4.1468200251237999E-2</v>
      </c>
      <c r="M14" s="19"/>
      <c r="N14" s="19">
        <v>4.1234658243805102E-2</v>
      </c>
      <c r="O14" s="19">
        <v>5.9601036591433398E-2</v>
      </c>
      <c r="P14" s="19">
        <v>8.0182403937059096E-2</v>
      </c>
      <c r="Q14" s="19">
        <v>6.8904668679243303E-2</v>
      </c>
      <c r="R14" s="19"/>
      <c r="S14" s="19">
        <v>4.8845769273793298E-2</v>
      </c>
      <c r="T14" s="19">
        <v>8.6532576197598104E-2</v>
      </c>
      <c r="U14" s="19">
        <v>6.6976532997164995E-2</v>
      </c>
      <c r="V14" s="19">
        <v>5.6424414320375302E-2</v>
      </c>
      <c r="W14" s="19">
        <v>0.11355154556262199</v>
      </c>
      <c r="X14" s="19">
        <v>6.6413074485689394E-2</v>
      </c>
      <c r="Y14" s="19">
        <v>6.38115985007571E-2</v>
      </c>
      <c r="Z14" s="19">
        <v>5.8386282181204403E-2</v>
      </c>
      <c r="AA14" s="19">
        <v>8.1872619472094801E-2</v>
      </c>
      <c r="AB14" s="19">
        <v>4.1484953574033097E-2</v>
      </c>
      <c r="AC14" s="19">
        <v>0</v>
      </c>
      <c r="AD14" s="19">
        <v>0</v>
      </c>
      <c r="AE14" s="19"/>
      <c r="AF14" s="19">
        <v>4.5785560878663603E-2</v>
      </c>
      <c r="AG14" s="19">
        <v>4.6407152657160902E-2</v>
      </c>
      <c r="AH14" s="19">
        <v>0.106371169596352</v>
      </c>
      <c r="AI14" s="19"/>
      <c r="AJ14" s="19">
        <v>6.0725339753875798E-2</v>
      </c>
      <c r="AK14" s="19">
        <v>3.7376970958303703E-2</v>
      </c>
      <c r="AL14" s="19">
        <v>4.8657360212306197E-2</v>
      </c>
      <c r="AM14" s="19">
        <v>0</v>
      </c>
      <c r="AN14" s="19">
        <v>0.105017174899781</v>
      </c>
      <c r="AO14" s="19"/>
      <c r="AP14" s="19">
        <v>6.8511536386289595E-2</v>
      </c>
      <c r="AQ14" s="19">
        <v>4.0212801806673401E-2</v>
      </c>
      <c r="AR14" s="19">
        <v>7.2547125365072407E-2</v>
      </c>
      <c r="AS14" s="19"/>
      <c r="AT14" s="19">
        <v>6.13563963865199E-2</v>
      </c>
      <c r="AU14" s="19">
        <v>7.3580973453003101E-2</v>
      </c>
      <c r="AV14" s="19">
        <v>9.06958305478993E-2</v>
      </c>
      <c r="AW14" s="19">
        <v>8.6899183635024593E-2</v>
      </c>
      <c r="AX14" s="19">
        <v>2.09784840191099E-2</v>
      </c>
      <c r="AY14" s="19">
        <v>0.100057462496614</v>
      </c>
    </row>
    <row r="15" spans="2:51" x14ac:dyDescent="0.35">
      <c r="B15" s="33" t="s">
        <v>156</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1-000000000000}">
  <dimension ref="B2:AY19"/>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717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666</v>
      </c>
      <c r="D7" s="10">
        <v>313</v>
      </c>
      <c r="E7" s="10">
        <v>352</v>
      </c>
      <c r="F7" s="10"/>
      <c r="G7" s="10">
        <v>94</v>
      </c>
      <c r="H7" s="10">
        <v>85</v>
      </c>
      <c r="I7" s="10">
        <v>120</v>
      </c>
      <c r="J7" s="10">
        <v>111</v>
      </c>
      <c r="K7" s="10">
        <v>93</v>
      </c>
      <c r="L7" s="10">
        <v>163</v>
      </c>
      <c r="M7" s="10"/>
      <c r="N7" s="10">
        <v>176</v>
      </c>
      <c r="O7" s="10">
        <v>185</v>
      </c>
      <c r="P7" s="10">
        <v>143</v>
      </c>
      <c r="Q7" s="10">
        <v>159</v>
      </c>
      <c r="R7" s="10"/>
      <c r="S7" s="10">
        <v>90</v>
      </c>
      <c r="T7" s="10">
        <v>83</v>
      </c>
      <c r="U7" s="10">
        <v>54</v>
      </c>
      <c r="V7" s="10">
        <v>62</v>
      </c>
      <c r="W7" s="10">
        <v>51</v>
      </c>
      <c r="X7" s="10">
        <v>57</v>
      </c>
      <c r="Y7" s="10">
        <v>58</v>
      </c>
      <c r="Z7" s="10">
        <v>23</v>
      </c>
      <c r="AA7" s="10">
        <v>76</v>
      </c>
      <c r="AB7" s="10">
        <v>63</v>
      </c>
      <c r="AC7" s="10">
        <v>39</v>
      </c>
      <c r="AD7" s="10">
        <v>10</v>
      </c>
      <c r="AE7" s="10"/>
      <c r="AF7" s="10">
        <v>229</v>
      </c>
      <c r="AG7" s="10">
        <v>271</v>
      </c>
      <c r="AH7" s="10">
        <v>97</v>
      </c>
      <c r="AI7" s="10"/>
      <c r="AJ7" s="10">
        <v>231</v>
      </c>
      <c r="AK7" s="10">
        <v>202</v>
      </c>
      <c r="AL7" s="10">
        <v>43</v>
      </c>
      <c r="AM7" s="10">
        <v>10</v>
      </c>
      <c r="AN7" s="10">
        <v>82</v>
      </c>
      <c r="AO7" s="10"/>
      <c r="AP7" s="10">
        <v>127</v>
      </c>
      <c r="AQ7" s="10">
        <v>259</v>
      </c>
      <c r="AR7" s="10">
        <v>41</v>
      </c>
      <c r="AS7" s="10"/>
      <c r="AT7" s="10">
        <v>263</v>
      </c>
      <c r="AU7" s="10">
        <v>153</v>
      </c>
      <c r="AV7" s="10">
        <v>38</v>
      </c>
      <c r="AW7" s="10">
        <v>66</v>
      </c>
      <c r="AX7" s="10">
        <v>116</v>
      </c>
      <c r="AY7" s="10">
        <v>22</v>
      </c>
    </row>
    <row r="8" spans="2:51" ht="30" customHeight="1" x14ac:dyDescent="0.35">
      <c r="B8" s="11" t="s">
        <v>19</v>
      </c>
      <c r="C8" s="11">
        <v>665</v>
      </c>
      <c r="D8" s="11">
        <v>323</v>
      </c>
      <c r="E8" s="11">
        <v>342</v>
      </c>
      <c r="F8" s="11"/>
      <c r="G8" s="11">
        <v>95</v>
      </c>
      <c r="H8" s="11">
        <v>99</v>
      </c>
      <c r="I8" s="11">
        <v>123</v>
      </c>
      <c r="J8" s="11">
        <v>104</v>
      </c>
      <c r="K8" s="11">
        <v>87</v>
      </c>
      <c r="L8" s="11">
        <v>156</v>
      </c>
      <c r="M8" s="11"/>
      <c r="N8" s="11">
        <v>190</v>
      </c>
      <c r="O8" s="11">
        <v>179</v>
      </c>
      <c r="P8" s="11">
        <v>140</v>
      </c>
      <c r="Q8" s="11">
        <v>154</v>
      </c>
      <c r="R8" s="11"/>
      <c r="S8" s="11">
        <v>88</v>
      </c>
      <c r="T8" s="11">
        <v>82</v>
      </c>
      <c r="U8" s="11">
        <v>53</v>
      </c>
      <c r="V8" s="11">
        <v>58</v>
      </c>
      <c r="W8" s="11">
        <v>49</v>
      </c>
      <c r="X8" s="11">
        <v>60</v>
      </c>
      <c r="Y8" s="11">
        <v>55</v>
      </c>
      <c r="Z8" s="11">
        <v>22</v>
      </c>
      <c r="AA8" s="11">
        <v>73</v>
      </c>
      <c r="AB8" s="11">
        <v>74</v>
      </c>
      <c r="AC8" s="11">
        <v>40</v>
      </c>
      <c r="AD8" s="11">
        <v>13</v>
      </c>
      <c r="AE8" s="11"/>
      <c r="AF8" s="11">
        <v>221</v>
      </c>
      <c r="AG8" s="11">
        <v>276</v>
      </c>
      <c r="AH8" s="11">
        <v>97</v>
      </c>
      <c r="AI8" s="11"/>
      <c r="AJ8" s="11">
        <v>228</v>
      </c>
      <c r="AK8" s="11">
        <v>199</v>
      </c>
      <c r="AL8" s="11">
        <v>43</v>
      </c>
      <c r="AM8" s="11">
        <v>10</v>
      </c>
      <c r="AN8" s="11">
        <v>82</v>
      </c>
      <c r="AO8" s="11"/>
      <c r="AP8" s="11">
        <v>126</v>
      </c>
      <c r="AQ8" s="11">
        <v>260</v>
      </c>
      <c r="AR8" s="11">
        <v>40</v>
      </c>
      <c r="AS8" s="11"/>
      <c r="AT8" s="11">
        <v>255</v>
      </c>
      <c r="AU8" s="11">
        <v>158</v>
      </c>
      <c r="AV8" s="11">
        <v>39</v>
      </c>
      <c r="AW8" s="11">
        <v>65</v>
      </c>
      <c r="AX8" s="11">
        <v>117</v>
      </c>
      <c r="AY8" s="11">
        <v>24</v>
      </c>
    </row>
    <row r="9" spans="2:51" ht="43.5" x14ac:dyDescent="0.35">
      <c r="B9" s="18" t="s">
        <v>707</v>
      </c>
      <c r="C9" s="17">
        <v>9.9417703458153803E-2</v>
      </c>
      <c r="D9" s="17">
        <v>0.10775218933114</v>
      </c>
      <c r="E9" s="17">
        <v>9.1816898544922407E-2</v>
      </c>
      <c r="F9" s="17"/>
      <c r="G9" s="17">
        <v>9.6899692877110602E-2</v>
      </c>
      <c r="H9" s="17">
        <v>9.7571797668339705E-2</v>
      </c>
      <c r="I9" s="17">
        <v>0.116105347483973</v>
      </c>
      <c r="J9" s="17">
        <v>7.3484360835463294E-2</v>
      </c>
      <c r="K9" s="17">
        <v>9.5925284217691503E-2</v>
      </c>
      <c r="L9" s="17">
        <v>0.10817110303663199</v>
      </c>
      <c r="M9" s="17"/>
      <c r="N9" s="17">
        <v>0.11301477981729401</v>
      </c>
      <c r="O9" s="17">
        <v>7.0766309541423794E-2</v>
      </c>
      <c r="P9" s="17">
        <v>0.104980306151525</v>
      </c>
      <c r="Q9" s="17">
        <v>0.112799295491798</v>
      </c>
      <c r="R9" s="17"/>
      <c r="S9" s="17">
        <v>0.139901947678711</v>
      </c>
      <c r="T9" s="17">
        <v>3.3813035205922798E-2</v>
      </c>
      <c r="U9" s="17">
        <v>0.13038534791999801</v>
      </c>
      <c r="V9" s="17">
        <v>9.6046059383530794E-2</v>
      </c>
      <c r="W9" s="17">
        <v>0.13816577340074501</v>
      </c>
      <c r="X9" s="17">
        <v>0.12665311381546901</v>
      </c>
      <c r="Y9" s="17">
        <v>5.1368721153909502E-2</v>
      </c>
      <c r="Z9" s="17">
        <v>0.23592656114218299</v>
      </c>
      <c r="AA9" s="17">
        <v>6.6099467687435701E-2</v>
      </c>
      <c r="AB9" s="17">
        <v>0.106510089924458</v>
      </c>
      <c r="AC9" s="17">
        <v>4.70564933819142E-2</v>
      </c>
      <c r="AD9" s="17">
        <v>0.13791216067776599</v>
      </c>
      <c r="AE9" s="17"/>
      <c r="AF9" s="17">
        <v>8.1595107787985705E-2</v>
      </c>
      <c r="AG9" s="17">
        <v>0.11008592695578701</v>
      </c>
      <c r="AH9" s="17">
        <v>0.118633247642909</v>
      </c>
      <c r="AI9" s="17"/>
      <c r="AJ9" s="17">
        <v>7.5908429828427798E-2</v>
      </c>
      <c r="AK9" s="17">
        <v>0.122349965035936</v>
      </c>
      <c r="AL9" s="17">
        <v>4.78778645484432E-2</v>
      </c>
      <c r="AM9" s="17">
        <v>9.2986122755999795E-2</v>
      </c>
      <c r="AN9" s="17">
        <v>0.16001266949100501</v>
      </c>
      <c r="AO9" s="17"/>
      <c r="AP9" s="17">
        <v>5.3744104089438402E-2</v>
      </c>
      <c r="AQ9" s="17">
        <v>0.13906298064203099</v>
      </c>
      <c r="AR9" s="17">
        <v>4.9108582006878197E-2</v>
      </c>
      <c r="AS9" s="17"/>
      <c r="AT9" s="17">
        <v>9.7052732717529094E-2</v>
      </c>
      <c r="AU9" s="17">
        <v>3.8093033922144699E-2</v>
      </c>
      <c r="AV9" s="17">
        <v>0.101482812051179</v>
      </c>
      <c r="AW9" s="17">
        <v>0.159105849654117</v>
      </c>
      <c r="AX9" s="17">
        <v>0.171649676615064</v>
      </c>
      <c r="AY9" s="17">
        <v>4.7789252144000899E-2</v>
      </c>
    </row>
    <row r="10" spans="2:51" ht="43.5" x14ac:dyDescent="0.35">
      <c r="B10" s="18" t="s">
        <v>708</v>
      </c>
      <c r="C10" s="17">
        <v>0.39383819349412602</v>
      </c>
      <c r="D10" s="17">
        <v>0.39926925522562001</v>
      </c>
      <c r="E10" s="17">
        <v>0.38702425889988601</v>
      </c>
      <c r="F10" s="17"/>
      <c r="G10" s="17">
        <v>0.41251326407675698</v>
      </c>
      <c r="H10" s="17">
        <v>0.46665036501322898</v>
      </c>
      <c r="I10" s="17">
        <v>0.39723800253929198</v>
      </c>
      <c r="J10" s="17">
        <v>0.39543026183961599</v>
      </c>
      <c r="K10" s="17">
        <v>0.40108398485943503</v>
      </c>
      <c r="L10" s="17">
        <v>0.328132715751215</v>
      </c>
      <c r="M10" s="17"/>
      <c r="N10" s="17">
        <v>0.41863525796290502</v>
      </c>
      <c r="O10" s="17">
        <v>0.37211627321900398</v>
      </c>
      <c r="P10" s="17">
        <v>0.437087218047717</v>
      </c>
      <c r="Q10" s="17">
        <v>0.34351780115749903</v>
      </c>
      <c r="R10" s="17"/>
      <c r="S10" s="17">
        <v>0.43972318438165597</v>
      </c>
      <c r="T10" s="17">
        <v>0.42577924905992298</v>
      </c>
      <c r="U10" s="17">
        <v>0.347900495028582</v>
      </c>
      <c r="V10" s="17">
        <v>0.323594349243708</v>
      </c>
      <c r="W10" s="17">
        <v>0.338894837405395</v>
      </c>
      <c r="X10" s="17">
        <v>0.33599930299036701</v>
      </c>
      <c r="Y10" s="17">
        <v>0.44127030445082599</v>
      </c>
      <c r="Z10" s="17">
        <v>0.38617834348743002</v>
      </c>
      <c r="AA10" s="17">
        <v>0.49368232989612998</v>
      </c>
      <c r="AB10" s="17">
        <v>0.38407032090144899</v>
      </c>
      <c r="AC10" s="17">
        <v>0.35220094649530198</v>
      </c>
      <c r="AD10" s="17">
        <v>0.287668902299827</v>
      </c>
      <c r="AE10" s="17"/>
      <c r="AF10" s="17">
        <v>0.33182202130170402</v>
      </c>
      <c r="AG10" s="17">
        <v>0.44194968428661302</v>
      </c>
      <c r="AH10" s="17">
        <v>0.39170798670970097</v>
      </c>
      <c r="AI10" s="17"/>
      <c r="AJ10" s="17">
        <v>0.32733302768938599</v>
      </c>
      <c r="AK10" s="17">
        <v>0.45211869373470598</v>
      </c>
      <c r="AL10" s="17">
        <v>0.387229349563673</v>
      </c>
      <c r="AM10" s="17">
        <v>0.18828316970567399</v>
      </c>
      <c r="AN10" s="17">
        <v>0.35293247190114702</v>
      </c>
      <c r="AO10" s="17"/>
      <c r="AP10" s="17">
        <v>0.35600482718736098</v>
      </c>
      <c r="AQ10" s="17">
        <v>0.43764070811546402</v>
      </c>
      <c r="AR10" s="17">
        <v>0.49463585041341301</v>
      </c>
      <c r="AS10" s="17"/>
      <c r="AT10" s="17">
        <v>0.34052925909187598</v>
      </c>
      <c r="AU10" s="17">
        <v>0.42549191413739601</v>
      </c>
      <c r="AV10" s="17">
        <v>0.41227577373074398</v>
      </c>
      <c r="AW10" s="17">
        <v>0.37866634502376401</v>
      </c>
      <c r="AX10" s="17">
        <v>0.45403100631958099</v>
      </c>
      <c r="AY10" s="17">
        <v>0.610517505798022</v>
      </c>
    </row>
    <row r="11" spans="2:51" ht="58" x14ac:dyDescent="0.35">
      <c r="B11" s="18" t="s">
        <v>709</v>
      </c>
      <c r="C11" s="17">
        <v>0.33067476732749701</v>
      </c>
      <c r="D11" s="17">
        <v>0.337396646040801</v>
      </c>
      <c r="E11" s="17">
        <v>0.32523939135878099</v>
      </c>
      <c r="F11" s="17"/>
      <c r="G11" s="17">
        <v>0.31359716878202598</v>
      </c>
      <c r="H11" s="17">
        <v>0.31890741161460301</v>
      </c>
      <c r="I11" s="17">
        <v>0.28925536339923502</v>
      </c>
      <c r="J11" s="17">
        <v>0.36447967423536698</v>
      </c>
      <c r="K11" s="17">
        <v>0.364785079358593</v>
      </c>
      <c r="L11" s="17">
        <v>0.33976561820560502</v>
      </c>
      <c r="M11" s="17"/>
      <c r="N11" s="17">
        <v>0.34821335727312802</v>
      </c>
      <c r="O11" s="17">
        <v>0.365553772039452</v>
      </c>
      <c r="P11" s="17">
        <v>0.30427301894374698</v>
      </c>
      <c r="Q11" s="17">
        <v>0.29291799698943</v>
      </c>
      <c r="R11" s="17"/>
      <c r="S11" s="17">
        <v>0.26077024482195799</v>
      </c>
      <c r="T11" s="17">
        <v>0.36864277515347099</v>
      </c>
      <c r="U11" s="17">
        <v>0.33173794289367298</v>
      </c>
      <c r="V11" s="17">
        <v>0.33641612187287101</v>
      </c>
      <c r="W11" s="17">
        <v>0.34274787087504799</v>
      </c>
      <c r="X11" s="17">
        <v>0.36387228132657001</v>
      </c>
      <c r="Y11" s="17">
        <v>0.410726774123926</v>
      </c>
      <c r="Z11" s="17">
        <v>0.169786000469306</v>
      </c>
      <c r="AA11" s="17">
        <v>0.24642936131697399</v>
      </c>
      <c r="AB11" s="17">
        <v>0.34390983779756301</v>
      </c>
      <c r="AC11" s="17">
        <v>0.420550039368769</v>
      </c>
      <c r="AD11" s="17">
        <v>0.39290336012024801</v>
      </c>
      <c r="AE11" s="17"/>
      <c r="AF11" s="17">
        <v>0.37713576558512601</v>
      </c>
      <c r="AG11" s="17">
        <v>0.30625866200131202</v>
      </c>
      <c r="AH11" s="17">
        <v>0.31677993918328201</v>
      </c>
      <c r="AI11" s="17"/>
      <c r="AJ11" s="17">
        <v>0.36458502266378301</v>
      </c>
      <c r="AK11" s="17">
        <v>0.28754371419035601</v>
      </c>
      <c r="AL11" s="17">
        <v>0.43183544621430803</v>
      </c>
      <c r="AM11" s="17">
        <v>0.50099315155920598</v>
      </c>
      <c r="AN11" s="17">
        <v>0.31042233824354698</v>
      </c>
      <c r="AO11" s="17"/>
      <c r="AP11" s="17">
        <v>0.39745616479125301</v>
      </c>
      <c r="AQ11" s="17">
        <v>0.26196867612658198</v>
      </c>
      <c r="AR11" s="17">
        <v>0.33307889129573898</v>
      </c>
      <c r="AS11" s="17"/>
      <c r="AT11" s="17">
        <v>0.36839650179104899</v>
      </c>
      <c r="AU11" s="17">
        <v>0.37646385555416201</v>
      </c>
      <c r="AV11" s="17">
        <v>0.344030806565714</v>
      </c>
      <c r="AW11" s="17">
        <v>0.18995231474730601</v>
      </c>
      <c r="AX11" s="17">
        <v>0.279297754965324</v>
      </c>
      <c r="AY11" s="17">
        <v>0.13777973847149499</v>
      </c>
    </row>
    <row r="12" spans="2:51" ht="43.5" x14ac:dyDescent="0.35">
      <c r="B12" s="18" t="s">
        <v>710</v>
      </c>
      <c r="C12" s="17">
        <v>6.2660237341353897E-2</v>
      </c>
      <c r="D12" s="17">
        <v>5.9817536918894902E-2</v>
      </c>
      <c r="E12" s="17">
        <v>6.5520545223569301E-2</v>
      </c>
      <c r="F12" s="17"/>
      <c r="G12" s="17">
        <v>9.4898718054034298E-2</v>
      </c>
      <c r="H12" s="17">
        <v>4.5205940235848403E-2</v>
      </c>
      <c r="I12" s="17">
        <v>5.6619380920787103E-2</v>
      </c>
      <c r="J12" s="17">
        <v>8.0727092906475298E-2</v>
      </c>
      <c r="K12" s="17">
        <v>3.1634923729927898E-2</v>
      </c>
      <c r="L12" s="17">
        <v>6.4196914425428395E-2</v>
      </c>
      <c r="M12" s="17"/>
      <c r="N12" s="17">
        <v>5.2815589898769499E-2</v>
      </c>
      <c r="O12" s="17">
        <v>6.7966758764404001E-2</v>
      </c>
      <c r="P12" s="17">
        <v>4.67022163075545E-2</v>
      </c>
      <c r="Q12" s="17">
        <v>8.4334607980782794E-2</v>
      </c>
      <c r="R12" s="17"/>
      <c r="S12" s="17">
        <v>7.4972364644311298E-2</v>
      </c>
      <c r="T12" s="17">
        <v>4.5953247525022702E-2</v>
      </c>
      <c r="U12" s="17">
        <v>3.6110483076733403E-2</v>
      </c>
      <c r="V12" s="17">
        <v>9.1924748206933707E-2</v>
      </c>
      <c r="W12" s="17">
        <v>6.4377759855423405E-2</v>
      </c>
      <c r="X12" s="17">
        <v>3.3529225753224201E-2</v>
      </c>
      <c r="Y12" s="17">
        <v>3.2705603479466099E-2</v>
      </c>
      <c r="Z12" s="17">
        <v>0.128363738401615</v>
      </c>
      <c r="AA12" s="17">
        <v>5.06429105388468E-2</v>
      </c>
      <c r="AB12" s="17">
        <v>8.7594212843639802E-2</v>
      </c>
      <c r="AC12" s="17">
        <v>7.6889399789827603E-2</v>
      </c>
      <c r="AD12" s="17">
        <v>8.8724702275475201E-2</v>
      </c>
      <c r="AE12" s="17"/>
      <c r="AF12" s="17">
        <v>6.0885094127242398E-2</v>
      </c>
      <c r="AG12" s="17">
        <v>7.0160822877527798E-2</v>
      </c>
      <c r="AH12" s="17">
        <v>5.1022514566213102E-2</v>
      </c>
      <c r="AI12" s="17"/>
      <c r="AJ12" s="17">
        <v>6.7439288147563295E-2</v>
      </c>
      <c r="AK12" s="17">
        <v>5.6431380655215302E-2</v>
      </c>
      <c r="AL12" s="17">
        <v>9.0865199096283905E-2</v>
      </c>
      <c r="AM12" s="17">
        <v>0.122120502874798</v>
      </c>
      <c r="AN12" s="17">
        <v>5.8523678548866302E-2</v>
      </c>
      <c r="AO12" s="17"/>
      <c r="AP12" s="17">
        <v>6.7710045525784898E-2</v>
      </c>
      <c r="AQ12" s="17">
        <v>5.01488937782694E-2</v>
      </c>
      <c r="AR12" s="17">
        <v>0.12317667628397</v>
      </c>
      <c r="AS12" s="17"/>
      <c r="AT12" s="17">
        <v>6.0487701448312503E-2</v>
      </c>
      <c r="AU12" s="17">
        <v>7.4223232731860295E-2</v>
      </c>
      <c r="AV12" s="17">
        <v>5.1840045933635601E-2</v>
      </c>
      <c r="AW12" s="17">
        <v>0.107458739318643</v>
      </c>
      <c r="AX12" s="17">
        <v>3.9763992351643601E-2</v>
      </c>
      <c r="AY12" s="17">
        <v>0</v>
      </c>
    </row>
    <row r="13" spans="2:51" ht="43.5" x14ac:dyDescent="0.35">
      <c r="B13" s="18" t="s">
        <v>711</v>
      </c>
      <c r="C13" s="17">
        <v>4.77224038877853E-2</v>
      </c>
      <c r="D13" s="17">
        <v>5.20005200126019E-2</v>
      </c>
      <c r="E13" s="17">
        <v>4.3811710376528597E-2</v>
      </c>
      <c r="F13" s="17"/>
      <c r="G13" s="17">
        <v>4.0877978775735298E-2</v>
      </c>
      <c r="H13" s="17">
        <v>1.35336067848549E-2</v>
      </c>
      <c r="I13" s="17">
        <v>6.5897354891476301E-2</v>
      </c>
      <c r="J13" s="17">
        <v>3.4175701701203598E-2</v>
      </c>
      <c r="K13" s="17">
        <v>5.13738990791247E-2</v>
      </c>
      <c r="L13" s="17">
        <v>6.6323681804340104E-2</v>
      </c>
      <c r="M13" s="17"/>
      <c r="N13" s="17">
        <v>2.1081640109024202E-2</v>
      </c>
      <c r="O13" s="17">
        <v>7.4672586251965406E-2</v>
      </c>
      <c r="P13" s="17">
        <v>4.74660553503094E-2</v>
      </c>
      <c r="Q13" s="17">
        <v>5.0441628470545299E-2</v>
      </c>
      <c r="R13" s="17"/>
      <c r="S13" s="17">
        <v>2.05328072473926E-2</v>
      </c>
      <c r="T13" s="17">
        <v>7.7327499154943996E-2</v>
      </c>
      <c r="U13" s="17">
        <v>1.76641868185838E-2</v>
      </c>
      <c r="V13" s="17">
        <v>5.9723843818433701E-2</v>
      </c>
      <c r="W13" s="17">
        <v>5.93545092199112E-2</v>
      </c>
      <c r="X13" s="17">
        <v>4.66048075919437E-2</v>
      </c>
      <c r="Y13" s="17">
        <v>4.7677770012343502E-2</v>
      </c>
      <c r="Z13" s="17">
        <v>3.88789330466012E-2</v>
      </c>
      <c r="AA13" s="17">
        <v>6.16778381212068E-2</v>
      </c>
      <c r="AB13" s="17">
        <v>3.2968774072939203E-2</v>
      </c>
      <c r="AC13" s="17">
        <v>7.8805298419920997E-2</v>
      </c>
      <c r="AD13" s="17">
        <v>0</v>
      </c>
      <c r="AE13" s="17"/>
      <c r="AF13" s="17">
        <v>8.1622473747975405E-2</v>
      </c>
      <c r="AG13" s="17">
        <v>2.1364116580662899E-2</v>
      </c>
      <c r="AH13" s="17">
        <v>4.02367300057246E-2</v>
      </c>
      <c r="AI13" s="17"/>
      <c r="AJ13" s="17">
        <v>9.2297347075400299E-2</v>
      </c>
      <c r="AK13" s="17">
        <v>2.79619454502411E-2</v>
      </c>
      <c r="AL13" s="17">
        <v>0</v>
      </c>
      <c r="AM13" s="17">
        <v>0</v>
      </c>
      <c r="AN13" s="17">
        <v>5.0202461735460897E-2</v>
      </c>
      <c r="AO13" s="17"/>
      <c r="AP13" s="17">
        <v>5.4324713403478601E-2</v>
      </c>
      <c r="AQ13" s="17">
        <v>4.13632797127595E-2</v>
      </c>
      <c r="AR13" s="17">
        <v>0</v>
      </c>
      <c r="AS13" s="17"/>
      <c r="AT13" s="17">
        <v>6.4272309197977204E-2</v>
      </c>
      <c r="AU13" s="17">
        <v>2.9390807630579802E-2</v>
      </c>
      <c r="AV13" s="17">
        <v>5.54667501761699E-2</v>
      </c>
      <c r="AW13" s="17">
        <v>3.0576093671764299E-2</v>
      </c>
      <c r="AX13" s="17">
        <v>3.1105564284951901E-2</v>
      </c>
      <c r="AY13" s="17">
        <v>0.124776194054927</v>
      </c>
    </row>
    <row r="14" spans="2:51" x14ac:dyDescent="0.35">
      <c r="B14" s="18" t="s">
        <v>72</v>
      </c>
      <c r="C14" s="19">
        <v>6.5686694491084704E-2</v>
      </c>
      <c r="D14" s="19">
        <v>4.3763852470941701E-2</v>
      </c>
      <c r="E14" s="19">
        <v>8.65871955963122E-2</v>
      </c>
      <c r="F14" s="19"/>
      <c r="G14" s="19">
        <v>4.1213177434336397E-2</v>
      </c>
      <c r="H14" s="19">
        <v>5.8130878683125303E-2</v>
      </c>
      <c r="I14" s="19">
        <v>7.4884550765237201E-2</v>
      </c>
      <c r="J14" s="19">
        <v>5.1702908481874602E-2</v>
      </c>
      <c r="K14" s="19">
        <v>5.5196828755228002E-2</v>
      </c>
      <c r="L14" s="19">
        <v>9.3409966776778194E-2</v>
      </c>
      <c r="M14" s="19"/>
      <c r="N14" s="19">
        <v>4.6239374938878898E-2</v>
      </c>
      <c r="O14" s="19">
        <v>4.8924300183750401E-2</v>
      </c>
      <c r="P14" s="19">
        <v>5.9491185199148401E-2</v>
      </c>
      <c r="Q14" s="19">
        <v>0.115988669909944</v>
      </c>
      <c r="R14" s="19"/>
      <c r="S14" s="19">
        <v>6.4099451225971299E-2</v>
      </c>
      <c r="T14" s="19">
        <v>4.8484193900717003E-2</v>
      </c>
      <c r="U14" s="19">
        <v>0.13620154426243</v>
      </c>
      <c r="V14" s="19">
        <v>9.2294877474522294E-2</v>
      </c>
      <c r="W14" s="19">
        <v>5.6459249243478199E-2</v>
      </c>
      <c r="X14" s="19">
        <v>9.3341268522425996E-2</v>
      </c>
      <c r="Y14" s="19">
        <v>1.62508267795291E-2</v>
      </c>
      <c r="Z14" s="19">
        <v>4.08664234528648E-2</v>
      </c>
      <c r="AA14" s="19">
        <v>8.1468092439406697E-2</v>
      </c>
      <c r="AB14" s="19">
        <v>4.4946764459951001E-2</v>
      </c>
      <c r="AC14" s="19">
        <v>2.4497822544265701E-2</v>
      </c>
      <c r="AD14" s="19">
        <v>9.2790874626683506E-2</v>
      </c>
      <c r="AE14" s="19"/>
      <c r="AF14" s="19">
        <v>6.6939537449966099E-2</v>
      </c>
      <c r="AG14" s="19">
        <v>5.01807872980971E-2</v>
      </c>
      <c r="AH14" s="19">
        <v>8.1619581892170806E-2</v>
      </c>
      <c r="AI14" s="19"/>
      <c r="AJ14" s="19">
        <v>7.2436884595438802E-2</v>
      </c>
      <c r="AK14" s="19">
        <v>5.3594300933545801E-2</v>
      </c>
      <c r="AL14" s="19">
        <v>4.2192140577291801E-2</v>
      </c>
      <c r="AM14" s="19">
        <v>9.5617053104322003E-2</v>
      </c>
      <c r="AN14" s="19">
        <v>6.7906380079973599E-2</v>
      </c>
      <c r="AO14" s="19"/>
      <c r="AP14" s="19">
        <v>7.0760145002684405E-2</v>
      </c>
      <c r="AQ14" s="19">
        <v>6.9815461624894007E-2</v>
      </c>
      <c r="AR14" s="19">
        <v>0</v>
      </c>
      <c r="AS14" s="19"/>
      <c r="AT14" s="19">
        <v>6.9261495753256602E-2</v>
      </c>
      <c r="AU14" s="19">
        <v>5.6337156023857499E-2</v>
      </c>
      <c r="AV14" s="19">
        <v>3.4903811542556701E-2</v>
      </c>
      <c r="AW14" s="19">
        <v>0.13424065758440501</v>
      </c>
      <c r="AX14" s="19">
        <v>2.4152005463435901E-2</v>
      </c>
      <c r="AY14" s="19">
        <v>7.9137309531555303E-2</v>
      </c>
    </row>
    <row r="15" spans="2:51" x14ac:dyDescent="0.35">
      <c r="B15" s="33" t="s">
        <v>156</v>
      </c>
    </row>
    <row r="16" spans="2:51" x14ac:dyDescent="0.35">
      <c r="B16" t="s">
        <v>77</v>
      </c>
    </row>
    <row r="17" spans="2:2" x14ac:dyDescent="0.35">
      <c r="B17" t="s">
        <v>78</v>
      </c>
    </row>
    <row r="19" spans="2:2" x14ac:dyDescent="0.35">
      <c r="B19"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1-000000000000}">
  <dimension ref="B2:E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20.7265625" customWidth="1"/>
  </cols>
  <sheetData>
    <row r="2" spans="2:5" ht="40" customHeight="1" x14ac:dyDescent="0.35">
      <c r="D2" s="42" t="s">
        <v>720</v>
      </c>
      <c r="E2" s="38"/>
    </row>
    <row r="6" spans="2:5" ht="50" customHeight="1" x14ac:dyDescent="0.35">
      <c r="B6" s="23" t="s">
        <v>14</v>
      </c>
      <c r="C6" s="23" t="s">
        <v>718</v>
      </c>
      <c r="D6" s="23" t="s">
        <v>719</v>
      </c>
    </row>
    <row r="7" spans="2:5" x14ac:dyDescent="0.35">
      <c r="B7" s="18" t="s">
        <v>227</v>
      </c>
      <c r="C7" s="17">
        <v>0.34184720514470202</v>
      </c>
      <c r="D7" s="17">
        <v>0.34480830021388997</v>
      </c>
    </row>
    <row r="8" spans="2:5" x14ac:dyDescent="0.35">
      <c r="B8" s="18" t="s">
        <v>228</v>
      </c>
      <c r="C8" s="17">
        <v>0.30583524996922001</v>
      </c>
      <c r="D8" s="17">
        <v>0.34417015997434802</v>
      </c>
    </row>
    <row r="9" spans="2:5" x14ac:dyDescent="0.35">
      <c r="B9" s="18" t="s">
        <v>229</v>
      </c>
      <c r="C9" s="17">
        <v>0.208932643587701</v>
      </c>
      <c r="D9" s="17">
        <v>0.187019244838219</v>
      </c>
    </row>
    <row r="10" spans="2:5" x14ac:dyDescent="0.35">
      <c r="B10" s="18" t="s">
        <v>230</v>
      </c>
      <c r="C10" s="17">
        <v>6.2757767484169696E-2</v>
      </c>
      <c r="D10" s="17">
        <v>6.5037893118066695E-2</v>
      </c>
    </row>
    <row r="11" spans="2:5" x14ac:dyDescent="0.35">
      <c r="B11" s="18" t="s">
        <v>231</v>
      </c>
      <c r="C11" s="17">
        <v>2.6371083872585299E-2</v>
      </c>
      <c r="D11" s="17">
        <v>2.60440174709432E-2</v>
      </c>
    </row>
    <row r="12" spans="2:5" x14ac:dyDescent="0.35">
      <c r="B12" s="18" t="s">
        <v>72</v>
      </c>
      <c r="C12" s="17">
        <v>5.4256049941622503E-2</v>
      </c>
      <c r="D12" s="17">
        <v>3.2920384384532701E-2</v>
      </c>
    </row>
    <row r="13" spans="2:5" x14ac:dyDescent="0.35">
      <c r="B13" s="22" t="s">
        <v>232</v>
      </c>
      <c r="C13" s="20">
        <v>0.64768245511392197</v>
      </c>
      <c r="D13" s="20">
        <v>0.68897846018823805</v>
      </c>
    </row>
    <row r="14" spans="2:5" x14ac:dyDescent="0.35">
      <c r="B14" s="22" t="s">
        <v>233</v>
      </c>
      <c r="C14" s="20">
        <v>8.9128851356754996E-2</v>
      </c>
      <c r="D14" s="20">
        <v>9.1081910589009898E-2</v>
      </c>
    </row>
    <row r="15" spans="2:5" x14ac:dyDescent="0.35">
      <c r="B15" s="32" t="s">
        <v>86</v>
      </c>
      <c r="C15" s="21">
        <v>0.55855360375716701</v>
      </c>
      <c r="D15" s="21">
        <v>0.597896549599228</v>
      </c>
    </row>
    <row r="16" spans="2:5" x14ac:dyDescent="0.35">
      <c r="B16" s="16"/>
      <c r="C16" s="16"/>
      <c r="D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721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227</v>
      </c>
      <c r="C9" s="17">
        <v>0.34480830021388997</v>
      </c>
      <c r="D9" s="17">
        <v>0.33258108732388802</v>
      </c>
      <c r="E9" s="17">
        <v>0.35594528669150299</v>
      </c>
      <c r="F9" s="17"/>
      <c r="G9" s="17">
        <v>0.338817093342413</v>
      </c>
      <c r="H9" s="17">
        <v>0.37866943507782502</v>
      </c>
      <c r="I9" s="17">
        <v>0.34429691903139698</v>
      </c>
      <c r="J9" s="17">
        <v>0.36016292913803899</v>
      </c>
      <c r="K9" s="17">
        <v>0.339571505525467</v>
      </c>
      <c r="L9" s="17">
        <v>0.31281409728676002</v>
      </c>
      <c r="M9" s="17"/>
      <c r="N9" s="17">
        <v>0.331343837274161</v>
      </c>
      <c r="O9" s="17">
        <v>0.32136279519892702</v>
      </c>
      <c r="P9" s="17">
        <v>0.35579993478385902</v>
      </c>
      <c r="Q9" s="17">
        <v>0.37259405351814001</v>
      </c>
      <c r="R9" s="17"/>
      <c r="S9" s="17">
        <v>0.361401495132263</v>
      </c>
      <c r="T9" s="17">
        <v>0.29531092580336199</v>
      </c>
      <c r="U9" s="17">
        <v>0.31244001944296301</v>
      </c>
      <c r="V9" s="17">
        <v>0.33820180221234702</v>
      </c>
      <c r="W9" s="17">
        <v>0.30576760505947198</v>
      </c>
      <c r="X9" s="17">
        <v>0.29984299689423799</v>
      </c>
      <c r="Y9" s="17">
        <v>0.394999640035888</v>
      </c>
      <c r="Z9" s="17">
        <v>0.31640789256354601</v>
      </c>
      <c r="AA9" s="17">
        <v>0.35847454965216102</v>
      </c>
      <c r="AB9" s="17">
        <v>0.377620422926702</v>
      </c>
      <c r="AC9" s="17">
        <v>0.46279003428836901</v>
      </c>
      <c r="AD9" s="17">
        <v>0.37332336765388602</v>
      </c>
      <c r="AE9" s="17"/>
      <c r="AF9" s="17">
        <v>0.31598023768250799</v>
      </c>
      <c r="AG9" s="17">
        <v>0.368661104520773</v>
      </c>
      <c r="AH9" s="17">
        <v>0.35492069528854098</v>
      </c>
      <c r="AI9" s="17"/>
      <c r="AJ9" s="17">
        <v>0.263272571073912</v>
      </c>
      <c r="AK9" s="17">
        <v>0.41895399436973702</v>
      </c>
      <c r="AL9" s="17">
        <v>0.290190921655405</v>
      </c>
      <c r="AM9" s="17">
        <v>0.48061890382878603</v>
      </c>
      <c r="AN9" s="17">
        <v>0.38789891811108401</v>
      </c>
      <c r="AO9" s="17"/>
      <c r="AP9" s="17">
        <v>0.21488030662711899</v>
      </c>
      <c r="AQ9" s="17">
        <v>0.42412649545249997</v>
      </c>
      <c r="AR9" s="17">
        <v>0.34461078030785403</v>
      </c>
      <c r="AS9" s="17"/>
      <c r="AT9" s="17">
        <v>0.288450476636118</v>
      </c>
      <c r="AU9" s="17">
        <v>0.32758150427876298</v>
      </c>
      <c r="AV9" s="17">
        <v>0.41979212207107203</v>
      </c>
      <c r="AW9" s="17">
        <v>0.40739798454390802</v>
      </c>
      <c r="AX9" s="17">
        <v>0.39915890806161403</v>
      </c>
      <c r="AY9" s="17">
        <v>0.417725023910196</v>
      </c>
    </row>
    <row r="10" spans="2:51" x14ac:dyDescent="0.35">
      <c r="B10" s="18" t="s">
        <v>228</v>
      </c>
      <c r="C10" s="17">
        <v>0.34417015997434802</v>
      </c>
      <c r="D10" s="17">
        <v>0.358575624027554</v>
      </c>
      <c r="E10" s="17">
        <v>0.331342717032793</v>
      </c>
      <c r="F10" s="17"/>
      <c r="G10" s="17">
        <v>0.346627843272587</v>
      </c>
      <c r="H10" s="17">
        <v>0.36026765855492698</v>
      </c>
      <c r="I10" s="17">
        <v>0.37172459318138401</v>
      </c>
      <c r="J10" s="17">
        <v>0.37330256393287198</v>
      </c>
      <c r="K10" s="17">
        <v>0.32393456710875301</v>
      </c>
      <c r="L10" s="17">
        <v>0.29710005742437301</v>
      </c>
      <c r="M10" s="17"/>
      <c r="N10" s="17">
        <v>0.350753044939419</v>
      </c>
      <c r="O10" s="17">
        <v>0.381115694373521</v>
      </c>
      <c r="P10" s="17">
        <v>0.32132887896143297</v>
      </c>
      <c r="Q10" s="17">
        <v>0.32014704119234699</v>
      </c>
      <c r="R10" s="17"/>
      <c r="S10" s="17">
        <v>0.31735556283326399</v>
      </c>
      <c r="T10" s="17">
        <v>0.36191009120162798</v>
      </c>
      <c r="U10" s="17">
        <v>0.35884994120255698</v>
      </c>
      <c r="V10" s="17">
        <v>0.309787099631471</v>
      </c>
      <c r="W10" s="17">
        <v>0.38636832062246501</v>
      </c>
      <c r="X10" s="17">
        <v>0.35425629062146802</v>
      </c>
      <c r="Y10" s="17">
        <v>0.30912663897182802</v>
      </c>
      <c r="Z10" s="17">
        <v>0.40909382140124601</v>
      </c>
      <c r="AA10" s="17">
        <v>0.38757221421600202</v>
      </c>
      <c r="AB10" s="17">
        <v>0.32061713758488097</v>
      </c>
      <c r="AC10" s="17">
        <v>0.280616979994112</v>
      </c>
      <c r="AD10" s="17">
        <v>0.35180409129539097</v>
      </c>
      <c r="AE10" s="17"/>
      <c r="AF10" s="17">
        <v>0.31133475992998899</v>
      </c>
      <c r="AG10" s="17">
        <v>0.37503914744681499</v>
      </c>
      <c r="AH10" s="17">
        <v>0.326046286665436</v>
      </c>
      <c r="AI10" s="17"/>
      <c r="AJ10" s="17">
        <v>0.32232655014373002</v>
      </c>
      <c r="AK10" s="17">
        <v>0.37002090673729099</v>
      </c>
      <c r="AL10" s="17">
        <v>0.42697830536512599</v>
      </c>
      <c r="AM10" s="17">
        <v>0.17690058378092</v>
      </c>
      <c r="AN10" s="17">
        <v>0.30559348409456799</v>
      </c>
      <c r="AO10" s="17"/>
      <c r="AP10" s="17">
        <v>0.37193550878617399</v>
      </c>
      <c r="AQ10" s="17">
        <v>0.37728143072063702</v>
      </c>
      <c r="AR10" s="17">
        <v>0.35150086317825202</v>
      </c>
      <c r="AS10" s="17"/>
      <c r="AT10" s="17">
        <v>0.336831886858736</v>
      </c>
      <c r="AU10" s="17">
        <v>0.38281712085886299</v>
      </c>
      <c r="AV10" s="17">
        <v>0.30378120022421801</v>
      </c>
      <c r="AW10" s="17">
        <v>0.28356372685829401</v>
      </c>
      <c r="AX10" s="17">
        <v>0.36328095604378502</v>
      </c>
      <c r="AY10" s="17">
        <v>0.27592535189749301</v>
      </c>
    </row>
    <row r="11" spans="2:51" x14ac:dyDescent="0.35">
      <c r="B11" s="18" t="s">
        <v>229</v>
      </c>
      <c r="C11" s="17">
        <v>0.187019244838219</v>
      </c>
      <c r="D11" s="17">
        <v>0.182522248530989</v>
      </c>
      <c r="E11" s="17">
        <v>0.19181002967923799</v>
      </c>
      <c r="F11" s="17"/>
      <c r="G11" s="17">
        <v>0.20041322119134899</v>
      </c>
      <c r="H11" s="17">
        <v>0.181228544946789</v>
      </c>
      <c r="I11" s="17">
        <v>0.181908001523609</v>
      </c>
      <c r="J11" s="17">
        <v>0.15708950683734199</v>
      </c>
      <c r="K11" s="17">
        <v>0.19628807305739299</v>
      </c>
      <c r="L11" s="17">
        <v>0.20501230932984399</v>
      </c>
      <c r="M11" s="17"/>
      <c r="N11" s="17">
        <v>0.19474254857812401</v>
      </c>
      <c r="O11" s="17">
        <v>0.179045102713138</v>
      </c>
      <c r="P11" s="17">
        <v>0.190556782767352</v>
      </c>
      <c r="Q11" s="17">
        <v>0.184267411911506</v>
      </c>
      <c r="R11" s="17"/>
      <c r="S11" s="17">
        <v>0.18950732279471499</v>
      </c>
      <c r="T11" s="17">
        <v>0.20566713323121999</v>
      </c>
      <c r="U11" s="17">
        <v>0.17125381333834599</v>
      </c>
      <c r="V11" s="17">
        <v>0.21819235880677501</v>
      </c>
      <c r="W11" s="17">
        <v>0.19329214005179701</v>
      </c>
      <c r="X11" s="17">
        <v>0.21118469523496</v>
      </c>
      <c r="Y11" s="17">
        <v>0.179317594433372</v>
      </c>
      <c r="Z11" s="17">
        <v>0.17660574154248601</v>
      </c>
      <c r="AA11" s="17">
        <v>0.149309689957038</v>
      </c>
      <c r="AB11" s="17">
        <v>0.18966190923273599</v>
      </c>
      <c r="AC11" s="17">
        <v>0.15479339760282701</v>
      </c>
      <c r="AD11" s="17">
        <v>0.17422998975449699</v>
      </c>
      <c r="AE11" s="17"/>
      <c r="AF11" s="17">
        <v>0.209005882498534</v>
      </c>
      <c r="AG11" s="17">
        <v>0.16565041054285601</v>
      </c>
      <c r="AH11" s="17">
        <v>0.20019043124260799</v>
      </c>
      <c r="AI11" s="17"/>
      <c r="AJ11" s="17">
        <v>0.225042324974813</v>
      </c>
      <c r="AK11" s="17">
        <v>0.14533861365742801</v>
      </c>
      <c r="AL11" s="17">
        <v>0.17062112206789401</v>
      </c>
      <c r="AM11" s="17">
        <v>0.17101338825933399</v>
      </c>
      <c r="AN11" s="17">
        <v>0.19486154334321301</v>
      </c>
      <c r="AO11" s="17"/>
      <c r="AP11" s="17">
        <v>0.23138990119451899</v>
      </c>
      <c r="AQ11" s="17">
        <v>0.13362623804656501</v>
      </c>
      <c r="AR11" s="17">
        <v>0.197296090675396</v>
      </c>
      <c r="AS11" s="17"/>
      <c r="AT11" s="17">
        <v>0.211841527554294</v>
      </c>
      <c r="AU11" s="17">
        <v>0.17063258866595599</v>
      </c>
      <c r="AV11" s="17">
        <v>0.16795694476300799</v>
      </c>
      <c r="AW11" s="17">
        <v>0.181901205473329</v>
      </c>
      <c r="AX11" s="17">
        <v>0.168860157256676</v>
      </c>
      <c r="AY11" s="17">
        <v>0.198612762077682</v>
      </c>
    </row>
    <row r="12" spans="2:51" x14ac:dyDescent="0.35">
      <c r="B12" s="18" t="s">
        <v>230</v>
      </c>
      <c r="C12" s="17">
        <v>6.5037893118066695E-2</v>
      </c>
      <c r="D12" s="17">
        <v>7.0728474834820504E-2</v>
      </c>
      <c r="E12" s="17">
        <v>5.93488554237247E-2</v>
      </c>
      <c r="F12" s="17"/>
      <c r="G12" s="17">
        <v>5.5350976608820698E-2</v>
      </c>
      <c r="H12" s="17">
        <v>4.2436344925679999E-2</v>
      </c>
      <c r="I12" s="17">
        <v>5.80113635809235E-2</v>
      </c>
      <c r="J12" s="17">
        <v>5.0857349390713201E-2</v>
      </c>
      <c r="K12" s="17">
        <v>7.2431703694724306E-2</v>
      </c>
      <c r="L12" s="17">
        <v>0.10200472418217001</v>
      </c>
      <c r="M12" s="17"/>
      <c r="N12" s="17">
        <v>7.0148862895476199E-2</v>
      </c>
      <c r="O12" s="17">
        <v>7.4419325406067993E-2</v>
      </c>
      <c r="P12" s="17">
        <v>5.49385305259436E-2</v>
      </c>
      <c r="Q12" s="17">
        <v>5.94781845061194E-2</v>
      </c>
      <c r="R12" s="17"/>
      <c r="S12" s="17">
        <v>6.1749464286127202E-2</v>
      </c>
      <c r="T12" s="17">
        <v>7.0932027651815902E-2</v>
      </c>
      <c r="U12" s="17">
        <v>9.2245891689125406E-2</v>
      </c>
      <c r="V12" s="17">
        <v>6.4229926873378806E-2</v>
      </c>
      <c r="W12" s="17">
        <v>5.2101345428324897E-2</v>
      </c>
      <c r="X12" s="17">
        <v>8.6139644529293999E-2</v>
      </c>
      <c r="Y12" s="17">
        <v>7.1148419894407094E-2</v>
      </c>
      <c r="Z12" s="17">
        <v>5.64042658979289E-2</v>
      </c>
      <c r="AA12" s="17">
        <v>5.1842168956855603E-2</v>
      </c>
      <c r="AB12" s="17">
        <v>6.8688907602514504E-2</v>
      </c>
      <c r="AC12" s="17">
        <v>4.9765210421789899E-2</v>
      </c>
      <c r="AD12" s="17">
        <v>9.6491595947702201E-3</v>
      </c>
      <c r="AE12" s="17"/>
      <c r="AF12" s="17">
        <v>9.1146392095635603E-2</v>
      </c>
      <c r="AG12" s="17">
        <v>5.01162752558722E-2</v>
      </c>
      <c r="AH12" s="17">
        <v>5.1212105040080197E-2</v>
      </c>
      <c r="AI12" s="17"/>
      <c r="AJ12" s="17">
        <v>0.109949772736016</v>
      </c>
      <c r="AK12" s="17">
        <v>3.3304253763792403E-2</v>
      </c>
      <c r="AL12" s="17">
        <v>8.1525044620083198E-2</v>
      </c>
      <c r="AM12" s="17">
        <v>8.6892633020882903E-2</v>
      </c>
      <c r="AN12" s="17">
        <v>4.2646886807979102E-2</v>
      </c>
      <c r="AO12" s="17"/>
      <c r="AP12" s="17">
        <v>0.11064458758695001</v>
      </c>
      <c r="AQ12" s="17">
        <v>3.2038997353966502E-2</v>
      </c>
      <c r="AR12" s="17">
        <v>7.4610384705257299E-2</v>
      </c>
      <c r="AS12" s="17"/>
      <c r="AT12" s="17">
        <v>8.9640726598188905E-2</v>
      </c>
      <c r="AU12" s="17">
        <v>6.1920818538043203E-2</v>
      </c>
      <c r="AV12" s="17">
        <v>5.8827214099224499E-2</v>
      </c>
      <c r="AW12" s="17">
        <v>5.9480924022251802E-2</v>
      </c>
      <c r="AX12" s="17">
        <v>3.5752362287341001E-2</v>
      </c>
      <c r="AY12" s="17">
        <v>3.1145816867067799E-2</v>
      </c>
    </row>
    <row r="13" spans="2:51" x14ac:dyDescent="0.35">
      <c r="B13" s="18" t="s">
        <v>231</v>
      </c>
      <c r="C13" s="17">
        <v>2.60440174709432E-2</v>
      </c>
      <c r="D13" s="17">
        <v>3.1809483564583699E-2</v>
      </c>
      <c r="E13" s="17">
        <v>2.0006581811661199E-2</v>
      </c>
      <c r="F13" s="17"/>
      <c r="G13" s="17">
        <v>1.5930669707175601E-2</v>
      </c>
      <c r="H13" s="17">
        <v>1.5511033894969E-2</v>
      </c>
      <c r="I13" s="17">
        <v>1.3640885461919799E-2</v>
      </c>
      <c r="J13" s="17">
        <v>2.5543862022798298E-2</v>
      </c>
      <c r="K13" s="17">
        <v>3.6042056393558897E-2</v>
      </c>
      <c r="L13" s="17">
        <v>4.5057677760930101E-2</v>
      </c>
      <c r="M13" s="17"/>
      <c r="N13" s="17">
        <v>2.9685576498430701E-2</v>
      </c>
      <c r="O13" s="17">
        <v>1.5791568610506901E-2</v>
      </c>
      <c r="P13" s="17">
        <v>4.3895347242383399E-2</v>
      </c>
      <c r="Q13" s="17">
        <v>1.6475565318334599E-2</v>
      </c>
      <c r="R13" s="17"/>
      <c r="S13" s="17">
        <v>2.64124624312847E-2</v>
      </c>
      <c r="T13" s="17">
        <v>2.8661839336232901E-2</v>
      </c>
      <c r="U13" s="17">
        <v>2.7163532778154802E-2</v>
      </c>
      <c r="V13" s="17">
        <v>3.1809146304270099E-2</v>
      </c>
      <c r="W13" s="17">
        <v>2.5468012921203501E-2</v>
      </c>
      <c r="X13" s="17">
        <v>1.6904841505794799E-2</v>
      </c>
      <c r="Y13" s="17">
        <v>1.8380110031960099E-2</v>
      </c>
      <c r="Z13" s="17">
        <v>3.5907579530130303E-2</v>
      </c>
      <c r="AA13" s="17">
        <v>2.1026017331870601E-2</v>
      </c>
      <c r="AB13" s="17">
        <v>2.2365582311413001E-2</v>
      </c>
      <c r="AC13" s="17">
        <v>4.1871396600300002E-2</v>
      </c>
      <c r="AD13" s="17">
        <v>3.1908355083348598E-2</v>
      </c>
      <c r="AE13" s="17"/>
      <c r="AF13" s="17">
        <v>4.5101114452538102E-2</v>
      </c>
      <c r="AG13" s="17">
        <v>1.28358646279365E-2</v>
      </c>
      <c r="AH13" s="17">
        <v>2.3834283501299701E-2</v>
      </c>
      <c r="AI13" s="17"/>
      <c r="AJ13" s="17">
        <v>4.8836777027558502E-2</v>
      </c>
      <c r="AK13" s="17">
        <v>1.15507078556047E-2</v>
      </c>
      <c r="AL13" s="17">
        <v>1.0253849647880901E-2</v>
      </c>
      <c r="AM13" s="17">
        <v>4.8621557446777798E-2</v>
      </c>
      <c r="AN13" s="17">
        <v>1.7933889326919101E-2</v>
      </c>
      <c r="AO13" s="17"/>
      <c r="AP13" s="17">
        <v>5.0957734882008603E-2</v>
      </c>
      <c r="AQ13" s="17">
        <v>9.2088550290503196E-3</v>
      </c>
      <c r="AR13" s="17">
        <v>1.77417083394323E-2</v>
      </c>
      <c r="AS13" s="17"/>
      <c r="AT13" s="17">
        <v>4.1748152783864102E-2</v>
      </c>
      <c r="AU13" s="17">
        <v>2.4788311061325501E-2</v>
      </c>
      <c r="AV13" s="17">
        <v>2.02920739068072E-2</v>
      </c>
      <c r="AW13" s="17">
        <v>1.5644766453846101E-2</v>
      </c>
      <c r="AX13" s="17">
        <v>7.2210660452123E-3</v>
      </c>
      <c r="AY13" s="17">
        <v>3.1740568878221402E-2</v>
      </c>
    </row>
    <row r="14" spans="2:51" x14ac:dyDescent="0.35">
      <c r="B14" s="18" t="s">
        <v>72</v>
      </c>
      <c r="C14" s="17">
        <v>3.2920384384532701E-2</v>
      </c>
      <c r="D14" s="17">
        <v>2.3783081718164401E-2</v>
      </c>
      <c r="E14" s="17">
        <v>4.1546529361080102E-2</v>
      </c>
      <c r="F14" s="17"/>
      <c r="G14" s="17">
        <v>4.2860195877654002E-2</v>
      </c>
      <c r="H14" s="17">
        <v>2.1886982599810499E-2</v>
      </c>
      <c r="I14" s="17">
        <v>3.0418237220766801E-2</v>
      </c>
      <c r="J14" s="17">
        <v>3.3043788678235299E-2</v>
      </c>
      <c r="K14" s="17">
        <v>3.1732094220104E-2</v>
      </c>
      <c r="L14" s="17">
        <v>3.8011134015922897E-2</v>
      </c>
      <c r="M14" s="17"/>
      <c r="N14" s="17">
        <v>2.33261298143888E-2</v>
      </c>
      <c r="O14" s="17">
        <v>2.8265513697839102E-2</v>
      </c>
      <c r="P14" s="17">
        <v>3.3480525719028598E-2</v>
      </c>
      <c r="Q14" s="17">
        <v>4.7037743553552301E-2</v>
      </c>
      <c r="R14" s="17"/>
      <c r="S14" s="17">
        <v>4.35736925223454E-2</v>
      </c>
      <c r="T14" s="17">
        <v>3.7517982775741102E-2</v>
      </c>
      <c r="U14" s="17">
        <v>3.80468015488543E-2</v>
      </c>
      <c r="V14" s="17">
        <v>3.7779666171758597E-2</v>
      </c>
      <c r="W14" s="17">
        <v>3.7002575916737598E-2</v>
      </c>
      <c r="X14" s="17">
        <v>3.1671531214245201E-2</v>
      </c>
      <c r="Y14" s="17">
        <v>2.70275966325456E-2</v>
      </c>
      <c r="Z14" s="17">
        <v>5.5806990646619899E-3</v>
      </c>
      <c r="AA14" s="17">
        <v>3.1775359886073599E-2</v>
      </c>
      <c r="AB14" s="17">
        <v>2.10460403417537E-2</v>
      </c>
      <c r="AC14" s="17">
        <v>1.01629810926019E-2</v>
      </c>
      <c r="AD14" s="17">
        <v>5.9085036618106601E-2</v>
      </c>
      <c r="AE14" s="17"/>
      <c r="AF14" s="17">
        <v>2.7431613340795798E-2</v>
      </c>
      <c r="AG14" s="17">
        <v>2.7697197605747799E-2</v>
      </c>
      <c r="AH14" s="17">
        <v>4.3796198262035298E-2</v>
      </c>
      <c r="AI14" s="17"/>
      <c r="AJ14" s="17">
        <v>3.0572004043970001E-2</v>
      </c>
      <c r="AK14" s="17">
        <v>2.0831523616146999E-2</v>
      </c>
      <c r="AL14" s="17">
        <v>2.0430756643610899E-2</v>
      </c>
      <c r="AM14" s="17">
        <v>3.5952933663299699E-2</v>
      </c>
      <c r="AN14" s="17">
        <v>5.1065278316236397E-2</v>
      </c>
      <c r="AO14" s="17"/>
      <c r="AP14" s="17">
        <v>2.0191960923229699E-2</v>
      </c>
      <c r="AQ14" s="17">
        <v>2.3717983397280099E-2</v>
      </c>
      <c r="AR14" s="17">
        <v>1.4240172793808801E-2</v>
      </c>
      <c r="AS14" s="17"/>
      <c r="AT14" s="17">
        <v>3.1487229568799097E-2</v>
      </c>
      <c r="AU14" s="17">
        <v>3.2259656597048998E-2</v>
      </c>
      <c r="AV14" s="17">
        <v>2.93504449356706E-2</v>
      </c>
      <c r="AW14" s="17">
        <v>5.20113926483705E-2</v>
      </c>
      <c r="AX14" s="17">
        <v>2.57265503053721E-2</v>
      </c>
      <c r="AY14" s="17">
        <v>4.4850476369339802E-2</v>
      </c>
    </row>
    <row r="15" spans="2:51" x14ac:dyDescent="0.35">
      <c r="B15" s="31" t="s">
        <v>232</v>
      </c>
      <c r="C15" s="20">
        <v>0.68897846018823805</v>
      </c>
      <c r="D15" s="20">
        <v>0.69115671135144197</v>
      </c>
      <c r="E15" s="20">
        <v>0.68728800372429599</v>
      </c>
      <c r="F15" s="20"/>
      <c r="G15" s="20">
        <v>0.68544493661499994</v>
      </c>
      <c r="H15" s="20">
        <v>0.73893709363275195</v>
      </c>
      <c r="I15" s="20">
        <v>0.71602151221278099</v>
      </c>
      <c r="J15" s="20">
        <v>0.73346549307091102</v>
      </c>
      <c r="K15" s="20">
        <v>0.66350607263421901</v>
      </c>
      <c r="L15" s="20">
        <v>0.60991415471113297</v>
      </c>
      <c r="M15" s="20"/>
      <c r="N15" s="20">
        <v>0.68209688221358</v>
      </c>
      <c r="O15" s="20">
        <v>0.70247848957244796</v>
      </c>
      <c r="P15" s="20">
        <v>0.67712881374529299</v>
      </c>
      <c r="Q15" s="20">
        <v>0.69274109471048795</v>
      </c>
      <c r="R15" s="20"/>
      <c r="S15" s="20">
        <v>0.67875705796552699</v>
      </c>
      <c r="T15" s="20">
        <v>0.65722101700499003</v>
      </c>
      <c r="U15" s="20">
        <v>0.67128996064551905</v>
      </c>
      <c r="V15" s="20">
        <v>0.64798890184381797</v>
      </c>
      <c r="W15" s="20">
        <v>0.69213592568193705</v>
      </c>
      <c r="X15" s="20">
        <v>0.65409928751570601</v>
      </c>
      <c r="Y15" s="20">
        <v>0.70412627900771596</v>
      </c>
      <c r="Z15" s="20">
        <v>0.72550171396479302</v>
      </c>
      <c r="AA15" s="20">
        <v>0.74604676386816204</v>
      </c>
      <c r="AB15" s="20">
        <v>0.69823756051158303</v>
      </c>
      <c r="AC15" s="20">
        <v>0.74340701428248102</v>
      </c>
      <c r="AD15" s="20">
        <v>0.72512745894927799</v>
      </c>
      <c r="AE15" s="20"/>
      <c r="AF15" s="20">
        <v>0.62731499761249698</v>
      </c>
      <c r="AG15" s="20">
        <v>0.74370025196758804</v>
      </c>
      <c r="AH15" s="20">
        <v>0.68096698195397698</v>
      </c>
      <c r="AI15" s="20"/>
      <c r="AJ15" s="20">
        <v>0.58559912121764202</v>
      </c>
      <c r="AK15" s="20">
        <v>0.78897490110702795</v>
      </c>
      <c r="AL15" s="20">
        <v>0.71716922702053099</v>
      </c>
      <c r="AM15" s="20">
        <v>0.65751948760970602</v>
      </c>
      <c r="AN15" s="20">
        <v>0.693492402205652</v>
      </c>
      <c r="AO15" s="20"/>
      <c r="AP15" s="20">
        <v>0.58681581541329297</v>
      </c>
      <c r="AQ15" s="20">
        <v>0.80140792617313805</v>
      </c>
      <c r="AR15" s="20">
        <v>0.69611164348610599</v>
      </c>
      <c r="AS15" s="20"/>
      <c r="AT15" s="20">
        <v>0.625282363494854</v>
      </c>
      <c r="AU15" s="20">
        <v>0.71039862513762597</v>
      </c>
      <c r="AV15" s="20">
        <v>0.72357332229528903</v>
      </c>
      <c r="AW15" s="20">
        <v>0.69096171140220297</v>
      </c>
      <c r="AX15" s="20">
        <v>0.76243986410539899</v>
      </c>
      <c r="AY15" s="20">
        <v>0.69365037580768896</v>
      </c>
    </row>
    <row r="16" spans="2:51" x14ac:dyDescent="0.35">
      <c r="B16" s="18" t="s">
        <v>233</v>
      </c>
      <c r="C16" s="20">
        <v>9.1081910589009898E-2</v>
      </c>
      <c r="D16" s="20">
        <v>0.10253795839940399</v>
      </c>
      <c r="E16" s="20">
        <v>7.9355437235386003E-2</v>
      </c>
      <c r="F16" s="20"/>
      <c r="G16" s="20">
        <v>7.1281646315996303E-2</v>
      </c>
      <c r="H16" s="20">
        <v>5.7947378820649001E-2</v>
      </c>
      <c r="I16" s="20">
        <v>7.16522490428433E-2</v>
      </c>
      <c r="J16" s="20">
        <v>7.6401211413511402E-2</v>
      </c>
      <c r="K16" s="20">
        <v>0.10847376008828299</v>
      </c>
      <c r="L16" s="20">
        <v>0.1470624019431</v>
      </c>
      <c r="M16" s="20"/>
      <c r="N16" s="20">
        <v>9.9834439393906904E-2</v>
      </c>
      <c r="O16" s="20">
        <v>9.0210894016574894E-2</v>
      </c>
      <c r="P16" s="20">
        <v>9.8833877768327097E-2</v>
      </c>
      <c r="Q16" s="20">
        <v>7.5953749824454006E-2</v>
      </c>
      <c r="R16" s="20"/>
      <c r="S16" s="20">
        <v>8.8161926717411895E-2</v>
      </c>
      <c r="T16" s="20">
        <v>9.9593866988048799E-2</v>
      </c>
      <c r="U16" s="20">
        <v>0.11940942446728001</v>
      </c>
      <c r="V16" s="20">
        <v>9.6039073177648898E-2</v>
      </c>
      <c r="W16" s="20">
        <v>7.7569358349528494E-2</v>
      </c>
      <c r="X16" s="20">
        <v>0.10304448603508901</v>
      </c>
      <c r="Y16" s="20">
        <v>8.9528529926367201E-2</v>
      </c>
      <c r="Z16" s="20">
        <v>9.2311845428059106E-2</v>
      </c>
      <c r="AA16" s="20">
        <v>7.2868186288726197E-2</v>
      </c>
      <c r="AB16" s="20">
        <v>9.1054489913927603E-2</v>
      </c>
      <c r="AC16" s="20">
        <v>9.1636607022089894E-2</v>
      </c>
      <c r="AD16" s="20">
        <v>4.1557514678118801E-2</v>
      </c>
      <c r="AE16" s="20"/>
      <c r="AF16" s="20">
        <v>0.136247506548174</v>
      </c>
      <c r="AG16" s="20">
        <v>6.2952139883808794E-2</v>
      </c>
      <c r="AH16" s="20">
        <v>7.5046388541379905E-2</v>
      </c>
      <c r="AI16" s="20"/>
      <c r="AJ16" s="20">
        <v>0.15878654976357401</v>
      </c>
      <c r="AK16" s="20">
        <v>4.4854961619397102E-2</v>
      </c>
      <c r="AL16" s="20">
        <v>9.1778894267964095E-2</v>
      </c>
      <c r="AM16" s="20">
        <v>0.135514190467661</v>
      </c>
      <c r="AN16" s="20">
        <v>6.05807761348982E-2</v>
      </c>
      <c r="AO16" s="20"/>
      <c r="AP16" s="20">
        <v>0.161602322468959</v>
      </c>
      <c r="AQ16" s="20">
        <v>4.1247852383016897E-2</v>
      </c>
      <c r="AR16" s="20">
        <v>9.2352093044689595E-2</v>
      </c>
      <c r="AS16" s="20"/>
      <c r="AT16" s="20">
        <v>0.13138887938205299</v>
      </c>
      <c r="AU16" s="20">
        <v>8.67091295993688E-2</v>
      </c>
      <c r="AV16" s="20">
        <v>7.9119288006031699E-2</v>
      </c>
      <c r="AW16" s="20">
        <v>7.5125690476097906E-2</v>
      </c>
      <c r="AX16" s="20">
        <v>4.2973428332553298E-2</v>
      </c>
      <c r="AY16" s="20">
        <v>6.2886385745289194E-2</v>
      </c>
    </row>
    <row r="17" spans="2:51" x14ac:dyDescent="0.35">
      <c r="B17" s="18" t="s">
        <v>86</v>
      </c>
      <c r="C17" s="21">
        <v>0.597896549599228</v>
      </c>
      <c r="D17" s="21">
        <v>0.58861875295203803</v>
      </c>
      <c r="E17" s="21">
        <v>0.60793256648891003</v>
      </c>
      <c r="F17" s="21"/>
      <c r="G17" s="21">
        <v>0.61416329029900396</v>
      </c>
      <c r="H17" s="21">
        <v>0.68098971481210302</v>
      </c>
      <c r="I17" s="21">
        <v>0.64436926316993703</v>
      </c>
      <c r="J17" s="21">
        <v>0.65706428165740005</v>
      </c>
      <c r="K17" s="21">
        <v>0.55503231254593599</v>
      </c>
      <c r="L17" s="21">
        <v>0.46285175276803298</v>
      </c>
      <c r="M17" s="21"/>
      <c r="N17" s="21">
        <v>0.58226244281967299</v>
      </c>
      <c r="O17" s="21">
        <v>0.61226759555587296</v>
      </c>
      <c r="P17" s="21">
        <v>0.57829493597696602</v>
      </c>
      <c r="Q17" s="21">
        <v>0.61678734488603304</v>
      </c>
      <c r="R17" s="21"/>
      <c r="S17" s="21">
        <v>0.59059513124811502</v>
      </c>
      <c r="T17" s="21">
        <v>0.55762715001694096</v>
      </c>
      <c r="U17" s="21">
        <v>0.55188053617823896</v>
      </c>
      <c r="V17" s="21">
        <v>0.55194982866616904</v>
      </c>
      <c r="W17" s="21">
        <v>0.614566567332408</v>
      </c>
      <c r="X17" s="21">
        <v>0.55105480148061703</v>
      </c>
      <c r="Y17" s="21">
        <v>0.61459774908134801</v>
      </c>
      <c r="Z17" s="21">
        <v>0.63318986853673298</v>
      </c>
      <c r="AA17" s="21">
        <v>0.673178577579436</v>
      </c>
      <c r="AB17" s="21">
        <v>0.60718307059765497</v>
      </c>
      <c r="AC17" s="21">
        <v>0.65177040726039104</v>
      </c>
      <c r="AD17" s="21">
        <v>0.68356994427115902</v>
      </c>
      <c r="AE17" s="21"/>
      <c r="AF17" s="21">
        <v>0.49106749106432301</v>
      </c>
      <c r="AG17" s="21">
        <v>0.68074811208377894</v>
      </c>
      <c r="AH17" s="21">
        <v>0.60592059341259696</v>
      </c>
      <c r="AI17" s="21"/>
      <c r="AJ17" s="21">
        <v>0.42681257145406798</v>
      </c>
      <c r="AK17" s="21">
        <v>0.744119939487631</v>
      </c>
      <c r="AL17" s="21">
        <v>0.62539033275256695</v>
      </c>
      <c r="AM17" s="21">
        <v>0.52200529714204502</v>
      </c>
      <c r="AN17" s="21">
        <v>0.63291162607075402</v>
      </c>
      <c r="AO17" s="21"/>
      <c r="AP17" s="21">
        <v>0.42521349294433403</v>
      </c>
      <c r="AQ17" s="21">
        <v>0.76016007379012096</v>
      </c>
      <c r="AR17" s="21">
        <v>0.60375955044141605</v>
      </c>
      <c r="AS17" s="21"/>
      <c r="AT17" s="21">
        <v>0.49389348411280098</v>
      </c>
      <c r="AU17" s="21">
        <v>0.62368949553825703</v>
      </c>
      <c r="AV17" s="21">
        <v>0.64445403428925796</v>
      </c>
      <c r="AW17" s="21">
        <v>0.61583602092610501</v>
      </c>
      <c r="AX17" s="21">
        <v>0.71946643577284597</v>
      </c>
      <c r="AY17" s="21">
        <v>0.63076399006240003</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722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227</v>
      </c>
      <c r="C9" s="17">
        <v>0.34184720514470202</v>
      </c>
      <c r="D9" s="17">
        <v>0.34907752127021602</v>
      </c>
      <c r="E9" s="17">
        <v>0.33449744481786298</v>
      </c>
      <c r="F9" s="17"/>
      <c r="G9" s="17">
        <v>0.33152850855108701</v>
      </c>
      <c r="H9" s="17">
        <v>0.35277770932056202</v>
      </c>
      <c r="I9" s="17">
        <v>0.33584550490536302</v>
      </c>
      <c r="J9" s="17">
        <v>0.35861109062531399</v>
      </c>
      <c r="K9" s="17">
        <v>0.36587654088116101</v>
      </c>
      <c r="L9" s="17">
        <v>0.31504234484576199</v>
      </c>
      <c r="M9" s="17"/>
      <c r="N9" s="17">
        <v>0.32510203099375201</v>
      </c>
      <c r="O9" s="17">
        <v>0.33462724649890002</v>
      </c>
      <c r="P9" s="17">
        <v>0.35027359332930003</v>
      </c>
      <c r="Q9" s="17">
        <v>0.35949058906883202</v>
      </c>
      <c r="R9" s="17"/>
      <c r="S9" s="17">
        <v>0.35578039182654098</v>
      </c>
      <c r="T9" s="17">
        <v>0.30550965837543198</v>
      </c>
      <c r="U9" s="17">
        <v>0.31928260852336499</v>
      </c>
      <c r="V9" s="17">
        <v>0.348779118622769</v>
      </c>
      <c r="W9" s="17">
        <v>0.29722622290657602</v>
      </c>
      <c r="X9" s="17">
        <v>0.28324609930212002</v>
      </c>
      <c r="Y9" s="17">
        <v>0.35724455443617997</v>
      </c>
      <c r="Z9" s="17">
        <v>0.37573935540648601</v>
      </c>
      <c r="AA9" s="17">
        <v>0.37526600091781798</v>
      </c>
      <c r="AB9" s="17">
        <v>0.36779837773808399</v>
      </c>
      <c r="AC9" s="17">
        <v>0.42589700026740201</v>
      </c>
      <c r="AD9" s="17">
        <v>0.327452813589444</v>
      </c>
      <c r="AE9" s="17"/>
      <c r="AF9" s="17">
        <v>0.29665691471303202</v>
      </c>
      <c r="AG9" s="17">
        <v>0.39267700769073799</v>
      </c>
      <c r="AH9" s="17">
        <v>0.31724816091088198</v>
      </c>
      <c r="AI9" s="17"/>
      <c r="AJ9" s="17">
        <v>0.22583380830042299</v>
      </c>
      <c r="AK9" s="17">
        <v>0.440528490128063</v>
      </c>
      <c r="AL9" s="17">
        <v>0.31280349020542098</v>
      </c>
      <c r="AM9" s="17">
        <v>0.46294179401539398</v>
      </c>
      <c r="AN9" s="17">
        <v>0.35938549420011701</v>
      </c>
      <c r="AO9" s="17"/>
      <c r="AP9" s="17">
        <v>0.15620796605481899</v>
      </c>
      <c r="AQ9" s="17">
        <v>0.442897274344974</v>
      </c>
      <c r="AR9" s="17">
        <v>0.30041154322025299</v>
      </c>
      <c r="AS9" s="17"/>
      <c r="AT9" s="17">
        <v>0.29423888747712501</v>
      </c>
      <c r="AU9" s="17">
        <v>0.32532904056242801</v>
      </c>
      <c r="AV9" s="17">
        <v>0.41518332535506902</v>
      </c>
      <c r="AW9" s="17">
        <v>0.37982892541426899</v>
      </c>
      <c r="AX9" s="17">
        <v>0.39246371926408402</v>
      </c>
      <c r="AY9" s="17">
        <v>0.40785583465544101</v>
      </c>
    </row>
    <row r="10" spans="2:51" x14ac:dyDescent="0.35">
      <c r="B10" s="18" t="s">
        <v>228</v>
      </c>
      <c r="C10" s="17">
        <v>0.30583524996922001</v>
      </c>
      <c r="D10" s="17">
        <v>0.30258438294134499</v>
      </c>
      <c r="E10" s="17">
        <v>0.30959583711940802</v>
      </c>
      <c r="F10" s="17"/>
      <c r="G10" s="17">
        <v>0.33358540854218599</v>
      </c>
      <c r="H10" s="17">
        <v>0.33980546276371598</v>
      </c>
      <c r="I10" s="17">
        <v>0.34031452116906302</v>
      </c>
      <c r="J10" s="17">
        <v>0.31604677480135401</v>
      </c>
      <c r="K10" s="17">
        <v>0.25857468437535303</v>
      </c>
      <c r="L10" s="17">
        <v>0.25530487447641498</v>
      </c>
      <c r="M10" s="17"/>
      <c r="N10" s="17">
        <v>0.32408597573167802</v>
      </c>
      <c r="O10" s="17">
        <v>0.314219356551593</v>
      </c>
      <c r="P10" s="17">
        <v>0.28534489522956102</v>
      </c>
      <c r="Q10" s="17">
        <v>0.29434344419228797</v>
      </c>
      <c r="R10" s="17"/>
      <c r="S10" s="17">
        <v>0.28989444319558599</v>
      </c>
      <c r="T10" s="17">
        <v>0.321889927884775</v>
      </c>
      <c r="U10" s="17">
        <v>0.301206124414924</v>
      </c>
      <c r="V10" s="17">
        <v>0.26843572471735899</v>
      </c>
      <c r="W10" s="17">
        <v>0.34480764311224599</v>
      </c>
      <c r="X10" s="17">
        <v>0.32417775430704798</v>
      </c>
      <c r="Y10" s="17">
        <v>0.30179732446749302</v>
      </c>
      <c r="Z10" s="17">
        <v>0.29913683067774199</v>
      </c>
      <c r="AA10" s="17">
        <v>0.31602517059412599</v>
      </c>
      <c r="AB10" s="17">
        <v>0.28680204190575098</v>
      </c>
      <c r="AC10" s="17">
        <v>0.29360862625163497</v>
      </c>
      <c r="AD10" s="17">
        <v>0.34875985313990499</v>
      </c>
      <c r="AE10" s="17"/>
      <c r="AF10" s="17">
        <v>0.28255752422125902</v>
      </c>
      <c r="AG10" s="17">
        <v>0.31712425377619002</v>
      </c>
      <c r="AH10" s="17">
        <v>0.30671334511833098</v>
      </c>
      <c r="AI10" s="17"/>
      <c r="AJ10" s="17">
        <v>0.28100672630576701</v>
      </c>
      <c r="AK10" s="17">
        <v>0.32193243050221998</v>
      </c>
      <c r="AL10" s="17">
        <v>0.40692400820443703</v>
      </c>
      <c r="AM10" s="17">
        <v>0.17423727783496801</v>
      </c>
      <c r="AN10" s="17">
        <v>0.29478227991462003</v>
      </c>
      <c r="AO10" s="17"/>
      <c r="AP10" s="17">
        <v>0.300248246455037</v>
      </c>
      <c r="AQ10" s="17">
        <v>0.32864239188632899</v>
      </c>
      <c r="AR10" s="17">
        <v>0.38777420653126599</v>
      </c>
      <c r="AS10" s="17"/>
      <c r="AT10" s="17">
        <v>0.28644066396238699</v>
      </c>
      <c r="AU10" s="17">
        <v>0.35024038697479598</v>
      </c>
      <c r="AV10" s="17">
        <v>0.26900209693614702</v>
      </c>
      <c r="AW10" s="17">
        <v>0.31285668964591601</v>
      </c>
      <c r="AX10" s="17">
        <v>0.307272999845839</v>
      </c>
      <c r="AY10" s="17">
        <v>0.27270471706298299</v>
      </c>
    </row>
    <row r="11" spans="2:51" x14ac:dyDescent="0.35">
      <c r="B11" s="18" t="s">
        <v>229</v>
      </c>
      <c r="C11" s="17">
        <v>0.208932643587701</v>
      </c>
      <c r="D11" s="17">
        <v>0.202943472099579</v>
      </c>
      <c r="E11" s="17">
        <v>0.215286519636532</v>
      </c>
      <c r="F11" s="17"/>
      <c r="G11" s="17">
        <v>0.21148851210911701</v>
      </c>
      <c r="H11" s="17">
        <v>0.19237466686962301</v>
      </c>
      <c r="I11" s="17">
        <v>0.20903027814491101</v>
      </c>
      <c r="J11" s="17">
        <v>0.179241071498601</v>
      </c>
      <c r="K11" s="17">
        <v>0.209778671742369</v>
      </c>
      <c r="L11" s="17">
        <v>0.24404714505736799</v>
      </c>
      <c r="M11" s="17"/>
      <c r="N11" s="17">
        <v>0.214712888045716</v>
      </c>
      <c r="O11" s="17">
        <v>0.216242525606061</v>
      </c>
      <c r="P11" s="17">
        <v>0.213926497022281</v>
      </c>
      <c r="Q11" s="17">
        <v>0.191484984002568</v>
      </c>
      <c r="R11" s="17"/>
      <c r="S11" s="17">
        <v>0.209276954008739</v>
      </c>
      <c r="T11" s="17">
        <v>0.225973747352508</v>
      </c>
      <c r="U11" s="17">
        <v>0.23020490500252799</v>
      </c>
      <c r="V11" s="17">
        <v>0.23126617405244801</v>
      </c>
      <c r="W11" s="17">
        <v>0.23238996279441401</v>
      </c>
      <c r="X11" s="17">
        <v>0.24485424608702</v>
      </c>
      <c r="Y11" s="17">
        <v>0.163890254197333</v>
      </c>
      <c r="Z11" s="17">
        <v>0.20702901842690699</v>
      </c>
      <c r="AA11" s="17">
        <v>0.18927475127938301</v>
      </c>
      <c r="AB11" s="17">
        <v>0.192310739844642</v>
      </c>
      <c r="AC11" s="17">
        <v>0.159766841558769</v>
      </c>
      <c r="AD11" s="17">
        <v>0.17357164359148</v>
      </c>
      <c r="AE11" s="17"/>
      <c r="AF11" s="17">
        <v>0.23842688295987899</v>
      </c>
      <c r="AG11" s="17">
        <v>0.17884925119254599</v>
      </c>
      <c r="AH11" s="17">
        <v>0.232446368075197</v>
      </c>
      <c r="AI11" s="17"/>
      <c r="AJ11" s="17">
        <v>0.27788768698967797</v>
      </c>
      <c r="AK11" s="17">
        <v>0.16424449173559699</v>
      </c>
      <c r="AL11" s="17">
        <v>0.160661038814262</v>
      </c>
      <c r="AM11" s="17">
        <v>0.24824992295317799</v>
      </c>
      <c r="AN11" s="17">
        <v>0.21192010164421099</v>
      </c>
      <c r="AO11" s="17"/>
      <c r="AP11" s="17">
        <v>0.325075161144119</v>
      </c>
      <c r="AQ11" s="17">
        <v>0.15136744233023</v>
      </c>
      <c r="AR11" s="17">
        <v>0.19474536881448001</v>
      </c>
      <c r="AS11" s="17"/>
      <c r="AT11" s="17">
        <v>0.248011737499163</v>
      </c>
      <c r="AU11" s="17">
        <v>0.17126920781869401</v>
      </c>
      <c r="AV11" s="17">
        <v>0.185541386116578</v>
      </c>
      <c r="AW11" s="17">
        <v>0.19014018271344499</v>
      </c>
      <c r="AX11" s="17">
        <v>0.19756979268328501</v>
      </c>
      <c r="AY11" s="17">
        <v>0.21437141019681</v>
      </c>
    </row>
    <row r="12" spans="2:51" x14ac:dyDescent="0.35">
      <c r="B12" s="18" t="s">
        <v>230</v>
      </c>
      <c r="C12" s="17">
        <v>6.2757767484169696E-2</v>
      </c>
      <c r="D12" s="17">
        <v>7.0813648911743104E-2</v>
      </c>
      <c r="E12" s="17">
        <v>5.5207972531281797E-2</v>
      </c>
      <c r="F12" s="17"/>
      <c r="G12" s="17">
        <v>5.8287511947334197E-2</v>
      </c>
      <c r="H12" s="17">
        <v>6.2370850107974399E-2</v>
      </c>
      <c r="I12" s="17">
        <v>4.6808272449030901E-2</v>
      </c>
      <c r="J12" s="17">
        <v>5.3142492433882201E-2</v>
      </c>
      <c r="K12" s="17">
        <v>7.5158978336765603E-2</v>
      </c>
      <c r="L12" s="17">
        <v>7.8454922811842895E-2</v>
      </c>
      <c r="M12" s="17"/>
      <c r="N12" s="17">
        <v>7.2029687853370605E-2</v>
      </c>
      <c r="O12" s="17">
        <v>6.7777454268446696E-2</v>
      </c>
      <c r="P12" s="17">
        <v>5.8500407749213099E-2</v>
      </c>
      <c r="Q12" s="17">
        <v>5.2064360724342E-2</v>
      </c>
      <c r="R12" s="17"/>
      <c r="S12" s="17">
        <v>6.9781727327331206E-2</v>
      </c>
      <c r="T12" s="17">
        <v>5.6859117097847398E-2</v>
      </c>
      <c r="U12" s="17">
        <v>7.3812645250258699E-2</v>
      </c>
      <c r="V12" s="17">
        <v>6.3927673470417001E-2</v>
      </c>
      <c r="W12" s="17">
        <v>6.1959650400429098E-2</v>
      </c>
      <c r="X12" s="17">
        <v>6.0351995117231903E-2</v>
      </c>
      <c r="Y12" s="17">
        <v>7.7021301872946799E-2</v>
      </c>
      <c r="Z12" s="17">
        <v>6.5894877010469005E-2</v>
      </c>
      <c r="AA12" s="17">
        <v>5.0245841284525097E-2</v>
      </c>
      <c r="AB12" s="17">
        <v>7.8025585944366302E-2</v>
      </c>
      <c r="AC12" s="17">
        <v>4.53383927147838E-2</v>
      </c>
      <c r="AD12" s="17">
        <v>1.8516512061899901E-2</v>
      </c>
      <c r="AE12" s="17"/>
      <c r="AF12" s="17">
        <v>8.6174720575652397E-2</v>
      </c>
      <c r="AG12" s="17">
        <v>4.9201716586705899E-2</v>
      </c>
      <c r="AH12" s="17">
        <v>4.6986177550590397E-2</v>
      </c>
      <c r="AI12" s="17"/>
      <c r="AJ12" s="17">
        <v>0.102088469566462</v>
      </c>
      <c r="AK12" s="17">
        <v>3.95562557930789E-2</v>
      </c>
      <c r="AL12" s="17">
        <v>6.2850859748238105E-2</v>
      </c>
      <c r="AM12" s="17">
        <v>5.8815409586748302E-2</v>
      </c>
      <c r="AN12" s="17">
        <v>4.05210127151239E-2</v>
      </c>
      <c r="AO12" s="17"/>
      <c r="AP12" s="17">
        <v>0.120170731014843</v>
      </c>
      <c r="AQ12" s="17">
        <v>3.4741133776765902E-2</v>
      </c>
      <c r="AR12" s="17">
        <v>5.1775525651861401E-2</v>
      </c>
      <c r="AS12" s="17"/>
      <c r="AT12" s="17">
        <v>7.5921664120808696E-2</v>
      </c>
      <c r="AU12" s="17">
        <v>6.1604425240466498E-2</v>
      </c>
      <c r="AV12" s="17">
        <v>6.8111253219062806E-2</v>
      </c>
      <c r="AW12" s="17">
        <v>4.83231518337656E-2</v>
      </c>
      <c r="AX12" s="17">
        <v>5.0957019714369903E-2</v>
      </c>
      <c r="AY12" s="17">
        <v>1.48839689736673E-2</v>
      </c>
    </row>
    <row r="13" spans="2:51" x14ac:dyDescent="0.35">
      <c r="B13" s="18" t="s">
        <v>231</v>
      </c>
      <c r="C13" s="17">
        <v>2.6371083872585299E-2</v>
      </c>
      <c r="D13" s="17">
        <v>3.1286577424099599E-2</v>
      </c>
      <c r="E13" s="17">
        <v>2.1103374844140599E-2</v>
      </c>
      <c r="F13" s="17"/>
      <c r="G13" s="17">
        <v>1.1366307682337901E-2</v>
      </c>
      <c r="H13" s="17">
        <v>1.67382522977759E-2</v>
      </c>
      <c r="I13" s="17">
        <v>2.1719776401771501E-2</v>
      </c>
      <c r="J13" s="17">
        <v>3.16106652562076E-2</v>
      </c>
      <c r="K13" s="17">
        <v>3.4940170341407298E-2</v>
      </c>
      <c r="L13" s="17">
        <v>3.79150235160527E-2</v>
      </c>
      <c r="M13" s="17"/>
      <c r="N13" s="17">
        <v>2.4585349947318199E-2</v>
      </c>
      <c r="O13" s="17">
        <v>1.6454709181211499E-2</v>
      </c>
      <c r="P13" s="17">
        <v>3.9465595911515397E-2</v>
      </c>
      <c r="Q13" s="17">
        <v>2.74384681663811E-2</v>
      </c>
      <c r="R13" s="17"/>
      <c r="S13" s="17">
        <v>9.7405478738051797E-3</v>
      </c>
      <c r="T13" s="17">
        <v>4.1827308200429097E-2</v>
      </c>
      <c r="U13" s="17">
        <v>2.58090854970583E-2</v>
      </c>
      <c r="V13" s="17">
        <v>2.9677409042349601E-2</v>
      </c>
      <c r="W13" s="17">
        <v>1.9888814059747E-2</v>
      </c>
      <c r="X13" s="17">
        <v>4.0355432722299502E-2</v>
      </c>
      <c r="Y13" s="17">
        <v>1.8151937457138299E-2</v>
      </c>
      <c r="Z13" s="17">
        <v>2.9264117266398701E-2</v>
      </c>
      <c r="AA13" s="17">
        <v>1.84381469089583E-2</v>
      </c>
      <c r="AB13" s="17">
        <v>2.6988418605718299E-2</v>
      </c>
      <c r="AC13" s="17">
        <v>4.0261264980792799E-2</v>
      </c>
      <c r="AD13" s="17">
        <v>2.3859898226013601E-2</v>
      </c>
      <c r="AE13" s="17"/>
      <c r="AF13" s="17">
        <v>4.0542198273151003E-2</v>
      </c>
      <c r="AG13" s="17">
        <v>1.84026270526731E-2</v>
      </c>
      <c r="AH13" s="17">
        <v>2.3405995781494101E-2</v>
      </c>
      <c r="AI13" s="17"/>
      <c r="AJ13" s="17">
        <v>5.1588023204586497E-2</v>
      </c>
      <c r="AK13" s="17">
        <v>7.4515663192648704E-3</v>
      </c>
      <c r="AL13" s="17">
        <v>1.25916017450026E-2</v>
      </c>
      <c r="AM13" s="17">
        <v>0</v>
      </c>
      <c r="AN13" s="17">
        <v>1.7647557535510498E-2</v>
      </c>
      <c r="AO13" s="17"/>
      <c r="AP13" s="17">
        <v>5.0712531320045301E-2</v>
      </c>
      <c r="AQ13" s="17">
        <v>9.6763023535254792E-3</v>
      </c>
      <c r="AR13" s="17">
        <v>2.9407888353006499E-2</v>
      </c>
      <c r="AS13" s="17"/>
      <c r="AT13" s="17">
        <v>3.8169465661611099E-2</v>
      </c>
      <c r="AU13" s="17">
        <v>2.9137586205205901E-2</v>
      </c>
      <c r="AV13" s="17">
        <v>1.6291584114292199E-2</v>
      </c>
      <c r="AW13" s="17">
        <v>1.15761179411841E-2</v>
      </c>
      <c r="AX13" s="17">
        <v>1.34084971187472E-2</v>
      </c>
      <c r="AY13" s="17">
        <v>2.4876085618891201E-2</v>
      </c>
    </row>
    <row r="14" spans="2:51" x14ac:dyDescent="0.35">
      <c r="B14" s="18" t="s">
        <v>72</v>
      </c>
      <c r="C14" s="17">
        <v>5.4256049941622503E-2</v>
      </c>
      <c r="D14" s="17">
        <v>4.3294397353016899E-2</v>
      </c>
      <c r="E14" s="17">
        <v>6.4308851050774801E-2</v>
      </c>
      <c r="F14" s="17"/>
      <c r="G14" s="17">
        <v>5.3743751167937497E-2</v>
      </c>
      <c r="H14" s="17">
        <v>3.5933058640348403E-2</v>
      </c>
      <c r="I14" s="17">
        <v>4.6281646929860198E-2</v>
      </c>
      <c r="J14" s="17">
        <v>6.13479053846415E-2</v>
      </c>
      <c r="K14" s="17">
        <v>5.5670954322943902E-2</v>
      </c>
      <c r="L14" s="17">
        <v>6.9235689292559702E-2</v>
      </c>
      <c r="M14" s="17"/>
      <c r="N14" s="17">
        <v>3.9484067428165501E-2</v>
      </c>
      <c r="O14" s="17">
        <v>5.0678707893787603E-2</v>
      </c>
      <c r="P14" s="17">
        <v>5.2489010758129701E-2</v>
      </c>
      <c r="Q14" s="17">
        <v>7.5178153845589998E-2</v>
      </c>
      <c r="R14" s="17"/>
      <c r="S14" s="17">
        <v>6.5525935767996799E-2</v>
      </c>
      <c r="T14" s="17">
        <v>4.7940241089007997E-2</v>
      </c>
      <c r="U14" s="17">
        <v>4.9684631311865603E-2</v>
      </c>
      <c r="V14" s="17">
        <v>5.7913900094656599E-2</v>
      </c>
      <c r="W14" s="17">
        <v>4.3727706726587399E-2</v>
      </c>
      <c r="X14" s="17">
        <v>4.7014472464280997E-2</v>
      </c>
      <c r="Y14" s="17">
        <v>8.1894627568908598E-2</v>
      </c>
      <c r="Z14" s="17">
        <v>2.2935801211997099E-2</v>
      </c>
      <c r="AA14" s="17">
        <v>5.0750089015188397E-2</v>
      </c>
      <c r="AB14" s="17">
        <v>4.8074835961438397E-2</v>
      </c>
      <c r="AC14" s="17">
        <v>3.5127874226617298E-2</v>
      </c>
      <c r="AD14" s="17">
        <v>0.107839279391257</v>
      </c>
      <c r="AE14" s="17"/>
      <c r="AF14" s="17">
        <v>5.56417592570266E-2</v>
      </c>
      <c r="AG14" s="17">
        <v>4.3745143701147501E-2</v>
      </c>
      <c r="AH14" s="17">
        <v>7.3199952563505297E-2</v>
      </c>
      <c r="AI14" s="17"/>
      <c r="AJ14" s="17">
        <v>6.1595285633082801E-2</v>
      </c>
      <c r="AK14" s="17">
        <v>2.6286765521776001E-2</v>
      </c>
      <c r="AL14" s="17">
        <v>4.4169001282639703E-2</v>
      </c>
      <c r="AM14" s="17">
        <v>5.5755595609710898E-2</v>
      </c>
      <c r="AN14" s="17">
        <v>7.5743553990417906E-2</v>
      </c>
      <c r="AO14" s="17"/>
      <c r="AP14" s="17">
        <v>4.7585364011136097E-2</v>
      </c>
      <c r="AQ14" s="17">
        <v>3.2675455308175297E-2</v>
      </c>
      <c r="AR14" s="17">
        <v>3.5885467429133198E-2</v>
      </c>
      <c r="AS14" s="17"/>
      <c r="AT14" s="17">
        <v>5.7217581278905201E-2</v>
      </c>
      <c r="AU14" s="17">
        <v>6.2419353198409397E-2</v>
      </c>
      <c r="AV14" s="17">
        <v>4.5870354258851699E-2</v>
      </c>
      <c r="AW14" s="17">
        <v>5.7274932451419798E-2</v>
      </c>
      <c r="AX14" s="17">
        <v>3.83279713736751E-2</v>
      </c>
      <c r="AY14" s="17">
        <v>6.5307983492206595E-2</v>
      </c>
    </row>
    <row r="15" spans="2:51" x14ac:dyDescent="0.35">
      <c r="B15" s="31" t="s">
        <v>232</v>
      </c>
      <c r="C15" s="20">
        <v>0.64768245511392197</v>
      </c>
      <c r="D15" s="20">
        <v>0.651661904211561</v>
      </c>
      <c r="E15" s="20">
        <v>0.644093281937271</v>
      </c>
      <c r="F15" s="20"/>
      <c r="G15" s="20">
        <v>0.66511391709327405</v>
      </c>
      <c r="H15" s="20">
        <v>0.692583172084278</v>
      </c>
      <c r="I15" s="20">
        <v>0.67616002607442705</v>
      </c>
      <c r="J15" s="20">
        <v>0.67465786542666795</v>
      </c>
      <c r="K15" s="20">
        <v>0.62445122525651398</v>
      </c>
      <c r="L15" s="20">
        <v>0.57034721932217702</v>
      </c>
      <c r="M15" s="20"/>
      <c r="N15" s="20">
        <v>0.64918800672542998</v>
      </c>
      <c r="O15" s="20">
        <v>0.64884660305049302</v>
      </c>
      <c r="P15" s="20">
        <v>0.63561848855886105</v>
      </c>
      <c r="Q15" s="20">
        <v>0.653834033261119</v>
      </c>
      <c r="R15" s="20"/>
      <c r="S15" s="20">
        <v>0.64567483502212697</v>
      </c>
      <c r="T15" s="20">
        <v>0.62739958626020798</v>
      </c>
      <c r="U15" s="20">
        <v>0.62048873293828899</v>
      </c>
      <c r="V15" s="20">
        <v>0.61721484334012899</v>
      </c>
      <c r="W15" s="20">
        <v>0.64203386601882295</v>
      </c>
      <c r="X15" s="20">
        <v>0.60742385360916795</v>
      </c>
      <c r="Y15" s="20">
        <v>0.65904187890367405</v>
      </c>
      <c r="Z15" s="20">
        <v>0.67487618608422795</v>
      </c>
      <c r="AA15" s="20">
        <v>0.69129117151194497</v>
      </c>
      <c r="AB15" s="20">
        <v>0.65460041964383497</v>
      </c>
      <c r="AC15" s="20">
        <v>0.71950562651903704</v>
      </c>
      <c r="AD15" s="20">
        <v>0.67621266672934899</v>
      </c>
      <c r="AE15" s="20"/>
      <c r="AF15" s="20">
        <v>0.57921443893429103</v>
      </c>
      <c r="AG15" s="20">
        <v>0.70980126146692801</v>
      </c>
      <c r="AH15" s="20">
        <v>0.62396150602921296</v>
      </c>
      <c r="AI15" s="20"/>
      <c r="AJ15" s="20">
        <v>0.50684053460619005</v>
      </c>
      <c r="AK15" s="20">
        <v>0.76246092063028303</v>
      </c>
      <c r="AL15" s="20">
        <v>0.71972749840985795</v>
      </c>
      <c r="AM15" s="20">
        <v>0.63717907185036304</v>
      </c>
      <c r="AN15" s="20">
        <v>0.65416777411473703</v>
      </c>
      <c r="AO15" s="20"/>
      <c r="AP15" s="20">
        <v>0.45645621250985602</v>
      </c>
      <c r="AQ15" s="20">
        <v>0.77153966623130299</v>
      </c>
      <c r="AR15" s="20">
        <v>0.68818574975151903</v>
      </c>
      <c r="AS15" s="20"/>
      <c r="AT15" s="20">
        <v>0.580679551439512</v>
      </c>
      <c r="AU15" s="20">
        <v>0.67556942753722504</v>
      </c>
      <c r="AV15" s="20">
        <v>0.68418542229121604</v>
      </c>
      <c r="AW15" s="20">
        <v>0.692685615060185</v>
      </c>
      <c r="AX15" s="20">
        <v>0.69973671910992297</v>
      </c>
      <c r="AY15" s="20">
        <v>0.680560551718425</v>
      </c>
    </row>
    <row r="16" spans="2:51" x14ac:dyDescent="0.35">
      <c r="B16" s="18" t="s">
        <v>233</v>
      </c>
      <c r="C16" s="20">
        <v>8.9128851356754996E-2</v>
      </c>
      <c r="D16" s="20">
        <v>0.10210022633584299</v>
      </c>
      <c r="E16" s="20">
        <v>7.6311347375422403E-2</v>
      </c>
      <c r="F16" s="20"/>
      <c r="G16" s="20">
        <v>6.9653819629672098E-2</v>
      </c>
      <c r="H16" s="20">
        <v>7.9109102405750406E-2</v>
      </c>
      <c r="I16" s="20">
        <v>6.8528048850802395E-2</v>
      </c>
      <c r="J16" s="20">
        <v>8.47531576900898E-2</v>
      </c>
      <c r="K16" s="20">
        <v>0.110099148678173</v>
      </c>
      <c r="L16" s="20">
        <v>0.116369946327896</v>
      </c>
      <c r="M16" s="20"/>
      <c r="N16" s="20">
        <v>9.6615037800688794E-2</v>
      </c>
      <c r="O16" s="20">
        <v>8.4232163449658198E-2</v>
      </c>
      <c r="P16" s="20">
        <v>9.7966003660728496E-2</v>
      </c>
      <c r="Q16" s="20">
        <v>7.9502828890723104E-2</v>
      </c>
      <c r="R16" s="20"/>
      <c r="S16" s="20">
        <v>7.9522275201136403E-2</v>
      </c>
      <c r="T16" s="20">
        <v>9.8686425298276606E-2</v>
      </c>
      <c r="U16" s="20">
        <v>9.9621730747316894E-2</v>
      </c>
      <c r="V16" s="20">
        <v>9.3605082512766599E-2</v>
      </c>
      <c r="W16" s="20">
        <v>8.1848464460176101E-2</v>
      </c>
      <c r="X16" s="20">
        <v>0.100707427839531</v>
      </c>
      <c r="Y16" s="20">
        <v>9.5173239330085105E-2</v>
      </c>
      <c r="Z16" s="20">
        <v>9.5158994276867803E-2</v>
      </c>
      <c r="AA16" s="20">
        <v>6.8683988193483397E-2</v>
      </c>
      <c r="AB16" s="20">
        <v>0.105014004550085</v>
      </c>
      <c r="AC16" s="20">
        <v>8.5599657695576495E-2</v>
      </c>
      <c r="AD16" s="20">
        <v>4.2376410287913502E-2</v>
      </c>
      <c r="AE16" s="20"/>
      <c r="AF16" s="20">
        <v>0.12671691884880301</v>
      </c>
      <c r="AG16" s="20">
        <v>6.7604343639379005E-2</v>
      </c>
      <c r="AH16" s="20">
        <v>7.0392173332084404E-2</v>
      </c>
      <c r="AI16" s="20"/>
      <c r="AJ16" s="20">
        <v>0.153676492771049</v>
      </c>
      <c r="AK16" s="20">
        <v>4.7007822112343799E-2</v>
      </c>
      <c r="AL16" s="20">
        <v>7.5442461493240701E-2</v>
      </c>
      <c r="AM16" s="20">
        <v>5.8815409586748302E-2</v>
      </c>
      <c r="AN16" s="20">
        <v>5.8168570250634502E-2</v>
      </c>
      <c r="AO16" s="20"/>
      <c r="AP16" s="20">
        <v>0.17088326233488901</v>
      </c>
      <c r="AQ16" s="20">
        <v>4.44174361302914E-2</v>
      </c>
      <c r="AR16" s="20">
        <v>8.1183414004867893E-2</v>
      </c>
      <c r="AS16" s="20"/>
      <c r="AT16" s="20">
        <v>0.11409112978242</v>
      </c>
      <c r="AU16" s="20">
        <v>9.0742011445672399E-2</v>
      </c>
      <c r="AV16" s="20">
        <v>8.4402837333355102E-2</v>
      </c>
      <c r="AW16" s="20">
        <v>5.98992697749497E-2</v>
      </c>
      <c r="AX16" s="20">
        <v>6.4365516833117101E-2</v>
      </c>
      <c r="AY16" s="20">
        <v>3.9760054592558401E-2</v>
      </c>
    </row>
    <row r="17" spans="2:51" x14ac:dyDescent="0.35">
      <c r="B17" s="18" t="s">
        <v>86</v>
      </c>
      <c r="C17" s="21">
        <v>0.55855360375716701</v>
      </c>
      <c r="D17" s="21">
        <v>0.54956167787571797</v>
      </c>
      <c r="E17" s="21">
        <v>0.567781934561849</v>
      </c>
      <c r="F17" s="21"/>
      <c r="G17" s="21">
        <v>0.59546009746360196</v>
      </c>
      <c r="H17" s="21">
        <v>0.61347406967852702</v>
      </c>
      <c r="I17" s="21">
        <v>0.60763197722362405</v>
      </c>
      <c r="J17" s="21">
        <v>0.58990470773657799</v>
      </c>
      <c r="K17" s="21">
        <v>0.51435207657834103</v>
      </c>
      <c r="L17" s="21">
        <v>0.45397727299428098</v>
      </c>
      <c r="M17" s="21"/>
      <c r="N17" s="21">
        <v>0.55257296892474095</v>
      </c>
      <c r="O17" s="21">
        <v>0.56461443960083502</v>
      </c>
      <c r="P17" s="21">
        <v>0.537652484898132</v>
      </c>
      <c r="Q17" s="21">
        <v>0.57433120437039598</v>
      </c>
      <c r="R17" s="21"/>
      <c r="S17" s="21">
        <v>0.566152559820991</v>
      </c>
      <c r="T17" s="21">
        <v>0.52871316096193099</v>
      </c>
      <c r="U17" s="21">
        <v>0.52086700219097204</v>
      </c>
      <c r="V17" s="21">
        <v>0.52360976082736199</v>
      </c>
      <c r="W17" s="21">
        <v>0.56018540155864605</v>
      </c>
      <c r="X17" s="21">
        <v>0.50671642576963605</v>
      </c>
      <c r="Y17" s="21">
        <v>0.56386863957358901</v>
      </c>
      <c r="Z17" s="21">
        <v>0.57971719180736003</v>
      </c>
      <c r="AA17" s="21">
        <v>0.62260718331846099</v>
      </c>
      <c r="AB17" s="21">
        <v>0.54958641509374995</v>
      </c>
      <c r="AC17" s="21">
        <v>0.63390596882345995</v>
      </c>
      <c r="AD17" s="21">
        <v>0.63383625644143604</v>
      </c>
      <c r="AE17" s="21"/>
      <c r="AF17" s="21">
        <v>0.45249752008548799</v>
      </c>
      <c r="AG17" s="21">
        <v>0.64219691782754895</v>
      </c>
      <c r="AH17" s="21">
        <v>0.55356933269712805</v>
      </c>
      <c r="AI17" s="21"/>
      <c r="AJ17" s="21">
        <v>0.353164041835142</v>
      </c>
      <c r="AK17" s="21">
        <v>0.71545309851793903</v>
      </c>
      <c r="AL17" s="21">
        <v>0.64428503691661698</v>
      </c>
      <c r="AM17" s="21">
        <v>0.57836366226361402</v>
      </c>
      <c r="AN17" s="21">
        <v>0.59599920386410199</v>
      </c>
      <c r="AO17" s="21"/>
      <c r="AP17" s="21">
        <v>0.28557295017496798</v>
      </c>
      <c r="AQ17" s="21">
        <v>0.72712223010101196</v>
      </c>
      <c r="AR17" s="21">
        <v>0.60700233574665097</v>
      </c>
      <c r="AS17" s="21"/>
      <c r="AT17" s="21">
        <v>0.46658842165709202</v>
      </c>
      <c r="AU17" s="21">
        <v>0.58482741609155198</v>
      </c>
      <c r="AV17" s="21">
        <v>0.59978258495786096</v>
      </c>
      <c r="AW17" s="21">
        <v>0.63278634528523603</v>
      </c>
      <c r="AX17" s="21">
        <v>0.63537120227680599</v>
      </c>
      <c r="AY17" s="21">
        <v>0.64080049712586595</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1-000000000000}">
  <dimension ref="B2:AY20"/>
  <sheetViews>
    <sheetView showGridLines="0" workbookViewId="0">
      <pane xSplit="2" topLeftCell="C1" activePane="topRight" state="frozen"/>
      <selection activeCell="B19" sqref="B19"/>
      <selection pane="topRight" activeCell="G12" sqref="G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728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723</v>
      </c>
      <c r="C9" s="17">
        <v>0.54362147054387899</v>
      </c>
      <c r="D9" s="17">
        <v>0.53525770844127896</v>
      </c>
      <c r="E9" s="17">
        <v>0.55210280004126999</v>
      </c>
      <c r="F9" s="17"/>
      <c r="G9" s="17">
        <v>0.51173703064548703</v>
      </c>
      <c r="H9" s="17">
        <v>0.56886731957239201</v>
      </c>
      <c r="I9" s="17">
        <v>0.55668780119384198</v>
      </c>
      <c r="J9" s="17">
        <v>0.56231383827584003</v>
      </c>
      <c r="K9" s="17">
        <v>0.55182295262482794</v>
      </c>
      <c r="L9" s="17">
        <v>0.51304539791265802</v>
      </c>
      <c r="M9" s="17"/>
      <c r="N9" s="17">
        <v>0.54877559638686402</v>
      </c>
      <c r="O9" s="17">
        <v>0.55682780788608199</v>
      </c>
      <c r="P9" s="17">
        <v>0.53187592915539905</v>
      </c>
      <c r="Q9" s="17">
        <v>0.534606219187581</v>
      </c>
      <c r="R9" s="17"/>
      <c r="S9" s="17">
        <v>0.49660101458005701</v>
      </c>
      <c r="T9" s="17">
        <v>0.51932857520176101</v>
      </c>
      <c r="U9" s="17">
        <v>0.571878773712855</v>
      </c>
      <c r="V9" s="17">
        <v>0.48821862820273498</v>
      </c>
      <c r="W9" s="17">
        <v>0.595580963273588</v>
      </c>
      <c r="X9" s="17">
        <v>0.54185697985019399</v>
      </c>
      <c r="Y9" s="17">
        <v>0.54795667298704798</v>
      </c>
      <c r="Z9" s="17">
        <v>0.53611090233858005</v>
      </c>
      <c r="AA9" s="17">
        <v>0.563381483021691</v>
      </c>
      <c r="AB9" s="17">
        <v>0.61496779016135195</v>
      </c>
      <c r="AC9" s="17">
        <v>0.57580453951811394</v>
      </c>
      <c r="AD9" s="17">
        <v>0.50138895903021397</v>
      </c>
      <c r="AE9" s="17"/>
      <c r="AF9" s="17">
        <v>0.52999981653436701</v>
      </c>
      <c r="AG9" s="17">
        <v>0.56434509372379005</v>
      </c>
      <c r="AH9" s="17">
        <v>0.53903137785459798</v>
      </c>
      <c r="AI9" s="17"/>
      <c r="AJ9" s="17">
        <v>0.51700812727823597</v>
      </c>
      <c r="AK9" s="17">
        <v>0.58655160270609097</v>
      </c>
      <c r="AL9" s="17">
        <v>0.51495498135967399</v>
      </c>
      <c r="AM9" s="17">
        <v>0.51400992542352697</v>
      </c>
      <c r="AN9" s="17">
        <v>0.55238639030343994</v>
      </c>
      <c r="AO9" s="17"/>
      <c r="AP9" s="17">
        <v>0.49549887508892898</v>
      </c>
      <c r="AQ9" s="17">
        <v>0.59978130896360604</v>
      </c>
      <c r="AR9" s="17">
        <v>0.51602954595725303</v>
      </c>
      <c r="AS9" s="17"/>
      <c r="AT9" s="17">
        <v>0.50719500327905498</v>
      </c>
      <c r="AU9" s="17">
        <v>0.55005205028989301</v>
      </c>
      <c r="AV9" s="17">
        <v>0.59098640001040503</v>
      </c>
      <c r="AW9" s="17">
        <v>0.55454864227065503</v>
      </c>
      <c r="AX9" s="17">
        <v>0.58448814227436596</v>
      </c>
      <c r="AY9" s="17">
        <v>0.52059764259994401</v>
      </c>
    </row>
    <row r="10" spans="2:51" ht="43.5" x14ac:dyDescent="0.35">
      <c r="B10" s="18" t="s">
        <v>724</v>
      </c>
      <c r="C10" s="17">
        <v>0.52728858169627402</v>
      </c>
      <c r="D10" s="17">
        <v>0.536790107414027</v>
      </c>
      <c r="E10" s="17">
        <v>0.51714709957237204</v>
      </c>
      <c r="F10" s="17"/>
      <c r="G10" s="17">
        <v>0.498073980605996</v>
      </c>
      <c r="H10" s="17">
        <v>0.50588609585287903</v>
      </c>
      <c r="I10" s="17">
        <v>0.54288763405033202</v>
      </c>
      <c r="J10" s="17">
        <v>0.52242973726272601</v>
      </c>
      <c r="K10" s="17">
        <v>0.556679488770639</v>
      </c>
      <c r="L10" s="17">
        <v>0.53559228431608197</v>
      </c>
      <c r="M10" s="17"/>
      <c r="N10" s="17">
        <v>0.56108108060530104</v>
      </c>
      <c r="O10" s="17">
        <v>0.54547179867417495</v>
      </c>
      <c r="P10" s="17">
        <v>0.48598904033413198</v>
      </c>
      <c r="Q10" s="17">
        <v>0.50813591948121295</v>
      </c>
      <c r="R10" s="17"/>
      <c r="S10" s="17">
        <v>0.51041430751184103</v>
      </c>
      <c r="T10" s="17">
        <v>0.51544989356144899</v>
      </c>
      <c r="U10" s="17">
        <v>0.55843229542384698</v>
      </c>
      <c r="V10" s="17">
        <v>0.51023754571332802</v>
      </c>
      <c r="W10" s="17">
        <v>0.51646961350643705</v>
      </c>
      <c r="X10" s="17">
        <v>0.51957296991561597</v>
      </c>
      <c r="Y10" s="17">
        <v>0.52212847945211904</v>
      </c>
      <c r="Z10" s="17">
        <v>0.53566597302695096</v>
      </c>
      <c r="AA10" s="17">
        <v>0.54631830726362596</v>
      </c>
      <c r="AB10" s="17">
        <v>0.53444533189092402</v>
      </c>
      <c r="AC10" s="17">
        <v>0.53840525781144899</v>
      </c>
      <c r="AD10" s="17">
        <v>0.56672094050259503</v>
      </c>
      <c r="AE10" s="17"/>
      <c r="AF10" s="17">
        <v>0.47492093093191801</v>
      </c>
      <c r="AG10" s="17">
        <v>0.58611567205585502</v>
      </c>
      <c r="AH10" s="17">
        <v>0.52158525738512695</v>
      </c>
      <c r="AI10" s="17"/>
      <c r="AJ10" s="17">
        <v>0.46636606104345901</v>
      </c>
      <c r="AK10" s="17">
        <v>0.56296757582497403</v>
      </c>
      <c r="AL10" s="17">
        <v>0.63331519332141595</v>
      </c>
      <c r="AM10" s="17">
        <v>0.44678747062532198</v>
      </c>
      <c r="AN10" s="17">
        <v>0.55244186182468802</v>
      </c>
      <c r="AO10" s="17"/>
      <c r="AP10" s="17">
        <v>0.47039723464879502</v>
      </c>
      <c r="AQ10" s="17">
        <v>0.58541917565729296</v>
      </c>
      <c r="AR10" s="17">
        <v>0.54831320436464404</v>
      </c>
      <c r="AS10" s="17"/>
      <c r="AT10" s="17">
        <v>0.52185744295635095</v>
      </c>
      <c r="AU10" s="17">
        <v>0.53060433973510601</v>
      </c>
      <c r="AV10" s="17">
        <v>0.48013222359267399</v>
      </c>
      <c r="AW10" s="17">
        <v>0.51146486421056303</v>
      </c>
      <c r="AX10" s="17">
        <v>0.55761220622240704</v>
      </c>
      <c r="AY10" s="17">
        <v>0.54201220365134295</v>
      </c>
    </row>
    <row r="11" spans="2:51" ht="43.5" x14ac:dyDescent="0.35">
      <c r="B11" s="18" t="s">
        <v>725</v>
      </c>
      <c r="C11" s="17">
        <v>0.31055535889823499</v>
      </c>
      <c r="D11" s="17">
        <v>0.31077851436133103</v>
      </c>
      <c r="E11" s="17">
        <v>0.31095156739660501</v>
      </c>
      <c r="F11" s="17"/>
      <c r="G11" s="17">
        <v>0.36697359260068602</v>
      </c>
      <c r="H11" s="17">
        <v>0.37681470767289799</v>
      </c>
      <c r="I11" s="17">
        <v>0.32504006890999898</v>
      </c>
      <c r="J11" s="17">
        <v>0.285714513363718</v>
      </c>
      <c r="K11" s="17">
        <v>0.27688265065883999</v>
      </c>
      <c r="L11" s="17">
        <v>0.25036314688078198</v>
      </c>
      <c r="M11" s="17"/>
      <c r="N11" s="17">
        <v>0.29612617552684301</v>
      </c>
      <c r="O11" s="17">
        <v>0.32085431731953301</v>
      </c>
      <c r="P11" s="17">
        <v>0.29376979498474098</v>
      </c>
      <c r="Q11" s="17">
        <v>0.32907430746597499</v>
      </c>
      <c r="R11" s="17"/>
      <c r="S11" s="17">
        <v>0.33498088649322899</v>
      </c>
      <c r="T11" s="17">
        <v>0.28613628525766399</v>
      </c>
      <c r="U11" s="17">
        <v>0.32472914271350101</v>
      </c>
      <c r="V11" s="17">
        <v>0.308585767169687</v>
      </c>
      <c r="W11" s="17">
        <v>0.32212273512806699</v>
      </c>
      <c r="X11" s="17">
        <v>0.29267046356231802</v>
      </c>
      <c r="Y11" s="17">
        <v>0.29790549685255402</v>
      </c>
      <c r="Z11" s="17">
        <v>0.29886611130810098</v>
      </c>
      <c r="AA11" s="17">
        <v>0.320641722696003</v>
      </c>
      <c r="AB11" s="17">
        <v>0.30730048434884499</v>
      </c>
      <c r="AC11" s="17">
        <v>0.31456661561867999</v>
      </c>
      <c r="AD11" s="17">
        <v>0.31269791716265899</v>
      </c>
      <c r="AE11" s="17"/>
      <c r="AF11" s="17">
        <v>0.27178307782217498</v>
      </c>
      <c r="AG11" s="17">
        <v>0.32929595415581298</v>
      </c>
      <c r="AH11" s="17">
        <v>0.32352431823019501</v>
      </c>
      <c r="AI11" s="17"/>
      <c r="AJ11" s="17">
        <v>0.264566804988632</v>
      </c>
      <c r="AK11" s="17">
        <v>0.36842655019189202</v>
      </c>
      <c r="AL11" s="17">
        <v>0.25620842703401697</v>
      </c>
      <c r="AM11" s="17">
        <v>0.28857482165773501</v>
      </c>
      <c r="AN11" s="17">
        <v>0.32290614846465499</v>
      </c>
      <c r="AO11" s="17"/>
      <c r="AP11" s="17">
        <v>0.26583618864109299</v>
      </c>
      <c r="AQ11" s="17">
        <v>0.35675610845662298</v>
      </c>
      <c r="AR11" s="17">
        <v>0.28206196972597097</v>
      </c>
      <c r="AS11" s="17"/>
      <c r="AT11" s="17">
        <v>0.261801392836296</v>
      </c>
      <c r="AU11" s="17">
        <v>0.310391670353799</v>
      </c>
      <c r="AV11" s="17">
        <v>0.34566802273237301</v>
      </c>
      <c r="AW11" s="17">
        <v>0.34329663408470201</v>
      </c>
      <c r="AX11" s="17">
        <v>0.353893859966672</v>
      </c>
      <c r="AY11" s="17">
        <v>0.40281390121537203</v>
      </c>
    </row>
    <row r="12" spans="2:51" ht="43.5" x14ac:dyDescent="0.35">
      <c r="B12" s="18" t="s">
        <v>726</v>
      </c>
      <c r="C12" s="17">
        <v>0.26760161330989302</v>
      </c>
      <c r="D12" s="17">
        <v>0.289536874279613</v>
      </c>
      <c r="E12" s="17">
        <v>0.24563909097921899</v>
      </c>
      <c r="F12" s="17"/>
      <c r="G12" s="17">
        <v>0.39233928671817297</v>
      </c>
      <c r="H12" s="17">
        <v>0.361470178459045</v>
      </c>
      <c r="I12" s="17">
        <v>0.318656713600105</v>
      </c>
      <c r="J12" s="17">
        <v>0.25919452436350798</v>
      </c>
      <c r="K12" s="17">
        <v>0.18782963674549499</v>
      </c>
      <c r="L12" s="17">
        <v>0.127670322747794</v>
      </c>
      <c r="M12" s="17"/>
      <c r="N12" s="17">
        <v>0.26997917665778998</v>
      </c>
      <c r="O12" s="17">
        <v>0.2808206172264</v>
      </c>
      <c r="P12" s="17">
        <v>0.23422405301343599</v>
      </c>
      <c r="Q12" s="17">
        <v>0.27900521212993001</v>
      </c>
      <c r="R12" s="17"/>
      <c r="S12" s="17">
        <v>0.33108662212973999</v>
      </c>
      <c r="T12" s="17">
        <v>0.228765490957447</v>
      </c>
      <c r="U12" s="17">
        <v>0.27754829544521198</v>
      </c>
      <c r="V12" s="17">
        <v>0.210273930103379</v>
      </c>
      <c r="W12" s="17">
        <v>0.196055460913615</v>
      </c>
      <c r="X12" s="17">
        <v>0.28480570235136798</v>
      </c>
      <c r="Y12" s="17">
        <v>0.23463161453502199</v>
      </c>
      <c r="Z12" s="17">
        <v>0.228269486405279</v>
      </c>
      <c r="AA12" s="17">
        <v>0.29079688817756899</v>
      </c>
      <c r="AB12" s="17">
        <v>0.28660054921491401</v>
      </c>
      <c r="AC12" s="17">
        <v>0.31983785885374399</v>
      </c>
      <c r="AD12" s="17">
        <v>0.31133793504326801</v>
      </c>
      <c r="AE12" s="17"/>
      <c r="AF12" s="17">
        <v>0.19551826715451801</v>
      </c>
      <c r="AG12" s="17">
        <v>0.28827161253922801</v>
      </c>
      <c r="AH12" s="17">
        <v>0.318929784215709</v>
      </c>
      <c r="AI12" s="17"/>
      <c r="AJ12" s="17">
        <v>0.15556530129522</v>
      </c>
      <c r="AK12" s="17">
        <v>0.35690166242614302</v>
      </c>
      <c r="AL12" s="17">
        <v>0.20950796637850999</v>
      </c>
      <c r="AM12" s="17">
        <v>0.33225680431480897</v>
      </c>
      <c r="AN12" s="17">
        <v>0.344747457879582</v>
      </c>
      <c r="AO12" s="17"/>
      <c r="AP12" s="17">
        <v>0.18108266108836801</v>
      </c>
      <c r="AQ12" s="17">
        <v>0.33445924245082997</v>
      </c>
      <c r="AR12" s="17">
        <v>0.26128946902563499</v>
      </c>
      <c r="AS12" s="17"/>
      <c r="AT12" s="17">
        <v>0.180324416643937</v>
      </c>
      <c r="AU12" s="17">
        <v>0.264003516797296</v>
      </c>
      <c r="AV12" s="17">
        <v>0.32965789498173298</v>
      </c>
      <c r="AW12" s="17">
        <v>0.30714231330873398</v>
      </c>
      <c r="AX12" s="17">
        <v>0.35800038227907</v>
      </c>
      <c r="AY12" s="17">
        <v>0.40986174709397399</v>
      </c>
    </row>
    <row r="13" spans="2:51" x14ac:dyDescent="0.35">
      <c r="B13" s="18" t="s">
        <v>72</v>
      </c>
      <c r="C13" s="17">
        <v>8.5291960305363096E-2</v>
      </c>
      <c r="D13" s="17">
        <v>7.0249208675504798E-2</v>
      </c>
      <c r="E13" s="17">
        <v>9.9935552385994095E-2</v>
      </c>
      <c r="F13" s="17"/>
      <c r="G13" s="17">
        <v>7.7320724106152594E-2</v>
      </c>
      <c r="H13" s="17">
        <v>7.6576904061165907E-2</v>
      </c>
      <c r="I13" s="17">
        <v>7.9320565457730099E-2</v>
      </c>
      <c r="J13" s="17">
        <v>8.9689553102469594E-2</v>
      </c>
      <c r="K13" s="17">
        <v>0.101218822427254</v>
      </c>
      <c r="L13" s="17">
        <v>8.8264953599053106E-2</v>
      </c>
      <c r="M13" s="17"/>
      <c r="N13" s="17">
        <v>5.73937089565415E-2</v>
      </c>
      <c r="O13" s="17">
        <v>6.3482257767598596E-2</v>
      </c>
      <c r="P13" s="17">
        <v>0.10543263155436999</v>
      </c>
      <c r="Q13" s="17">
        <v>0.11956763540331</v>
      </c>
      <c r="R13" s="17"/>
      <c r="S13" s="17">
        <v>8.82578415878362E-2</v>
      </c>
      <c r="T13" s="17">
        <v>0.108919396732283</v>
      </c>
      <c r="U13" s="17">
        <v>6.8295407831524005E-2</v>
      </c>
      <c r="V13" s="17">
        <v>0.10339619690915899</v>
      </c>
      <c r="W13" s="17">
        <v>7.6843212738141195E-2</v>
      </c>
      <c r="X13" s="17">
        <v>7.6514323253152203E-2</v>
      </c>
      <c r="Y13" s="17">
        <v>7.9323365244305E-2</v>
      </c>
      <c r="Z13" s="17">
        <v>6.5090981250508495E-2</v>
      </c>
      <c r="AA13" s="17">
        <v>9.4575867488022394E-2</v>
      </c>
      <c r="AB13" s="17">
        <v>7.2923542867999805E-2</v>
      </c>
      <c r="AC13" s="17">
        <v>5.6029275452282701E-2</v>
      </c>
      <c r="AD13" s="17">
        <v>0.10073461651195401</v>
      </c>
      <c r="AE13" s="17"/>
      <c r="AF13" s="17">
        <v>8.4752565615511602E-2</v>
      </c>
      <c r="AG13" s="17">
        <v>6.4983953401936703E-2</v>
      </c>
      <c r="AH13" s="17">
        <v>0.12510242519067899</v>
      </c>
      <c r="AI13" s="17"/>
      <c r="AJ13" s="17">
        <v>8.2097775589015903E-2</v>
      </c>
      <c r="AK13" s="17">
        <v>6.3233361617575201E-2</v>
      </c>
      <c r="AL13" s="17">
        <v>5.4333366756592803E-2</v>
      </c>
      <c r="AM13" s="17">
        <v>9.7403342884699401E-2</v>
      </c>
      <c r="AN13" s="17">
        <v>0.13328327800907899</v>
      </c>
      <c r="AO13" s="17"/>
      <c r="AP13" s="17">
        <v>7.4958274934826499E-2</v>
      </c>
      <c r="AQ13" s="17">
        <v>5.8165953522347102E-2</v>
      </c>
      <c r="AR13" s="17">
        <v>5.90261759640048E-2</v>
      </c>
      <c r="AS13" s="17"/>
      <c r="AT13" s="17">
        <v>8.9349542418597702E-2</v>
      </c>
      <c r="AU13" s="17">
        <v>7.1243373529845902E-2</v>
      </c>
      <c r="AV13" s="17">
        <v>9.4759372314481699E-2</v>
      </c>
      <c r="AW13" s="17">
        <v>0.11687785707410001</v>
      </c>
      <c r="AX13" s="17">
        <v>7.2115937978802197E-2</v>
      </c>
      <c r="AY13" s="17">
        <v>0.10074301075002701</v>
      </c>
    </row>
    <row r="14" spans="2:51" ht="29" x14ac:dyDescent="0.35">
      <c r="B14" s="18" t="s">
        <v>187</v>
      </c>
      <c r="C14" s="17">
        <v>5.2129838248916503E-2</v>
      </c>
      <c r="D14" s="17">
        <v>5.6392848092243798E-2</v>
      </c>
      <c r="E14" s="17">
        <v>4.7769916890867202E-2</v>
      </c>
      <c r="F14" s="17"/>
      <c r="G14" s="17">
        <v>6.2342778890081101E-2</v>
      </c>
      <c r="H14" s="17">
        <v>3.6973053055802597E-2</v>
      </c>
      <c r="I14" s="17">
        <v>3.14197548084649E-2</v>
      </c>
      <c r="J14" s="17">
        <v>5.3349259757416397E-2</v>
      </c>
      <c r="K14" s="17">
        <v>5.5780278383979497E-2</v>
      </c>
      <c r="L14" s="17">
        <v>7.1031602772390706E-2</v>
      </c>
      <c r="M14" s="17"/>
      <c r="N14" s="17">
        <v>5.4347147395215997E-2</v>
      </c>
      <c r="O14" s="17">
        <v>6.1316613445360803E-2</v>
      </c>
      <c r="P14" s="17">
        <v>5.5368190994549898E-2</v>
      </c>
      <c r="Q14" s="17">
        <v>3.7993695371567202E-2</v>
      </c>
      <c r="R14" s="17"/>
      <c r="S14" s="17">
        <v>5.2612789358612598E-2</v>
      </c>
      <c r="T14" s="17">
        <v>4.58591632196928E-2</v>
      </c>
      <c r="U14" s="17">
        <v>4.3337142701894198E-2</v>
      </c>
      <c r="V14" s="17">
        <v>4.8669295421509898E-2</v>
      </c>
      <c r="W14" s="17">
        <v>5.3284655820595203E-2</v>
      </c>
      <c r="X14" s="17">
        <v>5.0353708978797103E-2</v>
      </c>
      <c r="Y14" s="17">
        <v>7.7164250322787301E-2</v>
      </c>
      <c r="Z14" s="17">
        <v>4.61036379705939E-2</v>
      </c>
      <c r="AA14" s="17">
        <v>5.0708152380632199E-2</v>
      </c>
      <c r="AB14" s="17">
        <v>4.9479907453645201E-2</v>
      </c>
      <c r="AC14" s="17">
        <v>6.86483215561738E-2</v>
      </c>
      <c r="AD14" s="17">
        <v>4.0531602297807202E-2</v>
      </c>
      <c r="AE14" s="17"/>
      <c r="AF14" s="17">
        <v>7.2972259911797094E-2</v>
      </c>
      <c r="AG14" s="17">
        <v>4.37489902438159E-2</v>
      </c>
      <c r="AH14" s="17">
        <v>2.9864064489034101E-2</v>
      </c>
      <c r="AI14" s="17"/>
      <c r="AJ14" s="17">
        <v>6.6360783317877495E-2</v>
      </c>
      <c r="AK14" s="17">
        <v>4.7045753681170602E-2</v>
      </c>
      <c r="AL14" s="17">
        <v>5.91800091431516E-2</v>
      </c>
      <c r="AM14" s="17">
        <v>0.110486685215357</v>
      </c>
      <c r="AN14" s="17">
        <v>2.4946492456876499E-2</v>
      </c>
      <c r="AO14" s="17"/>
      <c r="AP14" s="17">
        <v>6.55925329302771E-2</v>
      </c>
      <c r="AQ14" s="17">
        <v>3.9502415720778401E-2</v>
      </c>
      <c r="AR14" s="17">
        <v>5.4013117552401103E-2</v>
      </c>
      <c r="AS14" s="17"/>
      <c r="AT14" s="17">
        <v>6.0911980071276003E-2</v>
      </c>
      <c r="AU14" s="17">
        <v>6.2640600892435602E-2</v>
      </c>
      <c r="AV14" s="17">
        <v>3.8454989703447101E-2</v>
      </c>
      <c r="AW14" s="17">
        <v>3.6837334136175001E-2</v>
      </c>
      <c r="AX14" s="17">
        <v>4.0509698069346699E-2</v>
      </c>
      <c r="AY14" s="17">
        <v>2.97448546026245E-2</v>
      </c>
    </row>
    <row r="15" spans="2:51" ht="43.5" x14ac:dyDescent="0.35">
      <c r="B15" s="18" t="s">
        <v>727</v>
      </c>
      <c r="C15" s="19">
        <v>4.1500091784676903E-2</v>
      </c>
      <c r="D15" s="19">
        <v>4.8166902923830697E-2</v>
      </c>
      <c r="E15" s="19">
        <v>3.4659344457640899E-2</v>
      </c>
      <c r="F15" s="19"/>
      <c r="G15" s="19">
        <v>3.1278461356257801E-2</v>
      </c>
      <c r="H15" s="19">
        <v>2.2381491979790499E-2</v>
      </c>
      <c r="I15" s="19">
        <v>4.73809613176654E-2</v>
      </c>
      <c r="J15" s="19">
        <v>3.4522662674976001E-2</v>
      </c>
      <c r="K15" s="19">
        <v>4.3694230626376097E-2</v>
      </c>
      <c r="L15" s="19">
        <v>6.3174659569310398E-2</v>
      </c>
      <c r="M15" s="19"/>
      <c r="N15" s="19">
        <v>5.0675289271370202E-2</v>
      </c>
      <c r="O15" s="19">
        <v>3.9541709957928002E-2</v>
      </c>
      <c r="P15" s="19">
        <v>4.0239228637080501E-2</v>
      </c>
      <c r="Q15" s="19">
        <v>3.5261113426343998E-2</v>
      </c>
      <c r="R15" s="19"/>
      <c r="S15" s="19">
        <v>4.1916273203156697E-2</v>
      </c>
      <c r="T15" s="19">
        <v>4.4275815640307303E-2</v>
      </c>
      <c r="U15" s="19">
        <v>4.7620734957428801E-2</v>
      </c>
      <c r="V15" s="19">
        <v>7.3913581261269096E-2</v>
      </c>
      <c r="W15" s="19">
        <v>3.9220942133527899E-2</v>
      </c>
      <c r="X15" s="19">
        <v>5.5920863632898103E-2</v>
      </c>
      <c r="Y15" s="19">
        <v>2.5964725280874699E-2</v>
      </c>
      <c r="Z15" s="19">
        <v>7.3590377565466603E-2</v>
      </c>
      <c r="AA15" s="19">
        <v>2.6765720513550601E-2</v>
      </c>
      <c r="AB15" s="19">
        <v>1.22928717528159E-2</v>
      </c>
      <c r="AC15" s="19">
        <v>2.6627670215997001E-2</v>
      </c>
      <c r="AD15" s="19">
        <v>4.12472670901338E-2</v>
      </c>
      <c r="AE15" s="19"/>
      <c r="AF15" s="19">
        <v>6.0317140124521003E-2</v>
      </c>
      <c r="AG15" s="19">
        <v>3.03945717787895E-2</v>
      </c>
      <c r="AH15" s="19">
        <v>2.8244022691249E-2</v>
      </c>
      <c r="AI15" s="19"/>
      <c r="AJ15" s="19">
        <v>7.3391908752489299E-2</v>
      </c>
      <c r="AK15" s="19">
        <v>2.03561182923277E-2</v>
      </c>
      <c r="AL15" s="19">
        <v>1.8546650904622201E-2</v>
      </c>
      <c r="AM15" s="19">
        <v>3.9603409775763397E-2</v>
      </c>
      <c r="AN15" s="19">
        <v>2.45839488410361E-2</v>
      </c>
      <c r="AO15" s="19"/>
      <c r="AP15" s="19">
        <v>7.2865892000584104E-2</v>
      </c>
      <c r="AQ15" s="19">
        <v>2.1991450952232199E-2</v>
      </c>
      <c r="AR15" s="19">
        <v>4.37494736513004E-2</v>
      </c>
      <c r="AS15" s="19"/>
      <c r="AT15" s="19">
        <v>6.6450271274533207E-2</v>
      </c>
      <c r="AU15" s="19">
        <v>3.1027289176033E-2</v>
      </c>
      <c r="AV15" s="19">
        <v>3.2234648015494402E-2</v>
      </c>
      <c r="AW15" s="19">
        <v>2.18879936015395E-2</v>
      </c>
      <c r="AX15" s="19">
        <v>2.5034355100038999E-2</v>
      </c>
      <c r="AY15" s="19">
        <v>3.7333329918138897E-2</v>
      </c>
    </row>
    <row r="16" spans="2:51" x14ac:dyDescent="0.35">
      <c r="B16" s="16"/>
    </row>
    <row r="17" spans="2:2" x14ac:dyDescent="0.35">
      <c r="B17" t="s">
        <v>77</v>
      </c>
    </row>
    <row r="18" spans="2:2" x14ac:dyDescent="0.35">
      <c r="B18" t="s">
        <v>78</v>
      </c>
    </row>
    <row r="20" spans="2:2" x14ac:dyDescent="0.35">
      <c r="B20"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1-000000000000}">
  <dimension ref="B2:F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6" width="20.7265625" customWidth="1"/>
  </cols>
  <sheetData>
    <row r="2" spans="2:6" ht="40" customHeight="1" x14ac:dyDescent="0.35">
      <c r="D2" s="42" t="s">
        <v>732</v>
      </c>
      <c r="E2" s="38"/>
      <c r="F2" s="38"/>
    </row>
    <row r="6" spans="2:6" ht="50" customHeight="1" x14ac:dyDescent="0.35">
      <c r="B6" s="23" t="s">
        <v>14</v>
      </c>
      <c r="C6" s="23" t="s">
        <v>729</v>
      </c>
      <c r="D6" s="23" t="s">
        <v>730</v>
      </c>
      <c r="E6" s="23" t="s">
        <v>731</v>
      </c>
    </row>
    <row r="7" spans="2:6" x14ac:dyDescent="0.35">
      <c r="B7" s="18" t="s">
        <v>227</v>
      </c>
      <c r="C7" s="17">
        <v>0.40832954904519397</v>
      </c>
      <c r="D7" s="17">
        <v>0.262356571446485</v>
      </c>
      <c r="E7" s="17">
        <v>0.25751447413719403</v>
      </c>
    </row>
    <row r="8" spans="2:6" x14ac:dyDescent="0.35">
      <c r="B8" s="18" t="s">
        <v>228</v>
      </c>
      <c r="C8" s="17">
        <v>0.35917430858294302</v>
      </c>
      <c r="D8" s="17">
        <v>0.33978439031097202</v>
      </c>
      <c r="E8" s="17">
        <v>0.34133787232546797</v>
      </c>
    </row>
    <row r="9" spans="2:6" x14ac:dyDescent="0.35">
      <c r="B9" s="18" t="s">
        <v>229</v>
      </c>
      <c r="C9" s="17">
        <v>0.14730777384437499</v>
      </c>
      <c r="D9" s="17">
        <v>0.21151472474268301</v>
      </c>
      <c r="E9" s="17">
        <v>0.21228227350295201</v>
      </c>
    </row>
    <row r="10" spans="2:6" x14ac:dyDescent="0.35">
      <c r="B10" s="18" t="s">
        <v>230</v>
      </c>
      <c r="C10" s="17">
        <v>3.3457198487241303E-2</v>
      </c>
      <c r="D10" s="17">
        <v>4.7424689606138097E-2</v>
      </c>
      <c r="E10" s="17">
        <v>4.7074374671450703E-2</v>
      </c>
    </row>
    <row r="11" spans="2:6" x14ac:dyDescent="0.35">
      <c r="B11" s="18" t="s">
        <v>231</v>
      </c>
      <c r="C11" s="17">
        <v>1.38985796921099E-2</v>
      </c>
      <c r="D11" s="17">
        <v>5.8489692563102297E-2</v>
      </c>
      <c r="E11" s="17">
        <v>6.1725207456916398E-2</v>
      </c>
    </row>
    <row r="12" spans="2:6" x14ac:dyDescent="0.35">
      <c r="B12" s="18" t="s">
        <v>72</v>
      </c>
      <c r="C12" s="17">
        <v>3.7832590348136901E-2</v>
      </c>
      <c r="D12" s="17">
        <v>8.04299313306195E-2</v>
      </c>
      <c r="E12" s="17">
        <v>8.0065797906017797E-2</v>
      </c>
    </row>
    <row r="13" spans="2:6" x14ac:dyDescent="0.35">
      <c r="B13" s="22" t="s">
        <v>232</v>
      </c>
      <c r="C13" s="20">
        <v>0.767503857628137</v>
      </c>
      <c r="D13" s="20">
        <v>0.60214096175745702</v>
      </c>
      <c r="E13" s="20">
        <v>0.59885234646266305</v>
      </c>
    </row>
    <row r="14" spans="2:6" x14ac:dyDescent="0.35">
      <c r="B14" s="22" t="s">
        <v>233</v>
      </c>
      <c r="C14" s="20">
        <v>4.7355778179351098E-2</v>
      </c>
      <c r="D14" s="20">
        <v>0.10591438216924</v>
      </c>
      <c r="E14" s="20">
        <v>0.108799582128367</v>
      </c>
    </row>
    <row r="15" spans="2:6" x14ac:dyDescent="0.35">
      <c r="B15" s="32" t="s">
        <v>86</v>
      </c>
      <c r="C15" s="21">
        <v>0.720148079448786</v>
      </c>
      <c r="D15" s="21">
        <v>0.49622657958821698</v>
      </c>
      <c r="E15" s="21">
        <v>0.49005276433429601</v>
      </c>
    </row>
    <row r="16" spans="2:6" x14ac:dyDescent="0.35">
      <c r="B16" s="16" t="s">
        <v>156</v>
      </c>
      <c r="C16" s="16"/>
      <c r="D16" s="16"/>
      <c r="E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733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2012</v>
      </c>
      <c r="D7" s="10">
        <v>976</v>
      </c>
      <c r="E7" s="10">
        <v>1032</v>
      </c>
      <c r="F7" s="10"/>
      <c r="G7" s="10">
        <v>285</v>
      </c>
      <c r="H7" s="10">
        <v>292</v>
      </c>
      <c r="I7" s="10">
        <v>345</v>
      </c>
      <c r="J7" s="10">
        <v>346</v>
      </c>
      <c r="K7" s="10">
        <v>292</v>
      </c>
      <c r="L7" s="10">
        <v>452</v>
      </c>
      <c r="M7" s="10"/>
      <c r="N7" s="10">
        <v>501</v>
      </c>
      <c r="O7" s="10">
        <v>554</v>
      </c>
      <c r="P7" s="10">
        <v>427</v>
      </c>
      <c r="Q7" s="10">
        <v>519</v>
      </c>
      <c r="R7" s="10"/>
      <c r="S7" s="10">
        <v>288</v>
      </c>
      <c r="T7" s="10">
        <v>286</v>
      </c>
      <c r="U7" s="10">
        <v>160</v>
      </c>
      <c r="V7" s="10">
        <v>204</v>
      </c>
      <c r="W7" s="10">
        <v>135</v>
      </c>
      <c r="X7" s="10">
        <v>162</v>
      </c>
      <c r="Y7" s="10">
        <v>166</v>
      </c>
      <c r="Z7" s="10">
        <v>101</v>
      </c>
      <c r="AA7" s="10">
        <v>230</v>
      </c>
      <c r="AB7" s="10">
        <v>149</v>
      </c>
      <c r="AC7" s="10">
        <v>89</v>
      </c>
      <c r="AD7" s="10">
        <v>42</v>
      </c>
      <c r="AE7" s="10"/>
      <c r="AF7" s="10">
        <v>772</v>
      </c>
      <c r="AG7" s="10">
        <v>765</v>
      </c>
      <c r="AH7" s="10">
        <v>288</v>
      </c>
      <c r="AI7" s="10"/>
      <c r="AJ7" s="10">
        <v>693</v>
      </c>
      <c r="AK7" s="10">
        <v>568</v>
      </c>
      <c r="AL7" s="10">
        <v>153</v>
      </c>
      <c r="AM7" s="10">
        <v>26</v>
      </c>
      <c r="AN7" s="10">
        <v>264</v>
      </c>
      <c r="AO7" s="10"/>
      <c r="AP7" s="10">
        <v>393</v>
      </c>
      <c r="AQ7" s="10">
        <v>696</v>
      </c>
      <c r="AR7" s="10">
        <v>143</v>
      </c>
      <c r="AS7" s="10"/>
      <c r="AT7" s="10">
        <v>745</v>
      </c>
      <c r="AU7" s="10">
        <v>460</v>
      </c>
      <c r="AV7" s="10">
        <v>145</v>
      </c>
      <c r="AW7" s="10">
        <v>193</v>
      </c>
      <c r="AX7" s="10">
        <v>377</v>
      </c>
      <c r="AY7" s="10">
        <v>68</v>
      </c>
    </row>
    <row r="8" spans="2:51" ht="30" customHeight="1" x14ac:dyDescent="0.35">
      <c r="B8" s="11" t="s">
        <v>19</v>
      </c>
      <c r="C8" s="11">
        <v>2008</v>
      </c>
      <c r="D8" s="11">
        <v>1008</v>
      </c>
      <c r="E8" s="11">
        <v>996</v>
      </c>
      <c r="F8" s="11"/>
      <c r="G8" s="11">
        <v>291</v>
      </c>
      <c r="H8" s="11">
        <v>339</v>
      </c>
      <c r="I8" s="11">
        <v>351</v>
      </c>
      <c r="J8" s="11">
        <v>327</v>
      </c>
      <c r="K8" s="11">
        <v>269</v>
      </c>
      <c r="L8" s="11">
        <v>431</v>
      </c>
      <c r="M8" s="11"/>
      <c r="N8" s="11">
        <v>542</v>
      </c>
      <c r="O8" s="11">
        <v>533</v>
      </c>
      <c r="P8" s="11">
        <v>416</v>
      </c>
      <c r="Q8" s="11">
        <v>507</v>
      </c>
      <c r="R8" s="11"/>
      <c r="S8" s="11">
        <v>292</v>
      </c>
      <c r="T8" s="11">
        <v>277</v>
      </c>
      <c r="U8" s="11">
        <v>159</v>
      </c>
      <c r="V8" s="11">
        <v>192</v>
      </c>
      <c r="W8" s="11">
        <v>131</v>
      </c>
      <c r="X8" s="11">
        <v>167</v>
      </c>
      <c r="Y8" s="11">
        <v>156</v>
      </c>
      <c r="Z8" s="11">
        <v>94</v>
      </c>
      <c r="AA8" s="11">
        <v>222</v>
      </c>
      <c r="AB8" s="11">
        <v>172</v>
      </c>
      <c r="AC8" s="11">
        <v>92</v>
      </c>
      <c r="AD8" s="11">
        <v>54</v>
      </c>
      <c r="AE8" s="11"/>
      <c r="AF8" s="11">
        <v>746</v>
      </c>
      <c r="AG8" s="11">
        <v>780</v>
      </c>
      <c r="AH8" s="11">
        <v>293</v>
      </c>
      <c r="AI8" s="11"/>
      <c r="AJ8" s="11">
        <v>675</v>
      </c>
      <c r="AK8" s="11">
        <v>569</v>
      </c>
      <c r="AL8" s="11">
        <v>154</v>
      </c>
      <c r="AM8" s="11">
        <v>26</v>
      </c>
      <c r="AN8" s="11">
        <v>263</v>
      </c>
      <c r="AO8" s="11"/>
      <c r="AP8" s="11">
        <v>389</v>
      </c>
      <c r="AQ8" s="11">
        <v>697</v>
      </c>
      <c r="AR8" s="11">
        <v>141</v>
      </c>
      <c r="AS8" s="11"/>
      <c r="AT8" s="11">
        <v>719</v>
      </c>
      <c r="AU8" s="11">
        <v>476</v>
      </c>
      <c r="AV8" s="11">
        <v>144</v>
      </c>
      <c r="AW8" s="11">
        <v>192</v>
      </c>
      <c r="AX8" s="11">
        <v>384</v>
      </c>
      <c r="AY8" s="11">
        <v>69</v>
      </c>
    </row>
    <row r="9" spans="2:51" x14ac:dyDescent="0.35">
      <c r="B9" s="18" t="s">
        <v>227</v>
      </c>
      <c r="C9" s="17">
        <v>0.25751447413719403</v>
      </c>
      <c r="D9" s="17">
        <v>0.27811003347364399</v>
      </c>
      <c r="E9" s="17">
        <v>0.23669082214512899</v>
      </c>
      <c r="F9" s="17"/>
      <c r="G9" s="17">
        <v>0.26791084776396201</v>
      </c>
      <c r="H9" s="17">
        <v>0.28152655393689802</v>
      </c>
      <c r="I9" s="17">
        <v>0.30263003840012898</v>
      </c>
      <c r="J9" s="17">
        <v>0.26210764286816701</v>
      </c>
      <c r="K9" s="17">
        <v>0.267120409727436</v>
      </c>
      <c r="L9" s="17">
        <v>0.185324578181254</v>
      </c>
      <c r="M9" s="17"/>
      <c r="N9" s="17">
        <v>0.27095717940247999</v>
      </c>
      <c r="O9" s="17">
        <v>0.22157042100000199</v>
      </c>
      <c r="P9" s="17">
        <v>0.29453332827172402</v>
      </c>
      <c r="Q9" s="17">
        <v>0.25217660680894599</v>
      </c>
      <c r="R9" s="17"/>
      <c r="S9" s="17">
        <v>0.31918579009061698</v>
      </c>
      <c r="T9" s="17">
        <v>0.23318533198913</v>
      </c>
      <c r="U9" s="17">
        <v>0.23395366031154799</v>
      </c>
      <c r="V9" s="17">
        <v>0.220962147493828</v>
      </c>
      <c r="W9" s="17">
        <v>0.30112748858659499</v>
      </c>
      <c r="X9" s="17">
        <v>0.250851145765146</v>
      </c>
      <c r="Y9" s="17">
        <v>0.18643242752463199</v>
      </c>
      <c r="Z9" s="17">
        <v>0.24416700225541699</v>
      </c>
      <c r="AA9" s="17">
        <v>0.33873243348866799</v>
      </c>
      <c r="AB9" s="17">
        <v>0.23583465503562301</v>
      </c>
      <c r="AC9" s="17">
        <v>0.19722195749141599</v>
      </c>
      <c r="AD9" s="17">
        <v>0.23012708040143401</v>
      </c>
      <c r="AE9" s="17"/>
      <c r="AF9" s="17">
        <v>0.23540194424461799</v>
      </c>
      <c r="AG9" s="17">
        <v>0.28332467296744901</v>
      </c>
      <c r="AH9" s="17">
        <v>0.25465091498139403</v>
      </c>
      <c r="AI9" s="17"/>
      <c r="AJ9" s="17">
        <v>0.22651233985635699</v>
      </c>
      <c r="AK9" s="17">
        <v>0.301343321951764</v>
      </c>
      <c r="AL9" s="17">
        <v>0.22541147957695801</v>
      </c>
      <c r="AM9" s="17">
        <v>0.24317373545584101</v>
      </c>
      <c r="AN9" s="17">
        <v>0.27652048337760798</v>
      </c>
      <c r="AO9" s="17"/>
      <c r="AP9" s="17">
        <v>0.223055408482148</v>
      </c>
      <c r="AQ9" s="17">
        <v>0.31405822244925702</v>
      </c>
      <c r="AR9" s="17">
        <v>0.236837453468729</v>
      </c>
      <c r="AS9" s="17"/>
      <c r="AT9" s="17">
        <v>0.20696811518626801</v>
      </c>
      <c r="AU9" s="17">
        <v>0.25385734107068397</v>
      </c>
      <c r="AV9" s="17">
        <v>0.24714881226719199</v>
      </c>
      <c r="AW9" s="17">
        <v>0.293750309853341</v>
      </c>
      <c r="AX9" s="17">
        <v>0.31756273072151298</v>
      </c>
      <c r="AY9" s="17">
        <v>0.37442730194822699</v>
      </c>
    </row>
    <row r="10" spans="2:51" x14ac:dyDescent="0.35">
      <c r="B10" s="18" t="s">
        <v>228</v>
      </c>
      <c r="C10" s="17">
        <v>0.34133787232546797</v>
      </c>
      <c r="D10" s="17">
        <v>0.341529793073372</v>
      </c>
      <c r="E10" s="17">
        <v>0.34050752894420599</v>
      </c>
      <c r="F10" s="17"/>
      <c r="G10" s="17">
        <v>0.38882141999745301</v>
      </c>
      <c r="H10" s="17">
        <v>0.429881702682402</v>
      </c>
      <c r="I10" s="17">
        <v>0.35350342786998201</v>
      </c>
      <c r="J10" s="17">
        <v>0.353029904071475</v>
      </c>
      <c r="K10" s="17">
        <v>0.284542848609324</v>
      </c>
      <c r="L10" s="17">
        <v>0.25634520403328698</v>
      </c>
      <c r="M10" s="17"/>
      <c r="N10" s="17">
        <v>0.39591728227619599</v>
      </c>
      <c r="O10" s="17">
        <v>0.36142070189796199</v>
      </c>
      <c r="P10" s="17">
        <v>0.31087128785406298</v>
      </c>
      <c r="Q10" s="17">
        <v>0.28404721643042702</v>
      </c>
      <c r="R10" s="17"/>
      <c r="S10" s="17">
        <v>0.32666531611712801</v>
      </c>
      <c r="T10" s="17">
        <v>0.33554617809493698</v>
      </c>
      <c r="U10" s="17">
        <v>0.34651883608497802</v>
      </c>
      <c r="V10" s="17">
        <v>0.31659508688624899</v>
      </c>
      <c r="W10" s="17">
        <v>0.331086615477867</v>
      </c>
      <c r="X10" s="17">
        <v>0.43401747142494401</v>
      </c>
      <c r="Y10" s="17">
        <v>0.33946575767978299</v>
      </c>
      <c r="Z10" s="17">
        <v>0.34307502140485902</v>
      </c>
      <c r="AA10" s="17">
        <v>0.32288321337610398</v>
      </c>
      <c r="AB10" s="17">
        <v>0.325912597847689</v>
      </c>
      <c r="AC10" s="17">
        <v>0.39673533753143198</v>
      </c>
      <c r="AD10" s="17">
        <v>0.29333244064387598</v>
      </c>
      <c r="AE10" s="17"/>
      <c r="AF10" s="17">
        <v>0.288065609712778</v>
      </c>
      <c r="AG10" s="17">
        <v>0.36522107517394697</v>
      </c>
      <c r="AH10" s="17">
        <v>0.375234345080314</v>
      </c>
      <c r="AI10" s="17"/>
      <c r="AJ10" s="17">
        <v>0.31112079150553801</v>
      </c>
      <c r="AK10" s="17">
        <v>0.34253089130743503</v>
      </c>
      <c r="AL10" s="17">
        <v>0.45896505278169097</v>
      </c>
      <c r="AM10" s="17">
        <v>0.27772159546220998</v>
      </c>
      <c r="AN10" s="17">
        <v>0.31673610804616298</v>
      </c>
      <c r="AO10" s="17"/>
      <c r="AP10" s="17">
        <v>0.32510056652415598</v>
      </c>
      <c r="AQ10" s="17">
        <v>0.36413821097506299</v>
      </c>
      <c r="AR10" s="17">
        <v>0.46126052749540603</v>
      </c>
      <c r="AS10" s="17"/>
      <c r="AT10" s="17">
        <v>0.30262023062584498</v>
      </c>
      <c r="AU10" s="17">
        <v>0.40714749325335098</v>
      </c>
      <c r="AV10" s="17">
        <v>0.3503015183264</v>
      </c>
      <c r="AW10" s="17">
        <v>0.26662427633457098</v>
      </c>
      <c r="AX10" s="17">
        <v>0.34677915681453098</v>
      </c>
      <c r="AY10" s="17">
        <v>0.40136627130463698</v>
      </c>
    </row>
    <row r="11" spans="2:51" x14ac:dyDescent="0.35">
      <c r="B11" s="18" t="s">
        <v>229</v>
      </c>
      <c r="C11" s="17">
        <v>0.21228227350295201</v>
      </c>
      <c r="D11" s="17">
        <v>0.20602133729364799</v>
      </c>
      <c r="E11" s="17">
        <v>0.218512035902651</v>
      </c>
      <c r="F11" s="17"/>
      <c r="G11" s="17">
        <v>0.211281567669411</v>
      </c>
      <c r="H11" s="17">
        <v>0.16161905274110899</v>
      </c>
      <c r="I11" s="17">
        <v>0.18588371264541401</v>
      </c>
      <c r="J11" s="17">
        <v>0.18615030411108899</v>
      </c>
      <c r="K11" s="17">
        <v>0.20251349417342199</v>
      </c>
      <c r="L11" s="17">
        <v>0.300280407878668</v>
      </c>
      <c r="M11" s="17"/>
      <c r="N11" s="17">
        <v>0.19615442721843401</v>
      </c>
      <c r="O11" s="17">
        <v>0.22484810490349</v>
      </c>
      <c r="P11" s="17">
        <v>0.205397155018373</v>
      </c>
      <c r="Q11" s="17">
        <v>0.22465187265751599</v>
      </c>
      <c r="R11" s="17"/>
      <c r="S11" s="17">
        <v>0.221202681880903</v>
      </c>
      <c r="T11" s="17">
        <v>0.22481499648901901</v>
      </c>
      <c r="U11" s="17">
        <v>0.20095044209187299</v>
      </c>
      <c r="V11" s="17">
        <v>0.229123190327058</v>
      </c>
      <c r="W11" s="17">
        <v>0.20225042915611399</v>
      </c>
      <c r="X11" s="17">
        <v>0.16946579676363899</v>
      </c>
      <c r="Y11" s="17">
        <v>0.23407093470160301</v>
      </c>
      <c r="Z11" s="17">
        <v>0.25552037967422497</v>
      </c>
      <c r="AA11" s="17">
        <v>0.16070273143025901</v>
      </c>
      <c r="AB11" s="17">
        <v>0.22522779449213501</v>
      </c>
      <c r="AC11" s="17">
        <v>0.26836761960558098</v>
      </c>
      <c r="AD11" s="17">
        <v>0.16623348311528899</v>
      </c>
      <c r="AE11" s="17"/>
      <c r="AF11" s="17">
        <v>0.230510127727139</v>
      </c>
      <c r="AG11" s="17">
        <v>0.20115628751167899</v>
      </c>
      <c r="AH11" s="17">
        <v>0.17863148932526801</v>
      </c>
      <c r="AI11" s="17"/>
      <c r="AJ11" s="17">
        <v>0.228897437998173</v>
      </c>
      <c r="AK11" s="17">
        <v>0.219300649285046</v>
      </c>
      <c r="AL11" s="17">
        <v>0.193356778501654</v>
      </c>
      <c r="AM11" s="17">
        <v>0.14321109044637101</v>
      </c>
      <c r="AN11" s="17">
        <v>0.229509039387368</v>
      </c>
      <c r="AO11" s="17"/>
      <c r="AP11" s="17">
        <v>0.23947984040819101</v>
      </c>
      <c r="AQ11" s="17">
        <v>0.18950514783544101</v>
      </c>
      <c r="AR11" s="17">
        <v>0.18799643728474</v>
      </c>
      <c r="AS11" s="17"/>
      <c r="AT11" s="17">
        <v>0.26702542126923901</v>
      </c>
      <c r="AU11" s="17">
        <v>0.16338474134130601</v>
      </c>
      <c r="AV11" s="17">
        <v>0.21773925022218801</v>
      </c>
      <c r="AW11" s="17">
        <v>0.22158452289997099</v>
      </c>
      <c r="AX11" s="17">
        <v>0.183075193593219</v>
      </c>
      <c r="AY11" s="17">
        <v>0.135842181185967</v>
      </c>
    </row>
    <row r="12" spans="2:51" x14ac:dyDescent="0.35">
      <c r="B12" s="18" t="s">
        <v>230</v>
      </c>
      <c r="C12" s="17">
        <v>4.7074374671450703E-2</v>
      </c>
      <c r="D12" s="17">
        <v>4.6685897318706003E-2</v>
      </c>
      <c r="E12" s="17">
        <v>4.76465158453004E-2</v>
      </c>
      <c r="F12" s="17"/>
      <c r="G12" s="17">
        <v>3.3540469283044702E-2</v>
      </c>
      <c r="H12" s="17">
        <v>4.47003177080144E-2</v>
      </c>
      <c r="I12" s="17">
        <v>3.7676630901471997E-2</v>
      </c>
      <c r="J12" s="17">
        <v>3.2172848640737703E-2</v>
      </c>
      <c r="K12" s="17">
        <v>5.7425371592182001E-2</v>
      </c>
      <c r="L12" s="17">
        <v>7.0565729980748101E-2</v>
      </c>
      <c r="M12" s="17"/>
      <c r="N12" s="17">
        <v>3.9962310519869697E-2</v>
      </c>
      <c r="O12" s="17">
        <v>5.2138739641451097E-2</v>
      </c>
      <c r="P12" s="17">
        <v>3.5105753411393499E-2</v>
      </c>
      <c r="Q12" s="17">
        <v>6.01945726032889E-2</v>
      </c>
      <c r="R12" s="17"/>
      <c r="S12" s="17">
        <v>5.2966855659968497E-2</v>
      </c>
      <c r="T12" s="17">
        <v>4.7289226769213502E-2</v>
      </c>
      <c r="U12" s="17">
        <v>3.49251973910168E-2</v>
      </c>
      <c r="V12" s="17">
        <v>5.79298632730803E-2</v>
      </c>
      <c r="W12" s="17">
        <v>6.0198742741709103E-2</v>
      </c>
      <c r="X12" s="17">
        <v>4.7225602309975502E-2</v>
      </c>
      <c r="Y12" s="17">
        <v>4.1602459021645097E-2</v>
      </c>
      <c r="Z12" s="17">
        <v>2.9670176379949599E-2</v>
      </c>
      <c r="AA12" s="17">
        <v>4.67721073643367E-2</v>
      </c>
      <c r="AB12" s="17">
        <v>4.4918577448512097E-2</v>
      </c>
      <c r="AC12" s="17">
        <v>2.7691668170696002E-2</v>
      </c>
      <c r="AD12" s="17">
        <v>6.6729999729793599E-2</v>
      </c>
      <c r="AE12" s="17"/>
      <c r="AF12" s="17">
        <v>6.1109643474875998E-2</v>
      </c>
      <c r="AG12" s="17">
        <v>4.3442112937396103E-2</v>
      </c>
      <c r="AH12" s="17">
        <v>3.6991512666240803E-2</v>
      </c>
      <c r="AI12" s="17"/>
      <c r="AJ12" s="17">
        <v>7.1694885541940395E-2</v>
      </c>
      <c r="AK12" s="17">
        <v>3.8338444000142101E-2</v>
      </c>
      <c r="AL12" s="17">
        <v>1.79745208647972E-2</v>
      </c>
      <c r="AM12" s="17">
        <v>0.112068723879944</v>
      </c>
      <c r="AN12" s="17">
        <v>2.9332545721812899E-2</v>
      </c>
      <c r="AO12" s="17"/>
      <c r="AP12" s="17">
        <v>8.8302245184898404E-2</v>
      </c>
      <c r="AQ12" s="17">
        <v>2.8012837957300901E-2</v>
      </c>
      <c r="AR12" s="17">
        <v>2.6010750291639601E-2</v>
      </c>
      <c r="AS12" s="17"/>
      <c r="AT12" s="17">
        <v>6.2191954253585799E-2</v>
      </c>
      <c r="AU12" s="17">
        <v>3.4939899420301901E-2</v>
      </c>
      <c r="AV12" s="17">
        <v>4.7030634044885E-2</v>
      </c>
      <c r="AW12" s="17">
        <v>5.3946567707939597E-2</v>
      </c>
      <c r="AX12" s="17">
        <v>3.8527118031324498E-2</v>
      </c>
      <c r="AY12" s="17">
        <v>1.8327739886644798E-2</v>
      </c>
    </row>
    <row r="13" spans="2:51" x14ac:dyDescent="0.35">
      <c r="B13" s="18" t="s">
        <v>231</v>
      </c>
      <c r="C13" s="17">
        <v>6.1725207456916398E-2</v>
      </c>
      <c r="D13" s="17">
        <v>6.6578000602805304E-2</v>
      </c>
      <c r="E13" s="17">
        <v>5.7046741899339101E-2</v>
      </c>
      <c r="F13" s="17"/>
      <c r="G13" s="17">
        <v>1.7855131085475501E-2</v>
      </c>
      <c r="H13" s="17">
        <v>8.17003464598208E-3</v>
      </c>
      <c r="I13" s="17">
        <v>5.9892892048847297E-2</v>
      </c>
      <c r="J13" s="17">
        <v>8.1797919505677996E-2</v>
      </c>
      <c r="K13" s="17">
        <v>8.1744039350504005E-2</v>
      </c>
      <c r="L13" s="17">
        <v>0.10721967343911</v>
      </c>
      <c r="M13" s="17"/>
      <c r="N13" s="17">
        <v>4.9703909492338098E-2</v>
      </c>
      <c r="O13" s="17">
        <v>6.7583631499523594E-2</v>
      </c>
      <c r="P13" s="17">
        <v>6.9001983081080104E-2</v>
      </c>
      <c r="Q13" s="17">
        <v>6.2105754562700503E-2</v>
      </c>
      <c r="R13" s="17"/>
      <c r="S13" s="17">
        <v>2.0304435388015501E-2</v>
      </c>
      <c r="T13" s="17">
        <v>4.7695700639221301E-2</v>
      </c>
      <c r="U13" s="17">
        <v>8.56008786856607E-2</v>
      </c>
      <c r="V13" s="17">
        <v>8.3382251234612098E-2</v>
      </c>
      <c r="W13" s="17">
        <v>4.3788876477500301E-2</v>
      </c>
      <c r="X13" s="17">
        <v>4.0803497367866801E-2</v>
      </c>
      <c r="Y13" s="17">
        <v>0.113327233153536</v>
      </c>
      <c r="Z13" s="17">
        <v>7.8055097160856096E-2</v>
      </c>
      <c r="AA13" s="17">
        <v>7.8371300019568199E-2</v>
      </c>
      <c r="AB13" s="17">
        <v>5.2554122947557E-2</v>
      </c>
      <c r="AC13" s="17">
        <v>5.8225631105153303E-2</v>
      </c>
      <c r="AD13" s="17">
        <v>0.107423656573836</v>
      </c>
      <c r="AE13" s="17"/>
      <c r="AF13" s="17">
        <v>0.111140464661935</v>
      </c>
      <c r="AG13" s="17">
        <v>3.3159487567308403E-2</v>
      </c>
      <c r="AH13" s="17">
        <v>4.5200347992957399E-2</v>
      </c>
      <c r="AI13" s="17"/>
      <c r="AJ13" s="17">
        <v>8.8788190464894806E-2</v>
      </c>
      <c r="AK13" s="17">
        <v>4.2875045008379402E-2</v>
      </c>
      <c r="AL13" s="17">
        <v>2.6276452678279098E-2</v>
      </c>
      <c r="AM13" s="17">
        <v>0.22382485475563399</v>
      </c>
      <c r="AN13" s="17">
        <v>3.9708957023985303E-2</v>
      </c>
      <c r="AO13" s="17"/>
      <c r="AP13" s="17">
        <v>7.0330210727012094E-2</v>
      </c>
      <c r="AQ13" s="17">
        <v>3.5882360442371697E-2</v>
      </c>
      <c r="AR13" s="17">
        <v>4.6279132205861898E-2</v>
      </c>
      <c r="AS13" s="17"/>
      <c r="AT13" s="17">
        <v>9.1828419480850701E-2</v>
      </c>
      <c r="AU13" s="17">
        <v>6.5188661329273895E-2</v>
      </c>
      <c r="AV13" s="17">
        <v>4.1863531770479703E-2</v>
      </c>
      <c r="AW13" s="17">
        <v>5.13355587907958E-2</v>
      </c>
      <c r="AX13" s="17">
        <v>2.1254710986605401E-2</v>
      </c>
      <c r="AY13" s="17">
        <v>2.7329534102607699E-2</v>
      </c>
    </row>
    <row r="14" spans="2:51" x14ac:dyDescent="0.35">
      <c r="B14" s="18" t="s">
        <v>72</v>
      </c>
      <c r="C14" s="17">
        <v>8.0065797906017797E-2</v>
      </c>
      <c r="D14" s="17">
        <v>6.1074938237825303E-2</v>
      </c>
      <c r="E14" s="17">
        <v>9.9596355263373598E-2</v>
      </c>
      <c r="F14" s="17"/>
      <c r="G14" s="17">
        <v>8.0590564200654094E-2</v>
      </c>
      <c r="H14" s="17">
        <v>7.4102338285594593E-2</v>
      </c>
      <c r="I14" s="17">
        <v>6.0413298134155399E-2</v>
      </c>
      <c r="J14" s="17">
        <v>8.4741380802853206E-2</v>
      </c>
      <c r="K14" s="17">
        <v>0.10665383654713199</v>
      </c>
      <c r="L14" s="17">
        <v>8.0264406486933296E-2</v>
      </c>
      <c r="M14" s="17"/>
      <c r="N14" s="17">
        <v>4.73048910906822E-2</v>
      </c>
      <c r="O14" s="17">
        <v>7.2438401057571294E-2</v>
      </c>
      <c r="P14" s="17">
        <v>8.5090492363366396E-2</v>
      </c>
      <c r="Q14" s="17">
        <v>0.116823976937121</v>
      </c>
      <c r="R14" s="17"/>
      <c r="S14" s="17">
        <v>5.9674920863368099E-2</v>
      </c>
      <c r="T14" s="17">
        <v>0.11146856601848</v>
      </c>
      <c r="U14" s="17">
        <v>9.8050985434924201E-2</v>
      </c>
      <c r="V14" s="17">
        <v>9.2007460785172704E-2</v>
      </c>
      <c r="W14" s="17">
        <v>6.1547847560214898E-2</v>
      </c>
      <c r="X14" s="17">
        <v>5.7636486368429003E-2</v>
      </c>
      <c r="Y14" s="17">
        <v>8.5101187918799906E-2</v>
      </c>
      <c r="Z14" s="17">
        <v>4.9512323124691997E-2</v>
      </c>
      <c r="AA14" s="17">
        <v>5.2538214321064799E-2</v>
      </c>
      <c r="AB14" s="17">
        <v>0.115552252228484</v>
      </c>
      <c r="AC14" s="17">
        <v>5.1757786095721597E-2</v>
      </c>
      <c r="AD14" s="17">
        <v>0.13615333953577199</v>
      </c>
      <c r="AE14" s="17"/>
      <c r="AF14" s="17">
        <v>7.3772210178653E-2</v>
      </c>
      <c r="AG14" s="17">
        <v>7.3696363842220905E-2</v>
      </c>
      <c r="AH14" s="17">
        <v>0.10929138995382599</v>
      </c>
      <c r="AI14" s="17"/>
      <c r="AJ14" s="17">
        <v>7.2986354633096398E-2</v>
      </c>
      <c r="AK14" s="17">
        <v>5.5611648447233999E-2</v>
      </c>
      <c r="AL14" s="17">
        <v>7.8015715596620294E-2</v>
      </c>
      <c r="AM14" s="17">
        <v>0</v>
      </c>
      <c r="AN14" s="17">
        <v>0.108192866443063</v>
      </c>
      <c r="AO14" s="17"/>
      <c r="AP14" s="17">
        <v>5.3731728673594201E-2</v>
      </c>
      <c r="AQ14" s="17">
        <v>6.8403220340567103E-2</v>
      </c>
      <c r="AR14" s="17">
        <v>4.1615699253623302E-2</v>
      </c>
      <c r="AS14" s="17"/>
      <c r="AT14" s="17">
        <v>6.93658591842123E-2</v>
      </c>
      <c r="AU14" s="17">
        <v>7.5481863585083103E-2</v>
      </c>
      <c r="AV14" s="17">
        <v>9.5916253368854898E-2</v>
      </c>
      <c r="AW14" s="17">
        <v>0.11275876441338201</v>
      </c>
      <c r="AX14" s="17">
        <v>9.2801089852806606E-2</v>
      </c>
      <c r="AY14" s="17">
        <v>4.2706971571916302E-2</v>
      </c>
    </row>
    <row r="15" spans="2:51" x14ac:dyDescent="0.35">
      <c r="B15" s="31" t="s">
        <v>232</v>
      </c>
      <c r="C15" s="20">
        <v>0.59885234646266305</v>
      </c>
      <c r="D15" s="20">
        <v>0.61963982654701599</v>
      </c>
      <c r="E15" s="20">
        <v>0.57719835108933504</v>
      </c>
      <c r="F15" s="20"/>
      <c r="G15" s="20">
        <v>0.65673226776141402</v>
      </c>
      <c r="H15" s="20">
        <v>0.71140825661929996</v>
      </c>
      <c r="I15" s="20">
        <v>0.65613346627011104</v>
      </c>
      <c r="J15" s="20">
        <v>0.61513754693964195</v>
      </c>
      <c r="K15" s="20">
        <v>0.55166325833676</v>
      </c>
      <c r="L15" s="20">
        <v>0.44166978221454101</v>
      </c>
      <c r="M15" s="20"/>
      <c r="N15" s="20">
        <v>0.66687446167867603</v>
      </c>
      <c r="O15" s="20">
        <v>0.58299112289796395</v>
      </c>
      <c r="P15" s="20">
        <v>0.605404616125787</v>
      </c>
      <c r="Q15" s="20">
        <v>0.53622382323937301</v>
      </c>
      <c r="R15" s="20"/>
      <c r="S15" s="20">
        <v>0.645851106207745</v>
      </c>
      <c r="T15" s="20">
        <v>0.56873151008406697</v>
      </c>
      <c r="U15" s="20">
        <v>0.58047249639652598</v>
      </c>
      <c r="V15" s="20">
        <v>0.53755723438007696</v>
      </c>
      <c r="W15" s="20">
        <v>0.63221410406446199</v>
      </c>
      <c r="X15" s="20">
        <v>0.68486861719008996</v>
      </c>
      <c r="Y15" s="20">
        <v>0.525898185204415</v>
      </c>
      <c r="Z15" s="20">
        <v>0.587242023660277</v>
      </c>
      <c r="AA15" s="20">
        <v>0.66161564686477203</v>
      </c>
      <c r="AB15" s="20">
        <v>0.56174725288331195</v>
      </c>
      <c r="AC15" s="20">
        <v>0.593957295022848</v>
      </c>
      <c r="AD15" s="20">
        <v>0.52345952104531002</v>
      </c>
      <c r="AE15" s="20"/>
      <c r="AF15" s="20">
        <v>0.52346755395739697</v>
      </c>
      <c r="AG15" s="20">
        <v>0.64854574814139598</v>
      </c>
      <c r="AH15" s="20">
        <v>0.62988526006170797</v>
      </c>
      <c r="AI15" s="20"/>
      <c r="AJ15" s="20">
        <v>0.53763313136189494</v>
      </c>
      <c r="AK15" s="20">
        <v>0.64387421325919902</v>
      </c>
      <c r="AL15" s="20">
        <v>0.68437653235864904</v>
      </c>
      <c r="AM15" s="20">
        <v>0.52089533091805096</v>
      </c>
      <c r="AN15" s="20">
        <v>0.59325659142377096</v>
      </c>
      <c r="AO15" s="20"/>
      <c r="AP15" s="20">
        <v>0.54815597500630397</v>
      </c>
      <c r="AQ15" s="20">
        <v>0.67819643342432001</v>
      </c>
      <c r="AR15" s="20">
        <v>0.698097980964135</v>
      </c>
      <c r="AS15" s="20"/>
      <c r="AT15" s="20">
        <v>0.50958834581211199</v>
      </c>
      <c r="AU15" s="20">
        <v>0.66100483432403501</v>
      </c>
      <c r="AV15" s="20">
        <v>0.59745033059359198</v>
      </c>
      <c r="AW15" s="20">
        <v>0.56037458618791203</v>
      </c>
      <c r="AX15" s="20">
        <v>0.66434188753604395</v>
      </c>
      <c r="AY15" s="20">
        <v>0.77579357325286402</v>
      </c>
    </row>
    <row r="16" spans="2:51" x14ac:dyDescent="0.35">
      <c r="B16" s="18" t="s">
        <v>233</v>
      </c>
      <c r="C16" s="20">
        <v>0.108799582128367</v>
      </c>
      <c r="D16" s="20">
        <v>0.11326389792151099</v>
      </c>
      <c r="E16" s="20">
        <v>0.104693257744639</v>
      </c>
      <c r="F16" s="20"/>
      <c r="G16" s="20">
        <v>5.13956003685202E-2</v>
      </c>
      <c r="H16" s="20">
        <v>5.2870352353996397E-2</v>
      </c>
      <c r="I16" s="20">
        <v>9.7569522950319301E-2</v>
      </c>
      <c r="J16" s="20">
        <v>0.113970768146416</v>
      </c>
      <c r="K16" s="20">
        <v>0.13916941094268601</v>
      </c>
      <c r="L16" s="20">
        <v>0.17778540341985799</v>
      </c>
      <c r="M16" s="20"/>
      <c r="N16" s="20">
        <v>8.9666220012207906E-2</v>
      </c>
      <c r="O16" s="20">
        <v>0.119722371140975</v>
      </c>
      <c r="P16" s="20">
        <v>0.104107736492474</v>
      </c>
      <c r="Q16" s="20">
        <v>0.122300327165989</v>
      </c>
      <c r="R16" s="20"/>
      <c r="S16" s="20">
        <v>7.3271291047983897E-2</v>
      </c>
      <c r="T16" s="20">
        <v>9.4984927408434797E-2</v>
      </c>
      <c r="U16" s="20">
        <v>0.12052607607667699</v>
      </c>
      <c r="V16" s="20">
        <v>0.14131211450769199</v>
      </c>
      <c r="W16" s="20">
        <v>0.103987619219209</v>
      </c>
      <c r="X16" s="20">
        <v>8.8029099677842296E-2</v>
      </c>
      <c r="Y16" s="20">
        <v>0.15492969217518099</v>
      </c>
      <c r="Z16" s="20">
        <v>0.10772527354080599</v>
      </c>
      <c r="AA16" s="20">
        <v>0.125143407383905</v>
      </c>
      <c r="AB16" s="20">
        <v>9.7472700396069104E-2</v>
      </c>
      <c r="AC16" s="20">
        <v>8.5917299275849193E-2</v>
      </c>
      <c r="AD16" s="20">
        <v>0.174153656303629</v>
      </c>
      <c r="AE16" s="20"/>
      <c r="AF16" s="20">
        <v>0.17225010813681099</v>
      </c>
      <c r="AG16" s="20">
        <v>7.6601600504704506E-2</v>
      </c>
      <c r="AH16" s="20">
        <v>8.2191860659198201E-2</v>
      </c>
      <c r="AI16" s="20"/>
      <c r="AJ16" s="20">
        <v>0.16048307600683501</v>
      </c>
      <c r="AK16" s="20">
        <v>8.1213489008521503E-2</v>
      </c>
      <c r="AL16" s="20">
        <v>4.4250973543076201E-2</v>
      </c>
      <c r="AM16" s="20">
        <v>0.33589357863557801</v>
      </c>
      <c r="AN16" s="20">
        <v>6.9041502745798095E-2</v>
      </c>
      <c r="AO16" s="20"/>
      <c r="AP16" s="20">
        <v>0.15863245591191</v>
      </c>
      <c r="AQ16" s="20">
        <v>6.3895198399672504E-2</v>
      </c>
      <c r="AR16" s="20">
        <v>7.2289882497501498E-2</v>
      </c>
      <c r="AS16" s="20"/>
      <c r="AT16" s="20">
        <v>0.154020373734436</v>
      </c>
      <c r="AU16" s="20">
        <v>0.100128560749576</v>
      </c>
      <c r="AV16" s="20">
        <v>8.8894165815364704E-2</v>
      </c>
      <c r="AW16" s="20">
        <v>0.105282126498735</v>
      </c>
      <c r="AX16" s="20">
        <v>5.9781829017929902E-2</v>
      </c>
      <c r="AY16" s="20">
        <v>4.56572739892524E-2</v>
      </c>
    </row>
    <row r="17" spans="2:51" x14ac:dyDescent="0.35">
      <c r="B17" s="18" t="s">
        <v>86</v>
      </c>
      <c r="C17" s="21">
        <v>0.49005276433429601</v>
      </c>
      <c r="D17" s="21">
        <v>0.50637592862550396</v>
      </c>
      <c r="E17" s="21">
        <v>0.47250509334469598</v>
      </c>
      <c r="F17" s="21"/>
      <c r="G17" s="21">
        <v>0.60533666739289405</v>
      </c>
      <c r="H17" s="21">
        <v>0.65853790426530401</v>
      </c>
      <c r="I17" s="21">
        <v>0.55856394331979198</v>
      </c>
      <c r="J17" s="21">
        <v>0.50116677879322602</v>
      </c>
      <c r="K17" s="21">
        <v>0.41249384739407402</v>
      </c>
      <c r="L17" s="21">
        <v>0.26388437879468202</v>
      </c>
      <c r="M17" s="21"/>
      <c r="N17" s="21">
        <v>0.577208241666468</v>
      </c>
      <c r="O17" s="21">
        <v>0.46326875175698901</v>
      </c>
      <c r="P17" s="21">
        <v>0.50129687963331304</v>
      </c>
      <c r="Q17" s="21">
        <v>0.41392349607338302</v>
      </c>
      <c r="R17" s="21"/>
      <c r="S17" s="21">
        <v>0.57257981515976097</v>
      </c>
      <c r="T17" s="21">
        <v>0.47374658267563202</v>
      </c>
      <c r="U17" s="21">
        <v>0.459946420319848</v>
      </c>
      <c r="V17" s="21">
        <v>0.39624511987238498</v>
      </c>
      <c r="W17" s="21">
        <v>0.52822648484525203</v>
      </c>
      <c r="X17" s="21">
        <v>0.59683951751224795</v>
      </c>
      <c r="Y17" s="21">
        <v>0.37096849302923401</v>
      </c>
      <c r="Z17" s="21">
        <v>0.47951675011947098</v>
      </c>
      <c r="AA17" s="21">
        <v>0.53647223948086697</v>
      </c>
      <c r="AB17" s="21">
        <v>0.46427455248724198</v>
      </c>
      <c r="AC17" s="21">
        <v>0.50803999574699898</v>
      </c>
      <c r="AD17" s="21">
        <v>0.34930586474168102</v>
      </c>
      <c r="AE17" s="21"/>
      <c r="AF17" s="21">
        <v>0.35121744582058501</v>
      </c>
      <c r="AG17" s="21">
        <v>0.57194414763669099</v>
      </c>
      <c r="AH17" s="21">
        <v>0.54769339940250905</v>
      </c>
      <c r="AI17" s="21"/>
      <c r="AJ17" s="21">
        <v>0.37715005535506002</v>
      </c>
      <c r="AK17" s="21">
        <v>0.56266072425067704</v>
      </c>
      <c r="AL17" s="21">
        <v>0.64012555881557298</v>
      </c>
      <c r="AM17" s="21">
        <v>0.18500175228247301</v>
      </c>
      <c r="AN17" s="21">
        <v>0.52421508867797295</v>
      </c>
      <c r="AO17" s="21"/>
      <c r="AP17" s="21">
        <v>0.38952351909439298</v>
      </c>
      <c r="AQ17" s="21">
        <v>0.61430123502464695</v>
      </c>
      <c r="AR17" s="21">
        <v>0.62580809846663399</v>
      </c>
      <c r="AS17" s="21"/>
      <c r="AT17" s="21">
        <v>0.35556797207767599</v>
      </c>
      <c r="AU17" s="21">
        <v>0.56087627357445902</v>
      </c>
      <c r="AV17" s="21">
        <v>0.50855616477822696</v>
      </c>
      <c r="AW17" s="21">
        <v>0.455092459689177</v>
      </c>
      <c r="AX17" s="21">
        <v>0.60456005851811401</v>
      </c>
      <c r="AY17" s="21">
        <v>0.73013629926361201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734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2012</v>
      </c>
      <c r="D7" s="10">
        <v>976</v>
      </c>
      <c r="E7" s="10">
        <v>1032</v>
      </c>
      <c r="F7" s="10"/>
      <c r="G7" s="10">
        <v>285</v>
      </c>
      <c r="H7" s="10">
        <v>292</v>
      </c>
      <c r="I7" s="10">
        <v>345</v>
      </c>
      <c r="J7" s="10">
        <v>346</v>
      </c>
      <c r="K7" s="10">
        <v>292</v>
      </c>
      <c r="L7" s="10">
        <v>452</v>
      </c>
      <c r="M7" s="10"/>
      <c r="N7" s="10">
        <v>501</v>
      </c>
      <c r="O7" s="10">
        <v>554</v>
      </c>
      <c r="P7" s="10">
        <v>427</v>
      </c>
      <c r="Q7" s="10">
        <v>519</v>
      </c>
      <c r="R7" s="10"/>
      <c r="S7" s="10">
        <v>288</v>
      </c>
      <c r="T7" s="10">
        <v>286</v>
      </c>
      <c r="U7" s="10">
        <v>160</v>
      </c>
      <c r="V7" s="10">
        <v>204</v>
      </c>
      <c r="W7" s="10">
        <v>135</v>
      </c>
      <c r="X7" s="10">
        <v>162</v>
      </c>
      <c r="Y7" s="10">
        <v>166</v>
      </c>
      <c r="Z7" s="10">
        <v>101</v>
      </c>
      <c r="AA7" s="10">
        <v>230</v>
      </c>
      <c r="AB7" s="10">
        <v>149</v>
      </c>
      <c r="AC7" s="10">
        <v>89</v>
      </c>
      <c r="AD7" s="10">
        <v>42</v>
      </c>
      <c r="AE7" s="10"/>
      <c r="AF7" s="10">
        <v>772</v>
      </c>
      <c r="AG7" s="10">
        <v>765</v>
      </c>
      <c r="AH7" s="10">
        <v>288</v>
      </c>
      <c r="AI7" s="10"/>
      <c r="AJ7" s="10">
        <v>693</v>
      </c>
      <c r="AK7" s="10">
        <v>568</v>
      </c>
      <c r="AL7" s="10">
        <v>153</v>
      </c>
      <c r="AM7" s="10">
        <v>26</v>
      </c>
      <c r="AN7" s="10">
        <v>264</v>
      </c>
      <c r="AO7" s="10"/>
      <c r="AP7" s="10">
        <v>393</v>
      </c>
      <c r="AQ7" s="10">
        <v>696</v>
      </c>
      <c r="AR7" s="10">
        <v>143</v>
      </c>
      <c r="AS7" s="10"/>
      <c r="AT7" s="10">
        <v>745</v>
      </c>
      <c r="AU7" s="10">
        <v>460</v>
      </c>
      <c r="AV7" s="10">
        <v>145</v>
      </c>
      <c r="AW7" s="10">
        <v>193</v>
      </c>
      <c r="AX7" s="10">
        <v>377</v>
      </c>
      <c r="AY7" s="10">
        <v>68</v>
      </c>
    </row>
    <row r="8" spans="2:51" ht="30" customHeight="1" x14ac:dyDescent="0.35">
      <c r="B8" s="11" t="s">
        <v>19</v>
      </c>
      <c r="C8" s="11">
        <v>2008</v>
      </c>
      <c r="D8" s="11">
        <v>1008</v>
      </c>
      <c r="E8" s="11">
        <v>996</v>
      </c>
      <c r="F8" s="11"/>
      <c r="G8" s="11">
        <v>291</v>
      </c>
      <c r="H8" s="11">
        <v>339</v>
      </c>
      <c r="I8" s="11">
        <v>351</v>
      </c>
      <c r="J8" s="11">
        <v>327</v>
      </c>
      <c r="K8" s="11">
        <v>269</v>
      </c>
      <c r="L8" s="11">
        <v>431</v>
      </c>
      <c r="M8" s="11"/>
      <c r="N8" s="11">
        <v>542</v>
      </c>
      <c r="O8" s="11">
        <v>533</v>
      </c>
      <c r="P8" s="11">
        <v>416</v>
      </c>
      <c r="Q8" s="11">
        <v>507</v>
      </c>
      <c r="R8" s="11"/>
      <c r="S8" s="11">
        <v>292</v>
      </c>
      <c r="T8" s="11">
        <v>277</v>
      </c>
      <c r="U8" s="11">
        <v>159</v>
      </c>
      <c r="V8" s="11">
        <v>192</v>
      </c>
      <c r="W8" s="11">
        <v>131</v>
      </c>
      <c r="X8" s="11">
        <v>167</v>
      </c>
      <c r="Y8" s="11">
        <v>156</v>
      </c>
      <c r="Z8" s="11">
        <v>94</v>
      </c>
      <c r="AA8" s="11">
        <v>222</v>
      </c>
      <c r="AB8" s="11">
        <v>172</v>
      </c>
      <c r="AC8" s="11">
        <v>92</v>
      </c>
      <c r="AD8" s="11">
        <v>54</v>
      </c>
      <c r="AE8" s="11"/>
      <c r="AF8" s="11">
        <v>746</v>
      </c>
      <c r="AG8" s="11">
        <v>780</v>
      </c>
      <c r="AH8" s="11">
        <v>293</v>
      </c>
      <c r="AI8" s="11"/>
      <c r="AJ8" s="11">
        <v>675</v>
      </c>
      <c r="AK8" s="11">
        <v>569</v>
      </c>
      <c r="AL8" s="11">
        <v>154</v>
      </c>
      <c r="AM8" s="11">
        <v>26</v>
      </c>
      <c r="AN8" s="11">
        <v>263</v>
      </c>
      <c r="AO8" s="11"/>
      <c r="AP8" s="11">
        <v>389</v>
      </c>
      <c r="AQ8" s="11">
        <v>697</v>
      </c>
      <c r="AR8" s="11">
        <v>141</v>
      </c>
      <c r="AS8" s="11"/>
      <c r="AT8" s="11">
        <v>719</v>
      </c>
      <c r="AU8" s="11">
        <v>476</v>
      </c>
      <c r="AV8" s="11">
        <v>144</v>
      </c>
      <c r="AW8" s="11">
        <v>192</v>
      </c>
      <c r="AX8" s="11">
        <v>384</v>
      </c>
      <c r="AY8" s="11">
        <v>69</v>
      </c>
    </row>
    <row r="9" spans="2:51" x14ac:dyDescent="0.35">
      <c r="B9" s="18" t="s">
        <v>227</v>
      </c>
      <c r="C9" s="17">
        <v>0.262356571446485</v>
      </c>
      <c r="D9" s="17">
        <v>0.30586335556865601</v>
      </c>
      <c r="E9" s="17">
        <v>0.218355964091793</v>
      </c>
      <c r="F9" s="17"/>
      <c r="G9" s="17">
        <v>0.284321055261817</v>
      </c>
      <c r="H9" s="17">
        <v>0.28747364703407102</v>
      </c>
      <c r="I9" s="17">
        <v>0.27695359340098202</v>
      </c>
      <c r="J9" s="17">
        <v>0.264123600000291</v>
      </c>
      <c r="K9" s="17">
        <v>0.28296110583036499</v>
      </c>
      <c r="L9" s="17">
        <v>0.20164977846773599</v>
      </c>
      <c r="M9" s="17"/>
      <c r="N9" s="17">
        <v>0.29206194569835697</v>
      </c>
      <c r="O9" s="17">
        <v>0.24213921879316899</v>
      </c>
      <c r="P9" s="17">
        <v>0.28751866721779601</v>
      </c>
      <c r="Q9" s="17">
        <v>0.23109640397752401</v>
      </c>
      <c r="R9" s="17"/>
      <c r="S9" s="17">
        <v>0.30548227651418403</v>
      </c>
      <c r="T9" s="17">
        <v>0.22598315495162599</v>
      </c>
      <c r="U9" s="17">
        <v>0.230477929836893</v>
      </c>
      <c r="V9" s="17">
        <v>0.25710685381304799</v>
      </c>
      <c r="W9" s="17">
        <v>0.30649787874518902</v>
      </c>
      <c r="X9" s="17">
        <v>0.27256561485771302</v>
      </c>
      <c r="Y9" s="17">
        <v>0.163425062914766</v>
      </c>
      <c r="Z9" s="17">
        <v>0.18070851118411299</v>
      </c>
      <c r="AA9" s="17">
        <v>0.378548201299158</v>
      </c>
      <c r="AB9" s="17">
        <v>0.26321193666512899</v>
      </c>
      <c r="AC9" s="17">
        <v>0.212816662087353</v>
      </c>
      <c r="AD9" s="17">
        <v>0.22230558402210099</v>
      </c>
      <c r="AE9" s="17"/>
      <c r="AF9" s="17">
        <v>0.238935051468258</v>
      </c>
      <c r="AG9" s="17">
        <v>0.28343058454909298</v>
      </c>
      <c r="AH9" s="17">
        <v>0.26051098438825598</v>
      </c>
      <c r="AI9" s="17"/>
      <c r="AJ9" s="17">
        <v>0.22127633736052699</v>
      </c>
      <c r="AK9" s="17">
        <v>0.29871291913204301</v>
      </c>
      <c r="AL9" s="17">
        <v>0.27607738536634302</v>
      </c>
      <c r="AM9" s="17">
        <v>0.22613094641012099</v>
      </c>
      <c r="AN9" s="17">
        <v>0.26791779044230202</v>
      </c>
      <c r="AO9" s="17"/>
      <c r="AP9" s="17">
        <v>0.212809383980405</v>
      </c>
      <c r="AQ9" s="17">
        <v>0.31791303088493</v>
      </c>
      <c r="AR9" s="17">
        <v>0.30124247128876502</v>
      </c>
      <c r="AS9" s="17"/>
      <c r="AT9" s="17">
        <v>0.22190447213713799</v>
      </c>
      <c r="AU9" s="17">
        <v>0.24968920186596699</v>
      </c>
      <c r="AV9" s="17">
        <v>0.29667295015033601</v>
      </c>
      <c r="AW9" s="17">
        <v>0.29602472843116101</v>
      </c>
      <c r="AX9" s="17">
        <v>0.31206669986546598</v>
      </c>
      <c r="AY9" s="17">
        <v>0.352556527195658</v>
      </c>
    </row>
    <row r="10" spans="2:51" x14ac:dyDescent="0.35">
      <c r="B10" s="18" t="s">
        <v>228</v>
      </c>
      <c r="C10" s="17">
        <v>0.33978439031097202</v>
      </c>
      <c r="D10" s="17">
        <v>0.31677250841256899</v>
      </c>
      <c r="E10" s="17">
        <v>0.36243970266696501</v>
      </c>
      <c r="F10" s="17"/>
      <c r="G10" s="17">
        <v>0.39592883083819103</v>
      </c>
      <c r="H10" s="17">
        <v>0.40117270300670799</v>
      </c>
      <c r="I10" s="17">
        <v>0.38737425777344198</v>
      </c>
      <c r="J10" s="17">
        <v>0.31732307845393098</v>
      </c>
      <c r="K10" s="17">
        <v>0.28161715776026303</v>
      </c>
      <c r="L10" s="17">
        <v>0.26819015296016901</v>
      </c>
      <c r="M10" s="17"/>
      <c r="N10" s="17">
        <v>0.35871423173315498</v>
      </c>
      <c r="O10" s="17">
        <v>0.34849109432228598</v>
      </c>
      <c r="P10" s="17">
        <v>0.33516441431600902</v>
      </c>
      <c r="Q10" s="17">
        <v>0.31318903662417302</v>
      </c>
      <c r="R10" s="17"/>
      <c r="S10" s="17">
        <v>0.334468374781839</v>
      </c>
      <c r="T10" s="17">
        <v>0.377781623320462</v>
      </c>
      <c r="U10" s="17">
        <v>0.32901592906807697</v>
      </c>
      <c r="V10" s="17">
        <v>0.29868592796929699</v>
      </c>
      <c r="W10" s="17">
        <v>0.354800400598836</v>
      </c>
      <c r="X10" s="17">
        <v>0.38891793656830698</v>
      </c>
      <c r="Y10" s="17">
        <v>0.31039895015595498</v>
      </c>
      <c r="Z10" s="17">
        <v>0.34145079264551798</v>
      </c>
      <c r="AA10" s="17">
        <v>0.27096480236232001</v>
      </c>
      <c r="AB10" s="17">
        <v>0.39433177460538399</v>
      </c>
      <c r="AC10" s="17">
        <v>0.339690443095295</v>
      </c>
      <c r="AD10" s="17">
        <v>0.35555193536929203</v>
      </c>
      <c r="AE10" s="17"/>
      <c r="AF10" s="17">
        <v>0.27351105072242698</v>
      </c>
      <c r="AG10" s="17">
        <v>0.36544005616160002</v>
      </c>
      <c r="AH10" s="17">
        <v>0.39103025875522501</v>
      </c>
      <c r="AI10" s="17"/>
      <c r="AJ10" s="17">
        <v>0.31967209225787302</v>
      </c>
      <c r="AK10" s="17">
        <v>0.33149454098415698</v>
      </c>
      <c r="AL10" s="17">
        <v>0.40480722815771603</v>
      </c>
      <c r="AM10" s="17">
        <v>0.111472656369204</v>
      </c>
      <c r="AN10" s="17">
        <v>0.34927709288814401</v>
      </c>
      <c r="AO10" s="17"/>
      <c r="AP10" s="17">
        <v>0.31399513894894299</v>
      </c>
      <c r="AQ10" s="17">
        <v>0.357429713851942</v>
      </c>
      <c r="AR10" s="17">
        <v>0.41001720056802599</v>
      </c>
      <c r="AS10" s="17"/>
      <c r="AT10" s="17">
        <v>0.306792171956423</v>
      </c>
      <c r="AU10" s="17">
        <v>0.39952615586853102</v>
      </c>
      <c r="AV10" s="17">
        <v>0.28458636905765899</v>
      </c>
      <c r="AW10" s="17">
        <v>0.26637675499809799</v>
      </c>
      <c r="AX10" s="17">
        <v>0.361983096027164</v>
      </c>
      <c r="AY10" s="17">
        <v>0.418567019656783</v>
      </c>
    </row>
    <row r="11" spans="2:51" x14ac:dyDescent="0.35">
      <c r="B11" s="18" t="s">
        <v>229</v>
      </c>
      <c r="C11" s="17">
        <v>0.21151472474268301</v>
      </c>
      <c r="D11" s="17">
        <v>0.200473406037528</v>
      </c>
      <c r="E11" s="17">
        <v>0.222581236051306</v>
      </c>
      <c r="F11" s="17"/>
      <c r="G11" s="17">
        <v>0.17126618505615099</v>
      </c>
      <c r="H11" s="17">
        <v>0.20451635940247601</v>
      </c>
      <c r="I11" s="17">
        <v>0.19793748671571601</v>
      </c>
      <c r="J11" s="17">
        <v>0.21589668811909701</v>
      </c>
      <c r="K11" s="17">
        <v>0.18459503410272499</v>
      </c>
      <c r="L11" s="17">
        <v>0.26874889028679599</v>
      </c>
      <c r="M11" s="17"/>
      <c r="N11" s="17">
        <v>0.199279821993843</v>
      </c>
      <c r="O11" s="17">
        <v>0.22646281041177199</v>
      </c>
      <c r="P11" s="17">
        <v>0.17248551607013099</v>
      </c>
      <c r="Q11" s="17">
        <v>0.24547976537987401</v>
      </c>
      <c r="R11" s="17"/>
      <c r="S11" s="17">
        <v>0.20668510097232201</v>
      </c>
      <c r="T11" s="17">
        <v>0.20031487182399399</v>
      </c>
      <c r="U11" s="17">
        <v>0.190322190349072</v>
      </c>
      <c r="V11" s="17">
        <v>0.20907022110068399</v>
      </c>
      <c r="W11" s="17">
        <v>0.222552854720861</v>
      </c>
      <c r="X11" s="17">
        <v>0.21223429009613601</v>
      </c>
      <c r="Y11" s="17">
        <v>0.310476178648534</v>
      </c>
      <c r="Z11" s="17">
        <v>0.275804583794036</v>
      </c>
      <c r="AA11" s="17">
        <v>0.17459932434982101</v>
      </c>
      <c r="AB11" s="17">
        <v>0.156950843958409</v>
      </c>
      <c r="AC11" s="17">
        <v>0.27454195980739199</v>
      </c>
      <c r="AD11" s="17">
        <v>0.156046375800446</v>
      </c>
      <c r="AE11" s="17"/>
      <c r="AF11" s="17">
        <v>0.23483330361589699</v>
      </c>
      <c r="AG11" s="17">
        <v>0.214380641925427</v>
      </c>
      <c r="AH11" s="17">
        <v>0.176841467852693</v>
      </c>
      <c r="AI11" s="17"/>
      <c r="AJ11" s="17">
        <v>0.23091760188041399</v>
      </c>
      <c r="AK11" s="17">
        <v>0.233067608649003</v>
      </c>
      <c r="AL11" s="17">
        <v>0.17671777393103799</v>
      </c>
      <c r="AM11" s="17">
        <v>0.281282833882459</v>
      </c>
      <c r="AN11" s="17">
        <v>0.21533152626913599</v>
      </c>
      <c r="AO11" s="17"/>
      <c r="AP11" s="17">
        <v>0.25596617428428098</v>
      </c>
      <c r="AQ11" s="17">
        <v>0.19257965917970199</v>
      </c>
      <c r="AR11" s="17">
        <v>0.201558648214612</v>
      </c>
      <c r="AS11" s="17"/>
      <c r="AT11" s="17">
        <v>0.248621449274252</v>
      </c>
      <c r="AU11" s="17">
        <v>0.1952391395633</v>
      </c>
      <c r="AV11" s="17">
        <v>0.20843620573389901</v>
      </c>
      <c r="AW11" s="17">
        <v>0.25345774456895298</v>
      </c>
      <c r="AX11" s="17">
        <v>0.163214845677086</v>
      </c>
      <c r="AY11" s="17">
        <v>0.112183565319164</v>
      </c>
    </row>
    <row r="12" spans="2:51" x14ac:dyDescent="0.35">
      <c r="B12" s="18" t="s">
        <v>230</v>
      </c>
      <c r="C12" s="17">
        <v>4.7424689606138097E-2</v>
      </c>
      <c r="D12" s="17">
        <v>4.9882668907739999E-2</v>
      </c>
      <c r="E12" s="17">
        <v>4.5116405558073801E-2</v>
      </c>
      <c r="F12" s="17"/>
      <c r="G12" s="17">
        <v>5.0391321662080102E-2</v>
      </c>
      <c r="H12" s="17">
        <v>3.3961682955393202E-2</v>
      </c>
      <c r="I12" s="17">
        <v>3.82931641853268E-2</v>
      </c>
      <c r="J12" s="17">
        <v>2.9172438199915302E-2</v>
      </c>
      <c r="K12" s="17">
        <v>4.9686523032604998E-2</v>
      </c>
      <c r="L12" s="17">
        <v>7.5893453037943107E-2</v>
      </c>
      <c r="M12" s="17"/>
      <c r="N12" s="17">
        <v>4.4525964513008602E-2</v>
      </c>
      <c r="O12" s="17">
        <v>5.2177868327170099E-2</v>
      </c>
      <c r="P12" s="17">
        <v>5.0457366672522201E-2</v>
      </c>
      <c r="Q12" s="17">
        <v>4.4073956603130099E-2</v>
      </c>
      <c r="R12" s="17"/>
      <c r="S12" s="17">
        <v>3.7851285115265601E-2</v>
      </c>
      <c r="T12" s="17">
        <v>3.5422872479101697E-2</v>
      </c>
      <c r="U12" s="17">
        <v>6.65547281817193E-2</v>
      </c>
      <c r="V12" s="17">
        <v>8.2091621957915903E-2</v>
      </c>
      <c r="W12" s="17">
        <v>2.5060626606478498E-2</v>
      </c>
      <c r="X12" s="17">
        <v>4.1630586959336899E-2</v>
      </c>
      <c r="Y12" s="17">
        <v>3.6483164058646898E-2</v>
      </c>
      <c r="Z12" s="17">
        <v>6.2722071811195504E-2</v>
      </c>
      <c r="AA12" s="17">
        <v>4.2499730218772999E-2</v>
      </c>
      <c r="AB12" s="17">
        <v>4.5127761645452603E-2</v>
      </c>
      <c r="AC12" s="17">
        <v>4.34020354657303E-2</v>
      </c>
      <c r="AD12" s="17">
        <v>9.2472329567048803E-2</v>
      </c>
      <c r="AE12" s="17"/>
      <c r="AF12" s="17">
        <v>6.1118259422877401E-2</v>
      </c>
      <c r="AG12" s="17">
        <v>4.2295695633780002E-2</v>
      </c>
      <c r="AH12" s="17">
        <v>3.0935983525656401E-2</v>
      </c>
      <c r="AI12" s="17"/>
      <c r="AJ12" s="17">
        <v>7.3122391698525802E-2</v>
      </c>
      <c r="AK12" s="17">
        <v>3.3172439976295397E-2</v>
      </c>
      <c r="AL12" s="17">
        <v>2.7299600351128699E-2</v>
      </c>
      <c r="AM12" s="17">
        <v>0.121836749788372</v>
      </c>
      <c r="AN12" s="17">
        <v>2.9343553351994001E-2</v>
      </c>
      <c r="AO12" s="17"/>
      <c r="AP12" s="17">
        <v>9.4165930677667695E-2</v>
      </c>
      <c r="AQ12" s="17">
        <v>3.2120988474093198E-2</v>
      </c>
      <c r="AR12" s="17">
        <v>1.34311216827693E-2</v>
      </c>
      <c r="AS12" s="17"/>
      <c r="AT12" s="17">
        <v>6.3233706329526906E-2</v>
      </c>
      <c r="AU12" s="17">
        <v>3.024423298652E-2</v>
      </c>
      <c r="AV12" s="17">
        <v>4.3078351920040697E-2</v>
      </c>
      <c r="AW12" s="17">
        <v>2.7666559486869899E-2</v>
      </c>
      <c r="AX12" s="17">
        <v>4.9100243610405603E-2</v>
      </c>
      <c r="AY12" s="17">
        <v>3.00349146826084E-2</v>
      </c>
    </row>
    <row r="13" spans="2:51" x14ac:dyDescent="0.35">
      <c r="B13" s="18" t="s">
        <v>231</v>
      </c>
      <c r="C13" s="17">
        <v>5.8489692563102297E-2</v>
      </c>
      <c r="D13" s="17">
        <v>6.6566642248247099E-2</v>
      </c>
      <c r="E13" s="17">
        <v>5.0534794583483901E-2</v>
      </c>
      <c r="F13" s="17"/>
      <c r="G13" s="17">
        <v>1.75700421142614E-2</v>
      </c>
      <c r="H13" s="17">
        <v>1.55589506534092E-2</v>
      </c>
      <c r="I13" s="17">
        <v>4.0843841572300199E-2</v>
      </c>
      <c r="J13" s="17">
        <v>8.1522923730419902E-2</v>
      </c>
      <c r="K13" s="17">
        <v>8.1396203286962898E-2</v>
      </c>
      <c r="L13" s="17">
        <v>0.102478661386932</v>
      </c>
      <c r="M13" s="17"/>
      <c r="N13" s="17">
        <v>4.9180123788786799E-2</v>
      </c>
      <c r="O13" s="17">
        <v>6.2335878971764902E-2</v>
      </c>
      <c r="P13" s="17">
        <v>7.5752896062767805E-2</v>
      </c>
      <c r="Q13" s="17">
        <v>4.9826344624463198E-2</v>
      </c>
      <c r="R13" s="17"/>
      <c r="S13" s="17">
        <v>3.0017586797302102E-2</v>
      </c>
      <c r="T13" s="17">
        <v>5.3484706482477197E-2</v>
      </c>
      <c r="U13" s="17">
        <v>6.8051285678597903E-2</v>
      </c>
      <c r="V13" s="17">
        <v>6.8459304760313103E-2</v>
      </c>
      <c r="W13" s="17">
        <v>3.6401467572326901E-2</v>
      </c>
      <c r="X13" s="17">
        <v>2.32323957386605E-2</v>
      </c>
      <c r="Y13" s="17">
        <v>0.105471718243257</v>
      </c>
      <c r="Z13" s="17">
        <v>8.1332338199593901E-2</v>
      </c>
      <c r="AA13" s="17">
        <v>6.9823576101950197E-2</v>
      </c>
      <c r="AB13" s="17">
        <v>5.8593045630295E-2</v>
      </c>
      <c r="AC13" s="17">
        <v>7.5332060720340099E-2</v>
      </c>
      <c r="AD13" s="17">
        <v>8.5637050364846798E-2</v>
      </c>
      <c r="AE13" s="17"/>
      <c r="AF13" s="17">
        <v>0.108782162456733</v>
      </c>
      <c r="AG13" s="17">
        <v>3.0322021777932098E-2</v>
      </c>
      <c r="AH13" s="17">
        <v>3.3350922386335601E-2</v>
      </c>
      <c r="AI13" s="17"/>
      <c r="AJ13" s="17">
        <v>8.3505876966805906E-2</v>
      </c>
      <c r="AK13" s="17">
        <v>3.8504440503513898E-2</v>
      </c>
      <c r="AL13" s="17">
        <v>2.63525131919147E-2</v>
      </c>
      <c r="AM13" s="17">
        <v>0.259276813549845</v>
      </c>
      <c r="AN13" s="17">
        <v>4.1762515633868499E-2</v>
      </c>
      <c r="AO13" s="17"/>
      <c r="AP13" s="17">
        <v>6.7313205169305695E-2</v>
      </c>
      <c r="AQ13" s="17">
        <v>3.4148455412263599E-2</v>
      </c>
      <c r="AR13" s="17">
        <v>1.8810401644124598E-2</v>
      </c>
      <c r="AS13" s="17"/>
      <c r="AT13" s="17">
        <v>9.3097584608639997E-2</v>
      </c>
      <c r="AU13" s="17">
        <v>4.6862247539317302E-2</v>
      </c>
      <c r="AV13" s="17">
        <v>6.3552609693215203E-2</v>
      </c>
      <c r="AW13" s="17">
        <v>4.0716427141886898E-2</v>
      </c>
      <c r="AX13" s="17">
        <v>2.18531124267601E-2</v>
      </c>
      <c r="AY13" s="17">
        <v>4.1235491269057199E-2</v>
      </c>
    </row>
    <row r="14" spans="2:51" x14ac:dyDescent="0.35">
      <c r="B14" s="18" t="s">
        <v>72</v>
      </c>
      <c r="C14" s="17">
        <v>8.04299313306195E-2</v>
      </c>
      <c r="D14" s="17">
        <v>6.0441418825260801E-2</v>
      </c>
      <c r="E14" s="17">
        <v>0.100971897048378</v>
      </c>
      <c r="F14" s="17"/>
      <c r="G14" s="17">
        <v>8.0522565067499302E-2</v>
      </c>
      <c r="H14" s="17">
        <v>5.73166569479431E-2</v>
      </c>
      <c r="I14" s="17">
        <v>5.8597656352232998E-2</v>
      </c>
      <c r="J14" s="17">
        <v>9.1961271496345295E-2</v>
      </c>
      <c r="K14" s="17">
        <v>0.11974397598707801</v>
      </c>
      <c r="L14" s="17">
        <v>8.3039063860423201E-2</v>
      </c>
      <c r="M14" s="17"/>
      <c r="N14" s="17">
        <v>5.62379122728505E-2</v>
      </c>
      <c r="O14" s="17">
        <v>6.8393129173837497E-2</v>
      </c>
      <c r="P14" s="17">
        <v>7.8621139660774303E-2</v>
      </c>
      <c r="Q14" s="17">
        <v>0.11633449279083601</v>
      </c>
      <c r="R14" s="17"/>
      <c r="S14" s="17">
        <v>8.5495375819087296E-2</v>
      </c>
      <c r="T14" s="17">
        <v>0.10701277094233901</v>
      </c>
      <c r="U14" s="17">
        <v>0.115577936885641</v>
      </c>
      <c r="V14" s="17">
        <v>8.4586070398742594E-2</v>
      </c>
      <c r="W14" s="17">
        <v>5.46867717563089E-2</v>
      </c>
      <c r="X14" s="17">
        <v>6.1419175779846402E-2</v>
      </c>
      <c r="Y14" s="17">
        <v>7.3744925978841899E-2</v>
      </c>
      <c r="Z14" s="17">
        <v>5.79817023655428E-2</v>
      </c>
      <c r="AA14" s="17">
        <v>6.3564365667978101E-2</v>
      </c>
      <c r="AB14" s="17">
        <v>8.1784637495330298E-2</v>
      </c>
      <c r="AC14" s="17">
        <v>5.42168388238893E-2</v>
      </c>
      <c r="AD14" s="17">
        <v>8.7986724876264896E-2</v>
      </c>
      <c r="AE14" s="17"/>
      <c r="AF14" s="17">
        <v>8.2820172313807394E-2</v>
      </c>
      <c r="AG14" s="17">
        <v>6.4130999952168699E-2</v>
      </c>
      <c r="AH14" s="17">
        <v>0.107330383091834</v>
      </c>
      <c r="AI14" s="17"/>
      <c r="AJ14" s="17">
        <v>7.1505699835853295E-2</v>
      </c>
      <c r="AK14" s="17">
        <v>6.5048050754987305E-2</v>
      </c>
      <c r="AL14" s="17">
        <v>8.8745499001859199E-2</v>
      </c>
      <c r="AM14" s="17">
        <v>0</v>
      </c>
      <c r="AN14" s="17">
        <v>9.6367521414555998E-2</v>
      </c>
      <c r="AO14" s="17"/>
      <c r="AP14" s="17">
        <v>5.5750166939398202E-2</v>
      </c>
      <c r="AQ14" s="17">
        <v>6.5808152197069494E-2</v>
      </c>
      <c r="AR14" s="17">
        <v>5.4940156601702698E-2</v>
      </c>
      <c r="AS14" s="17"/>
      <c r="AT14" s="17">
        <v>6.6350615694019996E-2</v>
      </c>
      <c r="AU14" s="17">
        <v>7.8439022176365003E-2</v>
      </c>
      <c r="AV14" s="17">
        <v>0.10367351344485</v>
      </c>
      <c r="AW14" s="17">
        <v>0.115757785373031</v>
      </c>
      <c r="AX14" s="17">
        <v>9.1782002393118303E-2</v>
      </c>
      <c r="AY14" s="17">
        <v>4.5422481876728801E-2</v>
      </c>
    </row>
    <row r="15" spans="2:51" x14ac:dyDescent="0.35">
      <c r="B15" s="31" t="s">
        <v>232</v>
      </c>
      <c r="C15" s="20">
        <v>0.60214096175745702</v>
      </c>
      <c r="D15" s="20">
        <v>0.62263586398122395</v>
      </c>
      <c r="E15" s="20">
        <v>0.58079566675875804</v>
      </c>
      <c r="F15" s="20"/>
      <c r="G15" s="20">
        <v>0.68024988610000803</v>
      </c>
      <c r="H15" s="20">
        <v>0.68864635004077801</v>
      </c>
      <c r="I15" s="20">
        <v>0.66432785117442394</v>
      </c>
      <c r="J15" s="20">
        <v>0.58144667845422204</v>
      </c>
      <c r="K15" s="20">
        <v>0.56457826359062901</v>
      </c>
      <c r="L15" s="20">
        <v>0.46983993142790498</v>
      </c>
      <c r="M15" s="20"/>
      <c r="N15" s="20">
        <v>0.65077617743151195</v>
      </c>
      <c r="O15" s="20">
        <v>0.590630313115455</v>
      </c>
      <c r="P15" s="20">
        <v>0.62268308153380403</v>
      </c>
      <c r="Q15" s="20">
        <v>0.54428544060169703</v>
      </c>
      <c r="R15" s="20"/>
      <c r="S15" s="20">
        <v>0.63995065129602302</v>
      </c>
      <c r="T15" s="20">
        <v>0.60376477827208797</v>
      </c>
      <c r="U15" s="20">
        <v>0.55949385890496905</v>
      </c>
      <c r="V15" s="20">
        <v>0.55579278178234504</v>
      </c>
      <c r="W15" s="20">
        <v>0.66129827934402496</v>
      </c>
      <c r="X15" s="20">
        <v>0.66148355142602</v>
      </c>
      <c r="Y15" s="20">
        <v>0.47382401307072097</v>
      </c>
      <c r="Z15" s="20">
        <v>0.52215930382963105</v>
      </c>
      <c r="AA15" s="20">
        <v>0.64951300366147802</v>
      </c>
      <c r="AB15" s="20">
        <v>0.65754371127051303</v>
      </c>
      <c r="AC15" s="20">
        <v>0.55250710518264801</v>
      </c>
      <c r="AD15" s="20">
        <v>0.57785751939139296</v>
      </c>
      <c r="AE15" s="20"/>
      <c r="AF15" s="20">
        <v>0.51244610219068498</v>
      </c>
      <c r="AG15" s="20">
        <v>0.648870640710693</v>
      </c>
      <c r="AH15" s="20">
        <v>0.65154124314348105</v>
      </c>
      <c r="AI15" s="20"/>
      <c r="AJ15" s="20">
        <v>0.54094842961840095</v>
      </c>
      <c r="AK15" s="20">
        <v>0.63020746011619999</v>
      </c>
      <c r="AL15" s="20">
        <v>0.68088461352405905</v>
      </c>
      <c r="AM15" s="20">
        <v>0.337603602779325</v>
      </c>
      <c r="AN15" s="20">
        <v>0.61719488333044603</v>
      </c>
      <c r="AO15" s="20"/>
      <c r="AP15" s="20">
        <v>0.52680452292934798</v>
      </c>
      <c r="AQ15" s="20">
        <v>0.67534274473687195</v>
      </c>
      <c r="AR15" s="20">
        <v>0.71125967185679095</v>
      </c>
      <c r="AS15" s="20"/>
      <c r="AT15" s="20">
        <v>0.52869664409356099</v>
      </c>
      <c r="AU15" s="20">
        <v>0.64921535773449801</v>
      </c>
      <c r="AV15" s="20">
        <v>0.58125931920799501</v>
      </c>
      <c r="AW15" s="20">
        <v>0.562401483429259</v>
      </c>
      <c r="AX15" s="20">
        <v>0.67404979589263003</v>
      </c>
      <c r="AY15" s="20">
        <v>0.771123546852442</v>
      </c>
    </row>
    <row r="16" spans="2:51" x14ac:dyDescent="0.35">
      <c r="B16" s="18" t="s">
        <v>233</v>
      </c>
      <c r="C16" s="20">
        <v>0.10591438216924</v>
      </c>
      <c r="D16" s="20">
        <v>0.116449311155987</v>
      </c>
      <c r="E16" s="20">
        <v>9.5651200141557702E-2</v>
      </c>
      <c r="F16" s="20"/>
      <c r="G16" s="20">
        <v>6.7961363776341502E-2</v>
      </c>
      <c r="H16" s="20">
        <v>4.9520633608802399E-2</v>
      </c>
      <c r="I16" s="20">
        <v>7.9137005757626902E-2</v>
      </c>
      <c r="J16" s="20">
        <v>0.110695361930335</v>
      </c>
      <c r="K16" s="20">
        <v>0.13108272631956799</v>
      </c>
      <c r="L16" s="20">
        <v>0.17837211442487499</v>
      </c>
      <c r="M16" s="20"/>
      <c r="N16" s="20">
        <v>9.3706088301795401E-2</v>
      </c>
      <c r="O16" s="20">
        <v>0.114513747298935</v>
      </c>
      <c r="P16" s="20">
        <v>0.12621026273529001</v>
      </c>
      <c r="Q16" s="20">
        <v>9.3900301227593394E-2</v>
      </c>
      <c r="R16" s="20"/>
      <c r="S16" s="20">
        <v>6.7868871912567699E-2</v>
      </c>
      <c r="T16" s="20">
        <v>8.8907578961578901E-2</v>
      </c>
      <c r="U16" s="20">
        <v>0.13460601386031701</v>
      </c>
      <c r="V16" s="20">
        <v>0.15055092671822901</v>
      </c>
      <c r="W16" s="20">
        <v>6.1462094178805403E-2</v>
      </c>
      <c r="X16" s="20">
        <v>6.4862982697997396E-2</v>
      </c>
      <c r="Y16" s="20">
        <v>0.14195488230190401</v>
      </c>
      <c r="Z16" s="20">
        <v>0.144054410010789</v>
      </c>
      <c r="AA16" s="20">
        <v>0.112323306320723</v>
      </c>
      <c r="AB16" s="20">
        <v>0.10372080727574801</v>
      </c>
      <c r="AC16" s="20">
        <v>0.11873409618607</v>
      </c>
      <c r="AD16" s="20">
        <v>0.17810937993189599</v>
      </c>
      <c r="AE16" s="20"/>
      <c r="AF16" s="20">
        <v>0.16990042187960999</v>
      </c>
      <c r="AG16" s="20">
        <v>7.2617717411712093E-2</v>
      </c>
      <c r="AH16" s="20">
        <v>6.4286905911992001E-2</v>
      </c>
      <c r="AI16" s="20"/>
      <c r="AJ16" s="20">
        <v>0.156628268665332</v>
      </c>
      <c r="AK16" s="20">
        <v>7.1676880479809205E-2</v>
      </c>
      <c r="AL16" s="20">
        <v>5.36521135430435E-2</v>
      </c>
      <c r="AM16" s="20">
        <v>0.381113563338216</v>
      </c>
      <c r="AN16" s="20">
        <v>7.1106068985862497E-2</v>
      </c>
      <c r="AO16" s="20"/>
      <c r="AP16" s="20">
        <v>0.16147913584697299</v>
      </c>
      <c r="AQ16" s="20">
        <v>6.6269443886356805E-2</v>
      </c>
      <c r="AR16" s="20">
        <v>3.2241523326893902E-2</v>
      </c>
      <c r="AS16" s="20"/>
      <c r="AT16" s="20">
        <v>0.156331290938167</v>
      </c>
      <c r="AU16" s="20">
        <v>7.7106480525837198E-2</v>
      </c>
      <c r="AV16" s="20">
        <v>0.106630961613256</v>
      </c>
      <c r="AW16" s="20">
        <v>6.83829866287569E-2</v>
      </c>
      <c r="AX16" s="20">
        <v>7.0953356037165793E-2</v>
      </c>
      <c r="AY16" s="20">
        <v>7.1270405951665505E-2</v>
      </c>
    </row>
    <row r="17" spans="2:51" x14ac:dyDescent="0.35">
      <c r="B17" s="18" t="s">
        <v>86</v>
      </c>
      <c r="C17" s="21">
        <v>0.49622657958821698</v>
      </c>
      <c r="D17" s="21">
        <v>0.50618655282523695</v>
      </c>
      <c r="E17" s="21">
        <v>0.48514446661720101</v>
      </c>
      <c r="F17" s="21"/>
      <c r="G17" s="21">
        <v>0.61228852232366704</v>
      </c>
      <c r="H17" s="21">
        <v>0.63912571643197602</v>
      </c>
      <c r="I17" s="21">
        <v>0.585190845416797</v>
      </c>
      <c r="J17" s="21">
        <v>0.47075131652388702</v>
      </c>
      <c r="K17" s="21">
        <v>0.43349553727106099</v>
      </c>
      <c r="L17" s="21">
        <v>0.29146781700302998</v>
      </c>
      <c r="M17" s="21"/>
      <c r="N17" s="21">
        <v>0.55707008912971601</v>
      </c>
      <c r="O17" s="21">
        <v>0.47611656581652001</v>
      </c>
      <c r="P17" s="21">
        <v>0.49647281879851402</v>
      </c>
      <c r="Q17" s="21">
        <v>0.45038513937410402</v>
      </c>
      <c r="R17" s="21"/>
      <c r="S17" s="21">
        <v>0.57208177938345495</v>
      </c>
      <c r="T17" s="21">
        <v>0.514857199310509</v>
      </c>
      <c r="U17" s="21">
        <v>0.42488784504465199</v>
      </c>
      <c r="V17" s="21">
        <v>0.40524185506411597</v>
      </c>
      <c r="W17" s="21">
        <v>0.59983618516521897</v>
      </c>
      <c r="X17" s="21">
        <v>0.59662056872802305</v>
      </c>
      <c r="Y17" s="21">
        <v>0.33186913076881702</v>
      </c>
      <c r="Z17" s="21">
        <v>0.37810489381884199</v>
      </c>
      <c r="AA17" s="21">
        <v>0.53718969734075395</v>
      </c>
      <c r="AB17" s="21">
        <v>0.55382290399476597</v>
      </c>
      <c r="AC17" s="21">
        <v>0.433773008996578</v>
      </c>
      <c r="AD17" s="21">
        <v>0.399748139459498</v>
      </c>
      <c r="AE17" s="21"/>
      <c r="AF17" s="21">
        <v>0.34254568031107502</v>
      </c>
      <c r="AG17" s="21">
        <v>0.57625292329898004</v>
      </c>
      <c r="AH17" s="21">
        <v>0.58725433723148901</v>
      </c>
      <c r="AI17" s="21"/>
      <c r="AJ17" s="21">
        <v>0.38432016095306898</v>
      </c>
      <c r="AK17" s="21">
        <v>0.55853057963639097</v>
      </c>
      <c r="AL17" s="21">
        <v>0.62723249998101605</v>
      </c>
      <c r="AM17" s="21">
        <v>-4.35099605588916E-2</v>
      </c>
      <c r="AN17" s="21">
        <v>0.54608881434458301</v>
      </c>
      <c r="AO17" s="21"/>
      <c r="AP17" s="21">
        <v>0.365325387082374</v>
      </c>
      <c r="AQ17" s="21">
        <v>0.60907330085051503</v>
      </c>
      <c r="AR17" s="21">
        <v>0.67901814852989795</v>
      </c>
      <c r="AS17" s="21"/>
      <c r="AT17" s="21">
        <v>0.37236535315539399</v>
      </c>
      <c r="AU17" s="21">
        <v>0.57210887720866099</v>
      </c>
      <c r="AV17" s="21">
        <v>0.47462835759473898</v>
      </c>
      <c r="AW17" s="21">
        <v>0.49401849680050203</v>
      </c>
      <c r="AX17" s="21">
        <v>0.60309643985546402</v>
      </c>
      <c r="AY17" s="21">
        <v>0.69985314090077599</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735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2012</v>
      </c>
      <c r="D7" s="10">
        <v>976</v>
      </c>
      <c r="E7" s="10">
        <v>1032</v>
      </c>
      <c r="F7" s="10"/>
      <c r="G7" s="10">
        <v>285</v>
      </c>
      <c r="H7" s="10">
        <v>292</v>
      </c>
      <c r="I7" s="10">
        <v>345</v>
      </c>
      <c r="J7" s="10">
        <v>346</v>
      </c>
      <c r="K7" s="10">
        <v>292</v>
      </c>
      <c r="L7" s="10">
        <v>452</v>
      </c>
      <c r="M7" s="10"/>
      <c r="N7" s="10">
        <v>501</v>
      </c>
      <c r="O7" s="10">
        <v>554</v>
      </c>
      <c r="P7" s="10">
        <v>427</v>
      </c>
      <c r="Q7" s="10">
        <v>519</v>
      </c>
      <c r="R7" s="10"/>
      <c r="S7" s="10">
        <v>288</v>
      </c>
      <c r="T7" s="10">
        <v>286</v>
      </c>
      <c r="U7" s="10">
        <v>160</v>
      </c>
      <c r="V7" s="10">
        <v>204</v>
      </c>
      <c r="W7" s="10">
        <v>135</v>
      </c>
      <c r="X7" s="10">
        <v>162</v>
      </c>
      <c r="Y7" s="10">
        <v>166</v>
      </c>
      <c r="Z7" s="10">
        <v>101</v>
      </c>
      <c r="AA7" s="10">
        <v>230</v>
      </c>
      <c r="AB7" s="10">
        <v>149</v>
      </c>
      <c r="AC7" s="10">
        <v>89</v>
      </c>
      <c r="AD7" s="10">
        <v>42</v>
      </c>
      <c r="AE7" s="10"/>
      <c r="AF7" s="10">
        <v>772</v>
      </c>
      <c r="AG7" s="10">
        <v>765</v>
      </c>
      <c r="AH7" s="10">
        <v>288</v>
      </c>
      <c r="AI7" s="10"/>
      <c r="AJ7" s="10">
        <v>693</v>
      </c>
      <c r="AK7" s="10">
        <v>568</v>
      </c>
      <c r="AL7" s="10">
        <v>153</v>
      </c>
      <c r="AM7" s="10">
        <v>26</v>
      </c>
      <c r="AN7" s="10">
        <v>264</v>
      </c>
      <c r="AO7" s="10"/>
      <c r="AP7" s="10">
        <v>393</v>
      </c>
      <c r="AQ7" s="10">
        <v>696</v>
      </c>
      <c r="AR7" s="10">
        <v>143</v>
      </c>
      <c r="AS7" s="10"/>
      <c r="AT7" s="10">
        <v>745</v>
      </c>
      <c r="AU7" s="10">
        <v>460</v>
      </c>
      <c r="AV7" s="10">
        <v>145</v>
      </c>
      <c r="AW7" s="10">
        <v>193</v>
      </c>
      <c r="AX7" s="10">
        <v>377</v>
      </c>
      <c r="AY7" s="10">
        <v>68</v>
      </c>
    </row>
    <row r="8" spans="2:51" ht="30" customHeight="1" x14ac:dyDescent="0.35">
      <c r="B8" s="11" t="s">
        <v>19</v>
      </c>
      <c r="C8" s="11">
        <v>2008</v>
      </c>
      <c r="D8" s="11">
        <v>1008</v>
      </c>
      <c r="E8" s="11">
        <v>996</v>
      </c>
      <c r="F8" s="11"/>
      <c r="G8" s="11">
        <v>291</v>
      </c>
      <c r="H8" s="11">
        <v>339</v>
      </c>
      <c r="I8" s="11">
        <v>351</v>
      </c>
      <c r="J8" s="11">
        <v>327</v>
      </c>
      <c r="K8" s="11">
        <v>269</v>
      </c>
      <c r="L8" s="11">
        <v>431</v>
      </c>
      <c r="M8" s="11"/>
      <c r="N8" s="11">
        <v>542</v>
      </c>
      <c r="O8" s="11">
        <v>533</v>
      </c>
      <c r="P8" s="11">
        <v>416</v>
      </c>
      <c r="Q8" s="11">
        <v>507</v>
      </c>
      <c r="R8" s="11"/>
      <c r="S8" s="11">
        <v>292</v>
      </c>
      <c r="T8" s="11">
        <v>277</v>
      </c>
      <c r="U8" s="11">
        <v>159</v>
      </c>
      <c r="V8" s="11">
        <v>192</v>
      </c>
      <c r="W8" s="11">
        <v>131</v>
      </c>
      <c r="X8" s="11">
        <v>167</v>
      </c>
      <c r="Y8" s="11">
        <v>156</v>
      </c>
      <c r="Z8" s="11">
        <v>94</v>
      </c>
      <c r="AA8" s="11">
        <v>222</v>
      </c>
      <c r="AB8" s="11">
        <v>172</v>
      </c>
      <c r="AC8" s="11">
        <v>92</v>
      </c>
      <c r="AD8" s="11">
        <v>54</v>
      </c>
      <c r="AE8" s="11"/>
      <c r="AF8" s="11">
        <v>746</v>
      </c>
      <c r="AG8" s="11">
        <v>780</v>
      </c>
      <c r="AH8" s="11">
        <v>293</v>
      </c>
      <c r="AI8" s="11"/>
      <c r="AJ8" s="11">
        <v>675</v>
      </c>
      <c r="AK8" s="11">
        <v>569</v>
      </c>
      <c r="AL8" s="11">
        <v>154</v>
      </c>
      <c r="AM8" s="11">
        <v>26</v>
      </c>
      <c r="AN8" s="11">
        <v>263</v>
      </c>
      <c r="AO8" s="11"/>
      <c r="AP8" s="11">
        <v>389</v>
      </c>
      <c r="AQ8" s="11">
        <v>697</v>
      </c>
      <c r="AR8" s="11">
        <v>141</v>
      </c>
      <c r="AS8" s="11"/>
      <c r="AT8" s="11">
        <v>719</v>
      </c>
      <c r="AU8" s="11">
        <v>476</v>
      </c>
      <c r="AV8" s="11">
        <v>144</v>
      </c>
      <c r="AW8" s="11">
        <v>192</v>
      </c>
      <c r="AX8" s="11">
        <v>384</v>
      </c>
      <c r="AY8" s="11">
        <v>69</v>
      </c>
    </row>
    <row r="9" spans="2:51" x14ac:dyDescent="0.35">
      <c r="B9" s="18" t="s">
        <v>227</v>
      </c>
      <c r="C9" s="17">
        <v>0.40832954904519397</v>
      </c>
      <c r="D9" s="17">
        <v>0.43000380721937798</v>
      </c>
      <c r="E9" s="17">
        <v>0.38593741311937102</v>
      </c>
      <c r="F9" s="17"/>
      <c r="G9" s="17">
        <v>0.30202171060414301</v>
      </c>
      <c r="H9" s="17">
        <v>0.38138808231786597</v>
      </c>
      <c r="I9" s="17">
        <v>0.41921756672128802</v>
      </c>
      <c r="J9" s="17">
        <v>0.44431682355316299</v>
      </c>
      <c r="K9" s="17">
        <v>0.49249702777557097</v>
      </c>
      <c r="L9" s="17">
        <v>0.41245109474361202</v>
      </c>
      <c r="M9" s="17"/>
      <c r="N9" s="17">
        <v>0.40919464182318099</v>
      </c>
      <c r="O9" s="17">
        <v>0.37185140790530802</v>
      </c>
      <c r="P9" s="17">
        <v>0.44192988237061798</v>
      </c>
      <c r="Q9" s="17">
        <v>0.41524206880512099</v>
      </c>
      <c r="R9" s="17"/>
      <c r="S9" s="17">
        <v>0.36388873755081402</v>
      </c>
      <c r="T9" s="17">
        <v>0.41535524733184298</v>
      </c>
      <c r="U9" s="17">
        <v>0.390316181401969</v>
      </c>
      <c r="V9" s="17">
        <v>0.359079799523572</v>
      </c>
      <c r="W9" s="17">
        <v>0.47242744217341898</v>
      </c>
      <c r="X9" s="17">
        <v>0.44659036128347401</v>
      </c>
      <c r="Y9" s="17">
        <v>0.375691715716376</v>
      </c>
      <c r="Z9" s="17">
        <v>0.39340400184518498</v>
      </c>
      <c r="AA9" s="17">
        <v>0.45919080895356801</v>
      </c>
      <c r="AB9" s="17">
        <v>0.42616625955008303</v>
      </c>
      <c r="AC9" s="17">
        <v>0.45956311859444299</v>
      </c>
      <c r="AD9" s="17">
        <v>0.33330377044360698</v>
      </c>
      <c r="AE9" s="17"/>
      <c r="AF9" s="17">
        <v>0.452166983041485</v>
      </c>
      <c r="AG9" s="17">
        <v>0.39263973503333499</v>
      </c>
      <c r="AH9" s="17">
        <v>0.397088484153232</v>
      </c>
      <c r="AI9" s="17"/>
      <c r="AJ9" s="17">
        <v>0.401877996786701</v>
      </c>
      <c r="AK9" s="17">
        <v>0.42054050207210297</v>
      </c>
      <c r="AL9" s="17">
        <v>0.33947160604092902</v>
      </c>
      <c r="AM9" s="17">
        <v>0.61954338739911397</v>
      </c>
      <c r="AN9" s="17">
        <v>0.43338083059655003</v>
      </c>
      <c r="AO9" s="17"/>
      <c r="AP9" s="17">
        <v>0.31090634091971903</v>
      </c>
      <c r="AQ9" s="17">
        <v>0.45333838648163799</v>
      </c>
      <c r="AR9" s="17">
        <v>0.38752112981064901</v>
      </c>
      <c r="AS9" s="17"/>
      <c r="AT9" s="17">
        <v>0.39165718369708702</v>
      </c>
      <c r="AU9" s="17">
        <v>0.40829377547170898</v>
      </c>
      <c r="AV9" s="17">
        <v>0.44752782516670903</v>
      </c>
      <c r="AW9" s="17">
        <v>0.41775139092336899</v>
      </c>
      <c r="AX9" s="17">
        <v>0.42827344241951798</v>
      </c>
      <c r="AY9" s="17">
        <v>0.36077897967531802</v>
      </c>
    </row>
    <row r="10" spans="2:51" x14ac:dyDescent="0.35">
      <c r="B10" s="18" t="s">
        <v>228</v>
      </c>
      <c r="C10" s="17">
        <v>0.35917430858294302</v>
      </c>
      <c r="D10" s="17">
        <v>0.33952331492169702</v>
      </c>
      <c r="E10" s="17">
        <v>0.37955010896668001</v>
      </c>
      <c r="F10" s="17"/>
      <c r="G10" s="17">
        <v>0.389146921180968</v>
      </c>
      <c r="H10" s="17">
        <v>0.38997019571011399</v>
      </c>
      <c r="I10" s="17">
        <v>0.35324694739073498</v>
      </c>
      <c r="J10" s="17">
        <v>0.341158021753595</v>
      </c>
      <c r="K10" s="17">
        <v>0.295127639448792</v>
      </c>
      <c r="L10" s="17">
        <v>0.373257130676659</v>
      </c>
      <c r="M10" s="17"/>
      <c r="N10" s="17">
        <v>0.39090774226050301</v>
      </c>
      <c r="O10" s="17">
        <v>0.36324141162976098</v>
      </c>
      <c r="P10" s="17">
        <v>0.35877401433299899</v>
      </c>
      <c r="Q10" s="17">
        <v>0.32306506132193102</v>
      </c>
      <c r="R10" s="17"/>
      <c r="S10" s="17">
        <v>0.34111143953544498</v>
      </c>
      <c r="T10" s="17">
        <v>0.33443465300403402</v>
      </c>
      <c r="U10" s="17">
        <v>0.40695738585668301</v>
      </c>
      <c r="V10" s="17">
        <v>0.37647715874825599</v>
      </c>
      <c r="W10" s="17">
        <v>0.34447155258442003</v>
      </c>
      <c r="X10" s="17">
        <v>0.33229440146060302</v>
      </c>
      <c r="Y10" s="17">
        <v>0.37456915674763502</v>
      </c>
      <c r="Z10" s="17">
        <v>0.35796603221901302</v>
      </c>
      <c r="AA10" s="17">
        <v>0.365164153364536</v>
      </c>
      <c r="AB10" s="17">
        <v>0.40051299436739102</v>
      </c>
      <c r="AC10" s="17">
        <v>0.32267628876967602</v>
      </c>
      <c r="AD10" s="17">
        <v>0.36394677204271098</v>
      </c>
      <c r="AE10" s="17"/>
      <c r="AF10" s="17">
        <v>0.32867746290681299</v>
      </c>
      <c r="AG10" s="17">
        <v>0.39111194009601102</v>
      </c>
      <c r="AH10" s="17">
        <v>0.32477864496166797</v>
      </c>
      <c r="AI10" s="17"/>
      <c r="AJ10" s="17">
        <v>0.34388786772885599</v>
      </c>
      <c r="AK10" s="17">
        <v>0.37913276496528098</v>
      </c>
      <c r="AL10" s="17">
        <v>0.42092090842679902</v>
      </c>
      <c r="AM10" s="17">
        <v>0.20776467819071801</v>
      </c>
      <c r="AN10" s="17">
        <v>0.31987300262680302</v>
      </c>
      <c r="AO10" s="17"/>
      <c r="AP10" s="17">
        <v>0.39371470610120501</v>
      </c>
      <c r="AQ10" s="17">
        <v>0.38613433435274103</v>
      </c>
      <c r="AR10" s="17">
        <v>0.37170351638898702</v>
      </c>
      <c r="AS10" s="17"/>
      <c r="AT10" s="17">
        <v>0.37235097842738202</v>
      </c>
      <c r="AU10" s="17">
        <v>0.35037258116997499</v>
      </c>
      <c r="AV10" s="17">
        <v>0.279389112207381</v>
      </c>
      <c r="AW10" s="17">
        <v>0.31640736455220098</v>
      </c>
      <c r="AX10" s="17">
        <v>0.39122437875306798</v>
      </c>
      <c r="AY10" s="17">
        <v>0.40696877712809698</v>
      </c>
    </row>
    <row r="11" spans="2:51" x14ac:dyDescent="0.35">
      <c r="B11" s="18" t="s">
        <v>229</v>
      </c>
      <c r="C11" s="17">
        <v>0.14730777384437499</v>
      </c>
      <c r="D11" s="17">
        <v>0.14386032702038901</v>
      </c>
      <c r="E11" s="17">
        <v>0.15135762883113199</v>
      </c>
      <c r="F11" s="17"/>
      <c r="G11" s="17">
        <v>0.158942237566606</v>
      </c>
      <c r="H11" s="17">
        <v>0.15282417285007499</v>
      </c>
      <c r="I11" s="17">
        <v>0.142977914239729</v>
      </c>
      <c r="J11" s="17">
        <v>0.138682201303019</v>
      </c>
      <c r="K11" s="17">
        <v>0.14882631532517299</v>
      </c>
      <c r="L11" s="17">
        <v>0.14424195956859101</v>
      </c>
      <c r="M11" s="17"/>
      <c r="N11" s="17">
        <v>0.12943735815358601</v>
      </c>
      <c r="O11" s="17">
        <v>0.18192339026481999</v>
      </c>
      <c r="P11" s="17">
        <v>0.11582729781885601</v>
      </c>
      <c r="Q11" s="17">
        <v>0.15905888756094899</v>
      </c>
      <c r="R11" s="17"/>
      <c r="S11" s="17">
        <v>0.165098680403097</v>
      </c>
      <c r="T11" s="17">
        <v>0.160193189143709</v>
      </c>
      <c r="U11" s="17">
        <v>0.16003764518277599</v>
      </c>
      <c r="V11" s="17">
        <v>0.14822197060693501</v>
      </c>
      <c r="W11" s="17">
        <v>0.13990313361381401</v>
      </c>
      <c r="X11" s="17">
        <v>0.12696512970232399</v>
      </c>
      <c r="Y11" s="17">
        <v>0.14055425617214101</v>
      </c>
      <c r="Z11" s="17">
        <v>0.16154414953339</v>
      </c>
      <c r="AA11" s="17">
        <v>0.12625975458557001</v>
      </c>
      <c r="AB11" s="17">
        <v>0.13091210120185301</v>
      </c>
      <c r="AC11" s="17">
        <v>0.118656051637664</v>
      </c>
      <c r="AD11" s="17">
        <v>0.20799789911511299</v>
      </c>
      <c r="AE11" s="17"/>
      <c r="AF11" s="17">
        <v>0.12961497425913199</v>
      </c>
      <c r="AG11" s="17">
        <v>0.15522672343065599</v>
      </c>
      <c r="AH11" s="17">
        <v>0.164298973659079</v>
      </c>
      <c r="AI11" s="17"/>
      <c r="AJ11" s="17">
        <v>0.16660375133372901</v>
      </c>
      <c r="AK11" s="17">
        <v>0.13008467560152401</v>
      </c>
      <c r="AL11" s="17">
        <v>0.14531364821196599</v>
      </c>
      <c r="AM11" s="17">
        <v>8.6174006357589802E-2</v>
      </c>
      <c r="AN11" s="17">
        <v>0.15302199603380201</v>
      </c>
      <c r="AO11" s="17"/>
      <c r="AP11" s="17">
        <v>0.209880259528927</v>
      </c>
      <c r="AQ11" s="17">
        <v>9.2883890769137598E-2</v>
      </c>
      <c r="AR11" s="17">
        <v>0.173000077520472</v>
      </c>
      <c r="AS11" s="17"/>
      <c r="AT11" s="17">
        <v>0.15762583656707499</v>
      </c>
      <c r="AU11" s="17">
        <v>0.15961454915124201</v>
      </c>
      <c r="AV11" s="17">
        <v>0.14552752796521801</v>
      </c>
      <c r="AW11" s="17">
        <v>0.139925366531956</v>
      </c>
      <c r="AX11" s="17">
        <v>0.12469717438085801</v>
      </c>
      <c r="AY11" s="17">
        <v>0.11720731300107499</v>
      </c>
    </row>
    <row r="12" spans="2:51" x14ac:dyDescent="0.35">
      <c r="B12" s="18" t="s">
        <v>230</v>
      </c>
      <c r="C12" s="17">
        <v>3.3457198487241303E-2</v>
      </c>
      <c r="D12" s="17">
        <v>3.6340978128714403E-2</v>
      </c>
      <c r="E12" s="17">
        <v>2.9749442489691899E-2</v>
      </c>
      <c r="F12" s="17"/>
      <c r="G12" s="17">
        <v>5.9047551997925003E-2</v>
      </c>
      <c r="H12" s="17">
        <v>3.78975731861372E-2</v>
      </c>
      <c r="I12" s="17">
        <v>3.2258831594662099E-2</v>
      </c>
      <c r="J12" s="17">
        <v>2.2659773772332002E-2</v>
      </c>
      <c r="K12" s="17">
        <v>3.0225929013618001E-2</v>
      </c>
      <c r="L12" s="17">
        <v>2.3887164276367199E-2</v>
      </c>
      <c r="M12" s="17"/>
      <c r="N12" s="17">
        <v>3.3344249000819601E-2</v>
      </c>
      <c r="O12" s="17">
        <v>4.0224259475544401E-2</v>
      </c>
      <c r="P12" s="17">
        <v>2.3041408629807501E-2</v>
      </c>
      <c r="Q12" s="17">
        <v>3.3906538815214701E-2</v>
      </c>
      <c r="R12" s="17"/>
      <c r="S12" s="17">
        <v>5.82181892980526E-2</v>
      </c>
      <c r="T12" s="17">
        <v>4.9713166726345598E-2</v>
      </c>
      <c r="U12" s="17">
        <v>1.1609854397462101E-2</v>
      </c>
      <c r="V12" s="17">
        <v>3.7177736313756697E-2</v>
      </c>
      <c r="W12" s="17">
        <v>2.1948891621355601E-2</v>
      </c>
      <c r="X12" s="17">
        <v>3.7851778925951499E-2</v>
      </c>
      <c r="Y12" s="17">
        <v>4.0292692600153501E-2</v>
      </c>
      <c r="Z12" s="17">
        <v>3.8359501438745003E-2</v>
      </c>
      <c r="AA12" s="17">
        <v>4.2950645339331897E-3</v>
      </c>
      <c r="AB12" s="17">
        <v>1.77091145103433E-2</v>
      </c>
      <c r="AC12" s="17">
        <v>3.4140073751590901E-2</v>
      </c>
      <c r="AD12" s="17">
        <v>2.2355114589160001E-2</v>
      </c>
      <c r="AE12" s="17"/>
      <c r="AF12" s="17">
        <v>3.8226790849528097E-2</v>
      </c>
      <c r="AG12" s="17">
        <v>2.9129893530971999E-2</v>
      </c>
      <c r="AH12" s="17">
        <v>3.3626354330231499E-2</v>
      </c>
      <c r="AI12" s="17"/>
      <c r="AJ12" s="17">
        <v>3.4196370017535303E-2</v>
      </c>
      <c r="AK12" s="17">
        <v>3.5739153145514402E-2</v>
      </c>
      <c r="AL12" s="17">
        <v>5.4197563300511897E-2</v>
      </c>
      <c r="AM12" s="17">
        <v>3.47998499218376E-2</v>
      </c>
      <c r="AN12" s="17">
        <v>2.2055976163437001E-2</v>
      </c>
      <c r="AO12" s="17"/>
      <c r="AP12" s="17">
        <v>4.11501672957603E-2</v>
      </c>
      <c r="AQ12" s="17">
        <v>2.65189613774559E-2</v>
      </c>
      <c r="AR12" s="17">
        <v>5.42440065759568E-2</v>
      </c>
      <c r="AS12" s="17"/>
      <c r="AT12" s="17">
        <v>3.1385398467346198E-2</v>
      </c>
      <c r="AU12" s="17">
        <v>3.37864235534426E-2</v>
      </c>
      <c r="AV12" s="17">
        <v>5.8062882476280803E-2</v>
      </c>
      <c r="AW12" s="17">
        <v>3.5908615239944798E-2</v>
      </c>
      <c r="AX12" s="17">
        <v>2.2084866974580401E-2</v>
      </c>
      <c r="AY12" s="17">
        <v>4.1678608113530101E-2</v>
      </c>
    </row>
    <row r="13" spans="2:51" x14ac:dyDescent="0.35">
      <c r="B13" s="18" t="s">
        <v>231</v>
      </c>
      <c r="C13" s="17">
        <v>1.38985796921099E-2</v>
      </c>
      <c r="D13" s="17">
        <v>1.5057069853977799E-2</v>
      </c>
      <c r="E13" s="17">
        <v>1.2778526714599499E-2</v>
      </c>
      <c r="F13" s="17"/>
      <c r="G13" s="17">
        <v>2.82001667973775E-2</v>
      </c>
      <c r="H13" s="17">
        <v>4.1612095937426001E-3</v>
      </c>
      <c r="I13" s="17">
        <v>1.24552230864453E-2</v>
      </c>
      <c r="J13" s="17">
        <v>1.1057614716428601E-2</v>
      </c>
      <c r="K13" s="17">
        <v>6.8866779733472803E-3</v>
      </c>
      <c r="L13" s="17">
        <v>1.96297401625758E-2</v>
      </c>
      <c r="M13" s="17"/>
      <c r="N13" s="17">
        <v>1.6988618974489E-2</v>
      </c>
      <c r="O13" s="17">
        <v>1.0241258396614101E-2</v>
      </c>
      <c r="P13" s="17">
        <v>1.9221040962145601E-2</v>
      </c>
      <c r="Q13" s="17">
        <v>1.03731346338461E-2</v>
      </c>
      <c r="R13" s="17"/>
      <c r="S13" s="17">
        <v>1.5809834779493898E-2</v>
      </c>
      <c r="T13" s="17">
        <v>6.4712872153756202E-3</v>
      </c>
      <c r="U13" s="17">
        <v>5.8681776485908204E-3</v>
      </c>
      <c r="V13" s="17">
        <v>2.3910937091444099E-2</v>
      </c>
      <c r="W13" s="17">
        <v>0</v>
      </c>
      <c r="X13" s="17">
        <v>1.1377490837268E-2</v>
      </c>
      <c r="Y13" s="17">
        <v>1.8454158107864299E-2</v>
      </c>
      <c r="Z13" s="17">
        <v>2.0239243702708399E-2</v>
      </c>
      <c r="AA13" s="17">
        <v>1.2788510917642999E-2</v>
      </c>
      <c r="AB13" s="17">
        <v>5.69286749419413E-3</v>
      </c>
      <c r="AC13" s="17">
        <v>3.2090403234731502E-2</v>
      </c>
      <c r="AD13" s="17">
        <v>4.6677516284282301E-2</v>
      </c>
      <c r="AE13" s="17"/>
      <c r="AF13" s="17">
        <v>2.4822899330469599E-2</v>
      </c>
      <c r="AG13" s="17">
        <v>3.6686669391251402E-3</v>
      </c>
      <c r="AH13" s="17">
        <v>1.17539870581109E-2</v>
      </c>
      <c r="AI13" s="17"/>
      <c r="AJ13" s="17">
        <v>2.2119272180595201E-2</v>
      </c>
      <c r="AK13" s="17">
        <v>8.3374172462128103E-3</v>
      </c>
      <c r="AL13" s="17">
        <v>0</v>
      </c>
      <c r="AM13" s="17">
        <v>5.17180781307406E-2</v>
      </c>
      <c r="AN13" s="17">
        <v>1.4563088314166301E-2</v>
      </c>
      <c r="AO13" s="17"/>
      <c r="AP13" s="17">
        <v>2.22960179688226E-2</v>
      </c>
      <c r="AQ13" s="17">
        <v>8.3888152461089396E-3</v>
      </c>
      <c r="AR13" s="17">
        <v>0</v>
      </c>
      <c r="AS13" s="17"/>
      <c r="AT13" s="17">
        <v>1.8172107444042001E-2</v>
      </c>
      <c r="AU13" s="17">
        <v>8.4558889111077604E-3</v>
      </c>
      <c r="AV13" s="17">
        <v>1.33142927812347E-2</v>
      </c>
      <c r="AW13" s="17">
        <v>1.9709945573256601E-2</v>
      </c>
      <c r="AX13" s="17">
        <v>5.1902967596975701E-3</v>
      </c>
      <c r="AY13" s="17">
        <v>3.0055821335103899E-2</v>
      </c>
    </row>
    <row r="14" spans="2:51" x14ac:dyDescent="0.35">
      <c r="B14" s="18" t="s">
        <v>72</v>
      </c>
      <c r="C14" s="17">
        <v>3.7832590348136901E-2</v>
      </c>
      <c r="D14" s="17">
        <v>3.5214502855844099E-2</v>
      </c>
      <c r="E14" s="17">
        <v>4.0626879878525701E-2</v>
      </c>
      <c r="F14" s="17"/>
      <c r="G14" s="17">
        <v>6.2641411852981096E-2</v>
      </c>
      <c r="H14" s="17">
        <v>3.3758766342064699E-2</v>
      </c>
      <c r="I14" s="17">
        <v>3.9843516967140197E-2</v>
      </c>
      <c r="J14" s="17">
        <v>4.21255649014627E-2</v>
      </c>
      <c r="K14" s="17">
        <v>2.6436410463498601E-2</v>
      </c>
      <c r="L14" s="17">
        <v>2.6532910572194899E-2</v>
      </c>
      <c r="M14" s="17"/>
      <c r="N14" s="17">
        <v>2.0127389787421401E-2</v>
      </c>
      <c r="O14" s="17">
        <v>3.2518272327952999E-2</v>
      </c>
      <c r="P14" s="17">
        <v>4.1206355885573698E-2</v>
      </c>
      <c r="Q14" s="17">
        <v>5.8354308862937798E-2</v>
      </c>
      <c r="R14" s="17"/>
      <c r="S14" s="17">
        <v>5.5873118433098001E-2</v>
      </c>
      <c r="T14" s="17">
        <v>3.3832456578692403E-2</v>
      </c>
      <c r="U14" s="17">
        <v>2.5210755512519001E-2</v>
      </c>
      <c r="V14" s="17">
        <v>5.5132397716036598E-2</v>
      </c>
      <c r="W14" s="17">
        <v>2.1248980006991599E-2</v>
      </c>
      <c r="X14" s="17">
        <v>4.4920837790379198E-2</v>
      </c>
      <c r="Y14" s="17">
        <v>5.0438020655830099E-2</v>
      </c>
      <c r="Z14" s="17">
        <v>2.8487071260958199E-2</v>
      </c>
      <c r="AA14" s="17">
        <v>3.2301707644750002E-2</v>
      </c>
      <c r="AB14" s="17">
        <v>1.90066628761358E-2</v>
      </c>
      <c r="AC14" s="17">
        <v>3.2874064011894799E-2</v>
      </c>
      <c r="AD14" s="17">
        <v>2.5718927525126299E-2</v>
      </c>
      <c r="AE14" s="17"/>
      <c r="AF14" s="17">
        <v>2.64908896125726E-2</v>
      </c>
      <c r="AG14" s="17">
        <v>2.82230409699009E-2</v>
      </c>
      <c r="AH14" s="17">
        <v>6.8453555837678107E-2</v>
      </c>
      <c r="AI14" s="17"/>
      <c r="AJ14" s="17">
        <v>3.1314741952583103E-2</v>
      </c>
      <c r="AK14" s="17">
        <v>2.6165486969365499E-2</v>
      </c>
      <c r="AL14" s="17">
        <v>4.0096274019793501E-2</v>
      </c>
      <c r="AM14" s="17">
        <v>0</v>
      </c>
      <c r="AN14" s="17">
        <v>5.7105106265242199E-2</v>
      </c>
      <c r="AO14" s="17"/>
      <c r="AP14" s="17">
        <v>2.2052508185566401E-2</v>
      </c>
      <c r="AQ14" s="17">
        <v>3.2735611772918803E-2</v>
      </c>
      <c r="AR14" s="17">
        <v>1.3531269703934199E-2</v>
      </c>
      <c r="AS14" s="17"/>
      <c r="AT14" s="17">
        <v>2.8808495397067799E-2</v>
      </c>
      <c r="AU14" s="17">
        <v>3.9476781742523802E-2</v>
      </c>
      <c r="AV14" s="17">
        <v>5.6178359403175303E-2</v>
      </c>
      <c r="AW14" s="17">
        <v>7.0297317179272498E-2</v>
      </c>
      <c r="AX14" s="17">
        <v>2.8529840712278098E-2</v>
      </c>
      <c r="AY14" s="17">
        <v>4.3310500746875299E-2</v>
      </c>
    </row>
    <row r="15" spans="2:51" x14ac:dyDescent="0.35">
      <c r="B15" s="31" t="s">
        <v>232</v>
      </c>
      <c r="C15" s="20">
        <v>0.767503857628137</v>
      </c>
      <c r="D15" s="20">
        <v>0.76952712214107399</v>
      </c>
      <c r="E15" s="20">
        <v>0.76548752208605098</v>
      </c>
      <c r="F15" s="20"/>
      <c r="G15" s="20">
        <v>0.69116863178511001</v>
      </c>
      <c r="H15" s="20">
        <v>0.77135827802797996</v>
      </c>
      <c r="I15" s="20">
        <v>0.77246451411202299</v>
      </c>
      <c r="J15" s="20">
        <v>0.78547484530675804</v>
      </c>
      <c r="K15" s="20">
        <v>0.78762466722436297</v>
      </c>
      <c r="L15" s="20">
        <v>0.78570822542027097</v>
      </c>
      <c r="M15" s="20"/>
      <c r="N15" s="20">
        <v>0.80010238408368395</v>
      </c>
      <c r="O15" s="20">
        <v>0.735092819535068</v>
      </c>
      <c r="P15" s="20">
        <v>0.80070389670361697</v>
      </c>
      <c r="Q15" s="20">
        <v>0.73830713012705196</v>
      </c>
      <c r="R15" s="20"/>
      <c r="S15" s="20">
        <v>0.70500017708625895</v>
      </c>
      <c r="T15" s="20">
        <v>0.749789900335877</v>
      </c>
      <c r="U15" s="20">
        <v>0.79727356725865295</v>
      </c>
      <c r="V15" s="20">
        <v>0.73555695827182799</v>
      </c>
      <c r="W15" s="20">
        <v>0.816898994757839</v>
      </c>
      <c r="X15" s="20">
        <v>0.77888476274407703</v>
      </c>
      <c r="Y15" s="20">
        <v>0.75026087246401096</v>
      </c>
      <c r="Z15" s="20">
        <v>0.751370034064198</v>
      </c>
      <c r="AA15" s="20">
        <v>0.82435496231810401</v>
      </c>
      <c r="AB15" s="20">
        <v>0.82667925391747399</v>
      </c>
      <c r="AC15" s="20">
        <v>0.78223940736411901</v>
      </c>
      <c r="AD15" s="20">
        <v>0.69725054248631901</v>
      </c>
      <c r="AE15" s="20"/>
      <c r="AF15" s="20">
        <v>0.78084444594829805</v>
      </c>
      <c r="AG15" s="20">
        <v>0.78375167512934596</v>
      </c>
      <c r="AH15" s="20">
        <v>0.72186712911490103</v>
      </c>
      <c r="AI15" s="20"/>
      <c r="AJ15" s="20">
        <v>0.74576586451555704</v>
      </c>
      <c r="AK15" s="20">
        <v>0.79967326703738395</v>
      </c>
      <c r="AL15" s="20">
        <v>0.76039251446772904</v>
      </c>
      <c r="AM15" s="20">
        <v>0.82730806558983205</v>
      </c>
      <c r="AN15" s="20">
        <v>0.75325383322335304</v>
      </c>
      <c r="AO15" s="20"/>
      <c r="AP15" s="20">
        <v>0.70462104702092399</v>
      </c>
      <c r="AQ15" s="20">
        <v>0.83947272083437896</v>
      </c>
      <c r="AR15" s="20">
        <v>0.75922464619963703</v>
      </c>
      <c r="AS15" s="20"/>
      <c r="AT15" s="20">
        <v>0.76400816212446898</v>
      </c>
      <c r="AU15" s="20">
        <v>0.75866635664168403</v>
      </c>
      <c r="AV15" s="20">
        <v>0.72691693737409102</v>
      </c>
      <c r="AW15" s="20">
        <v>0.73415875547556997</v>
      </c>
      <c r="AX15" s="20">
        <v>0.81949782117258596</v>
      </c>
      <c r="AY15" s="20">
        <v>0.767747756803415</v>
      </c>
    </row>
    <row r="16" spans="2:51" x14ac:dyDescent="0.35">
      <c r="B16" s="18" t="s">
        <v>233</v>
      </c>
      <c r="C16" s="20">
        <v>4.7355778179351098E-2</v>
      </c>
      <c r="D16" s="20">
        <v>5.1398047982692201E-2</v>
      </c>
      <c r="E16" s="20">
        <v>4.2527969204291402E-2</v>
      </c>
      <c r="F16" s="20"/>
      <c r="G16" s="20">
        <v>8.7247718795302506E-2</v>
      </c>
      <c r="H16" s="20">
        <v>4.2058782779879803E-2</v>
      </c>
      <c r="I16" s="20">
        <v>4.4714054681107403E-2</v>
      </c>
      <c r="J16" s="20">
        <v>3.3717388488760498E-2</v>
      </c>
      <c r="K16" s="20">
        <v>3.7112606986965301E-2</v>
      </c>
      <c r="L16" s="20">
        <v>4.3516904438943002E-2</v>
      </c>
      <c r="M16" s="20"/>
      <c r="N16" s="20">
        <v>5.0332867975308497E-2</v>
      </c>
      <c r="O16" s="20">
        <v>5.04655178721585E-2</v>
      </c>
      <c r="P16" s="20">
        <v>4.2262449591953098E-2</v>
      </c>
      <c r="Q16" s="20">
        <v>4.4279673449060697E-2</v>
      </c>
      <c r="R16" s="20"/>
      <c r="S16" s="20">
        <v>7.4028024077546495E-2</v>
      </c>
      <c r="T16" s="20">
        <v>5.61844539417213E-2</v>
      </c>
      <c r="U16" s="20">
        <v>1.7478032046052899E-2</v>
      </c>
      <c r="V16" s="20">
        <v>6.10886734052008E-2</v>
      </c>
      <c r="W16" s="20">
        <v>2.1948891621355601E-2</v>
      </c>
      <c r="X16" s="20">
        <v>4.9229269763219501E-2</v>
      </c>
      <c r="Y16" s="20">
        <v>5.8746850708017703E-2</v>
      </c>
      <c r="Z16" s="20">
        <v>5.8598745141453398E-2</v>
      </c>
      <c r="AA16" s="20">
        <v>1.70835754515762E-2</v>
      </c>
      <c r="AB16" s="20">
        <v>2.34019820045374E-2</v>
      </c>
      <c r="AC16" s="20">
        <v>6.6230476986322298E-2</v>
      </c>
      <c r="AD16" s="20">
        <v>6.9032630873442302E-2</v>
      </c>
      <c r="AE16" s="20"/>
      <c r="AF16" s="20">
        <v>6.3049690179997606E-2</v>
      </c>
      <c r="AG16" s="20">
        <v>3.2798560470097098E-2</v>
      </c>
      <c r="AH16" s="20">
        <v>4.5380341388342398E-2</v>
      </c>
      <c r="AI16" s="20"/>
      <c r="AJ16" s="20">
        <v>5.6315642198130497E-2</v>
      </c>
      <c r="AK16" s="20">
        <v>4.4076570391727202E-2</v>
      </c>
      <c r="AL16" s="20">
        <v>5.4197563300511897E-2</v>
      </c>
      <c r="AM16" s="20">
        <v>8.65179280525782E-2</v>
      </c>
      <c r="AN16" s="20">
        <v>3.6619064477603297E-2</v>
      </c>
      <c r="AO16" s="20"/>
      <c r="AP16" s="20">
        <v>6.3446185264582899E-2</v>
      </c>
      <c r="AQ16" s="20">
        <v>3.4907776623564903E-2</v>
      </c>
      <c r="AR16" s="20">
        <v>5.42440065759568E-2</v>
      </c>
      <c r="AS16" s="20"/>
      <c r="AT16" s="20">
        <v>4.95575059113883E-2</v>
      </c>
      <c r="AU16" s="20">
        <v>4.2242312464550298E-2</v>
      </c>
      <c r="AV16" s="20">
        <v>7.1377175257515399E-2</v>
      </c>
      <c r="AW16" s="20">
        <v>5.5618560813201399E-2</v>
      </c>
      <c r="AX16" s="20">
        <v>2.72751637342779E-2</v>
      </c>
      <c r="AY16" s="20">
        <v>7.1734429448633993E-2</v>
      </c>
    </row>
    <row r="17" spans="2:51" x14ac:dyDescent="0.35">
      <c r="B17" s="18" t="s">
        <v>86</v>
      </c>
      <c r="C17" s="21">
        <v>0.720148079448786</v>
      </c>
      <c r="D17" s="21">
        <v>0.71812907415838201</v>
      </c>
      <c r="E17" s="21">
        <v>0.72295955288175995</v>
      </c>
      <c r="F17" s="21"/>
      <c r="G17" s="21">
        <v>0.60392091298980799</v>
      </c>
      <c r="H17" s="21">
        <v>0.7292994952481</v>
      </c>
      <c r="I17" s="21">
        <v>0.72775045943091599</v>
      </c>
      <c r="J17" s="21">
        <v>0.75175745681799699</v>
      </c>
      <c r="K17" s="21">
        <v>0.75051206023739803</v>
      </c>
      <c r="L17" s="21">
        <v>0.74219132098132801</v>
      </c>
      <c r="M17" s="21"/>
      <c r="N17" s="21">
        <v>0.74976951610837494</v>
      </c>
      <c r="O17" s="21">
        <v>0.68462730166290997</v>
      </c>
      <c r="P17" s="21">
        <v>0.75844144711166395</v>
      </c>
      <c r="Q17" s="21">
        <v>0.69402745667799104</v>
      </c>
      <c r="R17" s="21"/>
      <c r="S17" s="21">
        <v>0.63097215300871201</v>
      </c>
      <c r="T17" s="21">
        <v>0.693605446394156</v>
      </c>
      <c r="U17" s="21">
        <v>0.77979553521260003</v>
      </c>
      <c r="V17" s="21">
        <v>0.67446828486662702</v>
      </c>
      <c r="W17" s="21">
        <v>0.79495010313648395</v>
      </c>
      <c r="X17" s="21">
        <v>0.72965549298085797</v>
      </c>
      <c r="Y17" s="21">
        <v>0.69151402175599297</v>
      </c>
      <c r="Z17" s="21">
        <v>0.69277128892274498</v>
      </c>
      <c r="AA17" s="21">
        <v>0.807271386866528</v>
      </c>
      <c r="AB17" s="21">
        <v>0.80327727191293596</v>
      </c>
      <c r="AC17" s="21">
        <v>0.716008930377796</v>
      </c>
      <c r="AD17" s="21">
        <v>0.62821791161287599</v>
      </c>
      <c r="AE17" s="21"/>
      <c r="AF17" s="21">
        <v>0.71779475576829999</v>
      </c>
      <c r="AG17" s="21">
        <v>0.75095311465924897</v>
      </c>
      <c r="AH17" s="21">
        <v>0.67648678772655801</v>
      </c>
      <c r="AI17" s="21"/>
      <c r="AJ17" s="21">
        <v>0.68945022231742703</v>
      </c>
      <c r="AK17" s="21">
        <v>0.75559669664565599</v>
      </c>
      <c r="AL17" s="21">
        <v>0.70619495116721698</v>
      </c>
      <c r="AM17" s="21">
        <v>0.74079013753725398</v>
      </c>
      <c r="AN17" s="21">
        <v>0.71663476874574905</v>
      </c>
      <c r="AO17" s="21"/>
      <c r="AP17" s="21">
        <v>0.64117486175634097</v>
      </c>
      <c r="AQ17" s="21">
        <v>0.80456494421081404</v>
      </c>
      <c r="AR17" s="21">
        <v>0.70498063962367996</v>
      </c>
      <c r="AS17" s="21"/>
      <c r="AT17" s="21">
        <v>0.71445065621308101</v>
      </c>
      <c r="AU17" s="21">
        <v>0.71642404417713301</v>
      </c>
      <c r="AV17" s="21">
        <v>0.65553976211657505</v>
      </c>
      <c r="AW17" s="21">
        <v>0.67854019466236903</v>
      </c>
      <c r="AX17" s="21">
        <v>0.792222657438308</v>
      </c>
      <c r="AY17" s="21">
        <v>0.69601332735478105</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1-000000000000}">
  <dimension ref="B2:F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6" width="20.7265625" customWidth="1"/>
  </cols>
  <sheetData>
    <row r="2" spans="2:6" ht="40" customHeight="1" x14ac:dyDescent="0.35">
      <c r="D2" s="42" t="s">
        <v>234</v>
      </c>
      <c r="E2" s="38"/>
      <c r="F2" s="38"/>
    </row>
    <row r="6" spans="2:6" ht="50" customHeight="1" x14ac:dyDescent="0.35">
      <c r="B6" s="23" t="s">
        <v>14</v>
      </c>
      <c r="C6" s="23" t="s">
        <v>729</v>
      </c>
      <c r="D6" s="23" t="s">
        <v>730</v>
      </c>
      <c r="E6" s="23" t="s">
        <v>731</v>
      </c>
    </row>
    <row r="7" spans="2:6" x14ac:dyDescent="0.35">
      <c r="B7" s="18" t="s">
        <v>227</v>
      </c>
      <c r="C7" s="17">
        <v>0.409050661027408</v>
      </c>
      <c r="D7" s="17">
        <v>0.27237881185319501</v>
      </c>
      <c r="E7" s="17">
        <v>0.26655440393610902</v>
      </c>
    </row>
    <row r="8" spans="2:6" x14ac:dyDescent="0.35">
      <c r="B8" s="18" t="s">
        <v>228</v>
      </c>
      <c r="C8" s="17">
        <v>0.36707917903547699</v>
      </c>
      <c r="D8" s="17">
        <v>0.30533996808528102</v>
      </c>
      <c r="E8" s="17">
        <v>0.329787977029322</v>
      </c>
    </row>
    <row r="9" spans="2:6" x14ac:dyDescent="0.35">
      <c r="B9" s="18" t="s">
        <v>229</v>
      </c>
      <c r="C9" s="17">
        <v>0.15705957175281701</v>
      </c>
      <c r="D9" s="17">
        <v>0.232700594647579</v>
      </c>
      <c r="E9" s="17">
        <v>0.21903527427008199</v>
      </c>
    </row>
    <row r="10" spans="2:6" x14ac:dyDescent="0.35">
      <c r="B10" s="18" t="s">
        <v>230</v>
      </c>
      <c r="C10" s="17">
        <v>2.7924902026281902E-2</v>
      </c>
      <c r="D10" s="17">
        <v>5.7498322529945897E-2</v>
      </c>
      <c r="E10" s="17">
        <v>5.86088406340372E-2</v>
      </c>
    </row>
    <row r="11" spans="2:6" x14ac:dyDescent="0.35">
      <c r="B11" s="18" t="s">
        <v>231</v>
      </c>
      <c r="C11" s="17">
        <v>1.51609420000644E-2</v>
      </c>
      <c r="D11" s="17">
        <v>5.7950963418981899E-2</v>
      </c>
      <c r="E11" s="17">
        <v>6.4471185928501096E-2</v>
      </c>
    </row>
    <row r="12" spans="2:6" x14ac:dyDescent="0.35">
      <c r="B12" s="18" t="s">
        <v>72</v>
      </c>
      <c r="C12" s="17">
        <v>2.37247441579513E-2</v>
      </c>
      <c r="D12" s="17">
        <v>7.4131339465018001E-2</v>
      </c>
      <c r="E12" s="17">
        <v>6.1542318201948699E-2</v>
      </c>
    </row>
    <row r="13" spans="2:6" x14ac:dyDescent="0.35">
      <c r="B13" s="22" t="s">
        <v>232</v>
      </c>
      <c r="C13" s="20">
        <v>0.77612984006288499</v>
      </c>
      <c r="D13" s="20">
        <v>0.57771877993847598</v>
      </c>
      <c r="E13" s="20">
        <v>0.59634238096543102</v>
      </c>
    </row>
    <row r="14" spans="2:6" x14ac:dyDescent="0.35">
      <c r="B14" s="22" t="s">
        <v>233</v>
      </c>
      <c r="C14" s="20">
        <v>4.3085844026346402E-2</v>
      </c>
      <c r="D14" s="20">
        <v>0.115449285948928</v>
      </c>
      <c r="E14" s="20">
        <v>0.123080026562538</v>
      </c>
    </row>
    <row r="15" spans="2:6" x14ac:dyDescent="0.35">
      <c r="B15" s="32" t="s">
        <v>86</v>
      </c>
      <c r="C15" s="21">
        <v>0.73304399603653903</v>
      </c>
      <c r="D15" s="21">
        <v>0.46226949398954797</v>
      </c>
      <c r="E15" s="21">
        <v>0.47326235440289299</v>
      </c>
    </row>
    <row r="16" spans="2:6" x14ac:dyDescent="0.35">
      <c r="B16" s="16" t="s">
        <v>156</v>
      </c>
      <c r="C16" s="16"/>
      <c r="D16" s="16"/>
      <c r="E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736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2016</v>
      </c>
      <c r="D7" s="10">
        <v>936</v>
      </c>
      <c r="E7" s="10">
        <v>1074</v>
      </c>
      <c r="F7" s="10"/>
      <c r="G7" s="10">
        <v>264</v>
      </c>
      <c r="H7" s="10">
        <v>296</v>
      </c>
      <c r="I7" s="10">
        <v>327</v>
      </c>
      <c r="J7" s="10">
        <v>377</v>
      </c>
      <c r="K7" s="10">
        <v>315</v>
      </c>
      <c r="L7" s="10">
        <v>437</v>
      </c>
      <c r="M7" s="10"/>
      <c r="N7" s="10">
        <v>503</v>
      </c>
      <c r="O7" s="10">
        <v>523</v>
      </c>
      <c r="P7" s="10">
        <v>478</v>
      </c>
      <c r="Q7" s="10">
        <v>510</v>
      </c>
      <c r="R7" s="10"/>
      <c r="S7" s="10">
        <v>270</v>
      </c>
      <c r="T7" s="10">
        <v>255</v>
      </c>
      <c r="U7" s="10">
        <v>164</v>
      </c>
      <c r="V7" s="10">
        <v>183</v>
      </c>
      <c r="W7" s="10">
        <v>157</v>
      </c>
      <c r="X7" s="10">
        <v>189</v>
      </c>
      <c r="Y7" s="10">
        <v>172</v>
      </c>
      <c r="Z7" s="10">
        <v>71</v>
      </c>
      <c r="AA7" s="10">
        <v>232</v>
      </c>
      <c r="AB7" s="10">
        <v>165</v>
      </c>
      <c r="AC7" s="10">
        <v>104</v>
      </c>
      <c r="AD7" s="10">
        <v>54</v>
      </c>
      <c r="AE7" s="10"/>
      <c r="AF7" s="10">
        <v>718</v>
      </c>
      <c r="AG7" s="10">
        <v>785</v>
      </c>
      <c r="AH7" s="10">
        <v>315</v>
      </c>
      <c r="AI7" s="10"/>
      <c r="AJ7" s="10">
        <v>711</v>
      </c>
      <c r="AK7" s="10">
        <v>560</v>
      </c>
      <c r="AL7" s="10">
        <v>132</v>
      </c>
      <c r="AM7" s="10">
        <v>25</v>
      </c>
      <c r="AN7" s="10">
        <v>285</v>
      </c>
      <c r="AO7" s="10"/>
      <c r="AP7" s="10">
        <v>404</v>
      </c>
      <c r="AQ7" s="10">
        <v>722</v>
      </c>
      <c r="AR7" s="10">
        <v>132</v>
      </c>
      <c r="AS7" s="10"/>
      <c r="AT7" s="10">
        <v>730</v>
      </c>
      <c r="AU7" s="10">
        <v>453</v>
      </c>
      <c r="AV7" s="10">
        <v>157</v>
      </c>
      <c r="AW7" s="10">
        <v>179</v>
      </c>
      <c r="AX7" s="10">
        <v>416</v>
      </c>
      <c r="AY7" s="10">
        <v>62</v>
      </c>
    </row>
    <row r="8" spans="2:51" ht="30" customHeight="1" x14ac:dyDescent="0.35">
      <c r="B8" s="11" t="s">
        <v>19</v>
      </c>
      <c r="C8" s="11">
        <v>2020</v>
      </c>
      <c r="D8" s="11">
        <v>976</v>
      </c>
      <c r="E8" s="11">
        <v>1038</v>
      </c>
      <c r="F8" s="11"/>
      <c r="G8" s="11">
        <v>269</v>
      </c>
      <c r="H8" s="11">
        <v>347</v>
      </c>
      <c r="I8" s="11">
        <v>335</v>
      </c>
      <c r="J8" s="11">
        <v>358</v>
      </c>
      <c r="K8" s="11">
        <v>297</v>
      </c>
      <c r="L8" s="11">
        <v>415</v>
      </c>
      <c r="M8" s="11"/>
      <c r="N8" s="11">
        <v>543</v>
      </c>
      <c r="O8" s="11">
        <v>511</v>
      </c>
      <c r="P8" s="11">
        <v>467</v>
      </c>
      <c r="Q8" s="11">
        <v>496</v>
      </c>
      <c r="R8" s="11"/>
      <c r="S8" s="11">
        <v>272</v>
      </c>
      <c r="T8" s="11">
        <v>247</v>
      </c>
      <c r="U8" s="11">
        <v>163</v>
      </c>
      <c r="V8" s="11">
        <v>170</v>
      </c>
      <c r="W8" s="11">
        <v>151</v>
      </c>
      <c r="X8" s="11">
        <v>196</v>
      </c>
      <c r="Y8" s="11">
        <v>166</v>
      </c>
      <c r="Z8" s="11">
        <v>67</v>
      </c>
      <c r="AA8" s="11">
        <v>221</v>
      </c>
      <c r="AB8" s="11">
        <v>192</v>
      </c>
      <c r="AC8" s="11">
        <v>109</v>
      </c>
      <c r="AD8" s="11">
        <v>67</v>
      </c>
      <c r="AE8" s="11"/>
      <c r="AF8" s="11">
        <v>696</v>
      </c>
      <c r="AG8" s="11">
        <v>802</v>
      </c>
      <c r="AH8" s="11">
        <v>319</v>
      </c>
      <c r="AI8" s="11"/>
      <c r="AJ8" s="11">
        <v>694</v>
      </c>
      <c r="AK8" s="11">
        <v>569</v>
      </c>
      <c r="AL8" s="11">
        <v>132</v>
      </c>
      <c r="AM8" s="11">
        <v>24</v>
      </c>
      <c r="AN8" s="11">
        <v>284</v>
      </c>
      <c r="AO8" s="11"/>
      <c r="AP8" s="11">
        <v>399</v>
      </c>
      <c r="AQ8" s="11">
        <v>731</v>
      </c>
      <c r="AR8" s="11">
        <v>133</v>
      </c>
      <c r="AS8" s="11"/>
      <c r="AT8" s="11">
        <v>708</v>
      </c>
      <c r="AU8" s="11">
        <v>463</v>
      </c>
      <c r="AV8" s="11">
        <v>159</v>
      </c>
      <c r="AW8" s="11">
        <v>176</v>
      </c>
      <c r="AX8" s="11">
        <v>429</v>
      </c>
      <c r="AY8" s="11">
        <v>65</v>
      </c>
    </row>
    <row r="9" spans="2:51" x14ac:dyDescent="0.35">
      <c r="B9" s="18" t="s">
        <v>227</v>
      </c>
      <c r="C9" s="17">
        <v>0.409050661027408</v>
      </c>
      <c r="D9" s="17">
        <v>0.42461288656456397</v>
      </c>
      <c r="E9" s="17">
        <v>0.39296946998609</v>
      </c>
      <c r="F9" s="17"/>
      <c r="G9" s="17">
        <v>0.36133221783370001</v>
      </c>
      <c r="H9" s="17">
        <v>0.44926922855540502</v>
      </c>
      <c r="I9" s="17">
        <v>0.37467704222421999</v>
      </c>
      <c r="J9" s="17">
        <v>0.42691161476858402</v>
      </c>
      <c r="K9" s="17">
        <v>0.40451045546969899</v>
      </c>
      <c r="L9" s="17">
        <v>0.42200624091557798</v>
      </c>
      <c r="M9" s="17"/>
      <c r="N9" s="17">
        <v>0.39675760152519302</v>
      </c>
      <c r="O9" s="17">
        <v>0.38534059500686701</v>
      </c>
      <c r="P9" s="17">
        <v>0.42793007699801999</v>
      </c>
      <c r="Q9" s="17">
        <v>0.43081206403584799</v>
      </c>
      <c r="R9" s="17"/>
      <c r="S9" s="17">
        <v>0.42694684959843299</v>
      </c>
      <c r="T9" s="17">
        <v>0.31773838863522802</v>
      </c>
      <c r="U9" s="17">
        <v>0.37534011212892499</v>
      </c>
      <c r="V9" s="17">
        <v>0.41988334633077401</v>
      </c>
      <c r="W9" s="17">
        <v>0.39847826722511898</v>
      </c>
      <c r="X9" s="17">
        <v>0.386690346606267</v>
      </c>
      <c r="Y9" s="17">
        <v>0.44396623670787699</v>
      </c>
      <c r="Z9" s="17">
        <v>0.43460377654580401</v>
      </c>
      <c r="AA9" s="17">
        <v>0.46236940461434101</v>
      </c>
      <c r="AB9" s="17">
        <v>0.41208588052313899</v>
      </c>
      <c r="AC9" s="17">
        <v>0.45735594177727601</v>
      </c>
      <c r="AD9" s="17">
        <v>0.44186258742282097</v>
      </c>
      <c r="AE9" s="17"/>
      <c r="AF9" s="17">
        <v>0.39689214338956802</v>
      </c>
      <c r="AG9" s="17">
        <v>0.42549770357481997</v>
      </c>
      <c r="AH9" s="17">
        <v>0.41434818560588299</v>
      </c>
      <c r="AI9" s="17"/>
      <c r="AJ9" s="17">
        <v>0.37533489701605299</v>
      </c>
      <c r="AK9" s="17">
        <v>0.44209927463231102</v>
      </c>
      <c r="AL9" s="17">
        <v>0.38609934365315102</v>
      </c>
      <c r="AM9" s="17">
        <v>0.48730466583201099</v>
      </c>
      <c r="AN9" s="17">
        <v>0.42056407494961001</v>
      </c>
      <c r="AO9" s="17"/>
      <c r="AP9" s="17">
        <v>0.32859730934030101</v>
      </c>
      <c r="AQ9" s="17">
        <v>0.43888443994561199</v>
      </c>
      <c r="AR9" s="17">
        <v>0.41710193768463499</v>
      </c>
      <c r="AS9" s="17"/>
      <c r="AT9" s="17">
        <v>0.414661586201928</v>
      </c>
      <c r="AU9" s="17">
        <v>0.35978708638649898</v>
      </c>
      <c r="AV9" s="17">
        <v>0.442440685425248</v>
      </c>
      <c r="AW9" s="17">
        <v>0.39459059278372599</v>
      </c>
      <c r="AX9" s="17">
        <v>0.44970224299463901</v>
      </c>
      <c r="AY9" s="17">
        <v>0.419009172195902</v>
      </c>
    </row>
    <row r="10" spans="2:51" x14ac:dyDescent="0.35">
      <c r="B10" s="18" t="s">
        <v>228</v>
      </c>
      <c r="C10" s="17">
        <v>0.36707917903547699</v>
      </c>
      <c r="D10" s="17">
        <v>0.36285605830540502</v>
      </c>
      <c r="E10" s="17">
        <v>0.37234526647786198</v>
      </c>
      <c r="F10" s="17"/>
      <c r="G10" s="17">
        <v>0.35899943595796902</v>
      </c>
      <c r="H10" s="17">
        <v>0.33857978819395101</v>
      </c>
      <c r="I10" s="17">
        <v>0.418876971678596</v>
      </c>
      <c r="J10" s="17">
        <v>0.33271700590119802</v>
      </c>
      <c r="K10" s="17">
        <v>0.36386812026120702</v>
      </c>
      <c r="L10" s="17">
        <v>0.38624785814176699</v>
      </c>
      <c r="M10" s="17"/>
      <c r="N10" s="17">
        <v>0.41278747754561501</v>
      </c>
      <c r="O10" s="17">
        <v>0.37504753759827603</v>
      </c>
      <c r="P10" s="17">
        <v>0.32875372067449399</v>
      </c>
      <c r="Q10" s="17">
        <v>0.34430620131032202</v>
      </c>
      <c r="R10" s="17"/>
      <c r="S10" s="17">
        <v>0.33854863378019301</v>
      </c>
      <c r="T10" s="17">
        <v>0.42652664032610799</v>
      </c>
      <c r="U10" s="17">
        <v>0.40107416116827299</v>
      </c>
      <c r="V10" s="17">
        <v>0.34651530366965599</v>
      </c>
      <c r="W10" s="17">
        <v>0.38302492459055898</v>
      </c>
      <c r="X10" s="17">
        <v>0.38079315351714599</v>
      </c>
      <c r="Y10" s="17">
        <v>0.37183252349914098</v>
      </c>
      <c r="Z10" s="17">
        <v>0.40531537088416802</v>
      </c>
      <c r="AA10" s="17">
        <v>0.335624092174723</v>
      </c>
      <c r="AB10" s="17">
        <v>0.339219454707955</v>
      </c>
      <c r="AC10" s="17">
        <v>0.31955705905182402</v>
      </c>
      <c r="AD10" s="17">
        <v>0.367873584307497</v>
      </c>
      <c r="AE10" s="17"/>
      <c r="AF10" s="17">
        <v>0.376386313317909</v>
      </c>
      <c r="AG10" s="17">
        <v>0.38137622826880802</v>
      </c>
      <c r="AH10" s="17">
        <v>0.30389701704392202</v>
      </c>
      <c r="AI10" s="17"/>
      <c r="AJ10" s="17">
        <v>0.3736892824252</v>
      </c>
      <c r="AK10" s="17">
        <v>0.34988940680955899</v>
      </c>
      <c r="AL10" s="17">
        <v>0.37652203300727699</v>
      </c>
      <c r="AM10" s="17">
        <v>0.28574847043783003</v>
      </c>
      <c r="AN10" s="17">
        <v>0.35265888686973801</v>
      </c>
      <c r="AO10" s="17"/>
      <c r="AP10" s="17">
        <v>0.40376084374179499</v>
      </c>
      <c r="AQ10" s="17">
        <v>0.37585044362353398</v>
      </c>
      <c r="AR10" s="17">
        <v>0.32347309173907501</v>
      </c>
      <c r="AS10" s="17"/>
      <c r="AT10" s="17">
        <v>0.36850930908249502</v>
      </c>
      <c r="AU10" s="17">
        <v>0.395822269979692</v>
      </c>
      <c r="AV10" s="17">
        <v>0.33594301603050097</v>
      </c>
      <c r="AW10" s="17">
        <v>0.375462418727111</v>
      </c>
      <c r="AX10" s="17">
        <v>0.35471082209453397</v>
      </c>
      <c r="AY10" s="17">
        <v>0.302217341981595</v>
      </c>
    </row>
    <row r="11" spans="2:51" x14ac:dyDescent="0.35">
      <c r="B11" s="18" t="s">
        <v>229</v>
      </c>
      <c r="C11" s="17">
        <v>0.15705957175281701</v>
      </c>
      <c r="D11" s="17">
        <v>0.15335381082189301</v>
      </c>
      <c r="E11" s="17">
        <v>0.16148122435943299</v>
      </c>
      <c r="F11" s="17"/>
      <c r="G11" s="17">
        <v>0.17396048335361999</v>
      </c>
      <c r="H11" s="17">
        <v>0.161107802269567</v>
      </c>
      <c r="I11" s="17">
        <v>0.14807496404359499</v>
      </c>
      <c r="J11" s="17">
        <v>0.151645929421304</v>
      </c>
      <c r="K11" s="17">
        <v>0.171421851586021</v>
      </c>
      <c r="L11" s="17">
        <v>0.14436095426732401</v>
      </c>
      <c r="M11" s="17"/>
      <c r="N11" s="17">
        <v>0.14215766047232101</v>
      </c>
      <c r="O11" s="17">
        <v>0.171469943317582</v>
      </c>
      <c r="P11" s="17">
        <v>0.159237528510072</v>
      </c>
      <c r="Q11" s="17">
        <v>0.15519144606885599</v>
      </c>
      <c r="R11" s="17"/>
      <c r="S11" s="17">
        <v>0.16921703257069401</v>
      </c>
      <c r="T11" s="17">
        <v>0.184600227186487</v>
      </c>
      <c r="U11" s="17">
        <v>0.16807014315324301</v>
      </c>
      <c r="V11" s="17">
        <v>0.13635946536263199</v>
      </c>
      <c r="W11" s="17">
        <v>0.13191857902044099</v>
      </c>
      <c r="X11" s="17">
        <v>0.146151814508511</v>
      </c>
      <c r="Y11" s="17">
        <v>0.123585237059191</v>
      </c>
      <c r="Z11" s="17">
        <v>0.108974275006749</v>
      </c>
      <c r="AA11" s="17">
        <v>0.165050694584506</v>
      </c>
      <c r="AB11" s="17">
        <v>0.18602589983449799</v>
      </c>
      <c r="AC11" s="17">
        <v>0.172879004109633</v>
      </c>
      <c r="AD11" s="17">
        <v>0.116608683682304</v>
      </c>
      <c r="AE11" s="17"/>
      <c r="AF11" s="17">
        <v>0.16457318654907399</v>
      </c>
      <c r="AG11" s="17">
        <v>0.14834873024567</v>
      </c>
      <c r="AH11" s="17">
        <v>0.17157622343044199</v>
      </c>
      <c r="AI11" s="17"/>
      <c r="AJ11" s="17">
        <v>0.181463944366274</v>
      </c>
      <c r="AK11" s="17">
        <v>0.16380334331197099</v>
      </c>
      <c r="AL11" s="17">
        <v>0.12562287833414401</v>
      </c>
      <c r="AM11" s="17">
        <v>7.2578076798479899E-2</v>
      </c>
      <c r="AN11" s="17">
        <v>0.13460041092279501</v>
      </c>
      <c r="AO11" s="17"/>
      <c r="AP11" s="17">
        <v>0.19740673877109299</v>
      </c>
      <c r="AQ11" s="17">
        <v>0.147360685190809</v>
      </c>
      <c r="AR11" s="17">
        <v>0.169924767125682</v>
      </c>
      <c r="AS11" s="17"/>
      <c r="AT11" s="17">
        <v>0.167310232818424</v>
      </c>
      <c r="AU11" s="17">
        <v>0.16167082007653399</v>
      </c>
      <c r="AV11" s="17">
        <v>0.15342438582152801</v>
      </c>
      <c r="AW11" s="17">
        <v>0.14614887933406201</v>
      </c>
      <c r="AX11" s="17">
        <v>0.13981884762710201</v>
      </c>
      <c r="AY11" s="17">
        <v>0.123497114577934</v>
      </c>
    </row>
    <row r="12" spans="2:51" x14ac:dyDescent="0.35">
      <c r="B12" s="18" t="s">
        <v>230</v>
      </c>
      <c r="C12" s="17">
        <v>2.7924902026281902E-2</v>
      </c>
      <c r="D12" s="17">
        <v>3.5336022378892301E-2</v>
      </c>
      <c r="E12" s="17">
        <v>2.1125736183974099E-2</v>
      </c>
      <c r="F12" s="17"/>
      <c r="G12" s="17">
        <v>5.2457369662423398E-2</v>
      </c>
      <c r="H12" s="17">
        <v>2.8694336540407799E-2</v>
      </c>
      <c r="I12" s="17">
        <v>2.8400655390788999E-2</v>
      </c>
      <c r="J12" s="17">
        <v>2.08260160966127E-2</v>
      </c>
      <c r="K12" s="17">
        <v>2.03567974607844E-2</v>
      </c>
      <c r="L12" s="17">
        <v>2.2504677875883401E-2</v>
      </c>
      <c r="M12" s="17"/>
      <c r="N12" s="17">
        <v>2.12447927195622E-2</v>
      </c>
      <c r="O12" s="17">
        <v>3.53768551787281E-2</v>
      </c>
      <c r="P12" s="17">
        <v>4.10670754197471E-2</v>
      </c>
      <c r="Q12" s="17">
        <v>1.5280043154846899E-2</v>
      </c>
      <c r="R12" s="17"/>
      <c r="S12" s="17">
        <v>2.4135932355344E-2</v>
      </c>
      <c r="T12" s="17">
        <v>2.9164198561961899E-2</v>
      </c>
      <c r="U12" s="17">
        <v>1.8646495370870299E-2</v>
      </c>
      <c r="V12" s="17">
        <v>5.4831983926244103E-2</v>
      </c>
      <c r="W12" s="17">
        <v>2.4289791468827499E-2</v>
      </c>
      <c r="X12" s="17">
        <v>4.01978696083349E-2</v>
      </c>
      <c r="Y12" s="17">
        <v>2.2476470870119E-2</v>
      </c>
      <c r="Z12" s="17">
        <v>3.8132093677795201E-2</v>
      </c>
      <c r="AA12" s="17">
        <v>1.17632504745205E-2</v>
      </c>
      <c r="AB12" s="17">
        <v>3.8736308149029001E-2</v>
      </c>
      <c r="AC12" s="17">
        <v>2.2563346291738499E-2</v>
      </c>
      <c r="AD12" s="17">
        <v>0</v>
      </c>
      <c r="AE12" s="17"/>
      <c r="AF12" s="17">
        <v>1.86565884817728E-2</v>
      </c>
      <c r="AG12" s="17">
        <v>1.9964232913598199E-2</v>
      </c>
      <c r="AH12" s="17">
        <v>5.5045964074858601E-2</v>
      </c>
      <c r="AI12" s="17"/>
      <c r="AJ12" s="17">
        <v>3.0125612069255601E-2</v>
      </c>
      <c r="AK12" s="17">
        <v>1.8694496739539799E-2</v>
      </c>
      <c r="AL12" s="17">
        <v>5.9746000995797098E-2</v>
      </c>
      <c r="AM12" s="17">
        <v>0</v>
      </c>
      <c r="AN12" s="17">
        <v>3.2892757778894603E-2</v>
      </c>
      <c r="AO12" s="17"/>
      <c r="AP12" s="17">
        <v>3.4713115309483698E-2</v>
      </c>
      <c r="AQ12" s="17">
        <v>1.5799446790221099E-2</v>
      </c>
      <c r="AR12" s="17">
        <v>3.7018056275277197E-2</v>
      </c>
      <c r="AS12" s="17"/>
      <c r="AT12" s="17">
        <v>1.9905131148655698E-2</v>
      </c>
      <c r="AU12" s="17">
        <v>3.3804515882296403E-2</v>
      </c>
      <c r="AV12" s="17">
        <v>3.4976908661441299E-2</v>
      </c>
      <c r="AW12" s="17">
        <v>3.4150463947898502E-2</v>
      </c>
      <c r="AX12" s="17">
        <v>3.02422586719466E-2</v>
      </c>
      <c r="AY12" s="17">
        <v>3.2352765110279402E-2</v>
      </c>
    </row>
    <row r="13" spans="2:51" x14ac:dyDescent="0.35">
      <c r="B13" s="18" t="s">
        <v>231</v>
      </c>
      <c r="C13" s="17">
        <v>1.51609420000644E-2</v>
      </c>
      <c r="D13" s="17">
        <v>1.2016342009078401E-2</v>
      </c>
      <c r="E13" s="17">
        <v>1.7026621396451402E-2</v>
      </c>
      <c r="F13" s="17"/>
      <c r="G13" s="17">
        <v>3.5339367950009602E-2</v>
      </c>
      <c r="H13" s="17">
        <v>8.0295948770158707E-3</v>
      </c>
      <c r="I13" s="17">
        <v>9.52710971771502E-3</v>
      </c>
      <c r="J13" s="17">
        <v>2.08398296342556E-2</v>
      </c>
      <c r="K13" s="17">
        <v>1.2974434853708401E-2</v>
      </c>
      <c r="L13" s="17">
        <v>9.2374935285337995E-3</v>
      </c>
      <c r="M13" s="17"/>
      <c r="N13" s="17">
        <v>1.1758862294393799E-2</v>
      </c>
      <c r="O13" s="17">
        <v>1.66477387491634E-2</v>
      </c>
      <c r="P13" s="17">
        <v>1.9035558285582899E-2</v>
      </c>
      <c r="Q13" s="17">
        <v>1.37604033722354E-2</v>
      </c>
      <c r="R13" s="17"/>
      <c r="S13" s="17">
        <v>1.42320463716414E-2</v>
      </c>
      <c r="T13" s="17">
        <v>1.14186180308977E-2</v>
      </c>
      <c r="U13" s="17">
        <v>1.15050176681317E-2</v>
      </c>
      <c r="V13" s="17">
        <v>1.5658782488559099E-2</v>
      </c>
      <c r="W13" s="17">
        <v>3.6656659519995402E-2</v>
      </c>
      <c r="X13" s="17">
        <v>1.6310915276624999E-2</v>
      </c>
      <c r="Y13" s="17">
        <v>1.0490057790402201E-2</v>
      </c>
      <c r="Z13" s="17">
        <v>1.29744838854837E-2</v>
      </c>
      <c r="AA13" s="17">
        <v>8.52734971723456E-3</v>
      </c>
      <c r="AB13" s="17">
        <v>1.2713280694160899E-2</v>
      </c>
      <c r="AC13" s="17">
        <v>0</v>
      </c>
      <c r="AD13" s="17">
        <v>5.5436149875967802E-2</v>
      </c>
      <c r="AE13" s="17"/>
      <c r="AF13" s="17">
        <v>1.7536219660286099E-2</v>
      </c>
      <c r="AG13" s="17">
        <v>7.6114838255851597E-3</v>
      </c>
      <c r="AH13" s="17">
        <v>2.0074729296309601E-2</v>
      </c>
      <c r="AI13" s="17"/>
      <c r="AJ13" s="17">
        <v>1.2923678994972401E-2</v>
      </c>
      <c r="AK13" s="17">
        <v>1.2324546632262999E-2</v>
      </c>
      <c r="AL13" s="17">
        <v>1.56224397061473E-2</v>
      </c>
      <c r="AM13" s="17">
        <v>7.9466646708773195E-2</v>
      </c>
      <c r="AN13" s="17">
        <v>1.88990776021635E-2</v>
      </c>
      <c r="AO13" s="17"/>
      <c r="AP13" s="17">
        <v>1.8199200649337201E-2</v>
      </c>
      <c r="AQ13" s="17">
        <v>9.4988864148636797E-3</v>
      </c>
      <c r="AR13" s="17">
        <v>1.6282984484156399E-2</v>
      </c>
      <c r="AS13" s="17"/>
      <c r="AT13" s="17">
        <v>1.18557010301847E-2</v>
      </c>
      <c r="AU13" s="17">
        <v>1.9115412237839802E-2</v>
      </c>
      <c r="AV13" s="17">
        <v>2.18168633065089E-2</v>
      </c>
      <c r="AW13" s="17">
        <v>1.17766411268909E-2</v>
      </c>
      <c r="AX13" s="17">
        <v>8.5180805202574802E-3</v>
      </c>
      <c r="AY13" s="17">
        <v>4.9499865007746099E-2</v>
      </c>
    </row>
    <row r="14" spans="2:51" x14ac:dyDescent="0.35">
      <c r="B14" s="18" t="s">
        <v>72</v>
      </c>
      <c r="C14" s="17">
        <v>2.37247441579513E-2</v>
      </c>
      <c r="D14" s="17">
        <v>1.1824879920167401E-2</v>
      </c>
      <c r="E14" s="17">
        <v>3.5051681596189099E-2</v>
      </c>
      <c r="F14" s="17"/>
      <c r="G14" s="17">
        <v>1.7911125242278499E-2</v>
      </c>
      <c r="H14" s="17">
        <v>1.43192495636521E-2</v>
      </c>
      <c r="I14" s="17">
        <v>2.0443256945084899E-2</v>
      </c>
      <c r="J14" s="17">
        <v>4.7059604178046097E-2</v>
      </c>
      <c r="K14" s="17">
        <v>2.6868340368580299E-2</v>
      </c>
      <c r="L14" s="17">
        <v>1.56427752709144E-2</v>
      </c>
      <c r="M14" s="17"/>
      <c r="N14" s="17">
        <v>1.52936054429151E-2</v>
      </c>
      <c r="O14" s="17">
        <v>1.6117330149383699E-2</v>
      </c>
      <c r="P14" s="17">
        <v>2.3976040112084099E-2</v>
      </c>
      <c r="Q14" s="17">
        <v>4.0649842057892301E-2</v>
      </c>
      <c r="R14" s="17"/>
      <c r="S14" s="17">
        <v>2.69195053236943E-2</v>
      </c>
      <c r="T14" s="17">
        <v>3.05519272593168E-2</v>
      </c>
      <c r="U14" s="17">
        <v>2.53640705105567E-2</v>
      </c>
      <c r="V14" s="17">
        <v>2.6751118222135599E-2</v>
      </c>
      <c r="W14" s="17">
        <v>2.5631778175057601E-2</v>
      </c>
      <c r="X14" s="17">
        <v>2.98559004831154E-2</v>
      </c>
      <c r="Y14" s="17">
        <v>2.7649474073269901E-2</v>
      </c>
      <c r="Z14" s="17">
        <v>0</v>
      </c>
      <c r="AA14" s="17">
        <v>1.6665208434674499E-2</v>
      </c>
      <c r="AB14" s="17">
        <v>1.12191760912181E-2</v>
      </c>
      <c r="AC14" s="17">
        <v>2.7644648769528098E-2</v>
      </c>
      <c r="AD14" s="17">
        <v>1.8218994711410499E-2</v>
      </c>
      <c r="AE14" s="17"/>
      <c r="AF14" s="17">
        <v>2.5955548601389801E-2</v>
      </c>
      <c r="AG14" s="17">
        <v>1.72016211715189E-2</v>
      </c>
      <c r="AH14" s="17">
        <v>3.5057880548585101E-2</v>
      </c>
      <c r="AI14" s="17"/>
      <c r="AJ14" s="17">
        <v>2.6462585128245099E-2</v>
      </c>
      <c r="AK14" s="17">
        <v>1.3188931874356101E-2</v>
      </c>
      <c r="AL14" s="17">
        <v>3.6387304303483699E-2</v>
      </c>
      <c r="AM14" s="17">
        <v>7.4902140222906102E-2</v>
      </c>
      <c r="AN14" s="17">
        <v>4.0384791876799102E-2</v>
      </c>
      <c r="AO14" s="17"/>
      <c r="AP14" s="17">
        <v>1.7322792187990401E-2</v>
      </c>
      <c r="AQ14" s="17">
        <v>1.2606098034960199E-2</v>
      </c>
      <c r="AR14" s="17">
        <v>3.6199162691174597E-2</v>
      </c>
      <c r="AS14" s="17"/>
      <c r="AT14" s="17">
        <v>1.7758039718312399E-2</v>
      </c>
      <c r="AU14" s="17">
        <v>2.9799895437138801E-2</v>
      </c>
      <c r="AV14" s="17">
        <v>1.13981407547724E-2</v>
      </c>
      <c r="AW14" s="17">
        <v>3.7871004080312E-2</v>
      </c>
      <c r="AX14" s="17">
        <v>1.70077480915206E-2</v>
      </c>
      <c r="AY14" s="17">
        <v>7.3423741126543998E-2</v>
      </c>
    </row>
    <row r="15" spans="2:51" x14ac:dyDescent="0.35">
      <c r="B15" s="31" t="s">
        <v>232</v>
      </c>
      <c r="C15" s="20">
        <v>0.77612984006288499</v>
      </c>
      <c r="D15" s="20">
        <v>0.78746894486996899</v>
      </c>
      <c r="E15" s="20">
        <v>0.76531473646395298</v>
      </c>
      <c r="F15" s="20"/>
      <c r="G15" s="20">
        <v>0.72033165379166897</v>
      </c>
      <c r="H15" s="20">
        <v>0.78784901674935703</v>
      </c>
      <c r="I15" s="20">
        <v>0.79355401390281599</v>
      </c>
      <c r="J15" s="20">
        <v>0.75962862066978099</v>
      </c>
      <c r="K15" s="20">
        <v>0.76837857573090595</v>
      </c>
      <c r="L15" s="20">
        <v>0.80825409905734502</v>
      </c>
      <c r="M15" s="20"/>
      <c r="N15" s="20">
        <v>0.80954507907080797</v>
      </c>
      <c r="O15" s="20">
        <v>0.76038813260514304</v>
      </c>
      <c r="P15" s="20">
        <v>0.75668379767251404</v>
      </c>
      <c r="Q15" s="20">
        <v>0.77511826534616901</v>
      </c>
      <c r="R15" s="20"/>
      <c r="S15" s="20">
        <v>0.76549548337862605</v>
      </c>
      <c r="T15" s="20">
        <v>0.74426502896133695</v>
      </c>
      <c r="U15" s="20">
        <v>0.77641427329719903</v>
      </c>
      <c r="V15" s="20">
        <v>0.76639865000042895</v>
      </c>
      <c r="W15" s="20">
        <v>0.78150319181567796</v>
      </c>
      <c r="X15" s="20">
        <v>0.76748350012341404</v>
      </c>
      <c r="Y15" s="20">
        <v>0.81579876020701803</v>
      </c>
      <c r="Z15" s="20">
        <v>0.83991914742997198</v>
      </c>
      <c r="AA15" s="20">
        <v>0.79799349678906395</v>
      </c>
      <c r="AB15" s="20">
        <v>0.751305335231093</v>
      </c>
      <c r="AC15" s="20">
        <v>0.77691300082909998</v>
      </c>
      <c r="AD15" s="20">
        <v>0.80973617173031798</v>
      </c>
      <c r="AE15" s="20"/>
      <c r="AF15" s="20">
        <v>0.77327845670747697</v>
      </c>
      <c r="AG15" s="20">
        <v>0.80687393184362799</v>
      </c>
      <c r="AH15" s="20">
        <v>0.71824520264980396</v>
      </c>
      <c r="AI15" s="20"/>
      <c r="AJ15" s="20">
        <v>0.74902417944125299</v>
      </c>
      <c r="AK15" s="20">
        <v>0.79198868144186996</v>
      </c>
      <c r="AL15" s="20">
        <v>0.76262137666042795</v>
      </c>
      <c r="AM15" s="20">
        <v>0.77305313626984096</v>
      </c>
      <c r="AN15" s="20">
        <v>0.77322296181934802</v>
      </c>
      <c r="AO15" s="20"/>
      <c r="AP15" s="20">
        <v>0.73235815308209595</v>
      </c>
      <c r="AQ15" s="20">
        <v>0.81473488356914603</v>
      </c>
      <c r="AR15" s="20">
        <v>0.74057502942371001</v>
      </c>
      <c r="AS15" s="20"/>
      <c r="AT15" s="20">
        <v>0.78317089528442296</v>
      </c>
      <c r="AU15" s="20">
        <v>0.75560935636619098</v>
      </c>
      <c r="AV15" s="20">
        <v>0.77838370145574898</v>
      </c>
      <c r="AW15" s="20">
        <v>0.77005301151083605</v>
      </c>
      <c r="AX15" s="20">
        <v>0.80441306508917299</v>
      </c>
      <c r="AY15" s="20">
        <v>0.72122651417749695</v>
      </c>
    </row>
    <row r="16" spans="2:51" x14ac:dyDescent="0.35">
      <c r="B16" s="18" t="s">
        <v>233</v>
      </c>
      <c r="C16" s="20">
        <v>4.3085844026346402E-2</v>
      </c>
      <c r="D16" s="20">
        <v>4.7352364387970698E-2</v>
      </c>
      <c r="E16" s="20">
        <v>3.8152357580425497E-2</v>
      </c>
      <c r="F16" s="20"/>
      <c r="G16" s="20">
        <v>8.7796737612433007E-2</v>
      </c>
      <c r="H16" s="20">
        <v>3.6723931417423701E-2</v>
      </c>
      <c r="I16" s="20">
        <v>3.7927765108504E-2</v>
      </c>
      <c r="J16" s="20">
        <v>4.1665845730868303E-2</v>
      </c>
      <c r="K16" s="20">
        <v>3.3331232314492899E-2</v>
      </c>
      <c r="L16" s="20">
        <v>3.1742171404417201E-2</v>
      </c>
      <c r="M16" s="20"/>
      <c r="N16" s="20">
        <v>3.3003655013956003E-2</v>
      </c>
      <c r="O16" s="20">
        <v>5.2024593927891501E-2</v>
      </c>
      <c r="P16" s="20">
        <v>6.0102633705329998E-2</v>
      </c>
      <c r="Q16" s="20">
        <v>2.9040446527082198E-2</v>
      </c>
      <c r="R16" s="20"/>
      <c r="S16" s="20">
        <v>3.8367978726985497E-2</v>
      </c>
      <c r="T16" s="20">
        <v>4.0582816592859498E-2</v>
      </c>
      <c r="U16" s="20">
        <v>3.0151513039002101E-2</v>
      </c>
      <c r="V16" s="20">
        <v>7.0490766414803105E-2</v>
      </c>
      <c r="W16" s="20">
        <v>6.0946450988822898E-2</v>
      </c>
      <c r="X16" s="20">
        <v>5.6508784884959903E-2</v>
      </c>
      <c r="Y16" s="20">
        <v>3.2966528660521202E-2</v>
      </c>
      <c r="Z16" s="20">
        <v>5.1106577563278903E-2</v>
      </c>
      <c r="AA16" s="20">
        <v>2.0290600191755E-2</v>
      </c>
      <c r="AB16" s="20">
        <v>5.1449588843189897E-2</v>
      </c>
      <c r="AC16" s="20">
        <v>2.2563346291738499E-2</v>
      </c>
      <c r="AD16" s="20">
        <v>5.5436149875967802E-2</v>
      </c>
      <c r="AE16" s="20"/>
      <c r="AF16" s="20">
        <v>3.6192808142058802E-2</v>
      </c>
      <c r="AG16" s="20">
        <v>2.7575716739183399E-2</v>
      </c>
      <c r="AH16" s="20">
        <v>7.5120693371168196E-2</v>
      </c>
      <c r="AI16" s="20"/>
      <c r="AJ16" s="20">
        <v>4.3049291064228001E-2</v>
      </c>
      <c r="AK16" s="20">
        <v>3.10190433718028E-2</v>
      </c>
      <c r="AL16" s="20">
        <v>7.5368440701944497E-2</v>
      </c>
      <c r="AM16" s="20">
        <v>7.9466646708773195E-2</v>
      </c>
      <c r="AN16" s="20">
        <v>5.1791835381058103E-2</v>
      </c>
      <c r="AO16" s="20"/>
      <c r="AP16" s="20">
        <v>5.2912315958821003E-2</v>
      </c>
      <c r="AQ16" s="20">
        <v>2.5298333205084799E-2</v>
      </c>
      <c r="AR16" s="20">
        <v>5.33010407594336E-2</v>
      </c>
      <c r="AS16" s="20"/>
      <c r="AT16" s="20">
        <v>3.1760832178840397E-2</v>
      </c>
      <c r="AU16" s="20">
        <v>5.2919928120136198E-2</v>
      </c>
      <c r="AV16" s="20">
        <v>5.6793771967950199E-2</v>
      </c>
      <c r="AW16" s="20">
        <v>4.5927105074789303E-2</v>
      </c>
      <c r="AX16" s="20">
        <v>3.8760339192204098E-2</v>
      </c>
      <c r="AY16" s="20">
        <v>8.1852630118025502E-2</v>
      </c>
    </row>
    <row r="17" spans="2:51" x14ac:dyDescent="0.35">
      <c r="B17" s="18" t="s">
        <v>86</v>
      </c>
      <c r="C17" s="21">
        <v>0.73304399603653903</v>
      </c>
      <c r="D17" s="21">
        <v>0.74011658048199802</v>
      </c>
      <c r="E17" s="21">
        <v>0.72716237888352697</v>
      </c>
      <c r="F17" s="21"/>
      <c r="G17" s="21">
        <v>0.63253491617923596</v>
      </c>
      <c r="H17" s="21">
        <v>0.75112508533193301</v>
      </c>
      <c r="I17" s="21">
        <v>0.75562624879431195</v>
      </c>
      <c r="J17" s="21">
        <v>0.71796277493891303</v>
      </c>
      <c r="K17" s="21">
        <v>0.73504734341641298</v>
      </c>
      <c r="L17" s="21">
        <v>0.77651192765292798</v>
      </c>
      <c r="M17" s="21"/>
      <c r="N17" s="21">
        <v>0.776541424056852</v>
      </c>
      <c r="O17" s="21">
        <v>0.70836353867725099</v>
      </c>
      <c r="P17" s="21">
        <v>0.69658116396718395</v>
      </c>
      <c r="Q17" s="21">
        <v>0.74607781881908697</v>
      </c>
      <c r="R17" s="21"/>
      <c r="S17" s="21">
        <v>0.727127504651641</v>
      </c>
      <c r="T17" s="21">
        <v>0.70368221236847694</v>
      </c>
      <c r="U17" s="21">
        <v>0.74626276025819605</v>
      </c>
      <c r="V17" s="21">
        <v>0.69590788358562605</v>
      </c>
      <c r="W17" s="21">
        <v>0.72055674082685495</v>
      </c>
      <c r="X17" s="21">
        <v>0.71097471523845401</v>
      </c>
      <c r="Y17" s="21">
        <v>0.78283223154649695</v>
      </c>
      <c r="Z17" s="21">
        <v>0.78881256986669301</v>
      </c>
      <c r="AA17" s="21">
        <v>0.77770289659730896</v>
      </c>
      <c r="AB17" s="21">
        <v>0.69985574638790304</v>
      </c>
      <c r="AC17" s="21">
        <v>0.75434965453736202</v>
      </c>
      <c r="AD17" s="21">
        <v>0.75430002185434997</v>
      </c>
      <c r="AE17" s="21"/>
      <c r="AF17" s="21">
        <v>0.73708564856541803</v>
      </c>
      <c r="AG17" s="21">
        <v>0.77929821510444497</v>
      </c>
      <c r="AH17" s="21">
        <v>0.64312450927863596</v>
      </c>
      <c r="AI17" s="21"/>
      <c r="AJ17" s="21">
        <v>0.70597488837702504</v>
      </c>
      <c r="AK17" s="21">
        <v>0.76096963807006701</v>
      </c>
      <c r="AL17" s="21">
        <v>0.68725293595848302</v>
      </c>
      <c r="AM17" s="21">
        <v>0.69358648956106805</v>
      </c>
      <c r="AN17" s="21">
        <v>0.72143112643828999</v>
      </c>
      <c r="AO17" s="21"/>
      <c r="AP17" s="21">
        <v>0.679445837123275</v>
      </c>
      <c r="AQ17" s="21">
        <v>0.78943655036406102</v>
      </c>
      <c r="AR17" s="21">
        <v>0.68727398866427603</v>
      </c>
      <c r="AS17" s="21"/>
      <c r="AT17" s="21">
        <v>0.751410063105583</v>
      </c>
      <c r="AU17" s="21">
        <v>0.70268942824605396</v>
      </c>
      <c r="AV17" s="21">
        <v>0.72158992948779899</v>
      </c>
      <c r="AW17" s="21">
        <v>0.72412590643604702</v>
      </c>
      <c r="AX17" s="21">
        <v>0.76565272589696898</v>
      </c>
      <c r="AY17" s="21">
        <v>0.63937388405947104</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737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2016</v>
      </c>
      <c r="D7" s="10">
        <v>936</v>
      </c>
      <c r="E7" s="10">
        <v>1074</v>
      </c>
      <c r="F7" s="10"/>
      <c r="G7" s="10">
        <v>264</v>
      </c>
      <c r="H7" s="10">
        <v>296</v>
      </c>
      <c r="I7" s="10">
        <v>327</v>
      </c>
      <c r="J7" s="10">
        <v>377</v>
      </c>
      <c r="K7" s="10">
        <v>315</v>
      </c>
      <c r="L7" s="10">
        <v>437</v>
      </c>
      <c r="M7" s="10"/>
      <c r="N7" s="10">
        <v>503</v>
      </c>
      <c r="O7" s="10">
        <v>523</v>
      </c>
      <c r="P7" s="10">
        <v>478</v>
      </c>
      <c r="Q7" s="10">
        <v>510</v>
      </c>
      <c r="R7" s="10"/>
      <c r="S7" s="10">
        <v>270</v>
      </c>
      <c r="T7" s="10">
        <v>255</v>
      </c>
      <c r="U7" s="10">
        <v>164</v>
      </c>
      <c r="V7" s="10">
        <v>183</v>
      </c>
      <c r="W7" s="10">
        <v>157</v>
      </c>
      <c r="X7" s="10">
        <v>189</v>
      </c>
      <c r="Y7" s="10">
        <v>172</v>
      </c>
      <c r="Z7" s="10">
        <v>71</v>
      </c>
      <c r="AA7" s="10">
        <v>232</v>
      </c>
      <c r="AB7" s="10">
        <v>165</v>
      </c>
      <c r="AC7" s="10">
        <v>104</v>
      </c>
      <c r="AD7" s="10">
        <v>54</v>
      </c>
      <c r="AE7" s="10"/>
      <c r="AF7" s="10">
        <v>718</v>
      </c>
      <c r="AG7" s="10">
        <v>785</v>
      </c>
      <c r="AH7" s="10">
        <v>315</v>
      </c>
      <c r="AI7" s="10"/>
      <c r="AJ7" s="10">
        <v>711</v>
      </c>
      <c r="AK7" s="10">
        <v>560</v>
      </c>
      <c r="AL7" s="10">
        <v>132</v>
      </c>
      <c r="AM7" s="10">
        <v>25</v>
      </c>
      <c r="AN7" s="10">
        <v>285</v>
      </c>
      <c r="AO7" s="10"/>
      <c r="AP7" s="10">
        <v>404</v>
      </c>
      <c r="AQ7" s="10">
        <v>722</v>
      </c>
      <c r="AR7" s="10">
        <v>132</v>
      </c>
      <c r="AS7" s="10"/>
      <c r="AT7" s="10">
        <v>730</v>
      </c>
      <c r="AU7" s="10">
        <v>453</v>
      </c>
      <c r="AV7" s="10">
        <v>157</v>
      </c>
      <c r="AW7" s="10">
        <v>179</v>
      </c>
      <c r="AX7" s="10">
        <v>416</v>
      </c>
      <c r="AY7" s="10">
        <v>62</v>
      </c>
    </row>
    <row r="8" spans="2:51" ht="30" customHeight="1" x14ac:dyDescent="0.35">
      <c r="B8" s="11" t="s">
        <v>19</v>
      </c>
      <c r="C8" s="11">
        <v>2020</v>
      </c>
      <c r="D8" s="11">
        <v>976</v>
      </c>
      <c r="E8" s="11">
        <v>1038</v>
      </c>
      <c r="F8" s="11"/>
      <c r="G8" s="11">
        <v>269</v>
      </c>
      <c r="H8" s="11">
        <v>347</v>
      </c>
      <c r="I8" s="11">
        <v>335</v>
      </c>
      <c r="J8" s="11">
        <v>358</v>
      </c>
      <c r="K8" s="11">
        <v>297</v>
      </c>
      <c r="L8" s="11">
        <v>415</v>
      </c>
      <c r="M8" s="11"/>
      <c r="N8" s="11">
        <v>543</v>
      </c>
      <c r="O8" s="11">
        <v>511</v>
      </c>
      <c r="P8" s="11">
        <v>467</v>
      </c>
      <c r="Q8" s="11">
        <v>496</v>
      </c>
      <c r="R8" s="11"/>
      <c r="S8" s="11">
        <v>272</v>
      </c>
      <c r="T8" s="11">
        <v>247</v>
      </c>
      <c r="U8" s="11">
        <v>163</v>
      </c>
      <c r="V8" s="11">
        <v>170</v>
      </c>
      <c r="W8" s="11">
        <v>151</v>
      </c>
      <c r="X8" s="11">
        <v>196</v>
      </c>
      <c r="Y8" s="11">
        <v>166</v>
      </c>
      <c r="Z8" s="11">
        <v>67</v>
      </c>
      <c r="AA8" s="11">
        <v>221</v>
      </c>
      <c r="AB8" s="11">
        <v>192</v>
      </c>
      <c r="AC8" s="11">
        <v>109</v>
      </c>
      <c r="AD8" s="11">
        <v>67</v>
      </c>
      <c r="AE8" s="11"/>
      <c r="AF8" s="11">
        <v>696</v>
      </c>
      <c r="AG8" s="11">
        <v>802</v>
      </c>
      <c r="AH8" s="11">
        <v>319</v>
      </c>
      <c r="AI8" s="11"/>
      <c r="AJ8" s="11">
        <v>694</v>
      </c>
      <c r="AK8" s="11">
        <v>569</v>
      </c>
      <c r="AL8" s="11">
        <v>132</v>
      </c>
      <c r="AM8" s="11">
        <v>24</v>
      </c>
      <c r="AN8" s="11">
        <v>284</v>
      </c>
      <c r="AO8" s="11"/>
      <c r="AP8" s="11">
        <v>399</v>
      </c>
      <c r="AQ8" s="11">
        <v>731</v>
      </c>
      <c r="AR8" s="11">
        <v>133</v>
      </c>
      <c r="AS8" s="11"/>
      <c r="AT8" s="11">
        <v>708</v>
      </c>
      <c r="AU8" s="11">
        <v>463</v>
      </c>
      <c r="AV8" s="11">
        <v>159</v>
      </c>
      <c r="AW8" s="11">
        <v>176</v>
      </c>
      <c r="AX8" s="11">
        <v>429</v>
      </c>
      <c r="AY8" s="11">
        <v>65</v>
      </c>
    </row>
    <row r="9" spans="2:51" x14ac:dyDescent="0.35">
      <c r="B9" s="18" t="s">
        <v>227</v>
      </c>
      <c r="C9" s="17">
        <v>0.26655440393610902</v>
      </c>
      <c r="D9" s="17">
        <v>0.28070975691079197</v>
      </c>
      <c r="E9" s="17">
        <v>0.25082468865917001</v>
      </c>
      <c r="F9" s="17"/>
      <c r="G9" s="17">
        <v>0.31757253410247899</v>
      </c>
      <c r="H9" s="17">
        <v>0.34572290755309698</v>
      </c>
      <c r="I9" s="17">
        <v>0.30688798719726801</v>
      </c>
      <c r="J9" s="17">
        <v>0.259306307138152</v>
      </c>
      <c r="K9" s="17">
        <v>0.193379127892786</v>
      </c>
      <c r="L9" s="17">
        <v>0.19329295140547001</v>
      </c>
      <c r="M9" s="17"/>
      <c r="N9" s="17">
        <v>0.29728608408853402</v>
      </c>
      <c r="O9" s="17">
        <v>0.25034043655581101</v>
      </c>
      <c r="P9" s="17">
        <v>0.26239201096818199</v>
      </c>
      <c r="Q9" s="17">
        <v>0.25249673152507401</v>
      </c>
      <c r="R9" s="17"/>
      <c r="S9" s="17">
        <v>0.292697758260059</v>
      </c>
      <c r="T9" s="17">
        <v>0.207047391480182</v>
      </c>
      <c r="U9" s="17">
        <v>0.25541859540919198</v>
      </c>
      <c r="V9" s="17">
        <v>0.22075597869577501</v>
      </c>
      <c r="W9" s="17">
        <v>0.2402866718436</v>
      </c>
      <c r="X9" s="17">
        <v>0.28180323894676401</v>
      </c>
      <c r="Y9" s="17">
        <v>0.28704415555302698</v>
      </c>
      <c r="Z9" s="17">
        <v>0.204914107986643</v>
      </c>
      <c r="AA9" s="17">
        <v>0.30099697255785801</v>
      </c>
      <c r="AB9" s="17">
        <v>0.288786002507884</v>
      </c>
      <c r="AC9" s="17">
        <v>0.28597289320820601</v>
      </c>
      <c r="AD9" s="17">
        <v>0.338824868158908</v>
      </c>
      <c r="AE9" s="17"/>
      <c r="AF9" s="17">
        <v>0.22757352910502199</v>
      </c>
      <c r="AG9" s="17">
        <v>0.28311513363317498</v>
      </c>
      <c r="AH9" s="17">
        <v>0.268481832642325</v>
      </c>
      <c r="AI9" s="17"/>
      <c r="AJ9" s="17">
        <v>0.230707664721928</v>
      </c>
      <c r="AK9" s="17">
        <v>0.289569234728416</v>
      </c>
      <c r="AL9" s="17">
        <v>0.192093671832024</v>
      </c>
      <c r="AM9" s="17">
        <v>0.248943977825521</v>
      </c>
      <c r="AN9" s="17">
        <v>0.27051599354762002</v>
      </c>
      <c r="AO9" s="17"/>
      <c r="AP9" s="17">
        <v>0.23390613081568701</v>
      </c>
      <c r="AQ9" s="17">
        <v>0.30522121485071002</v>
      </c>
      <c r="AR9" s="17">
        <v>0.27153533368031801</v>
      </c>
      <c r="AS9" s="17"/>
      <c r="AT9" s="17">
        <v>0.23674913435655501</v>
      </c>
      <c r="AU9" s="17">
        <v>0.26074637108898502</v>
      </c>
      <c r="AV9" s="17">
        <v>0.25580364999454303</v>
      </c>
      <c r="AW9" s="17">
        <v>0.30240970332183098</v>
      </c>
      <c r="AX9" s="17">
        <v>0.31188857277135501</v>
      </c>
      <c r="AY9" s="17">
        <v>0.31044683554036401</v>
      </c>
    </row>
    <row r="10" spans="2:51" x14ac:dyDescent="0.35">
      <c r="B10" s="18" t="s">
        <v>228</v>
      </c>
      <c r="C10" s="17">
        <v>0.329787977029322</v>
      </c>
      <c r="D10" s="17">
        <v>0.33504942893454398</v>
      </c>
      <c r="E10" s="17">
        <v>0.32681304916093601</v>
      </c>
      <c r="F10" s="17"/>
      <c r="G10" s="17">
        <v>0.359727119631786</v>
      </c>
      <c r="H10" s="17">
        <v>0.37573723854900298</v>
      </c>
      <c r="I10" s="17">
        <v>0.35299876861208701</v>
      </c>
      <c r="J10" s="17">
        <v>0.328307943225912</v>
      </c>
      <c r="K10" s="17">
        <v>0.27439558957356502</v>
      </c>
      <c r="L10" s="17">
        <v>0.294099244624973</v>
      </c>
      <c r="M10" s="17"/>
      <c r="N10" s="17">
        <v>0.32937662682048702</v>
      </c>
      <c r="O10" s="17">
        <v>0.36177911193852502</v>
      </c>
      <c r="P10" s="17">
        <v>0.35230913237366102</v>
      </c>
      <c r="Q10" s="17">
        <v>0.27737497274187201</v>
      </c>
      <c r="R10" s="17"/>
      <c r="S10" s="17">
        <v>0.347759087305062</v>
      </c>
      <c r="T10" s="17">
        <v>0.36011375046715499</v>
      </c>
      <c r="U10" s="17">
        <v>0.31032266662625102</v>
      </c>
      <c r="V10" s="17">
        <v>0.32893707905506597</v>
      </c>
      <c r="W10" s="17">
        <v>0.35402809652039302</v>
      </c>
      <c r="X10" s="17">
        <v>0.34996547435700798</v>
      </c>
      <c r="Y10" s="17">
        <v>0.27871732037524599</v>
      </c>
      <c r="Z10" s="17">
        <v>0.366491416506731</v>
      </c>
      <c r="AA10" s="17">
        <v>0.31243541427411298</v>
      </c>
      <c r="AB10" s="17">
        <v>0.269027482660541</v>
      </c>
      <c r="AC10" s="17">
        <v>0.33484489153963498</v>
      </c>
      <c r="AD10" s="17">
        <v>0.39298837083645699</v>
      </c>
      <c r="AE10" s="17"/>
      <c r="AF10" s="17">
        <v>0.29709925333064602</v>
      </c>
      <c r="AG10" s="17">
        <v>0.36571982802667202</v>
      </c>
      <c r="AH10" s="17">
        <v>0.30848667020606402</v>
      </c>
      <c r="AI10" s="17"/>
      <c r="AJ10" s="17">
        <v>0.29765740915896</v>
      </c>
      <c r="AK10" s="17">
        <v>0.3727048715306</v>
      </c>
      <c r="AL10" s="17">
        <v>0.41407665699295398</v>
      </c>
      <c r="AM10" s="17">
        <v>0.16855709087026899</v>
      </c>
      <c r="AN10" s="17">
        <v>0.30638938124549497</v>
      </c>
      <c r="AO10" s="17"/>
      <c r="AP10" s="17">
        <v>0.30491840681886401</v>
      </c>
      <c r="AQ10" s="17">
        <v>0.35307765772593502</v>
      </c>
      <c r="AR10" s="17">
        <v>0.39982336289508003</v>
      </c>
      <c r="AS10" s="17"/>
      <c r="AT10" s="17">
        <v>0.30881717010219001</v>
      </c>
      <c r="AU10" s="17">
        <v>0.37312616417769401</v>
      </c>
      <c r="AV10" s="17">
        <v>0.35163089966469901</v>
      </c>
      <c r="AW10" s="17">
        <v>0.27524325445243297</v>
      </c>
      <c r="AX10" s="17">
        <v>0.34737855277889401</v>
      </c>
      <c r="AY10" s="17">
        <v>0.251503495995685</v>
      </c>
    </row>
    <row r="11" spans="2:51" x14ac:dyDescent="0.35">
      <c r="B11" s="18" t="s">
        <v>229</v>
      </c>
      <c r="C11" s="17">
        <v>0.21903527427008199</v>
      </c>
      <c r="D11" s="17">
        <v>0.218763116791996</v>
      </c>
      <c r="E11" s="17">
        <v>0.22059985345084901</v>
      </c>
      <c r="F11" s="17"/>
      <c r="G11" s="17">
        <v>0.21486547148357801</v>
      </c>
      <c r="H11" s="17">
        <v>0.176782477365865</v>
      </c>
      <c r="I11" s="17">
        <v>0.20455197104605999</v>
      </c>
      <c r="J11" s="17">
        <v>0.19471487619910899</v>
      </c>
      <c r="K11" s="17">
        <v>0.27844437709896402</v>
      </c>
      <c r="L11" s="17">
        <v>0.247237179140439</v>
      </c>
      <c r="M11" s="17"/>
      <c r="N11" s="17">
        <v>0.21342236501054701</v>
      </c>
      <c r="O11" s="17">
        <v>0.21610860706261001</v>
      </c>
      <c r="P11" s="17">
        <v>0.20068052025076899</v>
      </c>
      <c r="Q11" s="17">
        <v>0.24637596330432701</v>
      </c>
      <c r="R11" s="17"/>
      <c r="S11" s="17">
        <v>0.215667414574849</v>
      </c>
      <c r="T11" s="17">
        <v>0.24051209622637801</v>
      </c>
      <c r="U11" s="17">
        <v>0.22337891838322099</v>
      </c>
      <c r="V11" s="17">
        <v>0.20034544967505499</v>
      </c>
      <c r="W11" s="17">
        <v>0.21618527341022001</v>
      </c>
      <c r="X11" s="17">
        <v>0.17078410043100101</v>
      </c>
      <c r="Y11" s="17">
        <v>0.234621679107403</v>
      </c>
      <c r="Z11" s="17">
        <v>0.27871603339209</v>
      </c>
      <c r="AA11" s="17">
        <v>0.23906331211207199</v>
      </c>
      <c r="AB11" s="17">
        <v>0.24301585032174799</v>
      </c>
      <c r="AC11" s="17">
        <v>0.20754016743321699</v>
      </c>
      <c r="AD11" s="17">
        <v>0.124584962799499</v>
      </c>
      <c r="AE11" s="17"/>
      <c r="AF11" s="17">
        <v>0.22545300543577401</v>
      </c>
      <c r="AG11" s="17">
        <v>0.20885346871865601</v>
      </c>
      <c r="AH11" s="17">
        <v>0.239653556136664</v>
      </c>
      <c r="AI11" s="17"/>
      <c r="AJ11" s="17">
        <v>0.23680054157755101</v>
      </c>
      <c r="AK11" s="17">
        <v>0.20620277033626899</v>
      </c>
      <c r="AL11" s="17">
        <v>0.188765338418803</v>
      </c>
      <c r="AM11" s="17">
        <v>0.23735841392734999</v>
      </c>
      <c r="AN11" s="17">
        <v>0.224595408877304</v>
      </c>
      <c r="AO11" s="17"/>
      <c r="AP11" s="17">
        <v>0.23216388812448099</v>
      </c>
      <c r="AQ11" s="17">
        <v>0.21277583783743201</v>
      </c>
      <c r="AR11" s="17">
        <v>0.20184819994303899</v>
      </c>
      <c r="AS11" s="17"/>
      <c r="AT11" s="17">
        <v>0.230886127808032</v>
      </c>
      <c r="AU11" s="17">
        <v>0.202633343080936</v>
      </c>
      <c r="AV11" s="17">
        <v>0.25101927796385598</v>
      </c>
      <c r="AW11" s="17">
        <v>0.210317008951838</v>
      </c>
      <c r="AX11" s="17">
        <v>0.204741991292132</v>
      </c>
      <c r="AY11" s="17">
        <v>0.186444829174363</v>
      </c>
    </row>
    <row r="12" spans="2:51" x14ac:dyDescent="0.35">
      <c r="B12" s="18" t="s">
        <v>230</v>
      </c>
      <c r="C12" s="17">
        <v>5.86088406340372E-2</v>
      </c>
      <c r="D12" s="17">
        <v>5.8858668693150297E-2</v>
      </c>
      <c r="E12" s="17">
        <v>5.87242130068805E-2</v>
      </c>
      <c r="F12" s="17"/>
      <c r="G12" s="17">
        <v>5.60650515613439E-2</v>
      </c>
      <c r="H12" s="17">
        <v>4.4497640997480499E-2</v>
      </c>
      <c r="I12" s="17">
        <v>4.78817379053596E-2</v>
      </c>
      <c r="J12" s="17">
        <v>6.3716012627519705E-2</v>
      </c>
      <c r="K12" s="17">
        <v>6.9838558005775001E-2</v>
      </c>
      <c r="L12" s="17">
        <v>6.8278645407704994E-2</v>
      </c>
      <c r="M12" s="17"/>
      <c r="N12" s="17">
        <v>5.1515690856749403E-2</v>
      </c>
      <c r="O12" s="17">
        <v>6.0847471006161502E-2</v>
      </c>
      <c r="P12" s="17">
        <v>5.2185623922839798E-2</v>
      </c>
      <c r="Q12" s="17">
        <v>7.0350348267833596E-2</v>
      </c>
      <c r="R12" s="17"/>
      <c r="S12" s="17">
        <v>3.6053425881316797E-2</v>
      </c>
      <c r="T12" s="17">
        <v>5.8257919877469297E-2</v>
      </c>
      <c r="U12" s="17">
        <v>4.5534937912799299E-2</v>
      </c>
      <c r="V12" s="17">
        <v>8.0650398260592102E-2</v>
      </c>
      <c r="W12" s="17">
        <v>8.4585477036126094E-2</v>
      </c>
      <c r="X12" s="17">
        <v>9.1434739789443206E-2</v>
      </c>
      <c r="Y12" s="17">
        <v>4.53714469275492E-2</v>
      </c>
      <c r="Z12" s="17">
        <v>2.5112736472155998E-2</v>
      </c>
      <c r="AA12" s="17">
        <v>3.8456968721528297E-2</v>
      </c>
      <c r="AB12" s="17">
        <v>8.6821785171974697E-2</v>
      </c>
      <c r="AC12" s="17">
        <v>6.3103569140264604E-2</v>
      </c>
      <c r="AD12" s="17">
        <v>1.77405924966723E-2</v>
      </c>
      <c r="AE12" s="17"/>
      <c r="AF12" s="17">
        <v>7.7190360120763093E-2</v>
      </c>
      <c r="AG12" s="17">
        <v>3.8817175479522702E-2</v>
      </c>
      <c r="AH12" s="17">
        <v>7.2715633997003398E-2</v>
      </c>
      <c r="AI12" s="17"/>
      <c r="AJ12" s="17">
        <v>6.3832890224561095E-2</v>
      </c>
      <c r="AK12" s="17">
        <v>4.7529056212876598E-2</v>
      </c>
      <c r="AL12" s="17">
        <v>9.1058867890284695E-2</v>
      </c>
      <c r="AM12" s="17">
        <v>7.3701621487833893E-2</v>
      </c>
      <c r="AN12" s="17">
        <v>6.9468107707674503E-2</v>
      </c>
      <c r="AO12" s="17"/>
      <c r="AP12" s="17">
        <v>4.8617938025051197E-2</v>
      </c>
      <c r="AQ12" s="17">
        <v>5.1244452257762703E-2</v>
      </c>
      <c r="AR12" s="17">
        <v>4.8323483071667797E-2</v>
      </c>
      <c r="AS12" s="17"/>
      <c r="AT12" s="17">
        <v>6.2838572677456697E-2</v>
      </c>
      <c r="AU12" s="17">
        <v>5.9627712271935099E-2</v>
      </c>
      <c r="AV12" s="17">
        <v>4.7834125792223799E-2</v>
      </c>
      <c r="AW12" s="17">
        <v>6.4804772826637297E-2</v>
      </c>
      <c r="AX12" s="17">
        <v>4.9011847563226997E-2</v>
      </c>
      <c r="AY12" s="17">
        <v>5.81237585487029E-2</v>
      </c>
    </row>
    <row r="13" spans="2:51" x14ac:dyDescent="0.35">
      <c r="B13" s="18" t="s">
        <v>231</v>
      </c>
      <c r="C13" s="17">
        <v>6.4471185928501096E-2</v>
      </c>
      <c r="D13" s="17">
        <v>6.3286053350090701E-2</v>
      </c>
      <c r="E13" s="17">
        <v>6.4012432552461196E-2</v>
      </c>
      <c r="F13" s="17"/>
      <c r="G13" s="17">
        <v>1.1634310469180301E-2</v>
      </c>
      <c r="H13" s="17">
        <v>1.9733149204119799E-2</v>
      </c>
      <c r="I13" s="17">
        <v>3.5044644962080797E-2</v>
      </c>
      <c r="J13" s="17">
        <v>7.1416895039606895E-2</v>
      </c>
      <c r="K13" s="17">
        <v>9.95159869372816E-2</v>
      </c>
      <c r="L13" s="17">
        <v>0.12885635970392301</v>
      </c>
      <c r="M13" s="17"/>
      <c r="N13" s="17">
        <v>5.6410989247558503E-2</v>
      </c>
      <c r="O13" s="17">
        <v>5.1379477418703301E-2</v>
      </c>
      <c r="P13" s="17">
        <v>7.3411250697634906E-2</v>
      </c>
      <c r="Q13" s="17">
        <v>7.8622735816903502E-2</v>
      </c>
      <c r="R13" s="17"/>
      <c r="S13" s="17">
        <v>4.86699232799176E-2</v>
      </c>
      <c r="T13" s="17">
        <v>7.76187670452929E-2</v>
      </c>
      <c r="U13" s="17">
        <v>7.3889310366293801E-2</v>
      </c>
      <c r="V13" s="17">
        <v>9.91552773572075E-2</v>
      </c>
      <c r="W13" s="17">
        <v>5.5352580969256202E-2</v>
      </c>
      <c r="X13" s="17">
        <v>4.9922708165388401E-2</v>
      </c>
      <c r="Y13" s="17">
        <v>7.6898792459012502E-2</v>
      </c>
      <c r="Z13" s="17">
        <v>9.67571956111207E-2</v>
      </c>
      <c r="AA13" s="17">
        <v>4.99570164666382E-2</v>
      </c>
      <c r="AB13" s="17">
        <v>6.8276248625804101E-2</v>
      </c>
      <c r="AC13" s="17">
        <v>4.6545980589629797E-2</v>
      </c>
      <c r="AD13" s="17">
        <v>3.5961264746753797E-2</v>
      </c>
      <c r="AE13" s="17"/>
      <c r="AF13" s="17">
        <v>0.114220931139121</v>
      </c>
      <c r="AG13" s="17">
        <v>3.6432432388764001E-2</v>
      </c>
      <c r="AH13" s="17">
        <v>5.0940084309766397E-2</v>
      </c>
      <c r="AI13" s="17"/>
      <c r="AJ13" s="17">
        <v>0.109189101871897</v>
      </c>
      <c r="AK13" s="17">
        <v>2.9608388930628102E-2</v>
      </c>
      <c r="AL13" s="17">
        <v>4.1491699908444098E-2</v>
      </c>
      <c r="AM13" s="17">
        <v>0.197283029888522</v>
      </c>
      <c r="AN13" s="17">
        <v>6.1753724397463398E-2</v>
      </c>
      <c r="AO13" s="17"/>
      <c r="AP13" s="17">
        <v>0.121630814771473</v>
      </c>
      <c r="AQ13" s="17">
        <v>2.5357546063927601E-2</v>
      </c>
      <c r="AR13" s="17">
        <v>1.4730948407916101E-2</v>
      </c>
      <c r="AS13" s="17"/>
      <c r="AT13" s="17">
        <v>0.101883604495868</v>
      </c>
      <c r="AU13" s="17">
        <v>4.8517168564895297E-2</v>
      </c>
      <c r="AV13" s="17">
        <v>2.9858384564972099E-2</v>
      </c>
      <c r="AW13" s="17">
        <v>7.1483594983069304E-2</v>
      </c>
      <c r="AX13" s="17">
        <v>2.7151455294308999E-2</v>
      </c>
      <c r="AY13" s="17">
        <v>8.7785995949900802E-2</v>
      </c>
    </row>
    <row r="14" spans="2:51" x14ac:dyDescent="0.35">
      <c r="B14" s="18" t="s">
        <v>72</v>
      </c>
      <c r="C14" s="17">
        <v>6.1542318201948699E-2</v>
      </c>
      <c r="D14" s="17">
        <v>4.3332975319427203E-2</v>
      </c>
      <c r="E14" s="17">
        <v>7.9025763169702806E-2</v>
      </c>
      <c r="F14" s="17"/>
      <c r="G14" s="17">
        <v>4.0135512751632303E-2</v>
      </c>
      <c r="H14" s="17">
        <v>3.7526586330434E-2</v>
      </c>
      <c r="I14" s="17">
        <v>5.2634890277144901E-2</v>
      </c>
      <c r="J14" s="17">
        <v>8.2537965769700503E-2</v>
      </c>
      <c r="K14" s="17">
        <v>8.4426360491628702E-2</v>
      </c>
      <c r="L14" s="17">
        <v>6.8235619717490606E-2</v>
      </c>
      <c r="M14" s="17"/>
      <c r="N14" s="17">
        <v>5.1988243976123102E-2</v>
      </c>
      <c r="O14" s="17">
        <v>5.9544896018189797E-2</v>
      </c>
      <c r="P14" s="17">
        <v>5.9021461786912401E-2</v>
      </c>
      <c r="Q14" s="17">
        <v>7.4779248343989704E-2</v>
      </c>
      <c r="R14" s="17"/>
      <c r="S14" s="17">
        <v>5.9152390698796201E-2</v>
      </c>
      <c r="T14" s="17">
        <v>5.6450074903522503E-2</v>
      </c>
      <c r="U14" s="17">
        <v>9.1455571302243494E-2</v>
      </c>
      <c r="V14" s="17">
        <v>7.0155816956305295E-2</v>
      </c>
      <c r="W14" s="17">
        <v>4.9561900220405297E-2</v>
      </c>
      <c r="X14" s="17">
        <v>5.6089738310395203E-2</v>
      </c>
      <c r="Y14" s="17">
        <v>7.7346605577762101E-2</v>
      </c>
      <c r="Z14" s="17">
        <v>2.80085100312591E-2</v>
      </c>
      <c r="AA14" s="17">
        <v>5.9090315867790302E-2</v>
      </c>
      <c r="AB14" s="17">
        <v>4.4072630712047901E-2</v>
      </c>
      <c r="AC14" s="17">
        <v>6.1992498089048401E-2</v>
      </c>
      <c r="AD14" s="17">
        <v>8.9899940961709904E-2</v>
      </c>
      <c r="AE14" s="17"/>
      <c r="AF14" s="17">
        <v>5.8462920868673003E-2</v>
      </c>
      <c r="AG14" s="17">
        <v>6.7061961753209706E-2</v>
      </c>
      <c r="AH14" s="17">
        <v>5.9722222708177099E-2</v>
      </c>
      <c r="AI14" s="17"/>
      <c r="AJ14" s="17">
        <v>6.1812392445101803E-2</v>
      </c>
      <c r="AK14" s="17">
        <v>5.4385678261209901E-2</v>
      </c>
      <c r="AL14" s="17">
        <v>7.2513764957489804E-2</v>
      </c>
      <c r="AM14" s="17">
        <v>7.4155866000505596E-2</v>
      </c>
      <c r="AN14" s="17">
        <v>6.7277384224443001E-2</v>
      </c>
      <c r="AO14" s="17"/>
      <c r="AP14" s="17">
        <v>5.8762821444444502E-2</v>
      </c>
      <c r="AQ14" s="17">
        <v>5.2323291264232401E-2</v>
      </c>
      <c r="AR14" s="17">
        <v>6.3738672001978205E-2</v>
      </c>
      <c r="AS14" s="17"/>
      <c r="AT14" s="17">
        <v>5.88253905598983E-2</v>
      </c>
      <c r="AU14" s="17">
        <v>5.5349240815555402E-2</v>
      </c>
      <c r="AV14" s="17">
        <v>6.3853662019705507E-2</v>
      </c>
      <c r="AW14" s="17">
        <v>7.5741665464192004E-2</v>
      </c>
      <c r="AX14" s="17">
        <v>5.9827580300082499E-2</v>
      </c>
      <c r="AY14" s="17">
        <v>0.10569508479098499</v>
      </c>
    </row>
    <row r="15" spans="2:51" x14ac:dyDescent="0.35">
      <c r="B15" s="31" t="s">
        <v>232</v>
      </c>
      <c r="C15" s="20">
        <v>0.59634238096543102</v>
      </c>
      <c r="D15" s="20">
        <v>0.61575918584533595</v>
      </c>
      <c r="E15" s="20">
        <v>0.57763773782010597</v>
      </c>
      <c r="F15" s="20"/>
      <c r="G15" s="20">
        <v>0.67729965373426604</v>
      </c>
      <c r="H15" s="20">
        <v>0.72146014610209996</v>
      </c>
      <c r="I15" s="20">
        <v>0.65988675580935496</v>
      </c>
      <c r="J15" s="20">
        <v>0.58761425036406401</v>
      </c>
      <c r="K15" s="20">
        <v>0.46777471746635002</v>
      </c>
      <c r="L15" s="20">
        <v>0.48739219603044298</v>
      </c>
      <c r="M15" s="20"/>
      <c r="N15" s="20">
        <v>0.62666271090902204</v>
      </c>
      <c r="O15" s="20">
        <v>0.61211954849433603</v>
      </c>
      <c r="P15" s="20">
        <v>0.614701143341844</v>
      </c>
      <c r="Q15" s="20">
        <v>0.52987170426694596</v>
      </c>
      <c r="R15" s="20"/>
      <c r="S15" s="20">
        <v>0.64045684556512095</v>
      </c>
      <c r="T15" s="20">
        <v>0.56716114194733702</v>
      </c>
      <c r="U15" s="20">
        <v>0.56574126203544295</v>
      </c>
      <c r="V15" s="20">
        <v>0.54969305775084099</v>
      </c>
      <c r="W15" s="20">
        <v>0.594314768363993</v>
      </c>
      <c r="X15" s="20">
        <v>0.63176871330377204</v>
      </c>
      <c r="Y15" s="20">
        <v>0.56576147592827297</v>
      </c>
      <c r="Z15" s="20">
        <v>0.57140552449337401</v>
      </c>
      <c r="AA15" s="20">
        <v>0.61343238683197099</v>
      </c>
      <c r="AB15" s="20">
        <v>0.55781348516842499</v>
      </c>
      <c r="AC15" s="20">
        <v>0.62081778474784</v>
      </c>
      <c r="AD15" s="20">
        <v>0.73181323899536499</v>
      </c>
      <c r="AE15" s="20"/>
      <c r="AF15" s="20">
        <v>0.52467278243566795</v>
      </c>
      <c r="AG15" s="20">
        <v>0.648834961659847</v>
      </c>
      <c r="AH15" s="20">
        <v>0.57696850284838896</v>
      </c>
      <c r="AI15" s="20"/>
      <c r="AJ15" s="20">
        <v>0.52836507388088805</v>
      </c>
      <c r="AK15" s="20">
        <v>0.66227410625901595</v>
      </c>
      <c r="AL15" s="20">
        <v>0.60617032882497801</v>
      </c>
      <c r="AM15" s="20">
        <v>0.41750106869579001</v>
      </c>
      <c r="AN15" s="20">
        <v>0.57690537479311499</v>
      </c>
      <c r="AO15" s="20"/>
      <c r="AP15" s="20">
        <v>0.53882453763454996</v>
      </c>
      <c r="AQ15" s="20">
        <v>0.65829887257664499</v>
      </c>
      <c r="AR15" s="20">
        <v>0.67135869657539904</v>
      </c>
      <c r="AS15" s="20"/>
      <c r="AT15" s="20">
        <v>0.54556630445874499</v>
      </c>
      <c r="AU15" s="20">
        <v>0.63387253526667897</v>
      </c>
      <c r="AV15" s="20">
        <v>0.60743454965924304</v>
      </c>
      <c r="AW15" s="20">
        <v>0.57765295777426395</v>
      </c>
      <c r="AX15" s="20">
        <v>0.65926712555024902</v>
      </c>
      <c r="AY15" s="20">
        <v>0.56195033153604901</v>
      </c>
    </row>
    <row r="16" spans="2:51" x14ac:dyDescent="0.35">
      <c r="B16" s="18" t="s">
        <v>233</v>
      </c>
      <c r="C16" s="20">
        <v>0.123080026562538</v>
      </c>
      <c r="D16" s="20">
        <v>0.12214472204324101</v>
      </c>
      <c r="E16" s="20">
        <v>0.12273664555934199</v>
      </c>
      <c r="F16" s="20"/>
      <c r="G16" s="20">
        <v>6.7699362030524096E-2</v>
      </c>
      <c r="H16" s="20">
        <v>6.4230790201600302E-2</v>
      </c>
      <c r="I16" s="20">
        <v>8.2926382867440293E-2</v>
      </c>
      <c r="J16" s="20">
        <v>0.13513290766712699</v>
      </c>
      <c r="K16" s="20">
        <v>0.16935454494305699</v>
      </c>
      <c r="L16" s="20">
        <v>0.19713500511162799</v>
      </c>
      <c r="M16" s="20"/>
      <c r="N16" s="20">
        <v>0.107926680104308</v>
      </c>
      <c r="O16" s="20">
        <v>0.112226948424865</v>
      </c>
      <c r="P16" s="20">
        <v>0.125596874620475</v>
      </c>
      <c r="Q16" s="20">
        <v>0.148973084084737</v>
      </c>
      <c r="R16" s="20"/>
      <c r="S16" s="20">
        <v>8.4723349161234404E-2</v>
      </c>
      <c r="T16" s="20">
        <v>0.135876686922762</v>
      </c>
      <c r="U16" s="20">
        <v>0.119424248279093</v>
      </c>
      <c r="V16" s="20">
        <v>0.1798056756178</v>
      </c>
      <c r="W16" s="20">
        <v>0.139938058005382</v>
      </c>
      <c r="X16" s="20">
        <v>0.14135744795483199</v>
      </c>
      <c r="Y16" s="20">
        <v>0.12227023938656199</v>
      </c>
      <c r="Z16" s="20">
        <v>0.121869932083277</v>
      </c>
      <c r="AA16" s="20">
        <v>8.8413985188166594E-2</v>
      </c>
      <c r="AB16" s="20">
        <v>0.15509803379777901</v>
      </c>
      <c r="AC16" s="20">
        <v>0.10964954972989401</v>
      </c>
      <c r="AD16" s="20">
        <v>5.3701857243426097E-2</v>
      </c>
      <c r="AE16" s="20"/>
      <c r="AF16" s="20">
        <v>0.19141129125988501</v>
      </c>
      <c r="AG16" s="20">
        <v>7.5249607868286703E-2</v>
      </c>
      <c r="AH16" s="20">
        <v>0.12365571830677</v>
      </c>
      <c r="AI16" s="20"/>
      <c r="AJ16" s="20">
        <v>0.17302199209645899</v>
      </c>
      <c r="AK16" s="20">
        <v>7.7137445143504596E-2</v>
      </c>
      <c r="AL16" s="20">
        <v>0.13255056779872901</v>
      </c>
      <c r="AM16" s="20">
        <v>0.27098465137635502</v>
      </c>
      <c r="AN16" s="20">
        <v>0.13122183210513799</v>
      </c>
      <c r="AO16" s="20"/>
      <c r="AP16" s="20">
        <v>0.17024875279652499</v>
      </c>
      <c r="AQ16" s="20">
        <v>7.6601998321690401E-2</v>
      </c>
      <c r="AR16" s="20">
        <v>6.3054431479583894E-2</v>
      </c>
      <c r="AS16" s="20"/>
      <c r="AT16" s="20">
        <v>0.16472217717332499</v>
      </c>
      <c r="AU16" s="20">
        <v>0.10814488083683001</v>
      </c>
      <c r="AV16" s="20">
        <v>7.7692510357195793E-2</v>
      </c>
      <c r="AW16" s="20">
        <v>0.13628836780970699</v>
      </c>
      <c r="AX16" s="20">
        <v>7.6163302857536003E-2</v>
      </c>
      <c r="AY16" s="20">
        <v>0.14590975449860399</v>
      </c>
    </row>
    <row r="17" spans="2:51" x14ac:dyDescent="0.35">
      <c r="B17" s="18" t="s">
        <v>86</v>
      </c>
      <c r="C17" s="21">
        <v>0.47326235440289299</v>
      </c>
      <c r="D17" s="21">
        <v>0.493614463802095</v>
      </c>
      <c r="E17" s="21">
        <v>0.45490109226076503</v>
      </c>
      <c r="F17" s="21"/>
      <c r="G17" s="21">
        <v>0.60960029170374197</v>
      </c>
      <c r="H17" s="21">
        <v>0.65722935590050002</v>
      </c>
      <c r="I17" s="21">
        <v>0.57696037294191505</v>
      </c>
      <c r="J17" s="21">
        <v>0.45248134269693702</v>
      </c>
      <c r="K17" s="21">
        <v>0.298420172523294</v>
      </c>
      <c r="L17" s="21">
        <v>0.29025719091881602</v>
      </c>
      <c r="M17" s="21"/>
      <c r="N17" s="21">
        <v>0.51873603080471398</v>
      </c>
      <c r="O17" s="21">
        <v>0.499892600069471</v>
      </c>
      <c r="P17" s="21">
        <v>0.48910426872136897</v>
      </c>
      <c r="Q17" s="21">
        <v>0.38089862018220899</v>
      </c>
      <c r="R17" s="21"/>
      <c r="S17" s="21">
        <v>0.55573349640388603</v>
      </c>
      <c r="T17" s="21">
        <v>0.43128445502457502</v>
      </c>
      <c r="U17" s="21">
        <v>0.44631701375634902</v>
      </c>
      <c r="V17" s="21">
        <v>0.36988738213304101</v>
      </c>
      <c r="W17" s="21">
        <v>0.45437671035861099</v>
      </c>
      <c r="X17" s="21">
        <v>0.49041126534894097</v>
      </c>
      <c r="Y17" s="21">
        <v>0.44349123654171102</v>
      </c>
      <c r="Z17" s="21">
        <v>0.449535592410097</v>
      </c>
      <c r="AA17" s="21">
        <v>0.52501840164380398</v>
      </c>
      <c r="AB17" s="21">
        <v>0.40271545137064602</v>
      </c>
      <c r="AC17" s="21">
        <v>0.51116823501794595</v>
      </c>
      <c r="AD17" s="21">
        <v>0.67811138175193897</v>
      </c>
      <c r="AE17" s="21"/>
      <c r="AF17" s="21">
        <v>0.33326149117578402</v>
      </c>
      <c r="AG17" s="21">
        <v>0.57358535379155995</v>
      </c>
      <c r="AH17" s="21">
        <v>0.453312784541619</v>
      </c>
      <c r="AI17" s="21"/>
      <c r="AJ17" s="21">
        <v>0.35534308178443003</v>
      </c>
      <c r="AK17" s="21">
        <v>0.58513666111551099</v>
      </c>
      <c r="AL17" s="21">
        <v>0.47361976102624997</v>
      </c>
      <c r="AM17" s="21">
        <v>0.14651641731943399</v>
      </c>
      <c r="AN17" s="21">
        <v>0.445683542687977</v>
      </c>
      <c r="AO17" s="21"/>
      <c r="AP17" s="21">
        <v>0.368575784838026</v>
      </c>
      <c r="AQ17" s="21">
        <v>0.58169687425495498</v>
      </c>
      <c r="AR17" s="21">
        <v>0.60830426509581503</v>
      </c>
      <c r="AS17" s="21"/>
      <c r="AT17" s="21">
        <v>0.380844127285421</v>
      </c>
      <c r="AU17" s="21">
        <v>0.52572765442984803</v>
      </c>
      <c r="AV17" s="21">
        <v>0.529742039302047</v>
      </c>
      <c r="AW17" s="21">
        <v>0.44136458996455702</v>
      </c>
      <c r="AX17" s="21">
        <v>0.58310382269271299</v>
      </c>
      <c r="AY17" s="21">
        <v>0.41604057703744501</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738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2016</v>
      </c>
      <c r="D7" s="10">
        <v>936</v>
      </c>
      <c r="E7" s="10">
        <v>1074</v>
      </c>
      <c r="F7" s="10"/>
      <c r="G7" s="10">
        <v>264</v>
      </c>
      <c r="H7" s="10">
        <v>296</v>
      </c>
      <c r="I7" s="10">
        <v>327</v>
      </c>
      <c r="J7" s="10">
        <v>377</v>
      </c>
      <c r="K7" s="10">
        <v>315</v>
      </c>
      <c r="L7" s="10">
        <v>437</v>
      </c>
      <c r="M7" s="10"/>
      <c r="N7" s="10">
        <v>503</v>
      </c>
      <c r="O7" s="10">
        <v>523</v>
      </c>
      <c r="P7" s="10">
        <v>478</v>
      </c>
      <c r="Q7" s="10">
        <v>510</v>
      </c>
      <c r="R7" s="10"/>
      <c r="S7" s="10">
        <v>270</v>
      </c>
      <c r="T7" s="10">
        <v>255</v>
      </c>
      <c r="U7" s="10">
        <v>164</v>
      </c>
      <c r="V7" s="10">
        <v>183</v>
      </c>
      <c r="W7" s="10">
        <v>157</v>
      </c>
      <c r="X7" s="10">
        <v>189</v>
      </c>
      <c r="Y7" s="10">
        <v>172</v>
      </c>
      <c r="Z7" s="10">
        <v>71</v>
      </c>
      <c r="AA7" s="10">
        <v>232</v>
      </c>
      <c r="AB7" s="10">
        <v>165</v>
      </c>
      <c r="AC7" s="10">
        <v>104</v>
      </c>
      <c r="AD7" s="10">
        <v>54</v>
      </c>
      <c r="AE7" s="10"/>
      <c r="AF7" s="10">
        <v>718</v>
      </c>
      <c r="AG7" s="10">
        <v>785</v>
      </c>
      <c r="AH7" s="10">
        <v>315</v>
      </c>
      <c r="AI7" s="10"/>
      <c r="AJ7" s="10">
        <v>711</v>
      </c>
      <c r="AK7" s="10">
        <v>560</v>
      </c>
      <c r="AL7" s="10">
        <v>132</v>
      </c>
      <c r="AM7" s="10">
        <v>25</v>
      </c>
      <c r="AN7" s="10">
        <v>285</v>
      </c>
      <c r="AO7" s="10"/>
      <c r="AP7" s="10">
        <v>404</v>
      </c>
      <c r="AQ7" s="10">
        <v>722</v>
      </c>
      <c r="AR7" s="10">
        <v>132</v>
      </c>
      <c r="AS7" s="10"/>
      <c r="AT7" s="10">
        <v>730</v>
      </c>
      <c r="AU7" s="10">
        <v>453</v>
      </c>
      <c r="AV7" s="10">
        <v>157</v>
      </c>
      <c r="AW7" s="10">
        <v>179</v>
      </c>
      <c r="AX7" s="10">
        <v>416</v>
      </c>
      <c r="AY7" s="10">
        <v>62</v>
      </c>
    </row>
    <row r="8" spans="2:51" ht="30" customHeight="1" x14ac:dyDescent="0.35">
      <c r="B8" s="11" t="s">
        <v>19</v>
      </c>
      <c r="C8" s="11">
        <v>2020</v>
      </c>
      <c r="D8" s="11">
        <v>976</v>
      </c>
      <c r="E8" s="11">
        <v>1038</v>
      </c>
      <c r="F8" s="11"/>
      <c r="G8" s="11">
        <v>269</v>
      </c>
      <c r="H8" s="11">
        <v>347</v>
      </c>
      <c r="I8" s="11">
        <v>335</v>
      </c>
      <c r="J8" s="11">
        <v>358</v>
      </c>
      <c r="K8" s="11">
        <v>297</v>
      </c>
      <c r="L8" s="11">
        <v>415</v>
      </c>
      <c r="M8" s="11"/>
      <c r="N8" s="11">
        <v>543</v>
      </c>
      <c r="O8" s="11">
        <v>511</v>
      </c>
      <c r="P8" s="11">
        <v>467</v>
      </c>
      <c r="Q8" s="11">
        <v>496</v>
      </c>
      <c r="R8" s="11"/>
      <c r="S8" s="11">
        <v>272</v>
      </c>
      <c r="T8" s="11">
        <v>247</v>
      </c>
      <c r="U8" s="11">
        <v>163</v>
      </c>
      <c r="V8" s="11">
        <v>170</v>
      </c>
      <c r="W8" s="11">
        <v>151</v>
      </c>
      <c r="X8" s="11">
        <v>196</v>
      </c>
      <c r="Y8" s="11">
        <v>166</v>
      </c>
      <c r="Z8" s="11">
        <v>67</v>
      </c>
      <c r="AA8" s="11">
        <v>221</v>
      </c>
      <c r="AB8" s="11">
        <v>192</v>
      </c>
      <c r="AC8" s="11">
        <v>109</v>
      </c>
      <c r="AD8" s="11">
        <v>67</v>
      </c>
      <c r="AE8" s="11"/>
      <c r="AF8" s="11">
        <v>696</v>
      </c>
      <c r="AG8" s="11">
        <v>802</v>
      </c>
      <c r="AH8" s="11">
        <v>319</v>
      </c>
      <c r="AI8" s="11"/>
      <c r="AJ8" s="11">
        <v>694</v>
      </c>
      <c r="AK8" s="11">
        <v>569</v>
      </c>
      <c r="AL8" s="11">
        <v>132</v>
      </c>
      <c r="AM8" s="11">
        <v>24</v>
      </c>
      <c r="AN8" s="11">
        <v>284</v>
      </c>
      <c r="AO8" s="11"/>
      <c r="AP8" s="11">
        <v>399</v>
      </c>
      <c r="AQ8" s="11">
        <v>731</v>
      </c>
      <c r="AR8" s="11">
        <v>133</v>
      </c>
      <c r="AS8" s="11"/>
      <c r="AT8" s="11">
        <v>708</v>
      </c>
      <c r="AU8" s="11">
        <v>463</v>
      </c>
      <c r="AV8" s="11">
        <v>159</v>
      </c>
      <c r="AW8" s="11">
        <v>176</v>
      </c>
      <c r="AX8" s="11">
        <v>429</v>
      </c>
      <c r="AY8" s="11">
        <v>65</v>
      </c>
    </row>
    <row r="9" spans="2:51" x14ac:dyDescent="0.35">
      <c r="B9" s="18" t="s">
        <v>227</v>
      </c>
      <c r="C9" s="17">
        <v>0.27237881185319501</v>
      </c>
      <c r="D9" s="17">
        <v>0.287261668450213</v>
      </c>
      <c r="E9" s="17">
        <v>0.25718073732701102</v>
      </c>
      <c r="F9" s="17"/>
      <c r="G9" s="17">
        <v>0.326955605989038</v>
      </c>
      <c r="H9" s="17">
        <v>0.35743622043029</v>
      </c>
      <c r="I9" s="17">
        <v>0.30178660682577302</v>
      </c>
      <c r="J9" s="17">
        <v>0.23424714643307201</v>
      </c>
      <c r="K9" s="17">
        <v>0.21358629145046401</v>
      </c>
      <c r="L9" s="17">
        <v>0.217047569798093</v>
      </c>
      <c r="M9" s="17"/>
      <c r="N9" s="17">
        <v>0.28814237906830398</v>
      </c>
      <c r="O9" s="17">
        <v>0.288741195030222</v>
      </c>
      <c r="P9" s="17">
        <v>0.24942312501428901</v>
      </c>
      <c r="Q9" s="17">
        <v>0.25884277960459501</v>
      </c>
      <c r="R9" s="17"/>
      <c r="S9" s="17">
        <v>0.334659253866471</v>
      </c>
      <c r="T9" s="17">
        <v>0.21047971132287099</v>
      </c>
      <c r="U9" s="17">
        <v>0.27498671624695098</v>
      </c>
      <c r="V9" s="17">
        <v>0.22680579100947801</v>
      </c>
      <c r="W9" s="17">
        <v>0.27108056548561998</v>
      </c>
      <c r="X9" s="17">
        <v>0.249333218571575</v>
      </c>
      <c r="Y9" s="17">
        <v>0.29411745904410302</v>
      </c>
      <c r="Z9" s="17">
        <v>0.221799219992867</v>
      </c>
      <c r="AA9" s="17">
        <v>0.31407870116398101</v>
      </c>
      <c r="AB9" s="17">
        <v>0.24841433752154601</v>
      </c>
      <c r="AC9" s="17">
        <v>0.26102809591463499</v>
      </c>
      <c r="AD9" s="17">
        <v>0.37206091647130601</v>
      </c>
      <c r="AE9" s="17"/>
      <c r="AF9" s="17">
        <v>0.229665203502398</v>
      </c>
      <c r="AG9" s="17">
        <v>0.287782020187132</v>
      </c>
      <c r="AH9" s="17">
        <v>0.28015576671954401</v>
      </c>
      <c r="AI9" s="17"/>
      <c r="AJ9" s="17">
        <v>0.233736446229629</v>
      </c>
      <c r="AK9" s="17">
        <v>0.29992314300740902</v>
      </c>
      <c r="AL9" s="17">
        <v>0.21526095334447801</v>
      </c>
      <c r="AM9" s="17">
        <v>0.26748442032257502</v>
      </c>
      <c r="AN9" s="17">
        <v>0.27949336133840003</v>
      </c>
      <c r="AO9" s="17"/>
      <c r="AP9" s="17">
        <v>0.23767462323503</v>
      </c>
      <c r="AQ9" s="17">
        <v>0.30311285446809999</v>
      </c>
      <c r="AR9" s="17">
        <v>0.28314501097308697</v>
      </c>
      <c r="AS9" s="17"/>
      <c r="AT9" s="17">
        <v>0.25511810861436801</v>
      </c>
      <c r="AU9" s="17">
        <v>0.26258474322259701</v>
      </c>
      <c r="AV9" s="17">
        <v>0.26702245793169399</v>
      </c>
      <c r="AW9" s="17">
        <v>0.30128887857411801</v>
      </c>
      <c r="AX9" s="17">
        <v>0.30688947763129398</v>
      </c>
      <c r="AY9" s="17">
        <v>0.28695654392937903</v>
      </c>
    </row>
    <row r="10" spans="2:51" x14ac:dyDescent="0.35">
      <c r="B10" s="18" t="s">
        <v>228</v>
      </c>
      <c r="C10" s="17">
        <v>0.30533996808528102</v>
      </c>
      <c r="D10" s="17">
        <v>0.31068545420726001</v>
      </c>
      <c r="E10" s="17">
        <v>0.30213997260999897</v>
      </c>
      <c r="F10" s="17"/>
      <c r="G10" s="17">
        <v>0.31458482275014099</v>
      </c>
      <c r="H10" s="17">
        <v>0.328833978296107</v>
      </c>
      <c r="I10" s="17">
        <v>0.351001672538512</v>
      </c>
      <c r="J10" s="17">
        <v>0.337799594383697</v>
      </c>
      <c r="K10" s="17">
        <v>0.25809807966509402</v>
      </c>
      <c r="L10" s="17">
        <v>0.24864323902167601</v>
      </c>
      <c r="M10" s="17"/>
      <c r="N10" s="17">
        <v>0.33149569413116597</v>
      </c>
      <c r="O10" s="17">
        <v>0.30276895393057601</v>
      </c>
      <c r="P10" s="17">
        <v>0.34181368310084898</v>
      </c>
      <c r="Q10" s="17">
        <v>0.24624988492254901</v>
      </c>
      <c r="R10" s="17"/>
      <c r="S10" s="17">
        <v>0.30554182067809199</v>
      </c>
      <c r="T10" s="17">
        <v>0.29118637460358499</v>
      </c>
      <c r="U10" s="17">
        <v>0.30322077202646402</v>
      </c>
      <c r="V10" s="17">
        <v>0.28246770670385302</v>
      </c>
      <c r="W10" s="17">
        <v>0.35012838527097701</v>
      </c>
      <c r="X10" s="17">
        <v>0.32572847417564599</v>
      </c>
      <c r="Y10" s="17">
        <v>0.26923826733030898</v>
      </c>
      <c r="Z10" s="17">
        <v>0.35939679200984898</v>
      </c>
      <c r="AA10" s="17">
        <v>0.28689133733981698</v>
      </c>
      <c r="AB10" s="17">
        <v>0.33073480011135098</v>
      </c>
      <c r="AC10" s="17">
        <v>0.26973392378161498</v>
      </c>
      <c r="AD10" s="17">
        <v>0.34057183624632198</v>
      </c>
      <c r="AE10" s="17"/>
      <c r="AF10" s="17">
        <v>0.27770619645438499</v>
      </c>
      <c r="AG10" s="17">
        <v>0.33783072610577403</v>
      </c>
      <c r="AH10" s="17">
        <v>0.27033686692247799</v>
      </c>
      <c r="AI10" s="17"/>
      <c r="AJ10" s="17">
        <v>0.27439351699499698</v>
      </c>
      <c r="AK10" s="17">
        <v>0.357443325330633</v>
      </c>
      <c r="AL10" s="17">
        <v>0.35870705399549102</v>
      </c>
      <c r="AM10" s="17">
        <v>0.116338187659052</v>
      </c>
      <c r="AN10" s="17">
        <v>0.27079740177531603</v>
      </c>
      <c r="AO10" s="17"/>
      <c r="AP10" s="17">
        <v>0.28843767573668</v>
      </c>
      <c r="AQ10" s="17">
        <v>0.34783760115107198</v>
      </c>
      <c r="AR10" s="17">
        <v>0.33824397677465701</v>
      </c>
      <c r="AS10" s="17"/>
      <c r="AT10" s="17">
        <v>0.27951571614973603</v>
      </c>
      <c r="AU10" s="17">
        <v>0.35633546110972197</v>
      </c>
      <c r="AV10" s="17">
        <v>0.23635712065689299</v>
      </c>
      <c r="AW10" s="17">
        <v>0.25507952851367999</v>
      </c>
      <c r="AX10" s="17">
        <v>0.33821710592777798</v>
      </c>
      <c r="AY10" s="17">
        <v>0.32704571538282601</v>
      </c>
    </row>
    <row r="11" spans="2:51" x14ac:dyDescent="0.35">
      <c r="B11" s="18" t="s">
        <v>229</v>
      </c>
      <c r="C11" s="17">
        <v>0.232700594647579</v>
      </c>
      <c r="D11" s="17">
        <v>0.23197279058953299</v>
      </c>
      <c r="E11" s="17">
        <v>0.234775107291635</v>
      </c>
      <c r="F11" s="17"/>
      <c r="G11" s="17">
        <v>0.21092434096677601</v>
      </c>
      <c r="H11" s="17">
        <v>0.191987118696334</v>
      </c>
      <c r="I11" s="17">
        <v>0.206688884338912</v>
      </c>
      <c r="J11" s="17">
        <v>0.206899602324287</v>
      </c>
      <c r="K11" s="17">
        <v>0.28026141898815499</v>
      </c>
      <c r="L11" s="17">
        <v>0.29009144809052501</v>
      </c>
      <c r="M11" s="17"/>
      <c r="N11" s="17">
        <v>0.22183114391471601</v>
      </c>
      <c r="O11" s="17">
        <v>0.22713765400838301</v>
      </c>
      <c r="P11" s="17">
        <v>0.20130691510535201</v>
      </c>
      <c r="Q11" s="17">
        <v>0.27895208829587897</v>
      </c>
      <c r="R11" s="17"/>
      <c r="S11" s="17">
        <v>0.217635450167424</v>
      </c>
      <c r="T11" s="17">
        <v>0.30841431103150302</v>
      </c>
      <c r="U11" s="17">
        <v>0.17007462636899201</v>
      </c>
      <c r="V11" s="17">
        <v>0.24484863364537601</v>
      </c>
      <c r="W11" s="17">
        <v>0.19424564104106101</v>
      </c>
      <c r="X11" s="17">
        <v>0.224106278246406</v>
      </c>
      <c r="Y11" s="17">
        <v>0.23737808391816601</v>
      </c>
      <c r="Z11" s="17">
        <v>0.22869615948577901</v>
      </c>
      <c r="AA11" s="17">
        <v>0.252770750998002</v>
      </c>
      <c r="AB11" s="17">
        <v>0.203975544476098</v>
      </c>
      <c r="AC11" s="17">
        <v>0.30246345577032502</v>
      </c>
      <c r="AD11" s="17">
        <v>0.14364065246463001</v>
      </c>
      <c r="AE11" s="17"/>
      <c r="AF11" s="17">
        <v>0.24352160942383999</v>
      </c>
      <c r="AG11" s="17">
        <v>0.223433015267479</v>
      </c>
      <c r="AH11" s="17">
        <v>0.24796635164467501</v>
      </c>
      <c r="AI11" s="17"/>
      <c r="AJ11" s="17">
        <v>0.25355636590618802</v>
      </c>
      <c r="AK11" s="17">
        <v>0.213927404296267</v>
      </c>
      <c r="AL11" s="17">
        <v>0.21159103837938001</v>
      </c>
      <c r="AM11" s="17">
        <v>0.15148488603711499</v>
      </c>
      <c r="AN11" s="17">
        <v>0.24404298818356199</v>
      </c>
      <c r="AO11" s="17"/>
      <c r="AP11" s="17">
        <v>0.226560315291228</v>
      </c>
      <c r="AQ11" s="17">
        <v>0.217046971857351</v>
      </c>
      <c r="AR11" s="17">
        <v>0.23078169312430899</v>
      </c>
      <c r="AS11" s="17"/>
      <c r="AT11" s="17">
        <v>0.25689377361761301</v>
      </c>
      <c r="AU11" s="17">
        <v>0.19609583541276199</v>
      </c>
      <c r="AV11" s="17">
        <v>0.29601541099921702</v>
      </c>
      <c r="AW11" s="17">
        <v>0.26432247243607099</v>
      </c>
      <c r="AX11" s="17">
        <v>0.198401349900343</v>
      </c>
      <c r="AY11" s="17">
        <v>0.15273878853935999</v>
      </c>
    </row>
    <row r="12" spans="2:51" x14ac:dyDescent="0.35">
      <c r="B12" s="18" t="s">
        <v>230</v>
      </c>
      <c r="C12" s="17">
        <v>5.7498322529945897E-2</v>
      </c>
      <c r="D12" s="17">
        <v>5.9750931376909899E-2</v>
      </c>
      <c r="E12" s="17">
        <v>5.4543912126674199E-2</v>
      </c>
      <c r="F12" s="17"/>
      <c r="G12" s="17">
        <v>8.1138762614217805E-2</v>
      </c>
      <c r="H12" s="17">
        <v>3.6235910224005803E-2</v>
      </c>
      <c r="I12" s="17">
        <v>4.6736947905096797E-2</v>
      </c>
      <c r="J12" s="17">
        <v>5.5753516591384E-2</v>
      </c>
      <c r="K12" s="17">
        <v>5.9852331041350001E-2</v>
      </c>
      <c r="L12" s="17">
        <v>6.8427103844965295E-2</v>
      </c>
      <c r="M12" s="17"/>
      <c r="N12" s="17">
        <v>6.0896385683037499E-2</v>
      </c>
      <c r="O12" s="17">
        <v>5.8900175247291998E-2</v>
      </c>
      <c r="P12" s="17">
        <v>5.47861771153587E-2</v>
      </c>
      <c r="Q12" s="17">
        <v>5.5124737022155E-2</v>
      </c>
      <c r="R12" s="17"/>
      <c r="S12" s="17">
        <v>3.2726788692025603E-2</v>
      </c>
      <c r="T12" s="17">
        <v>3.8370015091685597E-2</v>
      </c>
      <c r="U12" s="17">
        <v>7.8853556644909395E-2</v>
      </c>
      <c r="V12" s="17">
        <v>7.5722850995047095E-2</v>
      </c>
      <c r="W12" s="17">
        <v>8.7637837920929496E-2</v>
      </c>
      <c r="X12" s="17">
        <v>9.4929564905459105E-2</v>
      </c>
      <c r="Y12" s="17">
        <v>5.0568405419047502E-2</v>
      </c>
      <c r="Z12" s="17">
        <v>5.2588855914609003E-2</v>
      </c>
      <c r="AA12" s="17">
        <v>4.1377438927930998E-2</v>
      </c>
      <c r="AB12" s="17">
        <v>8.9964531684117902E-2</v>
      </c>
      <c r="AC12" s="17">
        <v>1.8033216627736898E-2</v>
      </c>
      <c r="AD12" s="17">
        <v>0</v>
      </c>
      <c r="AE12" s="17"/>
      <c r="AF12" s="17">
        <v>6.3660114865533399E-2</v>
      </c>
      <c r="AG12" s="17">
        <v>4.6392369818565898E-2</v>
      </c>
      <c r="AH12" s="17">
        <v>7.8391722140178796E-2</v>
      </c>
      <c r="AI12" s="17"/>
      <c r="AJ12" s="17">
        <v>6.24932684873621E-2</v>
      </c>
      <c r="AK12" s="17">
        <v>4.4432700387400298E-2</v>
      </c>
      <c r="AL12" s="17">
        <v>9.7365370733235104E-2</v>
      </c>
      <c r="AM12" s="17">
        <v>8.2539988174684595E-2</v>
      </c>
      <c r="AN12" s="17">
        <v>5.9888110041142098E-2</v>
      </c>
      <c r="AO12" s="17"/>
      <c r="AP12" s="17">
        <v>6.4633557040466499E-2</v>
      </c>
      <c r="AQ12" s="17">
        <v>5.4077044093139397E-2</v>
      </c>
      <c r="AR12" s="17">
        <v>5.5590403499482299E-2</v>
      </c>
      <c r="AS12" s="17"/>
      <c r="AT12" s="17">
        <v>5.5970657609610203E-2</v>
      </c>
      <c r="AU12" s="17">
        <v>8.0083495066214802E-2</v>
      </c>
      <c r="AV12" s="17">
        <v>8.11568374014877E-2</v>
      </c>
      <c r="AW12" s="17">
        <v>2.0958557932025501E-2</v>
      </c>
      <c r="AX12" s="17">
        <v>4.5982218445294598E-2</v>
      </c>
      <c r="AY12" s="17">
        <v>3.2513827178092002E-2</v>
      </c>
    </row>
    <row r="13" spans="2:51" x14ac:dyDescent="0.35">
      <c r="B13" s="18" t="s">
        <v>231</v>
      </c>
      <c r="C13" s="17">
        <v>5.7950963418981899E-2</v>
      </c>
      <c r="D13" s="17">
        <v>6.0290580096561602E-2</v>
      </c>
      <c r="E13" s="17">
        <v>5.4140191950094202E-2</v>
      </c>
      <c r="F13" s="17"/>
      <c r="G13" s="17">
        <v>1.5182041674517499E-2</v>
      </c>
      <c r="H13" s="17">
        <v>2.3300010729468201E-2</v>
      </c>
      <c r="I13" s="17">
        <v>4.0581662658870699E-2</v>
      </c>
      <c r="J13" s="17">
        <v>6.6413675052207702E-2</v>
      </c>
      <c r="K13" s="17">
        <v>7.9838193209262304E-2</v>
      </c>
      <c r="L13" s="17">
        <v>0.105739552908323</v>
      </c>
      <c r="M13" s="17"/>
      <c r="N13" s="17">
        <v>4.8924303373874899E-2</v>
      </c>
      <c r="O13" s="17">
        <v>4.8150380500200901E-2</v>
      </c>
      <c r="P13" s="17">
        <v>6.5854579205375199E-2</v>
      </c>
      <c r="Q13" s="17">
        <v>7.07169738529424E-2</v>
      </c>
      <c r="R13" s="17"/>
      <c r="S13" s="17">
        <v>4.7616833766645897E-2</v>
      </c>
      <c r="T13" s="17">
        <v>6.3984375075314695E-2</v>
      </c>
      <c r="U13" s="17">
        <v>6.1452661575333099E-2</v>
      </c>
      <c r="V13" s="17">
        <v>8.9855668615936898E-2</v>
      </c>
      <c r="W13" s="17">
        <v>6.5412555975195699E-2</v>
      </c>
      <c r="X13" s="17">
        <v>3.4461824621659302E-2</v>
      </c>
      <c r="Y13" s="17">
        <v>5.4973235289757297E-2</v>
      </c>
      <c r="Z13" s="17">
        <v>0.11079353901772</v>
      </c>
      <c r="AA13" s="17">
        <v>4.1546133159986398E-2</v>
      </c>
      <c r="AB13" s="17">
        <v>7.1520619504198496E-2</v>
      </c>
      <c r="AC13" s="17">
        <v>6.4631713438341898E-2</v>
      </c>
      <c r="AD13" s="17">
        <v>0</v>
      </c>
      <c r="AE13" s="17"/>
      <c r="AF13" s="17">
        <v>0.105584121004635</v>
      </c>
      <c r="AG13" s="17">
        <v>3.1531387037890803E-2</v>
      </c>
      <c r="AH13" s="17">
        <v>4.1968749461452098E-2</v>
      </c>
      <c r="AI13" s="17"/>
      <c r="AJ13" s="17">
        <v>9.6813174950962602E-2</v>
      </c>
      <c r="AK13" s="17">
        <v>2.4576714371647899E-2</v>
      </c>
      <c r="AL13" s="17">
        <v>4.1540252350249503E-2</v>
      </c>
      <c r="AM13" s="17">
        <v>0.271182165691015</v>
      </c>
      <c r="AN13" s="17">
        <v>6.06777213243802E-2</v>
      </c>
      <c r="AO13" s="17"/>
      <c r="AP13" s="17">
        <v>0.111699974170636</v>
      </c>
      <c r="AQ13" s="17">
        <v>1.8173747522407101E-2</v>
      </c>
      <c r="AR13" s="17">
        <v>2.1655198978750501E-2</v>
      </c>
      <c r="AS13" s="17"/>
      <c r="AT13" s="17">
        <v>8.6738213252045504E-2</v>
      </c>
      <c r="AU13" s="17">
        <v>3.9450009859993702E-2</v>
      </c>
      <c r="AV13" s="17">
        <v>4.4291763060677503E-2</v>
      </c>
      <c r="AW13" s="17">
        <v>6.4579440168093596E-2</v>
      </c>
      <c r="AX13" s="17">
        <v>3.0744207634135601E-2</v>
      </c>
      <c r="AY13" s="17">
        <v>5.9606396427939197E-2</v>
      </c>
    </row>
    <row r="14" spans="2:51" x14ac:dyDescent="0.35">
      <c r="B14" s="18" t="s">
        <v>72</v>
      </c>
      <c r="C14" s="17">
        <v>7.4131339465018001E-2</v>
      </c>
      <c r="D14" s="17">
        <v>5.0038575279522497E-2</v>
      </c>
      <c r="E14" s="17">
        <v>9.7220078694586501E-2</v>
      </c>
      <c r="F14" s="17"/>
      <c r="G14" s="17">
        <v>5.1214426005309899E-2</v>
      </c>
      <c r="H14" s="17">
        <v>6.2206761623793898E-2</v>
      </c>
      <c r="I14" s="17">
        <v>5.3204225732835397E-2</v>
      </c>
      <c r="J14" s="17">
        <v>9.8886465215352395E-2</v>
      </c>
      <c r="K14" s="17">
        <v>0.108363685645674</v>
      </c>
      <c r="L14" s="17">
        <v>7.0051086336418197E-2</v>
      </c>
      <c r="M14" s="17"/>
      <c r="N14" s="17">
        <v>4.8710093828901298E-2</v>
      </c>
      <c r="O14" s="17">
        <v>7.4301641283326003E-2</v>
      </c>
      <c r="P14" s="17">
        <v>8.6815520458776593E-2</v>
      </c>
      <c r="Q14" s="17">
        <v>9.0113536301878794E-2</v>
      </c>
      <c r="R14" s="17"/>
      <c r="S14" s="17">
        <v>6.1819852829342298E-2</v>
      </c>
      <c r="T14" s="17">
        <v>8.7565212875039905E-2</v>
      </c>
      <c r="U14" s="17">
        <v>0.11141166713735</v>
      </c>
      <c r="V14" s="17">
        <v>8.0299349030309899E-2</v>
      </c>
      <c r="W14" s="17">
        <v>3.1495014306217303E-2</v>
      </c>
      <c r="X14" s="17">
        <v>7.1440639479255094E-2</v>
      </c>
      <c r="Y14" s="17">
        <v>9.3724548998617402E-2</v>
      </c>
      <c r="Z14" s="17">
        <v>2.6725433579176401E-2</v>
      </c>
      <c r="AA14" s="17">
        <v>6.3335638410282405E-2</v>
      </c>
      <c r="AB14" s="17">
        <v>5.5390166702688301E-2</v>
      </c>
      <c r="AC14" s="17">
        <v>8.4109594467345894E-2</v>
      </c>
      <c r="AD14" s="17">
        <v>0.143726594817742</v>
      </c>
      <c r="AE14" s="17"/>
      <c r="AF14" s="17">
        <v>7.9862754749209605E-2</v>
      </c>
      <c r="AG14" s="17">
        <v>7.3030481583158197E-2</v>
      </c>
      <c r="AH14" s="17">
        <v>8.1180543111672096E-2</v>
      </c>
      <c r="AI14" s="17"/>
      <c r="AJ14" s="17">
        <v>7.9007227430860805E-2</v>
      </c>
      <c r="AK14" s="17">
        <v>5.9696712606642402E-2</v>
      </c>
      <c r="AL14" s="17">
        <v>7.55353311971661E-2</v>
      </c>
      <c r="AM14" s="17">
        <v>0.110970352115558</v>
      </c>
      <c r="AN14" s="17">
        <v>8.5100417337199294E-2</v>
      </c>
      <c r="AO14" s="17"/>
      <c r="AP14" s="17">
        <v>7.0993854525959105E-2</v>
      </c>
      <c r="AQ14" s="17">
        <v>5.9751780907929902E-2</v>
      </c>
      <c r="AR14" s="17">
        <v>7.0583716649715494E-2</v>
      </c>
      <c r="AS14" s="17"/>
      <c r="AT14" s="17">
        <v>6.5763530756627706E-2</v>
      </c>
      <c r="AU14" s="17">
        <v>6.5450455328710994E-2</v>
      </c>
      <c r="AV14" s="17">
        <v>7.5156409950030395E-2</v>
      </c>
      <c r="AW14" s="17">
        <v>9.3771122376011498E-2</v>
      </c>
      <c r="AX14" s="17">
        <v>7.9765640461154599E-2</v>
      </c>
      <c r="AY14" s="17">
        <v>0.141138728542404</v>
      </c>
    </row>
    <row r="15" spans="2:51" x14ac:dyDescent="0.35">
      <c r="B15" s="31" t="s">
        <v>232</v>
      </c>
      <c r="C15" s="20">
        <v>0.57771877993847598</v>
      </c>
      <c r="D15" s="20">
        <v>0.59794712265747296</v>
      </c>
      <c r="E15" s="20">
        <v>0.55932070993701</v>
      </c>
      <c r="F15" s="20"/>
      <c r="G15" s="20">
        <v>0.64154042873917905</v>
      </c>
      <c r="H15" s="20">
        <v>0.68627019872639805</v>
      </c>
      <c r="I15" s="20">
        <v>0.65278827936428496</v>
      </c>
      <c r="J15" s="20">
        <v>0.57204674081676898</v>
      </c>
      <c r="K15" s="20">
        <v>0.471684371115558</v>
      </c>
      <c r="L15" s="20">
        <v>0.46569080881976899</v>
      </c>
      <c r="M15" s="20"/>
      <c r="N15" s="20">
        <v>0.61963807319946995</v>
      </c>
      <c r="O15" s="20">
        <v>0.59151014896079801</v>
      </c>
      <c r="P15" s="20">
        <v>0.59123680811513801</v>
      </c>
      <c r="Q15" s="20">
        <v>0.50509266452714496</v>
      </c>
      <c r="R15" s="20"/>
      <c r="S15" s="20">
        <v>0.64020107454456299</v>
      </c>
      <c r="T15" s="20">
        <v>0.50166608592645701</v>
      </c>
      <c r="U15" s="20">
        <v>0.57820748827341595</v>
      </c>
      <c r="V15" s="20">
        <v>0.50927349771332997</v>
      </c>
      <c r="W15" s="20">
        <v>0.62120895075659599</v>
      </c>
      <c r="X15" s="20">
        <v>0.57506169274722096</v>
      </c>
      <c r="Y15" s="20">
        <v>0.563355726374412</v>
      </c>
      <c r="Z15" s="20">
        <v>0.58119601200271498</v>
      </c>
      <c r="AA15" s="20">
        <v>0.60097003850379904</v>
      </c>
      <c r="AB15" s="20">
        <v>0.57914913763289699</v>
      </c>
      <c r="AC15" s="20">
        <v>0.53076201969625003</v>
      </c>
      <c r="AD15" s="20">
        <v>0.71263275271762805</v>
      </c>
      <c r="AE15" s="20"/>
      <c r="AF15" s="20">
        <v>0.50737139995678204</v>
      </c>
      <c r="AG15" s="20">
        <v>0.62561274629290597</v>
      </c>
      <c r="AH15" s="20">
        <v>0.55049263364202194</v>
      </c>
      <c r="AI15" s="20"/>
      <c r="AJ15" s="20">
        <v>0.508129963224627</v>
      </c>
      <c r="AK15" s="20">
        <v>0.65736646833804202</v>
      </c>
      <c r="AL15" s="20">
        <v>0.573968007339969</v>
      </c>
      <c r="AM15" s="20">
        <v>0.38382260798162698</v>
      </c>
      <c r="AN15" s="20">
        <v>0.55029076311371605</v>
      </c>
      <c r="AO15" s="20"/>
      <c r="AP15" s="20">
        <v>0.52611229897170997</v>
      </c>
      <c r="AQ15" s="20">
        <v>0.65095045561917197</v>
      </c>
      <c r="AR15" s="20">
        <v>0.62138898774774298</v>
      </c>
      <c r="AS15" s="20"/>
      <c r="AT15" s="20">
        <v>0.53463382476410304</v>
      </c>
      <c r="AU15" s="20">
        <v>0.61892020433231798</v>
      </c>
      <c r="AV15" s="20">
        <v>0.50337957858858695</v>
      </c>
      <c r="AW15" s="20">
        <v>0.556368407087798</v>
      </c>
      <c r="AX15" s="20">
        <v>0.64510658355907202</v>
      </c>
      <c r="AY15" s="20">
        <v>0.61400225931220598</v>
      </c>
    </row>
    <row r="16" spans="2:51" x14ac:dyDescent="0.35">
      <c r="B16" s="18" t="s">
        <v>233</v>
      </c>
      <c r="C16" s="20">
        <v>0.115449285948928</v>
      </c>
      <c r="D16" s="20">
        <v>0.120041511473472</v>
      </c>
      <c r="E16" s="20">
        <v>0.108684104076768</v>
      </c>
      <c r="F16" s="20"/>
      <c r="G16" s="20">
        <v>9.6320804288735296E-2</v>
      </c>
      <c r="H16" s="20">
        <v>5.9535920953474E-2</v>
      </c>
      <c r="I16" s="20">
        <v>8.7318610563967503E-2</v>
      </c>
      <c r="J16" s="20">
        <v>0.12216719164359199</v>
      </c>
      <c r="K16" s="20">
        <v>0.13969052425061201</v>
      </c>
      <c r="L16" s="20">
        <v>0.17416665675328799</v>
      </c>
      <c r="M16" s="20"/>
      <c r="N16" s="20">
        <v>0.109820689056912</v>
      </c>
      <c r="O16" s="20">
        <v>0.107050555747493</v>
      </c>
      <c r="P16" s="20">
        <v>0.120640756320734</v>
      </c>
      <c r="Q16" s="20">
        <v>0.12584171087509699</v>
      </c>
      <c r="R16" s="20"/>
      <c r="S16" s="20">
        <v>8.0343622458671396E-2</v>
      </c>
      <c r="T16" s="20">
        <v>0.102354390167</v>
      </c>
      <c r="U16" s="20">
        <v>0.140306218220243</v>
      </c>
      <c r="V16" s="20">
        <v>0.16557851961098399</v>
      </c>
      <c r="W16" s="20">
        <v>0.15305039389612499</v>
      </c>
      <c r="X16" s="20">
        <v>0.12939138952711801</v>
      </c>
      <c r="Y16" s="20">
        <v>0.10554164070880501</v>
      </c>
      <c r="Z16" s="20">
        <v>0.16338239493232901</v>
      </c>
      <c r="AA16" s="20">
        <v>8.2923572087917397E-2</v>
      </c>
      <c r="AB16" s="20">
        <v>0.161485151188316</v>
      </c>
      <c r="AC16" s="20">
        <v>8.2664930066078807E-2</v>
      </c>
      <c r="AD16" s="20">
        <v>0</v>
      </c>
      <c r="AE16" s="20"/>
      <c r="AF16" s="20">
        <v>0.16924423587016801</v>
      </c>
      <c r="AG16" s="20">
        <v>7.7923756856456805E-2</v>
      </c>
      <c r="AH16" s="20">
        <v>0.12036047160163101</v>
      </c>
      <c r="AI16" s="20"/>
      <c r="AJ16" s="20">
        <v>0.15930644343832501</v>
      </c>
      <c r="AK16" s="20">
        <v>6.9009414759048204E-2</v>
      </c>
      <c r="AL16" s="20">
        <v>0.138905623083485</v>
      </c>
      <c r="AM16" s="20">
        <v>0.3537221538657</v>
      </c>
      <c r="AN16" s="20">
        <v>0.120565831365522</v>
      </c>
      <c r="AO16" s="20"/>
      <c r="AP16" s="20">
        <v>0.17633353121110201</v>
      </c>
      <c r="AQ16" s="20">
        <v>7.22507916155464E-2</v>
      </c>
      <c r="AR16" s="20">
        <v>7.7245602478232797E-2</v>
      </c>
      <c r="AS16" s="20"/>
      <c r="AT16" s="20">
        <v>0.14270887086165601</v>
      </c>
      <c r="AU16" s="20">
        <v>0.119533504926208</v>
      </c>
      <c r="AV16" s="20">
        <v>0.12544860046216499</v>
      </c>
      <c r="AW16" s="20">
        <v>8.5537998100119098E-2</v>
      </c>
      <c r="AX16" s="20">
        <v>7.6726426079430199E-2</v>
      </c>
      <c r="AY16" s="20">
        <v>9.2120223606031199E-2</v>
      </c>
    </row>
    <row r="17" spans="2:51" x14ac:dyDescent="0.35">
      <c r="B17" s="18" t="s">
        <v>86</v>
      </c>
      <c r="C17" s="21">
        <v>0.46226949398954797</v>
      </c>
      <c r="D17" s="21">
        <v>0.47790561118400199</v>
      </c>
      <c r="E17" s="21">
        <v>0.45063660586024201</v>
      </c>
      <c r="F17" s="21"/>
      <c r="G17" s="21">
        <v>0.54521962445044403</v>
      </c>
      <c r="H17" s="21">
        <v>0.62673427777292401</v>
      </c>
      <c r="I17" s="21">
        <v>0.56546966880031702</v>
      </c>
      <c r="J17" s="21">
        <v>0.44987954917317802</v>
      </c>
      <c r="K17" s="21">
        <v>0.33199384686494599</v>
      </c>
      <c r="L17" s="21">
        <v>0.29152415206648102</v>
      </c>
      <c r="M17" s="21"/>
      <c r="N17" s="21">
        <v>0.50981738414255695</v>
      </c>
      <c r="O17" s="21">
        <v>0.48445959321330501</v>
      </c>
      <c r="P17" s="21">
        <v>0.470596051794404</v>
      </c>
      <c r="Q17" s="21">
        <v>0.37925095365204697</v>
      </c>
      <c r="R17" s="21"/>
      <c r="S17" s="21">
        <v>0.55985745208589099</v>
      </c>
      <c r="T17" s="21">
        <v>0.39931169575945602</v>
      </c>
      <c r="U17" s="21">
        <v>0.43790127005317298</v>
      </c>
      <c r="V17" s="21">
        <v>0.343694978102346</v>
      </c>
      <c r="W17" s="21">
        <v>0.46815855686047098</v>
      </c>
      <c r="X17" s="21">
        <v>0.44567030322010198</v>
      </c>
      <c r="Y17" s="21">
        <v>0.457814085665607</v>
      </c>
      <c r="Z17" s="21">
        <v>0.417813617070387</v>
      </c>
      <c r="AA17" s="21">
        <v>0.51804646641588104</v>
      </c>
      <c r="AB17" s="21">
        <v>0.41766398644458103</v>
      </c>
      <c r="AC17" s="21">
        <v>0.44809708963017097</v>
      </c>
      <c r="AD17" s="21">
        <v>0.71263275271762805</v>
      </c>
      <c r="AE17" s="21"/>
      <c r="AF17" s="21">
        <v>0.33812716408661397</v>
      </c>
      <c r="AG17" s="21">
        <v>0.54768898943644895</v>
      </c>
      <c r="AH17" s="21">
        <v>0.43013216204039101</v>
      </c>
      <c r="AI17" s="21"/>
      <c r="AJ17" s="21">
        <v>0.34882351978630199</v>
      </c>
      <c r="AK17" s="21">
        <v>0.58835705357899404</v>
      </c>
      <c r="AL17" s="21">
        <v>0.43506238425648402</v>
      </c>
      <c r="AM17" s="21">
        <v>3.0100454115927398E-2</v>
      </c>
      <c r="AN17" s="21">
        <v>0.42972493174819398</v>
      </c>
      <c r="AO17" s="21"/>
      <c r="AP17" s="21">
        <v>0.34977876776060801</v>
      </c>
      <c r="AQ17" s="21">
        <v>0.57869966400362605</v>
      </c>
      <c r="AR17" s="21">
        <v>0.54414338526951</v>
      </c>
      <c r="AS17" s="21"/>
      <c r="AT17" s="21">
        <v>0.39192495390244803</v>
      </c>
      <c r="AU17" s="21">
        <v>0.49938669940611002</v>
      </c>
      <c r="AV17" s="21">
        <v>0.37793097812642201</v>
      </c>
      <c r="AW17" s="21">
        <v>0.47083040898767903</v>
      </c>
      <c r="AX17" s="21">
        <v>0.56838015747964199</v>
      </c>
      <c r="AY17" s="21">
        <v>0.52188203570617397</v>
      </c>
    </row>
    <row r="18" spans="2:51" x14ac:dyDescent="0.35">
      <c r="B18" s="16" t="s">
        <v>156</v>
      </c>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1-000000000000}">
  <dimension ref="B2:AY17"/>
  <sheetViews>
    <sheetView showGridLines="0" workbookViewId="0">
      <pane xSplit="2" topLeftCell="C1" activePane="topRight" state="frozen"/>
      <selection activeCell="B19" sqref="B19"/>
      <selection pane="topRight" activeCell="I11" sqref="I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742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739</v>
      </c>
      <c r="C9" s="17">
        <v>0.20407605449746899</v>
      </c>
      <c r="D9" s="17">
        <v>0.22563001218508599</v>
      </c>
      <c r="E9" s="17">
        <v>0.18262900277459701</v>
      </c>
      <c r="F9" s="17"/>
      <c r="G9" s="17">
        <v>0.23664016794126899</v>
      </c>
      <c r="H9" s="17">
        <v>0.26904749722303201</v>
      </c>
      <c r="I9" s="17">
        <v>0.215343210820373</v>
      </c>
      <c r="J9" s="17">
        <v>0.20100113168571601</v>
      </c>
      <c r="K9" s="17">
        <v>0.15727551765800901</v>
      </c>
      <c r="L9" s="17">
        <v>0.15450059722939799</v>
      </c>
      <c r="M9" s="17"/>
      <c r="N9" s="17">
        <v>0.20669795649054501</v>
      </c>
      <c r="O9" s="17">
        <v>0.209929192703116</v>
      </c>
      <c r="P9" s="17">
        <v>0.20206214055119301</v>
      </c>
      <c r="Q9" s="17">
        <v>0.197556054568959</v>
      </c>
      <c r="R9" s="17"/>
      <c r="S9" s="17">
        <v>0.22607130874324399</v>
      </c>
      <c r="T9" s="17">
        <v>0.19071775696523799</v>
      </c>
      <c r="U9" s="17">
        <v>0.21233530838008199</v>
      </c>
      <c r="V9" s="17">
        <v>0.172385911231034</v>
      </c>
      <c r="W9" s="17">
        <v>0.20082828253648</v>
      </c>
      <c r="X9" s="17">
        <v>0.21247310615494699</v>
      </c>
      <c r="Y9" s="17">
        <v>0.20451407851956699</v>
      </c>
      <c r="Z9" s="17">
        <v>0.17819324998991301</v>
      </c>
      <c r="AA9" s="17">
        <v>0.18432212412643101</v>
      </c>
      <c r="AB9" s="17">
        <v>0.20577513486906199</v>
      </c>
      <c r="AC9" s="17">
        <v>0.23257376850032099</v>
      </c>
      <c r="AD9" s="17">
        <v>0.267737858271756</v>
      </c>
      <c r="AE9" s="17"/>
      <c r="AF9" s="17">
        <v>0.191465887856795</v>
      </c>
      <c r="AG9" s="17">
        <v>0.20497601688484601</v>
      </c>
      <c r="AH9" s="17">
        <v>0.227196730752009</v>
      </c>
      <c r="AI9" s="17"/>
      <c r="AJ9" s="17">
        <v>0.188956269070639</v>
      </c>
      <c r="AK9" s="17">
        <v>0.22603257373816399</v>
      </c>
      <c r="AL9" s="17">
        <v>0.18637940524659299</v>
      </c>
      <c r="AM9" s="17">
        <v>0.223318233383273</v>
      </c>
      <c r="AN9" s="17">
        <v>0.20287021921114601</v>
      </c>
      <c r="AO9" s="17"/>
      <c r="AP9" s="17">
        <v>0.22053073315038799</v>
      </c>
      <c r="AQ9" s="17">
        <v>0.21676862143169001</v>
      </c>
      <c r="AR9" s="17">
        <v>0.20727567966916999</v>
      </c>
      <c r="AS9" s="17"/>
      <c r="AT9" s="17">
        <v>0.176071495154414</v>
      </c>
      <c r="AU9" s="17">
        <v>0.20800554140102001</v>
      </c>
      <c r="AV9" s="17">
        <v>0.25486981171473899</v>
      </c>
      <c r="AW9" s="17">
        <v>0.194775929276715</v>
      </c>
      <c r="AX9" s="17">
        <v>0.23634629402365101</v>
      </c>
      <c r="AY9" s="17">
        <v>0.23409063019607501</v>
      </c>
    </row>
    <row r="10" spans="2:51" x14ac:dyDescent="0.35">
      <c r="B10" s="18" t="s">
        <v>740</v>
      </c>
      <c r="C10" s="17">
        <v>0.31562164501163398</v>
      </c>
      <c r="D10" s="17">
        <v>0.36117977066797602</v>
      </c>
      <c r="E10" s="17">
        <v>0.27219115326427101</v>
      </c>
      <c r="F10" s="17"/>
      <c r="G10" s="17">
        <v>0.36113713000666398</v>
      </c>
      <c r="H10" s="17">
        <v>0.29115261183669899</v>
      </c>
      <c r="I10" s="17">
        <v>0.305158470290608</v>
      </c>
      <c r="J10" s="17">
        <v>0.29286771178250998</v>
      </c>
      <c r="K10" s="17">
        <v>0.30312854465927902</v>
      </c>
      <c r="L10" s="17">
        <v>0.34059003167596202</v>
      </c>
      <c r="M10" s="17"/>
      <c r="N10" s="17">
        <v>0.37298993688055598</v>
      </c>
      <c r="O10" s="17">
        <v>0.322665010943889</v>
      </c>
      <c r="P10" s="17">
        <v>0.28001204548662501</v>
      </c>
      <c r="Q10" s="17">
        <v>0.27676780663829498</v>
      </c>
      <c r="R10" s="17"/>
      <c r="S10" s="17">
        <v>0.35096157739797201</v>
      </c>
      <c r="T10" s="17">
        <v>0.326801411211398</v>
      </c>
      <c r="U10" s="17">
        <v>0.28974759462743499</v>
      </c>
      <c r="V10" s="17">
        <v>0.32809763630379701</v>
      </c>
      <c r="W10" s="17">
        <v>0.36242262765549299</v>
      </c>
      <c r="X10" s="17">
        <v>0.31001294291652198</v>
      </c>
      <c r="Y10" s="17">
        <v>0.28282101244924102</v>
      </c>
      <c r="Z10" s="17">
        <v>0.276687510162688</v>
      </c>
      <c r="AA10" s="17">
        <v>0.33678362392834299</v>
      </c>
      <c r="AB10" s="17">
        <v>0.31315863461894899</v>
      </c>
      <c r="AC10" s="17">
        <v>0.26503641193767402</v>
      </c>
      <c r="AD10" s="17">
        <v>0.19475387233584601</v>
      </c>
      <c r="AE10" s="17"/>
      <c r="AF10" s="17">
        <v>0.31290763968375102</v>
      </c>
      <c r="AG10" s="17">
        <v>0.32978653177863598</v>
      </c>
      <c r="AH10" s="17">
        <v>0.262413556245156</v>
      </c>
      <c r="AI10" s="17"/>
      <c r="AJ10" s="17">
        <v>0.32403877809694598</v>
      </c>
      <c r="AK10" s="17">
        <v>0.33328003182693799</v>
      </c>
      <c r="AL10" s="17">
        <v>0.34410249553336603</v>
      </c>
      <c r="AM10" s="17">
        <v>0.35131960532686701</v>
      </c>
      <c r="AN10" s="17">
        <v>0.26153177453556298</v>
      </c>
      <c r="AO10" s="17"/>
      <c r="AP10" s="17">
        <v>0.31838595471708497</v>
      </c>
      <c r="AQ10" s="17">
        <v>0.34830555630482701</v>
      </c>
      <c r="AR10" s="17">
        <v>0.33851076244275502</v>
      </c>
      <c r="AS10" s="17"/>
      <c r="AT10" s="17">
        <v>0.32603198953070001</v>
      </c>
      <c r="AU10" s="17">
        <v>0.30313857312033998</v>
      </c>
      <c r="AV10" s="17">
        <v>0.29057836081148303</v>
      </c>
      <c r="AW10" s="17">
        <v>0.31098304477995398</v>
      </c>
      <c r="AX10" s="17">
        <v>0.324817487264357</v>
      </c>
      <c r="AY10" s="17">
        <v>0.28845888497266498</v>
      </c>
    </row>
    <row r="11" spans="2:51" ht="43.5" x14ac:dyDescent="0.35">
      <c r="B11" s="18" t="s">
        <v>741</v>
      </c>
      <c r="C11" s="17">
        <v>0.18001333918025</v>
      </c>
      <c r="D11" s="17">
        <v>0.187437954917856</v>
      </c>
      <c r="E11" s="17">
        <v>0.172071762112875</v>
      </c>
      <c r="F11" s="17"/>
      <c r="G11" s="17">
        <v>0.192735087797544</v>
      </c>
      <c r="H11" s="17">
        <v>0.192181384754403</v>
      </c>
      <c r="I11" s="17">
        <v>0.17690785069575399</v>
      </c>
      <c r="J11" s="17">
        <v>0.173606351667527</v>
      </c>
      <c r="K11" s="17">
        <v>0.17050503081274801</v>
      </c>
      <c r="L11" s="17">
        <v>0.17579189270633699</v>
      </c>
      <c r="M11" s="17"/>
      <c r="N11" s="17">
        <v>0.17070914064918799</v>
      </c>
      <c r="O11" s="17">
        <v>0.19736241843637101</v>
      </c>
      <c r="P11" s="17">
        <v>0.17796809180190301</v>
      </c>
      <c r="Q11" s="17">
        <v>0.17303863270398701</v>
      </c>
      <c r="R11" s="17"/>
      <c r="S11" s="17">
        <v>0.17357317041765299</v>
      </c>
      <c r="T11" s="17">
        <v>0.150362580879663</v>
      </c>
      <c r="U11" s="17">
        <v>0.21009589416003499</v>
      </c>
      <c r="V11" s="17">
        <v>0.18113455989553401</v>
      </c>
      <c r="W11" s="17">
        <v>0.18778865163344299</v>
      </c>
      <c r="X11" s="17">
        <v>0.182557448108217</v>
      </c>
      <c r="Y11" s="17">
        <v>0.16527577345597899</v>
      </c>
      <c r="Z11" s="17">
        <v>0.21569801040907399</v>
      </c>
      <c r="AA11" s="17">
        <v>0.16979290412443401</v>
      </c>
      <c r="AB11" s="17">
        <v>0.23152837811919</v>
      </c>
      <c r="AC11" s="17">
        <v>0.14138777685856199</v>
      </c>
      <c r="AD11" s="17">
        <v>0.168044761524651</v>
      </c>
      <c r="AE11" s="17"/>
      <c r="AF11" s="17">
        <v>0.17889291994230599</v>
      </c>
      <c r="AG11" s="17">
        <v>0.18898789686838099</v>
      </c>
      <c r="AH11" s="17">
        <v>0.158191626922106</v>
      </c>
      <c r="AI11" s="17"/>
      <c r="AJ11" s="17">
        <v>0.19265874953904899</v>
      </c>
      <c r="AK11" s="17">
        <v>0.16666748379722199</v>
      </c>
      <c r="AL11" s="17">
        <v>0.22496027952275499</v>
      </c>
      <c r="AM11" s="17">
        <v>0.16506214671744401</v>
      </c>
      <c r="AN11" s="17">
        <v>0.13780581497594099</v>
      </c>
      <c r="AO11" s="17"/>
      <c r="AP11" s="17">
        <v>0.220396108331951</v>
      </c>
      <c r="AQ11" s="17">
        <v>0.166770841844258</v>
      </c>
      <c r="AR11" s="17">
        <v>0.218216908191257</v>
      </c>
      <c r="AS11" s="17"/>
      <c r="AT11" s="17">
        <v>0.18101316533403999</v>
      </c>
      <c r="AU11" s="17">
        <v>0.207894168082771</v>
      </c>
      <c r="AV11" s="17">
        <v>0.16219234368169799</v>
      </c>
      <c r="AW11" s="17">
        <v>0.14256510053909999</v>
      </c>
      <c r="AX11" s="17">
        <v>0.165087597297953</v>
      </c>
      <c r="AY11" s="17">
        <v>0.18128351847718699</v>
      </c>
    </row>
    <row r="12" spans="2:51" x14ac:dyDescent="0.35">
      <c r="B12" s="18" t="s">
        <v>72</v>
      </c>
      <c r="C12" s="19">
        <v>0.30028896131064697</v>
      </c>
      <c r="D12" s="19">
        <v>0.22575226222908201</v>
      </c>
      <c r="E12" s="19">
        <v>0.373108081848256</v>
      </c>
      <c r="F12" s="19"/>
      <c r="G12" s="19">
        <v>0.209487614254523</v>
      </c>
      <c r="H12" s="19">
        <v>0.24761850618586601</v>
      </c>
      <c r="I12" s="19">
        <v>0.30259046819326502</v>
      </c>
      <c r="J12" s="19">
        <v>0.33252480486424701</v>
      </c>
      <c r="K12" s="19">
        <v>0.36909090686996399</v>
      </c>
      <c r="L12" s="19">
        <v>0.32911747838830302</v>
      </c>
      <c r="M12" s="19"/>
      <c r="N12" s="19">
        <v>0.24960296597971099</v>
      </c>
      <c r="O12" s="19">
        <v>0.27004337791662297</v>
      </c>
      <c r="P12" s="19">
        <v>0.33995772216027897</v>
      </c>
      <c r="Q12" s="19">
        <v>0.35263750608875899</v>
      </c>
      <c r="R12" s="19"/>
      <c r="S12" s="19">
        <v>0.249393943441132</v>
      </c>
      <c r="T12" s="19">
        <v>0.33211825094370101</v>
      </c>
      <c r="U12" s="19">
        <v>0.287821202832448</v>
      </c>
      <c r="V12" s="19">
        <v>0.31838189256963401</v>
      </c>
      <c r="W12" s="19">
        <v>0.24896043817458399</v>
      </c>
      <c r="X12" s="19">
        <v>0.29495650282031499</v>
      </c>
      <c r="Y12" s="19">
        <v>0.347389135575214</v>
      </c>
      <c r="Z12" s="19">
        <v>0.32942122943832503</v>
      </c>
      <c r="AA12" s="19">
        <v>0.30910134782079202</v>
      </c>
      <c r="AB12" s="19">
        <v>0.24953785239279999</v>
      </c>
      <c r="AC12" s="19">
        <v>0.36100204270344299</v>
      </c>
      <c r="AD12" s="19">
        <v>0.36946350786774701</v>
      </c>
      <c r="AE12" s="19"/>
      <c r="AF12" s="19">
        <v>0.31673355251714802</v>
      </c>
      <c r="AG12" s="19">
        <v>0.27624955446813698</v>
      </c>
      <c r="AH12" s="19">
        <v>0.352198086080729</v>
      </c>
      <c r="AI12" s="19"/>
      <c r="AJ12" s="19">
        <v>0.29434620329336603</v>
      </c>
      <c r="AK12" s="19">
        <v>0.274019910637677</v>
      </c>
      <c r="AL12" s="19">
        <v>0.24455781969728599</v>
      </c>
      <c r="AM12" s="19">
        <v>0.26030001457241603</v>
      </c>
      <c r="AN12" s="19">
        <v>0.39779219127734999</v>
      </c>
      <c r="AO12" s="19"/>
      <c r="AP12" s="19">
        <v>0.24068720380057601</v>
      </c>
      <c r="AQ12" s="19">
        <v>0.26815498041922498</v>
      </c>
      <c r="AR12" s="19">
        <v>0.235996649696817</v>
      </c>
      <c r="AS12" s="19"/>
      <c r="AT12" s="19">
        <v>0.316883349980847</v>
      </c>
      <c r="AU12" s="19">
        <v>0.28096171739587</v>
      </c>
      <c r="AV12" s="19">
        <v>0.29235948379207999</v>
      </c>
      <c r="AW12" s="19">
        <v>0.35167592540423098</v>
      </c>
      <c r="AX12" s="19">
        <v>0.273748621414038</v>
      </c>
      <c r="AY12" s="19">
        <v>0.29616696635407302</v>
      </c>
    </row>
    <row r="13" spans="2:51" x14ac:dyDescent="0.35">
      <c r="B13" s="16"/>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1-000000000000}">
  <dimension ref="B2:AY21"/>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749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743</v>
      </c>
      <c r="C9" s="17">
        <v>0.111439508657381</v>
      </c>
      <c r="D9" s="17">
        <v>0.136579648464866</v>
      </c>
      <c r="E9" s="17">
        <v>8.6463004884643299E-2</v>
      </c>
      <c r="F9" s="17"/>
      <c r="G9" s="17">
        <v>0.117053475846842</v>
      </c>
      <c r="H9" s="17">
        <v>0.13110383788785601</v>
      </c>
      <c r="I9" s="17">
        <v>0.13535087876385801</v>
      </c>
      <c r="J9" s="17">
        <v>0.10875645411265</v>
      </c>
      <c r="K9" s="17">
        <v>0.103264135274476</v>
      </c>
      <c r="L9" s="17">
        <v>8.0020088537749098E-2</v>
      </c>
      <c r="M9" s="17"/>
      <c r="N9" s="17">
        <v>0.116061356673023</v>
      </c>
      <c r="O9" s="17">
        <v>0.116962848016751</v>
      </c>
      <c r="P9" s="17">
        <v>0.105715061713714</v>
      </c>
      <c r="Q9" s="17">
        <v>0.10717463216251399</v>
      </c>
      <c r="R9" s="17"/>
      <c r="S9" s="17">
        <v>0.12913678380674801</v>
      </c>
      <c r="T9" s="17">
        <v>9.2134367430028605E-2</v>
      </c>
      <c r="U9" s="17">
        <v>0.11696602787589699</v>
      </c>
      <c r="V9" s="17">
        <v>0.116233293028187</v>
      </c>
      <c r="W9" s="17">
        <v>0.10196677235264499</v>
      </c>
      <c r="X9" s="17">
        <v>0.106009794079335</v>
      </c>
      <c r="Y9" s="17">
        <v>0.117108149042</v>
      </c>
      <c r="Z9" s="17">
        <v>6.3272791114483098E-2</v>
      </c>
      <c r="AA9" s="17">
        <v>0.14363912156109501</v>
      </c>
      <c r="AB9" s="17">
        <v>9.3209993274746397E-2</v>
      </c>
      <c r="AC9" s="17">
        <v>9.5178180522425604E-2</v>
      </c>
      <c r="AD9" s="17">
        <v>0.13469260635139599</v>
      </c>
      <c r="AE9" s="17"/>
      <c r="AF9" s="17">
        <v>9.0940880754403305E-2</v>
      </c>
      <c r="AG9" s="17">
        <v>0.12807849032257901</v>
      </c>
      <c r="AH9" s="17">
        <v>0.118025849983371</v>
      </c>
      <c r="AI9" s="17"/>
      <c r="AJ9" s="17">
        <v>8.4157240963111099E-2</v>
      </c>
      <c r="AK9" s="17">
        <v>0.130927721626411</v>
      </c>
      <c r="AL9" s="17">
        <v>0.101797669462696</v>
      </c>
      <c r="AM9" s="17">
        <v>0.163092479927513</v>
      </c>
      <c r="AN9" s="17">
        <v>0.13104421696134599</v>
      </c>
      <c r="AO9" s="17"/>
      <c r="AP9" s="17">
        <v>9.0412911179279007E-2</v>
      </c>
      <c r="AQ9" s="17">
        <v>0.140065432408156</v>
      </c>
      <c r="AR9" s="17">
        <v>0.112268288142424</v>
      </c>
      <c r="AS9" s="17"/>
      <c r="AT9" s="17">
        <v>9.1399494228408901E-2</v>
      </c>
      <c r="AU9" s="17">
        <v>9.3483200878653E-2</v>
      </c>
      <c r="AV9" s="17">
        <v>0.14655103371454301</v>
      </c>
      <c r="AW9" s="17">
        <v>0.14575660120696199</v>
      </c>
      <c r="AX9" s="17">
        <v>0.14141866271150899</v>
      </c>
      <c r="AY9" s="17">
        <v>9.5051568260835106E-2</v>
      </c>
    </row>
    <row r="10" spans="2:51" x14ac:dyDescent="0.35">
      <c r="B10" s="18" t="s">
        <v>744</v>
      </c>
      <c r="C10" s="17">
        <v>0.26373707658291201</v>
      </c>
      <c r="D10" s="17">
        <v>0.27223329517480499</v>
      </c>
      <c r="E10" s="17">
        <v>0.25629830025692302</v>
      </c>
      <c r="F10" s="17"/>
      <c r="G10" s="17">
        <v>0.36042161715103399</v>
      </c>
      <c r="H10" s="17">
        <v>0.32904124817701302</v>
      </c>
      <c r="I10" s="17">
        <v>0.29251005430757798</v>
      </c>
      <c r="J10" s="17">
        <v>0.25632223096829398</v>
      </c>
      <c r="K10" s="17">
        <v>0.18164737664006</v>
      </c>
      <c r="L10" s="17">
        <v>0.18436327586009099</v>
      </c>
      <c r="M10" s="17"/>
      <c r="N10" s="17">
        <v>0.30780619734812198</v>
      </c>
      <c r="O10" s="17">
        <v>0.26338593859773302</v>
      </c>
      <c r="P10" s="17">
        <v>0.23713921665256699</v>
      </c>
      <c r="Q10" s="17">
        <v>0.241243310994356</v>
      </c>
      <c r="R10" s="17"/>
      <c r="S10" s="17">
        <v>0.29719168197301099</v>
      </c>
      <c r="T10" s="17">
        <v>0.25405634041424702</v>
      </c>
      <c r="U10" s="17">
        <v>0.23035202835209401</v>
      </c>
      <c r="V10" s="17">
        <v>0.22645370244167101</v>
      </c>
      <c r="W10" s="17">
        <v>0.26971546201457602</v>
      </c>
      <c r="X10" s="17">
        <v>0.277883516191611</v>
      </c>
      <c r="Y10" s="17">
        <v>0.21965305706632399</v>
      </c>
      <c r="Z10" s="17">
        <v>0.299834572656208</v>
      </c>
      <c r="AA10" s="17">
        <v>0.265798702307047</v>
      </c>
      <c r="AB10" s="17">
        <v>0.27115039052074902</v>
      </c>
      <c r="AC10" s="17">
        <v>0.31087405340758101</v>
      </c>
      <c r="AD10" s="17">
        <v>0.254861963436606</v>
      </c>
      <c r="AE10" s="17"/>
      <c r="AF10" s="17">
        <v>0.21162716665402301</v>
      </c>
      <c r="AG10" s="17">
        <v>0.291920604701699</v>
      </c>
      <c r="AH10" s="17">
        <v>0.25150243431976299</v>
      </c>
      <c r="AI10" s="17"/>
      <c r="AJ10" s="17">
        <v>0.22275082832454901</v>
      </c>
      <c r="AK10" s="17">
        <v>0.31114761205310199</v>
      </c>
      <c r="AL10" s="17">
        <v>0.314479638876833</v>
      </c>
      <c r="AM10" s="17">
        <v>0.193072611923882</v>
      </c>
      <c r="AN10" s="17">
        <v>0.21982901001414001</v>
      </c>
      <c r="AO10" s="17"/>
      <c r="AP10" s="17">
        <v>0.26481771136097798</v>
      </c>
      <c r="AQ10" s="17">
        <v>0.29757000634583403</v>
      </c>
      <c r="AR10" s="17">
        <v>0.31388255656979203</v>
      </c>
      <c r="AS10" s="17"/>
      <c r="AT10" s="17">
        <v>0.21413250943564799</v>
      </c>
      <c r="AU10" s="17">
        <v>0.31811801019075098</v>
      </c>
      <c r="AV10" s="17">
        <v>0.240444655087796</v>
      </c>
      <c r="AW10" s="17">
        <v>0.26128003972243902</v>
      </c>
      <c r="AX10" s="17">
        <v>0.30152745224376298</v>
      </c>
      <c r="AY10" s="17">
        <v>0.29052069832385502</v>
      </c>
    </row>
    <row r="11" spans="2:51" x14ac:dyDescent="0.35">
      <c r="B11" s="18" t="s">
        <v>745</v>
      </c>
      <c r="C11" s="17">
        <v>0.293896911170206</v>
      </c>
      <c r="D11" s="17">
        <v>0.268184546512093</v>
      </c>
      <c r="E11" s="17">
        <v>0.31887130514690298</v>
      </c>
      <c r="F11" s="17"/>
      <c r="G11" s="17">
        <v>0.27472487878833801</v>
      </c>
      <c r="H11" s="17">
        <v>0.28215583503339398</v>
      </c>
      <c r="I11" s="17">
        <v>0.28313506920766601</v>
      </c>
      <c r="J11" s="17">
        <v>0.302053259499868</v>
      </c>
      <c r="K11" s="17">
        <v>0.29642605129956601</v>
      </c>
      <c r="L11" s="17">
        <v>0.31654768409127998</v>
      </c>
      <c r="M11" s="17"/>
      <c r="N11" s="17">
        <v>0.27303591699764501</v>
      </c>
      <c r="O11" s="17">
        <v>0.28772715189748699</v>
      </c>
      <c r="P11" s="17">
        <v>0.29143461619104899</v>
      </c>
      <c r="Q11" s="17">
        <v>0.32397932091436599</v>
      </c>
      <c r="R11" s="17"/>
      <c r="S11" s="17">
        <v>0.28806606960780101</v>
      </c>
      <c r="T11" s="17">
        <v>0.28554133061232601</v>
      </c>
      <c r="U11" s="17">
        <v>0.307735620450999</v>
      </c>
      <c r="V11" s="17">
        <v>0.28843454982737399</v>
      </c>
      <c r="W11" s="17">
        <v>0.330613028554882</v>
      </c>
      <c r="X11" s="17">
        <v>0.26422729099746201</v>
      </c>
      <c r="Y11" s="17">
        <v>0.31545666090909402</v>
      </c>
      <c r="Z11" s="17">
        <v>0.32715507966141699</v>
      </c>
      <c r="AA11" s="17">
        <v>0.295735590240844</v>
      </c>
      <c r="AB11" s="17">
        <v>0.26987081746841302</v>
      </c>
      <c r="AC11" s="17">
        <v>0.29180851552463399</v>
      </c>
      <c r="AD11" s="17">
        <v>0.30744393337706499</v>
      </c>
      <c r="AE11" s="17"/>
      <c r="AF11" s="17">
        <v>0.28325965219289601</v>
      </c>
      <c r="AG11" s="17">
        <v>0.29882618437730302</v>
      </c>
      <c r="AH11" s="17">
        <v>0.32775486200398501</v>
      </c>
      <c r="AI11" s="17"/>
      <c r="AJ11" s="17">
        <v>0.28495754450376398</v>
      </c>
      <c r="AK11" s="17">
        <v>0.29429092794994899</v>
      </c>
      <c r="AL11" s="17">
        <v>0.29341419650449901</v>
      </c>
      <c r="AM11" s="17">
        <v>0.264175008329043</v>
      </c>
      <c r="AN11" s="17">
        <v>0.32944143813072202</v>
      </c>
      <c r="AO11" s="17"/>
      <c r="AP11" s="17">
        <v>0.29316517236014999</v>
      </c>
      <c r="AQ11" s="17">
        <v>0.31119740793920803</v>
      </c>
      <c r="AR11" s="17">
        <v>0.29459349080094599</v>
      </c>
      <c r="AS11" s="17"/>
      <c r="AT11" s="17">
        <v>0.29881077045941801</v>
      </c>
      <c r="AU11" s="17">
        <v>0.29006381869849701</v>
      </c>
      <c r="AV11" s="17">
        <v>0.31397524207473898</v>
      </c>
      <c r="AW11" s="17">
        <v>0.30686205310633602</v>
      </c>
      <c r="AX11" s="17">
        <v>0.28757050957577901</v>
      </c>
      <c r="AY11" s="17">
        <v>0.25591950478577102</v>
      </c>
    </row>
    <row r="12" spans="2:51" x14ac:dyDescent="0.35">
      <c r="B12" s="18" t="s">
        <v>746</v>
      </c>
      <c r="C12" s="17">
        <v>0.222166067003677</v>
      </c>
      <c r="D12" s="17">
        <v>0.24846569914369601</v>
      </c>
      <c r="E12" s="17">
        <v>0.19660435675208299</v>
      </c>
      <c r="F12" s="17"/>
      <c r="G12" s="17">
        <v>0.117293950990252</v>
      </c>
      <c r="H12" s="17">
        <v>0.15115829150813301</v>
      </c>
      <c r="I12" s="17">
        <v>0.192152901784443</v>
      </c>
      <c r="J12" s="17">
        <v>0.227962780088214</v>
      </c>
      <c r="K12" s="17">
        <v>0.29207489099727002</v>
      </c>
      <c r="L12" s="17">
        <v>0.32205017187690599</v>
      </c>
      <c r="M12" s="17"/>
      <c r="N12" s="17">
        <v>0.228409106614336</v>
      </c>
      <c r="O12" s="17">
        <v>0.22223148389297601</v>
      </c>
      <c r="P12" s="17">
        <v>0.25011130475624299</v>
      </c>
      <c r="Q12" s="17">
        <v>0.19052155552531799</v>
      </c>
      <c r="R12" s="17"/>
      <c r="S12" s="17">
        <v>0.185172387300371</v>
      </c>
      <c r="T12" s="17">
        <v>0.227077042030498</v>
      </c>
      <c r="U12" s="17">
        <v>0.24054806362827599</v>
      </c>
      <c r="V12" s="17">
        <v>0.25359508491543897</v>
      </c>
      <c r="W12" s="17">
        <v>0.220982840800034</v>
      </c>
      <c r="X12" s="17">
        <v>0.231719003397275</v>
      </c>
      <c r="Y12" s="17">
        <v>0.23217101144914801</v>
      </c>
      <c r="Z12" s="17">
        <v>0.225399821248286</v>
      </c>
      <c r="AA12" s="17">
        <v>0.186014675629744</v>
      </c>
      <c r="AB12" s="17">
        <v>0.278329051570047</v>
      </c>
      <c r="AC12" s="17">
        <v>0.20126841463480399</v>
      </c>
      <c r="AD12" s="17">
        <v>0.17214428903100501</v>
      </c>
      <c r="AE12" s="17"/>
      <c r="AF12" s="17">
        <v>0.32053157718872899</v>
      </c>
      <c r="AG12" s="17">
        <v>0.18511426671684</v>
      </c>
      <c r="AH12" s="17">
        <v>0.16508662326103599</v>
      </c>
      <c r="AI12" s="17"/>
      <c r="AJ12" s="17">
        <v>0.32467289327366</v>
      </c>
      <c r="AK12" s="17">
        <v>0.159677372531532</v>
      </c>
      <c r="AL12" s="17">
        <v>0.19390849324419401</v>
      </c>
      <c r="AM12" s="17">
        <v>0.34328343719075199</v>
      </c>
      <c r="AN12" s="17">
        <v>0.152215956835449</v>
      </c>
      <c r="AO12" s="17"/>
      <c r="AP12" s="17">
        <v>0.279188082744462</v>
      </c>
      <c r="AQ12" s="17">
        <v>0.15878843869459</v>
      </c>
      <c r="AR12" s="17">
        <v>0.20683284850299</v>
      </c>
      <c r="AS12" s="17"/>
      <c r="AT12" s="17">
        <v>0.31150290416563597</v>
      </c>
      <c r="AU12" s="17">
        <v>0.218701546482686</v>
      </c>
      <c r="AV12" s="17">
        <v>0.1648148017463</v>
      </c>
      <c r="AW12" s="17">
        <v>0.10579920828320701</v>
      </c>
      <c r="AX12" s="17">
        <v>0.14440674895455999</v>
      </c>
      <c r="AY12" s="17">
        <v>0.17234062036921499</v>
      </c>
    </row>
    <row r="13" spans="2:51" x14ac:dyDescent="0.35">
      <c r="B13" s="18" t="s">
        <v>72</v>
      </c>
      <c r="C13" s="17">
        <v>0.108760436585825</v>
      </c>
      <c r="D13" s="17">
        <v>7.4536810704539005E-2</v>
      </c>
      <c r="E13" s="17">
        <v>0.141763032959448</v>
      </c>
      <c r="F13" s="17"/>
      <c r="G13" s="17">
        <v>0.13050607722353399</v>
      </c>
      <c r="H13" s="17">
        <v>0.10654078739360399</v>
      </c>
      <c r="I13" s="17">
        <v>9.6851095936453802E-2</v>
      </c>
      <c r="J13" s="17">
        <v>0.104905275330975</v>
      </c>
      <c r="K13" s="17">
        <v>0.12658754578862799</v>
      </c>
      <c r="L13" s="17">
        <v>9.7018779633974803E-2</v>
      </c>
      <c r="M13" s="17"/>
      <c r="N13" s="17">
        <v>7.4687422366873299E-2</v>
      </c>
      <c r="O13" s="17">
        <v>0.10969257759505301</v>
      </c>
      <c r="P13" s="17">
        <v>0.115599800686428</v>
      </c>
      <c r="Q13" s="17">
        <v>0.137081180403446</v>
      </c>
      <c r="R13" s="17"/>
      <c r="S13" s="17">
        <v>0.10043307731206901</v>
      </c>
      <c r="T13" s="17">
        <v>0.1411909195129</v>
      </c>
      <c r="U13" s="17">
        <v>0.104398259692734</v>
      </c>
      <c r="V13" s="17">
        <v>0.115283369787329</v>
      </c>
      <c r="W13" s="17">
        <v>7.67218962778633E-2</v>
      </c>
      <c r="X13" s="17">
        <v>0.12016039533431699</v>
      </c>
      <c r="Y13" s="17">
        <v>0.115611121533433</v>
      </c>
      <c r="Z13" s="17">
        <v>8.4337735319604895E-2</v>
      </c>
      <c r="AA13" s="17">
        <v>0.10881191026127</v>
      </c>
      <c r="AB13" s="17">
        <v>8.7439747166044204E-2</v>
      </c>
      <c r="AC13" s="17">
        <v>0.100870835910555</v>
      </c>
      <c r="AD13" s="17">
        <v>0.13085720780392801</v>
      </c>
      <c r="AE13" s="17"/>
      <c r="AF13" s="17">
        <v>9.3640723209948595E-2</v>
      </c>
      <c r="AG13" s="17">
        <v>9.60604538815793E-2</v>
      </c>
      <c r="AH13" s="17">
        <v>0.137630230431845</v>
      </c>
      <c r="AI13" s="17"/>
      <c r="AJ13" s="17">
        <v>8.3461492934916004E-2</v>
      </c>
      <c r="AK13" s="17">
        <v>0.103956365839005</v>
      </c>
      <c r="AL13" s="17">
        <v>9.6400001911777805E-2</v>
      </c>
      <c r="AM13" s="17">
        <v>3.6376462628810002E-2</v>
      </c>
      <c r="AN13" s="17">
        <v>0.167469378058343</v>
      </c>
      <c r="AO13" s="17"/>
      <c r="AP13" s="17">
        <v>7.2416122355130896E-2</v>
      </c>
      <c r="AQ13" s="17">
        <v>9.2378714612211199E-2</v>
      </c>
      <c r="AR13" s="17">
        <v>7.2422815983846894E-2</v>
      </c>
      <c r="AS13" s="17"/>
      <c r="AT13" s="17">
        <v>8.4154321710889393E-2</v>
      </c>
      <c r="AU13" s="17">
        <v>7.9633423749412097E-2</v>
      </c>
      <c r="AV13" s="17">
        <v>0.13421426737662201</v>
      </c>
      <c r="AW13" s="17">
        <v>0.18030209768105601</v>
      </c>
      <c r="AX13" s="17">
        <v>0.125076626514389</v>
      </c>
      <c r="AY13" s="17">
        <v>0.186167608260323</v>
      </c>
    </row>
    <row r="14" spans="2:51" x14ac:dyDescent="0.35">
      <c r="B14" s="18" t="s">
        <v>747</v>
      </c>
      <c r="C14" s="20">
        <v>0.37517658524029301</v>
      </c>
      <c r="D14" s="20">
        <v>0.40881294363967102</v>
      </c>
      <c r="E14" s="20">
        <v>0.342761305141566</v>
      </c>
      <c r="F14" s="20"/>
      <c r="G14" s="20">
        <v>0.47747509299787599</v>
      </c>
      <c r="H14" s="20">
        <v>0.46014508606486898</v>
      </c>
      <c r="I14" s="20">
        <v>0.42786093307143702</v>
      </c>
      <c r="J14" s="20">
        <v>0.36507868508094399</v>
      </c>
      <c r="K14" s="20">
        <v>0.28491151191453601</v>
      </c>
      <c r="L14" s="20">
        <v>0.26438336439783999</v>
      </c>
      <c r="M14" s="20"/>
      <c r="N14" s="20">
        <v>0.42386755402114501</v>
      </c>
      <c r="O14" s="20">
        <v>0.38034878661448401</v>
      </c>
      <c r="P14" s="20">
        <v>0.34285427836628002</v>
      </c>
      <c r="Q14" s="20">
        <v>0.34841794315687002</v>
      </c>
      <c r="R14" s="20"/>
      <c r="S14" s="20">
        <v>0.42632846577975902</v>
      </c>
      <c r="T14" s="20">
        <v>0.34619070784427602</v>
      </c>
      <c r="U14" s="20">
        <v>0.347318056227991</v>
      </c>
      <c r="V14" s="20">
        <v>0.34268699546985798</v>
      </c>
      <c r="W14" s="20">
        <v>0.37168223436722098</v>
      </c>
      <c r="X14" s="20">
        <v>0.38389331027094598</v>
      </c>
      <c r="Y14" s="20">
        <v>0.336761206108324</v>
      </c>
      <c r="Z14" s="20">
        <v>0.36310736377069203</v>
      </c>
      <c r="AA14" s="20">
        <v>0.40943782386814198</v>
      </c>
      <c r="AB14" s="20">
        <v>0.36436038379549601</v>
      </c>
      <c r="AC14" s="20">
        <v>0.406052233930007</v>
      </c>
      <c r="AD14" s="20">
        <v>0.38955456978800201</v>
      </c>
      <c r="AE14" s="20"/>
      <c r="AF14" s="20">
        <v>0.30256804740842602</v>
      </c>
      <c r="AG14" s="20">
        <v>0.41999909502427801</v>
      </c>
      <c r="AH14" s="20">
        <v>0.369528284303134</v>
      </c>
      <c r="AI14" s="20"/>
      <c r="AJ14" s="20">
        <v>0.30690806928766001</v>
      </c>
      <c r="AK14" s="20">
        <v>0.44207533367951402</v>
      </c>
      <c r="AL14" s="20">
        <v>0.41627730833952897</v>
      </c>
      <c r="AM14" s="20">
        <v>0.356165091851395</v>
      </c>
      <c r="AN14" s="20">
        <v>0.35087322697548601</v>
      </c>
      <c r="AO14" s="20"/>
      <c r="AP14" s="20">
        <v>0.355230622540257</v>
      </c>
      <c r="AQ14" s="20">
        <v>0.43763543875399002</v>
      </c>
      <c r="AR14" s="20">
        <v>0.42615084471221698</v>
      </c>
      <c r="AS14" s="20"/>
      <c r="AT14" s="20">
        <v>0.30553200366405697</v>
      </c>
      <c r="AU14" s="20">
        <v>0.411601211069404</v>
      </c>
      <c r="AV14" s="20">
        <v>0.38699568880233898</v>
      </c>
      <c r="AW14" s="20">
        <v>0.407036640929402</v>
      </c>
      <c r="AX14" s="20">
        <v>0.44294611495527098</v>
      </c>
      <c r="AY14" s="20">
        <v>0.38557226658469101</v>
      </c>
    </row>
    <row r="15" spans="2:51" x14ac:dyDescent="0.35">
      <c r="B15" s="31" t="s">
        <v>748</v>
      </c>
      <c r="C15" s="20">
        <v>0.33092650358950099</v>
      </c>
      <c r="D15" s="20">
        <v>0.32300250984823498</v>
      </c>
      <c r="E15" s="20">
        <v>0.33836738971153102</v>
      </c>
      <c r="F15" s="20"/>
      <c r="G15" s="20">
        <v>0.24780002821378599</v>
      </c>
      <c r="H15" s="20">
        <v>0.25769907890173699</v>
      </c>
      <c r="I15" s="20">
        <v>0.28900399772089702</v>
      </c>
      <c r="J15" s="20">
        <v>0.33286805541918901</v>
      </c>
      <c r="K15" s="20">
        <v>0.41866243678589798</v>
      </c>
      <c r="L15" s="20">
        <v>0.41906895151088103</v>
      </c>
      <c r="M15" s="20"/>
      <c r="N15" s="20">
        <v>0.30309652898120998</v>
      </c>
      <c r="O15" s="20">
        <v>0.331924061488029</v>
      </c>
      <c r="P15" s="20">
        <v>0.36571110544267099</v>
      </c>
      <c r="Q15" s="20">
        <v>0.32760273592876399</v>
      </c>
      <c r="R15" s="20"/>
      <c r="S15" s="20">
        <v>0.28560546461244002</v>
      </c>
      <c r="T15" s="20">
        <v>0.36826796154339803</v>
      </c>
      <c r="U15" s="20">
        <v>0.34494632332101</v>
      </c>
      <c r="V15" s="20">
        <v>0.36887845470276798</v>
      </c>
      <c r="W15" s="20">
        <v>0.29770473707789702</v>
      </c>
      <c r="X15" s="20">
        <v>0.35187939873159202</v>
      </c>
      <c r="Y15" s="20">
        <v>0.34778213298258198</v>
      </c>
      <c r="Z15" s="20">
        <v>0.30973755656789098</v>
      </c>
      <c r="AA15" s="20">
        <v>0.29482658589101401</v>
      </c>
      <c r="AB15" s="20">
        <v>0.36576879873609103</v>
      </c>
      <c r="AC15" s="20">
        <v>0.30213925054535901</v>
      </c>
      <c r="AD15" s="20">
        <v>0.30300149683493299</v>
      </c>
      <c r="AE15" s="20"/>
      <c r="AF15" s="20">
        <v>0.41417230039867797</v>
      </c>
      <c r="AG15" s="20">
        <v>0.28117472059841903</v>
      </c>
      <c r="AH15" s="20">
        <v>0.30271685369288098</v>
      </c>
      <c r="AI15" s="20"/>
      <c r="AJ15" s="20">
        <v>0.40813438620857601</v>
      </c>
      <c r="AK15" s="20">
        <v>0.263633738370537</v>
      </c>
      <c r="AL15" s="20">
        <v>0.29030849515597201</v>
      </c>
      <c r="AM15" s="20">
        <v>0.379659899819562</v>
      </c>
      <c r="AN15" s="20">
        <v>0.31968533489379303</v>
      </c>
      <c r="AO15" s="20"/>
      <c r="AP15" s="20">
        <v>0.351604205099593</v>
      </c>
      <c r="AQ15" s="20">
        <v>0.25116715330680101</v>
      </c>
      <c r="AR15" s="20">
        <v>0.27925566448683697</v>
      </c>
      <c r="AS15" s="20"/>
      <c r="AT15" s="20">
        <v>0.39565722587652502</v>
      </c>
      <c r="AU15" s="20">
        <v>0.29833497023209798</v>
      </c>
      <c r="AV15" s="20">
        <v>0.29902906912292199</v>
      </c>
      <c r="AW15" s="20">
        <v>0.28610130596426298</v>
      </c>
      <c r="AX15" s="20">
        <v>0.26948337546894902</v>
      </c>
      <c r="AY15" s="20">
        <v>0.35850822862953802</v>
      </c>
    </row>
    <row r="16" spans="2:51" x14ac:dyDescent="0.35">
      <c r="B16" s="18" t="s">
        <v>86</v>
      </c>
      <c r="C16" s="21">
        <v>4.4250081650791598E-2</v>
      </c>
      <c r="D16" s="21">
        <v>8.5810433791436005E-2</v>
      </c>
      <c r="E16" s="21">
        <v>4.3939154300353103E-3</v>
      </c>
      <c r="F16" s="21"/>
      <c r="G16" s="21">
        <v>0.22967506478409</v>
      </c>
      <c r="H16" s="21">
        <v>0.20244600716313099</v>
      </c>
      <c r="I16" s="21">
        <v>0.13885693535054</v>
      </c>
      <c r="J16" s="21">
        <v>3.2210629661754801E-2</v>
      </c>
      <c r="K16" s="21">
        <v>-0.133750924871363</v>
      </c>
      <c r="L16" s="21">
        <v>-0.15468558711304101</v>
      </c>
      <c r="M16" s="21"/>
      <c r="N16" s="21">
        <v>0.120771025039935</v>
      </c>
      <c r="O16" s="21">
        <v>4.8424725126454703E-2</v>
      </c>
      <c r="P16" s="21">
        <v>-2.2856827076390501E-2</v>
      </c>
      <c r="Q16" s="21">
        <v>2.0815207228105901E-2</v>
      </c>
      <c r="R16" s="21"/>
      <c r="S16" s="21">
        <v>0.14072300116731901</v>
      </c>
      <c r="T16" s="21">
        <v>-2.20772536991229E-2</v>
      </c>
      <c r="U16" s="21">
        <v>2.3717329069812298E-3</v>
      </c>
      <c r="V16" s="21">
        <v>-2.6191459232909799E-2</v>
      </c>
      <c r="W16" s="21">
        <v>7.3977497289323499E-2</v>
      </c>
      <c r="X16" s="21">
        <v>3.2013911539354498E-2</v>
      </c>
      <c r="Y16" s="21">
        <v>-1.1020926874257399E-2</v>
      </c>
      <c r="Z16" s="21">
        <v>5.3369807202800601E-2</v>
      </c>
      <c r="AA16" s="21">
        <v>0.11461123797712799</v>
      </c>
      <c r="AB16" s="21">
        <v>-1.4084149405956801E-3</v>
      </c>
      <c r="AC16" s="21">
        <v>0.10391298338464799</v>
      </c>
      <c r="AD16" s="21">
        <v>8.6553072953069396E-2</v>
      </c>
      <c r="AE16" s="21"/>
      <c r="AF16" s="21">
        <v>-0.11160425299025099</v>
      </c>
      <c r="AG16" s="21">
        <v>0.13882437442585899</v>
      </c>
      <c r="AH16" s="21">
        <v>6.6811430610252603E-2</v>
      </c>
      <c r="AI16" s="21"/>
      <c r="AJ16" s="21">
        <v>-0.10122631692091601</v>
      </c>
      <c r="AK16" s="21">
        <v>0.17844159530897599</v>
      </c>
      <c r="AL16" s="21">
        <v>0.12596881318355799</v>
      </c>
      <c r="AM16" s="21">
        <v>-2.3494807968167102E-2</v>
      </c>
      <c r="AN16" s="21">
        <v>3.11878920816928E-2</v>
      </c>
      <c r="AO16" s="21"/>
      <c r="AP16" s="21">
        <v>3.6264174406636699E-3</v>
      </c>
      <c r="AQ16" s="21">
        <v>0.18646828544718899</v>
      </c>
      <c r="AR16" s="21">
        <v>0.14689518022538001</v>
      </c>
      <c r="AS16" s="21"/>
      <c r="AT16" s="21">
        <v>-9.0125222212468298E-2</v>
      </c>
      <c r="AU16" s="21">
        <v>0.11326624083730601</v>
      </c>
      <c r="AV16" s="21">
        <v>8.7966619679416894E-2</v>
      </c>
      <c r="AW16" s="21">
        <v>0.120935334965139</v>
      </c>
      <c r="AX16" s="21">
        <v>0.17346273948632199</v>
      </c>
      <c r="AY16" s="21">
        <v>2.70640379551523E-2</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1-000000000000}">
  <dimension ref="B2:AY24"/>
  <sheetViews>
    <sheetView showGridLines="0" workbookViewId="0">
      <pane xSplit="2" topLeftCell="C1" activePane="topRight" state="frozen"/>
      <selection activeCell="B19" sqref="B19"/>
      <selection pane="topRight" activeCell="E21" sqref="E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760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750</v>
      </c>
      <c r="C9" s="17">
        <v>0.367539543787821</v>
      </c>
      <c r="D9" s="17">
        <v>0.38803548921877201</v>
      </c>
      <c r="E9" s="17">
        <v>0.34790425938182501</v>
      </c>
      <c r="F9" s="17"/>
      <c r="G9" s="17">
        <v>0.30793094219126699</v>
      </c>
      <c r="H9" s="17">
        <v>0.351261822058275</v>
      </c>
      <c r="I9" s="17">
        <v>0.35464412949396101</v>
      </c>
      <c r="J9" s="17">
        <v>0.33230108089681698</v>
      </c>
      <c r="K9" s="17">
        <v>0.41186791223548302</v>
      </c>
      <c r="L9" s="17">
        <v>0.42951772339465899</v>
      </c>
      <c r="M9" s="17"/>
      <c r="N9" s="17">
        <v>0.392185360289383</v>
      </c>
      <c r="O9" s="17">
        <v>0.39006293123763702</v>
      </c>
      <c r="P9" s="17">
        <v>0.338918184391091</v>
      </c>
      <c r="Q9" s="17">
        <v>0.34365054270815798</v>
      </c>
      <c r="R9" s="17"/>
      <c r="S9" s="17">
        <v>0.38077367415082097</v>
      </c>
      <c r="T9" s="17">
        <v>0.35088030511939</v>
      </c>
      <c r="U9" s="17">
        <v>0.35368573352261901</v>
      </c>
      <c r="V9" s="17">
        <v>0.33221865205552997</v>
      </c>
      <c r="W9" s="17">
        <v>0.39424403354693099</v>
      </c>
      <c r="X9" s="17">
        <v>0.37941576412602301</v>
      </c>
      <c r="Y9" s="17">
        <v>0.36748153539559703</v>
      </c>
      <c r="Z9" s="17">
        <v>0.41800580264981402</v>
      </c>
      <c r="AA9" s="17">
        <v>0.39120672609215301</v>
      </c>
      <c r="AB9" s="17">
        <v>0.358117878120505</v>
      </c>
      <c r="AC9" s="17">
        <v>0.32670552053850499</v>
      </c>
      <c r="AD9" s="17">
        <v>0.36512547338305601</v>
      </c>
      <c r="AE9" s="17"/>
      <c r="AF9" s="17">
        <v>0.35534932256052398</v>
      </c>
      <c r="AG9" s="17">
        <v>0.40116740738837797</v>
      </c>
      <c r="AH9" s="17">
        <v>0.337608752344222</v>
      </c>
      <c r="AI9" s="17"/>
      <c r="AJ9" s="17">
        <v>0.36153296911115401</v>
      </c>
      <c r="AK9" s="17">
        <v>0.37716870137041703</v>
      </c>
      <c r="AL9" s="17">
        <v>0.438654927887206</v>
      </c>
      <c r="AM9" s="17">
        <v>0.30250323799485401</v>
      </c>
      <c r="AN9" s="17">
        <v>0.366099778278554</v>
      </c>
      <c r="AO9" s="17"/>
      <c r="AP9" s="17">
        <v>0.34051922570297299</v>
      </c>
      <c r="AQ9" s="17">
        <v>0.38663600583904401</v>
      </c>
      <c r="AR9" s="17">
        <v>0.44169490781357301</v>
      </c>
      <c r="AS9" s="17"/>
      <c r="AT9" s="17">
        <v>0.40467792225246402</v>
      </c>
      <c r="AU9" s="17">
        <v>0.37366395587229001</v>
      </c>
      <c r="AV9" s="17">
        <v>0.291563631310503</v>
      </c>
      <c r="AW9" s="17">
        <v>0.314944273932104</v>
      </c>
      <c r="AX9" s="17">
        <v>0.35832084257434499</v>
      </c>
      <c r="AY9" s="17">
        <v>0.277154690605739</v>
      </c>
    </row>
    <row r="10" spans="2:51" ht="29" x14ac:dyDescent="0.35">
      <c r="B10" s="18" t="s">
        <v>751</v>
      </c>
      <c r="C10" s="17">
        <v>0.351550875266608</v>
      </c>
      <c r="D10" s="17">
        <v>0.36366483661260801</v>
      </c>
      <c r="E10" s="17">
        <v>0.33988878988465299</v>
      </c>
      <c r="F10" s="17"/>
      <c r="G10" s="17">
        <v>0.30287398627923701</v>
      </c>
      <c r="H10" s="17">
        <v>0.36238792158548899</v>
      </c>
      <c r="I10" s="17">
        <v>0.34042529113641801</v>
      </c>
      <c r="J10" s="17">
        <v>0.33651419470925698</v>
      </c>
      <c r="K10" s="17">
        <v>0.39605713262550801</v>
      </c>
      <c r="L10" s="17">
        <v>0.36640539240199399</v>
      </c>
      <c r="M10" s="17"/>
      <c r="N10" s="17">
        <v>0.38806088917252701</v>
      </c>
      <c r="O10" s="17">
        <v>0.364173290791101</v>
      </c>
      <c r="P10" s="17">
        <v>0.329809739113266</v>
      </c>
      <c r="Q10" s="17">
        <v>0.31700732525874697</v>
      </c>
      <c r="R10" s="17"/>
      <c r="S10" s="17">
        <v>0.31704533244421201</v>
      </c>
      <c r="T10" s="17">
        <v>0.33173623853322098</v>
      </c>
      <c r="U10" s="17">
        <v>0.34389025097147602</v>
      </c>
      <c r="V10" s="17">
        <v>0.32830174181872801</v>
      </c>
      <c r="W10" s="17">
        <v>0.39612505253855701</v>
      </c>
      <c r="X10" s="17">
        <v>0.34987795209897699</v>
      </c>
      <c r="Y10" s="17">
        <v>0.35585236877154103</v>
      </c>
      <c r="Z10" s="17">
        <v>0.363892998915608</v>
      </c>
      <c r="AA10" s="17">
        <v>0.37968413113697103</v>
      </c>
      <c r="AB10" s="17">
        <v>0.35304610188424701</v>
      </c>
      <c r="AC10" s="17">
        <v>0.37084287055814702</v>
      </c>
      <c r="AD10" s="17">
        <v>0.42192262563725003</v>
      </c>
      <c r="AE10" s="17"/>
      <c r="AF10" s="17">
        <v>0.33462018083404699</v>
      </c>
      <c r="AG10" s="17">
        <v>0.39384358349279103</v>
      </c>
      <c r="AH10" s="17">
        <v>0.297607119598783</v>
      </c>
      <c r="AI10" s="17"/>
      <c r="AJ10" s="17">
        <v>0.34073905169361801</v>
      </c>
      <c r="AK10" s="17">
        <v>0.36542484968643701</v>
      </c>
      <c r="AL10" s="17">
        <v>0.41382987263739102</v>
      </c>
      <c r="AM10" s="17">
        <v>0.26513481829934099</v>
      </c>
      <c r="AN10" s="17">
        <v>0.32918138738196101</v>
      </c>
      <c r="AO10" s="17"/>
      <c r="AP10" s="17">
        <v>0.31274337781419997</v>
      </c>
      <c r="AQ10" s="17">
        <v>0.373648095911705</v>
      </c>
      <c r="AR10" s="17">
        <v>0.41052321235956801</v>
      </c>
      <c r="AS10" s="17"/>
      <c r="AT10" s="17">
        <v>0.39411174884401801</v>
      </c>
      <c r="AU10" s="17">
        <v>0.37542635151957898</v>
      </c>
      <c r="AV10" s="17">
        <v>0.263515449028563</v>
      </c>
      <c r="AW10" s="17">
        <v>0.26346419671299998</v>
      </c>
      <c r="AX10" s="17">
        <v>0.33142122504468702</v>
      </c>
      <c r="AY10" s="17">
        <v>0.30080572436698899</v>
      </c>
    </row>
    <row r="11" spans="2:51" ht="43.5" x14ac:dyDescent="0.35">
      <c r="B11" s="18" t="s">
        <v>752</v>
      </c>
      <c r="C11" s="17">
        <v>0.34928580276315602</v>
      </c>
      <c r="D11" s="17">
        <v>0.36150765278484098</v>
      </c>
      <c r="E11" s="17">
        <v>0.337631661404801</v>
      </c>
      <c r="F11" s="17"/>
      <c r="G11" s="17">
        <v>0.32126678159498001</v>
      </c>
      <c r="H11" s="17">
        <v>0.33207888497166099</v>
      </c>
      <c r="I11" s="17">
        <v>0.32303215452536199</v>
      </c>
      <c r="J11" s="17">
        <v>0.31117912515669599</v>
      </c>
      <c r="K11" s="17">
        <v>0.39257857346432501</v>
      </c>
      <c r="L11" s="17">
        <v>0.40495686798524999</v>
      </c>
      <c r="M11" s="17"/>
      <c r="N11" s="17">
        <v>0.38026025444558198</v>
      </c>
      <c r="O11" s="17">
        <v>0.36027345991801701</v>
      </c>
      <c r="P11" s="17">
        <v>0.32934831705551199</v>
      </c>
      <c r="Q11" s="17">
        <v>0.32079789865290897</v>
      </c>
      <c r="R11" s="17"/>
      <c r="S11" s="17">
        <v>0.323080461084091</v>
      </c>
      <c r="T11" s="17">
        <v>0.33215664167234998</v>
      </c>
      <c r="U11" s="17">
        <v>0.34009499516828301</v>
      </c>
      <c r="V11" s="17">
        <v>0.38499620119017902</v>
      </c>
      <c r="W11" s="17">
        <v>0.36955589782842801</v>
      </c>
      <c r="X11" s="17">
        <v>0.36025189429021498</v>
      </c>
      <c r="Y11" s="17">
        <v>0.36049145449801201</v>
      </c>
      <c r="Z11" s="17">
        <v>0.35895527609779798</v>
      </c>
      <c r="AA11" s="17">
        <v>0.38541939439093198</v>
      </c>
      <c r="AB11" s="17">
        <v>0.32339530908366299</v>
      </c>
      <c r="AC11" s="17">
        <v>0.31586074138908099</v>
      </c>
      <c r="AD11" s="17">
        <v>0.34136354871628999</v>
      </c>
      <c r="AE11" s="17"/>
      <c r="AF11" s="17">
        <v>0.36522247016949599</v>
      </c>
      <c r="AG11" s="17">
        <v>0.355480119113323</v>
      </c>
      <c r="AH11" s="17">
        <v>0.31165835619625498</v>
      </c>
      <c r="AI11" s="17"/>
      <c r="AJ11" s="17">
        <v>0.36031128537607598</v>
      </c>
      <c r="AK11" s="17">
        <v>0.348384545749507</v>
      </c>
      <c r="AL11" s="17">
        <v>0.36087903541750299</v>
      </c>
      <c r="AM11" s="17">
        <v>0.42414452267746799</v>
      </c>
      <c r="AN11" s="17">
        <v>0.33427057091760898</v>
      </c>
      <c r="AO11" s="17"/>
      <c r="AP11" s="17">
        <v>0.351922296357641</v>
      </c>
      <c r="AQ11" s="17">
        <v>0.362604233591586</v>
      </c>
      <c r="AR11" s="17">
        <v>0.362344448661439</v>
      </c>
      <c r="AS11" s="17"/>
      <c r="AT11" s="17">
        <v>0.38851706522236701</v>
      </c>
      <c r="AU11" s="17">
        <v>0.34209616682122101</v>
      </c>
      <c r="AV11" s="17">
        <v>0.26447334116351001</v>
      </c>
      <c r="AW11" s="17">
        <v>0.30824858751800699</v>
      </c>
      <c r="AX11" s="17">
        <v>0.34047874084021301</v>
      </c>
      <c r="AY11" s="17">
        <v>0.33187849211369402</v>
      </c>
    </row>
    <row r="12" spans="2:51" ht="43.5" x14ac:dyDescent="0.35">
      <c r="B12" s="18" t="s">
        <v>753</v>
      </c>
      <c r="C12" s="17">
        <v>0.342962142653775</v>
      </c>
      <c r="D12" s="17">
        <v>0.36091320640101798</v>
      </c>
      <c r="E12" s="17">
        <v>0.32517464774319499</v>
      </c>
      <c r="F12" s="17"/>
      <c r="G12" s="17">
        <v>0.33722123922000002</v>
      </c>
      <c r="H12" s="17">
        <v>0.34080996041387801</v>
      </c>
      <c r="I12" s="17">
        <v>0.33773365967338098</v>
      </c>
      <c r="J12" s="17">
        <v>0.30297112127551001</v>
      </c>
      <c r="K12" s="17">
        <v>0.35318539185245101</v>
      </c>
      <c r="L12" s="17">
        <v>0.37827094983575199</v>
      </c>
      <c r="M12" s="17"/>
      <c r="N12" s="17">
        <v>0.37983008473615498</v>
      </c>
      <c r="O12" s="17">
        <v>0.35726542249348398</v>
      </c>
      <c r="P12" s="17">
        <v>0.33537307778011299</v>
      </c>
      <c r="Q12" s="17">
        <v>0.293527933083222</v>
      </c>
      <c r="R12" s="17"/>
      <c r="S12" s="17">
        <v>0.31945060968672501</v>
      </c>
      <c r="T12" s="17">
        <v>0.31688712397357499</v>
      </c>
      <c r="U12" s="17">
        <v>0.36270143816322498</v>
      </c>
      <c r="V12" s="17">
        <v>0.33690486804245501</v>
      </c>
      <c r="W12" s="17">
        <v>0.384481218323873</v>
      </c>
      <c r="X12" s="17">
        <v>0.37103997912882097</v>
      </c>
      <c r="Y12" s="17">
        <v>0.30071464507432899</v>
      </c>
      <c r="Z12" s="17">
        <v>0.32405387769440303</v>
      </c>
      <c r="AA12" s="17">
        <v>0.36410323018313101</v>
      </c>
      <c r="AB12" s="17">
        <v>0.36234826418143501</v>
      </c>
      <c r="AC12" s="17">
        <v>0.338017908737687</v>
      </c>
      <c r="AD12" s="17">
        <v>0.360326108401749</v>
      </c>
      <c r="AE12" s="17"/>
      <c r="AF12" s="17">
        <v>0.31529504615557802</v>
      </c>
      <c r="AG12" s="17">
        <v>0.38127808204014701</v>
      </c>
      <c r="AH12" s="17">
        <v>0.31474111694264001</v>
      </c>
      <c r="AI12" s="17"/>
      <c r="AJ12" s="17">
        <v>0.31431593369769401</v>
      </c>
      <c r="AK12" s="17">
        <v>0.36763344955424399</v>
      </c>
      <c r="AL12" s="17">
        <v>0.39640874528847703</v>
      </c>
      <c r="AM12" s="17">
        <v>0.33636294242576997</v>
      </c>
      <c r="AN12" s="17">
        <v>0.33508024785087398</v>
      </c>
      <c r="AO12" s="17"/>
      <c r="AP12" s="17">
        <v>0.29556997307761701</v>
      </c>
      <c r="AQ12" s="17">
        <v>0.372036746407018</v>
      </c>
      <c r="AR12" s="17">
        <v>0.42629956453832502</v>
      </c>
      <c r="AS12" s="17"/>
      <c r="AT12" s="17">
        <v>0.364958405038319</v>
      </c>
      <c r="AU12" s="17">
        <v>0.34315976164649598</v>
      </c>
      <c r="AV12" s="17">
        <v>0.307651338222241</v>
      </c>
      <c r="AW12" s="17">
        <v>0.28610901874154998</v>
      </c>
      <c r="AX12" s="17">
        <v>0.346069317427462</v>
      </c>
      <c r="AY12" s="17">
        <v>0.35467868139862901</v>
      </c>
    </row>
    <row r="13" spans="2:51" ht="43.5" x14ac:dyDescent="0.35">
      <c r="B13" s="18" t="s">
        <v>754</v>
      </c>
      <c r="C13" s="17">
        <v>0.29185994911080898</v>
      </c>
      <c r="D13" s="17">
        <v>0.32222568854212202</v>
      </c>
      <c r="E13" s="17">
        <v>0.26271327477402701</v>
      </c>
      <c r="F13" s="17"/>
      <c r="G13" s="17">
        <v>0.27525574841713502</v>
      </c>
      <c r="H13" s="17">
        <v>0.30073107582984798</v>
      </c>
      <c r="I13" s="17">
        <v>0.28554876448334099</v>
      </c>
      <c r="J13" s="17">
        <v>0.25219642814437399</v>
      </c>
      <c r="K13" s="17">
        <v>0.32243115974346398</v>
      </c>
      <c r="L13" s="17">
        <v>0.31242185390302102</v>
      </c>
      <c r="M13" s="17"/>
      <c r="N13" s="17">
        <v>0.30243591733957498</v>
      </c>
      <c r="O13" s="17">
        <v>0.30047540160626801</v>
      </c>
      <c r="P13" s="17">
        <v>0.277264933500318</v>
      </c>
      <c r="Q13" s="17">
        <v>0.28329367373472197</v>
      </c>
      <c r="R13" s="17"/>
      <c r="S13" s="17">
        <v>0.30512055347258099</v>
      </c>
      <c r="T13" s="17">
        <v>0.28190948521318698</v>
      </c>
      <c r="U13" s="17">
        <v>0.24945616939250201</v>
      </c>
      <c r="V13" s="17">
        <v>0.29399140562870302</v>
      </c>
      <c r="W13" s="17">
        <v>0.32215906857988302</v>
      </c>
      <c r="X13" s="17">
        <v>0.29695864555176998</v>
      </c>
      <c r="Y13" s="17">
        <v>0.30819624436306498</v>
      </c>
      <c r="Z13" s="17">
        <v>0.31362761544187401</v>
      </c>
      <c r="AA13" s="17">
        <v>0.27810012762377201</v>
      </c>
      <c r="AB13" s="17">
        <v>0.29825213258656302</v>
      </c>
      <c r="AC13" s="17">
        <v>0.28532406791123399</v>
      </c>
      <c r="AD13" s="17">
        <v>0.26328098193050198</v>
      </c>
      <c r="AE13" s="17"/>
      <c r="AF13" s="17">
        <v>0.26527894508019301</v>
      </c>
      <c r="AG13" s="17">
        <v>0.328499949029949</v>
      </c>
      <c r="AH13" s="17">
        <v>0.27148932515431001</v>
      </c>
      <c r="AI13" s="17"/>
      <c r="AJ13" s="17">
        <v>0.271812853219144</v>
      </c>
      <c r="AK13" s="17">
        <v>0.32455953393104298</v>
      </c>
      <c r="AL13" s="17">
        <v>0.332656067440249</v>
      </c>
      <c r="AM13" s="17">
        <v>0.26139592542615903</v>
      </c>
      <c r="AN13" s="17">
        <v>0.29019267273261101</v>
      </c>
      <c r="AO13" s="17"/>
      <c r="AP13" s="17">
        <v>0.278833399700608</v>
      </c>
      <c r="AQ13" s="17">
        <v>0.32140039800011799</v>
      </c>
      <c r="AR13" s="17">
        <v>0.327048405345574</v>
      </c>
      <c r="AS13" s="17"/>
      <c r="AT13" s="17">
        <v>0.30936064218113202</v>
      </c>
      <c r="AU13" s="17">
        <v>0.27474601206271698</v>
      </c>
      <c r="AV13" s="17">
        <v>0.23521436047194</v>
      </c>
      <c r="AW13" s="17">
        <v>0.26344383954157002</v>
      </c>
      <c r="AX13" s="17">
        <v>0.30992556112771102</v>
      </c>
      <c r="AY13" s="17">
        <v>0.32633324206226599</v>
      </c>
    </row>
    <row r="14" spans="2:51" ht="43.5" x14ac:dyDescent="0.35">
      <c r="B14" s="18" t="s">
        <v>755</v>
      </c>
      <c r="C14" s="17">
        <v>0.24652977364904999</v>
      </c>
      <c r="D14" s="17">
        <v>0.240003248677465</v>
      </c>
      <c r="E14" s="17">
        <v>0.25410627175076</v>
      </c>
      <c r="F14" s="17"/>
      <c r="G14" s="17">
        <v>0.28563449490634601</v>
      </c>
      <c r="H14" s="17">
        <v>0.23132457975041701</v>
      </c>
      <c r="I14" s="17">
        <v>0.24868742101572799</v>
      </c>
      <c r="J14" s="17">
        <v>0.23623005928679799</v>
      </c>
      <c r="K14" s="17">
        <v>0.235320526259893</v>
      </c>
      <c r="L14" s="17">
        <v>0.24705409316316199</v>
      </c>
      <c r="M14" s="17"/>
      <c r="N14" s="17">
        <v>0.293530636255739</v>
      </c>
      <c r="O14" s="17">
        <v>0.230370515474841</v>
      </c>
      <c r="P14" s="17">
        <v>0.246315839271221</v>
      </c>
      <c r="Q14" s="17">
        <v>0.21493113066612299</v>
      </c>
      <c r="R14" s="17"/>
      <c r="S14" s="17">
        <v>0.25868719996852102</v>
      </c>
      <c r="T14" s="17">
        <v>0.23239989416922299</v>
      </c>
      <c r="U14" s="17">
        <v>0.22536773205622801</v>
      </c>
      <c r="V14" s="17">
        <v>0.22100390412669199</v>
      </c>
      <c r="W14" s="17">
        <v>0.25854555915623301</v>
      </c>
      <c r="X14" s="17">
        <v>0.28081802116312499</v>
      </c>
      <c r="Y14" s="17">
        <v>0.25681236519353001</v>
      </c>
      <c r="Z14" s="17">
        <v>0.27476437156905598</v>
      </c>
      <c r="AA14" s="17">
        <v>0.23826010548498799</v>
      </c>
      <c r="AB14" s="17">
        <v>0.23024654259740401</v>
      </c>
      <c r="AC14" s="17">
        <v>0.24789216098611599</v>
      </c>
      <c r="AD14" s="17">
        <v>0.26477479728292402</v>
      </c>
      <c r="AE14" s="17"/>
      <c r="AF14" s="17">
        <v>0.227292473146541</v>
      </c>
      <c r="AG14" s="17">
        <v>0.258639189958219</v>
      </c>
      <c r="AH14" s="17">
        <v>0.23971703952998599</v>
      </c>
      <c r="AI14" s="17"/>
      <c r="AJ14" s="17">
        <v>0.221104155752715</v>
      </c>
      <c r="AK14" s="17">
        <v>0.27083701860272402</v>
      </c>
      <c r="AL14" s="17">
        <v>0.29747818055561698</v>
      </c>
      <c r="AM14" s="17">
        <v>0.25042382799509899</v>
      </c>
      <c r="AN14" s="17">
        <v>0.21744415712637499</v>
      </c>
      <c r="AO14" s="17"/>
      <c r="AP14" s="17">
        <v>0.22386434146447701</v>
      </c>
      <c r="AQ14" s="17">
        <v>0.273978331270951</v>
      </c>
      <c r="AR14" s="17">
        <v>0.31233935403403301</v>
      </c>
      <c r="AS14" s="17"/>
      <c r="AT14" s="17">
        <v>0.25093965845805499</v>
      </c>
      <c r="AU14" s="17">
        <v>0.24959867920061901</v>
      </c>
      <c r="AV14" s="17">
        <v>0.23743076836051699</v>
      </c>
      <c r="AW14" s="17">
        <v>0.24390533465274999</v>
      </c>
      <c r="AX14" s="17">
        <v>0.24242404488584199</v>
      </c>
      <c r="AY14" s="17">
        <v>0.22997303200678901</v>
      </c>
    </row>
    <row r="15" spans="2:51" ht="43.5" x14ac:dyDescent="0.35">
      <c r="B15" s="18" t="s">
        <v>756</v>
      </c>
      <c r="C15" s="17">
        <v>0.24101901460252001</v>
      </c>
      <c r="D15" s="17">
        <v>0.255037795506242</v>
      </c>
      <c r="E15" s="17">
        <v>0.22700118940966699</v>
      </c>
      <c r="F15" s="17"/>
      <c r="G15" s="17">
        <v>0.22451025988103601</v>
      </c>
      <c r="H15" s="17">
        <v>0.25905577651809403</v>
      </c>
      <c r="I15" s="17">
        <v>0.236039452635042</v>
      </c>
      <c r="J15" s="17">
        <v>0.22743216411575201</v>
      </c>
      <c r="K15" s="17">
        <v>0.27309207337684599</v>
      </c>
      <c r="L15" s="17">
        <v>0.23089947453847701</v>
      </c>
      <c r="M15" s="17"/>
      <c r="N15" s="17">
        <v>0.22993747360151001</v>
      </c>
      <c r="O15" s="17">
        <v>0.243355330531871</v>
      </c>
      <c r="P15" s="17">
        <v>0.223969291855247</v>
      </c>
      <c r="Q15" s="17">
        <v>0.26286751555435101</v>
      </c>
      <c r="R15" s="17"/>
      <c r="S15" s="17">
        <v>0.22241459655761101</v>
      </c>
      <c r="T15" s="17">
        <v>0.230938625941395</v>
      </c>
      <c r="U15" s="17">
        <v>0.23767752220447599</v>
      </c>
      <c r="V15" s="17">
        <v>0.210274080765599</v>
      </c>
      <c r="W15" s="17">
        <v>0.26579074338944703</v>
      </c>
      <c r="X15" s="17">
        <v>0.258612163784119</v>
      </c>
      <c r="Y15" s="17">
        <v>0.27030702840339899</v>
      </c>
      <c r="Z15" s="17">
        <v>0.24834320650304301</v>
      </c>
      <c r="AA15" s="17">
        <v>0.23009269766404999</v>
      </c>
      <c r="AB15" s="17">
        <v>0.232395883012396</v>
      </c>
      <c r="AC15" s="17">
        <v>0.25472577998120499</v>
      </c>
      <c r="AD15" s="17">
        <v>0.31719571524180701</v>
      </c>
      <c r="AE15" s="17"/>
      <c r="AF15" s="17">
        <v>0.22720564738835899</v>
      </c>
      <c r="AG15" s="17">
        <v>0.26649602552932</v>
      </c>
      <c r="AH15" s="17">
        <v>0.22604169598003099</v>
      </c>
      <c r="AI15" s="17"/>
      <c r="AJ15" s="17">
        <v>0.22218569109921499</v>
      </c>
      <c r="AK15" s="17">
        <v>0.26287800109914999</v>
      </c>
      <c r="AL15" s="17">
        <v>0.23524839213875701</v>
      </c>
      <c r="AM15" s="17">
        <v>0.34742611814945501</v>
      </c>
      <c r="AN15" s="17">
        <v>0.24553822205033299</v>
      </c>
      <c r="AO15" s="17"/>
      <c r="AP15" s="17">
        <v>0.228682098501544</v>
      </c>
      <c r="AQ15" s="17">
        <v>0.274741269942674</v>
      </c>
      <c r="AR15" s="17">
        <v>0.242161111834653</v>
      </c>
      <c r="AS15" s="17"/>
      <c r="AT15" s="17">
        <v>0.23539262560128599</v>
      </c>
      <c r="AU15" s="17">
        <v>0.231256248168345</v>
      </c>
      <c r="AV15" s="17">
        <v>0.28595367614184702</v>
      </c>
      <c r="AW15" s="17">
        <v>0.277767521929912</v>
      </c>
      <c r="AX15" s="17">
        <v>0.23339382215687701</v>
      </c>
      <c r="AY15" s="17">
        <v>0.25784304461381602</v>
      </c>
    </row>
    <row r="16" spans="2:51" ht="58" x14ac:dyDescent="0.35">
      <c r="B16" s="18" t="s">
        <v>757</v>
      </c>
      <c r="C16" s="17">
        <v>0.141775105682383</v>
      </c>
      <c r="D16" s="17">
        <v>0.15505674047190099</v>
      </c>
      <c r="E16" s="17">
        <v>0.128467246092139</v>
      </c>
      <c r="F16" s="17"/>
      <c r="G16" s="17">
        <v>0.20574983860318799</v>
      </c>
      <c r="H16" s="17">
        <v>0.17943043669645001</v>
      </c>
      <c r="I16" s="17">
        <v>0.16353238750183199</v>
      </c>
      <c r="J16" s="17">
        <v>0.117050065150723</v>
      </c>
      <c r="K16" s="17">
        <v>0.109805936860381</v>
      </c>
      <c r="L16" s="17">
        <v>9.2637880738558498E-2</v>
      </c>
      <c r="M16" s="17"/>
      <c r="N16" s="17">
        <v>0.17460022237287401</v>
      </c>
      <c r="O16" s="17">
        <v>0.14909861115039</v>
      </c>
      <c r="P16" s="17">
        <v>0.11456768545837701</v>
      </c>
      <c r="Q16" s="17">
        <v>0.122521213401517</v>
      </c>
      <c r="R16" s="17"/>
      <c r="S16" s="17">
        <v>0.188470283529278</v>
      </c>
      <c r="T16" s="17">
        <v>0.113205748833416</v>
      </c>
      <c r="U16" s="17">
        <v>0.12799952891646599</v>
      </c>
      <c r="V16" s="17">
        <v>0.115684925312716</v>
      </c>
      <c r="W16" s="17">
        <v>0.15764629103275299</v>
      </c>
      <c r="X16" s="17">
        <v>0.16665538781592901</v>
      </c>
      <c r="Y16" s="17">
        <v>0.11831187383142799</v>
      </c>
      <c r="Z16" s="17">
        <v>0.14831503457499301</v>
      </c>
      <c r="AA16" s="17">
        <v>0.14357928894501301</v>
      </c>
      <c r="AB16" s="17">
        <v>0.124515427813643</v>
      </c>
      <c r="AC16" s="17">
        <v>0.12624918539407401</v>
      </c>
      <c r="AD16" s="17">
        <v>0.17557747253600001</v>
      </c>
      <c r="AE16" s="17"/>
      <c r="AF16" s="17">
        <v>0.124540918469162</v>
      </c>
      <c r="AG16" s="17">
        <v>0.14272068444202199</v>
      </c>
      <c r="AH16" s="17">
        <v>0.154349302242626</v>
      </c>
      <c r="AI16" s="17"/>
      <c r="AJ16" s="17">
        <v>0.110161084984854</v>
      </c>
      <c r="AK16" s="17">
        <v>0.16921741214418301</v>
      </c>
      <c r="AL16" s="17">
        <v>0.17538434610147599</v>
      </c>
      <c r="AM16" s="17">
        <v>0.16877665971151901</v>
      </c>
      <c r="AN16" s="17">
        <v>0.146998873696052</v>
      </c>
      <c r="AO16" s="17"/>
      <c r="AP16" s="17">
        <v>0.13297941393795301</v>
      </c>
      <c r="AQ16" s="17">
        <v>0.15250506989593701</v>
      </c>
      <c r="AR16" s="17">
        <v>0.176452004284124</v>
      </c>
      <c r="AS16" s="17"/>
      <c r="AT16" s="17">
        <v>0.10798284993002701</v>
      </c>
      <c r="AU16" s="17">
        <v>0.166897317297488</v>
      </c>
      <c r="AV16" s="17">
        <v>0.16342655562091599</v>
      </c>
      <c r="AW16" s="17">
        <v>0.176789316165436</v>
      </c>
      <c r="AX16" s="17">
        <v>0.14761331204133299</v>
      </c>
      <c r="AY16" s="17">
        <v>0.13674836722838299</v>
      </c>
    </row>
    <row r="17" spans="2:51" x14ac:dyDescent="0.35">
      <c r="B17" s="18" t="s">
        <v>72</v>
      </c>
      <c r="C17" s="17">
        <v>0.118891527103168</v>
      </c>
      <c r="D17" s="17">
        <v>8.0476959157473299E-2</v>
      </c>
      <c r="E17" s="17">
        <v>0.15559917504675499</v>
      </c>
      <c r="F17" s="17"/>
      <c r="G17" s="17">
        <v>9.3973894127151195E-2</v>
      </c>
      <c r="H17" s="17">
        <v>0.117337127782603</v>
      </c>
      <c r="I17" s="17">
        <v>0.124350441674017</v>
      </c>
      <c r="J17" s="17">
        <v>0.13005327052295701</v>
      </c>
      <c r="K17" s="17">
        <v>0.12556518119221399</v>
      </c>
      <c r="L17" s="17">
        <v>0.118720962806362</v>
      </c>
      <c r="M17" s="17"/>
      <c r="N17" s="17">
        <v>8.7475935246264805E-2</v>
      </c>
      <c r="O17" s="17">
        <v>0.113996393453329</v>
      </c>
      <c r="P17" s="17">
        <v>0.117830501399143</v>
      </c>
      <c r="Q17" s="17">
        <v>0.158337999986429</v>
      </c>
      <c r="R17" s="17"/>
      <c r="S17" s="17">
        <v>0.121429970787288</v>
      </c>
      <c r="T17" s="17">
        <v>0.130879678966066</v>
      </c>
      <c r="U17" s="17">
        <v>0.116037284735499</v>
      </c>
      <c r="V17" s="17">
        <v>0.13099949891837701</v>
      </c>
      <c r="W17" s="17">
        <v>0.11549825290746001</v>
      </c>
      <c r="X17" s="17">
        <v>9.6446371499648104E-2</v>
      </c>
      <c r="Y17" s="17">
        <v>0.158879977371647</v>
      </c>
      <c r="Z17" s="17">
        <v>8.9559802162325203E-2</v>
      </c>
      <c r="AA17" s="17">
        <v>0.11781812894600199</v>
      </c>
      <c r="AB17" s="17">
        <v>0.10952962427203899</v>
      </c>
      <c r="AC17" s="17">
        <v>8.2324920719766201E-2</v>
      </c>
      <c r="AD17" s="17">
        <v>0.12715088072070699</v>
      </c>
      <c r="AE17" s="17"/>
      <c r="AF17" s="17">
        <v>0.10583089330045201</v>
      </c>
      <c r="AG17" s="17">
        <v>0.105381491783289</v>
      </c>
      <c r="AH17" s="17">
        <v>0.17470909723598599</v>
      </c>
      <c r="AI17" s="17"/>
      <c r="AJ17" s="17">
        <v>0.103234750600742</v>
      </c>
      <c r="AK17" s="17">
        <v>9.2536910897364794E-2</v>
      </c>
      <c r="AL17" s="17">
        <v>0.11592122876530001</v>
      </c>
      <c r="AM17" s="17">
        <v>0.106906073562498</v>
      </c>
      <c r="AN17" s="17">
        <v>0.18159130786292599</v>
      </c>
      <c r="AO17" s="17"/>
      <c r="AP17" s="17">
        <v>8.3494913783367E-2</v>
      </c>
      <c r="AQ17" s="17">
        <v>9.9819468589517499E-2</v>
      </c>
      <c r="AR17" s="17">
        <v>7.7754062243868299E-2</v>
      </c>
      <c r="AS17" s="17"/>
      <c r="AT17" s="17">
        <v>0.103087008929921</v>
      </c>
      <c r="AU17" s="17">
        <v>0.10951532944447701</v>
      </c>
      <c r="AV17" s="17">
        <v>0.12243374932579</v>
      </c>
      <c r="AW17" s="17">
        <v>0.182028792316175</v>
      </c>
      <c r="AX17" s="17">
        <v>0.12645838026926701</v>
      </c>
      <c r="AY17" s="17">
        <v>0.14324937121606901</v>
      </c>
    </row>
    <row r="18" spans="2:51" ht="29" x14ac:dyDescent="0.35">
      <c r="B18" s="18" t="s">
        <v>758</v>
      </c>
      <c r="C18" s="17">
        <v>0.107236224286421</v>
      </c>
      <c r="D18" s="17">
        <v>0.10630895316637599</v>
      </c>
      <c r="E18" s="17">
        <v>0.107668063870095</v>
      </c>
      <c r="F18" s="17"/>
      <c r="G18" s="17">
        <v>3.1873813902397102E-2</v>
      </c>
      <c r="H18" s="17">
        <v>5.0814759070200298E-2</v>
      </c>
      <c r="I18" s="17">
        <v>6.9239279692530603E-2</v>
      </c>
      <c r="J18" s="17">
        <v>0.13891058286892</v>
      </c>
      <c r="K18" s="17">
        <v>0.14693085991848001</v>
      </c>
      <c r="L18" s="17">
        <v>0.18151111452777799</v>
      </c>
      <c r="M18" s="17"/>
      <c r="N18" s="17">
        <v>9.48151515688503E-2</v>
      </c>
      <c r="O18" s="17">
        <v>9.1968510382420404E-2</v>
      </c>
      <c r="P18" s="17">
        <v>0.113398794173488</v>
      </c>
      <c r="Q18" s="17">
        <v>0.13130994654512901</v>
      </c>
      <c r="R18" s="17"/>
      <c r="S18" s="17">
        <v>7.5941466307299005E-2</v>
      </c>
      <c r="T18" s="17">
        <v>0.119843208942968</v>
      </c>
      <c r="U18" s="17">
        <v>0.123401082216197</v>
      </c>
      <c r="V18" s="17">
        <v>0.13779518397351501</v>
      </c>
      <c r="W18" s="17">
        <v>9.3553467879363097E-2</v>
      </c>
      <c r="X18" s="17">
        <v>0.10768774785717</v>
      </c>
      <c r="Y18" s="17">
        <v>0.110403493256185</v>
      </c>
      <c r="Z18" s="17">
        <v>0.119531134453728</v>
      </c>
      <c r="AA18" s="17">
        <v>8.4901436969469696E-2</v>
      </c>
      <c r="AB18" s="17">
        <v>0.112520359138872</v>
      </c>
      <c r="AC18" s="17">
        <v>0.14381731591545399</v>
      </c>
      <c r="AD18" s="17">
        <v>7.4983430227286901E-2</v>
      </c>
      <c r="AE18" s="17"/>
      <c r="AF18" s="17">
        <v>0.17630308700094299</v>
      </c>
      <c r="AG18" s="17">
        <v>7.7274919229713607E-2</v>
      </c>
      <c r="AH18" s="17">
        <v>6.7149014994326697E-2</v>
      </c>
      <c r="AI18" s="17"/>
      <c r="AJ18" s="17">
        <v>0.176445019299839</v>
      </c>
      <c r="AK18" s="17">
        <v>5.1989586410239402E-2</v>
      </c>
      <c r="AL18" s="17">
        <v>7.6779175692747004E-2</v>
      </c>
      <c r="AM18" s="17">
        <v>0.20501492388825401</v>
      </c>
      <c r="AN18" s="17">
        <v>9.1931826704898703E-2</v>
      </c>
      <c r="AO18" s="17"/>
      <c r="AP18" s="17">
        <v>0.17209339807241</v>
      </c>
      <c r="AQ18" s="17">
        <v>5.40738010322762E-2</v>
      </c>
      <c r="AR18" s="17">
        <v>6.2751307882162502E-2</v>
      </c>
      <c r="AS18" s="17"/>
      <c r="AT18" s="17">
        <v>0.15052397044755</v>
      </c>
      <c r="AU18" s="17">
        <v>7.5457601194224802E-2</v>
      </c>
      <c r="AV18" s="17">
        <v>9.4928215122540502E-2</v>
      </c>
      <c r="AW18" s="17">
        <v>9.0580861250494402E-2</v>
      </c>
      <c r="AX18" s="17">
        <v>8.1776767767801503E-2</v>
      </c>
      <c r="AY18" s="17">
        <v>9.0406700140072793E-2</v>
      </c>
    </row>
    <row r="19" spans="2:51" ht="43.5" x14ac:dyDescent="0.35">
      <c r="B19" s="18" t="s">
        <v>759</v>
      </c>
      <c r="C19" s="19">
        <v>5.8855856607909401E-2</v>
      </c>
      <c r="D19" s="19">
        <v>7.0926033039547101E-2</v>
      </c>
      <c r="E19" s="19">
        <v>4.737126019586E-2</v>
      </c>
      <c r="F19" s="19"/>
      <c r="G19" s="19">
        <v>0.12080067437469499</v>
      </c>
      <c r="H19" s="19">
        <v>8.6655050927016503E-2</v>
      </c>
      <c r="I19" s="19">
        <v>6.6370529705831793E-2</v>
      </c>
      <c r="J19" s="19">
        <v>4.40835184061832E-2</v>
      </c>
      <c r="K19" s="19">
        <v>3.5232836391101002E-2</v>
      </c>
      <c r="L19" s="19">
        <v>1.69712966948606E-2</v>
      </c>
      <c r="M19" s="19"/>
      <c r="N19" s="19">
        <v>6.3794126764817605E-2</v>
      </c>
      <c r="O19" s="19">
        <v>5.6388635618149101E-2</v>
      </c>
      <c r="P19" s="19">
        <v>6.2832471045208699E-2</v>
      </c>
      <c r="Q19" s="19">
        <v>5.2421221081840899E-2</v>
      </c>
      <c r="R19" s="19"/>
      <c r="S19" s="19">
        <v>7.2157123909322302E-2</v>
      </c>
      <c r="T19" s="19">
        <v>5.3063707555104103E-2</v>
      </c>
      <c r="U19" s="19">
        <v>5.9726508514593102E-2</v>
      </c>
      <c r="V19" s="19">
        <v>5.6727525794705802E-2</v>
      </c>
      <c r="W19" s="19">
        <v>3.9061599525803702E-2</v>
      </c>
      <c r="X19" s="19">
        <v>5.0987521847265002E-2</v>
      </c>
      <c r="Y19" s="19">
        <v>5.26087683137395E-2</v>
      </c>
      <c r="Z19" s="19">
        <v>4.1272253409235501E-2</v>
      </c>
      <c r="AA19" s="19">
        <v>5.5098578483465402E-2</v>
      </c>
      <c r="AB19" s="19">
        <v>6.9929592814695393E-2</v>
      </c>
      <c r="AC19" s="19">
        <v>8.8559182678596096E-2</v>
      </c>
      <c r="AD19" s="19">
        <v>6.6915337504073594E-2</v>
      </c>
      <c r="AE19" s="19"/>
      <c r="AF19" s="19">
        <v>3.3979321405492403E-2</v>
      </c>
      <c r="AG19" s="19">
        <v>7.1325429945872695E-2</v>
      </c>
      <c r="AH19" s="19">
        <v>4.7191235973103797E-2</v>
      </c>
      <c r="AI19" s="19"/>
      <c r="AJ19" s="19">
        <v>3.72168944591054E-2</v>
      </c>
      <c r="AK19" s="19">
        <v>9.5353937332129504E-2</v>
      </c>
      <c r="AL19" s="19">
        <v>5.8887978281862201E-2</v>
      </c>
      <c r="AM19" s="19">
        <v>6.1328447853051797E-2</v>
      </c>
      <c r="AN19" s="19">
        <v>3.2019040884769097E-2</v>
      </c>
      <c r="AO19" s="19"/>
      <c r="AP19" s="19">
        <v>5.1025535828036601E-2</v>
      </c>
      <c r="AQ19" s="19">
        <v>7.1534601844808504E-2</v>
      </c>
      <c r="AR19" s="19">
        <v>8.4398211166733406E-2</v>
      </c>
      <c r="AS19" s="19"/>
      <c r="AT19" s="19">
        <v>3.6210622221166902E-2</v>
      </c>
      <c r="AU19" s="19">
        <v>5.8312874887379899E-2</v>
      </c>
      <c r="AV19" s="19">
        <v>6.6436023093422197E-2</v>
      </c>
      <c r="AW19" s="19">
        <v>9.0525136329619504E-2</v>
      </c>
      <c r="AX19" s="19">
        <v>8.1262905029750296E-2</v>
      </c>
      <c r="AY19" s="19">
        <v>6.7821039086972804E-2</v>
      </c>
    </row>
    <row r="20" spans="2:51" x14ac:dyDescent="0.35">
      <c r="B20" s="16"/>
    </row>
    <row r="21" spans="2:51" x14ac:dyDescent="0.35">
      <c r="B21" t="s">
        <v>77</v>
      </c>
    </row>
    <row r="22" spans="2:51" x14ac:dyDescent="0.35">
      <c r="B22" t="s">
        <v>78</v>
      </c>
    </row>
    <row r="24" spans="2:51" x14ac:dyDescent="0.35">
      <c r="B24"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1-000000000000}">
  <dimension ref="B2:H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8" width="20.7265625" customWidth="1"/>
  </cols>
  <sheetData>
    <row r="2" spans="2:8" ht="40" customHeight="1" x14ac:dyDescent="0.35">
      <c r="D2" s="42" t="s">
        <v>769</v>
      </c>
      <c r="E2" s="38"/>
      <c r="F2" s="38"/>
      <c r="G2" s="38"/>
      <c r="H2" s="38"/>
    </row>
    <row r="6" spans="2:8" ht="50" customHeight="1" x14ac:dyDescent="0.35">
      <c r="B6" s="23" t="s">
        <v>14</v>
      </c>
      <c r="C6" s="23" t="s">
        <v>761</v>
      </c>
      <c r="D6" s="23" t="s">
        <v>762</v>
      </c>
      <c r="E6" s="23" t="s">
        <v>763</v>
      </c>
      <c r="F6" s="23" t="s">
        <v>764</v>
      </c>
      <c r="G6" s="23" t="s">
        <v>765</v>
      </c>
    </row>
    <row r="7" spans="2:8" x14ac:dyDescent="0.35">
      <c r="B7" s="18" t="s">
        <v>743</v>
      </c>
      <c r="C7" s="17">
        <v>0.315504561042391</v>
      </c>
      <c r="D7" s="17">
        <v>0.249538407815348</v>
      </c>
      <c r="E7" s="17">
        <v>0.18419747486624899</v>
      </c>
      <c r="F7" s="17">
        <v>0.17059863686739399</v>
      </c>
      <c r="G7" s="17">
        <v>0.19365416731680499</v>
      </c>
    </row>
    <row r="8" spans="2:8" x14ac:dyDescent="0.35">
      <c r="B8" s="18" t="s">
        <v>744</v>
      </c>
      <c r="C8" s="17">
        <v>0.36490271356765103</v>
      </c>
      <c r="D8" s="17">
        <v>0.34145031099513801</v>
      </c>
      <c r="E8" s="17">
        <v>0.352640292471534</v>
      </c>
      <c r="F8" s="17">
        <v>0.35130351521716602</v>
      </c>
      <c r="G8" s="17">
        <v>0.34166267398702299</v>
      </c>
    </row>
    <row r="9" spans="2:8" x14ac:dyDescent="0.35">
      <c r="B9" s="18" t="s">
        <v>745</v>
      </c>
      <c r="C9" s="17">
        <v>0.19782324109288901</v>
      </c>
      <c r="D9" s="17">
        <v>0.24916536529942801</v>
      </c>
      <c r="E9" s="17">
        <v>0.26290443723006801</v>
      </c>
      <c r="F9" s="17">
        <v>0.26872044844155402</v>
      </c>
      <c r="G9" s="17">
        <v>0.25602425612993501</v>
      </c>
    </row>
    <row r="10" spans="2:8" x14ac:dyDescent="0.35">
      <c r="B10" s="18" t="s">
        <v>746</v>
      </c>
      <c r="C10" s="17">
        <v>3.2277491466302398E-2</v>
      </c>
      <c r="D10" s="17">
        <v>4.5905276826359601E-2</v>
      </c>
      <c r="E10" s="17">
        <v>7.60840349625857E-2</v>
      </c>
      <c r="F10" s="17">
        <v>7.4914708629256602E-2</v>
      </c>
      <c r="G10" s="17">
        <v>8.6026578295279696E-2</v>
      </c>
    </row>
    <row r="11" spans="2:8" x14ac:dyDescent="0.35">
      <c r="B11" s="18" t="s">
        <v>766</v>
      </c>
      <c r="C11" s="17">
        <v>1.8981749022488299E-2</v>
      </c>
      <c r="D11" s="17">
        <v>2.2517953210875099E-2</v>
      </c>
      <c r="E11" s="17">
        <v>4.5651292939898301E-2</v>
      </c>
      <c r="F11" s="17">
        <v>4.9524436832307901E-2</v>
      </c>
      <c r="G11" s="17">
        <v>4.8231955993850502E-2</v>
      </c>
    </row>
    <row r="12" spans="2:8" x14ac:dyDescent="0.35">
      <c r="B12" s="18" t="s">
        <v>767</v>
      </c>
      <c r="C12" s="17">
        <v>7.0510243808278E-2</v>
      </c>
      <c r="D12" s="17">
        <v>9.1422685852851196E-2</v>
      </c>
      <c r="E12" s="17">
        <v>7.85224675296642E-2</v>
      </c>
      <c r="F12" s="17">
        <v>8.4938254012320705E-2</v>
      </c>
      <c r="G12" s="17">
        <v>7.4400368277106804E-2</v>
      </c>
    </row>
    <row r="13" spans="2:8" x14ac:dyDescent="0.35">
      <c r="B13" s="22" t="s">
        <v>747</v>
      </c>
      <c r="C13" s="20">
        <v>0.68040727461004202</v>
      </c>
      <c r="D13" s="20">
        <v>0.59098871881048598</v>
      </c>
      <c r="E13" s="20">
        <v>0.53683776733778299</v>
      </c>
      <c r="F13" s="20">
        <v>0.52190215208456103</v>
      </c>
      <c r="G13" s="20">
        <v>0.53531684130382795</v>
      </c>
    </row>
    <row r="14" spans="2:8" x14ac:dyDescent="0.35">
      <c r="B14" s="22" t="s">
        <v>768</v>
      </c>
      <c r="C14" s="20">
        <v>5.1259240488790603E-2</v>
      </c>
      <c r="D14" s="20">
        <v>6.8423230037234703E-2</v>
      </c>
      <c r="E14" s="20">
        <v>0.12173532790248399</v>
      </c>
      <c r="F14" s="20">
        <v>0.124439145461565</v>
      </c>
      <c r="G14" s="20">
        <v>0.13425853428913001</v>
      </c>
    </row>
    <row r="15" spans="2:8" x14ac:dyDescent="0.35">
      <c r="B15" s="32" t="s">
        <v>86</v>
      </c>
      <c r="C15" s="21">
        <v>0.62914803412125098</v>
      </c>
      <c r="D15" s="21">
        <v>0.52256548877325104</v>
      </c>
      <c r="E15" s="21">
        <v>0.41510243943529901</v>
      </c>
      <c r="F15" s="21">
        <v>0.397463006622996</v>
      </c>
      <c r="G15" s="21">
        <v>0.40105830701469802</v>
      </c>
    </row>
    <row r="16" spans="2:8" x14ac:dyDescent="0.35">
      <c r="B16" s="16"/>
      <c r="C16" s="16"/>
      <c r="D16" s="16"/>
      <c r="E16" s="16"/>
      <c r="F16" s="16"/>
      <c r="G16" s="16"/>
    </row>
    <row r="17" spans="2:2" x14ac:dyDescent="0.35">
      <c r="B17" t="s">
        <v>77</v>
      </c>
    </row>
    <row r="18" spans="2:2" x14ac:dyDescent="0.35">
      <c r="B18" t="s">
        <v>78</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1-000000000000}">
  <dimension ref="B2:AY22"/>
  <sheetViews>
    <sheetView showGridLines="0" workbookViewId="0">
      <pane xSplit="2" topLeftCell="AC1" activePane="topRight" state="frozen"/>
      <selection activeCell="B19" sqref="B19"/>
      <selection pane="topRight" activeCell="G14" sqref="G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770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743</v>
      </c>
      <c r="C9" s="17">
        <v>0.249538407815348</v>
      </c>
      <c r="D9" s="17">
        <v>0.24643878686228199</v>
      </c>
      <c r="E9" s="17">
        <v>0.25190685817490399</v>
      </c>
      <c r="F9" s="17"/>
      <c r="G9" s="17">
        <v>0.26923095470974701</v>
      </c>
      <c r="H9" s="17">
        <v>0.290271041780092</v>
      </c>
      <c r="I9" s="17">
        <v>0.261692415275526</v>
      </c>
      <c r="J9" s="17">
        <v>0.241347197248831</v>
      </c>
      <c r="K9" s="17">
        <v>0.244075097600049</v>
      </c>
      <c r="L9" s="17">
        <v>0.20389908551202801</v>
      </c>
      <c r="M9" s="17"/>
      <c r="N9" s="17">
        <v>0.28433415388453898</v>
      </c>
      <c r="O9" s="17">
        <v>0.24007044816646</v>
      </c>
      <c r="P9" s="17">
        <v>0.24852751389122399</v>
      </c>
      <c r="Q9" s="17">
        <v>0.22483243047873</v>
      </c>
      <c r="R9" s="17"/>
      <c r="S9" s="17">
        <v>0.262393234082621</v>
      </c>
      <c r="T9" s="17">
        <v>0.21825014771124601</v>
      </c>
      <c r="U9" s="17">
        <v>0.24231612240126099</v>
      </c>
      <c r="V9" s="17">
        <v>0.24291356684138601</v>
      </c>
      <c r="W9" s="17">
        <v>0.19773517658200701</v>
      </c>
      <c r="X9" s="17">
        <v>0.27892075981839998</v>
      </c>
      <c r="Y9" s="17">
        <v>0.27939230998468401</v>
      </c>
      <c r="Z9" s="17">
        <v>0.20058851349299101</v>
      </c>
      <c r="AA9" s="17">
        <v>0.282666649180215</v>
      </c>
      <c r="AB9" s="17">
        <v>0.239804377176705</v>
      </c>
      <c r="AC9" s="17">
        <v>0.27113613671069697</v>
      </c>
      <c r="AD9" s="17">
        <v>0.254444427763448</v>
      </c>
      <c r="AE9" s="17"/>
      <c r="AF9" s="17">
        <v>0.23085887450914999</v>
      </c>
      <c r="AG9" s="17">
        <v>0.270024694149195</v>
      </c>
      <c r="AH9" s="17">
        <v>0.218246298798903</v>
      </c>
      <c r="AI9" s="17"/>
      <c r="AJ9" s="17">
        <v>0.21938155269734</v>
      </c>
      <c r="AK9" s="17">
        <v>0.28718706742775701</v>
      </c>
      <c r="AL9" s="17">
        <v>0.20502831422071999</v>
      </c>
      <c r="AM9" s="17">
        <v>0.27507544923013599</v>
      </c>
      <c r="AN9" s="17">
        <v>0.24727505286791801</v>
      </c>
      <c r="AO9" s="17"/>
      <c r="AP9" s="17">
        <v>0.20162254721579201</v>
      </c>
      <c r="AQ9" s="17">
        <v>0.30481312408371403</v>
      </c>
      <c r="AR9" s="17">
        <v>0.23812916516405999</v>
      </c>
      <c r="AS9" s="17"/>
      <c r="AT9" s="17">
        <v>0.21014149463153101</v>
      </c>
      <c r="AU9" s="17">
        <v>0.22692211401007301</v>
      </c>
      <c r="AV9" s="17">
        <v>0.28779720516462198</v>
      </c>
      <c r="AW9" s="17">
        <v>0.25022264720390303</v>
      </c>
      <c r="AX9" s="17">
        <v>0.34349084696127502</v>
      </c>
      <c r="AY9" s="17">
        <v>0.198084422512804</v>
      </c>
    </row>
    <row r="10" spans="2:51" x14ac:dyDescent="0.35">
      <c r="B10" s="18" t="s">
        <v>744</v>
      </c>
      <c r="C10" s="17">
        <v>0.34145031099513801</v>
      </c>
      <c r="D10" s="17">
        <v>0.34552139688550498</v>
      </c>
      <c r="E10" s="17">
        <v>0.33915565322195601</v>
      </c>
      <c r="F10" s="17"/>
      <c r="G10" s="17">
        <v>0.32568065604344498</v>
      </c>
      <c r="H10" s="17">
        <v>0.35855207253516502</v>
      </c>
      <c r="I10" s="17">
        <v>0.35287611705173899</v>
      </c>
      <c r="J10" s="17">
        <v>0.341462754473847</v>
      </c>
      <c r="K10" s="17">
        <v>0.33638415867376098</v>
      </c>
      <c r="L10" s="17">
        <v>0.33213342312655703</v>
      </c>
      <c r="M10" s="17"/>
      <c r="N10" s="17">
        <v>0.34385551462497199</v>
      </c>
      <c r="O10" s="17">
        <v>0.36698518528125401</v>
      </c>
      <c r="P10" s="17">
        <v>0.33258921909950101</v>
      </c>
      <c r="Q10" s="17">
        <v>0.31973333146015998</v>
      </c>
      <c r="R10" s="17"/>
      <c r="S10" s="17">
        <v>0.34210103256973401</v>
      </c>
      <c r="T10" s="17">
        <v>0.34699407140080402</v>
      </c>
      <c r="U10" s="17">
        <v>0.345609602705237</v>
      </c>
      <c r="V10" s="17">
        <v>0.31307866431077802</v>
      </c>
      <c r="W10" s="17">
        <v>0.35757970133386902</v>
      </c>
      <c r="X10" s="17">
        <v>0.302395114772254</v>
      </c>
      <c r="Y10" s="17">
        <v>0.31383909734030202</v>
      </c>
      <c r="Z10" s="17">
        <v>0.38619785391588901</v>
      </c>
      <c r="AA10" s="17">
        <v>0.365589474771845</v>
      </c>
      <c r="AB10" s="17">
        <v>0.36735290168718499</v>
      </c>
      <c r="AC10" s="17">
        <v>0.33177734109567403</v>
      </c>
      <c r="AD10" s="17">
        <v>0.33173368763045702</v>
      </c>
      <c r="AE10" s="17"/>
      <c r="AF10" s="17">
        <v>0.31004634331012798</v>
      </c>
      <c r="AG10" s="17">
        <v>0.37007421974881899</v>
      </c>
      <c r="AH10" s="17">
        <v>0.35795723057031298</v>
      </c>
      <c r="AI10" s="17"/>
      <c r="AJ10" s="17">
        <v>0.32433801755198799</v>
      </c>
      <c r="AK10" s="17">
        <v>0.35795763001941</v>
      </c>
      <c r="AL10" s="17">
        <v>0.432386805030268</v>
      </c>
      <c r="AM10" s="17">
        <v>0.31421554366125698</v>
      </c>
      <c r="AN10" s="17">
        <v>0.30339836040340501</v>
      </c>
      <c r="AO10" s="17"/>
      <c r="AP10" s="17">
        <v>0.353234701534133</v>
      </c>
      <c r="AQ10" s="17">
        <v>0.35633918817660098</v>
      </c>
      <c r="AR10" s="17">
        <v>0.39722368498224297</v>
      </c>
      <c r="AS10" s="17"/>
      <c r="AT10" s="17">
        <v>0.344685867863946</v>
      </c>
      <c r="AU10" s="17">
        <v>0.38009061289364399</v>
      </c>
      <c r="AV10" s="17">
        <v>0.306862541892851</v>
      </c>
      <c r="AW10" s="17">
        <v>0.34749644877096802</v>
      </c>
      <c r="AX10" s="17">
        <v>0.31513790395583902</v>
      </c>
      <c r="AY10" s="17">
        <v>0.28833245240366201</v>
      </c>
    </row>
    <row r="11" spans="2:51" x14ac:dyDescent="0.35">
      <c r="B11" s="18" t="s">
        <v>745</v>
      </c>
      <c r="C11" s="17">
        <v>0.24916536529942801</v>
      </c>
      <c r="D11" s="17">
        <v>0.25576795623271298</v>
      </c>
      <c r="E11" s="17">
        <v>0.242986208420755</v>
      </c>
      <c r="F11" s="17"/>
      <c r="G11" s="17">
        <v>0.25818250479082699</v>
      </c>
      <c r="H11" s="17">
        <v>0.220687413774668</v>
      </c>
      <c r="I11" s="17">
        <v>0.236813960519695</v>
      </c>
      <c r="J11" s="17">
        <v>0.24175868009834101</v>
      </c>
      <c r="K11" s="17">
        <v>0.25153873995438703</v>
      </c>
      <c r="L11" s="17">
        <v>0.28071231872668101</v>
      </c>
      <c r="M11" s="17"/>
      <c r="N11" s="17">
        <v>0.23898746980678401</v>
      </c>
      <c r="O11" s="17">
        <v>0.246354874725074</v>
      </c>
      <c r="P11" s="17">
        <v>0.24586671022874301</v>
      </c>
      <c r="Q11" s="17">
        <v>0.26540785746582501</v>
      </c>
      <c r="R11" s="17"/>
      <c r="S11" s="17">
        <v>0.23731439827047399</v>
      </c>
      <c r="T11" s="17">
        <v>0.24904760342773199</v>
      </c>
      <c r="U11" s="17">
        <v>0.22096116930097801</v>
      </c>
      <c r="V11" s="17">
        <v>0.293533031567279</v>
      </c>
      <c r="W11" s="17">
        <v>0.26467719182004601</v>
      </c>
      <c r="X11" s="17">
        <v>0.26564775187089501</v>
      </c>
      <c r="Y11" s="17">
        <v>0.262549413435677</v>
      </c>
      <c r="Z11" s="17">
        <v>0.243311177299431</v>
      </c>
      <c r="AA11" s="17">
        <v>0.23251566142379401</v>
      </c>
      <c r="AB11" s="17">
        <v>0.23628029673194501</v>
      </c>
      <c r="AC11" s="17">
        <v>0.24043763918361399</v>
      </c>
      <c r="AD11" s="17">
        <v>0.247914713100158</v>
      </c>
      <c r="AE11" s="17"/>
      <c r="AF11" s="17">
        <v>0.27567280049159998</v>
      </c>
      <c r="AG11" s="17">
        <v>0.22387277589966101</v>
      </c>
      <c r="AH11" s="17">
        <v>0.26026549218011802</v>
      </c>
      <c r="AI11" s="17"/>
      <c r="AJ11" s="17">
        <v>0.274233914505218</v>
      </c>
      <c r="AK11" s="17">
        <v>0.233773836651158</v>
      </c>
      <c r="AL11" s="17">
        <v>0.20319181849629001</v>
      </c>
      <c r="AM11" s="17">
        <v>0.21127986948368799</v>
      </c>
      <c r="AN11" s="17">
        <v>0.27272587504809898</v>
      </c>
      <c r="AO11" s="17"/>
      <c r="AP11" s="17">
        <v>0.28101539562415201</v>
      </c>
      <c r="AQ11" s="17">
        <v>0.214766013596531</v>
      </c>
      <c r="AR11" s="17">
        <v>0.212473213293561</v>
      </c>
      <c r="AS11" s="17"/>
      <c r="AT11" s="17">
        <v>0.26289556303920403</v>
      </c>
      <c r="AU11" s="17">
        <v>0.258120609822106</v>
      </c>
      <c r="AV11" s="17">
        <v>0.26565059469500102</v>
      </c>
      <c r="AW11" s="17">
        <v>0.222801637194876</v>
      </c>
      <c r="AX11" s="17">
        <v>0.20975812104052699</v>
      </c>
      <c r="AY11" s="17">
        <v>0.28644637004678197</v>
      </c>
    </row>
    <row r="12" spans="2:51" x14ac:dyDescent="0.35">
      <c r="B12" s="18" t="s">
        <v>746</v>
      </c>
      <c r="C12" s="17">
        <v>4.5905276826359601E-2</v>
      </c>
      <c r="D12" s="17">
        <v>5.1123094766890698E-2</v>
      </c>
      <c r="E12" s="17">
        <v>4.10410617536053E-2</v>
      </c>
      <c r="F12" s="17"/>
      <c r="G12" s="17">
        <v>4.9355037326871701E-2</v>
      </c>
      <c r="H12" s="17">
        <v>5.2511554173228697E-2</v>
      </c>
      <c r="I12" s="17">
        <v>3.80035888595198E-2</v>
      </c>
      <c r="J12" s="17">
        <v>4.46138506215258E-2</v>
      </c>
      <c r="K12" s="17">
        <v>4.3408967453111902E-2</v>
      </c>
      <c r="L12" s="17">
        <v>4.73915925448933E-2</v>
      </c>
      <c r="M12" s="17"/>
      <c r="N12" s="17">
        <v>3.92503142775616E-2</v>
      </c>
      <c r="O12" s="17">
        <v>5.3720500131071901E-2</v>
      </c>
      <c r="P12" s="17">
        <v>4.72154038168313E-2</v>
      </c>
      <c r="Q12" s="17">
        <v>4.3191949016970599E-2</v>
      </c>
      <c r="R12" s="17"/>
      <c r="S12" s="17">
        <v>5.0905308596935601E-2</v>
      </c>
      <c r="T12" s="17">
        <v>3.9939702974355E-2</v>
      </c>
      <c r="U12" s="17">
        <v>6.3490124320890601E-2</v>
      </c>
      <c r="V12" s="17">
        <v>5.3374523982731001E-2</v>
      </c>
      <c r="W12" s="17">
        <v>5.7040322230061398E-2</v>
      </c>
      <c r="X12" s="17">
        <v>4.4552341537795297E-2</v>
      </c>
      <c r="Y12" s="17">
        <v>3.2554270030625103E-2</v>
      </c>
      <c r="Z12" s="17">
        <v>5.6789654437369802E-2</v>
      </c>
      <c r="AA12" s="17">
        <v>3.5595925101954799E-2</v>
      </c>
      <c r="AB12" s="17">
        <v>4.80638314864223E-2</v>
      </c>
      <c r="AC12" s="17">
        <v>3.6856248057551999E-2</v>
      </c>
      <c r="AD12" s="17">
        <v>2.4740200497651899E-2</v>
      </c>
      <c r="AE12" s="17"/>
      <c r="AF12" s="17">
        <v>5.8194453073351401E-2</v>
      </c>
      <c r="AG12" s="17">
        <v>4.1411171444778599E-2</v>
      </c>
      <c r="AH12" s="17">
        <v>3.4474099910618602E-2</v>
      </c>
      <c r="AI12" s="17"/>
      <c r="AJ12" s="17">
        <v>6.1810032721207601E-2</v>
      </c>
      <c r="AK12" s="17">
        <v>4.6047166089484698E-2</v>
      </c>
      <c r="AL12" s="17">
        <v>3.7150652420763097E-2</v>
      </c>
      <c r="AM12" s="17">
        <v>4.0043917218051998E-2</v>
      </c>
      <c r="AN12" s="17">
        <v>3.04377215056717E-2</v>
      </c>
      <c r="AO12" s="17"/>
      <c r="AP12" s="17">
        <v>6.7065594900416303E-2</v>
      </c>
      <c r="AQ12" s="17">
        <v>3.4435546038514002E-2</v>
      </c>
      <c r="AR12" s="17">
        <v>4.3866102953972898E-2</v>
      </c>
      <c r="AS12" s="17"/>
      <c r="AT12" s="17">
        <v>5.1659124423621701E-2</v>
      </c>
      <c r="AU12" s="17">
        <v>4.41190619476554E-2</v>
      </c>
      <c r="AV12" s="17">
        <v>4.2401571100763098E-2</v>
      </c>
      <c r="AW12" s="17">
        <v>3.8625239516779E-2</v>
      </c>
      <c r="AX12" s="17">
        <v>4.2480305626295498E-2</v>
      </c>
      <c r="AY12" s="17">
        <v>5.1562123804226902E-2</v>
      </c>
    </row>
    <row r="13" spans="2:51" x14ac:dyDescent="0.35">
      <c r="B13" s="18" t="s">
        <v>766</v>
      </c>
      <c r="C13" s="17">
        <v>2.2517953210875099E-2</v>
      </c>
      <c r="D13" s="17">
        <v>2.8060088682365099E-2</v>
      </c>
      <c r="E13" s="17">
        <v>1.5620954216465499E-2</v>
      </c>
      <c r="F13" s="17"/>
      <c r="G13" s="17">
        <v>2.0789904942968201E-2</v>
      </c>
      <c r="H13" s="17">
        <v>1.85003236166052E-2</v>
      </c>
      <c r="I13" s="17">
        <v>2.5672473573058699E-2</v>
      </c>
      <c r="J13" s="17">
        <v>2.8652545181356799E-2</v>
      </c>
      <c r="K13" s="17">
        <v>2.7761801978195499E-2</v>
      </c>
      <c r="L13" s="17">
        <v>1.5887155153395199E-2</v>
      </c>
      <c r="M13" s="17"/>
      <c r="N13" s="17">
        <v>2.9410846176908E-2</v>
      </c>
      <c r="O13" s="17">
        <v>1.8759754634427101E-2</v>
      </c>
      <c r="P13" s="17">
        <v>2.8695213919148099E-2</v>
      </c>
      <c r="Q13" s="17">
        <v>1.3827008676480901E-2</v>
      </c>
      <c r="R13" s="17"/>
      <c r="S13" s="17">
        <v>2.5906599670824499E-2</v>
      </c>
      <c r="T13" s="17">
        <v>3.0440888823125001E-2</v>
      </c>
      <c r="U13" s="17">
        <v>2.0280327129244002E-2</v>
      </c>
      <c r="V13" s="17">
        <v>1.6953253479060799E-2</v>
      </c>
      <c r="W13" s="17">
        <v>4.2716422779055303E-2</v>
      </c>
      <c r="X13" s="17">
        <v>2.6236121192656801E-2</v>
      </c>
      <c r="Y13" s="17">
        <v>8.2672113174127992E-3</v>
      </c>
      <c r="Z13" s="17">
        <v>1.8512025870326299E-2</v>
      </c>
      <c r="AA13" s="17">
        <v>1.2038618631447799E-2</v>
      </c>
      <c r="AB13" s="17">
        <v>2.1351511133874498E-2</v>
      </c>
      <c r="AC13" s="17">
        <v>2.31516047164377E-2</v>
      </c>
      <c r="AD13" s="17">
        <v>2.0843555604604901E-2</v>
      </c>
      <c r="AE13" s="17"/>
      <c r="AF13" s="17">
        <v>2.62240953921609E-2</v>
      </c>
      <c r="AG13" s="17">
        <v>2.0485005351931901E-2</v>
      </c>
      <c r="AH13" s="17">
        <v>2.5997909977007402E-2</v>
      </c>
      <c r="AI13" s="17"/>
      <c r="AJ13" s="17">
        <v>3.3212259710413597E-2</v>
      </c>
      <c r="AK13" s="17">
        <v>1.04998019115757E-2</v>
      </c>
      <c r="AL13" s="17">
        <v>1.4081290903782901E-2</v>
      </c>
      <c r="AM13" s="17">
        <v>4.9647721548627802E-2</v>
      </c>
      <c r="AN13" s="17">
        <v>2.2946533939511099E-2</v>
      </c>
      <c r="AO13" s="17"/>
      <c r="AP13" s="17">
        <v>3.0821011474290599E-2</v>
      </c>
      <c r="AQ13" s="17">
        <v>1.3445008698544E-2</v>
      </c>
      <c r="AR13" s="17">
        <v>4.1714321436662601E-2</v>
      </c>
      <c r="AS13" s="17"/>
      <c r="AT13" s="17">
        <v>2.73339208747569E-2</v>
      </c>
      <c r="AU13" s="17">
        <v>1.7835738247711501E-2</v>
      </c>
      <c r="AV13" s="17">
        <v>2.6703289772879699E-2</v>
      </c>
      <c r="AW13" s="17">
        <v>2.2049854821925501E-2</v>
      </c>
      <c r="AX13" s="17">
        <v>1.72207064876587E-2</v>
      </c>
      <c r="AY13" s="17">
        <v>2.8065123458852599E-2</v>
      </c>
    </row>
    <row r="14" spans="2:51" x14ac:dyDescent="0.35">
      <c r="B14" s="18" t="s">
        <v>767</v>
      </c>
      <c r="C14" s="17">
        <v>9.1422685852851196E-2</v>
      </c>
      <c r="D14" s="17">
        <v>7.3088676570243996E-2</v>
      </c>
      <c r="E14" s="17">
        <v>0.109289264212315</v>
      </c>
      <c r="F14" s="17"/>
      <c r="G14" s="17">
        <v>7.6760942186140907E-2</v>
      </c>
      <c r="H14" s="17">
        <v>5.9477594120240597E-2</v>
      </c>
      <c r="I14" s="17">
        <v>8.4941444720462E-2</v>
      </c>
      <c r="J14" s="17">
        <v>0.10216497237609801</v>
      </c>
      <c r="K14" s="17">
        <v>9.68312343404968E-2</v>
      </c>
      <c r="L14" s="17">
        <v>0.119976424936446</v>
      </c>
      <c r="M14" s="17"/>
      <c r="N14" s="17">
        <v>6.4161701229236201E-2</v>
      </c>
      <c r="O14" s="17">
        <v>7.4109237061713296E-2</v>
      </c>
      <c r="P14" s="17">
        <v>9.7105939044552794E-2</v>
      </c>
      <c r="Q14" s="17">
        <v>0.13300742290183401</v>
      </c>
      <c r="R14" s="17"/>
      <c r="S14" s="17">
        <v>8.1379426809410904E-2</v>
      </c>
      <c r="T14" s="17">
        <v>0.115327585662739</v>
      </c>
      <c r="U14" s="17">
        <v>0.107342654142389</v>
      </c>
      <c r="V14" s="17">
        <v>8.0146959818764796E-2</v>
      </c>
      <c r="W14" s="17">
        <v>8.0251185254961499E-2</v>
      </c>
      <c r="X14" s="17">
        <v>8.2247910807999203E-2</v>
      </c>
      <c r="Y14" s="17">
        <v>0.1033976978913</v>
      </c>
      <c r="Z14" s="17">
        <v>9.4600774983992705E-2</v>
      </c>
      <c r="AA14" s="17">
        <v>7.1593670890743102E-2</v>
      </c>
      <c r="AB14" s="17">
        <v>8.7147081783868305E-2</v>
      </c>
      <c r="AC14" s="17">
        <v>9.6641030236025105E-2</v>
      </c>
      <c r="AD14" s="17">
        <v>0.12032341540368099</v>
      </c>
      <c r="AE14" s="17"/>
      <c r="AF14" s="17">
        <v>9.9003433223610299E-2</v>
      </c>
      <c r="AG14" s="17">
        <v>7.4132133405615405E-2</v>
      </c>
      <c r="AH14" s="17">
        <v>0.103058968563041</v>
      </c>
      <c r="AI14" s="17"/>
      <c r="AJ14" s="17">
        <v>8.7024222813833998E-2</v>
      </c>
      <c r="AK14" s="17">
        <v>6.4534497900614496E-2</v>
      </c>
      <c r="AL14" s="17">
        <v>0.10816111892817599</v>
      </c>
      <c r="AM14" s="17">
        <v>0.10973749885824</v>
      </c>
      <c r="AN14" s="17">
        <v>0.123216456235395</v>
      </c>
      <c r="AO14" s="17"/>
      <c r="AP14" s="17">
        <v>6.6240749251216494E-2</v>
      </c>
      <c r="AQ14" s="17">
        <v>7.6201119406095599E-2</v>
      </c>
      <c r="AR14" s="17">
        <v>6.6593512169500005E-2</v>
      </c>
      <c r="AS14" s="17"/>
      <c r="AT14" s="17">
        <v>0.103284029166941</v>
      </c>
      <c r="AU14" s="17">
        <v>7.2911863078809702E-2</v>
      </c>
      <c r="AV14" s="17">
        <v>7.0584797373883498E-2</v>
      </c>
      <c r="AW14" s="17">
        <v>0.118804172491549</v>
      </c>
      <c r="AX14" s="17">
        <v>7.1912115928405407E-2</v>
      </c>
      <c r="AY14" s="17">
        <v>0.147509507773672</v>
      </c>
    </row>
    <row r="15" spans="2:51" x14ac:dyDescent="0.35">
      <c r="B15" s="31" t="s">
        <v>747</v>
      </c>
      <c r="C15" s="20">
        <v>0.59098871881048598</v>
      </c>
      <c r="D15" s="20">
        <v>0.59196018374778703</v>
      </c>
      <c r="E15" s="20">
        <v>0.59106251139685895</v>
      </c>
      <c r="F15" s="20"/>
      <c r="G15" s="20">
        <v>0.59491161075319199</v>
      </c>
      <c r="H15" s="20">
        <v>0.64882311431525697</v>
      </c>
      <c r="I15" s="20">
        <v>0.61456853232726405</v>
      </c>
      <c r="J15" s="20">
        <v>0.58280995172267802</v>
      </c>
      <c r="K15" s="20">
        <v>0.58045925627380901</v>
      </c>
      <c r="L15" s="20">
        <v>0.53603250863858498</v>
      </c>
      <c r="M15" s="20"/>
      <c r="N15" s="20">
        <v>0.62818966850951097</v>
      </c>
      <c r="O15" s="20">
        <v>0.60705563344771396</v>
      </c>
      <c r="P15" s="20">
        <v>0.58111673299072497</v>
      </c>
      <c r="Q15" s="20">
        <v>0.54456576193888995</v>
      </c>
      <c r="R15" s="20"/>
      <c r="S15" s="20">
        <v>0.60449426665235495</v>
      </c>
      <c r="T15" s="20">
        <v>0.56524421911204903</v>
      </c>
      <c r="U15" s="20">
        <v>0.58792572510649799</v>
      </c>
      <c r="V15" s="20">
        <v>0.55599223115216501</v>
      </c>
      <c r="W15" s="20">
        <v>0.55531487791587597</v>
      </c>
      <c r="X15" s="20">
        <v>0.58131587459065304</v>
      </c>
      <c r="Y15" s="20">
        <v>0.59323140732498603</v>
      </c>
      <c r="Z15" s="20">
        <v>0.58678636740888002</v>
      </c>
      <c r="AA15" s="20">
        <v>0.64825612395206</v>
      </c>
      <c r="AB15" s="20">
        <v>0.60715727886389004</v>
      </c>
      <c r="AC15" s="20">
        <v>0.60291347780637095</v>
      </c>
      <c r="AD15" s="20">
        <v>0.58617811539390496</v>
      </c>
      <c r="AE15" s="20"/>
      <c r="AF15" s="20">
        <v>0.54090521781927803</v>
      </c>
      <c r="AG15" s="20">
        <v>0.64009891389801299</v>
      </c>
      <c r="AH15" s="20">
        <v>0.57620352936921604</v>
      </c>
      <c r="AI15" s="20"/>
      <c r="AJ15" s="20">
        <v>0.54371957024932704</v>
      </c>
      <c r="AK15" s="20">
        <v>0.64514469744716696</v>
      </c>
      <c r="AL15" s="20">
        <v>0.63741511925098804</v>
      </c>
      <c r="AM15" s="20">
        <v>0.58929099289139297</v>
      </c>
      <c r="AN15" s="20">
        <v>0.55067341327132302</v>
      </c>
      <c r="AO15" s="20"/>
      <c r="AP15" s="20">
        <v>0.55485724874992404</v>
      </c>
      <c r="AQ15" s="20">
        <v>0.66115231226031501</v>
      </c>
      <c r="AR15" s="20">
        <v>0.63535285014630305</v>
      </c>
      <c r="AS15" s="20"/>
      <c r="AT15" s="20">
        <v>0.55482736249547704</v>
      </c>
      <c r="AU15" s="20">
        <v>0.60701272690371699</v>
      </c>
      <c r="AV15" s="20">
        <v>0.59465974705747304</v>
      </c>
      <c r="AW15" s="20">
        <v>0.59771909597487105</v>
      </c>
      <c r="AX15" s="20">
        <v>0.65862875091711304</v>
      </c>
      <c r="AY15" s="20">
        <v>0.48641687491646601</v>
      </c>
    </row>
    <row r="16" spans="2:51" x14ac:dyDescent="0.35">
      <c r="B16" s="18" t="s">
        <v>768</v>
      </c>
      <c r="C16" s="20">
        <v>6.8423230037234703E-2</v>
      </c>
      <c r="D16" s="20">
        <v>7.9183183449255803E-2</v>
      </c>
      <c r="E16" s="20">
        <v>5.6662015970070902E-2</v>
      </c>
      <c r="F16" s="20"/>
      <c r="G16" s="20">
        <v>7.0144942269839902E-2</v>
      </c>
      <c r="H16" s="20">
        <v>7.1011877789833894E-2</v>
      </c>
      <c r="I16" s="20">
        <v>6.3676062432578506E-2</v>
      </c>
      <c r="J16" s="20">
        <v>7.3266395802882703E-2</v>
      </c>
      <c r="K16" s="20">
        <v>7.1170769431307401E-2</v>
      </c>
      <c r="L16" s="20">
        <v>6.3278747698288604E-2</v>
      </c>
      <c r="M16" s="20"/>
      <c r="N16" s="20">
        <v>6.8661160454469503E-2</v>
      </c>
      <c r="O16" s="20">
        <v>7.2480254765498894E-2</v>
      </c>
      <c r="P16" s="20">
        <v>7.5910617735979402E-2</v>
      </c>
      <c r="Q16" s="20">
        <v>5.7018957693451403E-2</v>
      </c>
      <c r="R16" s="20"/>
      <c r="S16" s="20">
        <v>7.6811908267760104E-2</v>
      </c>
      <c r="T16" s="20">
        <v>7.0380591797480005E-2</v>
      </c>
      <c r="U16" s="20">
        <v>8.3770451450134606E-2</v>
      </c>
      <c r="V16" s="20">
        <v>7.0327777461791793E-2</v>
      </c>
      <c r="W16" s="20">
        <v>9.9756745009116701E-2</v>
      </c>
      <c r="X16" s="20">
        <v>7.0788462730452098E-2</v>
      </c>
      <c r="Y16" s="20">
        <v>4.0821481348037897E-2</v>
      </c>
      <c r="Z16" s="20">
        <v>7.5301680307696198E-2</v>
      </c>
      <c r="AA16" s="20">
        <v>4.76345437334025E-2</v>
      </c>
      <c r="AB16" s="20">
        <v>6.9415342620296805E-2</v>
      </c>
      <c r="AC16" s="20">
        <v>6.0007852773989699E-2</v>
      </c>
      <c r="AD16" s="20">
        <v>4.5583756102256803E-2</v>
      </c>
      <c r="AE16" s="20"/>
      <c r="AF16" s="20">
        <v>8.4418548465512194E-2</v>
      </c>
      <c r="AG16" s="20">
        <v>6.1896176796710403E-2</v>
      </c>
      <c r="AH16" s="20">
        <v>6.0472009887626001E-2</v>
      </c>
      <c r="AI16" s="20"/>
      <c r="AJ16" s="20">
        <v>9.5022292431621205E-2</v>
      </c>
      <c r="AK16" s="20">
        <v>5.6546968001060301E-2</v>
      </c>
      <c r="AL16" s="20">
        <v>5.12319433245461E-2</v>
      </c>
      <c r="AM16" s="20">
        <v>8.9691638766679696E-2</v>
      </c>
      <c r="AN16" s="20">
        <v>5.3384255445182799E-2</v>
      </c>
      <c r="AO16" s="20"/>
      <c r="AP16" s="20">
        <v>9.7886606374706794E-2</v>
      </c>
      <c r="AQ16" s="20">
        <v>4.7880554737057997E-2</v>
      </c>
      <c r="AR16" s="20">
        <v>8.5580424390635498E-2</v>
      </c>
      <c r="AS16" s="20"/>
      <c r="AT16" s="20">
        <v>7.8993045298378597E-2</v>
      </c>
      <c r="AU16" s="20">
        <v>6.1954800195366901E-2</v>
      </c>
      <c r="AV16" s="20">
        <v>6.9104860873642801E-2</v>
      </c>
      <c r="AW16" s="20">
        <v>6.0675094338704501E-2</v>
      </c>
      <c r="AX16" s="20">
        <v>5.9701012113954198E-2</v>
      </c>
      <c r="AY16" s="20">
        <v>7.9627247263079404E-2</v>
      </c>
    </row>
    <row r="17" spans="2:51" x14ac:dyDescent="0.35">
      <c r="B17" s="18" t="s">
        <v>86</v>
      </c>
      <c r="C17" s="21">
        <v>0.52256548877325104</v>
      </c>
      <c r="D17" s="21">
        <v>0.51277700029853102</v>
      </c>
      <c r="E17" s="21">
        <v>0.53440049542678802</v>
      </c>
      <c r="F17" s="21"/>
      <c r="G17" s="21">
        <v>0.52476666848335196</v>
      </c>
      <c r="H17" s="21">
        <v>0.57781123652542299</v>
      </c>
      <c r="I17" s="21">
        <v>0.55089246989468599</v>
      </c>
      <c r="J17" s="21">
        <v>0.50954355591979505</v>
      </c>
      <c r="K17" s="21">
        <v>0.50928848684250205</v>
      </c>
      <c r="L17" s="21">
        <v>0.47275376094029598</v>
      </c>
      <c r="M17" s="21"/>
      <c r="N17" s="21">
        <v>0.55952850805504095</v>
      </c>
      <c r="O17" s="21">
        <v>0.53457537868221505</v>
      </c>
      <c r="P17" s="21">
        <v>0.50520611525474501</v>
      </c>
      <c r="Q17" s="21">
        <v>0.487546804245438</v>
      </c>
      <c r="R17" s="21"/>
      <c r="S17" s="21">
        <v>0.52768235838459498</v>
      </c>
      <c r="T17" s="21">
        <v>0.49486362731456901</v>
      </c>
      <c r="U17" s="21">
        <v>0.50415527365636303</v>
      </c>
      <c r="V17" s="21">
        <v>0.48566445369037298</v>
      </c>
      <c r="W17" s="21">
        <v>0.45555813290675901</v>
      </c>
      <c r="X17" s="21">
        <v>0.51052741186020101</v>
      </c>
      <c r="Y17" s="21">
        <v>0.55240992597694805</v>
      </c>
      <c r="Z17" s="21">
        <v>0.511484687101184</v>
      </c>
      <c r="AA17" s="21">
        <v>0.60062158021865797</v>
      </c>
      <c r="AB17" s="21">
        <v>0.53774193624359301</v>
      </c>
      <c r="AC17" s="21">
        <v>0.54290562503238105</v>
      </c>
      <c r="AD17" s="21">
        <v>0.54059435929164801</v>
      </c>
      <c r="AE17" s="21"/>
      <c r="AF17" s="21">
        <v>0.45648666935376597</v>
      </c>
      <c r="AG17" s="21">
        <v>0.57820273710130299</v>
      </c>
      <c r="AH17" s="21">
        <v>0.51573151948159002</v>
      </c>
      <c r="AI17" s="21"/>
      <c r="AJ17" s="21">
        <v>0.44869727781770602</v>
      </c>
      <c r="AK17" s="21">
        <v>0.588597729446107</v>
      </c>
      <c r="AL17" s="21">
        <v>0.58618317592644198</v>
      </c>
      <c r="AM17" s="21">
        <v>0.49959935412471301</v>
      </c>
      <c r="AN17" s="21">
        <v>0.49728915782614003</v>
      </c>
      <c r="AO17" s="21"/>
      <c r="AP17" s="21">
        <v>0.45697064237521701</v>
      </c>
      <c r="AQ17" s="21">
        <v>0.61327175752325702</v>
      </c>
      <c r="AR17" s="21">
        <v>0.54977242575566798</v>
      </c>
      <c r="AS17" s="21"/>
      <c r="AT17" s="21">
        <v>0.47583431719709801</v>
      </c>
      <c r="AU17" s="21">
        <v>0.54505792670834996</v>
      </c>
      <c r="AV17" s="21">
        <v>0.52555488618382995</v>
      </c>
      <c r="AW17" s="21">
        <v>0.53704400163616595</v>
      </c>
      <c r="AX17" s="21">
        <v>0.59892773880315897</v>
      </c>
      <c r="AY17" s="21">
        <v>0.406789627653386</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1-000000000000}">
  <dimension ref="B2:AY22"/>
  <sheetViews>
    <sheetView showGridLines="0" workbookViewId="0">
      <pane xSplit="2" topLeftCell="A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771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743</v>
      </c>
      <c r="C9" s="17">
        <v>0.17059863686739399</v>
      </c>
      <c r="D9" s="17">
        <v>0.17750309462163799</v>
      </c>
      <c r="E9" s="17">
        <v>0.16422324252762399</v>
      </c>
      <c r="F9" s="17"/>
      <c r="G9" s="17">
        <v>0.17922478518557899</v>
      </c>
      <c r="H9" s="17">
        <v>0.21440192218366799</v>
      </c>
      <c r="I9" s="17">
        <v>0.17067967797507499</v>
      </c>
      <c r="J9" s="17">
        <v>0.16842048214258201</v>
      </c>
      <c r="K9" s="17">
        <v>0.156041581423494</v>
      </c>
      <c r="L9" s="17">
        <v>0.140809823151965</v>
      </c>
      <c r="M9" s="17"/>
      <c r="N9" s="17">
        <v>0.18691555079588301</v>
      </c>
      <c r="O9" s="17">
        <v>0.15725209566016099</v>
      </c>
      <c r="P9" s="17">
        <v>0.17486014363852501</v>
      </c>
      <c r="Q9" s="17">
        <v>0.16425459889602401</v>
      </c>
      <c r="R9" s="17"/>
      <c r="S9" s="17">
        <v>0.22391449150397</v>
      </c>
      <c r="T9" s="17">
        <v>0.128789055516455</v>
      </c>
      <c r="U9" s="17">
        <v>0.19151881889550401</v>
      </c>
      <c r="V9" s="17">
        <v>0.17793183972492899</v>
      </c>
      <c r="W9" s="17">
        <v>0.15866906415113699</v>
      </c>
      <c r="X9" s="17">
        <v>0.175819442629256</v>
      </c>
      <c r="Y9" s="17">
        <v>0.14724576255142</v>
      </c>
      <c r="Z9" s="17">
        <v>0.14890749324769401</v>
      </c>
      <c r="AA9" s="17">
        <v>0.19565363820335499</v>
      </c>
      <c r="AB9" s="17">
        <v>0.132988745311859</v>
      </c>
      <c r="AC9" s="17">
        <v>0.14112374148104501</v>
      </c>
      <c r="AD9" s="17">
        <v>0.198715242690882</v>
      </c>
      <c r="AE9" s="17"/>
      <c r="AF9" s="17">
        <v>0.14944507628217199</v>
      </c>
      <c r="AG9" s="17">
        <v>0.18878035542909499</v>
      </c>
      <c r="AH9" s="17">
        <v>0.18121327164499301</v>
      </c>
      <c r="AI9" s="17"/>
      <c r="AJ9" s="17">
        <v>0.14462380649449499</v>
      </c>
      <c r="AK9" s="17">
        <v>0.200943737904164</v>
      </c>
      <c r="AL9" s="17">
        <v>0.16372508896475099</v>
      </c>
      <c r="AM9" s="17">
        <v>0.19211622852164301</v>
      </c>
      <c r="AN9" s="17">
        <v>0.19541162251542901</v>
      </c>
      <c r="AO9" s="17"/>
      <c r="AP9" s="17">
        <v>0.15395143585040499</v>
      </c>
      <c r="AQ9" s="17">
        <v>0.20154230113306501</v>
      </c>
      <c r="AR9" s="17">
        <v>0.20792328628384801</v>
      </c>
      <c r="AS9" s="17"/>
      <c r="AT9" s="17">
        <v>0.135849165060941</v>
      </c>
      <c r="AU9" s="17">
        <v>0.15395873276941099</v>
      </c>
      <c r="AV9" s="17">
        <v>0.229412759679268</v>
      </c>
      <c r="AW9" s="17">
        <v>0.172677473719551</v>
      </c>
      <c r="AX9" s="17">
        <v>0.23596652163731899</v>
      </c>
      <c r="AY9" s="17">
        <v>0.15515149090201699</v>
      </c>
    </row>
    <row r="10" spans="2:51" x14ac:dyDescent="0.35">
      <c r="B10" s="18" t="s">
        <v>744</v>
      </c>
      <c r="C10" s="17">
        <v>0.35130351521716602</v>
      </c>
      <c r="D10" s="17">
        <v>0.35623929712237401</v>
      </c>
      <c r="E10" s="17">
        <v>0.34709741521429699</v>
      </c>
      <c r="F10" s="17"/>
      <c r="G10" s="17">
        <v>0.37467872667615498</v>
      </c>
      <c r="H10" s="17">
        <v>0.35367597673687701</v>
      </c>
      <c r="I10" s="17">
        <v>0.37325653743931902</v>
      </c>
      <c r="J10" s="17">
        <v>0.35506418955744901</v>
      </c>
      <c r="K10" s="17">
        <v>0.32872196529869602</v>
      </c>
      <c r="L10" s="17">
        <v>0.32815935605415603</v>
      </c>
      <c r="M10" s="17"/>
      <c r="N10" s="17">
        <v>0.385727081202482</v>
      </c>
      <c r="O10" s="17">
        <v>0.35274564583981499</v>
      </c>
      <c r="P10" s="17">
        <v>0.34141252550343698</v>
      </c>
      <c r="Q10" s="17">
        <v>0.32175248298140002</v>
      </c>
      <c r="R10" s="17"/>
      <c r="S10" s="17">
        <v>0.33893055827674101</v>
      </c>
      <c r="T10" s="17">
        <v>0.36248981963022803</v>
      </c>
      <c r="U10" s="17">
        <v>0.38529255087481401</v>
      </c>
      <c r="V10" s="17">
        <v>0.30525217822689799</v>
      </c>
      <c r="W10" s="17">
        <v>0.39595143001510502</v>
      </c>
      <c r="X10" s="17">
        <v>0.32760341583916602</v>
      </c>
      <c r="Y10" s="17">
        <v>0.36192237632608598</v>
      </c>
      <c r="Z10" s="17">
        <v>0.411613166249439</v>
      </c>
      <c r="AA10" s="17">
        <v>0.33239995229132901</v>
      </c>
      <c r="AB10" s="17">
        <v>0.334695269947478</v>
      </c>
      <c r="AC10" s="17">
        <v>0.37896954879941402</v>
      </c>
      <c r="AD10" s="17">
        <v>0.33951017993112798</v>
      </c>
      <c r="AE10" s="17"/>
      <c r="AF10" s="17">
        <v>0.32535112164553998</v>
      </c>
      <c r="AG10" s="17">
        <v>0.38381135194427202</v>
      </c>
      <c r="AH10" s="17">
        <v>0.314407308630961</v>
      </c>
      <c r="AI10" s="17"/>
      <c r="AJ10" s="17">
        <v>0.35347843737896301</v>
      </c>
      <c r="AK10" s="17">
        <v>0.36971063399828902</v>
      </c>
      <c r="AL10" s="17">
        <v>0.40507155829144997</v>
      </c>
      <c r="AM10" s="17">
        <v>0.20460602649176901</v>
      </c>
      <c r="AN10" s="17">
        <v>0.298455515128913</v>
      </c>
      <c r="AO10" s="17"/>
      <c r="AP10" s="17">
        <v>0.37527103954436503</v>
      </c>
      <c r="AQ10" s="17">
        <v>0.37668069275677302</v>
      </c>
      <c r="AR10" s="17">
        <v>0.37821773070410403</v>
      </c>
      <c r="AS10" s="17"/>
      <c r="AT10" s="17">
        <v>0.33718820664761101</v>
      </c>
      <c r="AU10" s="17">
        <v>0.37173154711086298</v>
      </c>
      <c r="AV10" s="17">
        <v>0.32725042433733698</v>
      </c>
      <c r="AW10" s="17">
        <v>0.34035676007813498</v>
      </c>
      <c r="AX10" s="17">
        <v>0.37968619699035699</v>
      </c>
      <c r="AY10" s="17">
        <v>0.27299148613024898</v>
      </c>
    </row>
    <row r="11" spans="2:51" x14ac:dyDescent="0.35">
      <c r="B11" s="18" t="s">
        <v>745</v>
      </c>
      <c r="C11" s="17">
        <v>0.26872044844155402</v>
      </c>
      <c r="D11" s="17">
        <v>0.26746271439995301</v>
      </c>
      <c r="E11" s="17">
        <v>0.26983761780447002</v>
      </c>
      <c r="F11" s="17"/>
      <c r="G11" s="17">
        <v>0.25469099023864999</v>
      </c>
      <c r="H11" s="17">
        <v>0.24462443087289201</v>
      </c>
      <c r="I11" s="17">
        <v>0.26203594194332103</v>
      </c>
      <c r="J11" s="17">
        <v>0.27380861648710603</v>
      </c>
      <c r="K11" s="17">
        <v>0.29297912673446902</v>
      </c>
      <c r="L11" s="17">
        <v>0.28261975138800099</v>
      </c>
      <c r="M11" s="17"/>
      <c r="N11" s="17">
        <v>0.23440680132400499</v>
      </c>
      <c r="O11" s="17">
        <v>0.27482854205371099</v>
      </c>
      <c r="P11" s="17">
        <v>0.282862268976315</v>
      </c>
      <c r="Q11" s="17">
        <v>0.28847369241056198</v>
      </c>
      <c r="R11" s="17"/>
      <c r="S11" s="17">
        <v>0.25656415361297902</v>
      </c>
      <c r="T11" s="17">
        <v>0.274791219488772</v>
      </c>
      <c r="U11" s="17">
        <v>0.20347422948902899</v>
      </c>
      <c r="V11" s="17">
        <v>0.30283725777435899</v>
      </c>
      <c r="W11" s="17">
        <v>0.269226944209291</v>
      </c>
      <c r="X11" s="17">
        <v>0.30898853915917501</v>
      </c>
      <c r="Y11" s="17">
        <v>0.27575477162400502</v>
      </c>
      <c r="Z11" s="17">
        <v>0.24748766273370101</v>
      </c>
      <c r="AA11" s="17">
        <v>0.27879573904389199</v>
      </c>
      <c r="AB11" s="17">
        <v>0.28392575472187698</v>
      </c>
      <c r="AC11" s="17">
        <v>0.24407002874129699</v>
      </c>
      <c r="AD11" s="17">
        <v>0.216617700030904</v>
      </c>
      <c r="AE11" s="17"/>
      <c r="AF11" s="17">
        <v>0.28824922255789698</v>
      </c>
      <c r="AG11" s="17">
        <v>0.238520511077214</v>
      </c>
      <c r="AH11" s="17">
        <v>0.30036697052398598</v>
      </c>
      <c r="AI11" s="17"/>
      <c r="AJ11" s="17">
        <v>0.27529373715276401</v>
      </c>
      <c r="AK11" s="17">
        <v>0.24573600771995499</v>
      </c>
      <c r="AL11" s="17">
        <v>0.22959324597505801</v>
      </c>
      <c r="AM11" s="17">
        <v>0.24679143028256401</v>
      </c>
      <c r="AN11" s="17">
        <v>0.288048044814249</v>
      </c>
      <c r="AO11" s="17"/>
      <c r="AP11" s="17">
        <v>0.25238853966804298</v>
      </c>
      <c r="AQ11" s="17">
        <v>0.24532127025849801</v>
      </c>
      <c r="AR11" s="17">
        <v>0.23653731788291801</v>
      </c>
      <c r="AS11" s="17"/>
      <c r="AT11" s="17">
        <v>0.28760340045571497</v>
      </c>
      <c r="AU11" s="17">
        <v>0.266300420459119</v>
      </c>
      <c r="AV11" s="17">
        <v>0.27123897887702098</v>
      </c>
      <c r="AW11" s="17">
        <v>0.27510085032237902</v>
      </c>
      <c r="AX11" s="17">
        <v>0.22818736417989099</v>
      </c>
      <c r="AY11" s="17">
        <v>0.28170246689096101</v>
      </c>
    </row>
    <row r="12" spans="2:51" x14ac:dyDescent="0.35">
      <c r="B12" s="18" t="s">
        <v>746</v>
      </c>
      <c r="C12" s="17">
        <v>7.4914708629256602E-2</v>
      </c>
      <c r="D12" s="17">
        <v>7.5775676363175101E-2</v>
      </c>
      <c r="E12" s="17">
        <v>7.3563869037407997E-2</v>
      </c>
      <c r="F12" s="17"/>
      <c r="G12" s="17">
        <v>8.6008448304088506E-2</v>
      </c>
      <c r="H12" s="17">
        <v>7.1845108367201302E-2</v>
      </c>
      <c r="I12" s="17">
        <v>7.1456973074748201E-2</v>
      </c>
      <c r="J12" s="17">
        <v>5.1366322676132899E-2</v>
      </c>
      <c r="K12" s="17">
        <v>6.86675909330908E-2</v>
      </c>
      <c r="L12" s="17">
        <v>9.6100311387878806E-2</v>
      </c>
      <c r="M12" s="17"/>
      <c r="N12" s="17">
        <v>7.7452569965244106E-2</v>
      </c>
      <c r="O12" s="17">
        <v>7.9359319644904697E-2</v>
      </c>
      <c r="P12" s="17">
        <v>6.6846643288936899E-2</v>
      </c>
      <c r="Q12" s="17">
        <v>7.4642174425170904E-2</v>
      </c>
      <c r="R12" s="17"/>
      <c r="S12" s="17">
        <v>6.9468867101872306E-2</v>
      </c>
      <c r="T12" s="17">
        <v>8.3538198431278396E-2</v>
      </c>
      <c r="U12" s="17">
        <v>6.62979406274357E-2</v>
      </c>
      <c r="V12" s="17">
        <v>6.4658860505267493E-2</v>
      </c>
      <c r="W12" s="17">
        <v>8.1155564528819599E-2</v>
      </c>
      <c r="X12" s="17">
        <v>7.5142048491002103E-2</v>
      </c>
      <c r="Y12" s="17">
        <v>8.6509455166996305E-2</v>
      </c>
      <c r="Z12" s="17">
        <v>7.46429350592865E-2</v>
      </c>
      <c r="AA12" s="17">
        <v>6.3640125489829294E-2</v>
      </c>
      <c r="AB12" s="17">
        <v>8.9583211702620305E-2</v>
      </c>
      <c r="AC12" s="17">
        <v>7.5987156540733597E-2</v>
      </c>
      <c r="AD12" s="17">
        <v>6.6332761999717799E-2</v>
      </c>
      <c r="AE12" s="17"/>
      <c r="AF12" s="17">
        <v>9.1242153536670006E-2</v>
      </c>
      <c r="AG12" s="17">
        <v>6.7343269482416104E-2</v>
      </c>
      <c r="AH12" s="17">
        <v>5.6907971349221702E-2</v>
      </c>
      <c r="AI12" s="17"/>
      <c r="AJ12" s="17">
        <v>9.0396334937806105E-2</v>
      </c>
      <c r="AK12" s="17">
        <v>7.9460257993913694E-2</v>
      </c>
      <c r="AL12" s="17">
        <v>6.8270573138447505E-2</v>
      </c>
      <c r="AM12" s="17">
        <v>1.7747619309918701E-2</v>
      </c>
      <c r="AN12" s="17">
        <v>5.7826643844484001E-2</v>
      </c>
      <c r="AO12" s="17"/>
      <c r="AP12" s="17">
        <v>0.102165032898669</v>
      </c>
      <c r="AQ12" s="17">
        <v>7.0869345737301803E-2</v>
      </c>
      <c r="AR12" s="17">
        <v>5.71715242294321E-2</v>
      </c>
      <c r="AS12" s="17"/>
      <c r="AT12" s="17">
        <v>8.7211899698974596E-2</v>
      </c>
      <c r="AU12" s="17">
        <v>8.0000207886643804E-2</v>
      </c>
      <c r="AV12" s="17">
        <v>6.4657843484183603E-2</v>
      </c>
      <c r="AW12" s="17">
        <v>4.7141131210173902E-2</v>
      </c>
      <c r="AX12" s="17">
        <v>6.3241567334576906E-2</v>
      </c>
      <c r="AY12" s="17">
        <v>7.4235230441142497E-2</v>
      </c>
    </row>
    <row r="13" spans="2:51" x14ac:dyDescent="0.35">
      <c r="B13" s="18" t="s">
        <v>766</v>
      </c>
      <c r="C13" s="17">
        <v>4.9524436832307901E-2</v>
      </c>
      <c r="D13" s="17">
        <v>5.8761931445057002E-2</v>
      </c>
      <c r="E13" s="17">
        <v>4.0215576234240297E-2</v>
      </c>
      <c r="F13" s="17"/>
      <c r="G13" s="17">
        <v>2.7717890666725201E-2</v>
      </c>
      <c r="H13" s="17">
        <v>4.1146049171445001E-2</v>
      </c>
      <c r="I13" s="17">
        <v>4.8524420291929701E-2</v>
      </c>
      <c r="J13" s="17">
        <v>5.6387447973324699E-2</v>
      </c>
      <c r="K13" s="17">
        <v>6.4139959424053206E-2</v>
      </c>
      <c r="L13" s="17">
        <v>5.6232384760409197E-2</v>
      </c>
      <c r="M13" s="17"/>
      <c r="N13" s="17">
        <v>5.9694458584001402E-2</v>
      </c>
      <c r="O13" s="17">
        <v>5.99742250509828E-2</v>
      </c>
      <c r="P13" s="17">
        <v>3.8262657032512797E-2</v>
      </c>
      <c r="Q13" s="17">
        <v>3.5482363764500001E-2</v>
      </c>
      <c r="R13" s="17"/>
      <c r="S13" s="17">
        <v>4.28351516560826E-2</v>
      </c>
      <c r="T13" s="17">
        <v>4.8637508283183299E-2</v>
      </c>
      <c r="U13" s="17">
        <v>4.0690124035613402E-2</v>
      </c>
      <c r="V13" s="17">
        <v>5.5085974156615702E-2</v>
      </c>
      <c r="W13" s="17">
        <v>4.4803833807289799E-2</v>
      </c>
      <c r="X13" s="17">
        <v>3.0797914779597101E-2</v>
      </c>
      <c r="Y13" s="17">
        <v>3.8024509325889598E-2</v>
      </c>
      <c r="Z13" s="17">
        <v>6.6930518805390901E-2</v>
      </c>
      <c r="AA13" s="17">
        <v>4.5519082736559698E-2</v>
      </c>
      <c r="AB13" s="17">
        <v>6.3365241688836907E-2</v>
      </c>
      <c r="AC13" s="17">
        <v>9.1044932335205803E-2</v>
      </c>
      <c r="AD13" s="17">
        <v>7.0206093483432805E-2</v>
      </c>
      <c r="AE13" s="17"/>
      <c r="AF13" s="17">
        <v>6.2510389340560593E-2</v>
      </c>
      <c r="AG13" s="17">
        <v>4.9621415173938102E-2</v>
      </c>
      <c r="AH13" s="17">
        <v>3.18874159142674E-2</v>
      </c>
      <c r="AI13" s="17"/>
      <c r="AJ13" s="17">
        <v>5.5265300199481997E-2</v>
      </c>
      <c r="AK13" s="17">
        <v>4.4555239855906197E-2</v>
      </c>
      <c r="AL13" s="17">
        <v>2.88724817306651E-2</v>
      </c>
      <c r="AM13" s="17">
        <v>0.229172962867044</v>
      </c>
      <c r="AN13" s="17">
        <v>4.1674569740933698E-2</v>
      </c>
      <c r="AO13" s="17"/>
      <c r="AP13" s="17">
        <v>5.8956591648709998E-2</v>
      </c>
      <c r="AQ13" s="17">
        <v>4.2660420307562598E-2</v>
      </c>
      <c r="AR13" s="17">
        <v>4.3156282157142602E-2</v>
      </c>
      <c r="AS13" s="17"/>
      <c r="AT13" s="17">
        <v>6.3564690736289495E-2</v>
      </c>
      <c r="AU13" s="17">
        <v>5.1927217341703698E-2</v>
      </c>
      <c r="AV13" s="17">
        <v>3.6369814858933702E-2</v>
      </c>
      <c r="AW13" s="17">
        <v>4.1487664864778097E-2</v>
      </c>
      <c r="AX13" s="17">
        <v>2.9495471030741301E-2</v>
      </c>
      <c r="AY13" s="17">
        <v>5.86457001015551E-2</v>
      </c>
    </row>
    <row r="14" spans="2:51" x14ac:dyDescent="0.35">
      <c r="B14" s="18" t="s">
        <v>767</v>
      </c>
      <c r="C14" s="17">
        <v>8.4938254012320705E-2</v>
      </c>
      <c r="D14" s="17">
        <v>6.4257286047803397E-2</v>
      </c>
      <c r="E14" s="17">
        <v>0.105062279181961</v>
      </c>
      <c r="F14" s="17"/>
      <c r="G14" s="17">
        <v>7.7679158928802394E-2</v>
      </c>
      <c r="H14" s="17">
        <v>7.4306512667916894E-2</v>
      </c>
      <c r="I14" s="17">
        <v>7.4046449275605802E-2</v>
      </c>
      <c r="J14" s="17">
        <v>9.4952941163405996E-2</v>
      </c>
      <c r="K14" s="17">
        <v>8.9449776186196303E-2</v>
      </c>
      <c r="L14" s="17">
        <v>9.607837325759E-2</v>
      </c>
      <c r="M14" s="17"/>
      <c r="N14" s="17">
        <v>5.5803538128384199E-2</v>
      </c>
      <c r="O14" s="17">
        <v>7.5840171750425595E-2</v>
      </c>
      <c r="P14" s="17">
        <v>9.5755761560273198E-2</v>
      </c>
      <c r="Q14" s="17">
        <v>0.115394687522343</v>
      </c>
      <c r="R14" s="17"/>
      <c r="S14" s="17">
        <v>6.8286777848355004E-2</v>
      </c>
      <c r="T14" s="17">
        <v>0.10175419865008301</v>
      </c>
      <c r="U14" s="17">
        <v>0.112726336077604</v>
      </c>
      <c r="V14" s="17">
        <v>9.4233889611930396E-2</v>
      </c>
      <c r="W14" s="17">
        <v>5.0193163288357802E-2</v>
      </c>
      <c r="X14" s="17">
        <v>8.1648639101804102E-2</v>
      </c>
      <c r="Y14" s="17">
        <v>9.0543125005603506E-2</v>
      </c>
      <c r="Z14" s="17">
        <v>5.0418223904488801E-2</v>
      </c>
      <c r="AA14" s="17">
        <v>8.3991462235034897E-2</v>
      </c>
      <c r="AB14" s="17">
        <v>9.5441776627329403E-2</v>
      </c>
      <c r="AC14" s="17">
        <v>6.8804592102303899E-2</v>
      </c>
      <c r="AD14" s="17">
        <v>0.108618021863935</v>
      </c>
      <c r="AE14" s="17"/>
      <c r="AF14" s="17">
        <v>8.3202036637160304E-2</v>
      </c>
      <c r="AG14" s="17">
        <v>7.1923096893065405E-2</v>
      </c>
      <c r="AH14" s="17">
        <v>0.115217061936571</v>
      </c>
      <c r="AI14" s="17"/>
      <c r="AJ14" s="17">
        <v>8.09423838364908E-2</v>
      </c>
      <c r="AK14" s="17">
        <v>5.9594122527772603E-2</v>
      </c>
      <c r="AL14" s="17">
        <v>0.104467051899627</v>
      </c>
      <c r="AM14" s="17">
        <v>0.109565732527063</v>
      </c>
      <c r="AN14" s="17">
        <v>0.118583603955991</v>
      </c>
      <c r="AO14" s="17"/>
      <c r="AP14" s="17">
        <v>5.72673603898083E-2</v>
      </c>
      <c r="AQ14" s="17">
        <v>6.2925969806800403E-2</v>
      </c>
      <c r="AR14" s="17">
        <v>7.6993858742555196E-2</v>
      </c>
      <c r="AS14" s="17"/>
      <c r="AT14" s="17">
        <v>8.8582637400468206E-2</v>
      </c>
      <c r="AU14" s="17">
        <v>7.6081874432258598E-2</v>
      </c>
      <c r="AV14" s="17">
        <v>7.1070178763257302E-2</v>
      </c>
      <c r="AW14" s="17">
        <v>0.123236119804982</v>
      </c>
      <c r="AX14" s="17">
        <v>6.3422878827114199E-2</v>
      </c>
      <c r="AY14" s="17">
        <v>0.15727362553407401</v>
      </c>
    </row>
    <row r="15" spans="2:51" x14ac:dyDescent="0.35">
      <c r="B15" s="31" t="s">
        <v>747</v>
      </c>
      <c r="C15" s="20">
        <v>0.52190215208456103</v>
      </c>
      <c r="D15" s="20">
        <v>0.53374239174401095</v>
      </c>
      <c r="E15" s="20">
        <v>0.51132065774192104</v>
      </c>
      <c r="F15" s="20"/>
      <c r="G15" s="20">
        <v>0.55390351186173403</v>
      </c>
      <c r="H15" s="20">
        <v>0.56807789892054505</v>
      </c>
      <c r="I15" s="20">
        <v>0.54393621541439496</v>
      </c>
      <c r="J15" s="20">
        <v>0.52348467170003099</v>
      </c>
      <c r="K15" s="20">
        <v>0.48476354672219002</v>
      </c>
      <c r="L15" s="20">
        <v>0.46896917920612102</v>
      </c>
      <c r="M15" s="20"/>
      <c r="N15" s="20">
        <v>0.57264263199836496</v>
      </c>
      <c r="O15" s="20">
        <v>0.50999774149997601</v>
      </c>
      <c r="P15" s="20">
        <v>0.51627266914196202</v>
      </c>
      <c r="Q15" s="20">
        <v>0.48600708187742298</v>
      </c>
      <c r="R15" s="20"/>
      <c r="S15" s="20">
        <v>0.56284504978071104</v>
      </c>
      <c r="T15" s="20">
        <v>0.491278875146683</v>
      </c>
      <c r="U15" s="20">
        <v>0.57681136977031799</v>
      </c>
      <c r="V15" s="20">
        <v>0.48318401795182703</v>
      </c>
      <c r="W15" s="20">
        <v>0.55462049416624204</v>
      </c>
      <c r="X15" s="20">
        <v>0.50342285846842205</v>
      </c>
      <c r="Y15" s="20">
        <v>0.509168138877506</v>
      </c>
      <c r="Z15" s="20">
        <v>0.56052065949713303</v>
      </c>
      <c r="AA15" s="20">
        <v>0.52805359049468403</v>
      </c>
      <c r="AB15" s="20">
        <v>0.467684015259337</v>
      </c>
      <c r="AC15" s="20">
        <v>0.52009329028045903</v>
      </c>
      <c r="AD15" s="20">
        <v>0.53822542262201001</v>
      </c>
      <c r="AE15" s="20"/>
      <c r="AF15" s="20">
        <v>0.47479619792771199</v>
      </c>
      <c r="AG15" s="20">
        <v>0.57259170737336695</v>
      </c>
      <c r="AH15" s="20">
        <v>0.49562058027595401</v>
      </c>
      <c r="AI15" s="20"/>
      <c r="AJ15" s="20">
        <v>0.49810224387345797</v>
      </c>
      <c r="AK15" s="20">
        <v>0.57065437190245305</v>
      </c>
      <c r="AL15" s="20">
        <v>0.56879664725620105</v>
      </c>
      <c r="AM15" s="20">
        <v>0.39672225501341202</v>
      </c>
      <c r="AN15" s="20">
        <v>0.49386713764434198</v>
      </c>
      <c r="AO15" s="20"/>
      <c r="AP15" s="20">
        <v>0.52922247539476996</v>
      </c>
      <c r="AQ15" s="20">
        <v>0.578222993889837</v>
      </c>
      <c r="AR15" s="20">
        <v>0.58614101698795196</v>
      </c>
      <c r="AS15" s="20"/>
      <c r="AT15" s="20">
        <v>0.47303737170855198</v>
      </c>
      <c r="AU15" s="20">
        <v>0.52569027988027495</v>
      </c>
      <c r="AV15" s="20">
        <v>0.55666318401660397</v>
      </c>
      <c r="AW15" s="20">
        <v>0.51303423379768598</v>
      </c>
      <c r="AX15" s="20">
        <v>0.61565271862767601</v>
      </c>
      <c r="AY15" s="20">
        <v>0.428142977032267</v>
      </c>
    </row>
    <row r="16" spans="2:51" x14ac:dyDescent="0.35">
      <c r="B16" s="18" t="s">
        <v>768</v>
      </c>
      <c r="C16" s="20">
        <v>0.124439145461565</v>
      </c>
      <c r="D16" s="20">
        <v>0.13453760780823201</v>
      </c>
      <c r="E16" s="20">
        <v>0.113779445271648</v>
      </c>
      <c r="F16" s="20"/>
      <c r="G16" s="20">
        <v>0.11372633897081399</v>
      </c>
      <c r="H16" s="20">
        <v>0.112991157538646</v>
      </c>
      <c r="I16" s="20">
        <v>0.119981393366678</v>
      </c>
      <c r="J16" s="20">
        <v>0.107753770649458</v>
      </c>
      <c r="K16" s="20">
        <v>0.13280755035714401</v>
      </c>
      <c r="L16" s="20">
        <v>0.15233269614828801</v>
      </c>
      <c r="M16" s="20"/>
      <c r="N16" s="20">
        <v>0.13714702854924499</v>
      </c>
      <c r="O16" s="20">
        <v>0.13933354469588699</v>
      </c>
      <c r="P16" s="20">
        <v>0.10510930032144999</v>
      </c>
      <c r="Q16" s="20">
        <v>0.110124538189671</v>
      </c>
      <c r="R16" s="20"/>
      <c r="S16" s="20">
        <v>0.112304018757955</v>
      </c>
      <c r="T16" s="20">
        <v>0.13217570671446199</v>
      </c>
      <c r="U16" s="20">
        <v>0.106988064663049</v>
      </c>
      <c r="V16" s="20">
        <v>0.119744834661883</v>
      </c>
      <c r="W16" s="20">
        <v>0.125959398336109</v>
      </c>
      <c r="X16" s="20">
        <v>0.105939963270599</v>
      </c>
      <c r="Y16" s="20">
        <v>0.12453396449288601</v>
      </c>
      <c r="Z16" s="20">
        <v>0.14157345386467701</v>
      </c>
      <c r="AA16" s="20">
        <v>0.109159208226389</v>
      </c>
      <c r="AB16" s="20">
        <v>0.15294845339145699</v>
      </c>
      <c r="AC16" s="20">
        <v>0.16703208887593901</v>
      </c>
      <c r="AD16" s="20">
        <v>0.13653885548315101</v>
      </c>
      <c r="AE16" s="20"/>
      <c r="AF16" s="20">
        <v>0.153752542877231</v>
      </c>
      <c r="AG16" s="20">
        <v>0.116964684656354</v>
      </c>
      <c r="AH16" s="20">
        <v>8.8795387263489095E-2</v>
      </c>
      <c r="AI16" s="20"/>
      <c r="AJ16" s="20">
        <v>0.145661635137288</v>
      </c>
      <c r="AK16" s="20">
        <v>0.12401549784981999</v>
      </c>
      <c r="AL16" s="20">
        <v>9.7143054869112705E-2</v>
      </c>
      <c r="AM16" s="20">
        <v>0.246920582176962</v>
      </c>
      <c r="AN16" s="20">
        <v>9.9501213585417705E-2</v>
      </c>
      <c r="AO16" s="20"/>
      <c r="AP16" s="20">
        <v>0.16112162454737899</v>
      </c>
      <c r="AQ16" s="20">
        <v>0.11352976604486401</v>
      </c>
      <c r="AR16" s="20">
        <v>0.100327806386575</v>
      </c>
      <c r="AS16" s="20"/>
      <c r="AT16" s="20">
        <v>0.15077659043526401</v>
      </c>
      <c r="AU16" s="20">
        <v>0.131927425228347</v>
      </c>
      <c r="AV16" s="20">
        <v>0.101027658343117</v>
      </c>
      <c r="AW16" s="20">
        <v>8.8628796074951999E-2</v>
      </c>
      <c r="AX16" s="20">
        <v>9.27370383653182E-2</v>
      </c>
      <c r="AY16" s="20">
        <v>0.13288093054269801</v>
      </c>
    </row>
    <row r="17" spans="2:51" x14ac:dyDescent="0.35">
      <c r="B17" s="18" t="s">
        <v>86</v>
      </c>
      <c r="C17" s="21">
        <v>0.397463006622996</v>
      </c>
      <c r="D17" s="21">
        <v>0.39920478393577902</v>
      </c>
      <c r="E17" s="21">
        <v>0.39754121247027302</v>
      </c>
      <c r="F17" s="21"/>
      <c r="G17" s="21">
        <v>0.44017717289092001</v>
      </c>
      <c r="H17" s="21">
        <v>0.45508674138189797</v>
      </c>
      <c r="I17" s="21">
        <v>0.42395482204771701</v>
      </c>
      <c r="J17" s="21">
        <v>0.41573090105057298</v>
      </c>
      <c r="K17" s="21">
        <v>0.35195599636504599</v>
      </c>
      <c r="L17" s="21">
        <v>0.31663648305783298</v>
      </c>
      <c r="M17" s="21"/>
      <c r="N17" s="21">
        <v>0.43549560344911997</v>
      </c>
      <c r="O17" s="21">
        <v>0.37066419680408802</v>
      </c>
      <c r="P17" s="21">
        <v>0.41116336882051202</v>
      </c>
      <c r="Q17" s="21">
        <v>0.37588254368775298</v>
      </c>
      <c r="R17" s="21"/>
      <c r="S17" s="21">
        <v>0.450541031022757</v>
      </c>
      <c r="T17" s="21">
        <v>0.35910316843222101</v>
      </c>
      <c r="U17" s="21">
        <v>0.469823305107269</v>
      </c>
      <c r="V17" s="21">
        <v>0.36343918328994401</v>
      </c>
      <c r="W17" s="21">
        <v>0.42866109583013201</v>
      </c>
      <c r="X17" s="21">
        <v>0.39748289519782298</v>
      </c>
      <c r="Y17" s="21">
        <v>0.38463417438462</v>
      </c>
      <c r="Z17" s="21">
        <v>0.41894720563245602</v>
      </c>
      <c r="AA17" s="21">
        <v>0.41889438226829501</v>
      </c>
      <c r="AB17" s="21">
        <v>0.31473556186787999</v>
      </c>
      <c r="AC17" s="21">
        <v>0.35306120140452002</v>
      </c>
      <c r="AD17" s="21">
        <v>0.40168656713885897</v>
      </c>
      <c r="AE17" s="21"/>
      <c r="AF17" s="21">
        <v>0.32104365505048199</v>
      </c>
      <c r="AG17" s="21">
        <v>0.455627022717012</v>
      </c>
      <c r="AH17" s="21">
        <v>0.406825193012465</v>
      </c>
      <c r="AI17" s="21"/>
      <c r="AJ17" s="21">
        <v>0.35244060873617</v>
      </c>
      <c r="AK17" s="21">
        <v>0.44663887405263297</v>
      </c>
      <c r="AL17" s="21">
        <v>0.47165359238708898</v>
      </c>
      <c r="AM17" s="21">
        <v>0.14980167283644899</v>
      </c>
      <c r="AN17" s="21">
        <v>0.39436592405892501</v>
      </c>
      <c r="AO17" s="21"/>
      <c r="AP17" s="21">
        <v>0.36810085084739103</v>
      </c>
      <c r="AQ17" s="21">
        <v>0.46469322784497302</v>
      </c>
      <c r="AR17" s="21">
        <v>0.485813210601377</v>
      </c>
      <c r="AS17" s="21"/>
      <c r="AT17" s="21">
        <v>0.322260781273288</v>
      </c>
      <c r="AU17" s="21">
        <v>0.39376285465192701</v>
      </c>
      <c r="AV17" s="21">
        <v>0.45563552567348697</v>
      </c>
      <c r="AW17" s="21">
        <v>0.42440543772273398</v>
      </c>
      <c r="AX17" s="21">
        <v>0.52291568026235802</v>
      </c>
      <c r="AY17" s="21">
        <v>0.295262046489569</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1-000000000000}">
  <dimension ref="B2:AY22"/>
  <sheetViews>
    <sheetView showGridLines="0" workbookViewId="0">
      <pane xSplit="2" topLeftCell="AC1" activePane="topRight" state="frozen"/>
      <selection activeCell="B19" sqref="B19"/>
      <selection pane="topRight" activeCell="K7" sqref="K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772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743</v>
      </c>
      <c r="C9" s="17">
        <v>0.315504561042391</v>
      </c>
      <c r="D9" s="17">
        <v>0.31543168189989701</v>
      </c>
      <c r="E9" s="17">
        <v>0.314786907764325</v>
      </c>
      <c r="F9" s="17"/>
      <c r="G9" s="17">
        <v>0.29650231246202502</v>
      </c>
      <c r="H9" s="17">
        <v>0.30118520905785701</v>
      </c>
      <c r="I9" s="17">
        <v>0.29345033636699902</v>
      </c>
      <c r="J9" s="17">
        <v>0.30602146956086801</v>
      </c>
      <c r="K9" s="17">
        <v>0.37442694815614702</v>
      </c>
      <c r="L9" s="17">
        <v>0.32583786386159203</v>
      </c>
      <c r="M9" s="17"/>
      <c r="N9" s="17">
        <v>0.34405561720359901</v>
      </c>
      <c r="O9" s="17">
        <v>0.29797308341868201</v>
      </c>
      <c r="P9" s="17">
        <v>0.32012939174606703</v>
      </c>
      <c r="Q9" s="17">
        <v>0.29801947857789202</v>
      </c>
      <c r="R9" s="17"/>
      <c r="S9" s="17">
        <v>0.32792611485522899</v>
      </c>
      <c r="T9" s="17">
        <v>0.27968521232862398</v>
      </c>
      <c r="U9" s="17">
        <v>0.31141138355426701</v>
      </c>
      <c r="V9" s="17">
        <v>0.32161421015691199</v>
      </c>
      <c r="W9" s="17">
        <v>0.286453385494505</v>
      </c>
      <c r="X9" s="17">
        <v>0.29915051510358298</v>
      </c>
      <c r="Y9" s="17">
        <v>0.31497314074655303</v>
      </c>
      <c r="Z9" s="17">
        <v>0.318107644929428</v>
      </c>
      <c r="AA9" s="17">
        <v>0.34049072424358601</v>
      </c>
      <c r="AB9" s="17">
        <v>0.34301876169592699</v>
      </c>
      <c r="AC9" s="17">
        <v>0.32336654217224597</v>
      </c>
      <c r="AD9" s="17">
        <v>0.33296015219171399</v>
      </c>
      <c r="AE9" s="17"/>
      <c r="AF9" s="17">
        <v>0.31633121744203702</v>
      </c>
      <c r="AG9" s="17">
        <v>0.33227475282208302</v>
      </c>
      <c r="AH9" s="17">
        <v>0.27178305290844601</v>
      </c>
      <c r="AI9" s="17"/>
      <c r="AJ9" s="17">
        <v>0.29016742462068601</v>
      </c>
      <c r="AK9" s="17">
        <v>0.34290138484717397</v>
      </c>
      <c r="AL9" s="17">
        <v>0.29299118666512702</v>
      </c>
      <c r="AM9" s="17">
        <v>0.30700623144124101</v>
      </c>
      <c r="AN9" s="17">
        <v>0.30689143222977699</v>
      </c>
      <c r="AO9" s="17"/>
      <c r="AP9" s="17">
        <v>0.26176412010775701</v>
      </c>
      <c r="AQ9" s="17">
        <v>0.35429528321567699</v>
      </c>
      <c r="AR9" s="17">
        <v>0.32576795415855597</v>
      </c>
      <c r="AS9" s="17"/>
      <c r="AT9" s="17">
        <v>0.31157668244007403</v>
      </c>
      <c r="AU9" s="17">
        <v>0.27718066622005799</v>
      </c>
      <c r="AV9" s="17">
        <v>0.321276443410974</v>
      </c>
      <c r="AW9" s="17">
        <v>0.34924210860271698</v>
      </c>
      <c r="AX9" s="17">
        <v>0.35235585379422901</v>
      </c>
      <c r="AY9" s="17">
        <v>0.31338230421826202</v>
      </c>
    </row>
    <row r="10" spans="2:51" x14ac:dyDescent="0.35">
      <c r="B10" s="18" t="s">
        <v>744</v>
      </c>
      <c r="C10" s="17">
        <v>0.36490271356765103</v>
      </c>
      <c r="D10" s="17">
        <v>0.35945919313855501</v>
      </c>
      <c r="E10" s="17">
        <v>0.37149009741022498</v>
      </c>
      <c r="F10" s="17"/>
      <c r="G10" s="17">
        <v>0.36445347630803299</v>
      </c>
      <c r="H10" s="17">
        <v>0.38169700523939598</v>
      </c>
      <c r="I10" s="17">
        <v>0.39131814341132598</v>
      </c>
      <c r="J10" s="17">
        <v>0.38410067271557402</v>
      </c>
      <c r="K10" s="17">
        <v>0.32232626695459798</v>
      </c>
      <c r="L10" s="17">
        <v>0.34310319013795998</v>
      </c>
      <c r="M10" s="17"/>
      <c r="N10" s="17">
        <v>0.377557649841889</v>
      </c>
      <c r="O10" s="17">
        <v>0.38372795029358397</v>
      </c>
      <c r="P10" s="17">
        <v>0.35893737332192599</v>
      </c>
      <c r="Q10" s="17">
        <v>0.33848457160454598</v>
      </c>
      <c r="R10" s="17"/>
      <c r="S10" s="17">
        <v>0.34252932576353001</v>
      </c>
      <c r="T10" s="17">
        <v>0.38387225805484498</v>
      </c>
      <c r="U10" s="17">
        <v>0.37916037842679501</v>
      </c>
      <c r="V10" s="17">
        <v>0.34275686031583003</v>
      </c>
      <c r="W10" s="17">
        <v>0.38631299928547103</v>
      </c>
      <c r="X10" s="17">
        <v>0.35566410997404602</v>
      </c>
      <c r="Y10" s="17">
        <v>0.38217343876790599</v>
      </c>
      <c r="Z10" s="17">
        <v>0.40714175755992699</v>
      </c>
      <c r="AA10" s="17">
        <v>0.37104058951447599</v>
      </c>
      <c r="AB10" s="17">
        <v>0.36912336245377297</v>
      </c>
      <c r="AC10" s="17">
        <v>0.33992937642304399</v>
      </c>
      <c r="AD10" s="17">
        <v>0.29739818055406397</v>
      </c>
      <c r="AE10" s="17"/>
      <c r="AF10" s="17">
        <v>0.35174883797024997</v>
      </c>
      <c r="AG10" s="17">
        <v>0.38640684601728698</v>
      </c>
      <c r="AH10" s="17">
        <v>0.34666613028396098</v>
      </c>
      <c r="AI10" s="17"/>
      <c r="AJ10" s="17">
        <v>0.36809551716503602</v>
      </c>
      <c r="AK10" s="17">
        <v>0.376900130636036</v>
      </c>
      <c r="AL10" s="17">
        <v>0.411925926784242</v>
      </c>
      <c r="AM10" s="17">
        <v>0.25492959180205899</v>
      </c>
      <c r="AN10" s="17">
        <v>0.34400842437984402</v>
      </c>
      <c r="AO10" s="17"/>
      <c r="AP10" s="17">
        <v>0.40813745383984901</v>
      </c>
      <c r="AQ10" s="17">
        <v>0.38016465668160399</v>
      </c>
      <c r="AR10" s="17">
        <v>0.393386273261699</v>
      </c>
      <c r="AS10" s="17"/>
      <c r="AT10" s="17">
        <v>0.35577168131721598</v>
      </c>
      <c r="AU10" s="17">
        <v>0.41136886576522902</v>
      </c>
      <c r="AV10" s="17">
        <v>0.315558544033467</v>
      </c>
      <c r="AW10" s="17">
        <v>0.32662350026550202</v>
      </c>
      <c r="AX10" s="17">
        <v>0.37472558397298</v>
      </c>
      <c r="AY10" s="17">
        <v>0.29329132453408602</v>
      </c>
    </row>
    <row r="11" spans="2:51" x14ac:dyDescent="0.35">
      <c r="B11" s="18" t="s">
        <v>745</v>
      </c>
      <c r="C11" s="17">
        <v>0.19782324109288901</v>
      </c>
      <c r="D11" s="17">
        <v>0.209492980152472</v>
      </c>
      <c r="E11" s="17">
        <v>0.18680903088549899</v>
      </c>
      <c r="F11" s="17"/>
      <c r="G11" s="17">
        <v>0.220848970276879</v>
      </c>
      <c r="H11" s="17">
        <v>0.209121536425943</v>
      </c>
      <c r="I11" s="17">
        <v>0.189894254550865</v>
      </c>
      <c r="J11" s="17">
        <v>0.17817471163361001</v>
      </c>
      <c r="K11" s="17">
        <v>0.18919243672053099</v>
      </c>
      <c r="L11" s="17">
        <v>0.20152732794459499</v>
      </c>
      <c r="M11" s="17"/>
      <c r="N11" s="17">
        <v>0.17607709897183599</v>
      </c>
      <c r="O11" s="17">
        <v>0.20479147686963001</v>
      </c>
      <c r="P11" s="17">
        <v>0.20235831136667301</v>
      </c>
      <c r="Q11" s="17">
        <v>0.20964801098845601</v>
      </c>
      <c r="R11" s="17"/>
      <c r="S11" s="17">
        <v>0.208660595625068</v>
      </c>
      <c r="T11" s="17">
        <v>0.20242521361806401</v>
      </c>
      <c r="U11" s="17">
        <v>0.15506866653785201</v>
      </c>
      <c r="V11" s="17">
        <v>0.21031301956259499</v>
      </c>
      <c r="W11" s="17">
        <v>0.234539461061021</v>
      </c>
      <c r="X11" s="17">
        <v>0.216293126927701</v>
      </c>
      <c r="Y11" s="17">
        <v>0.19256931717658801</v>
      </c>
      <c r="Z11" s="17">
        <v>0.187724206733448</v>
      </c>
      <c r="AA11" s="17">
        <v>0.18167689626643399</v>
      </c>
      <c r="AB11" s="17">
        <v>0.18782516185475001</v>
      </c>
      <c r="AC11" s="17">
        <v>0.19804031228413399</v>
      </c>
      <c r="AD11" s="17">
        <v>0.178939733291373</v>
      </c>
      <c r="AE11" s="17"/>
      <c r="AF11" s="17">
        <v>0.20437800186298799</v>
      </c>
      <c r="AG11" s="17">
        <v>0.17914384686454701</v>
      </c>
      <c r="AH11" s="17">
        <v>0.22613344514390399</v>
      </c>
      <c r="AI11" s="17"/>
      <c r="AJ11" s="17">
        <v>0.212360559504256</v>
      </c>
      <c r="AK11" s="17">
        <v>0.18092618254892301</v>
      </c>
      <c r="AL11" s="17">
        <v>0.154255533576651</v>
      </c>
      <c r="AM11" s="17">
        <v>0.23140175370576299</v>
      </c>
      <c r="AN11" s="17">
        <v>0.19769939862514699</v>
      </c>
      <c r="AO11" s="17"/>
      <c r="AP11" s="17">
        <v>0.20758311968125601</v>
      </c>
      <c r="AQ11" s="17">
        <v>0.17068691199325001</v>
      </c>
      <c r="AR11" s="17">
        <v>0.16267971579080501</v>
      </c>
      <c r="AS11" s="17"/>
      <c r="AT11" s="17">
        <v>0.20306272624424901</v>
      </c>
      <c r="AU11" s="17">
        <v>0.18723526306761901</v>
      </c>
      <c r="AV11" s="17">
        <v>0.220781498506186</v>
      </c>
      <c r="AW11" s="17">
        <v>0.17917071480301</v>
      </c>
      <c r="AX11" s="17">
        <v>0.192427327066061</v>
      </c>
      <c r="AY11" s="17">
        <v>0.24724666784882399</v>
      </c>
    </row>
    <row r="12" spans="2:51" x14ac:dyDescent="0.35">
      <c r="B12" s="18" t="s">
        <v>746</v>
      </c>
      <c r="C12" s="17">
        <v>3.2277491466302398E-2</v>
      </c>
      <c r="D12" s="17">
        <v>3.7638292421998697E-2</v>
      </c>
      <c r="E12" s="17">
        <v>2.7206900268301502E-2</v>
      </c>
      <c r="F12" s="17"/>
      <c r="G12" s="17">
        <v>5.3143504526909698E-2</v>
      </c>
      <c r="H12" s="17">
        <v>3.5121102887472402E-2</v>
      </c>
      <c r="I12" s="17">
        <v>3.4886114840998302E-2</v>
      </c>
      <c r="J12" s="17">
        <v>3.17245557774666E-2</v>
      </c>
      <c r="K12" s="17">
        <v>1.8608256863588201E-2</v>
      </c>
      <c r="L12" s="17">
        <v>2.3635178460520299E-2</v>
      </c>
      <c r="M12" s="17"/>
      <c r="N12" s="17">
        <v>3.0327996499659601E-2</v>
      </c>
      <c r="O12" s="17">
        <v>4.2287069358763502E-2</v>
      </c>
      <c r="P12" s="17">
        <v>2.8249117476398401E-2</v>
      </c>
      <c r="Q12" s="17">
        <v>2.70096886026398E-2</v>
      </c>
      <c r="R12" s="17"/>
      <c r="S12" s="17">
        <v>3.3051370535493702E-2</v>
      </c>
      <c r="T12" s="17">
        <v>2.9614771481419701E-2</v>
      </c>
      <c r="U12" s="17">
        <v>4.7679533526973697E-2</v>
      </c>
      <c r="V12" s="17">
        <v>4.2645032354704397E-2</v>
      </c>
      <c r="W12" s="17">
        <v>2.9250220640899199E-2</v>
      </c>
      <c r="X12" s="17">
        <v>4.75442713926282E-2</v>
      </c>
      <c r="Y12" s="17">
        <v>1.5999325733591301E-2</v>
      </c>
      <c r="Z12" s="17">
        <v>1.1281555702846301E-2</v>
      </c>
      <c r="AA12" s="17">
        <v>2.4586019813805999E-2</v>
      </c>
      <c r="AB12" s="17">
        <v>2.0286258214752401E-2</v>
      </c>
      <c r="AC12" s="17">
        <v>4.3718551203285903E-2</v>
      </c>
      <c r="AD12" s="17">
        <v>4.5831010992254902E-2</v>
      </c>
      <c r="AE12" s="17"/>
      <c r="AF12" s="17">
        <v>2.8301887489345499E-2</v>
      </c>
      <c r="AG12" s="17">
        <v>3.05956742117292E-2</v>
      </c>
      <c r="AH12" s="17">
        <v>4.2256951861837103E-2</v>
      </c>
      <c r="AI12" s="17"/>
      <c r="AJ12" s="17">
        <v>3.3573008521099797E-2</v>
      </c>
      <c r="AK12" s="17">
        <v>3.0104159500489999E-2</v>
      </c>
      <c r="AL12" s="17">
        <v>4.2697599327312201E-2</v>
      </c>
      <c r="AM12" s="17">
        <v>2.6917519901655699E-2</v>
      </c>
      <c r="AN12" s="17">
        <v>3.8771057654539601E-2</v>
      </c>
      <c r="AO12" s="17"/>
      <c r="AP12" s="17">
        <v>4.2977774849877602E-2</v>
      </c>
      <c r="AQ12" s="17">
        <v>2.55339340671107E-2</v>
      </c>
      <c r="AR12" s="17">
        <v>3.9905541675036203E-2</v>
      </c>
      <c r="AS12" s="17"/>
      <c r="AT12" s="17">
        <v>2.8057356068127901E-2</v>
      </c>
      <c r="AU12" s="17">
        <v>3.8914373634296701E-2</v>
      </c>
      <c r="AV12" s="17">
        <v>5.59502728453906E-2</v>
      </c>
      <c r="AW12" s="17">
        <v>3.3855319221648E-2</v>
      </c>
      <c r="AX12" s="17">
        <v>2.58714385437364E-2</v>
      </c>
      <c r="AY12" s="17">
        <v>1.48886789921108E-2</v>
      </c>
    </row>
    <row r="13" spans="2:51" x14ac:dyDescent="0.35">
      <c r="B13" s="18" t="s">
        <v>766</v>
      </c>
      <c r="C13" s="17">
        <v>1.8981749022488299E-2</v>
      </c>
      <c r="D13" s="17">
        <v>2.4698926188789199E-2</v>
      </c>
      <c r="E13" s="17">
        <v>1.24910175045914E-2</v>
      </c>
      <c r="F13" s="17"/>
      <c r="G13" s="17">
        <v>1.09966296226144E-2</v>
      </c>
      <c r="H13" s="17">
        <v>2.3114319119293601E-2</v>
      </c>
      <c r="I13" s="17">
        <v>2.5094725704327699E-2</v>
      </c>
      <c r="J13" s="17">
        <v>2.0862258523557099E-2</v>
      </c>
      <c r="K13" s="17">
        <v>1.8176036474243401E-2</v>
      </c>
      <c r="L13" s="17">
        <v>1.49749338774228E-2</v>
      </c>
      <c r="M13" s="17"/>
      <c r="N13" s="17">
        <v>2.8413162207938401E-2</v>
      </c>
      <c r="O13" s="17">
        <v>1.7689052817359899E-2</v>
      </c>
      <c r="P13" s="17">
        <v>1.4995649546299099E-2</v>
      </c>
      <c r="Q13" s="17">
        <v>1.38800342734435E-2</v>
      </c>
      <c r="R13" s="17"/>
      <c r="S13" s="17">
        <v>2.5811305991077501E-2</v>
      </c>
      <c r="T13" s="17">
        <v>2.3915415631104098E-2</v>
      </c>
      <c r="U13" s="17">
        <v>1.2517088507844399E-2</v>
      </c>
      <c r="V13" s="17">
        <v>1.4940216182665301E-2</v>
      </c>
      <c r="W13" s="17">
        <v>1.9767654451530801E-2</v>
      </c>
      <c r="X13" s="17">
        <v>8.5889392039784299E-3</v>
      </c>
      <c r="Y13" s="17">
        <v>5.7009164214131399E-3</v>
      </c>
      <c r="Z13" s="17">
        <v>2.5418902733956701E-2</v>
      </c>
      <c r="AA13" s="17">
        <v>1.4244750734438099E-2</v>
      </c>
      <c r="AB13" s="17">
        <v>2.4554612832585698E-2</v>
      </c>
      <c r="AC13" s="17">
        <v>2.86464552953519E-2</v>
      </c>
      <c r="AD13" s="17">
        <v>3.5760393340985901E-2</v>
      </c>
      <c r="AE13" s="17"/>
      <c r="AF13" s="17">
        <v>2.0092546395869E-2</v>
      </c>
      <c r="AG13" s="17">
        <v>1.84784359515229E-2</v>
      </c>
      <c r="AH13" s="17">
        <v>2.8274625389799701E-2</v>
      </c>
      <c r="AI13" s="17"/>
      <c r="AJ13" s="17">
        <v>2.5613228513731701E-2</v>
      </c>
      <c r="AK13" s="17">
        <v>1.5492447180457501E-2</v>
      </c>
      <c r="AL13" s="17">
        <v>2.1716422979322501E-2</v>
      </c>
      <c r="AM13" s="17">
        <v>7.0007404291040604E-2</v>
      </c>
      <c r="AN13" s="17">
        <v>1.8084998930328701E-2</v>
      </c>
      <c r="AO13" s="17"/>
      <c r="AP13" s="17">
        <v>2.9592938426054601E-2</v>
      </c>
      <c r="AQ13" s="17">
        <v>1.52335098284293E-2</v>
      </c>
      <c r="AR13" s="17">
        <v>2.1171901821459602E-2</v>
      </c>
      <c r="AS13" s="17"/>
      <c r="AT13" s="17">
        <v>2.2552773109959501E-2</v>
      </c>
      <c r="AU13" s="17">
        <v>2.3791971013544799E-2</v>
      </c>
      <c r="AV13" s="17">
        <v>1.8502239475986702E-2</v>
      </c>
      <c r="AW13" s="17">
        <v>1.4000852929808801E-2</v>
      </c>
      <c r="AX13" s="17">
        <v>1.08776941304819E-2</v>
      </c>
      <c r="AY13" s="17">
        <v>1.7292721703527299E-2</v>
      </c>
    </row>
    <row r="14" spans="2:51" x14ac:dyDescent="0.35">
      <c r="B14" s="18" t="s">
        <v>767</v>
      </c>
      <c r="C14" s="17">
        <v>7.0510243808278E-2</v>
      </c>
      <c r="D14" s="17">
        <v>5.3278926198287301E-2</v>
      </c>
      <c r="E14" s="17">
        <v>8.7216046167057401E-2</v>
      </c>
      <c r="F14" s="17"/>
      <c r="G14" s="17">
        <v>5.40551068035382E-2</v>
      </c>
      <c r="H14" s="17">
        <v>4.9760827270037097E-2</v>
      </c>
      <c r="I14" s="17">
        <v>6.5356425125484993E-2</v>
      </c>
      <c r="J14" s="17">
        <v>7.9116331788924799E-2</v>
      </c>
      <c r="K14" s="17">
        <v>7.7270054830892096E-2</v>
      </c>
      <c r="L14" s="17">
        <v>9.0921505717909801E-2</v>
      </c>
      <c r="M14" s="17"/>
      <c r="N14" s="17">
        <v>4.3568475275078199E-2</v>
      </c>
      <c r="O14" s="17">
        <v>5.3531367241980599E-2</v>
      </c>
      <c r="P14" s="17">
        <v>7.5330156542635598E-2</v>
      </c>
      <c r="Q14" s="17">
        <v>0.11295821595302399</v>
      </c>
      <c r="R14" s="17"/>
      <c r="S14" s="17">
        <v>6.2021287229602103E-2</v>
      </c>
      <c r="T14" s="17">
        <v>8.0487128885942394E-2</v>
      </c>
      <c r="U14" s="17">
        <v>9.4162949446267394E-2</v>
      </c>
      <c r="V14" s="17">
        <v>6.7730661427293504E-2</v>
      </c>
      <c r="W14" s="17">
        <v>4.3676279066572399E-2</v>
      </c>
      <c r="X14" s="17">
        <v>7.2759037398062804E-2</v>
      </c>
      <c r="Y14" s="17">
        <v>8.8583861153948895E-2</v>
      </c>
      <c r="Z14" s="17">
        <v>5.0325932340394099E-2</v>
      </c>
      <c r="AA14" s="17">
        <v>6.7961019427260697E-2</v>
      </c>
      <c r="AB14" s="17">
        <v>5.5191842948212701E-2</v>
      </c>
      <c r="AC14" s="17">
        <v>6.6298762621937596E-2</v>
      </c>
      <c r="AD14" s="17">
        <v>0.109110529629608</v>
      </c>
      <c r="AE14" s="17"/>
      <c r="AF14" s="17">
        <v>7.9147508839510203E-2</v>
      </c>
      <c r="AG14" s="17">
        <v>5.3100444132831097E-2</v>
      </c>
      <c r="AH14" s="17">
        <v>8.4885794412052906E-2</v>
      </c>
      <c r="AI14" s="17"/>
      <c r="AJ14" s="17">
        <v>7.0190261675190199E-2</v>
      </c>
      <c r="AK14" s="17">
        <v>5.36756952869194E-2</v>
      </c>
      <c r="AL14" s="17">
        <v>7.6413330667345902E-2</v>
      </c>
      <c r="AM14" s="17">
        <v>0.10973749885824</v>
      </c>
      <c r="AN14" s="17">
        <v>9.4544688180362296E-2</v>
      </c>
      <c r="AO14" s="17"/>
      <c r="AP14" s="17">
        <v>4.9944593095205499E-2</v>
      </c>
      <c r="AQ14" s="17">
        <v>5.4085704213929102E-2</v>
      </c>
      <c r="AR14" s="17">
        <v>5.7088613292444301E-2</v>
      </c>
      <c r="AS14" s="17"/>
      <c r="AT14" s="17">
        <v>7.8978780820373698E-2</v>
      </c>
      <c r="AU14" s="17">
        <v>6.1508860299253003E-2</v>
      </c>
      <c r="AV14" s="17">
        <v>6.7931001727996002E-2</v>
      </c>
      <c r="AW14" s="17">
        <v>9.7107504177314202E-2</v>
      </c>
      <c r="AX14" s="17">
        <v>4.3742102492511599E-2</v>
      </c>
      <c r="AY14" s="17">
        <v>0.11389830270319</v>
      </c>
    </row>
    <row r="15" spans="2:51" x14ac:dyDescent="0.35">
      <c r="B15" s="31" t="s">
        <v>747</v>
      </c>
      <c r="C15" s="20">
        <v>0.68040727461004202</v>
      </c>
      <c r="D15" s="20">
        <v>0.67489087503845202</v>
      </c>
      <c r="E15" s="20">
        <v>0.68627700517455104</v>
      </c>
      <c r="F15" s="20"/>
      <c r="G15" s="20">
        <v>0.66095578877005801</v>
      </c>
      <c r="H15" s="20">
        <v>0.68288221429725304</v>
      </c>
      <c r="I15" s="20">
        <v>0.684768479778325</v>
      </c>
      <c r="J15" s="20">
        <v>0.69012214227644197</v>
      </c>
      <c r="K15" s="20">
        <v>0.69675321511074495</v>
      </c>
      <c r="L15" s="20">
        <v>0.66894105399955195</v>
      </c>
      <c r="M15" s="20"/>
      <c r="N15" s="20">
        <v>0.721613267045488</v>
      </c>
      <c r="O15" s="20">
        <v>0.68170103371226598</v>
      </c>
      <c r="P15" s="20">
        <v>0.67906676506799402</v>
      </c>
      <c r="Q15" s="20">
        <v>0.63650405018243805</v>
      </c>
      <c r="R15" s="20"/>
      <c r="S15" s="20">
        <v>0.67045544061875795</v>
      </c>
      <c r="T15" s="20">
        <v>0.66355747038347002</v>
      </c>
      <c r="U15" s="20">
        <v>0.69057176198106196</v>
      </c>
      <c r="V15" s="20">
        <v>0.66437107047274202</v>
      </c>
      <c r="W15" s="20">
        <v>0.67276638477997697</v>
      </c>
      <c r="X15" s="20">
        <v>0.654814625077629</v>
      </c>
      <c r="Y15" s="20">
        <v>0.69714657951445802</v>
      </c>
      <c r="Z15" s="20">
        <v>0.72524940248935499</v>
      </c>
      <c r="AA15" s="20">
        <v>0.711531313758061</v>
      </c>
      <c r="AB15" s="20">
        <v>0.71214212414970002</v>
      </c>
      <c r="AC15" s="20">
        <v>0.66329591859529002</v>
      </c>
      <c r="AD15" s="20">
        <v>0.63035833274577802</v>
      </c>
      <c r="AE15" s="20"/>
      <c r="AF15" s="20">
        <v>0.66808005541228699</v>
      </c>
      <c r="AG15" s="20">
        <v>0.71868159883936999</v>
      </c>
      <c r="AH15" s="20">
        <v>0.61844918319240705</v>
      </c>
      <c r="AI15" s="20"/>
      <c r="AJ15" s="20">
        <v>0.65826294178572198</v>
      </c>
      <c r="AK15" s="20">
        <v>0.71980151548321003</v>
      </c>
      <c r="AL15" s="20">
        <v>0.70491711344936903</v>
      </c>
      <c r="AM15" s="20">
        <v>0.56193582324330105</v>
      </c>
      <c r="AN15" s="20">
        <v>0.65089985660962202</v>
      </c>
      <c r="AO15" s="20"/>
      <c r="AP15" s="20">
        <v>0.66990157394760597</v>
      </c>
      <c r="AQ15" s="20">
        <v>0.73445993989728098</v>
      </c>
      <c r="AR15" s="20">
        <v>0.71915422742025403</v>
      </c>
      <c r="AS15" s="20"/>
      <c r="AT15" s="20">
        <v>0.66734836375729001</v>
      </c>
      <c r="AU15" s="20">
        <v>0.68854953198528701</v>
      </c>
      <c r="AV15" s="20">
        <v>0.63683498744444</v>
      </c>
      <c r="AW15" s="20">
        <v>0.675865608868219</v>
      </c>
      <c r="AX15" s="20">
        <v>0.72708143776720902</v>
      </c>
      <c r="AY15" s="20">
        <v>0.60667362875234798</v>
      </c>
    </row>
    <row r="16" spans="2:51" x14ac:dyDescent="0.35">
      <c r="B16" s="18" t="s">
        <v>768</v>
      </c>
      <c r="C16" s="20">
        <v>5.1259240488790603E-2</v>
      </c>
      <c r="D16" s="20">
        <v>6.2337218610787899E-2</v>
      </c>
      <c r="E16" s="20">
        <v>3.9697917772892902E-2</v>
      </c>
      <c r="F16" s="20"/>
      <c r="G16" s="20">
        <v>6.4140134149524103E-2</v>
      </c>
      <c r="H16" s="20">
        <v>5.8235422006765999E-2</v>
      </c>
      <c r="I16" s="20">
        <v>5.9980840545325903E-2</v>
      </c>
      <c r="J16" s="20">
        <v>5.2586814301023702E-2</v>
      </c>
      <c r="K16" s="20">
        <v>3.6784293337831599E-2</v>
      </c>
      <c r="L16" s="20">
        <v>3.8610112337943203E-2</v>
      </c>
      <c r="M16" s="20"/>
      <c r="N16" s="20">
        <v>5.8741158707598003E-2</v>
      </c>
      <c r="O16" s="20">
        <v>5.99761221761234E-2</v>
      </c>
      <c r="P16" s="20">
        <v>4.3244767022697403E-2</v>
      </c>
      <c r="Q16" s="20">
        <v>4.08897228760833E-2</v>
      </c>
      <c r="R16" s="20"/>
      <c r="S16" s="20">
        <v>5.8862676526571199E-2</v>
      </c>
      <c r="T16" s="20">
        <v>5.3530187112523699E-2</v>
      </c>
      <c r="U16" s="20">
        <v>6.0196622034818202E-2</v>
      </c>
      <c r="V16" s="20">
        <v>5.7585248537369703E-2</v>
      </c>
      <c r="W16" s="20">
        <v>4.9017875092429997E-2</v>
      </c>
      <c r="X16" s="20">
        <v>5.6133210596606697E-2</v>
      </c>
      <c r="Y16" s="20">
        <v>2.17002421550044E-2</v>
      </c>
      <c r="Z16" s="20">
        <v>3.6700458436803002E-2</v>
      </c>
      <c r="AA16" s="20">
        <v>3.8830770548244103E-2</v>
      </c>
      <c r="AB16" s="20">
        <v>4.4840871047338103E-2</v>
      </c>
      <c r="AC16" s="20">
        <v>7.2365006498637793E-2</v>
      </c>
      <c r="AD16" s="20">
        <v>8.1591404333240802E-2</v>
      </c>
      <c r="AE16" s="20"/>
      <c r="AF16" s="20">
        <v>4.83944338852145E-2</v>
      </c>
      <c r="AG16" s="20">
        <v>4.9074110163252103E-2</v>
      </c>
      <c r="AH16" s="20">
        <v>7.0531577251636807E-2</v>
      </c>
      <c r="AI16" s="20"/>
      <c r="AJ16" s="20">
        <v>5.9186237034831501E-2</v>
      </c>
      <c r="AK16" s="20">
        <v>4.5596606680947498E-2</v>
      </c>
      <c r="AL16" s="20">
        <v>6.4414022306634705E-2</v>
      </c>
      <c r="AM16" s="20">
        <v>9.6924924192696202E-2</v>
      </c>
      <c r="AN16" s="20">
        <v>5.6856056584868399E-2</v>
      </c>
      <c r="AO16" s="20"/>
      <c r="AP16" s="20">
        <v>7.25707132759323E-2</v>
      </c>
      <c r="AQ16" s="20">
        <v>4.0767443895539997E-2</v>
      </c>
      <c r="AR16" s="20">
        <v>6.1077443496495798E-2</v>
      </c>
      <c r="AS16" s="20"/>
      <c r="AT16" s="20">
        <v>5.0610129178087403E-2</v>
      </c>
      <c r="AU16" s="20">
        <v>6.27063446478415E-2</v>
      </c>
      <c r="AV16" s="20">
        <v>7.4452512321377201E-2</v>
      </c>
      <c r="AW16" s="20">
        <v>4.7856172151456898E-2</v>
      </c>
      <c r="AX16" s="20">
        <v>3.6749132674218303E-2</v>
      </c>
      <c r="AY16" s="20">
        <v>3.2181400695638199E-2</v>
      </c>
    </row>
    <row r="17" spans="2:51" x14ac:dyDescent="0.35">
      <c r="B17" s="18" t="s">
        <v>86</v>
      </c>
      <c r="C17" s="21">
        <v>0.62914803412125098</v>
      </c>
      <c r="D17" s="21">
        <v>0.61255365642766402</v>
      </c>
      <c r="E17" s="21">
        <v>0.64657908740165804</v>
      </c>
      <c r="F17" s="21"/>
      <c r="G17" s="21">
        <v>0.59681565462053399</v>
      </c>
      <c r="H17" s="21">
        <v>0.62464679229048703</v>
      </c>
      <c r="I17" s="21">
        <v>0.62478763923299896</v>
      </c>
      <c r="J17" s="21">
        <v>0.63753532797541801</v>
      </c>
      <c r="K17" s="21">
        <v>0.659968921772914</v>
      </c>
      <c r="L17" s="21">
        <v>0.63033094166160897</v>
      </c>
      <c r="M17" s="21"/>
      <c r="N17" s="21">
        <v>0.66287210833789001</v>
      </c>
      <c r="O17" s="21">
        <v>0.62172491153614295</v>
      </c>
      <c r="P17" s="21">
        <v>0.63582199804529604</v>
      </c>
      <c r="Q17" s="21">
        <v>0.595614327306354</v>
      </c>
      <c r="R17" s="21"/>
      <c r="S17" s="21">
        <v>0.61159276409218699</v>
      </c>
      <c r="T17" s="21">
        <v>0.61002728327094602</v>
      </c>
      <c r="U17" s="21">
        <v>0.63037513994624395</v>
      </c>
      <c r="V17" s="21">
        <v>0.60678582193537201</v>
      </c>
      <c r="W17" s="21">
        <v>0.62374850968754703</v>
      </c>
      <c r="X17" s="21">
        <v>0.59868141448102297</v>
      </c>
      <c r="Y17" s="21">
        <v>0.67544633735945403</v>
      </c>
      <c r="Z17" s="21">
        <v>0.68854894405255196</v>
      </c>
      <c r="AA17" s="21">
        <v>0.67270054320981698</v>
      </c>
      <c r="AB17" s="21">
        <v>0.66730125310236199</v>
      </c>
      <c r="AC17" s="21">
        <v>0.59093091209665305</v>
      </c>
      <c r="AD17" s="21">
        <v>0.54876692841253705</v>
      </c>
      <c r="AE17" s="21"/>
      <c r="AF17" s="21">
        <v>0.61968562152707196</v>
      </c>
      <c r="AG17" s="21">
        <v>0.66960748867611797</v>
      </c>
      <c r="AH17" s="21">
        <v>0.54791760594076999</v>
      </c>
      <c r="AI17" s="21"/>
      <c r="AJ17" s="21">
        <v>0.59907670475089003</v>
      </c>
      <c r="AK17" s="21">
        <v>0.67420490880226203</v>
      </c>
      <c r="AL17" s="21">
        <v>0.64050309114273396</v>
      </c>
      <c r="AM17" s="21">
        <v>0.465010899050604</v>
      </c>
      <c r="AN17" s="21">
        <v>0.59404380002475299</v>
      </c>
      <c r="AO17" s="21"/>
      <c r="AP17" s="21">
        <v>0.59733086067167396</v>
      </c>
      <c r="AQ17" s="21">
        <v>0.69369249600174099</v>
      </c>
      <c r="AR17" s="21">
        <v>0.65807678392375901</v>
      </c>
      <c r="AS17" s="21"/>
      <c r="AT17" s="21">
        <v>0.61673823457920196</v>
      </c>
      <c r="AU17" s="21">
        <v>0.62584318733744504</v>
      </c>
      <c r="AV17" s="21">
        <v>0.56238247512306305</v>
      </c>
      <c r="AW17" s="21">
        <v>0.62800943671676202</v>
      </c>
      <c r="AX17" s="21">
        <v>0.69033230509299104</v>
      </c>
      <c r="AY17" s="21">
        <v>0.57449222805670996</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1-000000000000}">
  <dimension ref="B2:AY22"/>
  <sheetViews>
    <sheetView showGridLines="0" workbookViewId="0">
      <pane xSplit="2" topLeftCell="C1" activePane="topRight" state="frozen"/>
      <selection activeCell="B19" sqref="B19"/>
      <selection pane="topRight" activeCell="G15" sqref="G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773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743</v>
      </c>
      <c r="C9" s="17">
        <v>0.18419747486624899</v>
      </c>
      <c r="D9" s="17">
        <v>0.195232734691274</v>
      </c>
      <c r="E9" s="17">
        <v>0.17385955669309799</v>
      </c>
      <c r="F9" s="17"/>
      <c r="G9" s="17">
        <v>0.198405468569715</v>
      </c>
      <c r="H9" s="17">
        <v>0.221692498163505</v>
      </c>
      <c r="I9" s="17">
        <v>0.20898765388374901</v>
      </c>
      <c r="J9" s="17">
        <v>0.18310781930358899</v>
      </c>
      <c r="K9" s="17">
        <v>0.16144826211594199</v>
      </c>
      <c r="L9" s="17">
        <v>0.14038057537492499</v>
      </c>
      <c r="M9" s="17"/>
      <c r="N9" s="17">
        <v>0.20586056525280999</v>
      </c>
      <c r="O9" s="17">
        <v>0.168867240314514</v>
      </c>
      <c r="P9" s="17">
        <v>0.185633405123069</v>
      </c>
      <c r="Q9" s="17">
        <v>0.17594058603666399</v>
      </c>
      <c r="R9" s="17"/>
      <c r="S9" s="17">
        <v>0.206638102667795</v>
      </c>
      <c r="T9" s="17">
        <v>0.163431880632007</v>
      </c>
      <c r="U9" s="17">
        <v>0.16808680741860699</v>
      </c>
      <c r="V9" s="17">
        <v>0.18096947174299999</v>
      </c>
      <c r="W9" s="17">
        <v>0.17983630446582899</v>
      </c>
      <c r="X9" s="17">
        <v>0.210183973923947</v>
      </c>
      <c r="Y9" s="17">
        <v>0.18602660952175401</v>
      </c>
      <c r="Z9" s="17">
        <v>0.16328602505420201</v>
      </c>
      <c r="AA9" s="17">
        <v>0.19803262891006701</v>
      </c>
      <c r="AB9" s="17">
        <v>0.16310780002730599</v>
      </c>
      <c r="AC9" s="17">
        <v>0.156358571100529</v>
      </c>
      <c r="AD9" s="17">
        <v>0.23606160346682001</v>
      </c>
      <c r="AE9" s="17"/>
      <c r="AF9" s="17">
        <v>0.17441517305296</v>
      </c>
      <c r="AG9" s="17">
        <v>0.19442450096372099</v>
      </c>
      <c r="AH9" s="17">
        <v>0.18747738520278501</v>
      </c>
      <c r="AI9" s="17"/>
      <c r="AJ9" s="17">
        <v>0.15775467847524399</v>
      </c>
      <c r="AK9" s="17">
        <v>0.209625855799943</v>
      </c>
      <c r="AL9" s="17">
        <v>0.16106124356031501</v>
      </c>
      <c r="AM9" s="17">
        <v>0.209120790740394</v>
      </c>
      <c r="AN9" s="17">
        <v>0.20518956563519999</v>
      </c>
      <c r="AO9" s="17"/>
      <c r="AP9" s="17">
        <v>0.17300831233543301</v>
      </c>
      <c r="AQ9" s="17">
        <v>0.228975052186979</v>
      </c>
      <c r="AR9" s="17">
        <v>0.157451591363858</v>
      </c>
      <c r="AS9" s="17"/>
      <c r="AT9" s="17">
        <v>0.13668347749892301</v>
      </c>
      <c r="AU9" s="17">
        <v>0.175628741513676</v>
      </c>
      <c r="AV9" s="17">
        <v>0.21349798684541299</v>
      </c>
      <c r="AW9" s="17">
        <v>0.208676045925689</v>
      </c>
      <c r="AX9" s="17">
        <v>0.254521079116802</v>
      </c>
      <c r="AY9" s="17">
        <v>0.18133297255212499</v>
      </c>
    </row>
    <row r="10" spans="2:51" x14ac:dyDescent="0.35">
      <c r="B10" s="18" t="s">
        <v>744</v>
      </c>
      <c r="C10" s="17">
        <v>0.352640292471534</v>
      </c>
      <c r="D10" s="17">
        <v>0.342515209072555</v>
      </c>
      <c r="E10" s="17">
        <v>0.36380168272215402</v>
      </c>
      <c r="F10" s="17"/>
      <c r="G10" s="17">
        <v>0.38867706415229403</v>
      </c>
      <c r="H10" s="17">
        <v>0.40924038333245499</v>
      </c>
      <c r="I10" s="17">
        <v>0.364685236401045</v>
      </c>
      <c r="J10" s="17">
        <v>0.36452348781587302</v>
      </c>
      <c r="K10" s="17">
        <v>0.30739380971156</v>
      </c>
      <c r="L10" s="17">
        <v>0.293778045325717</v>
      </c>
      <c r="M10" s="17"/>
      <c r="N10" s="17">
        <v>0.37438106228303297</v>
      </c>
      <c r="O10" s="17">
        <v>0.35060854590586499</v>
      </c>
      <c r="P10" s="17">
        <v>0.34349968022912802</v>
      </c>
      <c r="Q10" s="17">
        <v>0.33773907616916798</v>
      </c>
      <c r="R10" s="17"/>
      <c r="S10" s="17">
        <v>0.38103267629677401</v>
      </c>
      <c r="T10" s="17">
        <v>0.36362230437382898</v>
      </c>
      <c r="U10" s="17">
        <v>0.350745564023207</v>
      </c>
      <c r="V10" s="17">
        <v>0.312346685935883</v>
      </c>
      <c r="W10" s="17">
        <v>0.378281149217913</v>
      </c>
      <c r="X10" s="17">
        <v>0.34748617900740097</v>
      </c>
      <c r="Y10" s="17">
        <v>0.33330429461606198</v>
      </c>
      <c r="Z10" s="17">
        <v>0.36501682381044398</v>
      </c>
      <c r="AA10" s="17">
        <v>0.33476354299803501</v>
      </c>
      <c r="AB10" s="17">
        <v>0.33282716781217098</v>
      </c>
      <c r="AC10" s="17">
        <v>0.43036238222734502</v>
      </c>
      <c r="AD10" s="17">
        <v>0.28475441553658698</v>
      </c>
      <c r="AE10" s="17"/>
      <c r="AF10" s="17">
        <v>0.312351455449765</v>
      </c>
      <c r="AG10" s="17">
        <v>0.37972400945979401</v>
      </c>
      <c r="AH10" s="17">
        <v>0.34698458501032298</v>
      </c>
      <c r="AI10" s="17"/>
      <c r="AJ10" s="17">
        <v>0.34050306924531598</v>
      </c>
      <c r="AK10" s="17">
        <v>0.380251299232713</v>
      </c>
      <c r="AL10" s="17">
        <v>0.35198573014636902</v>
      </c>
      <c r="AM10" s="17">
        <v>0.192842649562079</v>
      </c>
      <c r="AN10" s="17">
        <v>0.34309498449666798</v>
      </c>
      <c r="AO10" s="17"/>
      <c r="AP10" s="17">
        <v>0.36719760602361901</v>
      </c>
      <c r="AQ10" s="17">
        <v>0.39179627397703698</v>
      </c>
      <c r="AR10" s="17">
        <v>0.35276980094462501</v>
      </c>
      <c r="AS10" s="17"/>
      <c r="AT10" s="17">
        <v>0.31527693919314298</v>
      </c>
      <c r="AU10" s="17">
        <v>0.360086609224605</v>
      </c>
      <c r="AV10" s="17">
        <v>0.36897651785142399</v>
      </c>
      <c r="AW10" s="17">
        <v>0.37541105919727502</v>
      </c>
      <c r="AX10" s="17">
        <v>0.392875535686388</v>
      </c>
      <c r="AY10" s="17">
        <v>0.34887687627634001</v>
      </c>
    </row>
    <row r="11" spans="2:51" x14ac:dyDescent="0.35">
      <c r="B11" s="18" t="s">
        <v>745</v>
      </c>
      <c r="C11" s="17">
        <v>0.26290443723006801</v>
      </c>
      <c r="D11" s="17">
        <v>0.27134362642383703</v>
      </c>
      <c r="E11" s="17">
        <v>0.253418057540998</v>
      </c>
      <c r="F11" s="17"/>
      <c r="G11" s="17">
        <v>0.23079240510468699</v>
      </c>
      <c r="H11" s="17">
        <v>0.22731678888250301</v>
      </c>
      <c r="I11" s="17">
        <v>0.25656159880082002</v>
      </c>
      <c r="J11" s="17">
        <v>0.23410444008312201</v>
      </c>
      <c r="K11" s="17">
        <v>0.30052375254015901</v>
      </c>
      <c r="L11" s="17">
        <v>0.31629806554992601</v>
      </c>
      <c r="M11" s="17"/>
      <c r="N11" s="17">
        <v>0.24837274911422999</v>
      </c>
      <c r="O11" s="17">
        <v>0.26238124367752402</v>
      </c>
      <c r="P11" s="17">
        <v>0.27028623164439403</v>
      </c>
      <c r="Q11" s="17">
        <v>0.27403667741212501</v>
      </c>
      <c r="R11" s="17"/>
      <c r="S11" s="17">
        <v>0.235788201948404</v>
      </c>
      <c r="T11" s="17">
        <v>0.25560846481300697</v>
      </c>
      <c r="U11" s="17">
        <v>0.267599604797986</v>
      </c>
      <c r="V11" s="17">
        <v>0.30612517862461502</v>
      </c>
      <c r="W11" s="17">
        <v>0.262676167218717</v>
      </c>
      <c r="X11" s="17">
        <v>0.24222817251300099</v>
      </c>
      <c r="Y11" s="17">
        <v>0.26985213213714299</v>
      </c>
      <c r="Z11" s="17">
        <v>0.288283063023488</v>
      </c>
      <c r="AA11" s="17">
        <v>0.27236239515574001</v>
      </c>
      <c r="AB11" s="17">
        <v>0.28884194489688197</v>
      </c>
      <c r="AC11" s="17">
        <v>0.19775452322099399</v>
      </c>
      <c r="AD11" s="17">
        <v>0.28522779248852798</v>
      </c>
      <c r="AE11" s="17"/>
      <c r="AF11" s="17">
        <v>0.27137552513771801</v>
      </c>
      <c r="AG11" s="17">
        <v>0.25723605400896798</v>
      </c>
      <c r="AH11" s="17">
        <v>0.27794910042967003</v>
      </c>
      <c r="AI11" s="17"/>
      <c r="AJ11" s="17">
        <v>0.27626764803153597</v>
      </c>
      <c r="AK11" s="17">
        <v>0.25118410996158602</v>
      </c>
      <c r="AL11" s="17">
        <v>0.27286759031878699</v>
      </c>
      <c r="AM11" s="17">
        <v>0.24698362404441601</v>
      </c>
      <c r="AN11" s="17">
        <v>0.24959763206963001</v>
      </c>
      <c r="AO11" s="17"/>
      <c r="AP11" s="17">
        <v>0.25649011177644898</v>
      </c>
      <c r="AQ11" s="17">
        <v>0.22245158877534099</v>
      </c>
      <c r="AR11" s="17">
        <v>0.28111952436777898</v>
      </c>
      <c r="AS11" s="17"/>
      <c r="AT11" s="17">
        <v>0.30390203583539699</v>
      </c>
      <c r="AU11" s="17">
        <v>0.253945254771962</v>
      </c>
      <c r="AV11" s="17">
        <v>0.24809443758893299</v>
      </c>
      <c r="AW11" s="17">
        <v>0.25623146970098898</v>
      </c>
      <c r="AX11" s="17">
        <v>0.21071354148709001</v>
      </c>
      <c r="AY11" s="17">
        <v>0.263862419292546</v>
      </c>
    </row>
    <row r="12" spans="2:51" x14ac:dyDescent="0.35">
      <c r="B12" s="18" t="s">
        <v>746</v>
      </c>
      <c r="C12" s="17">
        <v>7.60840349625857E-2</v>
      </c>
      <c r="D12" s="17">
        <v>7.7368914753220205E-2</v>
      </c>
      <c r="E12" s="17">
        <v>7.4771633824164199E-2</v>
      </c>
      <c r="F12" s="17"/>
      <c r="G12" s="17">
        <v>8.2153946381385401E-2</v>
      </c>
      <c r="H12" s="17">
        <v>5.4964707599584897E-2</v>
      </c>
      <c r="I12" s="17">
        <v>6.42112044706417E-2</v>
      </c>
      <c r="J12" s="17">
        <v>7.1108674613352199E-2</v>
      </c>
      <c r="K12" s="17">
        <v>7.8082308273209805E-2</v>
      </c>
      <c r="L12" s="17">
        <v>0.101511059971895</v>
      </c>
      <c r="M12" s="17"/>
      <c r="N12" s="17">
        <v>7.4578656388735398E-2</v>
      </c>
      <c r="O12" s="17">
        <v>8.8705311992626698E-2</v>
      </c>
      <c r="P12" s="17">
        <v>7.5562480010593097E-2</v>
      </c>
      <c r="Q12" s="17">
        <v>6.6020573357788201E-2</v>
      </c>
      <c r="R12" s="17"/>
      <c r="S12" s="17">
        <v>7.4854138634912804E-2</v>
      </c>
      <c r="T12" s="17">
        <v>8.0883541993400698E-2</v>
      </c>
      <c r="U12" s="17">
        <v>8.5830321740753293E-2</v>
      </c>
      <c r="V12" s="17">
        <v>6.4718656721004894E-2</v>
      </c>
      <c r="W12" s="17">
        <v>7.6716580156346997E-2</v>
      </c>
      <c r="X12" s="17">
        <v>7.8317507840379302E-2</v>
      </c>
      <c r="Y12" s="17">
        <v>9.4566376747383996E-2</v>
      </c>
      <c r="Z12" s="17">
        <v>7.4643293280289902E-2</v>
      </c>
      <c r="AA12" s="17">
        <v>7.1086752526799205E-2</v>
      </c>
      <c r="AB12" s="17">
        <v>7.72653838393461E-2</v>
      </c>
      <c r="AC12" s="17">
        <v>7.9817480503833693E-2</v>
      </c>
      <c r="AD12" s="17">
        <v>2.2204200474926099E-2</v>
      </c>
      <c r="AE12" s="17"/>
      <c r="AF12" s="17">
        <v>9.1771925648708494E-2</v>
      </c>
      <c r="AG12" s="17">
        <v>6.5825308131474594E-2</v>
      </c>
      <c r="AH12" s="17">
        <v>7.18858573399105E-2</v>
      </c>
      <c r="AI12" s="17"/>
      <c r="AJ12" s="17">
        <v>9.2936675306470207E-2</v>
      </c>
      <c r="AK12" s="17">
        <v>6.3399279755343999E-2</v>
      </c>
      <c r="AL12" s="17">
        <v>8.9514369153700396E-2</v>
      </c>
      <c r="AM12" s="17">
        <v>0.10286432833878</v>
      </c>
      <c r="AN12" s="17">
        <v>6.3566520439654203E-2</v>
      </c>
      <c r="AO12" s="17"/>
      <c r="AP12" s="17">
        <v>9.0744097040366095E-2</v>
      </c>
      <c r="AQ12" s="17">
        <v>6.14121953053062E-2</v>
      </c>
      <c r="AR12" s="17">
        <v>9.5772764772822802E-2</v>
      </c>
      <c r="AS12" s="17"/>
      <c r="AT12" s="17">
        <v>9.33435665406422E-2</v>
      </c>
      <c r="AU12" s="17">
        <v>8.4172700737495901E-2</v>
      </c>
      <c r="AV12" s="17">
        <v>7.4790828703262396E-2</v>
      </c>
      <c r="AW12" s="17">
        <v>4.1872109429955499E-2</v>
      </c>
      <c r="AX12" s="17">
        <v>5.9706357712432802E-2</v>
      </c>
      <c r="AY12" s="17">
        <v>4.1746864290364602E-2</v>
      </c>
    </row>
    <row r="13" spans="2:51" x14ac:dyDescent="0.35">
      <c r="B13" s="18" t="s">
        <v>766</v>
      </c>
      <c r="C13" s="17">
        <v>4.5651292939898301E-2</v>
      </c>
      <c r="D13" s="17">
        <v>5.4810489193776103E-2</v>
      </c>
      <c r="E13" s="17">
        <v>3.6399790975995203E-2</v>
      </c>
      <c r="F13" s="17"/>
      <c r="G13" s="17">
        <v>2.77215653560824E-2</v>
      </c>
      <c r="H13" s="17">
        <v>3.2787465180694898E-2</v>
      </c>
      <c r="I13" s="17">
        <v>4.2491644026593202E-2</v>
      </c>
      <c r="J13" s="17">
        <v>6.0451753910624503E-2</v>
      </c>
      <c r="K13" s="17">
        <v>6.16256684746E-2</v>
      </c>
      <c r="L13" s="17">
        <v>4.7849392732198903E-2</v>
      </c>
      <c r="M13" s="17"/>
      <c r="N13" s="17">
        <v>4.8431008240836598E-2</v>
      </c>
      <c r="O13" s="17">
        <v>5.47546348007662E-2</v>
      </c>
      <c r="P13" s="17">
        <v>4.3475195242890702E-2</v>
      </c>
      <c r="Q13" s="17">
        <v>3.3814501119167402E-2</v>
      </c>
      <c r="R13" s="17"/>
      <c r="S13" s="17">
        <v>3.1886025540615197E-2</v>
      </c>
      <c r="T13" s="17">
        <v>4.4355501095860998E-2</v>
      </c>
      <c r="U13" s="17">
        <v>3.4387965246442997E-2</v>
      </c>
      <c r="V13" s="17">
        <v>5.9241281945688701E-2</v>
      </c>
      <c r="W13" s="17">
        <v>3.9723935846687701E-2</v>
      </c>
      <c r="X13" s="17">
        <v>4.9333640180955401E-2</v>
      </c>
      <c r="Y13" s="17">
        <v>3.2368816839089001E-2</v>
      </c>
      <c r="Z13" s="17">
        <v>3.0564815143529701E-2</v>
      </c>
      <c r="AA13" s="17">
        <v>5.3574710738130103E-2</v>
      </c>
      <c r="AB13" s="17">
        <v>6.1253836952138402E-2</v>
      </c>
      <c r="AC13" s="17">
        <v>5.9771034732358397E-2</v>
      </c>
      <c r="AD13" s="17">
        <v>6.3657676648496198E-2</v>
      </c>
      <c r="AE13" s="17"/>
      <c r="AF13" s="17">
        <v>6.6343971887973696E-2</v>
      </c>
      <c r="AG13" s="17">
        <v>4.2243216579870103E-2</v>
      </c>
      <c r="AH13" s="17">
        <v>2.05648267321101E-2</v>
      </c>
      <c r="AI13" s="17"/>
      <c r="AJ13" s="17">
        <v>5.7155113087116398E-2</v>
      </c>
      <c r="AK13" s="17">
        <v>3.7494911628446703E-2</v>
      </c>
      <c r="AL13" s="17">
        <v>3.5979437771589802E-2</v>
      </c>
      <c r="AM13" s="17">
        <v>0.13845110845609099</v>
      </c>
      <c r="AN13" s="17">
        <v>3.5467674903291398E-2</v>
      </c>
      <c r="AO13" s="17"/>
      <c r="AP13" s="17">
        <v>6.2536978079973493E-2</v>
      </c>
      <c r="AQ13" s="17">
        <v>3.28911867771918E-2</v>
      </c>
      <c r="AR13" s="17">
        <v>4.5431541190582403E-2</v>
      </c>
      <c r="AS13" s="17"/>
      <c r="AT13" s="17">
        <v>6.1725378674405397E-2</v>
      </c>
      <c r="AU13" s="17">
        <v>5.6345695369561299E-2</v>
      </c>
      <c r="AV13" s="17">
        <v>2.3026093361729599E-2</v>
      </c>
      <c r="AW13" s="17">
        <v>3.4202480696179101E-2</v>
      </c>
      <c r="AX13" s="17">
        <v>2.44014635057033E-2</v>
      </c>
      <c r="AY13" s="17">
        <v>2.5882175138347799E-2</v>
      </c>
    </row>
    <row r="14" spans="2:51" x14ac:dyDescent="0.35">
      <c r="B14" s="18" t="s">
        <v>767</v>
      </c>
      <c r="C14" s="17">
        <v>7.85224675296642E-2</v>
      </c>
      <c r="D14" s="17">
        <v>5.8729025865337202E-2</v>
      </c>
      <c r="E14" s="17">
        <v>9.7749278243590407E-2</v>
      </c>
      <c r="F14" s="17"/>
      <c r="G14" s="17">
        <v>7.2249550435836196E-2</v>
      </c>
      <c r="H14" s="17">
        <v>5.39981568412575E-2</v>
      </c>
      <c r="I14" s="17">
        <v>6.3062662417151902E-2</v>
      </c>
      <c r="J14" s="17">
        <v>8.6703824273439395E-2</v>
      </c>
      <c r="K14" s="17">
        <v>9.0926198884529394E-2</v>
      </c>
      <c r="L14" s="17">
        <v>0.100182861045337</v>
      </c>
      <c r="M14" s="17"/>
      <c r="N14" s="17">
        <v>4.8375958720355501E-2</v>
      </c>
      <c r="O14" s="17">
        <v>7.4683023308704993E-2</v>
      </c>
      <c r="P14" s="17">
        <v>8.15430077499259E-2</v>
      </c>
      <c r="Q14" s="17">
        <v>0.112448585905087</v>
      </c>
      <c r="R14" s="17"/>
      <c r="S14" s="17">
        <v>6.9800854911499399E-2</v>
      </c>
      <c r="T14" s="17">
        <v>9.2098307091895204E-2</v>
      </c>
      <c r="U14" s="17">
        <v>9.3349736773003802E-2</v>
      </c>
      <c r="V14" s="17">
        <v>7.6598725029808398E-2</v>
      </c>
      <c r="W14" s="17">
        <v>6.2765863094505506E-2</v>
      </c>
      <c r="X14" s="17">
        <v>7.2450526534316106E-2</v>
      </c>
      <c r="Y14" s="17">
        <v>8.3881770138567402E-2</v>
      </c>
      <c r="Z14" s="17">
        <v>7.8205979688046101E-2</v>
      </c>
      <c r="AA14" s="17">
        <v>7.0179969671228998E-2</v>
      </c>
      <c r="AB14" s="17">
        <v>7.6703866472156101E-2</v>
      </c>
      <c r="AC14" s="17">
        <v>7.5936008214939593E-2</v>
      </c>
      <c r="AD14" s="17">
        <v>0.108094311384643</v>
      </c>
      <c r="AE14" s="17"/>
      <c r="AF14" s="17">
        <v>8.3741948822875598E-2</v>
      </c>
      <c r="AG14" s="17">
        <v>6.05469108561719E-2</v>
      </c>
      <c r="AH14" s="17">
        <v>9.5138245285201595E-2</v>
      </c>
      <c r="AI14" s="17"/>
      <c r="AJ14" s="17">
        <v>7.5382815854317206E-2</v>
      </c>
      <c r="AK14" s="17">
        <v>5.8044543621967599E-2</v>
      </c>
      <c r="AL14" s="17">
        <v>8.8591629049237994E-2</v>
      </c>
      <c r="AM14" s="17">
        <v>0.10973749885824</v>
      </c>
      <c r="AN14" s="17">
        <v>0.103083622455555</v>
      </c>
      <c r="AO14" s="17"/>
      <c r="AP14" s="17">
        <v>5.0022894744159503E-2</v>
      </c>
      <c r="AQ14" s="17">
        <v>6.2473702978145897E-2</v>
      </c>
      <c r="AR14" s="17">
        <v>6.7454777360332993E-2</v>
      </c>
      <c r="AS14" s="17"/>
      <c r="AT14" s="17">
        <v>8.9068602257489998E-2</v>
      </c>
      <c r="AU14" s="17">
        <v>6.9820998382699104E-2</v>
      </c>
      <c r="AV14" s="17">
        <v>7.1614135649238006E-2</v>
      </c>
      <c r="AW14" s="17">
        <v>8.3606835049912301E-2</v>
      </c>
      <c r="AX14" s="17">
        <v>5.7782022491584199E-2</v>
      </c>
      <c r="AY14" s="17">
        <v>0.13829869245027601</v>
      </c>
    </row>
    <row r="15" spans="2:51" x14ac:dyDescent="0.35">
      <c r="B15" s="31" t="s">
        <v>747</v>
      </c>
      <c r="C15" s="20">
        <v>0.53683776733778299</v>
      </c>
      <c r="D15" s="20">
        <v>0.53774794376382895</v>
      </c>
      <c r="E15" s="20">
        <v>0.53766123941525201</v>
      </c>
      <c r="F15" s="20"/>
      <c r="G15" s="20">
        <v>0.58708253272200905</v>
      </c>
      <c r="H15" s="20">
        <v>0.63093288149596005</v>
      </c>
      <c r="I15" s="20">
        <v>0.57367289028479396</v>
      </c>
      <c r="J15" s="20">
        <v>0.54763130711946195</v>
      </c>
      <c r="K15" s="20">
        <v>0.46884207182750198</v>
      </c>
      <c r="L15" s="20">
        <v>0.43415862070064198</v>
      </c>
      <c r="M15" s="20"/>
      <c r="N15" s="20">
        <v>0.58024162753584296</v>
      </c>
      <c r="O15" s="20">
        <v>0.51947578622037804</v>
      </c>
      <c r="P15" s="20">
        <v>0.52913308535219705</v>
      </c>
      <c r="Q15" s="20">
        <v>0.51367966220583205</v>
      </c>
      <c r="R15" s="20"/>
      <c r="S15" s="20">
        <v>0.58767077896456899</v>
      </c>
      <c r="T15" s="20">
        <v>0.52705418500583601</v>
      </c>
      <c r="U15" s="20">
        <v>0.51883237144181404</v>
      </c>
      <c r="V15" s="20">
        <v>0.49331615767888298</v>
      </c>
      <c r="W15" s="20">
        <v>0.55811745368374199</v>
      </c>
      <c r="X15" s="20">
        <v>0.55767015293134803</v>
      </c>
      <c r="Y15" s="20">
        <v>0.51933090413781602</v>
      </c>
      <c r="Z15" s="20">
        <v>0.52830284886464596</v>
      </c>
      <c r="AA15" s="20">
        <v>0.53279617190810202</v>
      </c>
      <c r="AB15" s="20">
        <v>0.49593496783947699</v>
      </c>
      <c r="AC15" s="20">
        <v>0.58672095332787499</v>
      </c>
      <c r="AD15" s="20">
        <v>0.52081601900340702</v>
      </c>
      <c r="AE15" s="20"/>
      <c r="AF15" s="20">
        <v>0.48676662850272501</v>
      </c>
      <c r="AG15" s="20">
        <v>0.574148510423515</v>
      </c>
      <c r="AH15" s="20">
        <v>0.53446197021310804</v>
      </c>
      <c r="AI15" s="20"/>
      <c r="AJ15" s="20">
        <v>0.49825774772055997</v>
      </c>
      <c r="AK15" s="20">
        <v>0.58987715503265603</v>
      </c>
      <c r="AL15" s="20">
        <v>0.51304697370668395</v>
      </c>
      <c r="AM15" s="20">
        <v>0.401963440302473</v>
      </c>
      <c r="AN15" s="20">
        <v>0.54828455013186905</v>
      </c>
      <c r="AO15" s="20"/>
      <c r="AP15" s="20">
        <v>0.54020591835905196</v>
      </c>
      <c r="AQ15" s="20">
        <v>0.62077132616401498</v>
      </c>
      <c r="AR15" s="20">
        <v>0.51022139230848296</v>
      </c>
      <c r="AS15" s="20"/>
      <c r="AT15" s="20">
        <v>0.45196041669206599</v>
      </c>
      <c r="AU15" s="20">
        <v>0.53571535073828203</v>
      </c>
      <c r="AV15" s="20">
        <v>0.58247450469683704</v>
      </c>
      <c r="AW15" s="20">
        <v>0.58408710512296402</v>
      </c>
      <c r="AX15" s="20">
        <v>0.64739661480319</v>
      </c>
      <c r="AY15" s="20">
        <v>0.530209848828465</v>
      </c>
    </row>
    <row r="16" spans="2:51" x14ac:dyDescent="0.35">
      <c r="B16" s="18" t="s">
        <v>768</v>
      </c>
      <c r="C16" s="20">
        <v>0.12173532790248399</v>
      </c>
      <c r="D16" s="20">
        <v>0.13217940394699601</v>
      </c>
      <c r="E16" s="20">
        <v>0.111171424800159</v>
      </c>
      <c r="F16" s="20"/>
      <c r="G16" s="20">
        <v>0.109875511737468</v>
      </c>
      <c r="H16" s="20">
        <v>8.7752172780279802E-2</v>
      </c>
      <c r="I16" s="20">
        <v>0.10670284849723501</v>
      </c>
      <c r="J16" s="20">
        <v>0.13156042852397701</v>
      </c>
      <c r="K16" s="20">
        <v>0.13970797674780999</v>
      </c>
      <c r="L16" s="20">
        <v>0.14936045270409401</v>
      </c>
      <c r="M16" s="20"/>
      <c r="N16" s="20">
        <v>0.123009664629572</v>
      </c>
      <c r="O16" s="20">
        <v>0.143459946793393</v>
      </c>
      <c r="P16" s="20">
        <v>0.11903767525348399</v>
      </c>
      <c r="Q16" s="20">
        <v>9.9835074476955596E-2</v>
      </c>
      <c r="R16" s="20"/>
      <c r="S16" s="20">
        <v>0.10674016417552799</v>
      </c>
      <c r="T16" s="20">
        <v>0.12523904308926201</v>
      </c>
      <c r="U16" s="20">
        <v>0.120218286987196</v>
      </c>
      <c r="V16" s="20">
        <v>0.123959938666694</v>
      </c>
      <c r="W16" s="20">
        <v>0.116440516003035</v>
      </c>
      <c r="X16" s="20">
        <v>0.12765114802133501</v>
      </c>
      <c r="Y16" s="20">
        <v>0.12693519358647301</v>
      </c>
      <c r="Z16" s="20">
        <v>0.10520810842382</v>
      </c>
      <c r="AA16" s="20">
        <v>0.124661463264929</v>
      </c>
      <c r="AB16" s="20">
        <v>0.13851922079148399</v>
      </c>
      <c r="AC16" s="20">
        <v>0.13958851523619201</v>
      </c>
      <c r="AD16" s="20">
        <v>8.5861877123422206E-2</v>
      </c>
      <c r="AE16" s="20"/>
      <c r="AF16" s="20">
        <v>0.15811589753668201</v>
      </c>
      <c r="AG16" s="20">
        <v>0.108068524711345</v>
      </c>
      <c r="AH16" s="20">
        <v>9.2450684072020506E-2</v>
      </c>
      <c r="AI16" s="20"/>
      <c r="AJ16" s="20">
        <v>0.150091788393587</v>
      </c>
      <c r="AK16" s="20">
        <v>0.10089419138379099</v>
      </c>
      <c r="AL16" s="20">
        <v>0.12549380692529</v>
      </c>
      <c r="AM16" s="20">
        <v>0.241315436794871</v>
      </c>
      <c r="AN16" s="20">
        <v>9.9034195342945594E-2</v>
      </c>
      <c r="AO16" s="20"/>
      <c r="AP16" s="20">
        <v>0.15328107512034</v>
      </c>
      <c r="AQ16" s="20">
        <v>9.4303382082498097E-2</v>
      </c>
      <c r="AR16" s="20">
        <v>0.141204305963405</v>
      </c>
      <c r="AS16" s="20"/>
      <c r="AT16" s="20">
        <v>0.15506894521504799</v>
      </c>
      <c r="AU16" s="20">
        <v>0.14051839610705699</v>
      </c>
      <c r="AV16" s="20">
        <v>9.7816922064991998E-2</v>
      </c>
      <c r="AW16" s="20">
        <v>7.60745901261346E-2</v>
      </c>
      <c r="AX16" s="20">
        <v>8.4107821218136106E-2</v>
      </c>
      <c r="AY16" s="20">
        <v>6.7629039428712401E-2</v>
      </c>
    </row>
    <row r="17" spans="2:51" x14ac:dyDescent="0.35">
      <c r="B17" s="18" t="s">
        <v>86</v>
      </c>
      <c r="C17" s="21">
        <v>0.41510243943529901</v>
      </c>
      <c r="D17" s="21">
        <v>0.405568539816833</v>
      </c>
      <c r="E17" s="21">
        <v>0.426489814615093</v>
      </c>
      <c r="F17" s="21"/>
      <c r="G17" s="21">
        <v>0.47720702098454099</v>
      </c>
      <c r="H17" s="21">
        <v>0.54318070871568003</v>
      </c>
      <c r="I17" s="21">
        <v>0.46697004178755902</v>
      </c>
      <c r="J17" s="21">
        <v>0.41607087859548503</v>
      </c>
      <c r="K17" s="21">
        <v>0.32913409507969199</v>
      </c>
      <c r="L17" s="21">
        <v>0.284798167996548</v>
      </c>
      <c r="M17" s="21"/>
      <c r="N17" s="21">
        <v>0.45723196290627099</v>
      </c>
      <c r="O17" s="21">
        <v>0.37601583942698502</v>
      </c>
      <c r="P17" s="21">
        <v>0.41009541009871298</v>
      </c>
      <c r="Q17" s="21">
        <v>0.413844587728876</v>
      </c>
      <c r="R17" s="21"/>
      <c r="S17" s="21">
        <v>0.48093061478904098</v>
      </c>
      <c r="T17" s="21">
        <v>0.40181514191657502</v>
      </c>
      <c r="U17" s="21">
        <v>0.39861408445461799</v>
      </c>
      <c r="V17" s="21">
        <v>0.36935621901219001</v>
      </c>
      <c r="W17" s="21">
        <v>0.44167693768070698</v>
      </c>
      <c r="X17" s="21">
        <v>0.43001900491001299</v>
      </c>
      <c r="Y17" s="21">
        <v>0.39239571055134298</v>
      </c>
      <c r="Z17" s="21">
        <v>0.42309474044082601</v>
      </c>
      <c r="AA17" s="21">
        <v>0.40813470864317303</v>
      </c>
      <c r="AB17" s="21">
        <v>0.357415747047993</v>
      </c>
      <c r="AC17" s="21">
        <v>0.44713243809168202</v>
      </c>
      <c r="AD17" s="21">
        <v>0.43495414187998499</v>
      </c>
      <c r="AE17" s="21"/>
      <c r="AF17" s="21">
        <v>0.32865073096604203</v>
      </c>
      <c r="AG17" s="21">
        <v>0.46607998571217102</v>
      </c>
      <c r="AH17" s="21">
        <v>0.44201128614108698</v>
      </c>
      <c r="AI17" s="21"/>
      <c r="AJ17" s="21">
        <v>0.34816595932697297</v>
      </c>
      <c r="AK17" s="21">
        <v>0.48898296364886501</v>
      </c>
      <c r="AL17" s="21">
        <v>0.38755316678139401</v>
      </c>
      <c r="AM17" s="21">
        <v>0.160648003507602</v>
      </c>
      <c r="AN17" s="21">
        <v>0.449250354788923</v>
      </c>
      <c r="AO17" s="21"/>
      <c r="AP17" s="21">
        <v>0.38692484323871301</v>
      </c>
      <c r="AQ17" s="21">
        <v>0.52646794408151698</v>
      </c>
      <c r="AR17" s="21">
        <v>0.36901708634507802</v>
      </c>
      <c r="AS17" s="21"/>
      <c r="AT17" s="21">
        <v>0.296891471477018</v>
      </c>
      <c r="AU17" s="21">
        <v>0.39519695463122501</v>
      </c>
      <c r="AV17" s="21">
        <v>0.484657582631845</v>
      </c>
      <c r="AW17" s="21">
        <v>0.50801251499682998</v>
      </c>
      <c r="AX17" s="21">
        <v>0.56328879358505402</v>
      </c>
      <c r="AY17" s="21">
        <v>0.46258080939975299</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1-000000000000}">
  <dimension ref="B2:AY22"/>
  <sheetViews>
    <sheetView showGridLines="0" workbookViewId="0">
      <pane xSplit="2" topLeftCell="C1" activePane="topRight" state="frozen"/>
      <selection activeCell="B19" sqref="B19"/>
      <selection pane="topRight" activeCell="B19" sqref="B1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774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743</v>
      </c>
      <c r="C9" s="17">
        <v>0.19365416731680499</v>
      </c>
      <c r="D9" s="17">
        <v>0.19130073528716399</v>
      </c>
      <c r="E9" s="17">
        <v>0.19596473534286599</v>
      </c>
      <c r="F9" s="17"/>
      <c r="G9" s="17">
        <v>0.201110268776171</v>
      </c>
      <c r="H9" s="17">
        <v>0.23479167599432099</v>
      </c>
      <c r="I9" s="17">
        <v>0.216705759778412</v>
      </c>
      <c r="J9" s="17">
        <v>0.191714705092908</v>
      </c>
      <c r="K9" s="17">
        <v>0.18107451572727001</v>
      </c>
      <c r="L9" s="17">
        <v>0.146647846837555</v>
      </c>
      <c r="M9" s="17"/>
      <c r="N9" s="17">
        <v>0.217786345588005</v>
      </c>
      <c r="O9" s="17">
        <v>0.17738485455189501</v>
      </c>
      <c r="P9" s="17">
        <v>0.179719181682226</v>
      </c>
      <c r="Q9" s="17">
        <v>0.19605559890938701</v>
      </c>
      <c r="R9" s="17"/>
      <c r="S9" s="17">
        <v>0.22832806286382301</v>
      </c>
      <c r="T9" s="17">
        <v>0.15464369457871199</v>
      </c>
      <c r="U9" s="17">
        <v>0.177956396175107</v>
      </c>
      <c r="V9" s="17">
        <v>0.19362243710444499</v>
      </c>
      <c r="W9" s="17">
        <v>0.18854525203615999</v>
      </c>
      <c r="X9" s="17">
        <v>0.21908036092167499</v>
      </c>
      <c r="Y9" s="17">
        <v>0.17336720819566601</v>
      </c>
      <c r="Z9" s="17">
        <v>0.16427927244644999</v>
      </c>
      <c r="AA9" s="17">
        <v>0.19585177912924101</v>
      </c>
      <c r="AB9" s="17">
        <v>0.19438928171765699</v>
      </c>
      <c r="AC9" s="17">
        <v>0.219328303360729</v>
      </c>
      <c r="AD9" s="17">
        <v>0.218578348778009</v>
      </c>
      <c r="AE9" s="17"/>
      <c r="AF9" s="17">
        <v>0.16221252746487699</v>
      </c>
      <c r="AG9" s="17">
        <v>0.22336764323243399</v>
      </c>
      <c r="AH9" s="17">
        <v>0.20530987373401499</v>
      </c>
      <c r="AI9" s="17"/>
      <c r="AJ9" s="17">
        <v>0.16054625282021401</v>
      </c>
      <c r="AK9" s="17">
        <v>0.22864862552989601</v>
      </c>
      <c r="AL9" s="17">
        <v>0.19101166684738699</v>
      </c>
      <c r="AM9" s="17">
        <v>0.14821933145835101</v>
      </c>
      <c r="AN9" s="17">
        <v>0.210653656930439</v>
      </c>
      <c r="AO9" s="17"/>
      <c r="AP9" s="17">
        <v>0.161243486272339</v>
      </c>
      <c r="AQ9" s="17">
        <v>0.23506257140074499</v>
      </c>
      <c r="AR9" s="17">
        <v>0.21463108873237</v>
      </c>
      <c r="AS9" s="17"/>
      <c r="AT9" s="17">
        <v>0.13475161679408501</v>
      </c>
      <c r="AU9" s="17">
        <v>0.17292497170413301</v>
      </c>
      <c r="AV9" s="17">
        <v>0.26343364449738998</v>
      </c>
      <c r="AW9" s="17">
        <v>0.229427701558758</v>
      </c>
      <c r="AX9" s="17">
        <v>0.28889067934218599</v>
      </c>
      <c r="AY9" s="17">
        <v>0.158558317956288</v>
      </c>
    </row>
    <row r="10" spans="2:51" x14ac:dyDescent="0.35">
      <c r="B10" s="18" t="s">
        <v>744</v>
      </c>
      <c r="C10" s="17">
        <v>0.34166267398702299</v>
      </c>
      <c r="D10" s="17">
        <v>0.34242999329496998</v>
      </c>
      <c r="E10" s="17">
        <v>0.34067580051837598</v>
      </c>
      <c r="F10" s="17"/>
      <c r="G10" s="17">
        <v>0.38124245382350103</v>
      </c>
      <c r="H10" s="17">
        <v>0.362289764059819</v>
      </c>
      <c r="I10" s="17">
        <v>0.359129790693196</v>
      </c>
      <c r="J10" s="17">
        <v>0.34933229245458097</v>
      </c>
      <c r="K10" s="17">
        <v>0.30221518597248198</v>
      </c>
      <c r="L10" s="17">
        <v>0.30475156493691802</v>
      </c>
      <c r="M10" s="17"/>
      <c r="N10" s="17">
        <v>0.33900378342379001</v>
      </c>
      <c r="O10" s="17">
        <v>0.35352783491211398</v>
      </c>
      <c r="P10" s="17">
        <v>0.34209958405900098</v>
      </c>
      <c r="Q10" s="17">
        <v>0.33240856641914601</v>
      </c>
      <c r="R10" s="17"/>
      <c r="S10" s="17">
        <v>0.35086699772532898</v>
      </c>
      <c r="T10" s="17">
        <v>0.33678160911147498</v>
      </c>
      <c r="U10" s="17">
        <v>0.36462365864648999</v>
      </c>
      <c r="V10" s="17">
        <v>0.29261376864535099</v>
      </c>
      <c r="W10" s="17">
        <v>0.36895360710609398</v>
      </c>
      <c r="X10" s="17">
        <v>0.31960870565092703</v>
      </c>
      <c r="Y10" s="17">
        <v>0.340874914244576</v>
      </c>
      <c r="Z10" s="17">
        <v>0.37230511059294802</v>
      </c>
      <c r="AA10" s="17">
        <v>0.37567417436445399</v>
      </c>
      <c r="AB10" s="17">
        <v>0.32016456294404599</v>
      </c>
      <c r="AC10" s="17">
        <v>0.31735274106482603</v>
      </c>
      <c r="AD10" s="17">
        <v>0.34981434476532502</v>
      </c>
      <c r="AE10" s="17"/>
      <c r="AF10" s="17">
        <v>0.31407654396461898</v>
      </c>
      <c r="AG10" s="17">
        <v>0.35294632350829103</v>
      </c>
      <c r="AH10" s="17">
        <v>0.34964764009147498</v>
      </c>
      <c r="AI10" s="17"/>
      <c r="AJ10" s="17">
        <v>0.33353737047755999</v>
      </c>
      <c r="AK10" s="17">
        <v>0.36228157985876303</v>
      </c>
      <c r="AL10" s="17">
        <v>0.36144264650253499</v>
      </c>
      <c r="AM10" s="17">
        <v>0.20887898410866201</v>
      </c>
      <c r="AN10" s="17">
        <v>0.33235096504634598</v>
      </c>
      <c r="AO10" s="17"/>
      <c r="AP10" s="17">
        <v>0.367555712009769</v>
      </c>
      <c r="AQ10" s="17">
        <v>0.37325472152113398</v>
      </c>
      <c r="AR10" s="17">
        <v>0.36623867278009598</v>
      </c>
      <c r="AS10" s="17"/>
      <c r="AT10" s="17">
        <v>0.32142044211283399</v>
      </c>
      <c r="AU10" s="17">
        <v>0.33947450818862102</v>
      </c>
      <c r="AV10" s="17">
        <v>0.353361942424815</v>
      </c>
      <c r="AW10" s="17">
        <v>0.346509957577604</v>
      </c>
      <c r="AX10" s="17">
        <v>0.37768300573520602</v>
      </c>
      <c r="AY10" s="17">
        <v>0.32305262204095397</v>
      </c>
    </row>
    <row r="11" spans="2:51" x14ac:dyDescent="0.35">
      <c r="B11" s="18" t="s">
        <v>745</v>
      </c>
      <c r="C11" s="17">
        <v>0.25602425612993501</v>
      </c>
      <c r="D11" s="17">
        <v>0.25806037804932602</v>
      </c>
      <c r="E11" s="17">
        <v>0.254692662536535</v>
      </c>
      <c r="F11" s="17"/>
      <c r="G11" s="17">
        <v>0.253689193859651</v>
      </c>
      <c r="H11" s="17">
        <v>0.242266217230412</v>
      </c>
      <c r="I11" s="17">
        <v>0.22950832851601899</v>
      </c>
      <c r="J11" s="17">
        <v>0.24444060109546401</v>
      </c>
      <c r="K11" s="17">
        <v>0.27222180996235401</v>
      </c>
      <c r="L11" s="17">
        <v>0.28877485371915002</v>
      </c>
      <c r="M11" s="17"/>
      <c r="N11" s="17">
        <v>0.25283599742228902</v>
      </c>
      <c r="O11" s="17">
        <v>0.24609563118481301</v>
      </c>
      <c r="P11" s="17">
        <v>0.267499382452697</v>
      </c>
      <c r="Q11" s="17">
        <v>0.259929381273587</v>
      </c>
      <c r="R11" s="17"/>
      <c r="S11" s="17">
        <v>0.24645155356497001</v>
      </c>
      <c r="T11" s="17">
        <v>0.27696770268027399</v>
      </c>
      <c r="U11" s="17">
        <v>0.24691359039331801</v>
      </c>
      <c r="V11" s="17">
        <v>0.273146826150449</v>
      </c>
      <c r="W11" s="17">
        <v>0.28069576356349601</v>
      </c>
      <c r="X11" s="17">
        <v>0.25827118056029902</v>
      </c>
      <c r="Y11" s="17">
        <v>0.268667789553032</v>
      </c>
      <c r="Z11" s="17">
        <v>0.27802087050102497</v>
      </c>
      <c r="AA11" s="17">
        <v>0.21750035540910301</v>
      </c>
      <c r="AB11" s="17">
        <v>0.261033551993131</v>
      </c>
      <c r="AC11" s="17">
        <v>0.235631223386355</v>
      </c>
      <c r="AD11" s="17">
        <v>0.215696169243629</v>
      </c>
      <c r="AE11" s="17"/>
      <c r="AF11" s="17">
        <v>0.268646966159092</v>
      </c>
      <c r="AG11" s="17">
        <v>0.24323498574774</v>
      </c>
      <c r="AH11" s="17">
        <v>0.26425029871904898</v>
      </c>
      <c r="AI11" s="17"/>
      <c r="AJ11" s="17">
        <v>0.27097954842954403</v>
      </c>
      <c r="AK11" s="17">
        <v>0.23198813430964699</v>
      </c>
      <c r="AL11" s="17">
        <v>0.231930719654414</v>
      </c>
      <c r="AM11" s="17">
        <v>0.29552735220030601</v>
      </c>
      <c r="AN11" s="17">
        <v>0.251619242342978</v>
      </c>
      <c r="AO11" s="17"/>
      <c r="AP11" s="17">
        <v>0.26651921695755099</v>
      </c>
      <c r="AQ11" s="17">
        <v>0.22616359860079999</v>
      </c>
      <c r="AR11" s="17">
        <v>0.22316771012721401</v>
      </c>
      <c r="AS11" s="17"/>
      <c r="AT11" s="17">
        <v>0.28939413677562598</v>
      </c>
      <c r="AU11" s="17">
        <v>0.27693515968673799</v>
      </c>
      <c r="AV11" s="17">
        <v>0.22718238900024201</v>
      </c>
      <c r="AW11" s="17">
        <v>0.219702032196505</v>
      </c>
      <c r="AX11" s="17">
        <v>0.19505740380053599</v>
      </c>
      <c r="AY11" s="17">
        <v>0.25426014840299699</v>
      </c>
    </row>
    <row r="12" spans="2:51" x14ac:dyDescent="0.35">
      <c r="B12" s="18" t="s">
        <v>746</v>
      </c>
      <c r="C12" s="17">
        <v>8.6026578295279696E-2</v>
      </c>
      <c r="D12" s="17">
        <v>9.7317948680474803E-2</v>
      </c>
      <c r="E12" s="17">
        <v>7.5435046149982699E-2</v>
      </c>
      <c r="F12" s="17"/>
      <c r="G12" s="17">
        <v>8.49266805102495E-2</v>
      </c>
      <c r="H12" s="17">
        <v>7.1624885662446694E-2</v>
      </c>
      <c r="I12" s="17">
        <v>7.5904730948315693E-2</v>
      </c>
      <c r="J12" s="17">
        <v>8.3129058586438598E-2</v>
      </c>
      <c r="K12" s="17">
        <v>8.4372811257094102E-2</v>
      </c>
      <c r="L12" s="17">
        <v>0.110094985875318</v>
      </c>
      <c r="M12" s="17"/>
      <c r="N12" s="17">
        <v>9.0355098279448806E-2</v>
      </c>
      <c r="O12" s="17">
        <v>9.1447111425758107E-2</v>
      </c>
      <c r="P12" s="17">
        <v>9.1929566440746097E-2</v>
      </c>
      <c r="Q12" s="17">
        <v>7.1620323274690298E-2</v>
      </c>
      <c r="R12" s="17"/>
      <c r="S12" s="17">
        <v>7.9771097778648006E-2</v>
      </c>
      <c r="T12" s="17">
        <v>9.2171505703921894E-2</v>
      </c>
      <c r="U12" s="17">
        <v>8.4309269053557706E-2</v>
      </c>
      <c r="V12" s="17">
        <v>0.104015680480777</v>
      </c>
      <c r="W12" s="17">
        <v>7.3245134371752493E-2</v>
      </c>
      <c r="X12" s="17">
        <v>9.7004329157261301E-2</v>
      </c>
      <c r="Y12" s="17">
        <v>8.8341673559995296E-2</v>
      </c>
      <c r="Z12" s="17">
        <v>9.6784897595844702E-2</v>
      </c>
      <c r="AA12" s="17">
        <v>8.0907734723568506E-2</v>
      </c>
      <c r="AB12" s="17">
        <v>9.6114301332596006E-2</v>
      </c>
      <c r="AC12" s="17">
        <v>6.3396862622751599E-2</v>
      </c>
      <c r="AD12" s="17">
        <v>4.1768381232814497E-2</v>
      </c>
      <c r="AE12" s="17"/>
      <c r="AF12" s="17">
        <v>0.104553105726336</v>
      </c>
      <c r="AG12" s="17">
        <v>7.9849740795727306E-2</v>
      </c>
      <c r="AH12" s="17">
        <v>6.3136732634505699E-2</v>
      </c>
      <c r="AI12" s="17"/>
      <c r="AJ12" s="17">
        <v>0.10352882462528799</v>
      </c>
      <c r="AK12" s="17">
        <v>8.3674250919889795E-2</v>
      </c>
      <c r="AL12" s="17">
        <v>0.106746419150667</v>
      </c>
      <c r="AM12" s="17">
        <v>5.3665307978289001E-2</v>
      </c>
      <c r="AN12" s="17">
        <v>7.0001431146214793E-2</v>
      </c>
      <c r="AO12" s="17"/>
      <c r="AP12" s="17">
        <v>9.1718782802699697E-2</v>
      </c>
      <c r="AQ12" s="17">
        <v>7.0355022604394593E-2</v>
      </c>
      <c r="AR12" s="17">
        <v>0.10141524796201901</v>
      </c>
      <c r="AS12" s="17"/>
      <c r="AT12" s="17">
        <v>0.107435583211381</v>
      </c>
      <c r="AU12" s="17">
        <v>9.1601831633811498E-2</v>
      </c>
      <c r="AV12" s="17">
        <v>5.1010870193758703E-2</v>
      </c>
      <c r="AW12" s="17">
        <v>6.5699455093659903E-2</v>
      </c>
      <c r="AX12" s="17">
        <v>6.7496838331969594E-2</v>
      </c>
      <c r="AY12" s="17">
        <v>7.9767269919610598E-2</v>
      </c>
    </row>
    <row r="13" spans="2:51" x14ac:dyDescent="0.35">
      <c r="B13" s="18" t="s">
        <v>766</v>
      </c>
      <c r="C13" s="17">
        <v>4.8231955993850502E-2</v>
      </c>
      <c r="D13" s="17">
        <v>5.8718993351395701E-2</v>
      </c>
      <c r="E13" s="17">
        <v>3.7249677951384903E-2</v>
      </c>
      <c r="F13" s="17"/>
      <c r="G13" s="17">
        <v>1.78838424279439E-2</v>
      </c>
      <c r="H13" s="17">
        <v>3.61869278237366E-2</v>
      </c>
      <c r="I13" s="17">
        <v>5.5162843920312399E-2</v>
      </c>
      <c r="J13" s="17">
        <v>5.2837583476017601E-2</v>
      </c>
      <c r="K13" s="17">
        <v>7.3450926910997194E-2</v>
      </c>
      <c r="L13" s="17">
        <v>5.18647202863535E-2</v>
      </c>
      <c r="M13" s="17"/>
      <c r="N13" s="17">
        <v>5.5603063076860998E-2</v>
      </c>
      <c r="O13" s="17">
        <v>6.1241928595935802E-2</v>
      </c>
      <c r="P13" s="17">
        <v>4.0847785963149599E-2</v>
      </c>
      <c r="Q13" s="17">
        <v>3.2984141658680299E-2</v>
      </c>
      <c r="R13" s="17"/>
      <c r="S13" s="17">
        <v>3.2804828142278197E-2</v>
      </c>
      <c r="T13" s="17">
        <v>4.7626922938657099E-2</v>
      </c>
      <c r="U13" s="17">
        <v>3.8533721737562601E-2</v>
      </c>
      <c r="V13" s="17">
        <v>6.5082136228778495E-2</v>
      </c>
      <c r="W13" s="17">
        <v>3.79740658759882E-2</v>
      </c>
      <c r="X13" s="17">
        <v>4.2061314144702697E-2</v>
      </c>
      <c r="Y13" s="17">
        <v>3.8734895183838297E-2</v>
      </c>
      <c r="Z13" s="17">
        <v>3.2273907813938803E-2</v>
      </c>
      <c r="AA13" s="17">
        <v>5.9354941935676399E-2</v>
      </c>
      <c r="AB13" s="17">
        <v>5.8038404005326401E-2</v>
      </c>
      <c r="AC13" s="17">
        <v>7.2935097317895006E-2</v>
      </c>
      <c r="AD13" s="17">
        <v>7.5914181115615903E-2</v>
      </c>
      <c r="AE13" s="17"/>
      <c r="AF13" s="17">
        <v>7.2485382407622603E-2</v>
      </c>
      <c r="AG13" s="17">
        <v>4.1290956645350499E-2</v>
      </c>
      <c r="AH13" s="17">
        <v>2.6075923761304898E-2</v>
      </c>
      <c r="AI13" s="17"/>
      <c r="AJ13" s="17">
        <v>5.9647054881579703E-2</v>
      </c>
      <c r="AK13" s="17">
        <v>4.0538572247351398E-2</v>
      </c>
      <c r="AL13" s="17">
        <v>2.9448838807403999E-2</v>
      </c>
      <c r="AM13" s="17">
        <v>0.18414329172732899</v>
      </c>
      <c r="AN13" s="17">
        <v>3.6456079641059E-2</v>
      </c>
      <c r="AO13" s="17"/>
      <c r="AP13" s="17">
        <v>6.1084361332902001E-2</v>
      </c>
      <c r="AQ13" s="17">
        <v>3.9221540625520898E-2</v>
      </c>
      <c r="AR13" s="17">
        <v>3.43055543445734E-2</v>
      </c>
      <c r="AS13" s="17"/>
      <c r="AT13" s="17">
        <v>6.3915822209114598E-2</v>
      </c>
      <c r="AU13" s="17">
        <v>5.2083579794602097E-2</v>
      </c>
      <c r="AV13" s="17">
        <v>3.63792175419171E-2</v>
      </c>
      <c r="AW13" s="17">
        <v>4.8824376931426897E-2</v>
      </c>
      <c r="AX13" s="17">
        <v>2.0773012394127301E-2</v>
      </c>
      <c r="AY13" s="17">
        <v>5.0629719282363303E-2</v>
      </c>
    </row>
    <row r="14" spans="2:51" x14ac:dyDescent="0.35">
      <c r="B14" s="18" t="s">
        <v>767</v>
      </c>
      <c r="C14" s="17">
        <v>7.4400368277106804E-2</v>
      </c>
      <c r="D14" s="17">
        <v>5.2171951336669603E-2</v>
      </c>
      <c r="E14" s="17">
        <v>9.5982077500855606E-2</v>
      </c>
      <c r="F14" s="17"/>
      <c r="G14" s="17">
        <v>6.1147560602483698E-2</v>
      </c>
      <c r="H14" s="17">
        <v>5.28405292292645E-2</v>
      </c>
      <c r="I14" s="17">
        <v>6.3588546143744998E-2</v>
      </c>
      <c r="J14" s="17">
        <v>7.8545759294591205E-2</v>
      </c>
      <c r="K14" s="17">
        <v>8.6664750169801505E-2</v>
      </c>
      <c r="L14" s="17">
        <v>9.7866028344706105E-2</v>
      </c>
      <c r="M14" s="17"/>
      <c r="N14" s="17">
        <v>4.4415712209606301E-2</v>
      </c>
      <c r="O14" s="17">
        <v>7.0302639329484801E-2</v>
      </c>
      <c r="P14" s="17">
        <v>7.7904499402180097E-2</v>
      </c>
      <c r="Q14" s="17">
        <v>0.10700198846450901</v>
      </c>
      <c r="R14" s="17"/>
      <c r="S14" s="17">
        <v>6.17774599249514E-2</v>
      </c>
      <c r="T14" s="17">
        <v>9.1808564986959801E-2</v>
      </c>
      <c r="U14" s="17">
        <v>8.7663363993965904E-2</v>
      </c>
      <c r="V14" s="17">
        <v>7.1519151390198293E-2</v>
      </c>
      <c r="W14" s="17">
        <v>5.0586177046508501E-2</v>
      </c>
      <c r="X14" s="17">
        <v>6.3974109565134898E-2</v>
      </c>
      <c r="Y14" s="17">
        <v>9.0013519262891598E-2</v>
      </c>
      <c r="Z14" s="17">
        <v>5.63359410497941E-2</v>
      </c>
      <c r="AA14" s="17">
        <v>7.0711014437957298E-2</v>
      </c>
      <c r="AB14" s="17">
        <v>7.0259898007242805E-2</v>
      </c>
      <c r="AC14" s="17">
        <v>9.1355772247442596E-2</v>
      </c>
      <c r="AD14" s="17">
        <v>9.8228574864606996E-2</v>
      </c>
      <c r="AE14" s="17"/>
      <c r="AF14" s="17">
        <v>7.8025474277452905E-2</v>
      </c>
      <c r="AG14" s="17">
        <v>5.9310350070457499E-2</v>
      </c>
      <c r="AH14" s="17">
        <v>9.1579531059650193E-2</v>
      </c>
      <c r="AI14" s="17"/>
      <c r="AJ14" s="17">
        <v>7.1760948765814903E-2</v>
      </c>
      <c r="AK14" s="17">
        <v>5.2868837134453998E-2</v>
      </c>
      <c r="AL14" s="17">
        <v>7.9419709037594197E-2</v>
      </c>
      <c r="AM14" s="17">
        <v>0.109565732527063</v>
      </c>
      <c r="AN14" s="17">
        <v>9.8918624892962603E-2</v>
      </c>
      <c r="AO14" s="17"/>
      <c r="AP14" s="17">
        <v>5.1878440624739203E-2</v>
      </c>
      <c r="AQ14" s="17">
        <v>5.59425452474063E-2</v>
      </c>
      <c r="AR14" s="17">
        <v>6.0241726053728101E-2</v>
      </c>
      <c r="AS14" s="17"/>
      <c r="AT14" s="17">
        <v>8.3082398896958898E-2</v>
      </c>
      <c r="AU14" s="17">
        <v>6.6979948992094293E-2</v>
      </c>
      <c r="AV14" s="17">
        <v>6.8631936341877905E-2</v>
      </c>
      <c r="AW14" s="17">
        <v>8.9836476642047206E-2</v>
      </c>
      <c r="AX14" s="17">
        <v>5.0099060395975198E-2</v>
      </c>
      <c r="AY14" s="17">
        <v>0.133731922397787</v>
      </c>
    </row>
    <row r="15" spans="2:51" x14ac:dyDescent="0.35">
      <c r="B15" s="31" t="s">
        <v>747</v>
      </c>
      <c r="C15" s="20">
        <v>0.53531684130382795</v>
      </c>
      <c r="D15" s="20">
        <v>0.533730728582134</v>
      </c>
      <c r="E15" s="20">
        <v>0.53664053586124205</v>
      </c>
      <c r="F15" s="20"/>
      <c r="G15" s="20">
        <v>0.58235272259967197</v>
      </c>
      <c r="H15" s="20">
        <v>0.59708144005413999</v>
      </c>
      <c r="I15" s="20">
        <v>0.57583555047160795</v>
      </c>
      <c r="J15" s="20">
        <v>0.54104699754748897</v>
      </c>
      <c r="K15" s="20">
        <v>0.48328970169975299</v>
      </c>
      <c r="L15" s="20">
        <v>0.45139941177447301</v>
      </c>
      <c r="M15" s="20"/>
      <c r="N15" s="20">
        <v>0.55679012901179503</v>
      </c>
      <c r="O15" s="20">
        <v>0.53091268946400905</v>
      </c>
      <c r="P15" s="20">
        <v>0.52181876574122699</v>
      </c>
      <c r="Q15" s="20">
        <v>0.52846416532853302</v>
      </c>
      <c r="R15" s="20"/>
      <c r="S15" s="20">
        <v>0.57919506058915204</v>
      </c>
      <c r="T15" s="20">
        <v>0.491425303690187</v>
      </c>
      <c r="U15" s="20">
        <v>0.54258005482159599</v>
      </c>
      <c r="V15" s="20">
        <v>0.48623620574979698</v>
      </c>
      <c r="W15" s="20">
        <v>0.55749885914225406</v>
      </c>
      <c r="X15" s="20">
        <v>0.53868906657260196</v>
      </c>
      <c r="Y15" s="20">
        <v>0.51424212244024203</v>
      </c>
      <c r="Z15" s="20">
        <v>0.53658438303939704</v>
      </c>
      <c r="AA15" s="20">
        <v>0.57152595349369495</v>
      </c>
      <c r="AB15" s="20">
        <v>0.51455384466170395</v>
      </c>
      <c r="AC15" s="20">
        <v>0.53668104442555598</v>
      </c>
      <c r="AD15" s="20">
        <v>0.56839269354333399</v>
      </c>
      <c r="AE15" s="20"/>
      <c r="AF15" s="20">
        <v>0.476289071429496</v>
      </c>
      <c r="AG15" s="20">
        <v>0.57631396674072499</v>
      </c>
      <c r="AH15" s="20">
        <v>0.55495751382548997</v>
      </c>
      <c r="AI15" s="20"/>
      <c r="AJ15" s="20">
        <v>0.494083623297774</v>
      </c>
      <c r="AK15" s="20">
        <v>0.59093020538865804</v>
      </c>
      <c r="AL15" s="20">
        <v>0.55245431334992101</v>
      </c>
      <c r="AM15" s="20">
        <v>0.35709831556701299</v>
      </c>
      <c r="AN15" s="20">
        <v>0.54300462197678601</v>
      </c>
      <c r="AO15" s="20"/>
      <c r="AP15" s="20">
        <v>0.52879919828210797</v>
      </c>
      <c r="AQ15" s="20">
        <v>0.60831729292187797</v>
      </c>
      <c r="AR15" s="20">
        <v>0.58086976151246605</v>
      </c>
      <c r="AS15" s="20"/>
      <c r="AT15" s="20">
        <v>0.45617205890691997</v>
      </c>
      <c r="AU15" s="20">
        <v>0.51239947989275403</v>
      </c>
      <c r="AV15" s="20">
        <v>0.61679558692220504</v>
      </c>
      <c r="AW15" s="20">
        <v>0.57593765913636097</v>
      </c>
      <c r="AX15" s="20">
        <v>0.66657368507739201</v>
      </c>
      <c r="AY15" s="20">
        <v>0.48161093999724203</v>
      </c>
    </row>
    <row r="16" spans="2:51" x14ac:dyDescent="0.35">
      <c r="B16" s="18" t="s">
        <v>768</v>
      </c>
      <c r="C16" s="20">
        <v>0.13425853428913001</v>
      </c>
      <c r="D16" s="20">
        <v>0.15603694203187099</v>
      </c>
      <c r="E16" s="20">
        <v>0.112684724101368</v>
      </c>
      <c r="F16" s="20"/>
      <c r="G16" s="20">
        <v>0.102810522938193</v>
      </c>
      <c r="H16" s="20">
        <v>0.107811813486183</v>
      </c>
      <c r="I16" s="20">
        <v>0.131067574868628</v>
      </c>
      <c r="J16" s="20">
        <v>0.13596664206245601</v>
      </c>
      <c r="K16" s="20">
        <v>0.157823738168091</v>
      </c>
      <c r="L16" s="20">
        <v>0.16195970616167199</v>
      </c>
      <c r="M16" s="20"/>
      <c r="N16" s="20">
        <v>0.14595816135631001</v>
      </c>
      <c r="O16" s="20">
        <v>0.15268904002169401</v>
      </c>
      <c r="P16" s="20">
        <v>0.13277735240389599</v>
      </c>
      <c r="Q16" s="20">
        <v>0.104604464933371</v>
      </c>
      <c r="R16" s="20"/>
      <c r="S16" s="20">
        <v>0.112575925920926</v>
      </c>
      <c r="T16" s="20">
        <v>0.13979842864257899</v>
      </c>
      <c r="U16" s="20">
        <v>0.12284299079112</v>
      </c>
      <c r="V16" s="20">
        <v>0.16909781670955501</v>
      </c>
      <c r="W16" s="20">
        <v>0.111219200247741</v>
      </c>
      <c r="X16" s="20">
        <v>0.139065643301964</v>
      </c>
      <c r="Y16" s="20">
        <v>0.127076568743834</v>
      </c>
      <c r="Z16" s="20">
        <v>0.12905880540978401</v>
      </c>
      <c r="AA16" s="20">
        <v>0.14026267665924499</v>
      </c>
      <c r="AB16" s="20">
        <v>0.154152705337922</v>
      </c>
      <c r="AC16" s="20">
        <v>0.13633195994064701</v>
      </c>
      <c r="AD16" s="20">
        <v>0.11768256234843</v>
      </c>
      <c r="AE16" s="20"/>
      <c r="AF16" s="20">
        <v>0.177038488133959</v>
      </c>
      <c r="AG16" s="20">
        <v>0.121140697441078</v>
      </c>
      <c r="AH16" s="20">
        <v>8.9212656395810705E-2</v>
      </c>
      <c r="AI16" s="20"/>
      <c r="AJ16" s="20">
        <v>0.16317587950686799</v>
      </c>
      <c r="AK16" s="20">
        <v>0.124212823167241</v>
      </c>
      <c r="AL16" s="20">
        <v>0.136195257958071</v>
      </c>
      <c r="AM16" s="20">
        <v>0.23780859970561899</v>
      </c>
      <c r="AN16" s="20">
        <v>0.106457510787274</v>
      </c>
      <c r="AO16" s="20"/>
      <c r="AP16" s="20">
        <v>0.152803144135602</v>
      </c>
      <c r="AQ16" s="20">
        <v>0.10957656322991501</v>
      </c>
      <c r="AR16" s="20">
        <v>0.135720802306592</v>
      </c>
      <c r="AS16" s="20"/>
      <c r="AT16" s="20">
        <v>0.17135140542049501</v>
      </c>
      <c r="AU16" s="20">
        <v>0.14368541142841401</v>
      </c>
      <c r="AV16" s="20">
        <v>8.7390087735675803E-2</v>
      </c>
      <c r="AW16" s="20">
        <v>0.11452383202508699</v>
      </c>
      <c r="AX16" s="20">
        <v>8.8269850726096902E-2</v>
      </c>
      <c r="AY16" s="20">
        <v>0.13039698920197401</v>
      </c>
    </row>
    <row r="17" spans="2:51" x14ac:dyDescent="0.35">
      <c r="B17" s="18" t="s">
        <v>86</v>
      </c>
      <c r="C17" s="21">
        <v>0.40105830701469802</v>
      </c>
      <c r="D17" s="21">
        <v>0.37769378655026398</v>
      </c>
      <c r="E17" s="21">
        <v>0.42395581175987401</v>
      </c>
      <c r="F17" s="21"/>
      <c r="G17" s="21">
        <v>0.47954219966147899</v>
      </c>
      <c r="H17" s="21">
        <v>0.48926962656795697</v>
      </c>
      <c r="I17" s="21">
        <v>0.44476797560297998</v>
      </c>
      <c r="J17" s="21">
        <v>0.40508035548503302</v>
      </c>
      <c r="K17" s="21">
        <v>0.32546596353166102</v>
      </c>
      <c r="L17" s="21">
        <v>0.28943970561280102</v>
      </c>
      <c r="M17" s="21"/>
      <c r="N17" s="21">
        <v>0.41083196765548502</v>
      </c>
      <c r="O17" s="21">
        <v>0.37822364944231501</v>
      </c>
      <c r="P17" s="21">
        <v>0.389041413337332</v>
      </c>
      <c r="Q17" s="21">
        <v>0.42385970039516302</v>
      </c>
      <c r="R17" s="21"/>
      <c r="S17" s="21">
        <v>0.46661913466822602</v>
      </c>
      <c r="T17" s="21">
        <v>0.35162687504760798</v>
      </c>
      <c r="U17" s="21">
        <v>0.419737064030476</v>
      </c>
      <c r="V17" s="21">
        <v>0.317138389040241</v>
      </c>
      <c r="W17" s="21">
        <v>0.44627965889451399</v>
      </c>
      <c r="X17" s="21">
        <v>0.39962342327063799</v>
      </c>
      <c r="Y17" s="21">
        <v>0.38716555369640898</v>
      </c>
      <c r="Z17" s="21">
        <v>0.407525577629614</v>
      </c>
      <c r="AA17" s="21">
        <v>0.43126327683444998</v>
      </c>
      <c r="AB17" s="21">
        <v>0.36040113932378098</v>
      </c>
      <c r="AC17" s="21">
        <v>0.40034908448490902</v>
      </c>
      <c r="AD17" s="21">
        <v>0.450710131194904</v>
      </c>
      <c r="AE17" s="21"/>
      <c r="AF17" s="21">
        <v>0.299250583295537</v>
      </c>
      <c r="AG17" s="21">
        <v>0.45517326929964702</v>
      </c>
      <c r="AH17" s="21">
        <v>0.46574485742968003</v>
      </c>
      <c r="AI17" s="21"/>
      <c r="AJ17" s="21">
        <v>0.33090774379090598</v>
      </c>
      <c r="AK17" s="21">
        <v>0.46671738222141701</v>
      </c>
      <c r="AL17" s="21">
        <v>0.41625905539184999</v>
      </c>
      <c r="AM17" s="21">
        <v>0.119289715861395</v>
      </c>
      <c r="AN17" s="21">
        <v>0.436547111189512</v>
      </c>
      <c r="AO17" s="21"/>
      <c r="AP17" s="21">
        <v>0.375996054146506</v>
      </c>
      <c r="AQ17" s="21">
        <v>0.49874072969196298</v>
      </c>
      <c r="AR17" s="21">
        <v>0.445148959205874</v>
      </c>
      <c r="AS17" s="21"/>
      <c r="AT17" s="21">
        <v>0.28482065348642399</v>
      </c>
      <c r="AU17" s="21">
        <v>0.36871406846434002</v>
      </c>
      <c r="AV17" s="21">
        <v>0.52940549918652902</v>
      </c>
      <c r="AW17" s="21">
        <v>0.46141382711127399</v>
      </c>
      <c r="AX17" s="21">
        <v>0.57830383435129495</v>
      </c>
      <c r="AY17" s="21">
        <v>0.35121395079526802</v>
      </c>
    </row>
    <row r="18" spans="2:51" x14ac:dyDescent="0.35">
      <c r="B18" s="16"/>
    </row>
    <row r="19" spans="2:51" x14ac:dyDescent="0.35">
      <c r="B19" t="s">
        <v>77</v>
      </c>
    </row>
    <row r="20" spans="2:51" x14ac:dyDescent="0.35">
      <c r="B20" t="s">
        <v>78</v>
      </c>
    </row>
    <row r="22" spans="2:51" x14ac:dyDescent="0.35">
      <c r="B22"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1-000000000000}">
  <dimension ref="B2:J17"/>
  <sheetViews>
    <sheetView showGridLines="0" workbookViewId="0">
      <pane xSplit="2" topLeftCell="C1" activePane="topRight" state="frozen"/>
      <selection activeCell="B19" sqref="B19"/>
      <selection pane="topRight" activeCell="F16" sqref="F16"/>
    </sheetView>
  </sheetViews>
  <sheetFormatPr defaultColWidth="10.90625" defaultRowHeight="14.5" x14ac:dyDescent="0.35"/>
  <cols>
    <col min="2" max="2" width="25.7265625" customWidth="1"/>
    <col min="3" max="10" width="20.7265625" customWidth="1"/>
  </cols>
  <sheetData>
    <row r="2" spans="2:10" ht="40" customHeight="1" x14ac:dyDescent="0.35">
      <c r="D2" s="42" t="s">
        <v>785</v>
      </c>
      <c r="E2" s="38"/>
      <c r="F2" s="38"/>
      <c r="G2" s="38"/>
      <c r="H2" s="38"/>
      <c r="I2" s="38"/>
      <c r="J2" s="38"/>
    </row>
    <row r="6" spans="2:10" ht="50" customHeight="1" x14ac:dyDescent="0.35">
      <c r="B6" s="23" t="s">
        <v>14</v>
      </c>
      <c r="C6" s="23" t="s">
        <v>775</v>
      </c>
      <c r="D6" s="23" t="s">
        <v>776</v>
      </c>
      <c r="E6" s="23" t="s">
        <v>777</v>
      </c>
      <c r="F6" s="23" t="s">
        <v>778</v>
      </c>
      <c r="G6" s="23" t="s">
        <v>779</v>
      </c>
      <c r="H6" s="23" t="s">
        <v>780</v>
      </c>
      <c r="I6" s="23" t="s">
        <v>781</v>
      </c>
    </row>
    <row r="7" spans="2:10" x14ac:dyDescent="0.35">
      <c r="B7" s="18" t="s">
        <v>782</v>
      </c>
      <c r="C7" s="17">
        <v>0.111260110507356</v>
      </c>
      <c r="D7" s="17">
        <v>0.136147190236069</v>
      </c>
      <c r="E7" s="17">
        <v>0.23781011401923699</v>
      </c>
      <c r="F7" s="17">
        <v>0.149205401737625</v>
      </c>
      <c r="G7" s="17">
        <v>0.13273988052170199</v>
      </c>
      <c r="H7" s="17">
        <v>0.143854455030231</v>
      </c>
      <c r="I7" s="17">
        <v>9.6432389296380705E-2</v>
      </c>
    </row>
    <row r="8" spans="2:10" x14ac:dyDescent="0.35">
      <c r="B8" s="18" t="s">
        <v>783</v>
      </c>
      <c r="C8" s="17">
        <v>0.54153873281750897</v>
      </c>
      <c r="D8" s="17">
        <v>0.46102213811419401</v>
      </c>
      <c r="E8" s="17">
        <v>0.37009788793894799</v>
      </c>
      <c r="F8" s="17">
        <v>0.591983851609442</v>
      </c>
      <c r="G8" s="17">
        <v>0.54111964203529705</v>
      </c>
      <c r="H8" s="17">
        <v>0.56486610821299199</v>
      </c>
      <c r="I8" s="17">
        <v>0.31006583340932298</v>
      </c>
    </row>
    <row r="9" spans="2:10" ht="29" x14ac:dyDescent="0.35">
      <c r="B9" s="18" t="s">
        <v>784</v>
      </c>
      <c r="C9" s="17">
        <v>9.0260859464266097E-2</v>
      </c>
      <c r="D9" s="17">
        <v>8.5078280222714103E-2</v>
      </c>
      <c r="E9" s="17">
        <v>0.109283236670592</v>
      </c>
      <c r="F9" s="17">
        <v>6.0339447173013101E-2</v>
      </c>
      <c r="G9" s="17">
        <v>0.107500031238487</v>
      </c>
      <c r="H9" s="17">
        <v>7.3748836258364203E-2</v>
      </c>
      <c r="I9" s="17">
        <v>0.35045854769415302</v>
      </c>
    </row>
    <row r="10" spans="2:10" x14ac:dyDescent="0.35">
      <c r="B10" s="18" t="s">
        <v>112</v>
      </c>
      <c r="C10" s="17">
        <v>0.25694029721086797</v>
      </c>
      <c r="D10" s="17">
        <v>0.317752391427023</v>
      </c>
      <c r="E10" s="17">
        <v>0.28280876137122302</v>
      </c>
      <c r="F10" s="17">
        <v>0.19847129947992001</v>
      </c>
      <c r="G10" s="17">
        <v>0.21864044620451401</v>
      </c>
      <c r="H10" s="17">
        <v>0.217530600498412</v>
      </c>
      <c r="I10" s="17">
        <v>0.24304322960014299</v>
      </c>
    </row>
    <row r="11" spans="2:10" x14ac:dyDescent="0.35">
      <c r="B11" s="16" t="s">
        <v>156</v>
      </c>
      <c r="C11" s="16"/>
      <c r="D11" s="16"/>
      <c r="E11" s="16"/>
      <c r="F11" s="16"/>
      <c r="G11" s="16"/>
      <c r="H11" s="16"/>
      <c r="I11" s="16"/>
    </row>
    <row r="12" spans="2:10" x14ac:dyDescent="0.35">
      <c r="B12" t="s">
        <v>77</v>
      </c>
    </row>
    <row r="13" spans="2:10" x14ac:dyDescent="0.35">
      <c r="B13" t="s">
        <v>78</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1-000000000000}">
  <dimension ref="B2:AY17"/>
  <sheetViews>
    <sheetView showGridLines="0" workbookViewId="0">
      <pane xSplit="2" topLeftCell="C1" activePane="topRight" state="frozen"/>
      <selection activeCell="B19" sqref="B19"/>
      <selection pane="topRight" activeCell="I10" sqref="I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786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1304</v>
      </c>
      <c r="D7" s="10">
        <v>592</v>
      </c>
      <c r="E7" s="10">
        <v>709</v>
      </c>
      <c r="F7" s="10"/>
      <c r="G7" s="10">
        <v>170</v>
      </c>
      <c r="H7" s="10">
        <v>167</v>
      </c>
      <c r="I7" s="10">
        <v>223</v>
      </c>
      <c r="J7" s="10">
        <v>228</v>
      </c>
      <c r="K7" s="10">
        <v>225</v>
      </c>
      <c r="L7" s="10">
        <v>291</v>
      </c>
      <c r="M7" s="10"/>
      <c r="N7" s="10">
        <v>335</v>
      </c>
      <c r="O7" s="10">
        <v>335</v>
      </c>
      <c r="P7" s="10">
        <v>274</v>
      </c>
      <c r="Q7" s="10">
        <v>351</v>
      </c>
      <c r="R7" s="10"/>
      <c r="S7" s="10">
        <v>166</v>
      </c>
      <c r="T7" s="10">
        <v>187</v>
      </c>
      <c r="U7" s="10">
        <v>107</v>
      </c>
      <c r="V7" s="10">
        <v>143</v>
      </c>
      <c r="W7" s="10">
        <v>107</v>
      </c>
      <c r="X7" s="10">
        <v>95</v>
      </c>
      <c r="Y7" s="10">
        <v>109</v>
      </c>
      <c r="Z7" s="10">
        <v>45</v>
      </c>
      <c r="AA7" s="10">
        <v>157</v>
      </c>
      <c r="AB7" s="10">
        <v>95</v>
      </c>
      <c r="AC7" s="10">
        <v>67</v>
      </c>
      <c r="AD7" s="10">
        <v>26</v>
      </c>
      <c r="AE7" s="10"/>
      <c r="AF7" s="10">
        <v>492</v>
      </c>
      <c r="AG7" s="10">
        <v>516</v>
      </c>
      <c r="AH7" s="10">
        <v>183</v>
      </c>
      <c r="AI7" s="10"/>
      <c r="AJ7" s="10">
        <v>468</v>
      </c>
      <c r="AK7" s="10">
        <v>366</v>
      </c>
      <c r="AL7" s="10">
        <v>81</v>
      </c>
      <c r="AM7" s="10">
        <v>16</v>
      </c>
      <c r="AN7" s="10">
        <v>179</v>
      </c>
      <c r="AO7" s="10"/>
      <c r="AP7" s="10">
        <v>259</v>
      </c>
      <c r="AQ7" s="10">
        <v>456</v>
      </c>
      <c r="AR7" s="10">
        <v>92</v>
      </c>
      <c r="AS7" s="10"/>
      <c r="AT7" s="10">
        <v>483</v>
      </c>
      <c r="AU7" s="10">
        <v>306</v>
      </c>
      <c r="AV7" s="10">
        <v>103</v>
      </c>
      <c r="AW7" s="10">
        <v>131</v>
      </c>
      <c r="AX7" s="10">
        <v>229</v>
      </c>
      <c r="AY7" s="10">
        <v>40</v>
      </c>
    </row>
    <row r="8" spans="2:51" ht="30" customHeight="1" x14ac:dyDescent="0.35">
      <c r="B8" s="11" t="s">
        <v>19</v>
      </c>
      <c r="C8" s="11">
        <v>1297</v>
      </c>
      <c r="D8" s="11">
        <v>608</v>
      </c>
      <c r="E8" s="11">
        <v>686</v>
      </c>
      <c r="F8" s="11"/>
      <c r="G8" s="11">
        <v>174</v>
      </c>
      <c r="H8" s="11">
        <v>195</v>
      </c>
      <c r="I8" s="11">
        <v>226</v>
      </c>
      <c r="J8" s="11">
        <v>215</v>
      </c>
      <c r="K8" s="11">
        <v>209</v>
      </c>
      <c r="L8" s="11">
        <v>278</v>
      </c>
      <c r="M8" s="11"/>
      <c r="N8" s="11">
        <v>362</v>
      </c>
      <c r="O8" s="11">
        <v>320</v>
      </c>
      <c r="P8" s="11">
        <v>267</v>
      </c>
      <c r="Q8" s="11">
        <v>339</v>
      </c>
      <c r="R8" s="11"/>
      <c r="S8" s="11">
        <v>169</v>
      </c>
      <c r="T8" s="11">
        <v>181</v>
      </c>
      <c r="U8" s="11">
        <v>106</v>
      </c>
      <c r="V8" s="11">
        <v>133</v>
      </c>
      <c r="W8" s="11">
        <v>104</v>
      </c>
      <c r="X8" s="11">
        <v>98</v>
      </c>
      <c r="Y8" s="11">
        <v>105</v>
      </c>
      <c r="Z8" s="11">
        <v>41</v>
      </c>
      <c r="AA8" s="11">
        <v>148</v>
      </c>
      <c r="AB8" s="11">
        <v>109</v>
      </c>
      <c r="AC8" s="11">
        <v>71</v>
      </c>
      <c r="AD8" s="11">
        <v>33</v>
      </c>
      <c r="AE8" s="11"/>
      <c r="AF8" s="11">
        <v>475</v>
      </c>
      <c r="AG8" s="11">
        <v>523</v>
      </c>
      <c r="AH8" s="11">
        <v>183</v>
      </c>
      <c r="AI8" s="11"/>
      <c r="AJ8" s="11">
        <v>458</v>
      </c>
      <c r="AK8" s="11">
        <v>366</v>
      </c>
      <c r="AL8" s="11">
        <v>80</v>
      </c>
      <c r="AM8" s="11">
        <v>16</v>
      </c>
      <c r="AN8" s="11">
        <v>176</v>
      </c>
      <c r="AO8" s="11"/>
      <c r="AP8" s="11">
        <v>257</v>
      </c>
      <c r="AQ8" s="11">
        <v>460</v>
      </c>
      <c r="AR8" s="11">
        <v>91</v>
      </c>
      <c r="AS8" s="11"/>
      <c r="AT8" s="11">
        <v>467</v>
      </c>
      <c r="AU8" s="11">
        <v>313</v>
      </c>
      <c r="AV8" s="11">
        <v>102</v>
      </c>
      <c r="AW8" s="11">
        <v>129</v>
      </c>
      <c r="AX8" s="11">
        <v>232</v>
      </c>
      <c r="AY8" s="11">
        <v>41</v>
      </c>
    </row>
    <row r="9" spans="2:51" x14ac:dyDescent="0.35">
      <c r="B9" s="18" t="s">
        <v>782</v>
      </c>
      <c r="C9" s="17">
        <v>0.111260110507356</v>
      </c>
      <c r="D9" s="17">
        <v>0.12757124179854601</v>
      </c>
      <c r="E9" s="17">
        <v>9.59279184281496E-2</v>
      </c>
      <c r="F9" s="17"/>
      <c r="G9" s="17">
        <v>0.21928785272961401</v>
      </c>
      <c r="H9" s="17">
        <v>0.10677179351235901</v>
      </c>
      <c r="I9" s="17">
        <v>0.121602163047978</v>
      </c>
      <c r="J9" s="17">
        <v>0.13349750854628301</v>
      </c>
      <c r="K9" s="17">
        <v>4.2744529272516603E-2</v>
      </c>
      <c r="L9" s="17">
        <v>7.2796517180146306E-2</v>
      </c>
      <c r="M9" s="17"/>
      <c r="N9" s="17">
        <v>0.119050719913969</v>
      </c>
      <c r="O9" s="17">
        <v>0.14242048594857101</v>
      </c>
      <c r="P9" s="17">
        <v>9.6937188682012898E-2</v>
      </c>
      <c r="Q9" s="17">
        <v>8.7704914633865802E-2</v>
      </c>
      <c r="R9" s="17"/>
      <c r="S9" s="17">
        <v>0.15853417881050999</v>
      </c>
      <c r="T9" s="17">
        <v>8.5578483515169501E-2</v>
      </c>
      <c r="U9" s="17">
        <v>0.12808070540938701</v>
      </c>
      <c r="V9" s="17">
        <v>6.33532400827755E-2</v>
      </c>
      <c r="W9" s="17">
        <v>0.15359123967775001</v>
      </c>
      <c r="X9" s="17">
        <v>0.12721341226088201</v>
      </c>
      <c r="Y9" s="17">
        <v>7.0290222751161896E-2</v>
      </c>
      <c r="Z9" s="17">
        <v>0.152932586823019</v>
      </c>
      <c r="AA9" s="17">
        <v>0.15003621842009501</v>
      </c>
      <c r="AB9" s="17">
        <v>8.8361409393633697E-2</v>
      </c>
      <c r="AC9" s="17">
        <v>6.9613214081562694E-2</v>
      </c>
      <c r="AD9" s="17">
        <v>3.6978306022051197E-2</v>
      </c>
      <c r="AE9" s="17"/>
      <c r="AF9" s="17">
        <v>0.10377471319225</v>
      </c>
      <c r="AG9" s="17">
        <v>9.9124727086086606E-2</v>
      </c>
      <c r="AH9" s="17">
        <v>0.14750933696520299</v>
      </c>
      <c r="AI9" s="17"/>
      <c r="AJ9" s="17">
        <v>0.12574452469042199</v>
      </c>
      <c r="AK9" s="17">
        <v>0.116997190338539</v>
      </c>
      <c r="AL9" s="17">
        <v>5.2131610169238299E-2</v>
      </c>
      <c r="AM9" s="17">
        <v>0</v>
      </c>
      <c r="AN9" s="17">
        <v>8.7394137399615907E-2</v>
      </c>
      <c r="AO9" s="17"/>
      <c r="AP9" s="17">
        <v>0.17049784855035999</v>
      </c>
      <c r="AQ9" s="17">
        <v>0.113163324570614</v>
      </c>
      <c r="AR9" s="17">
        <v>0.148667238879376</v>
      </c>
      <c r="AS9" s="17"/>
      <c r="AT9" s="17">
        <v>0.104153850915329</v>
      </c>
      <c r="AU9" s="17">
        <v>9.1623672022639699E-2</v>
      </c>
      <c r="AV9" s="17">
        <v>0.192138828888887</v>
      </c>
      <c r="AW9" s="17">
        <v>7.9879434498947702E-2</v>
      </c>
      <c r="AX9" s="17">
        <v>0.13765249650669301</v>
      </c>
      <c r="AY9" s="17">
        <v>7.0273232473374997E-2</v>
      </c>
    </row>
    <row r="10" spans="2:51" x14ac:dyDescent="0.35">
      <c r="B10" s="18" t="s">
        <v>783</v>
      </c>
      <c r="C10" s="17">
        <v>0.54153873281750897</v>
      </c>
      <c r="D10" s="17">
        <v>0.56252756352181399</v>
      </c>
      <c r="E10" s="17">
        <v>0.525261806276343</v>
      </c>
      <c r="F10" s="17"/>
      <c r="G10" s="17">
        <v>0.476372679876511</v>
      </c>
      <c r="H10" s="17">
        <v>0.53123830487514601</v>
      </c>
      <c r="I10" s="17">
        <v>0.530463356485117</v>
      </c>
      <c r="J10" s="17">
        <v>0.52976801322320299</v>
      </c>
      <c r="K10" s="17">
        <v>0.60401527728575299</v>
      </c>
      <c r="L10" s="17">
        <v>0.56061530232418599</v>
      </c>
      <c r="M10" s="17"/>
      <c r="N10" s="17">
        <v>0.54140676246457298</v>
      </c>
      <c r="O10" s="17">
        <v>0.56107900033600899</v>
      </c>
      <c r="P10" s="17">
        <v>0.54959262244729001</v>
      </c>
      <c r="Q10" s="17">
        <v>0.51716289802030901</v>
      </c>
      <c r="R10" s="17"/>
      <c r="S10" s="17">
        <v>0.48060815146510499</v>
      </c>
      <c r="T10" s="17">
        <v>0.59519217842261096</v>
      </c>
      <c r="U10" s="17">
        <v>0.47846681138245301</v>
      </c>
      <c r="V10" s="17">
        <v>0.54738293694024098</v>
      </c>
      <c r="W10" s="17">
        <v>0.49588869231775401</v>
      </c>
      <c r="X10" s="17">
        <v>0.56399258764225402</v>
      </c>
      <c r="Y10" s="17">
        <v>0.60575103740311997</v>
      </c>
      <c r="Z10" s="17">
        <v>0.46251306116493701</v>
      </c>
      <c r="AA10" s="17">
        <v>0.58976599871797697</v>
      </c>
      <c r="AB10" s="17">
        <v>0.475596702119292</v>
      </c>
      <c r="AC10" s="17">
        <v>0.62875773438331894</v>
      </c>
      <c r="AD10" s="17">
        <v>0.524371592180362</v>
      </c>
      <c r="AE10" s="17"/>
      <c r="AF10" s="17">
        <v>0.51926072306618498</v>
      </c>
      <c r="AG10" s="17">
        <v>0.58328807059363397</v>
      </c>
      <c r="AH10" s="17">
        <v>0.48564170923468503</v>
      </c>
      <c r="AI10" s="17"/>
      <c r="AJ10" s="17">
        <v>0.51238713231604904</v>
      </c>
      <c r="AK10" s="17">
        <v>0.58844256725522004</v>
      </c>
      <c r="AL10" s="17">
        <v>0.57802811832860501</v>
      </c>
      <c r="AM10" s="17">
        <v>0.32887805718816199</v>
      </c>
      <c r="AN10" s="17">
        <v>0.484992863306968</v>
      </c>
      <c r="AO10" s="17"/>
      <c r="AP10" s="17">
        <v>0.50867950784162497</v>
      </c>
      <c r="AQ10" s="17">
        <v>0.60099725200301601</v>
      </c>
      <c r="AR10" s="17">
        <v>0.53557755288765496</v>
      </c>
      <c r="AS10" s="17"/>
      <c r="AT10" s="17">
        <v>0.54089965537076301</v>
      </c>
      <c r="AU10" s="17">
        <v>0.52719841183055605</v>
      </c>
      <c r="AV10" s="17">
        <v>0.49903384535864298</v>
      </c>
      <c r="AW10" s="17">
        <v>0.57946013874630498</v>
      </c>
      <c r="AX10" s="17">
        <v>0.54998543345508</v>
      </c>
      <c r="AY10" s="17">
        <v>0.63920014135921399</v>
      </c>
    </row>
    <row r="11" spans="2:51" ht="29" x14ac:dyDescent="0.35">
      <c r="B11" s="18" t="s">
        <v>784</v>
      </c>
      <c r="C11" s="17">
        <v>9.0260859464266097E-2</v>
      </c>
      <c r="D11" s="17">
        <v>8.7114315980439894E-2</v>
      </c>
      <c r="E11" s="17">
        <v>9.1830339704404407E-2</v>
      </c>
      <c r="F11" s="17"/>
      <c r="G11" s="17">
        <v>0.16932031364564001</v>
      </c>
      <c r="H11" s="17">
        <v>0.134129282749189</v>
      </c>
      <c r="I11" s="17">
        <v>8.7461365196938298E-2</v>
      </c>
      <c r="J11" s="17">
        <v>6.8435076450478402E-2</v>
      </c>
      <c r="K11" s="17">
        <v>4.5995282292611697E-2</v>
      </c>
      <c r="L11" s="17">
        <v>6.2399482794228002E-2</v>
      </c>
      <c r="M11" s="17"/>
      <c r="N11" s="17">
        <v>0.102497596324888</v>
      </c>
      <c r="O11" s="17">
        <v>8.0468901802398005E-2</v>
      </c>
      <c r="P11" s="17">
        <v>0.10098616232525499</v>
      </c>
      <c r="Q11" s="17">
        <v>8.0319467687562304E-2</v>
      </c>
      <c r="R11" s="17"/>
      <c r="S11" s="17">
        <v>9.2091890947891802E-2</v>
      </c>
      <c r="T11" s="17">
        <v>9.9545938683913301E-2</v>
      </c>
      <c r="U11" s="17">
        <v>0.115390010782688</v>
      </c>
      <c r="V11" s="17">
        <v>0.107197358431635</v>
      </c>
      <c r="W11" s="17">
        <v>5.64325816768688E-2</v>
      </c>
      <c r="X11" s="17">
        <v>0.11227948012077001</v>
      </c>
      <c r="Y11" s="17">
        <v>6.73530594519611E-2</v>
      </c>
      <c r="Z11" s="17">
        <v>9.8467322906366894E-2</v>
      </c>
      <c r="AA11" s="17">
        <v>4.9778378864710801E-2</v>
      </c>
      <c r="AB11" s="17">
        <v>8.3217902987297199E-2</v>
      </c>
      <c r="AC11" s="17">
        <v>0.136736703542824</v>
      </c>
      <c r="AD11" s="17">
        <v>9.0023852226623402E-2</v>
      </c>
      <c r="AE11" s="17"/>
      <c r="AF11" s="17">
        <v>8.7537921291305401E-2</v>
      </c>
      <c r="AG11" s="17">
        <v>8.9326954652473603E-2</v>
      </c>
      <c r="AH11" s="17">
        <v>4.9608739713876901E-2</v>
      </c>
      <c r="AI11" s="17"/>
      <c r="AJ11" s="17">
        <v>8.2806830679698698E-2</v>
      </c>
      <c r="AK11" s="17">
        <v>0.105004988910239</v>
      </c>
      <c r="AL11" s="17">
        <v>6.1794770694415302E-2</v>
      </c>
      <c r="AM11" s="17">
        <v>0.218628761089564</v>
      </c>
      <c r="AN11" s="17">
        <v>8.9985163032752294E-2</v>
      </c>
      <c r="AO11" s="17"/>
      <c r="AP11" s="17">
        <v>0.101011126913258</v>
      </c>
      <c r="AQ11" s="17">
        <v>9.5560798111114703E-2</v>
      </c>
      <c r="AR11" s="17">
        <v>0.11375563641413</v>
      </c>
      <c r="AS11" s="17"/>
      <c r="AT11" s="17">
        <v>6.1977197978459998E-2</v>
      </c>
      <c r="AU11" s="17">
        <v>0.117965886927234</v>
      </c>
      <c r="AV11" s="17">
        <v>7.6961530035007095E-2</v>
      </c>
      <c r="AW11" s="17">
        <v>0.10987122880283599</v>
      </c>
      <c r="AX11" s="17">
        <v>9.8245324158481001E-2</v>
      </c>
      <c r="AY11" s="17">
        <v>0.10183918688393501</v>
      </c>
    </row>
    <row r="12" spans="2:51" x14ac:dyDescent="0.35">
      <c r="B12" s="18" t="s">
        <v>112</v>
      </c>
      <c r="C12" s="19">
        <v>0.25694029721086797</v>
      </c>
      <c r="D12" s="19">
        <v>0.2227868786992</v>
      </c>
      <c r="E12" s="19">
        <v>0.28697993559110302</v>
      </c>
      <c r="F12" s="19"/>
      <c r="G12" s="19">
        <v>0.135019153748235</v>
      </c>
      <c r="H12" s="19">
        <v>0.227860618863306</v>
      </c>
      <c r="I12" s="19">
        <v>0.26047311526996703</v>
      </c>
      <c r="J12" s="19">
        <v>0.26829940178003597</v>
      </c>
      <c r="K12" s="19">
        <v>0.30724491114911801</v>
      </c>
      <c r="L12" s="19">
        <v>0.30418869770144003</v>
      </c>
      <c r="M12" s="19"/>
      <c r="N12" s="19">
        <v>0.23704492129657001</v>
      </c>
      <c r="O12" s="19">
        <v>0.216031611913023</v>
      </c>
      <c r="P12" s="19">
        <v>0.252484026545443</v>
      </c>
      <c r="Q12" s="19">
        <v>0.31481271965826302</v>
      </c>
      <c r="R12" s="19"/>
      <c r="S12" s="19">
        <v>0.26876577877649399</v>
      </c>
      <c r="T12" s="19">
        <v>0.219683399378306</v>
      </c>
      <c r="U12" s="19">
        <v>0.278062472425473</v>
      </c>
      <c r="V12" s="19">
        <v>0.28206646454534801</v>
      </c>
      <c r="W12" s="19">
        <v>0.29408748632762799</v>
      </c>
      <c r="X12" s="19">
        <v>0.19651451997609401</v>
      </c>
      <c r="Y12" s="19">
        <v>0.25660568039375697</v>
      </c>
      <c r="Z12" s="19">
        <v>0.28608702910567801</v>
      </c>
      <c r="AA12" s="19">
        <v>0.21041940399721701</v>
      </c>
      <c r="AB12" s="19">
        <v>0.352823985499777</v>
      </c>
      <c r="AC12" s="19">
        <v>0.16489234799229399</v>
      </c>
      <c r="AD12" s="19">
        <v>0.348626249570963</v>
      </c>
      <c r="AE12" s="19"/>
      <c r="AF12" s="19">
        <v>0.28942664245026001</v>
      </c>
      <c r="AG12" s="19">
        <v>0.228260247667806</v>
      </c>
      <c r="AH12" s="19">
        <v>0.31724021408623598</v>
      </c>
      <c r="AI12" s="19"/>
      <c r="AJ12" s="19">
        <v>0.27906151231382997</v>
      </c>
      <c r="AK12" s="19">
        <v>0.189555253496003</v>
      </c>
      <c r="AL12" s="19">
        <v>0.30804550080774101</v>
      </c>
      <c r="AM12" s="19">
        <v>0.45249318172227398</v>
      </c>
      <c r="AN12" s="19">
        <v>0.33762783626066301</v>
      </c>
      <c r="AO12" s="19"/>
      <c r="AP12" s="19">
        <v>0.21981151669475801</v>
      </c>
      <c r="AQ12" s="19">
        <v>0.19027862531525599</v>
      </c>
      <c r="AR12" s="19">
        <v>0.20199957181883901</v>
      </c>
      <c r="AS12" s="19"/>
      <c r="AT12" s="19">
        <v>0.292969295735447</v>
      </c>
      <c r="AU12" s="19">
        <v>0.26321202921956999</v>
      </c>
      <c r="AV12" s="19">
        <v>0.23186579571746299</v>
      </c>
      <c r="AW12" s="19">
        <v>0.230789197951911</v>
      </c>
      <c r="AX12" s="19">
        <v>0.21411674587974699</v>
      </c>
      <c r="AY12" s="19">
        <v>0.18868743928347601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1-000000000000}">
  <dimension ref="B2:AY17"/>
  <sheetViews>
    <sheetView showGridLines="0" workbookViewId="0">
      <pane xSplit="2" topLeftCell="C1" activePane="topRight" state="frozen"/>
      <selection activeCell="B19" sqref="B19"/>
      <selection pane="topRight" activeCell="K25" sqref="K2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787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1304</v>
      </c>
      <c r="D7" s="10">
        <v>592</v>
      </c>
      <c r="E7" s="10">
        <v>709</v>
      </c>
      <c r="F7" s="10"/>
      <c r="G7" s="10">
        <v>170</v>
      </c>
      <c r="H7" s="10">
        <v>167</v>
      </c>
      <c r="I7" s="10">
        <v>223</v>
      </c>
      <c r="J7" s="10">
        <v>228</v>
      </c>
      <c r="K7" s="10">
        <v>225</v>
      </c>
      <c r="L7" s="10">
        <v>291</v>
      </c>
      <c r="M7" s="10"/>
      <c r="N7" s="10">
        <v>335</v>
      </c>
      <c r="O7" s="10">
        <v>335</v>
      </c>
      <c r="P7" s="10">
        <v>274</v>
      </c>
      <c r="Q7" s="10">
        <v>351</v>
      </c>
      <c r="R7" s="10"/>
      <c r="S7" s="10">
        <v>166</v>
      </c>
      <c r="T7" s="10">
        <v>187</v>
      </c>
      <c r="U7" s="10">
        <v>107</v>
      </c>
      <c r="V7" s="10">
        <v>143</v>
      </c>
      <c r="W7" s="10">
        <v>107</v>
      </c>
      <c r="X7" s="10">
        <v>95</v>
      </c>
      <c r="Y7" s="10">
        <v>109</v>
      </c>
      <c r="Z7" s="10">
        <v>45</v>
      </c>
      <c r="AA7" s="10">
        <v>157</v>
      </c>
      <c r="AB7" s="10">
        <v>95</v>
      </c>
      <c r="AC7" s="10">
        <v>67</v>
      </c>
      <c r="AD7" s="10">
        <v>26</v>
      </c>
      <c r="AE7" s="10"/>
      <c r="AF7" s="10">
        <v>492</v>
      </c>
      <c r="AG7" s="10">
        <v>516</v>
      </c>
      <c r="AH7" s="10">
        <v>183</v>
      </c>
      <c r="AI7" s="10"/>
      <c r="AJ7" s="10">
        <v>468</v>
      </c>
      <c r="AK7" s="10">
        <v>366</v>
      </c>
      <c r="AL7" s="10">
        <v>81</v>
      </c>
      <c r="AM7" s="10">
        <v>16</v>
      </c>
      <c r="AN7" s="10">
        <v>179</v>
      </c>
      <c r="AO7" s="10"/>
      <c r="AP7" s="10">
        <v>259</v>
      </c>
      <c r="AQ7" s="10">
        <v>456</v>
      </c>
      <c r="AR7" s="10">
        <v>92</v>
      </c>
      <c r="AS7" s="10"/>
      <c r="AT7" s="10">
        <v>483</v>
      </c>
      <c r="AU7" s="10">
        <v>306</v>
      </c>
      <c r="AV7" s="10">
        <v>103</v>
      </c>
      <c r="AW7" s="10">
        <v>131</v>
      </c>
      <c r="AX7" s="10">
        <v>229</v>
      </c>
      <c r="AY7" s="10">
        <v>40</v>
      </c>
    </row>
    <row r="8" spans="2:51" ht="30" customHeight="1" x14ac:dyDescent="0.35">
      <c r="B8" s="11" t="s">
        <v>19</v>
      </c>
      <c r="C8" s="11">
        <v>1297</v>
      </c>
      <c r="D8" s="11">
        <v>608</v>
      </c>
      <c r="E8" s="11">
        <v>686</v>
      </c>
      <c r="F8" s="11"/>
      <c r="G8" s="11">
        <v>174</v>
      </c>
      <c r="H8" s="11">
        <v>195</v>
      </c>
      <c r="I8" s="11">
        <v>226</v>
      </c>
      <c r="J8" s="11">
        <v>215</v>
      </c>
      <c r="K8" s="11">
        <v>209</v>
      </c>
      <c r="L8" s="11">
        <v>278</v>
      </c>
      <c r="M8" s="11"/>
      <c r="N8" s="11">
        <v>362</v>
      </c>
      <c r="O8" s="11">
        <v>320</v>
      </c>
      <c r="P8" s="11">
        <v>267</v>
      </c>
      <c r="Q8" s="11">
        <v>339</v>
      </c>
      <c r="R8" s="11"/>
      <c r="S8" s="11">
        <v>169</v>
      </c>
      <c r="T8" s="11">
        <v>181</v>
      </c>
      <c r="U8" s="11">
        <v>106</v>
      </c>
      <c r="V8" s="11">
        <v>133</v>
      </c>
      <c r="W8" s="11">
        <v>104</v>
      </c>
      <c r="X8" s="11">
        <v>98</v>
      </c>
      <c r="Y8" s="11">
        <v>105</v>
      </c>
      <c r="Z8" s="11">
        <v>41</v>
      </c>
      <c r="AA8" s="11">
        <v>148</v>
      </c>
      <c r="AB8" s="11">
        <v>109</v>
      </c>
      <c r="AC8" s="11">
        <v>71</v>
      </c>
      <c r="AD8" s="11">
        <v>33</v>
      </c>
      <c r="AE8" s="11"/>
      <c r="AF8" s="11">
        <v>475</v>
      </c>
      <c r="AG8" s="11">
        <v>523</v>
      </c>
      <c r="AH8" s="11">
        <v>183</v>
      </c>
      <c r="AI8" s="11"/>
      <c r="AJ8" s="11">
        <v>458</v>
      </c>
      <c r="AK8" s="11">
        <v>366</v>
      </c>
      <c r="AL8" s="11">
        <v>80</v>
      </c>
      <c r="AM8" s="11">
        <v>16</v>
      </c>
      <c r="AN8" s="11">
        <v>176</v>
      </c>
      <c r="AO8" s="11"/>
      <c r="AP8" s="11">
        <v>257</v>
      </c>
      <c r="AQ8" s="11">
        <v>460</v>
      </c>
      <c r="AR8" s="11">
        <v>91</v>
      </c>
      <c r="AS8" s="11"/>
      <c r="AT8" s="11">
        <v>467</v>
      </c>
      <c r="AU8" s="11">
        <v>313</v>
      </c>
      <c r="AV8" s="11">
        <v>102</v>
      </c>
      <c r="AW8" s="11">
        <v>129</v>
      </c>
      <c r="AX8" s="11">
        <v>232</v>
      </c>
      <c r="AY8" s="11">
        <v>41</v>
      </c>
    </row>
    <row r="9" spans="2:51" x14ac:dyDescent="0.35">
      <c r="B9" s="18" t="s">
        <v>782</v>
      </c>
      <c r="C9" s="17">
        <v>0.136147190236069</v>
      </c>
      <c r="D9" s="17">
        <v>0.15769411825322599</v>
      </c>
      <c r="E9" s="17">
        <v>0.11628247205759799</v>
      </c>
      <c r="F9" s="17"/>
      <c r="G9" s="17">
        <v>0.205134314663803</v>
      </c>
      <c r="H9" s="17">
        <v>0.122651201205387</v>
      </c>
      <c r="I9" s="17">
        <v>0.15734366813242201</v>
      </c>
      <c r="J9" s="17">
        <v>0.12389544354569999</v>
      </c>
      <c r="K9" s="17">
        <v>0.10101981611939199</v>
      </c>
      <c r="L9" s="17">
        <v>0.121115970984423</v>
      </c>
      <c r="M9" s="17"/>
      <c r="N9" s="17">
        <v>0.15559447177811001</v>
      </c>
      <c r="O9" s="17">
        <v>0.12861624796170501</v>
      </c>
      <c r="P9" s="17">
        <v>0.12701558021326501</v>
      </c>
      <c r="Q9" s="17">
        <v>0.13323681020211001</v>
      </c>
      <c r="R9" s="17"/>
      <c r="S9" s="17">
        <v>0.17810599617788</v>
      </c>
      <c r="T9" s="17">
        <v>0.12222446876621899</v>
      </c>
      <c r="U9" s="17">
        <v>0.15368224111049</v>
      </c>
      <c r="V9" s="17">
        <v>0.102601057935009</v>
      </c>
      <c r="W9" s="17">
        <v>0.163209378134062</v>
      </c>
      <c r="X9" s="17">
        <v>0.123212276604259</v>
      </c>
      <c r="Y9" s="17">
        <v>8.9825922147841505E-2</v>
      </c>
      <c r="Z9" s="17">
        <v>0.12722247550253099</v>
      </c>
      <c r="AA9" s="17">
        <v>0.15905354971489</v>
      </c>
      <c r="AB9" s="17">
        <v>0.135635942551456</v>
      </c>
      <c r="AC9" s="17">
        <v>0.11836710443262401</v>
      </c>
      <c r="AD9" s="17">
        <v>0.124982016366378</v>
      </c>
      <c r="AE9" s="17"/>
      <c r="AF9" s="17">
        <v>0.12729558566183199</v>
      </c>
      <c r="AG9" s="17">
        <v>0.13522851766855801</v>
      </c>
      <c r="AH9" s="17">
        <v>0.153708476420858</v>
      </c>
      <c r="AI9" s="17"/>
      <c r="AJ9" s="17">
        <v>0.15418060623740201</v>
      </c>
      <c r="AK9" s="17">
        <v>0.14361236462223201</v>
      </c>
      <c r="AL9" s="17">
        <v>0.115873088896009</v>
      </c>
      <c r="AM9" s="17">
        <v>0.20081972194557901</v>
      </c>
      <c r="AN9" s="17">
        <v>9.4282091020313499E-2</v>
      </c>
      <c r="AO9" s="17"/>
      <c r="AP9" s="17">
        <v>0.200469787010947</v>
      </c>
      <c r="AQ9" s="17">
        <v>0.15866940817990499</v>
      </c>
      <c r="AR9" s="17">
        <v>0.12838842949998899</v>
      </c>
      <c r="AS9" s="17"/>
      <c r="AT9" s="17">
        <v>0.135902757982199</v>
      </c>
      <c r="AU9" s="17">
        <v>0.110469171338637</v>
      </c>
      <c r="AV9" s="17">
        <v>0.18645438077908999</v>
      </c>
      <c r="AW9" s="17">
        <v>0.18440682356874499</v>
      </c>
      <c r="AX9" s="17">
        <v>0.14029224540268601</v>
      </c>
      <c r="AY9" s="17">
        <v>7.4269191892048905E-2</v>
      </c>
    </row>
    <row r="10" spans="2:51" x14ac:dyDescent="0.35">
      <c r="B10" s="18" t="s">
        <v>783</v>
      </c>
      <c r="C10" s="17">
        <v>0.46102213811419401</v>
      </c>
      <c r="D10" s="17">
        <v>0.46581170422090001</v>
      </c>
      <c r="E10" s="17">
        <v>0.45743090016036098</v>
      </c>
      <c r="F10" s="17"/>
      <c r="G10" s="17">
        <v>0.451365462108759</v>
      </c>
      <c r="H10" s="17">
        <v>0.46075752367846401</v>
      </c>
      <c r="I10" s="17">
        <v>0.41938014902662502</v>
      </c>
      <c r="J10" s="17">
        <v>0.47577203957786501</v>
      </c>
      <c r="K10" s="17">
        <v>0.492671917097666</v>
      </c>
      <c r="L10" s="17">
        <v>0.46589363454479199</v>
      </c>
      <c r="M10" s="17"/>
      <c r="N10" s="17">
        <v>0.41806452715869902</v>
      </c>
      <c r="O10" s="17">
        <v>0.51031142584696998</v>
      </c>
      <c r="P10" s="17">
        <v>0.46070604417752398</v>
      </c>
      <c r="Q10" s="17">
        <v>0.46113707942097698</v>
      </c>
      <c r="R10" s="17"/>
      <c r="S10" s="17">
        <v>0.396281795067424</v>
      </c>
      <c r="T10" s="17">
        <v>0.52259738348407003</v>
      </c>
      <c r="U10" s="17">
        <v>0.487570517267021</v>
      </c>
      <c r="V10" s="17">
        <v>0.454633071683127</v>
      </c>
      <c r="W10" s="17">
        <v>0.47542409980526401</v>
      </c>
      <c r="X10" s="17">
        <v>0.45014059583122001</v>
      </c>
      <c r="Y10" s="17">
        <v>0.50633100299916001</v>
      </c>
      <c r="Z10" s="17">
        <v>0.34826619751417898</v>
      </c>
      <c r="AA10" s="17">
        <v>0.45850557731584601</v>
      </c>
      <c r="AB10" s="17">
        <v>0.38807081658056902</v>
      </c>
      <c r="AC10" s="17">
        <v>0.48450053916352298</v>
      </c>
      <c r="AD10" s="17">
        <v>0.58241864136231003</v>
      </c>
      <c r="AE10" s="17"/>
      <c r="AF10" s="17">
        <v>0.46446224374402001</v>
      </c>
      <c r="AG10" s="17">
        <v>0.49759580991159502</v>
      </c>
      <c r="AH10" s="17">
        <v>0.36334653567115999</v>
      </c>
      <c r="AI10" s="17"/>
      <c r="AJ10" s="17">
        <v>0.45142377452428001</v>
      </c>
      <c r="AK10" s="17">
        <v>0.49472370848292802</v>
      </c>
      <c r="AL10" s="17">
        <v>0.47152133211741898</v>
      </c>
      <c r="AM10" s="17">
        <v>0.27174078472865798</v>
      </c>
      <c r="AN10" s="17">
        <v>0.44590912320116399</v>
      </c>
      <c r="AO10" s="17"/>
      <c r="AP10" s="17">
        <v>0.44685837994426503</v>
      </c>
      <c r="AQ10" s="17">
        <v>0.473204108285045</v>
      </c>
      <c r="AR10" s="17">
        <v>0.52595813498620003</v>
      </c>
      <c r="AS10" s="17"/>
      <c r="AT10" s="17">
        <v>0.43826085064864401</v>
      </c>
      <c r="AU10" s="17">
        <v>0.46937155198972202</v>
      </c>
      <c r="AV10" s="17">
        <v>0.43988672200459</v>
      </c>
      <c r="AW10" s="17">
        <v>0.54993832496878003</v>
      </c>
      <c r="AX10" s="17">
        <v>0.44173267949952899</v>
      </c>
      <c r="AY10" s="17">
        <v>0.50739680906019702</v>
      </c>
    </row>
    <row r="11" spans="2:51" ht="29" x14ac:dyDescent="0.35">
      <c r="B11" s="18" t="s">
        <v>784</v>
      </c>
      <c r="C11" s="17">
        <v>8.5078280222714103E-2</v>
      </c>
      <c r="D11" s="17">
        <v>9.5007560391317303E-2</v>
      </c>
      <c r="E11" s="17">
        <v>7.5039792686185797E-2</v>
      </c>
      <c r="F11" s="17"/>
      <c r="G11" s="17">
        <v>0.11823048999722199</v>
      </c>
      <c r="H11" s="17">
        <v>9.1952343482355495E-2</v>
      </c>
      <c r="I11" s="17">
        <v>0.107397134561173</v>
      </c>
      <c r="J11" s="17">
        <v>8.9239671909631099E-2</v>
      </c>
      <c r="K11" s="17">
        <v>6.3000280059224201E-2</v>
      </c>
      <c r="L11" s="17">
        <v>5.4743608581099099E-2</v>
      </c>
      <c r="M11" s="17"/>
      <c r="N11" s="17">
        <v>0.103114981940536</v>
      </c>
      <c r="O11" s="17">
        <v>7.4150941469345893E-2</v>
      </c>
      <c r="P11" s="17">
        <v>9.5428120961169399E-2</v>
      </c>
      <c r="Q11" s="17">
        <v>6.7635464452737604E-2</v>
      </c>
      <c r="R11" s="17"/>
      <c r="S11" s="17">
        <v>7.6745474175174799E-2</v>
      </c>
      <c r="T11" s="17">
        <v>9.4470468629737306E-2</v>
      </c>
      <c r="U11" s="17">
        <v>0.105998614051169</v>
      </c>
      <c r="V11" s="17">
        <v>6.3015294391184903E-2</v>
      </c>
      <c r="W11" s="17">
        <v>5.6611984291107802E-2</v>
      </c>
      <c r="X11" s="17">
        <v>0.12823911735636301</v>
      </c>
      <c r="Y11" s="17">
        <v>6.50282602952197E-2</v>
      </c>
      <c r="Z11" s="17">
        <v>0.15088445136</v>
      </c>
      <c r="AA11" s="17">
        <v>7.5477589979341994E-2</v>
      </c>
      <c r="AB11" s="17">
        <v>9.6282707335396706E-2</v>
      </c>
      <c r="AC11" s="17">
        <v>8.9945147487574706E-2</v>
      </c>
      <c r="AD11" s="17">
        <v>3.6165923964433903E-2</v>
      </c>
      <c r="AE11" s="17"/>
      <c r="AF11" s="17">
        <v>9.6906567585512193E-2</v>
      </c>
      <c r="AG11" s="17">
        <v>7.0539046378108594E-2</v>
      </c>
      <c r="AH11" s="17">
        <v>8.2488224099283095E-2</v>
      </c>
      <c r="AI11" s="17"/>
      <c r="AJ11" s="17">
        <v>8.1014235462975204E-2</v>
      </c>
      <c r="AK11" s="17">
        <v>8.9028460253560496E-2</v>
      </c>
      <c r="AL11" s="17">
        <v>5.0569620185056403E-2</v>
      </c>
      <c r="AM11" s="17">
        <v>0.13025485951995899</v>
      </c>
      <c r="AN11" s="17">
        <v>9.2488401440546403E-2</v>
      </c>
      <c r="AO11" s="17"/>
      <c r="AP11" s="17">
        <v>0.10829477751399801</v>
      </c>
      <c r="AQ11" s="17">
        <v>9.4510148514334896E-2</v>
      </c>
      <c r="AR11" s="17">
        <v>6.92351079395888E-2</v>
      </c>
      <c r="AS11" s="17"/>
      <c r="AT11" s="17">
        <v>6.9035172858427293E-2</v>
      </c>
      <c r="AU11" s="17">
        <v>9.2625351430116507E-2</v>
      </c>
      <c r="AV11" s="17">
        <v>0.116502645220337</v>
      </c>
      <c r="AW11" s="17">
        <v>4.6603105278103497E-2</v>
      </c>
      <c r="AX11" s="17">
        <v>0.116144238479243</v>
      </c>
      <c r="AY11" s="17">
        <v>0.101155820135498</v>
      </c>
    </row>
    <row r="12" spans="2:51" x14ac:dyDescent="0.35">
      <c r="B12" s="18" t="s">
        <v>112</v>
      </c>
      <c r="C12" s="19">
        <v>0.317752391427023</v>
      </c>
      <c r="D12" s="19">
        <v>0.28148661713455603</v>
      </c>
      <c r="E12" s="19">
        <v>0.35124683509585503</v>
      </c>
      <c r="F12" s="19"/>
      <c r="G12" s="19">
        <v>0.22526973323021601</v>
      </c>
      <c r="H12" s="19">
        <v>0.32463893163379398</v>
      </c>
      <c r="I12" s="19">
        <v>0.31587904827977997</v>
      </c>
      <c r="J12" s="19">
        <v>0.31109284496680401</v>
      </c>
      <c r="K12" s="19">
        <v>0.34330798672371798</v>
      </c>
      <c r="L12" s="19">
        <v>0.358246785889685</v>
      </c>
      <c r="M12" s="19"/>
      <c r="N12" s="19">
        <v>0.32322601912265497</v>
      </c>
      <c r="O12" s="19">
        <v>0.28692138472197898</v>
      </c>
      <c r="P12" s="19">
        <v>0.31685025464804201</v>
      </c>
      <c r="Q12" s="19">
        <v>0.33799064592417499</v>
      </c>
      <c r="R12" s="19"/>
      <c r="S12" s="19">
        <v>0.348866734579522</v>
      </c>
      <c r="T12" s="19">
        <v>0.260707679119974</v>
      </c>
      <c r="U12" s="19">
        <v>0.25274862757131999</v>
      </c>
      <c r="V12" s="19">
        <v>0.37975057599067902</v>
      </c>
      <c r="W12" s="19">
        <v>0.30475453776956601</v>
      </c>
      <c r="X12" s="19">
        <v>0.29840801020815799</v>
      </c>
      <c r="Y12" s="19">
        <v>0.33881481455777901</v>
      </c>
      <c r="Z12" s="19">
        <v>0.37362687562329</v>
      </c>
      <c r="AA12" s="19">
        <v>0.30696328298992198</v>
      </c>
      <c r="AB12" s="19">
        <v>0.38001053353257802</v>
      </c>
      <c r="AC12" s="19">
        <v>0.30718720891627699</v>
      </c>
      <c r="AD12" s="19">
        <v>0.25643341830687799</v>
      </c>
      <c r="AE12" s="19"/>
      <c r="AF12" s="19">
        <v>0.311335603008636</v>
      </c>
      <c r="AG12" s="19">
        <v>0.29663662604173802</v>
      </c>
      <c r="AH12" s="19">
        <v>0.40045676380869899</v>
      </c>
      <c r="AI12" s="19"/>
      <c r="AJ12" s="19">
        <v>0.31338138377534303</v>
      </c>
      <c r="AK12" s="19">
        <v>0.27263546664128002</v>
      </c>
      <c r="AL12" s="19">
        <v>0.36203595880151601</v>
      </c>
      <c r="AM12" s="19">
        <v>0.39718463380580399</v>
      </c>
      <c r="AN12" s="19">
        <v>0.36732038433797598</v>
      </c>
      <c r="AO12" s="19"/>
      <c r="AP12" s="19">
        <v>0.24437705553078901</v>
      </c>
      <c r="AQ12" s="19">
        <v>0.27361633502071497</v>
      </c>
      <c r="AR12" s="19">
        <v>0.27641832757422202</v>
      </c>
      <c r="AS12" s="19"/>
      <c r="AT12" s="19">
        <v>0.35680121851072999</v>
      </c>
      <c r="AU12" s="19">
        <v>0.32753392524152403</v>
      </c>
      <c r="AV12" s="19">
        <v>0.25715625199598402</v>
      </c>
      <c r="AW12" s="19">
        <v>0.21905174618437201</v>
      </c>
      <c r="AX12" s="19">
        <v>0.30183083661854099</v>
      </c>
      <c r="AY12" s="19">
        <v>0.31717817891225702</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1-000000000000}">
  <dimension ref="B2:AY17"/>
  <sheetViews>
    <sheetView showGridLines="0" workbookViewId="0">
      <pane xSplit="2" topLeftCell="C1" activePane="topRight" state="frozen"/>
      <selection activeCell="B19" sqref="B19"/>
      <selection pane="topRight" activeCell="J15" sqref="J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788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1304</v>
      </c>
      <c r="D7" s="10">
        <v>592</v>
      </c>
      <c r="E7" s="10">
        <v>709</v>
      </c>
      <c r="F7" s="10"/>
      <c r="G7" s="10">
        <v>170</v>
      </c>
      <c r="H7" s="10">
        <v>167</v>
      </c>
      <c r="I7" s="10">
        <v>223</v>
      </c>
      <c r="J7" s="10">
        <v>228</v>
      </c>
      <c r="K7" s="10">
        <v>225</v>
      </c>
      <c r="L7" s="10">
        <v>291</v>
      </c>
      <c r="M7" s="10"/>
      <c r="N7" s="10">
        <v>335</v>
      </c>
      <c r="O7" s="10">
        <v>335</v>
      </c>
      <c r="P7" s="10">
        <v>274</v>
      </c>
      <c r="Q7" s="10">
        <v>351</v>
      </c>
      <c r="R7" s="10"/>
      <c r="S7" s="10">
        <v>166</v>
      </c>
      <c r="T7" s="10">
        <v>187</v>
      </c>
      <c r="U7" s="10">
        <v>107</v>
      </c>
      <c r="V7" s="10">
        <v>143</v>
      </c>
      <c r="W7" s="10">
        <v>107</v>
      </c>
      <c r="X7" s="10">
        <v>95</v>
      </c>
      <c r="Y7" s="10">
        <v>109</v>
      </c>
      <c r="Z7" s="10">
        <v>45</v>
      </c>
      <c r="AA7" s="10">
        <v>157</v>
      </c>
      <c r="AB7" s="10">
        <v>95</v>
      </c>
      <c r="AC7" s="10">
        <v>67</v>
      </c>
      <c r="AD7" s="10">
        <v>26</v>
      </c>
      <c r="AE7" s="10"/>
      <c r="AF7" s="10">
        <v>492</v>
      </c>
      <c r="AG7" s="10">
        <v>516</v>
      </c>
      <c r="AH7" s="10">
        <v>183</v>
      </c>
      <c r="AI7" s="10"/>
      <c r="AJ7" s="10">
        <v>468</v>
      </c>
      <c r="AK7" s="10">
        <v>366</v>
      </c>
      <c r="AL7" s="10">
        <v>81</v>
      </c>
      <c r="AM7" s="10">
        <v>16</v>
      </c>
      <c r="AN7" s="10">
        <v>179</v>
      </c>
      <c r="AO7" s="10"/>
      <c r="AP7" s="10">
        <v>259</v>
      </c>
      <c r="AQ7" s="10">
        <v>456</v>
      </c>
      <c r="AR7" s="10">
        <v>92</v>
      </c>
      <c r="AS7" s="10"/>
      <c r="AT7" s="10">
        <v>483</v>
      </c>
      <c r="AU7" s="10">
        <v>306</v>
      </c>
      <c r="AV7" s="10">
        <v>103</v>
      </c>
      <c r="AW7" s="10">
        <v>131</v>
      </c>
      <c r="AX7" s="10">
        <v>229</v>
      </c>
      <c r="AY7" s="10">
        <v>40</v>
      </c>
    </row>
    <row r="8" spans="2:51" ht="30" customHeight="1" x14ac:dyDescent="0.35">
      <c r="B8" s="11" t="s">
        <v>19</v>
      </c>
      <c r="C8" s="11">
        <v>1297</v>
      </c>
      <c r="D8" s="11">
        <v>608</v>
      </c>
      <c r="E8" s="11">
        <v>686</v>
      </c>
      <c r="F8" s="11"/>
      <c r="G8" s="11">
        <v>174</v>
      </c>
      <c r="H8" s="11">
        <v>195</v>
      </c>
      <c r="I8" s="11">
        <v>226</v>
      </c>
      <c r="J8" s="11">
        <v>215</v>
      </c>
      <c r="K8" s="11">
        <v>209</v>
      </c>
      <c r="L8" s="11">
        <v>278</v>
      </c>
      <c r="M8" s="11"/>
      <c r="N8" s="11">
        <v>362</v>
      </c>
      <c r="O8" s="11">
        <v>320</v>
      </c>
      <c r="P8" s="11">
        <v>267</v>
      </c>
      <c r="Q8" s="11">
        <v>339</v>
      </c>
      <c r="R8" s="11"/>
      <c r="S8" s="11">
        <v>169</v>
      </c>
      <c r="T8" s="11">
        <v>181</v>
      </c>
      <c r="U8" s="11">
        <v>106</v>
      </c>
      <c r="V8" s="11">
        <v>133</v>
      </c>
      <c r="W8" s="11">
        <v>104</v>
      </c>
      <c r="X8" s="11">
        <v>98</v>
      </c>
      <c r="Y8" s="11">
        <v>105</v>
      </c>
      <c r="Z8" s="11">
        <v>41</v>
      </c>
      <c r="AA8" s="11">
        <v>148</v>
      </c>
      <c r="AB8" s="11">
        <v>109</v>
      </c>
      <c r="AC8" s="11">
        <v>71</v>
      </c>
      <c r="AD8" s="11">
        <v>33</v>
      </c>
      <c r="AE8" s="11"/>
      <c r="AF8" s="11">
        <v>475</v>
      </c>
      <c r="AG8" s="11">
        <v>523</v>
      </c>
      <c r="AH8" s="11">
        <v>183</v>
      </c>
      <c r="AI8" s="11"/>
      <c r="AJ8" s="11">
        <v>458</v>
      </c>
      <c r="AK8" s="11">
        <v>366</v>
      </c>
      <c r="AL8" s="11">
        <v>80</v>
      </c>
      <c r="AM8" s="11">
        <v>16</v>
      </c>
      <c r="AN8" s="11">
        <v>176</v>
      </c>
      <c r="AO8" s="11"/>
      <c r="AP8" s="11">
        <v>257</v>
      </c>
      <c r="AQ8" s="11">
        <v>460</v>
      </c>
      <c r="AR8" s="11">
        <v>91</v>
      </c>
      <c r="AS8" s="11"/>
      <c r="AT8" s="11">
        <v>467</v>
      </c>
      <c r="AU8" s="11">
        <v>313</v>
      </c>
      <c r="AV8" s="11">
        <v>102</v>
      </c>
      <c r="AW8" s="11">
        <v>129</v>
      </c>
      <c r="AX8" s="11">
        <v>232</v>
      </c>
      <c r="AY8" s="11">
        <v>41</v>
      </c>
    </row>
    <row r="9" spans="2:51" x14ac:dyDescent="0.35">
      <c r="B9" s="18" t="s">
        <v>782</v>
      </c>
      <c r="C9" s="17">
        <v>0.23781011401923699</v>
      </c>
      <c r="D9" s="17">
        <v>0.26646966935775201</v>
      </c>
      <c r="E9" s="17">
        <v>0.210756218535879</v>
      </c>
      <c r="F9" s="17"/>
      <c r="G9" s="17">
        <v>0.30449557168196001</v>
      </c>
      <c r="H9" s="17">
        <v>0.23915100675303</v>
      </c>
      <c r="I9" s="17">
        <v>0.212119295106213</v>
      </c>
      <c r="J9" s="17">
        <v>0.22562446832115901</v>
      </c>
      <c r="K9" s="17">
        <v>0.14629817718069699</v>
      </c>
      <c r="L9" s="17">
        <v>0.29438962188815598</v>
      </c>
      <c r="M9" s="17"/>
      <c r="N9" s="17">
        <v>0.24987707421218</v>
      </c>
      <c r="O9" s="17">
        <v>0.244258246314594</v>
      </c>
      <c r="P9" s="17">
        <v>0.25456439949533999</v>
      </c>
      <c r="Q9" s="17">
        <v>0.211786985427078</v>
      </c>
      <c r="R9" s="17"/>
      <c r="S9" s="17">
        <v>0.197295536010821</v>
      </c>
      <c r="T9" s="17">
        <v>0.229377887066923</v>
      </c>
      <c r="U9" s="17">
        <v>0.31754501723950701</v>
      </c>
      <c r="V9" s="17">
        <v>0.214646144494331</v>
      </c>
      <c r="W9" s="17">
        <v>0.26391060972811198</v>
      </c>
      <c r="X9" s="17">
        <v>0.24254418087408</v>
      </c>
      <c r="Y9" s="17">
        <v>0.26512292548212901</v>
      </c>
      <c r="Z9" s="17">
        <v>0.32699686523580501</v>
      </c>
      <c r="AA9" s="17">
        <v>0.23917009722261101</v>
      </c>
      <c r="AB9" s="17">
        <v>0.22214457362055201</v>
      </c>
      <c r="AC9" s="17">
        <v>0.180493829159666</v>
      </c>
      <c r="AD9" s="17">
        <v>0.20161957706286901</v>
      </c>
      <c r="AE9" s="17"/>
      <c r="AF9" s="17">
        <v>0.25331569264361897</v>
      </c>
      <c r="AG9" s="17">
        <v>0.22928014693611201</v>
      </c>
      <c r="AH9" s="17">
        <v>0.208643173781693</v>
      </c>
      <c r="AI9" s="17"/>
      <c r="AJ9" s="17">
        <v>0.27416983390128002</v>
      </c>
      <c r="AK9" s="17">
        <v>0.240573237051879</v>
      </c>
      <c r="AL9" s="17">
        <v>0.24663766436368501</v>
      </c>
      <c r="AM9" s="17">
        <v>0.27338416477775201</v>
      </c>
      <c r="AN9" s="17">
        <v>0.174816052302571</v>
      </c>
      <c r="AO9" s="17"/>
      <c r="AP9" s="17">
        <v>0.29908618982381602</v>
      </c>
      <c r="AQ9" s="17">
        <v>0.26218451499003598</v>
      </c>
      <c r="AR9" s="17">
        <v>0.30693347618340799</v>
      </c>
      <c r="AS9" s="17"/>
      <c r="AT9" s="17">
        <v>0.263448082790053</v>
      </c>
      <c r="AU9" s="17">
        <v>0.26654269612619602</v>
      </c>
      <c r="AV9" s="17">
        <v>0.18758508677737801</v>
      </c>
      <c r="AW9" s="17">
        <v>0.173647958564456</v>
      </c>
      <c r="AX9" s="17">
        <v>0.21047927632857399</v>
      </c>
      <c r="AY9" s="17">
        <v>0.22613958085848901</v>
      </c>
    </row>
    <row r="10" spans="2:51" x14ac:dyDescent="0.35">
      <c r="B10" s="18" t="s">
        <v>783</v>
      </c>
      <c r="C10" s="17">
        <v>0.37009788793894799</v>
      </c>
      <c r="D10" s="17">
        <v>0.41181798857928698</v>
      </c>
      <c r="E10" s="17">
        <v>0.33471762555565998</v>
      </c>
      <c r="F10" s="17"/>
      <c r="G10" s="17">
        <v>0.29161061864105298</v>
      </c>
      <c r="H10" s="17">
        <v>0.35606380701365797</v>
      </c>
      <c r="I10" s="17">
        <v>0.378610024640118</v>
      </c>
      <c r="J10" s="17">
        <v>0.37630525772273599</v>
      </c>
      <c r="K10" s="17">
        <v>0.43742463071510401</v>
      </c>
      <c r="L10" s="17">
        <v>0.36666061904082597</v>
      </c>
      <c r="M10" s="17"/>
      <c r="N10" s="17">
        <v>0.37548964249482197</v>
      </c>
      <c r="O10" s="17">
        <v>0.37885615668063599</v>
      </c>
      <c r="P10" s="17">
        <v>0.387798770023835</v>
      </c>
      <c r="Q10" s="17">
        <v>0.34072036121011401</v>
      </c>
      <c r="R10" s="17"/>
      <c r="S10" s="17">
        <v>0.35958442904075999</v>
      </c>
      <c r="T10" s="17">
        <v>0.37458453314983903</v>
      </c>
      <c r="U10" s="17">
        <v>0.36645945425593601</v>
      </c>
      <c r="V10" s="17">
        <v>0.31510660660731699</v>
      </c>
      <c r="W10" s="17">
        <v>0.36759187973663598</v>
      </c>
      <c r="X10" s="17">
        <v>0.38674964737197098</v>
      </c>
      <c r="Y10" s="17">
        <v>0.37524272083903898</v>
      </c>
      <c r="Z10" s="17">
        <v>0.26623092062458997</v>
      </c>
      <c r="AA10" s="17">
        <v>0.41082550579147997</v>
      </c>
      <c r="AB10" s="17">
        <v>0.343848248689063</v>
      </c>
      <c r="AC10" s="17">
        <v>0.49956082088269999</v>
      </c>
      <c r="AD10" s="17">
        <v>0.32889084033578497</v>
      </c>
      <c r="AE10" s="17"/>
      <c r="AF10" s="17">
        <v>0.332073108413379</v>
      </c>
      <c r="AG10" s="17">
        <v>0.42475152657328002</v>
      </c>
      <c r="AH10" s="17">
        <v>0.35686196372958601</v>
      </c>
      <c r="AI10" s="17"/>
      <c r="AJ10" s="17">
        <v>0.35243387848692398</v>
      </c>
      <c r="AK10" s="17">
        <v>0.37405095796247101</v>
      </c>
      <c r="AL10" s="17">
        <v>0.431291362957896</v>
      </c>
      <c r="AM10" s="17">
        <v>5.71372724595045E-2</v>
      </c>
      <c r="AN10" s="17">
        <v>0.365303776612172</v>
      </c>
      <c r="AO10" s="17"/>
      <c r="AP10" s="17">
        <v>0.40524483717575699</v>
      </c>
      <c r="AQ10" s="17">
        <v>0.38119667256023698</v>
      </c>
      <c r="AR10" s="17">
        <v>0.34719584125592601</v>
      </c>
      <c r="AS10" s="17"/>
      <c r="AT10" s="17">
        <v>0.38778197908759698</v>
      </c>
      <c r="AU10" s="17">
        <v>0.32289446216378198</v>
      </c>
      <c r="AV10" s="17">
        <v>0.34620807556497002</v>
      </c>
      <c r="AW10" s="17">
        <v>0.362918185338993</v>
      </c>
      <c r="AX10" s="17">
        <v>0.40821710244863701</v>
      </c>
      <c r="AY10" s="17">
        <v>0.38618368553239102</v>
      </c>
    </row>
    <row r="11" spans="2:51" ht="29" x14ac:dyDescent="0.35">
      <c r="B11" s="18" t="s">
        <v>784</v>
      </c>
      <c r="C11" s="17">
        <v>0.109283236670592</v>
      </c>
      <c r="D11" s="17">
        <v>9.8564951531160794E-2</v>
      </c>
      <c r="E11" s="17">
        <v>0.11764311596138</v>
      </c>
      <c r="F11" s="17"/>
      <c r="G11" s="17">
        <v>0.22143963772087899</v>
      </c>
      <c r="H11" s="17">
        <v>0.159238851525037</v>
      </c>
      <c r="I11" s="17">
        <v>0.107618880901643</v>
      </c>
      <c r="J11" s="17">
        <v>9.8832275249635906E-2</v>
      </c>
      <c r="K11" s="17">
        <v>6.8010367614007597E-2</v>
      </c>
      <c r="L11" s="17">
        <v>4.44447277163975E-2</v>
      </c>
      <c r="M11" s="17"/>
      <c r="N11" s="17">
        <v>0.13508933525488501</v>
      </c>
      <c r="O11" s="17">
        <v>0.12508243088179399</v>
      </c>
      <c r="P11" s="17">
        <v>7.8366869253840593E-2</v>
      </c>
      <c r="Q11" s="17">
        <v>9.1255334221080106E-2</v>
      </c>
      <c r="R11" s="17"/>
      <c r="S11" s="17">
        <v>0.11832944323398201</v>
      </c>
      <c r="T11" s="17">
        <v>0.110580816596713</v>
      </c>
      <c r="U11" s="17">
        <v>9.3345139695787296E-2</v>
      </c>
      <c r="V11" s="17">
        <v>0.14657030559446099</v>
      </c>
      <c r="W11" s="17">
        <v>8.6184053657377205E-2</v>
      </c>
      <c r="X11" s="17">
        <v>0.128286195210919</v>
      </c>
      <c r="Y11" s="17">
        <v>0.103500365967714</v>
      </c>
      <c r="Z11" s="17">
        <v>8.5346028254769293E-2</v>
      </c>
      <c r="AA11" s="17">
        <v>9.4613701323450899E-2</v>
      </c>
      <c r="AB11" s="17">
        <v>0.12033618928104201</v>
      </c>
      <c r="AC11" s="17">
        <v>9.1295702050096503E-2</v>
      </c>
      <c r="AD11" s="17">
        <v>9.0023852226623402E-2</v>
      </c>
      <c r="AE11" s="17"/>
      <c r="AF11" s="17">
        <v>9.1713345356691706E-2</v>
      </c>
      <c r="AG11" s="17">
        <v>0.103625061659947</v>
      </c>
      <c r="AH11" s="17">
        <v>0.113111956230545</v>
      </c>
      <c r="AI11" s="17"/>
      <c r="AJ11" s="17">
        <v>7.8087534758556704E-2</v>
      </c>
      <c r="AK11" s="17">
        <v>0.135689318570758</v>
      </c>
      <c r="AL11" s="17">
        <v>7.4446355347108001E-2</v>
      </c>
      <c r="AM11" s="17">
        <v>0.386893614151748</v>
      </c>
      <c r="AN11" s="17">
        <v>9.4079232828476703E-2</v>
      </c>
      <c r="AO11" s="17"/>
      <c r="AP11" s="17">
        <v>9.6017988401774002E-2</v>
      </c>
      <c r="AQ11" s="17">
        <v>0.10504161673589101</v>
      </c>
      <c r="AR11" s="17">
        <v>0.14268608096884</v>
      </c>
      <c r="AS11" s="17"/>
      <c r="AT11" s="17">
        <v>7.19007244251893E-2</v>
      </c>
      <c r="AU11" s="17">
        <v>0.130753547757745</v>
      </c>
      <c r="AV11" s="17">
        <v>0.16940116213649001</v>
      </c>
      <c r="AW11" s="17">
        <v>9.5141294252457695E-2</v>
      </c>
      <c r="AX11" s="17">
        <v>0.121640132359531</v>
      </c>
      <c r="AY11" s="17">
        <v>0.15133245244839599</v>
      </c>
    </row>
    <row r="12" spans="2:51" x14ac:dyDescent="0.35">
      <c r="B12" s="18" t="s">
        <v>112</v>
      </c>
      <c r="C12" s="19">
        <v>0.28280876137122302</v>
      </c>
      <c r="D12" s="19">
        <v>0.22314739053179999</v>
      </c>
      <c r="E12" s="19">
        <v>0.33688303994708102</v>
      </c>
      <c r="F12" s="19"/>
      <c r="G12" s="19">
        <v>0.182454171956108</v>
      </c>
      <c r="H12" s="19">
        <v>0.245546334708275</v>
      </c>
      <c r="I12" s="19">
        <v>0.30165179935202602</v>
      </c>
      <c r="J12" s="19">
        <v>0.29923799870647</v>
      </c>
      <c r="K12" s="19">
        <v>0.34826682449019097</v>
      </c>
      <c r="L12" s="19">
        <v>0.29450503135461997</v>
      </c>
      <c r="M12" s="19"/>
      <c r="N12" s="19">
        <v>0.23954394803811199</v>
      </c>
      <c r="O12" s="19">
        <v>0.25180316612297599</v>
      </c>
      <c r="P12" s="19">
        <v>0.279269961226984</v>
      </c>
      <c r="Q12" s="19">
        <v>0.35623731914172801</v>
      </c>
      <c r="R12" s="19"/>
      <c r="S12" s="19">
        <v>0.32479059171443703</v>
      </c>
      <c r="T12" s="19">
        <v>0.28545676318652502</v>
      </c>
      <c r="U12" s="19">
        <v>0.22265038880877</v>
      </c>
      <c r="V12" s="19">
        <v>0.32367694330389102</v>
      </c>
      <c r="W12" s="19">
        <v>0.28231345687787501</v>
      </c>
      <c r="X12" s="19">
        <v>0.24241997654302999</v>
      </c>
      <c r="Y12" s="19">
        <v>0.25613398771111801</v>
      </c>
      <c r="Z12" s="19">
        <v>0.32142618588483601</v>
      </c>
      <c r="AA12" s="19">
        <v>0.25539069566245798</v>
      </c>
      <c r="AB12" s="19">
        <v>0.31367098840934299</v>
      </c>
      <c r="AC12" s="19">
        <v>0.228649647907537</v>
      </c>
      <c r="AD12" s="19">
        <v>0.37946573037472298</v>
      </c>
      <c r="AE12" s="19"/>
      <c r="AF12" s="19">
        <v>0.32289785358631101</v>
      </c>
      <c r="AG12" s="19">
        <v>0.24234326483066199</v>
      </c>
      <c r="AH12" s="19">
        <v>0.32138290625817501</v>
      </c>
      <c r="AI12" s="19"/>
      <c r="AJ12" s="19">
        <v>0.29530875285323999</v>
      </c>
      <c r="AK12" s="19">
        <v>0.24968648641489199</v>
      </c>
      <c r="AL12" s="19">
        <v>0.247624617331311</v>
      </c>
      <c r="AM12" s="19">
        <v>0.28258494861099598</v>
      </c>
      <c r="AN12" s="19">
        <v>0.36580093825678001</v>
      </c>
      <c r="AO12" s="19"/>
      <c r="AP12" s="19">
        <v>0.19965098459865299</v>
      </c>
      <c r="AQ12" s="19">
        <v>0.25157719571383602</v>
      </c>
      <c r="AR12" s="19">
        <v>0.203184601591827</v>
      </c>
      <c r="AS12" s="19"/>
      <c r="AT12" s="19">
        <v>0.276869213697161</v>
      </c>
      <c r="AU12" s="19">
        <v>0.27980929395227699</v>
      </c>
      <c r="AV12" s="19">
        <v>0.29680567552116099</v>
      </c>
      <c r="AW12" s="19">
        <v>0.36829256184409398</v>
      </c>
      <c r="AX12" s="19">
        <v>0.25966348886325802</v>
      </c>
      <c r="AY12" s="19">
        <v>0.23634428116072501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1-000000000000}">
  <dimension ref="B2:AY17"/>
  <sheetViews>
    <sheetView showGridLines="0" workbookViewId="0">
      <pane xSplit="2" topLeftCell="C1" activePane="topRight" state="frozen"/>
      <selection activeCell="B19" sqref="B19"/>
      <selection pane="topRight" activeCell="G15" sqref="G15"/>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789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1304</v>
      </c>
      <c r="D7" s="10">
        <v>592</v>
      </c>
      <c r="E7" s="10">
        <v>709</v>
      </c>
      <c r="F7" s="10"/>
      <c r="G7" s="10">
        <v>170</v>
      </c>
      <c r="H7" s="10">
        <v>167</v>
      </c>
      <c r="I7" s="10">
        <v>223</v>
      </c>
      <c r="J7" s="10">
        <v>228</v>
      </c>
      <c r="K7" s="10">
        <v>225</v>
      </c>
      <c r="L7" s="10">
        <v>291</v>
      </c>
      <c r="M7" s="10"/>
      <c r="N7" s="10">
        <v>335</v>
      </c>
      <c r="O7" s="10">
        <v>335</v>
      </c>
      <c r="P7" s="10">
        <v>274</v>
      </c>
      <c r="Q7" s="10">
        <v>351</v>
      </c>
      <c r="R7" s="10"/>
      <c r="S7" s="10">
        <v>166</v>
      </c>
      <c r="T7" s="10">
        <v>187</v>
      </c>
      <c r="U7" s="10">
        <v>107</v>
      </c>
      <c r="V7" s="10">
        <v>143</v>
      </c>
      <c r="W7" s="10">
        <v>107</v>
      </c>
      <c r="X7" s="10">
        <v>95</v>
      </c>
      <c r="Y7" s="10">
        <v>109</v>
      </c>
      <c r="Z7" s="10">
        <v>45</v>
      </c>
      <c r="AA7" s="10">
        <v>157</v>
      </c>
      <c r="AB7" s="10">
        <v>95</v>
      </c>
      <c r="AC7" s="10">
        <v>67</v>
      </c>
      <c r="AD7" s="10">
        <v>26</v>
      </c>
      <c r="AE7" s="10"/>
      <c r="AF7" s="10">
        <v>492</v>
      </c>
      <c r="AG7" s="10">
        <v>516</v>
      </c>
      <c r="AH7" s="10">
        <v>183</v>
      </c>
      <c r="AI7" s="10"/>
      <c r="AJ7" s="10">
        <v>468</v>
      </c>
      <c r="AK7" s="10">
        <v>366</v>
      </c>
      <c r="AL7" s="10">
        <v>81</v>
      </c>
      <c r="AM7" s="10">
        <v>16</v>
      </c>
      <c r="AN7" s="10">
        <v>179</v>
      </c>
      <c r="AO7" s="10"/>
      <c r="AP7" s="10">
        <v>259</v>
      </c>
      <c r="AQ7" s="10">
        <v>456</v>
      </c>
      <c r="AR7" s="10">
        <v>92</v>
      </c>
      <c r="AS7" s="10"/>
      <c r="AT7" s="10">
        <v>483</v>
      </c>
      <c r="AU7" s="10">
        <v>306</v>
      </c>
      <c r="AV7" s="10">
        <v>103</v>
      </c>
      <c r="AW7" s="10">
        <v>131</v>
      </c>
      <c r="AX7" s="10">
        <v>229</v>
      </c>
      <c r="AY7" s="10">
        <v>40</v>
      </c>
    </row>
    <row r="8" spans="2:51" ht="30" customHeight="1" x14ac:dyDescent="0.35">
      <c r="B8" s="11" t="s">
        <v>19</v>
      </c>
      <c r="C8" s="11">
        <v>1297</v>
      </c>
      <c r="D8" s="11">
        <v>608</v>
      </c>
      <c r="E8" s="11">
        <v>686</v>
      </c>
      <c r="F8" s="11"/>
      <c r="G8" s="11">
        <v>174</v>
      </c>
      <c r="H8" s="11">
        <v>195</v>
      </c>
      <c r="I8" s="11">
        <v>226</v>
      </c>
      <c r="J8" s="11">
        <v>215</v>
      </c>
      <c r="K8" s="11">
        <v>209</v>
      </c>
      <c r="L8" s="11">
        <v>278</v>
      </c>
      <c r="M8" s="11"/>
      <c r="N8" s="11">
        <v>362</v>
      </c>
      <c r="O8" s="11">
        <v>320</v>
      </c>
      <c r="P8" s="11">
        <v>267</v>
      </c>
      <c r="Q8" s="11">
        <v>339</v>
      </c>
      <c r="R8" s="11"/>
      <c r="S8" s="11">
        <v>169</v>
      </c>
      <c r="T8" s="11">
        <v>181</v>
      </c>
      <c r="U8" s="11">
        <v>106</v>
      </c>
      <c r="V8" s="11">
        <v>133</v>
      </c>
      <c r="W8" s="11">
        <v>104</v>
      </c>
      <c r="X8" s="11">
        <v>98</v>
      </c>
      <c r="Y8" s="11">
        <v>105</v>
      </c>
      <c r="Z8" s="11">
        <v>41</v>
      </c>
      <c r="AA8" s="11">
        <v>148</v>
      </c>
      <c r="AB8" s="11">
        <v>109</v>
      </c>
      <c r="AC8" s="11">
        <v>71</v>
      </c>
      <c r="AD8" s="11">
        <v>33</v>
      </c>
      <c r="AE8" s="11"/>
      <c r="AF8" s="11">
        <v>475</v>
      </c>
      <c r="AG8" s="11">
        <v>523</v>
      </c>
      <c r="AH8" s="11">
        <v>183</v>
      </c>
      <c r="AI8" s="11"/>
      <c r="AJ8" s="11">
        <v>458</v>
      </c>
      <c r="AK8" s="11">
        <v>366</v>
      </c>
      <c r="AL8" s="11">
        <v>80</v>
      </c>
      <c r="AM8" s="11">
        <v>16</v>
      </c>
      <c r="AN8" s="11">
        <v>176</v>
      </c>
      <c r="AO8" s="11"/>
      <c r="AP8" s="11">
        <v>257</v>
      </c>
      <c r="AQ8" s="11">
        <v>460</v>
      </c>
      <c r="AR8" s="11">
        <v>91</v>
      </c>
      <c r="AS8" s="11"/>
      <c r="AT8" s="11">
        <v>467</v>
      </c>
      <c r="AU8" s="11">
        <v>313</v>
      </c>
      <c r="AV8" s="11">
        <v>102</v>
      </c>
      <c r="AW8" s="11">
        <v>129</v>
      </c>
      <c r="AX8" s="11">
        <v>232</v>
      </c>
      <c r="AY8" s="11">
        <v>41</v>
      </c>
    </row>
    <row r="9" spans="2:51" x14ac:dyDescent="0.35">
      <c r="B9" s="18" t="s">
        <v>782</v>
      </c>
      <c r="C9" s="17">
        <v>0.149205401737625</v>
      </c>
      <c r="D9" s="17">
        <v>0.162815218608061</v>
      </c>
      <c r="E9" s="17">
        <v>0.136429264019755</v>
      </c>
      <c r="F9" s="17"/>
      <c r="G9" s="17">
        <v>0.22242342391049499</v>
      </c>
      <c r="H9" s="17">
        <v>0.15997836277562699</v>
      </c>
      <c r="I9" s="17">
        <v>0.141441969744626</v>
      </c>
      <c r="J9" s="17">
        <v>0.147946804465342</v>
      </c>
      <c r="K9" s="17">
        <v>7.5263389915945306E-2</v>
      </c>
      <c r="L9" s="17">
        <v>0.15878974409031801</v>
      </c>
      <c r="M9" s="17"/>
      <c r="N9" s="17">
        <v>0.15450687570621099</v>
      </c>
      <c r="O9" s="17">
        <v>0.15746898376268001</v>
      </c>
      <c r="P9" s="17">
        <v>0.162404004077049</v>
      </c>
      <c r="Q9" s="17">
        <v>0.126409942044824</v>
      </c>
      <c r="R9" s="17"/>
      <c r="S9" s="17">
        <v>0.18499899780835199</v>
      </c>
      <c r="T9" s="17">
        <v>0.15319523478716801</v>
      </c>
      <c r="U9" s="17">
        <v>0.118130056607721</v>
      </c>
      <c r="V9" s="17">
        <v>0.132032314906324</v>
      </c>
      <c r="W9" s="17">
        <v>0.19223578053687301</v>
      </c>
      <c r="X9" s="17">
        <v>0.14117748629106</v>
      </c>
      <c r="Y9" s="17">
        <v>0.129756199543617</v>
      </c>
      <c r="Z9" s="17">
        <v>0.102852291629944</v>
      </c>
      <c r="AA9" s="17">
        <v>0.153453371394078</v>
      </c>
      <c r="AB9" s="17">
        <v>0.12538530159408501</v>
      </c>
      <c r="AC9" s="17">
        <v>0.15920042158089101</v>
      </c>
      <c r="AD9" s="17">
        <v>0.15983924357415399</v>
      </c>
      <c r="AE9" s="17"/>
      <c r="AF9" s="17">
        <v>0.149652065268576</v>
      </c>
      <c r="AG9" s="17">
        <v>0.13556918983076899</v>
      </c>
      <c r="AH9" s="17">
        <v>0.158894533521829</v>
      </c>
      <c r="AI9" s="17"/>
      <c r="AJ9" s="17">
        <v>0.194800992197463</v>
      </c>
      <c r="AK9" s="17">
        <v>0.15437403234211899</v>
      </c>
      <c r="AL9" s="17">
        <v>9.1746532016859103E-2</v>
      </c>
      <c r="AM9" s="17">
        <v>5.6407124325322598E-2</v>
      </c>
      <c r="AN9" s="17">
        <v>0.108425035525373</v>
      </c>
      <c r="AO9" s="17"/>
      <c r="AP9" s="17">
        <v>0.27513136979828701</v>
      </c>
      <c r="AQ9" s="17">
        <v>0.14602521745636099</v>
      </c>
      <c r="AR9" s="17">
        <v>0.18722771714224101</v>
      </c>
      <c r="AS9" s="17"/>
      <c r="AT9" s="17">
        <v>0.15263928293735099</v>
      </c>
      <c r="AU9" s="17">
        <v>0.150026256230854</v>
      </c>
      <c r="AV9" s="17">
        <v>0.184096801243915</v>
      </c>
      <c r="AW9" s="17">
        <v>0.16031293879196801</v>
      </c>
      <c r="AX9" s="17">
        <v>0.13572427535329401</v>
      </c>
      <c r="AY9" s="17">
        <v>5.0701850149873502E-2</v>
      </c>
    </row>
    <row r="10" spans="2:51" x14ac:dyDescent="0.35">
      <c r="B10" s="18" t="s">
        <v>783</v>
      </c>
      <c r="C10" s="17">
        <v>0.591983851609442</v>
      </c>
      <c r="D10" s="17">
        <v>0.63258600661278996</v>
      </c>
      <c r="E10" s="17">
        <v>0.55722213912169805</v>
      </c>
      <c r="F10" s="17"/>
      <c r="G10" s="17">
        <v>0.601654819580418</v>
      </c>
      <c r="H10" s="17">
        <v>0.59781798760110505</v>
      </c>
      <c r="I10" s="17">
        <v>0.58421057468711102</v>
      </c>
      <c r="J10" s="17">
        <v>0.60105962017312997</v>
      </c>
      <c r="K10" s="17">
        <v>0.64266924114226998</v>
      </c>
      <c r="L10" s="17">
        <v>0.54293692652028902</v>
      </c>
      <c r="M10" s="17"/>
      <c r="N10" s="17">
        <v>0.61693193852851103</v>
      </c>
      <c r="O10" s="17">
        <v>0.61268224919816705</v>
      </c>
      <c r="P10" s="17">
        <v>0.57124802165192101</v>
      </c>
      <c r="Q10" s="17">
        <v>0.56345839206110704</v>
      </c>
      <c r="R10" s="17"/>
      <c r="S10" s="17">
        <v>0.55862274337590601</v>
      </c>
      <c r="T10" s="17">
        <v>0.60941456732569299</v>
      </c>
      <c r="U10" s="17">
        <v>0.58947854430214897</v>
      </c>
      <c r="V10" s="17">
        <v>0.55435660926698604</v>
      </c>
      <c r="W10" s="17">
        <v>0.57299443504703795</v>
      </c>
      <c r="X10" s="17">
        <v>0.64481841591550704</v>
      </c>
      <c r="Y10" s="17">
        <v>0.63314390002371301</v>
      </c>
      <c r="Z10" s="17">
        <v>0.4606144545109</v>
      </c>
      <c r="AA10" s="17">
        <v>0.59672912409287604</v>
      </c>
      <c r="AB10" s="17">
        <v>0.59901833605878796</v>
      </c>
      <c r="AC10" s="17">
        <v>0.648864576445771</v>
      </c>
      <c r="AD10" s="17">
        <v>0.59625400164555797</v>
      </c>
      <c r="AE10" s="17"/>
      <c r="AF10" s="17">
        <v>0.54897763130160904</v>
      </c>
      <c r="AG10" s="17">
        <v>0.65884541265581797</v>
      </c>
      <c r="AH10" s="17">
        <v>0.49933765312893802</v>
      </c>
      <c r="AI10" s="17"/>
      <c r="AJ10" s="17">
        <v>0.498402804953126</v>
      </c>
      <c r="AK10" s="17">
        <v>0.68149170324042996</v>
      </c>
      <c r="AL10" s="17">
        <v>0.63602067213762703</v>
      </c>
      <c r="AM10" s="17">
        <v>0.262183188357069</v>
      </c>
      <c r="AN10" s="17">
        <v>0.54657935543151603</v>
      </c>
      <c r="AO10" s="17"/>
      <c r="AP10" s="17">
        <v>0.46779645007481901</v>
      </c>
      <c r="AQ10" s="17">
        <v>0.694574383562234</v>
      </c>
      <c r="AR10" s="17">
        <v>0.63808719332022301</v>
      </c>
      <c r="AS10" s="17"/>
      <c r="AT10" s="17">
        <v>0.57671176800999402</v>
      </c>
      <c r="AU10" s="17">
        <v>0.64525950992025904</v>
      </c>
      <c r="AV10" s="17">
        <v>0.583596237508333</v>
      </c>
      <c r="AW10" s="17">
        <v>0.51078580721119105</v>
      </c>
      <c r="AX10" s="17">
        <v>0.57040132019536705</v>
      </c>
      <c r="AY10" s="17">
        <v>0.71112334183561199</v>
      </c>
    </row>
    <row r="11" spans="2:51" ht="29" x14ac:dyDescent="0.35">
      <c r="B11" s="18" t="s">
        <v>784</v>
      </c>
      <c r="C11" s="17">
        <v>6.0339447173013101E-2</v>
      </c>
      <c r="D11" s="17">
        <v>5.7418176659709899E-2</v>
      </c>
      <c r="E11" s="17">
        <v>6.1581133136080303E-2</v>
      </c>
      <c r="F11" s="17"/>
      <c r="G11" s="17">
        <v>7.0625805431477895E-2</v>
      </c>
      <c r="H11" s="17">
        <v>4.93683252370202E-2</v>
      </c>
      <c r="I11" s="17">
        <v>5.38421617240901E-2</v>
      </c>
      <c r="J11" s="17">
        <v>5.96237086779755E-2</v>
      </c>
      <c r="K11" s="17">
        <v>6.3930853740213206E-2</v>
      </c>
      <c r="L11" s="17">
        <v>6.4742952041958401E-2</v>
      </c>
      <c r="M11" s="17"/>
      <c r="N11" s="17">
        <v>6.0440630550815201E-2</v>
      </c>
      <c r="O11" s="17">
        <v>5.71444411361169E-2</v>
      </c>
      <c r="P11" s="17">
        <v>8.3085899455272796E-2</v>
      </c>
      <c r="Q11" s="17">
        <v>4.6861510417600699E-2</v>
      </c>
      <c r="R11" s="17"/>
      <c r="S11" s="17">
        <v>7.1932847369578903E-2</v>
      </c>
      <c r="T11" s="17">
        <v>7.5173211914156504E-2</v>
      </c>
      <c r="U11" s="17">
        <v>5.5642604877712498E-2</v>
      </c>
      <c r="V11" s="17">
        <v>5.17299362833493E-2</v>
      </c>
      <c r="W11" s="17">
        <v>7.0907577043930803E-2</v>
      </c>
      <c r="X11" s="17">
        <v>3.9564352567627699E-2</v>
      </c>
      <c r="Y11" s="17">
        <v>4.4657319518034699E-2</v>
      </c>
      <c r="Z11" s="17">
        <v>0.12554351429631799</v>
      </c>
      <c r="AA11" s="17">
        <v>4.9963750062310297E-2</v>
      </c>
      <c r="AB11" s="17">
        <v>5.2368002135726198E-2</v>
      </c>
      <c r="AC11" s="17">
        <v>7.8077679160461502E-2</v>
      </c>
      <c r="AD11" s="17">
        <v>0</v>
      </c>
      <c r="AE11" s="17"/>
      <c r="AF11" s="17">
        <v>8.3486097787214206E-2</v>
      </c>
      <c r="AG11" s="17">
        <v>3.8237299342366797E-2</v>
      </c>
      <c r="AH11" s="17">
        <v>6.2799741793552105E-2</v>
      </c>
      <c r="AI11" s="17"/>
      <c r="AJ11" s="17">
        <v>8.0478529127696E-2</v>
      </c>
      <c r="AK11" s="17">
        <v>4.8819729799867102E-2</v>
      </c>
      <c r="AL11" s="17">
        <v>2.4146562026645401E-2</v>
      </c>
      <c r="AM11" s="17">
        <v>0.24105729984683799</v>
      </c>
      <c r="AN11" s="17">
        <v>6.6795999526624697E-2</v>
      </c>
      <c r="AO11" s="17"/>
      <c r="AP11" s="17">
        <v>7.8409471857387003E-2</v>
      </c>
      <c r="AQ11" s="17">
        <v>3.08637764566068E-2</v>
      </c>
      <c r="AR11" s="17">
        <v>1.9367752380937901E-2</v>
      </c>
      <c r="AS11" s="17"/>
      <c r="AT11" s="17">
        <v>6.9198347515417993E-2</v>
      </c>
      <c r="AU11" s="17">
        <v>3.7316369870400101E-2</v>
      </c>
      <c r="AV11" s="17">
        <v>4.6811041860787203E-2</v>
      </c>
      <c r="AW11" s="17">
        <v>6.0178876789987797E-2</v>
      </c>
      <c r="AX11" s="17">
        <v>7.6529687831283805E-2</v>
      </c>
      <c r="AY11" s="17">
        <v>9.5146054982459899E-2</v>
      </c>
    </row>
    <row r="12" spans="2:51" x14ac:dyDescent="0.35">
      <c r="B12" s="18" t="s">
        <v>112</v>
      </c>
      <c r="C12" s="19">
        <v>0.19847129947992001</v>
      </c>
      <c r="D12" s="19">
        <v>0.14718059811943901</v>
      </c>
      <c r="E12" s="19">
        <v>0.24476746372246699</v>
      </c>
      <c r="F12" s="19"/>
      <c r="G12" s="19">
        <v>0.105295951077609</v>
      </c>
      <c r="H12" s="19">
        <v>0.19283532438624801</v>
      </c>
      <c r="I12" s="19">
        <v>0.220505293844173</v>
      </c>
      <c r="J12" s="19">
        <v>0.19136986668355299</v>
      </c>
      <c r="K12" s="19">
        <v>0.21813651520157201</v>
      </c>
      <c r="L12" s="19">
        <v>0.23353037734743501</v>
      </c>
      <c r="M12" s="19"/>
      <c r="N12" s="19">
        <v>0.16812055521446301</v>
      </c>
      <c r="O12" s="19">
        <v>0.172704325903036</v>
      </c>
      <c r="P12" s="19">
        <v>0.18326207481575699</v>
      </c>
      <c r="Q12" s="19">
        <v>0.26327015547646798</v>
      </c>
      <c r="R12" s="19"/>
      <c r="S12" s="19">
        <v>0.184445411446162</v>
      </c>
      <c r="T12" s="19">
        <v>0.16221698597298201</v>
      </c>
      <c r="U12" s="19">
        <v>0.23674879421241701</v>
      </c>
      <c r="V12" s="19">
        <v>0.26188113954334102</v>
      </c>
      <c r="W12" s="19">
        <v>0.16386220737215801</v>
      </c>
      <c r="X12" s="19">
        <v>0.17443974522580499</v>
      </c>
      <c r="Y12" s="19">
        <v>0.19244258091463501</v>
      </c>
      <c r="Z12" s="19">
        <v>0.31098973956283799</v>
      </c>
      <c r="AA12" s="19">
        <v>0.199853754450735</v>
      </c>
      <c r="AB12" s="19">
        <v>0.22322836021140099</v>
      </c>
      <c r="AC12" s="19">
        <v>0.113857322812876</v>
      </c>
      <c r="AD12" s="19">
        <v>0.243906754780288</v>
      </c>
      <c r="AE12" s="19"/>
      <c r="AF12" s="19">
        <v>0.217884205642601</v>
      </c>
      <c r="AG12" s="19">
        <v>0.16734809817104601</v>
      </c>
      <c r="AH12" s="19">
        <v>0.27896807155567999</v>
      </c>
      <c r="AI12" s="19"/>
      <c r="AJ12" s="19">
        <v>0.22631767372171499</v>
      </c>
      <c r="AK12" s="19">
        <v>0.11531453461758299</v>
      </c>
      <c r="AL12" s="19">
        <v>0.24808623381886799</v>
      </c>
      <c r="AM12" s="19">
        <v>0.44035238747077099</v>
      </c>
      <c r="AN12" s="19">
        <v>0.27819960951648698</v>
      </c>
      <c r="AO12" s="19"/>
      <c r="AP12" s="19">
        <v>0.178662708269507</v>
      </c>
      <c r="AQ12" s="19">
        <v>0.128536622524797</v>
      </c>
      <c r="AR12" s="19">
        <v>0.15531733715659901</v>
      </c>
      <c r="AS12" s="19"/>
      <c r="AT12" s="19">
        <v>0.20145060153723701</v>
      </c>
      <c r="AU12" s="19">
        <v>0.16739786397848699</v>
      </c>
      <c r="AV12" s="19">
        <v>0.185495919386965</v>
      </c>
      <c r="AW12" s="19">
        <v>0.26872237720685299</v>
      </c>
      <c r="AX12" s="19">
        <v>0.217344716620055</v>
      </c>
      <c r="AY12" s="19">
        <v>0.14302875303205401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1-000000000000}">
  <dimension ref="B2:AY17"/>
  <sheetViews>
    <sheetView showGridLines="0" workbookViewId="0">
      <pane xSplit="2" topLeftCell="C1" activePane="topRight" state="frozen"/>
      <selection activeCell="B19" sqref="B19"/>
      <selection pane="topRight" activeCell="H12" sqref="H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1304</v>
      </c>
      <c r="D7" s="10">
        <v>592</v>
      </c>
      <c r="E7" s="10">
        <v>709</v>
      </c>
      <c r="F7" s="10"/>
      <c r="G7" s="10">
        <v>170</v>
      </c>
      <c r="H7" s="10">
        <v>167</v>
      </c>
      <c r="I7" s="10">
        <v>223</v>
      </c>
      <c r="J7" s="10">
        <v>228</v>
      </c>
      <c r="K7" s="10">
        <v>225</v>
      </c>
      <c r="L7" s="10">
        <v>291</v>
      </c>
      <c r="M7" s="10"/>
      <c r="N7" s="10">
        <v>335</v>
      </c>
      <c r="O7" s="10">
        <v>335</v>
      </c>
      <c r="P7" s="10">
        <v>274</v>
      </c>
      <c r="Q7" s="10">
        <v>351</v>
      </c>
      <c r="R7" s="10"/>
      <c r="S7" s="10">
        <v>166</v>
      </c>
      <c r="T7" s="10">
        <v>187</v>
      </c>
      <c r="U7" s="10">
        <v>107</v>
      </c>
      <c r="V7" s="10">
        <v>143</v>
      </c>
      <c r="W7" s="10">
        <v>107</v>
      </c>
      <c r="X7" s="10">
        <v>95</v>
      </c>
      <c r="Y7" s="10">
        <v>109</v>
      </c>
      <c r="Z7" s="10">
        <v>45</v>
      </c>
      <c r="AA7" s="10">
        <v>157</v>
      </c>
      <c r="AB7" s="10">
        <v>95</v>
      </c>
      <c r="AC7" s="10">
        <v>67</v>
      </c>
      <c r="AD7" s="10">
        <v>26</v>
      </c>
      <c r="AE7" s="10"/>
      <c r="AF7" s="10">
        <v>492</v>
      </c>
      <c r="AG7" s="10">
        <v>516</v>
      </c>
      <c r="AH7" s="10">
        <v>183</v>
      </c>
      <c r="AI7" s="10"/>
      <c r="AJ7" s="10">
        <v>468</v>
      </c>
      <c r="AK7" s="10">
        <v>366</v>
      </c>
      <c r="AL7" s="10">
        <v>81</v>
      </c>
      <c r="AM7" s="10">
        <v>16</v>
      </c>
      <c r="AN7" s="10">
        <v>179</v>
      </c>
      <c r="AO7" s="10"/>
      <c r="AP7" s="10">
        <v>259</v>
      </c>
      <c r="AQ7" s="10">
        <v>456</v>
      </c>
      <c r="AR7" s="10">
        <v>92</v>
      </c>
      <c r="AS7" s="10"/>
      <c r="AT7" s="10">
        <v>483</v>
      </c>
      <c r="AU7" s="10">
        <v>306</v>
      </c>
      <c r="AV7" s="10">
        <v>103</v>
      </c>
      <c r="AW7" s="10">
        <v>131</v>
      </c>
      <c r="AX7" s="10">
        <v>229</v>
      </c>
      <c r="AY7" s="10">
        <v>40</v>
      </c>
    </row>
    <row r="8" spans="2:51" ht="30" customHeight="1" x14ac:dyDescent="0.35">
      <c r="B8" s="11" t="s">
        <v>19</v>
      </c>
      <c r="C8" s="11">
        <v>1297</v>
      </c>
      <c r="D8" s="11">
        <v>608</v>
      </c>
      <c r="E8" s="11">
        <v>686</v>
      </c>
      <c r="F8" s="11"/>
      <c r="G8" s="11">
        <v>174</v>
      </c>
      <c r="H8" s="11">
        <v>195</v>
      </c>
      <c r="I8" s="11">
        <v>226</v>
      </c>
      <c r="J8" s="11">
        <v>215</v>
      </c>
      <c r="K8" s="11">
        <v>209</v>
      </c>
      <c r="L8" s="11">
        <v>278</v>
      </c>
      <c r="M8" s="11"/>
      <c r="N8" s="11">
        <v>362</v>
      </c>
      <c r="O8" s="11">
        <v>320</v>
      </c>
      <c r="P8" s="11">
        <v>267</v>
      </c>
      <c r="Q8" s="11">
        <v>339</v>
      </c>
      <c r="R8" s="11"/>
      <c r="S8" s="11">
        <v>169</v>
      </c>
      <c r="T8" s="11">
        <v>181</v>
      </c>
      <c r="U8" s="11">
        <v>106</v>
      </c>
      <c r="V8" s="11">
        <v>133</v>
      </c>
      <c r="W8" s="11">
        <v>104</v>
      </c>
      <c r="X8" s="11">
        <v>98</v>
      </c>
      <c r="Y8" s="11">
        <v>105</v>
      </c>
      <c r="Z8" s="11">
        <v>41</v>
      </c>
      <c r="AA8" s="11">
        <v>148</v>
      </c>
      <c r="AB8" s="11">
        <v>109</v>
      </c>
      <c r="AC8" s="11">
        <v>71</v>
      </c>
      <c r="AD8" s="11">
        <v>33</v>
      </c>
      <c r="AE8" s="11"/>
      <c r="AF8" s="11">
        <v>475</v>
      </c>
      <c r="AG8" s="11">
        <v>523</v>
      </c>
      <c r="AH8" s="11">
        <v>183</v>
      </c>
      <c r="AI8" s="11"/>
      <c r="AJ8" s="11">
        <v>458</v>
      </c>
      <c r="AK8" s="11">
        <v>366</v>
      </c>
      <c r="AL8" s="11">
        <v>80</v>
      </c>
      <c r="AM8" s="11">
        <v>16</v>
      </c>
      <c r="AN8" s="11">
        <v>176</v>
      </c>
      <c r="AO8" s="11"/>
      <c r="AP8" s="11">
        <v>257</v>
      </c>
      <c r="AQ8" s="11">
        <v>460</v>
      </c>
      <c r="AR8" s="11">
        <v>91</v>
      </c>
      <c r="AS8" s="11"/>
      <c r="AT8" s="11">
        <v>467</v>
      </c>
      <c r="AU8" s="11">
        <v>313</v>
      </c>
      <c r="AV8" s="11">
        <v>102</v>
      </c>
      <c r="AW8" s="11">
        <v>129</v>
      </c>
      <c r="AX8" s="11">
        <v>232</v>
      </c>
      <c r="AY8" s="11">
        <v>41</v>
      </c>
    </row>
    <row r="9" spans="2:51" x14ac:dyDescent="0.35">
      <c r="B9" s="18" t="s">
        <v>782</v>
      </c>
      <c r="C9" s="17">
        <v>0.13273988052170199</v>
      </c>
      <c r="D9" s="17">
        <v>0.15088818557768299</v>
      </c>
      <c r="E9" s="17">
        <v>0.115871896209812</v>
      </c>
      <c r="F9" s="17"/>
      <c r="G9" s="17">
        <v>0.22284952901633701</v>
      </c>
      <c r="H9" s="17">
        <v>0.113048560466398</v>
      </c>
      <c r="I9" s="17">
        <v>0.15741342783394999</v>
      </c>
      <c r="J9" s="17">
        <v>0.122377300851405</v>
      </c>
      <c r="K9" s="17">
        <v>6.2171651763968397E-2</v>
      </c>
      <c r="L9" s="17">
        <v>0.131256998522604</v>
      </c>
      <c r="M9" s="17"/>
      <c r="N9" s="17">
        <v>0.13934938562336199</v>
      </c>
      <c r="O9" s="17">
        <v>0.14480911008428701</v>
      </c>
      <c r="P9" s="17">
        <v>0.14350498429118599</v>
      </c>
      <c r="Q9" s="17">
        <v>0.10614005547616299</v>
      </c>
      <c r="R9" s="17"/>
      <c r="S9" s="17">
        <v>0.136333239327115</v>
      </c>
      <c r="T9" s="17">
        <v>0.117614335229064</v>
      </c>
      <c r="U9" s="17">
        <v>0.149406865925784</v>
      </c>
      <c r="V9" s="17">
        <v>0.10250011262762899</v>
      </c>
      <c r="W9" s="17">
        <v>0.163198403538065</v>
      </c>
      <c r="X9" s="17">
        <v>0.14039319697809699</v>
      </c>
      <c r="Y9" s="17">
        <v>9.8290407373274005E-2</v>
      </c>
      <c r="Z9" s="17">
        <v>0.131613224380038</v>
      </c>
      <c r="AA9" s="17">
        <v>0.15966450135321</v>
      </c>
      <c r="AB9" s="17">
        <v>0.148701351214762</v>
      </c>
      <c r="AC9" s="17">
        <v>0.120708874758681</v>
      </c>
      <c r="AD9" s="17">
        <v>0.109701697221879</v>
      </c>
      <c r="AE9" s="17"/>
      <c r="AF9" s="17">
        <v>0.115071653288631</v>
      </c>
      <c r="AG9" s="17">
        <v>0.14233677877905099</v>
      </c>
      <c r="AH9" s="17">
        <v>0.136120219579766</v>
      </c>
      <c r="AI9" s="17"/>
      <c r="AJ9" s="17">
        <v>0.156866894505101</v>
      </c>
      <c r="AK9" s="17">
        <v>0.14271119122585299</v>
      </c>
      <c r="AL9" s="17">
        <v>0.128715874863882</v>
      </c>
      <c r="AM9" s="17">
        <v>8.9534180301319197E-2</v>
      </c>
      <c r="AN9" s="17">
        <v>8.6304501216575305E-2</v>
      </c>
      <c r="AO9" s="17"/>
      <c r="AP9" s="17">
        <v>0.21810954448914699</v>
      </c>
      <c r="AQ9" s="17">
        <v>0.14650261061599701</v>
      </c>
      <c r="AR9" s="17">
        <v>0.157148072106324</v>
      </c>
      <c r="AS9" s="17"/>
      <c r="AT9" s="17">
        <v>0.11700440165244599</v>
      </c>
      <c r="AU9" s="17">
        <v>0.14769518144899901</v>
      </c>
      <c r="AV9" s="17">
        <v>0.18873951709345901</v>
      </c>
      <c r="AW9" s="17">
        <v>0.16398271995407401</v>
      </c>
      <c r="AX9" s="17">
        <v>0.11942663716242299</v>
      </c>
      <c r="AY9" s="17">
        <v>4.69214527192846E-2</v>
      </c>
    </row>
    <row r="10" spans="2:51" x14ac:dyDescent="0.35">
      <c r="B10" s="18" t="s">
        <v>783</v>
      </c>
      <c r="C10" s="17">
        <v>0.54111964203529705</v>
      </c>
      <c r="D10" s="17">
        <v>0.55295416721841895</v>
      </c>
      <c r="E10" s="17">
        <v>0.53162941741494296</v>
      </c>
      <c r="F10" s="17"/>
      <c r="G10" s="17">
        <v>0.54617512861773898</v>
      </c>
      <c r="H10" s="17">
        <v>0.55799294276820799</v>
      </c>
      <c r="I10" s="17">
        <v>0.48382064167932598</v>
      </c>
      <c r="J10" s="17">
        <v>0.56572248037394401</v>
      </c>
      <c r="K10" s="17">
        <v>0.57630090985259597</v>
      </c>
      <c r="L10" s="17">
        <v>0.52719433104077695</v>
      </c>
      <c r="M10" s="17"/>
      <c r="N10" s="17">
        <v>0.53052032208750899</v>
      </c>
      <c r="O10" s="17">
        <v>0.52581184343799103</v>
      </c>
      <c r="P10" s="17">
        <v>0.54863955388121</v>
      </c>
      <c r="Q10" s="17">
        <v>0.56125185319256299</v>
      </c>
      <c r="R10" s="17"/>
      <c r="S10" s="17">
        <v>0.50469980555629002</v>
      </c>
      <c r="T10" s="17">
        <v>0.60753394298274099</v>
      </c>
      <c r="U10" s="17">
        <v>0.50426113150256202</v>
      </c>
      <c r="V10" s="17">
        <v>0.54402588125578399</v>
      </c>
      <c r="W10" s="17">
        <v>0.52836524896062798</v>
      </c>
      <c r="X10" s="17">
        <v>0.57810317465987804</v>
      </c>
      <c r="Y10" s="17">
        <v>0.60040724414416002</v>
      </c>
      <c r="Z10" s="17">
        <v>0.39382135700286802</v>
      </c>
      <c r="AA10" s="17">
        <v>0.50835632241418904</v>
      </c>
      <c r="AB10" s="17">
        <v>0.48113368059539702</v>
      </c>
      <c r="AC10" s="17">
        <v>0.61816305163048102</v>
      </c>
      <c r="AD10" s="17">
        <v>0.57688524686682396</v>
      </c>
      <c r="AE10" s="17"/>
      <c r="AF10" s="17">
        <v>0.53559279662705706</v>
      </c>
      <c r="AG10" s="17">
        <v>0.55743709682098996</v>
      </c>
      <c r="AH10" s="17">
        <v>0.50730373430074305</v>
      </c>
      <c r="AI10" s="17"/>
      <c r="AJ10" s="17">
        <v>0.489322884430345</v>
      </c>
      <c r="AK10" s="17">
        <v>0.57538409441102201</v>
      </c>
      <c r="AL10" s="17">
        <v>0.57335373877266904</v>
      </c>
      <c r="AM10" s="17">
        <v>0.18458013261061501</v>
      </c>
      <c r="AN10" s="17">
        <v>0.54510318080020004</v>
      </c>
      <c r="AO10" s="17"/>
      <c r="AP10" s="17">
        <v>0.478184175565256</v>
      </c>
      <c r="AQ10" s="17">
        <v>0.59089130014937796</v>
      </c>
      <c r="AR10" s="17">
        <v>0.536111268592117</v>
      </c>
      <c r="AS10" s="17"/>
      <c r="AT10" s="17">
        <v>0.52912828552996305</v>
      </c>
      <c r="AU10" s="17">
        <v>0.56408755680672595</v>
      </c>
      <c r="AV10" s="17">
        <v>0.56472827967527095</v>
      </c>
      <c r="AW10" s="17">
        <v>0.497814509351032</v>
      </c>
      <c r="AX10" s="17">
        <v>0.51995021721646395</v>
      </c>
      <c r="AY10" s="17">
        <v>0.63791042682060195</v>
      </c>
    </row>
    <row r="11" spans="2:51" ht="29" x14ac:dyDescent="0.35">
      <c r="B11" s="18" t="s">
        <v>784</v>
      </c>
      <c r="C11" s="17">
        <v>0.107500031238487</v>
      </c>
      <c r="D11" s="17">
        <v>0.11085695106795</v>
      </c>
      <c r="E11" s="17">
        <v>0.103381010192468</v>
      </c>
      <c r="F11" s="17"/>
      <c r="G11" s="17">
        <v>0.117059746841706</v>
      </c>
      <c r="H11" s="17">
        <v>0.113261889756982</v>
      </c>
      <c r="I11" s="17">
        <v>0.12054825753255401</v>
      </c>
      <c r="J11" s="17">
        <v>0.10790134535189801</v>
      </c>
      <c r="K11" s="17">
        <v>7.6722320269013905E-2</v>
      </c>
      <c r="L11" s="17">
        <v>0.10973057117532201</v>
      </c>
      <c r="M11" s="17"/>
      <c r="N11" s="17">
        <v>0.139892709365037</v>
      </c>
      <c r="O11" s="17">
        <v>0.120808524089893</v>
      </c>
      <c r="P11" s="17">
        <v>9.7997045662579899E-2</v>
      </c>
      <c r="Q11" s="17">
        <v>7.0625890419938206E-2</v>
      </c>
      <c r="R11" s="17"/>
      <c r="S11" s="17">
        <v>0.143287255043201</v>
      </c>
      <c r="T11" s="17">
        <v>0.112989758856124</v>
      </c>
      <c r="U11" s="17">
        <v>0.13270964963908</v>
      </c>
      <c r="V11" s="17">
        <v>0.112322533522388</v>
      </c>
      <c r="W11" s="17">
        <v>7.4035463225384096E-2</v>
      </c>
      <c r="X11" s="17">
        <v>0.105006888155371</v>
      </c>
      <c r="Y11" s="17">
        <v>7.2765279452418202E-2</v>
      </c>
      <c r="Z11" s="17">
        <v>0.12712611490054601</v>
      </c>
      <c r="AA11" s="17">
        <v>0.12013183766735901</v>
      </c>
      <c r="AB11" s="17">
        <v>8.0132202401490105E-2</v>
      </c>
      <c r="AC11" s="17">
        <v>8.3227172437499497E-2</v>
      </c>
      <c r="AD11" s="17">
        <v>7.8557388032260894E-2</v>
      </c>
      <c r="AE11" s="17"/>
      <c r="AF11" s="17">
        <v>0.120164467171959</v>
      </c>
      <c r="AG11" s="17">
        <v>9.75882926422489E-2</v>
      </c>
      <c r="AH11" s="17">
        <v>0.109103024839614</v>
      </c>
      <c r="AI11" s="17"/>
      <c r="AJ11" s="17">
        <v>0.12516036356013199</v>
      </c>
      <c r="AK11" s="17">
        <v>0.11271250055184499</v>
      </c>
      <c r="AL11" s="17">
        <v>6.1484474439305999E-2</v>
      </c>
      <c r="AM11" s="17">
        <v>0.18647447400727599</v>
      </c>
      <c r="AN11" s="17">
        <v>9.4769780601165005E-2</v>
      </c>
      <c r="AO11" s="17"/>
      <c r="AP11" s="17">
        <v>0.13988999860710499</v>
      </c>
      <c r="AQ11" s="17">
        <v>0.102540820597743</v>
      </c>
      <c r="AR11" s="17">
        <v>7.7335420506899497E-2</v>
      </c>
      <c r="AS11" s="17"/>
      <c r="AT11" s="17">
        <v>0.106313466771671</v>
      </c>
      <c r="AU11" s="17">
        <v>0.112784833708325</v>
      </c>
      <c r="AV11" s="17">
        <v>6.2673455549652493E-2</v>
      </c>
      <c r="AW11" s="17">
        <v>8.7256829479800499E-2</v>
      </c>
      <c r="AX11" s="17">
        <v>0.137065470786356</v>
      </c>
      <c r="AY11" s="17">
        <v>9.6109324431159299E-2</v>
      </c>
    </row>
    <row r="12" spans="2:51" x14ac:dyDescent="0.35">
      <c r="B12" s="18" t="s">
        <v>112</v>
      </c>
      <c r="C12" s="19">
        <v>0.21864044620451401</v>
      </c>
      <c r="D12" s="19">
        <v>0.18530069613594799</v>
      </c>
      <c r="E12" s="19">
        <v>0.249117676182777</v>
      </c>
      <c r="F12" s="19"/>
      <c r="G12" s="19">
        <v>0.113915595524218</v>
      </c>
      <c r="H12" s="19">
        <v>0.21569660700841201</v>
      </c>
      <c r="I12" s="19">
        <v>0.23821767295417001</v>
      </c>
      <c r="J12" s="19">
        <v>0.203998873422752</v>
      </c>
      <c r="K12" s="19">
        <v>0.284805118114421</v>
      </c>
      <c r="L12" s="19">
        <v>0.23181809926129701</v>
      </c>
      <c r="M12" s="19"/>
      <c r="N12" s="19">
        <v>0.19023758292409201</v>
      </c>
      <c r="O12" s="19">
        <v>0.208570522387829</v>
      </c>
      <c r="P12" s="19">
        <v>0.20985841616502399</v>
      </c>
      <c r="Q12" s="19">
        <v>0.26198220091133601</v>
      </c>
      <c r="R12" s="19"/>
      <c r="S12" s="19">
        <v>0.21567970007339499</v>
      </c>
      <c r="T12" s="19">
        <v>0.161861962932071</v>
      </c>
      <c r="U12" s="19">
        <v>0.21362235293257401</v>
      </c>
      <c r="V12" s="19">
        <v>0.2411514725942</v>
      </c>
      <c r="W12" s="19">
        <v>0.23440088427592301</v>
      </c>
      <c r="X12" s="19">
        <v>0.17649674020665301</v>
      </c>
      <c r="Y12" s="19">
        <v>0.228537069030148</v>
      </c>
      <c r="Z12" s="19">
        <v>0.34743930371654802</v>
      </c>
      <c r="AA12" s="19">
        <v>0.21184733856524199</v>
      </c>
      <c r="AB12" s="19">
        <v>0.29003276578835102</v>
      </c>
      <c r="AC12" s="19">
        <v>0.17790090117333801</v>
      </c>
      <c r="AD12" s="19">
        <v>0.234855667879036</v>
      </c>
      <c r="AE12" s="19"/>
      <c r="AF12" s="19">
        <v>0.229171082912353</v>
      </c>
      <c r="AG12" s="19">
        <v>0.20263783175771</v>
      </c>
      <c r="AH12" s="19">
        <v>0.247473021279877</v>
      </c>
      <c r="AI12" s="19"/>
      <c r="AJ12" s="19">
        <v>0.22864985750442099</v>
      </c>
      <c r="AK12" s="19">
        <v>0.16919221381128</v>
      </c>
      <c r="AL12" s="19">
        <v>0.23644591192414199</v>
      </c>
      <c r="AM12" s="19">
        <v>0.53941121308079099</v>
      </c>
      <c r="AN12" s="19">
        <v>0.27382253738205897</v>
      </c>
      <c r="AO12" s="19"/>
      <c r="AP12" s="19">
        <v>0.16381628133849199</v>
      </c>
      <c r="AQ12" s="19">
        <v>0.160065268636881</v>
      </c>
      <c r="AR12" s="19">
        <v>0.22940523879465899</v>
      </c>
      <c r="AS12" s="19"/>
      <c r="AT12" s="19">
        <v>0.24755384604591901</v>
      </c>
      <c r="AU12" s="19">
        <v>0.17543242803595099</v>
      </c>
      <c r="AV12" s="19">
        <v>0.183858747681618</v>
      </c>
      <c r="AW12" s="19">
        <v>0.250945941215094</v>
      </c>
      <c r="AX12" s="19">
        <v>0.223557674834758</v>
      </c>
      <c r="AY12" s="19">
        <v>0.21905879602895401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1-000000000000}">
  <dimension ref="B2:AY17"/>
  <sheetViews>
    <sheetView showGridLines="0" workbookViewId="0">
      <pane xSplit="2" topLeftCell="C1" activePane="topRight" state="frozen"/>
      <selection activeCell="B19" sqref="B19"/>
      <selection pane="topRight" activeCell="I16" sqref="I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791</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1304</v>
      </c>
      <c r="D7" s="10">
        <v>592</v>
      </c>
      <c r="E7" s="10">
        <v>709</v>
      </c>
      <c r="F7" s="10"/>
      <c r="G7" s="10">
        <v>170</v>
      </c>
      <c r="H7" s="10">
        <v>167</v>
      </c>
      <c r="I7" s="10">
        <v>223</v>
      </c>
      <c r="J7" s="10">
        <v>228</v>
      </c>
      <c r="K7" s="10">
        <v>225</v>
      </c>
      <c r="L7" s="10">
        <v>291</v>
      </c>
      <c r="M7" s="10"/>
      <c r="N7" s="10">
        <v>335</v>
      </c>
      <c r="O7" s="10">
        <v>335</v>
      </c>
      <c r="P7" s="10">
        <v>274</v>
      </c>
      <c r="Q7" s="10">
        <v>351</v>
      </c>
      <c r="R7" s="10"/>
      <c r="S7" s="10">
        <v>166</v>
      </c>
      <c r="T7" s="10">
        <v>187</v>
      </c>
      <c r="U7" s="10">
        <v>107</v>
      </c>
      <c r="V7" s="10">
        <v>143</v>
      </c>
      <c r="W7" s="10">
        <v>107</v>
      </c>
      <c r="X7" s="10">
        <v>95</v>
      </c>
      <c r="Y7" s="10">
        <v>109</v>
      </c>
      <c r="Z7" s="10">
        <v>45</v>
      </c>
      <c r="AA7" s="10">
        <v>157</v>
      </c>
      <c r="AB7" s="10">
        <v>95</v>
      </c>
      <c r="AC7" s="10">
        <v>67</v>
      </c>
      <c r="AD7" s="10">
        <v>26</v>
      </c>
      <c r="AE7" s="10"/>
      <c r="AF7" s="10">
        <v>492</v>
      </c>
      <c r="AG7" s="10">
        <v>516</v>
      </c>
      <c r="AH7" s="10">
        <v>183</v>
      </c>
      <c r="AI7" s="10"/>
      <c r="AJ7" s="10">
        <v>468</v>
      </c>
      <c r="AK7" s="10">
        <v>366</v>
      </c>
      <c r="AL7" s="10">
        <v>81</v>
      </c>
      <c r="AM7" s="10">
        <v>16</v>
      </c>
      <c r="AN7" s="10">
        <v>179</v>
      </c>
      <c r="AO7" s="10"/>
      <c r="AP7" s="10">
        <v>259</v>
      </c>
      <c r="AQ7" s="10">
        <v>456</v>
      </c>
      <c r="AR7" s="10">
        <v>92</v>
      </c>
      <c r="AS7" s="10"/>
      <c r="AT7" s="10">
        <v>483</v>
      </c>
      <c r="AU7" s="10">
        <v>306</v>
      </c>
      <c r="AV7" s="10">
        <v>103</v>
      </c>
      <c r="AW7" s="10">
        <v>131</v>
      </c>
      <c r="AX7" s="10">
        <v>229</v>
      </c>
      <c r="AY7" s="10">
        <v>40</v>
      </c>
    </row>
    <row r="8" spans="2:51" ht="30" customHeight="1" x14ac:dyDescent="0.35">
      <c r="B8" s="11" t="s">
        <v>19</v>
      </c>
      <c r="C8" s="11">
        <v>1297</v>
      </c>
      <c r="D8" s="11">
        <v>608</v>
      </c>
      <c r="E8" s="11">
        <v>686</v>
      </c>
      <c r="F8" s="11"/>
      <c r="G8" s="11">
        <v>174</v>
      </c>
      <c r="H8" s="11">
        <v>195</v>
      </c>
      <c r="I8" s="11">
        <v>226</v>
      </c>
      <c r="J8" s="11">
        <v>215</v>
      </c>
      <c r="K8" s="11">
        <v>209</v>
      </c>
      <c r="L8" s="11">
        <v>278</v>
      </c>
      <c r="M8" s="11"/>
      <c r="N8" s="11">
        <v>362</v>
      </c>
      <c r="O8" s="11">
        <v>320</v>
      </c>
      <c r="P8" s="11">
        <v>267</v>
      </c>
      <c r="Q8" s="11">
        <v>339</v>
      </c>
      <c r="R8" s="11"/>
      <c r="S8" s="11">
        <v>169</v>
      </c>
      <c r="T8" s="11">
        <v>181</v>
      </c>
      <c r="U8" s="11">
        <v>106</v>
      </c>
      <c r="V8" s="11">
        <v>133</v>
      </c>
      <c r="W8" s="11">
        <v>104</v>
      </c>
      <c r="X8" s="11">
        <v>98</v>
      </c>
      <c r="Y8" s="11">
        <v>105</v>
      </c>
      <c r="Z8" s="11">
        <v>41</v>
      </c>
      <c r="AA8" s="11">
        <v>148</v>
      </c>
      <c r="AB8" s="11">
        <v>109</v>
      </c>
      <c r="AC8" s="11">
        <v>71</v>
      </c>
      <c r="AD8" s="11">
        <v>33</v>
      </c>
      <c r="AE8" s="11"/>
      <c r="AF8" s="11">
        <v>475</v>
      </c>
      <c r="AG8" s="11">
        <v>523</v>
      </c>
      <c r="AH8" s="11">
        <v>183</v>
      </c>
      <c r="AI8" s="11"/>
      <c r="AJ8" s="11">
        <v>458</v>
      </c>
      <c r="AK8" s="11">
        <v>366</v>
      </c>
      <c r="AL8" s="11">
        <v>80</v>
      </c>
      <c r="AM8" s="11">
        <v>16</v>
      </c>
      <c r="AN8" s="11">
        <v>176</v>
      </c>
      <c r="AO8" s="11"/>
      <c r="AP8" s="11">
        <v>257</v>
      </c>
      <c r="AQ8" s="11">
        <v>460</v>
      </c>
      <c r="AR8" s="11">
        <v>91</v>
      </c>
      <c r="AS8" s="11"/>
      <c r="AT8" s="11">
        <v>467</v>
      </c>
      <c r="AU8" s="11">
        <v>313</v>
      </c>
      <c r="AV8" s="11">
        <v>102</v>
      </c>
      <c r="AW8" s="11">
        <v>129</v>
      </c>
      <c r="AX8" s="11">
        <v>232</v>
      </c>
      <c r="AY8" s="11">
        <v>41</v>
      </c>
    </row>
    <row r="9" spans="2:51" x14ac:dyDescent="0.35">
      <c r="B9" s="18" t="s">
        <v>782</v>
      </c>
      <c r="C9" s="17">
        <v>0.143854455030231</v>
      </c>
      <c r="D9" s="17">
        <v>0.17081900875742201</v>
      </c>
      <c r="E9" s="17">
        <v>0.118973768775675</v>
      </c>
      <c r="F9" s="17"/>
      <c r="G9" s="17">
        <v>0.23712550375128399</v>
      </c>
      <c r="H9" s="17">
        <v>0.13256477091361901</v>
      </c>
      <c r="I9" s="17">
        <v>0.145853141633038</v>
      </c>
      <c r="J9" s="17">
        <v>0.123116384331975</v>
      </c>
      <c r="K9" s="17">
        <v>7.1990488652285703E-2</v>
      </c>
      <c r="L9" s="17">
        <v>0.16192757721286799</v>
      </c>
      <c r="M9" s="17"/>
      <c r="N9" s="17">
        <v>0.13859120456207499</v>
      </c>
      <c r="O9" s="17">
        <v>0.15356131683782601</v>
      </c>
      <c r="P9" s="17">
        <v>0.14806878666368101</v>
      </c>
      <c r="Q9" s="17">
        <v>0.13762828980164901</v>
      </c>
      <c r="R9" s="17"/>
      <c r="S9" s="17">
        <v>0.19809441739436801</v>
      </c>
      <c r="T9" s="17">
        <v>9.2223545116127598E-2</v>
      </c>
      <c r="U9" s="17">
        <v>0.15725382158437701</v>
      </c>
      <c r="V9" s="17">
        <v>0.14971355077961901</v>
      </c>
      <c r="W9" s="17">
        <v>0.13910672844349101</v>
      </c>
      <c r="X9" s="17">
        <v>0.15537535814631501</v>
      </c>
      <c r="Y9" s="17">
        <v>0.14336359539601001</v>
      </c>
      <c r="Z9" s="17">
        <v>0.12546616475345199</v>
      </c>
      <c r="AA9" s="17">
        <v>0.15301735036290101</v>
      </c>
      <c r="AB9" s="17">
        <v>0.12843319222985</v>
      </c>
      <c r="AC9" s="17">
        <v>0.114181257495178</v>
      </c>
      <c r="AD9" s="17">
        <v>0.161930470936793</v>
      </c>
      <c r="AE9" s="17"/>
      <c r="AF9" s="17">
        <v>0.15840597878444199</v>
      </c>
      <c r="AG9" s="17">
        <v>0.12596458052833301</v>
      </c>
      <c r="AH9" s="17">
        <v>0.14201012329457799</v>
      </c>
      <c r="AI9" s="17"/>
      <c r="AJ9" s="17">
        <v>0.17254432920094201</v>
      </c>
      <c r="AK9" s="17">
        <v>0.156225707356583</v>
      </c>
      <c r="AL9" s="17">
        <v>8.8049930709750299E-2</v>
      </c>
      <c r="AM9" s="17">
        <v>6.8981778501692501E-2</v>
      </c>
      <c r="AN9" s="17">
        <v>0.100876979277988</v>
      </c>
      <c r="AO9" s="17"/>
      <c r="AP9" s="17">
        <v>0.192169269025839</v>
      </c>
      <c r="AQ9" s="17">
        <v>0.174809653633586</v>
      </c>
      <c r="AR9" s="17">
        <v>0.141614918611464</v>
      </c>
      <c r="AS9" s="17"/>
      <c r="AT9" s="17">
        <v>0.14546298955134501</v>
      </c>
      <c r="AU9" s="17">
        <v>0.14467564341700501</v>
      </c>
      <c r="AV9" s="17">
        <v>0.197664642993782</v>
      </c>
      <c r="AW9" s="17">
        <v>0.16589218687420099</v>
      </c>
      <c r="AX9" s="17">
        <v>0.12412214486732399</v>
      </c>
      <c r="AY9" s="17">
        <v>4.6235651585891803E-2</v>
      </c>
    </row>
    <row r="10" spans="2:51" x14ac:dyDescent="0.35">
      <c r="B10" s="18" t="s">
        <v>783</v>
      </c>
      <c r="C10" s="17">
        <v>0.56486610821299199</v>
      </c>
      <c r="D10" s="17">
        <v>0.55241176946971404</v>
      </c>
      <c r="E10" s="17">
        <v>0.57696479292507796</v>
      </c>
      <c r="F10" s="17"/>
      <c r="G10" s="17">
        <v>0.51601101318377895</v>
      </c>
      <c r="H10" s="17">
        <v>0.57354435766580902</v>
      </c>
      <c r="I10" s="17">
        <v>0.53118185398344298</v>
      </c>
      <c r="J10" s="17">
        <v>0.60826834271349595</v>
      </c>
      <c r="K10" s="17">
        <v>0.60543254800192803</v>
      </c>
      <c r="L10" s="17">
        <v>0.55267288222352196</v>
      </c>
      <c r="M10" s="17"/>
      <c r="N10" s="17">
        <v>0.58265618630717597</v>
      </c>
      <c r="O10" s="17">
        <v>0.57692347836333502</v>
      </c>
      <c r="P10" s="17">
        <v>0.60055882705807195</v>
      </c>
      <c r="Q10" s="17">
        <v>0.50720272251721399</v>
      </c>
      <c r="R10" s="17"/>
      <c r="S10" s="17">
        <v>0.51321242903492703</v>
      </c>
      <c r="T10" s="17">
        <v>0.62229762950502499</v>
      </c>
      <c r="U10" s="17">
        <v>0.55101610585124905</v>
      </c>
      <c r="V10" s="17">
        <v>0.51289283373457695</v>
      </c>
      <c r="W10" s="17">
        <v>0.56686266956475895</v>
      </c>
      <c r="X10" s="17">
        <v>0.55994326750135703</v>
      </c>
      <c r="Y10" s="17">
        <v>0.62056246138697801</v>
      </c>
      <c r="Z10" s="17">
        <v>0.52901756965019997</v>
      </c>
      <c r="AA10" s="17">
        <v>0.59864004332742204</v>
      </c>
      <c r="AB10" s="17">
        <v>0.52412029234859203</v>
      </c>
      <c r="AC10" s="17">
        <v>0.646025173998383</v>
      </c>
      <c r="AD10" s="17">
        <v>0.450744260829544</v>
      </c>
      <c r="AE10" s="17"/>
      <c r="AF10" s="17">
        <v>0.53063299898799499</v>
      </c>
      <c r="AG10" s="17">
        <v>0.62509515793309001</v>
      </c>
      <c r="AH10" s="17">
        <v>0.46625224081164202</v>
      </c>
      <c r="AI10" s="17"/>
      <c r="AJ10" s="17">
        <v>0.51581640755668101</v>
      </c>
      <c r="AK10" s="17">
        <v>0.63087879499516997</v>
      </c>
      <c r="AL10" s="17">
        <v>0.610573330909992</v>
      </c>
      <c r="AM10" s="17">
        <v>0.44438979278440699</v>
      </c>
      <c r="AN10" s="17">
        <v>0.530580904887478</v>
      </c>
      <c r="AO10" s="17"/>
      <c r="AP10" s="17">
        <v>0.51264579607574001</v>
      </c>
      <c r="AQ10" s="17">
        <v>0.61297795833564395</v>
      </c>
      <c r="AR10" s="17">
        <v>0.57008723361542402</v>
      </c>
      <c r="AS10" s="17"/>
      <c r="AT10" s="17">
        <v>0.56459980398904197</v>
      </c>
      <c r="AU10" s="17">
        <v>0.59900540712043704</v>
      </c>
      <c r="AV10" s="17">
        <v>0.46608300571231098</v>
      </c>
      <c r="AW10" s="17">
        <v>0.53705391303435202</v>
      </c>
      <c r="AX10" s="17">
        <v>0.56501697798444905</v>
      </c>
      <c r="AY10" s="17">
        <v>0.61406658388249802</v>
      </c>
    </row>
    <row r="11" spans="2:51" ht="29" x14ac:dyDescent="0.35">
      <c r="B11" s="18" t="s">
        <v>784</v>
      </c>
      <c r="C11" s="17">
        <v>7.3748836258364203E-2</v>
      </c>
      <c r="D11" s="17">
        <v>8.9637071241830998E-2</v>
      </c>
      <c r="E11" s="17">
        <v>5.9987112372416197E-2</v>
      </c>
      <c r="F11" s="17"/>
      <c r="G11" s="17">
        <v>0.104302425550959</v>
      </c>
      <c r="H11" s="17">
        <v>3.9817952215882302E-2</v>
      </c>
      <c r="I11" s="17">
        <v>8.8325938903014295E-2</v>
      </c>
      <c r="J11" s="17">
        <v>7.7294757601183803E-2</v>
      </c>
      <c r="K11" s="17">
        <v>7.1548983578311603E-2</v>
      </c>
      <c r="L11" s="17">
        <v>6.5523481503939301E-2</v>
      </c>
      <c r="M11" s="17"/>
      <c r="N11" s="17">
        <v>8.6180125781725903E-2</v>
      </c>
      <c r="O11" s="17">
        <v>7.6985221982293198E-2</v>
      </c>
      <c r="P11" s="17">
        <v>6.7684196997092799E-2</v>
      </c>
      <c r="Q11" s="17">
        <v>6.4118453805105502E-2</v>
      </c>
      <c r="R11" s="17"/>
      <c r="S11" s="17">
        <v>5.60449915305887E-2</v>
      </c>
      <c r="T11" s="17">
        <v>7.6551125387420704E-2</v>
      </c>
      <c r="U11" s="17">
        <v>0.10066147533241999</v>
      </c>
      <c r="V11" s="17">
        <v>6.3862550093776796E-2</v>
      </c>
      <c r="W11" s="17">
        <v>5.3324243146385501E-2</v>
      </c>
      <c r="X11" s="17">
        <v>0.11553296666428201</v>
      </c>
      <c r="Y11" s="17">
        <v>7.3959315692539399E-2</v>
      </c>
      <c r="Z11" s="17">
        <v>6.3244737205377904E-2</v>
      </c>
      <c r="AA11" s="17">
        <v>6.8492933239317697E-2</v>
      </c>
      <c r="AB11" s="17">
        <v>8.1441578714792698E-2</v>
      </c>
      <c r="AC11" s="17">
        <v>6.2870938898583098E-2</v>
      </c>
      <c r="AD11" s="17">
        <v>7.6969452510717198E-2</v>
      </c>
      <c r="AE11" s="17"/>
      <c r="AF11" s="17">
        <v>8.6371959571084303E-2</v>
      </c>
      <c r="AG11" s="17">
        <v>5.0820545214719903E-2</v>
      </c>
      <c r="AH11" s="17">
        <v>9.7552965437938205E-2</v>
      </c>
      <c r="AI11" s="17"/>
      <c r="AJ11" s="17">
        <v>9.2831503898595402E-2</v>
      </c>
      <c r="AK11" s="17">
        <v>6.0203350835319899E-2</v>
      </c>
      <c r="AL11" s="17">
        <v>6.3050867040821607E-2</v>
      </c>
      <c r="AM11" s="17">
        <v>5.4396497515033101E-2</v>
      </c>
      <c r="AN11" s="17">
        <v>7.0738405749662406E-2</v>
      </c>
      <c r="AO11" s="17"/>
      <c r="AP11" s="17">
        <v>0.104209716404027</v>
      </c>
      <c r="AQ11" s="17">
        <v>5.7305187481415297E-2</v>
      </c>
      <c r="AR11" s="17">
        <v>8.8655873189358803E-2</v>
      </c>
      <c r="AS11" s="17"/>
      <c r="AT11" s="17">
        <v>6.8929613597459402E-2</v>
      </c>
      <c r="AU11" s="17">
        <v>6.9372532265135303E-2</v>
      </c>
      <c r="AV11" s="17">
        <v>9.2692577474644794E-2</v>
      </c>
      <c r="AW11" s="17">
        <v>7.3515009263163997E-2</v>
      </c>
      <c r="AX11" s="17">
        <v>7.1667457499517806E-2</v>
      </c>
      <c r="AY11" s="17">
        <v>0.120999543200894</v>
      </c>
    </row>
    <row r="12" spans="2:51" x14ac:dyDescent="0.35">
      <c r="B12" s="18" t="s">
        <v>112</v>
      </c>
      <c r="C12" s="19">
        <v>0.217530600498412</v>
      </c>
      <c r="D12" s="19">
        <v>0.18713215053103299</v>
      </c>
      <c r="E12" s="19">
        <v>0.24407432592683001</v>
      </c>
      <c r="F12" s="19"/>
      <c r="G12" s="19">
        <v>0.14256105751397799</v>
      </c>
      <c r="H12" s="19">
        <v>0.254072919204689</v>
      </c>
      <c r="I12" s="19">
        <v>0.234639065480505</v>
      </c>
      <c r="J12" s="19">
        <v>0.19132051535334599</v>
      </c>
      <c r="K12" s="19">
        <v>0.25102797976747498</v>
      </c>
      <c r="L12" s="19">
        <v>0.219876059059671</v>
      </c>
      <c r="M12" s="19"/>
      <c r="N12" s="19">
        <v>0.19257248334902199</v>
      </c>
      <c r="O12" s="19">
        <v>0.19252998281654601</v>
      </c>
      <c r="P12" s="19">
        <v>0.18368818928115399</v>
      </c>
      <c r="Q12" s="19">
        <v>0.29105053387603202</v>
      </c>
      <c r="R12" s="19"/>
      <c r="S12" s="19">
        <v>0.23264816204011601</v>
      </c>
      <c r="T12" s="19">
        <v>0.20892769999142599</v>
      </c>
      <c r="U12" s="19">
        <v>0.19106859723195399</v>
      </c>
      <c r="V12" s="19">
        <v>0.27353106539202798</v>
      </c>
      <c r="W12" s="19">
        <v>0.24070635884536501</v>
      </c>
      <c r="X12" s="19">
        <v>0.16914840768804501</v>
      </c>
      <c r="Y12" s="19">
        <v>0.162114627524473</v>
      </c>
      <c r="Z12" s="19">
        <v>0.28227152839096997</v>
      </c>
      <c r="AA12" s="19">
        <v>0.17984967307035901</v>
      </c>
      <c r="AB12" s="19">
        <v>0.266004936706766</v>
      </c>
      <c r="AC12" s="19">
        <v>0.17692262960785601</v>
      </c>
      <c r="AD12" s="19">
        <v>0.31035581572294602</v>
      </c>
      <c r="AE12" s="19"/>
      <c r="AF12" s="19">
        <v>0.22458906265647799</v>
      </c>
      <c r="AG12" s="19">
        <v>0.198119716323857</v>
      </c>
      <c r="AH12" s="19">
        <v>0.29418467045584201</v>
      </c>
      <c r="AI12" s="19"/>
      <c r="AJ12" s="19">
        <v>0.21880775934378199</v>
      </c>
      <c r="AK12" s="19">
        <v>0.152692146812928</v>
      </c>
      <c r="AL12" s="19">
        <v>0.238325871339436</v>
      </c>
      <c r="AM12" s="19">
        <v>0.43223193119886699</v>
      </c>
      <c r="AN12" s="19">
        <v>0.297803710084871</v>
      </c>
      <c r="AO12" s="19"/>
      <c r="AP12" s="19">
        <v>0.190975218494394</v>
      </c>
      <c r="AQ12" s="19">
        <v>0.154907200549355</v>
      </c>
      <c r="AR12" s="19">
        <v>0.19964197458375299</v>
      </c>
      <c r="AS12" s="19"/>
      <c r="AT12" s="19">
        <v>0.22100759286215299</v>
      </c>
      <c r="AU12" s="19">
        <v>0.186946417197423</v>
      </c>
      <c r="AV12" s="19">
        <v>0.243559773819263</v>
      </c>
      <c r="AW12" s="19">
        <v>0.22353889082828299</v>
      </c>
      <c r="AX12" s="19">
        <v>0.23919341964870899</v>
      </c>
      <c r="AY12" s="19">
        <v>0.21869822133071701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1-000000000000}">
  <dimension ref="B2:AY17"/>
  <sheetViews>
    <sheetView showGridLines="0" workbookViewId="0">
      <pane xSplit="2" topLeftCell="C1" activePane="topRight" state="frozen"/>
      <selection activeCell="B19" sqref="B19"/>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1304</v>
      </c>
      <c r="D7" s="10">
        <v>592</v>
      </c>
      <c r="E7" s="10">
        <v>709</v>
      </c>
      <c r="F7" s="10"/>
      <c r="G7" s="10">
        <v>170</v>
      </c>
      <c r="H7" s="10">
        <v>167</v>
      </c>
      <c r="I7" s="10">
        <v>223</v>
      </c>
      <c r="J7" s="10">
        <v>228</v>
      </c>
      <c r="K7" s="10">
        <v>225</v>
      </c>
      <c r="L7" s="10">
        <v>291</v>
      </c>
      <c r="M7" s="10"/>
      <c r="N7" s="10">
        <v>335</v>
      </c>
      <c r="O7" s="10">
        <v>335</v>
      </c>
      <c r="P7" s="10">
        <v>274</v>
      </c>
      <c r="Q7" s="10">
        <v>351</v>
      </c>
      <c r="R7" s="10"/>
      <c r="S7" s="10">
        <v>166</v>
      </c>
      <c r="T7" s="10">
        <v>187</v>
      </c>
      <c r="U7" s="10">
        <v>107</v>
      </c>
      <c r="V7" s="10">
        <v>143</v>
      </c>
      <c r="W7" s="10">
        <v>107</v>
      </c>
      <c r="X7" s="10">
        <v>95</v>
      </c>
      <c r="Y7" s="10">
        <v>109</v>
      </c>
      <c r="Z7" s="10">
        <v>45</v>
      </c>
      <c r="AA7" s="10">
        <v>157</v>
      </c>
      <c r="AB7" s="10">
        <v>95</v>
      </c>
      <c r="AC7" s="10">
        <v>67</v>
      </c>
      <c r="AD7" s="10">
        <v>26</v>
      </c>
      <c r="AE7" s="10"/>
      <c r="AF7" s="10">
        <v>492</v>
      </c>
      <c r="AG7" s="10">
        <v>516</v>
      </c>
      <c r="AH7" s="10">
        <v>183</v>
      </c>
      <c r="AI7" s="10"/>
      <c r="AJ7" s="10">
        <v>468</v>
      </c>
      <c r="AK7" s="10">
        <v>366</v>
      </c>
      <c r="AL7" s="10">
        <v>81</v>
      </c>
      <c r="AM7" s="10">
        <v>16</v>
      </c>
      <c r="AN7" s="10">
        <v>179</v>
      </c>
      <c r="AO7" s="10"/>
      <c r="AP7" s="10">
        <v>259</v>
      </c>
      <c r="AQ7" s="10">
        <v>456</v>
      </c>
      <c r="AR7" s="10">
        <v>92</v>
      </c>
      <c r="AS7" s="10"/>
      <c r="AT7" s="10">
        <v>483</v>
      </c>
      <c r="AU7" s="10">
        <v>306</v>
      </c>
      <c r="AV7" s="10">
        <v>103</v>
      </c>
      <c r="AW7" s="10">
        <v>131</v>
      </c>
      <c r="AX7" s="10">
        <v>229</v>
      </c>
      <c r="AY7" s="10">
        <v>40</v>
      </c>
    </row>
    <row r="8" spans="2:51" ht="30" customHeight="1" x14ac:dyDescent="0.35">
      <c r="B8" s="11" t="s">
        <v>19</v>
      </c>
      <c r="C8" s="11">
        <v>1297</v>
      </c>
      <c r="D8" s="11">
        <v>608</v>
      </c>
      <c r="E8" s="11">
        <v>686</v>
      </c>
      <c r="F8" s="11"/>
      <c r="G8" s="11">
        <v>174</v>
      </c>
      <c r="H8" s="11">
        <v>195</v>
      </c>
      <c r="I8" s="11">
        <v>226</v>
      </c>
      <c r="J8" s="11">
        <v>215</v>
      </c>
      <c r="K8" s="11">
        <v>209</v>
      </c>
      <c r="L8" s="11">
        <v>278</v>
      </c>
      <c r="M8" s="11"/>
      <c r="N8" s="11">
        <v>362</v>
      </c>
      <c r="O8" s="11">
        <v>320</v>
      </c>
      <c r="P8" s="11">
        <v>267</v>
      </c>
      <c r="Q8" s="11">
        <v>339</v>
      </c>
      <c r="R8" s="11"/>
      <c r="S8" s="11">
        <v>169</v>
      </c>
      <c r="T8" s="11">
        <v>181</v>
      </c>
      <c r="U8" s="11">
        <v>106</v>
      </c>
      <c r="V8" s="11">
        <v>133</v>
      </c>
      <c r="W8" s="11">
        <v>104</v>
      </c>
      <c r="X8" s="11">
        <v>98</v>
      </c>
      <c r="Y8" s="11">
        <v>105</v>
      </c>
      <c r="Z8" s="11">
        <v>41</v>
      </c>
      <c r="AA8" s="11">
        <v>148</v>
      </c>
      <c r="AB8" s="11">
        <v>109</v>
      </c>
      <c r="AC8" s="11">
        <v>71</v>
      </c>
      <c r="AD8" s="11">
        <v>33</v>
      </c>
      <c r="AE8" s="11"/>
      <c r="AF8" s="11">
        <v>475</v>
      </c>
      <c r="AG8" s="11">
        <v>523</v>
      </c>
      <c r="AH8" s="11">
        <v>183</v>
      </c>
      <c r="AI8" s="11"/>
      <c r="AJ8" s="11">
        <v>458</v>
      </c>
      <c r="AK8" s="11">
        <v>366</v>
      </c>
      <c r="AL8" s="11">
        <v>80</v>
      </c>
      <c r="AM8" s="11">
        <v>16</v>
      </c>
      <c r="AN8" s="11">
        <v>176</v>
      </c>
      <c r="AO8" s="11"/>
      <c r="AP8" s="11">
        <v>257</v>
      </c>
      <c r="AQ8" s="11">
        <v>460</v>
      </c>
      <c r="AR8" s="11">
        <v>91</v>
      </c>
      <c r="AS8" s="11"/>
      <c r="AT8" s="11">
        <v>467</v>
      </c>
      <c r="AU8" s="11">
        <v>313</v>
      </c>
      <c r="AV8" s="11">
        <v>102</v>
      </c>
      <c r="AW8" s="11">
        <v>129</v>
      </c>
      <c r="AX8" s="11">
        <v>232</v>
      </c>
      <c r="AY8" s="11">
        <v>41</v>
      </c>
    </row>
    <row r="9" spans="2:51" x14ac:dyDescent="0.35">
      <c r="B9" s="18" t="s">
        <v>782</v>
      </c>
      <c r="C9" s="17">
        <v>9.6432389296380705E-2</v>
      </c>
      <c r="D9" s="17">
        <v>0.107783644002895</v>
      </c>
      <c r="E9" s="17">
        <v>8.54313430691611E-2</v>
      </c>
      <c r="F9" s="17"/>
      <c r="G9" s="17">
        <v>0.21989048763345201</v>
      </c>
      <c r="H9" s="17">
        <v>7.6821327288098304E-2</v>
      </c>
      <c r="I9" s="17">
        <v>0.149507467262985</v>
      </c>
      <c r="J9" s="17">
        <v>6.3961132099978696E-2</v>
      </c>
      <c r="K9" s="17">
        <v>4.0116943403446202E-2</v>
      </c>
      <c r="L9" s="17">
        <v>5.7229697577380702E-2</v>
      </c>
      <c r="M9" s="17"/>
      <c r="N9" s="17">
        <v>9.5356092749335597E-2</v>
      </c>
      <c r="O9" s="17">
        <v>0.11630108341945999</v>
      </c>
      <c r="P9" s="17">
        <v>9.7602430211471802E-2</v>
      </c>
      <c r="Q9" s="17">
        <v>8.0398155583995407E-2</v>
      </c>
      <c r="R9" s="17"/>
      <c r="S9" s="17">
        <v>9.8439852192896304E-2</v>
      </c>
      <c r="T9" s="17">
        <v>0.10971027701590901</v>
      </c>
      <c r="U9" s="17">
        <v>9.9756390184966001E-2</v>
      </c>
      <c r="V9" s="17">
        <v>7.5354346525132995E-2</v>
      </c>
      <c r="W9" s="17">
        <v>0.12778146315773201</v>
      </c>
      <c r="X9" s="17">
        <v>9.7142814787811907E-2</v>
      </c>
      <c r="Y9" s="17">
        <v>5.1186775409029897E-2</v>
      </c>
      <c r="Z9" s="17">
        <v>4.2768939588402298E-2</v>
      </c>
      <c r="AA9" s="17">
        <v>0.115165716420304</v>
      </c>
      <c r="AB9" s="17">
        <v>0.110355209869932</v>
      </c>
      <c r="AC9" s="17">
        <v>8.7018642395926396E-2</v>
      </c>
      <c r="AD9" s="17">
        <v>8.8003710344326802E-2</v>
      </c>
      <c r="AE9" s="17"/>
      <c r="AF9" s="17">
        <v>8.6409944007099795E-2</v>
      </c>
      <c r="AG9" s="17">
        <v>9.2862038501835706E-2</v>
      </c>
      <c r="AH9" s="17">
        <v>9.9482062863565396E-2</v>
      </c>
      <c r="AI9" s="17"/>
      <c r="AJ9" s="17">
        <v>0.10337809208959101</v>
      </c>
      <c r="AK9" s="17">
        <v>0.111015716250545</v>
      </c>
      <c r="AL9" s="17">
        <v>6.5002665253445696E-2</v>
      </c>
      <c r="AM9" s="17">
        <v>0</v>
      </c>
      <c r="AN9" s="17">
        <v>0.100667252764084</v>
      </c>
      <c r="AO9" s="17"/>
      <c r="AP9" s="17">
        <v>0.13753221567467599</v>
      </c>
      <c r="AQ9" s="17">
        <v>0.120557757554155</v>
      </c>
      <c r="AR9" s="17">
        <v>0.128190618532801</v>
      </c>
      <c r="AS9" s="17"/>
      <c r="AT9" s="17">
        <v>7.4919707376133696E-2</v>
      </c>
      <c r="AU9" s="17">
        <v>0.118235149239273</v>
      </c>
      <c r="AV9" s="17">
        <v>0.152130643948059</v>
      </c>
      <c r="AW9" s="17">
        <v>8.3758487482860605E-2</v>
      </c>
      <c r="AX9" s="17">
        <v>8.3886937366765293E-2</v>
      </c>
      <c r="AY9" s="17">
        <v>0.12518247468027499</v>
      </c>
    </row>
    <row r="10" spans="2:51" x14ac:dyDescent="0.35">
      <c r="B10" s="18" t="s">
        <v>783</v>
      </c>
      <c r="C10" s="17">
        <v>0.31006583340932298</v>
      </c>
      <c r="D10" s="17">
        <v>0.32151208237821999</v>
      </c>
      <c r="E10" s="17">
        <v>0.30125236094428698</v>
      </c>
      <c r="F10" s="17"/>
      <c r="G10" s="17">
        <v>0.33096443016788302</v>
      </c>
      <c r="H10" s="17">
        <v>0.38957539492500098</v>
      </c>
      <c r="I10" s="17">
        <v>0.30594898709997598</v>
      </c>
      <c r="J10" s="17">
        <v>0.296453098063859</v>
      </c>
      <c r="K10" s="17">
        <v>0.32755286255673899</v>
      </c>
      <c r="L10" s="17">
        <v>0.241760731798215</v>
      </c>
      <c r="M10" s="17"/>
      <c r="N10" s="17">
        <v>0.31295185891647198</v>
      </c>
      <c r="O10" s="17">
        <v>0.30467127015287998</v>
      </c>
      <c r="P10" s="17">
        <v>0.32504966953803599</v>
      </c>
      <c r="Q10" s="17">
        <v>0.30274277036347602</v>
      </c>
      <c r="R10" s="17"/>
      <c r="S10" s="17">
        <v>0.27630166597623401</v>
      </c>
      <c r="T10" s="17">
        <v>0.336889112051032</v>
      </c>
      <c r="U10" s="17">
        <v>0.243494282442028</v>
      </c>
      <c r="V10" s="17">
        <v>0.28180899935109599</v>
      </c>
      <c r="W10" s="17">
        <v>0.36327787858134097</v>
      </c>
      <c r="X10" s="17">
        <v>0.35327259497842001</v>
      </c>
      <c r="Y10" s="17">
        <v>0.39706230013657401</v>
      </c>
      <c r="Z10" s="17">
        <v>0.31226111432763998</v>
      </c>
      <c r="AA10" s="17">
        <v>0.26279517011974701</v>
      </c>
      <c r="AB10" s="17">
        <v>0.25071079218307202</v>
      </c>
      <c r="AC10" s="17">
        <v>0.38271079714129003</v>
      </c>
      <c r="AD10" s="17">
        <v>0.34089869557323998</v>
      </c>
      <c r="AE10" s="17"/>
      <c r="AF10" s="17">
        <v>0.25330111102393699</v>
      </c>
      <c r="AG10" s="17">
        <v>0.36171739574846201</v>
      </c>
      <c r="AH10" s="17">
        <v>0.28333871721936899</v>
      </c>
      <c r="AI10" s="17"/>
      <c r="AJ10" s="17">
        <v>0.236431312730746</v>
      </c>
      <c r="AK10" s="17">
        <v>0.382094569062572</v>
      </c>
      <c r="AL10" s="17">
        <v>0.36908911458372401</v>
      </c>
      <c r="AM10" s="17">
        <v>0.202829167242392</v>
      </c>
      <c r="AN10" s="17">
        <v>0.27304167953262098</v>
      </c>
      <c r="AO10" s="17"/>
      <c r="AP10" s="17">
        <v>0.258584090718324</v>
      </c>
      <c r="AQ10" s="17">
        <v>0.35939054426758898</v>
      </c>
      <c r="AR10" s="17">
        <v>0.34925468671257798</v>
      </c>
      <c r="AS10" s="17"/>
      <c r="AT10" s="17">
        <v>0.26314567965433999</v>
      </c>
      <c r="AU10" s="17">
        <v>0.35814627385440001</v>
      </c>
      <c r="AV10" s="17">
        <v>0.28421621061915803</v>
      </c>
      <c r="AW10" s="17">
        <v>0.31855734823965598</v>
      </c>
      <c r="AX10" s="17">
        <v>0.33768937137823402</v>
      </c>
      <c r="AY10" s="17">
        <v>0.349124626495946</v>
      </c>
    </row>
    <row r="11" spans="2:51" ht="29" x14ac:dyDescent="0.35">
      <c r="B11" s="18" t="s">
        <v>784</v>
      </c>
      <c r="C11" s="17">
        <v>0.35045854769415302</v>
      </c>
      <c r="D11" s="17">
        <v>0.37890259732975101</v>
      </c>
      <c r="E11" s="17">
        <v>0.32515211622937101</v>
      </c>
      <c r="F11" s="17"/>
      <c r="G11" s="17">
        <v>0.25681728883476901</v>
      </c>
      <c r="H11" s="17">
        <v>0.32694799719545098</v>
      </c>
      <c r="I11" s="17">
        <v>0.27653532408633302</v>
      </c>
      <c r="J11" s="17">
        <v>0.38584322201543902</v>
      </c>
      <c r="K11" s="17">
        <v>0.36678314060563</v>
      </c>
      <c r="L11" s="17">
        <v>0.44615791530673499</v>
      </c>
      <c r="M11" s="17"/>
      <c r="N11" s="17">
        <v>0.360512162070599</v>
      </c>
      <c r="O11" s="17">
        <v>0.36239969249630799</v>
      </c>
      <c r="P11" s="17">
        <v>0.334252069394812</v>
      </c>
      <c r="Q11" s="17">
        <v>0.33916052008559</v>
      </c>
      <c r="R11" s="17"/>
      <c r="S11" s="17">
        <v>0.36270424039684701</v>
      </c>
      <c r="T11" s="17">
        <v>0.37535861166921097</v>
      </c>
      <c r="U11" s="17">
        <v>0.42345200502591701</v>
      </c>
      <c r="V11" s="17">
        <v>0.34346004996006502</v>
      </c>
      <c r="W11" s="17">
        <v>0.26025924584115701</v>
      </c>
      <c r="X11" s="17">
        <v>0.32171844799069899</v>
      </c>
      <c r="Y11" s="17">
        <v>0.32382523670511498</v>
      </c>
      <c r="Z11" s="17">
        <v>0.39000912156422501</v>
      </c>
      <c r="AA11" s="17">
        <v>0.36497009169622102</v>
      </c>
      <c r="AB11" s="17">
        <v>0.369682020714869</v>
      </c>
      <c r="AC11" s="17">
        <v>0.33447028053217198</v>
      </c>
      <c r="AD11" s="17">
        <v>0.25358080219164503</v>
      </c>
      <c r="AE11" s="17"/>
      <c r="AF11" s="17">
        <v>0.40334244221361298</v>
      </c>
      <c r="AG11" s="17">
        <v>0.343397241621756</v>
      </c>
      <c r="AH11" s="17">
        <v>0.28971603344444902</v>
      </c>
      <c r="AI11" s="17"/>
      <c r="AJ11" s="17">
        <v>0.43660885238017599</v>
      </c>
      <c r="AK11" s="17">
        <v>0.30133021411732402</v>
      </c>
      <c r="AL11" s="17">
        <v>0.33008236048247502</v>
      </c>
      <c r="AM11" s="17">
        <v>0.57007814726301798</v>
      </c>
      <c r="AN11" s="17">
        <v>0.291208369063992</v>
      </c>
      <c r="AO11" s="17"/>
      <c r="AP11" s="17">
        <v>0.44768283587684599</v>
      </c>
      <c r="AQ11" s="17">
        <v>0.313394732885519</v>
      </c>
      <c r="AR11" s="17">
        <v>0.27690384199027401</v>
      </c>
      <c r="AS11" s="17"/>
      <c r="AT11" s="17">
        <v>0.41104445164606301</v>
      </c>
      <c r="AU11" s="17">
        <v>0.30780609082857202</v>
      </c>
      <c r="AV11" s="17">
        <v>0.33829538158176697</v>
      </c>
      <c r="AW11" s="17">
        <v>0.31040462652800199</v>
      </c>
      <c r="AX11" s="17">
        <v>0.31874306884802001</v>
      </c>
      <c r="AY11" s="17">
        <v>0.35490012757571099</v>
      </c>
    </row>
    <row r="12" spans="2:51" x14ac:dyDescent="0.35">
      <c r="B12" s="18" t="s">
        <v>112</v>
      </c>
      <c r="C12" s="19">
        <v>0.24304322960014299</v>
      </c>
      <c r="D12" s="19">
        <v>0.191801676289134</v>
      </c>
      <c r="E12" s="19">
        <v>0.288164179757181</v>
      </c>
      <c r="F12" s="19"/>
      <c r="G12" s="19">
        <v>0.19232779336389599</v>
      </c>
      <c r="H12" s="19">
        <v>0.206655280591449</v>
      </c>
      <c r="I12" s="19">
        <v>0.26800822155070497</v>
      </c>
      <c r="J12" s="19">
        <v>0.25374254782072397</v>
      </c>
      <c r="K12" s="19">
        <v>0.265547053434185</v>
      </c>
      <c r="L12" s="19">
        <v>0.25485165531766901</v>
      </c>
      <c r="M12" s="19"/>
      <c r="N12" s="19">
        <v>0.23117988626359301</v>
      </c>
      <c r="O12" s="19">
        <v>0.21662795393135201</v>
      </c>
      <c r="P12" s="19">
        <v>0.24309583085568001</v>
      </c>
      <c r="Q12" s="19">
        <v>0.27769855396693899</v>
      </c>
      <c r="R12" s="19"/>
      <c r="S12" s="19">
        <v>0.26255424143402201</v>
      </c>
      <c r="T12" s="19">
        <v>0.17804199926384801</v>
      </c>
      <c r="U12" s="19">
        <v>0.233297322347089</v>
      </c>
      <c r="V12" s="19">
        <v>0.29937660416370598</v>
      </c>
      <c r="W12" s="19">
        <v>0.24868141241976899</v>
      </c>
      <c r="X12" s="19">
        <v>0.227866142243068</v>
      </c>
      <c r="Y12" s="19">
        <v>0.22792568774928099</v>
      </c>
      <c r="Z12" s="19">
        <v>0.25496082451973301</v>
      </c>
      <c r="AA12" s="19">
        <v>0.25706902176372698</v>
      </c>
      <c r="AB12" s="19">
        <v>0.26925197723212702</v>
      </c>
      <c r="AC12" s="19">
        <v>0.195800279930612</v>
      </c>
      <c r="AD12" s="19">
        <v>0.31751679189078902</v>
      </c>
      <c r="AE12" s="19"/>
      <c r="AF12" s="19">
        <v>0.25694650275535003</v>
      </c>
      <c r="AG12" s="19">
        <v>0.20202332412794599</v>
      </c>
      <c r="AH12" s="19">
        <v>0.32746318647261602</v>
      </c>
      <c r="AI12" s="19"/>
      <c r="AJ12" s="19">
        <v>0.223581742799487</v>
      </c>
      <c r="AK12" s="19">
        <v>0.20555950056955899</v>
      </c>
      <c r="AL12" s="19">
        <v>0.23582585968035499</v>
      </c>
      <c r="AM12" s="19">
        <v>0.22709268549459</v>
      </c>
      <c r="AN12" s="19">
        <v>0.33508269863930401</v>
      </c>
      <c r="AO12" s="19"/>
      <c r="AP12" s="19">
        <v>0.15620085773015399</v>
      </c>
      <c r="AQ12" s="19">
        <v>0.206656965292737</v>
      </c>
      <c r="AR12" s="19">
        <v>0.24565085276434601</v>
      </c>
      <c r="AS12" s="19"/>
      <c r="AT12" s="19">
        <v>0.25089016132346398</v>
      </c>
      <c r="AU12" s="19">
        <v>0.21581248607775499</v>
      </c>
      <c r="AV12" s="19">
        <v>0.225357763851017</v>
      </c>
      <c r="AW12" s="19">
        <v>0.28727953774948101</v>
      </c>
      <c r="AX12" s="19">
        <v>0.25968062240698098</v>
      </c>
      <c r="AY12" s="19">
        <v>0.17079277124806799</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1-000000000000}">
  <dimension ref="B2:J17"/>
  <sheetViews>
    <sheetView showGridLines="0" workbookViewId="0">
      <pane xSplit="2" topLeftCell="C1" activePane="topRight" state="frozen"/>
      <selection activeCell="B19" sqref="B19"/>
      <selection pane="topRight" activeCell="E15" sqref="E15"/>
    </sheetView>
  </sheetViews>
  <sheetFormatPr defaultColWidth="10.90625" defaultRowHeight="14.5" x14ac:dyDescent="0.35"/>
  <cols>
    <col min="2" max="2" width="25.7265625" customWidth="1"/>
    <col min="3" max="10" width="20.7265625" customWidth="1"/>
  </cols>
  <sheetData>
    <row r="2" spans="2:10" ht="40" customHeight="1" x14ac:dyDescent="0.35">
      <c r="D2" s="42" t="s">
        <v>793</v>
      </c>
      <c r="E2" s="38"/>
      <c r="F2" s="38"/>
      <c r="G2" s="38"/>
      <c r="H2" s="38"/>
      <c r="I2" s="38"/>
      <c r="J2" s="38"/>
    </row>
    <row r="6" spans="2:10" ht="50" customHeight="1" x14ac:dyDescent="0.35">
      <c r="B6" s="23" t="s">
        <v>14</v>
      </c>
      <c r="C6" s="23" t="s">
        <v>780</v>
      </c>
      <c r="D6" s="23" t="s">
        <v>781</v>
      </c>
      <c r="E6" s="23" t="s">
        <v>776</v>
      </c>
      <c r="F6" s="23" t="s">
        <v>779</v>
      </c>
      <c r="G6" s="23" t="s">
        <v>775</v>
      </c>
      <c r="H6" s="23" t="s">
        <v>777</v>
      </c>
      <c r="I6" s="23" t="s">
        <v>778</v>
      </c>
    </row>
    <row r="7" spans="2:10" x14ac:dyDescent="0.35">
      <c r="B7" s="18" t="s">
        <v>783</v>
      </c>
      <c r="C7" s="17">
        <v>0.58698204037394597</v>
      </c>
      <c r="D7" s="17">
        <v>0.307864386306264</v>
      </c>
      <c r="E7" s="17">
        <v>0.50798957210884099</v>
      </c>
      <c r="F7" s="17">
        <v>0.56258514270097004</v>
      </c>
      <c r="G7" s="17">
        <v>0.58532098871113003</v>
      </c>
      <c r="H7" s="17">
        <v>0.329937358858998</v>
      </c>
      <c r="I7" s="17">
        <v>0.61740980715449201</v>
      </c>
    </row>
    <row r="8" spans="2:10" x14ac:dyDescent="0.35">
      <c r="B8" s="18" t="s">
        <v>782</v>
      </c>
      <c r="C8" s="17">
        <v>0.135976146488543</v>
      </c>
      <c r="D8" s="17">
        <v>8.1407437677432706E-2</v>
      </c>
      <c r="E8" s="17">
        <v>0.13535559219917301</v>
      </c>
      <c r="F8" s="17">
        <v>0.111147456093216</v>
      </c>
      <c r="G8" s="17">
        <v>0.11129895188976099</v>
      </c>
      <c r="H8" s="17">
        <v>0.28954870152949802</v>
      </c>
      <c r="I8" s="17">
        <v>0.11534840188331499</v>
      </c>
    </row>
    <row r="9" spans="2:10" ht="29" x14ac:dyDescent="0.35">
      <c r="B9" s="18" t="s">
        <v>784</v>
      </c>
      <c r="C9" s="17">
        <v>0.107200696612946</v>
      </c>
      <c r="D9" s="17">
        <v>0.40004605969850598</v>
      </c>
      <c r="E9" s="17">
        <v>7.9999657318485601E-2</v>
      </c>
      <c r="F9" s="17">
        <v>0.112703948885074</v>
      </c>
      <c r="G9" s="17">
        <v>7.6260542849740098E-2</v>
      </c>
      <c r="H9" s="17">
        <v>0.10436799938117</v>
      </c>
      <c r="I9" s="17">
        <v>8.8821024360849099E-2</v>
      </c>
    </row>
    <row r="10" spans="2:10" x14ac:dyDescent="0.35">
      <c r="B10" s="18" t="s">
        <v>112</v>
      </c>
      <c r="C10" s="17">
        <v>0.16984111652456599</v>
      </c>
      <c r="D10" s="17">
        <v>0.21068211631779701</v>
      </c>
      <c r="E10" s="17">
        <v>0.27665517837350001</v>
      </c>
      <c r="F10" s="17">
        <v>0.21356345232074</v>
      </c>
      <c r="G10" s="17">
        <v>0.22711951654936999</v>
      </c>
      <c r="H10" s="17">
        <v>0.27614594023033401</v>
      </c>
      <c r="I10" s="17">
        <v>0.17842076660134301</v>
      </c>
    </row>
    <row r="11" spans="2:10" x14ac:dyDescent="0.35">
      <c r="B11" s="16" t="s">
        <v>156</v>
      </c>
      <c r="C11" s="16"/>
      <c r="D11" s="16"/>
      <c r="E11" s="16"/>
      <c r="F11" s="16"/>
      <c r="G11" s="16"/>
      <c r="H11" s="16"/>
      <c r="I11" s="16"/>
    </row>
    <row r="12" spans="2:10" x14ac:dyDescent="0.35">
      <c r="B12" t="s">
        <v>77</v>
      </c>
    </row>
    <row r="13" spans="2:10" x14ac:dyDescent="0.35">
      <c r="B13" t="s">
        <v>78</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1-000000000000}">
  <dimension ref="B2:AY17"/>
  <sheetViews>
    <sheetView showGridLines="0" workbookViewId="0">
      <pane xSplit="2" topLeftCell="C1" activePane="topRight" state="frozen"/>
      <selection activeCell="B19" sqref="B19"/>
      <selection pane="topRight" activeCell="O9" sqref="O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1378</v>
      </c>
      <c r="D7" s="10">
        <v>656</v>
      </c>
      <c r="E7" s="10">
        <v>720</v>
      </c>
      <c r="F7" s="10"/>
      <c r="G7" s="10">
        <v>193</v>
      </c>
      <c r="H7" s="10">
        <v>225</v>
      </c>
      <c r="I7" s="10">
        <v>217</v>
      </c>
      <c r="J7" s="10">
        <v>238</v>
      </c>
      <c r="K7" s="10">
        <v>199</v>
      </c>
      <c r="L7" s="10">
        <v>306</v>
      </c>
      <c r="M7" s="10"/>
      <c r="N7" s="10">
        <v>344</v>
      </c>
      <c r="O7" s="10">
        <v>385</v>
      </c>
      <c r="P7" s="10">
        <v>313</v>
      </c>
      <c r="Q7" s="10">
        <v>333</v>
      </c>
      <c r="R7" s="10"/>
      <c r="S7" s="10">
        <v>205</v>
      </c>
      <c r="T7" s="10">
        <v>186</v>
      </c>
      <c r="U7" s="10">
        <v>107</v>
      </c>
      <c r="V7" s="10">
        <v>121</v>
      </c>
      <c r="W7" s="10">
        <v>107</v>
      </c>
      <c r="X7" s="10">
        <v>136</v>
      </c>
      <c r="Y7" s="10">
        <v>113</v>
      </c>
      <c r="Z7" s="10">
        <v>64</v>
      </c>
      <c r="AA7" s="10">
        <v>143</v>
      </c>
      <c r="AB7" s="10">
        <v>104</v>
      </c>
      <c r="AC7" s="10">
        <v>58</v>
      </c>
      <c r="AD7" s="10">
        <v>34</v>
      </c>
      <c r="AE7" s="10"/>
      <c r="AF7" s="10">
        <v>509</v>
      </c>
      <c r="AG7" s="10">
        <v>520</v>
      </c>
      <c r="AH7" s="10">
        <v>199</v>
      </c>
      <c r="AI7" s="10"/>
      <c r="AJ7" s="10">
        <v>480</v>
      </c>
      <c r="AK7" s="10">
        <v>368</v>
      </c>
      <c r="AL7" s="10">
        <v>99</v>
      </c>
      <c r="AM7" s="10">
        <v>16</v>
      </c>
      <c r="AN7" s="10">
        <v>189</v>
      </c>
      <c r="AO7" s="10"/>
      <c r="AP7" s="10">
        <v>259</v>
      </c>
      <c r="AQ7" s="10">
        <v>473</v>
      </c>
      <c r="AR7" s="10">
        <v>94</v>
      </c>
      <c r="AS7" s="10"/>
      <c r="AT7" s="10">
        <v>503</v>
      </c>
      <c r="AU7" s="10">
        <v>311</v>
      </c>
      <c r="AV7" s="10">
        <v>87</v>
      </c>
      <c r="AW7" s="10">
        <v>121</v>
      </c>
      <c r="AX7" s="10">
        <v>294</v>
      </c>
      <c r="AY7" s="10">
        <v>45</v>
      </c>
    </row>
    <row r="8" spans="2:51" ht="30" customHeight="1" x14ac:dyDescent="0.35">
      <c r="B8" s="11" t="s">
        <v>19</v>
      </c>
      <c r="C8" s="11">
        <v>1387</v>
      </c>
      <c r="D8" s="11">
        <v>689</v>
      </c>
      <c r="E8" s="11">
        <v>696</v>
      </c>
      <c r="F8" s="11"/>
      <c r="G8" s="11">
        <v>197</v>
      </c>
      <c r="H8" s="11">
        <v>263</v>
      </c>
      <c r="I8" s="11">
        <v>223</v>
      </c>
      <c r="J8" s="11">
        <v>227</v>
      </c>
      <c r="K8" s="11">
        <v>186</v>
      </c>
      <c r="L8" s="11">
        <v>291</v>
      </c>
      <c r="M8" s="11"/>
      <c r="N8" s="11">
        <v>377</v>
      </c>
      <c r="O8" s="11">
        <v>374</v>
      </c>
      <c r="P8" s="11">
        <v>306</v>
      </c>
      <c r="Q8" s="11">
        <v>327</v>
      </c>
      <c r="R8" s="11"/>
      <c r="S8" s="11">
        <v>208</v>
      </c>
      <c r="T8" s="11">
        <v>181</v>
      </c>
      <c r="U8" s="11">
        <v>107</v>
      </c>
      <c r="V8" s="11">
        <v>114</v>
      </c>
      <c r="W8" s="11">
        <v>103</v>
      </c>
      <c r="X8" s="11">
        <v>139</v>
      </c>
      <c r="Y8" s="11">
        <v>109</v>
      </c>
      <c r="Z8" s="11">
        <v>61</v>
      </c>
      <c r="AA8" s="11">
        <v>140</v>
      </c>
      <c r="AB8" s="11">
        <v>123</v>
      </c>
      <c r="AC8" s="11">
        <v>60</v>
      </c>
      <c r="AD8" s="11">
        <v>43</v>
      </c>
      <c r="AE8" s="11"/>
      <c r="AF8" s="11">
        <v>493</v>
      </c>
      <c r="AG8" s="11">
        <v>537</v>
      </c>
      <c r="AH8" s="11">
        <v>205</v>
      </c>
      <c r="AI8" s="11"/>
      <c r="AJ8" s="11">
        <v>470</v>
      </c>
      <c r="AK8" s="11">
        <v>373</v>
      </c>
      <c r="AL8" s="11">
        <v>100</v>
      </c>
      <c r="AM8" s="11">
        <v>15</v>
      </c>
      <c r="AN8" s="11">
        <v>190</v>
      </c>
      <c r="AO8" s="11"/>
      <c r="AP8" s="11">
        <v>258</v>
      </c>
      <c r="AQ8" s="11">
        <v>478</v>
      </c>
      <c r="AR8" s="11">
        <v>94</v>
      </c>
      <c r="AS8" s="11"/>
      <c r="AT8" s="11">
        <v>488</v>
      </c>
      <c r="AU8" s="11">
        <v>324</v>
      </c>
      <c r="AV8" s="11">
        <v>87</v>
      </c>
      <c r="AW8" s="11">
        <v>119</v>
      </c>
      <c r="AX8" s="11">
        <v>306</v>
      </c>
      <c r="AY8" s="11">
        <v>47</v>
      </c>
    </row>
    <row r="9" spans="2:51" x14ac:dyDescent="0.35">
      <c r="B9" s="18" t="s">
        <v>783</v>
      </c>
      <c r="C9" s="17">
        <v>0.58698204037394597</v>
      </c>
      <c r="D9" s="17">
        <v>0.58828755093396801</v>
      </c>
      <c r="E9" s="17">
        <v>0.587257438703501</v>
      </c>
      <c r="F9" s="17"/>
      <c r="G9" s="17">
        <v>0.49010558095240098</v>
      </c>
      <c r="H9" s="17">
        <v>0.56855545878153801</v>
      </c>
      <c r="I9" s="17">
        <v>0.64546019254443099</v>
      </c>
      <c r="J9" s="17">
        <v>0.644079475052593</v>
      </c>
      <c r="K9" s="17">
        <v>0.62980565690302204</v>
      </c>
      <c r="L9" s="17">
        <v>0.55260737626887502</v>
      </c>
      <c r="M9" s="17"/>
      <c r="N9" s="17">
        <v>0.61303458105358899</v>
      </c>
      <c r="O9" s="17">
        <v>0.59241846972715895</v>
      </c>
      <c r="P9" s="17">
        <v>0.58583988478474902</v>
      </c>
      <c r="Q9" s="17">
        <v>0.54770581538544705</v>
      </c>
      <c r="R9" s="17"/>
      <c r="S9" s="17">
        <v>0.56938287396801701</v>
      </c>
      <c r="T9" s="17">
        <v>0.53756138537834497</v>
      </c>
      <c r="U9" s="17">
        <v>0.57935409573197205</v>
      </c>
      <c r="V9" s="17">
        <v>0.64970361853396197</v>
      </c>
      <c r="W9" s="17">
        <v>0.46876474460987999</v>
      </c>
      <c r="X9" s="17">
        <v>0.53876408609307203</v>
      </c>
      <c r="Y9" s="17">
        <v>0.58333813794726797</v>
      </c>
      <c r="Z9" s="17">
        <v>0.68108688058136901</v>
      </c>
      <c r="AA9" s="17">
        <v>0.63900687930309097</v>
      </c>
      <c r="AB9" s="17">
        <v>0.652325607379874</v>
      </c>
      <c r="AC9" s="17">
        <v>0.70292731430591604</v>
      </c>
      <c r="AD9" s="17">
        <v>0.53137831317241402</v>
      </c>
      <c r="AE9" s="17"/>
      <c r="AF9" s="17">
        <v>0.61604759251708596</v>
      </c>
      <c r="AG9" s="17">
        <v>0.61550264334929705</v>
      </c>
      <c r="AH9" s="17">
        <v>0.50666150639317298</v>
      </c>
      <c r="AI9" s="17"/>
      <c r="AJ9" s="17">
        <v>0.58534824714312395</v>
      </c>
      <c r="AK9" s="17">
        <v>0.62695645515279697</v>
      </c>
      <c r="AL9" s="17">
        <v>0.52542293076342705</v>
      </c>
      <c r="AM9" s="17">
        <v>0.67838776278650603</v>
      </c>
      <c r="AN9" s="17">
        <v>0.53824270758785098</v>
      </c>
      <c r="AO9" s="17"/>
      <c r="AP9" s="17">
        <v>0.50729493365618705</v>
      </c>
      <c r="AQ9" s="17">
        <v>0.65453119110338298</v>
      </c>
      <c r="AR9" s="17">
        <v>0.46801664561509898</v>
      </c>
      <c r="AS9" s="17"/>
      <c r="AT9" s="17">
        <v>0.54628060209288698</v>
      </c>
      <c r="AU9" s="17">
        <v>0.660030501911685</v>
      </c>
      <c r="AV9" s="17">
        <v>0.58498234155455398</v>
      </c>
      <c r="AW9" s="17">
        <v>0.61615580309558104</v>
      </c>
      <c r="AX9" s="17">
        <v>0.55570308647428501</v>
      </c>
      <c r="AY9" s="17">
        <v>0.62397007494385304</v>
      </c>
    </row>
    <row r="10" spans="2:51" x14ac:dyDescent="0.35">
      <c r="B10" s="18" t="s">
        <v>782</v>
      </c>
      <c r="C10" s="17">
        <v>0.135976146488543</v>
      </c>
      <c r="D10" s="17">
        <v>0.14769852583659299</v>
      </c>
      <c r="E10" s="17">
        <v>0.12473884982330399</v>
      </c>
      <c r="F10" s="17"/>
      <c r="G10" s="17">
        <v>0.245564114276763</v>
      </c>
      <c r="H10" s="17">
        <v>0.16642710139460201</v>
      </c>
      <c r="I10" s="17">
        <v>0.118624637766594</v>
      </c>
      <c r="J10" s="17">
        <v>0.113966310557109</v>
      </c>
      <c r="K10" s="17">
        <v>6.0588286554354699E-2</v>
      </c>
      <c r="L10" s="17">
        <v>0.112869075603244</v>
      </c>
      <c r="M10" s="17"/>
      <c r="N10" s="17">
        <v>0.176706219398574</v>
      </c>
      <c r="O10" s="17">
        <v>0.12433630627237199</v>
      </c>
      <c r="P10" s="17">
        <v>0.13341347216916899</v>
      </c>
      <c r="Q10" s="17">
        <v>0.106077405467477</v>
      </c>
      <c r="R10" s="17"/>
      <c r="S10" s="17">
        <v>0.16136408202465199</v>
      </c>
      <c r="T10" s="17">
        <v>0.13287881198809801</v>
      </c>
      <c r="U10" s="17">
        <v>0.11419260797860201</v>
      </c>
      <c r="V10" s="17">
        <v>0.104749620365957</v>
      </c>
      <c r="W10" s="17">
        <v>0.24897057884308199</v>
      </c>
      <c r="X10" s="17">
        <v>0.15742462324064399</v>
      </c>
      <c r="Y10" s="17">
        <v>7.3620741113819096E-2</v>
      </c>
      <c r="Z10" s="17">
        <v>0.133587072659067</v>
      </c>
      <c r="AA10" s="17">
        <v>0.130202201633035</v>
      </c>
      <c r="AB10" s="17">
        <v>9.1378394397370305E-2</v>
      </c>
      <c r="AC10" s="17">
        <v>0.171461738908703</v>
      </c>
      <c r="AD10" s="17">
        <v>8.1693031456475398E-2</v>
      </c>
      <c r="AE10" s="17"/>
      <c r="AF10" s="17">
        <v>0.107565320937552</v>
      </c>
      <c r="AG10" s="17">
        <v>0.14240372838257401</v>
      </c>
      <c r="AH10" s="17">
        <v>0.150621194717629</v>
      </c>
      <c r="AI10" s="17"/>
      <c r="AJ10" s="17">
        <v>0.14219484953297601</v>
      </c>
      <c r="AK10" s="17">
        <v>0.15336881110711501</v>
      </c>
      <c r="AL10" s="17">
        <v>0.18908058544263801</v>
      </c>
      <c r="AM10" s="17">
        <v>0</v>
      </c>
      <c r="AN10" s="17">
        <v>0.14007241399408199</v>
      </c>
      <c r="AO10" s="17"/>
      <c r="AP10" s="17">
        <v>0.21142612070611499</v>
      </c>
      <c r="AQ10" s="17">
        <v>0.134216256067307</v>
      </c>
      <c r="AR10" s="17">
        <v>0.20958541112471499</v>
      </c>
      <c r="AS10" s="17"/>
      <c r="AT10" s="17">
        <v>0.13870166012186</v>
      </c>
      <c r="AU10" s="17">
        <v>9.0748185021704203E-2</v>
      </c>
      <c r="AV10" s="17">
        <v>0.128868003763313</v>
      </c>
      <c r="AW10" s="17">
        <v>0.15116289638116301</v>
      </c>
      <c r="AX10" s="17">
        <v>0.179028749697762</v>
      </c>
      <c r="AY10" s="17">
        <v>9.9633829868479407E-2</v>
      </c>
    </row>
    <row r="11" spans="2:51" ht="29" x14ac:dyDescent="0.35">
      <c r="B11" s="18" t="s">
        <v>784</v>
      </c>
      <c r="C11" s="17">
        <v>0.107200696612946</v>
      </c>
      <c r="D11" s="17">
        <v>0.12093719740409201</v>
      </c>
      <c r="E11" s="17">
        <v>9.3893407430101397E-2</v>
      </c>
      <c r="F11" s="17"/>
      <c r="G11" s="17">
        <v>0.11115852133423</v>
      </c>
      <c r="H11" s="17">
        <v>0.11244392002373201</v>
      </c>
      <c r="I11" s="17">
        <v>7.46369991040082E-2</v>
      </c>
      <c r="J11" s="17">
        <v>0.104367844401565</v>
      </c>
      <c r="K11" s="17">
        <v>0.102026127418527</v>
      </c>
      <c r="L11" s="17">
        <v>0.13022238372686901</v>
      </c>
      <c r="M11" s="17"/>
      <c r="N11" s="17">
        <v>8.9321097338740704E-2</v>
      </c>
      <c r="O11" s="17">
        <v>0.105715596858855</v>
      </c>
      <c r="P11" s="17">
        <v>0.13138438154548701</v>
      </c>
      <c r="Q11" s="17">
        <v>0.10793054820013601</v>
      </c>
      <c r="R11" s="17"/>
      <c r="S11" s="17">
        <v>0.13029286900115</v>
      </c>
      <c r="T11" s="17">
        <v>0.105839602804356</v>
      </c>
      <c r="U11" s="17">
        <v>0.12796477881464999</v>
      </c>
      <c r="V11" s="17">
        <v>0.13276279320079401</v>
      </c>
      <c r="W11" s="17">
        <v>9.0772923474365302E-2</v>
      </c>
      <c r="X11" s="17">
        <v>9.0007055391699398E-2</v>
      </c>
      <c r="Y11" s="17">
        <v>9.9433424148307498E-2</v>
      </c>
      <c r="Z11" s="17">
        <v>0.128469498297308</v>
      </c>
      <c r="AA11" s="17">
        <v>9.6580697490546805E-2</v>
      </c>
      <c r="AB11" s="17">
        <v>0.10538615971287101</v>
      </c>
      <c r="AC11" s="17">
        <v>1.6526087070027499E-2</v>
      </c>
      <c r="AD11" s="17">
        <v>0.131862695277943</v>
      </c>
      <c r="AE11" s="17"/>
      <c r="AF11" s="17">
        <v>0.11740637866407699</v>
      </c>
      <c r="AG11" s="17">
        <v>9.0626507304737994E-2</v>
      </c>
      <c r="AH11" s="17">
        <v>0.110063469597055</v>
      </c>
      <c r="AI11" s="17"/>
      <c r="AJ11" s="17">
        <v>0.103425019447951</v>
      </c>
      <c r="AK11" s="17">
        <v>9.8917089371499706E-2</v>
      </c>
      <c r="AL11" s="17">
        <v>0.117716054611938</v>
      </c>
      <c r="AM11" s="17">
        <v>0.201418251230398</v>
      </c>
      <c r="AN11" s="17">
        <v>9.9204624543970804E-2</v>
      </c>
      <c r="AO11" s="17"/>
      <c r="AP11" s="17">
        <v>0.11682452969804299</v>
      </c>
      <c r="AQ11" s="17">
        <v>9.1923898829326806E-2</v>
      </c>
      <c r="AR11" s="17">
        <v>0.104219333884585</v>
      </c>
      <c r="AS11" s="17"/>
      <c r="AT11" s="17">
        <v>0.12839503051832499</v>
      </c>
      <c r="AU11" s="17">
        <v>7.8223118670665101E-2</v>
      </c>
      <c r="AV11" s="17">
        <v>0.14046250122552401</v>
      </c>
      <c r="AW11" s="17">
        <v>9.5420314963572894E-2</v>
      </c>
      <c r="AX11" s="17">
        <v>0.1039496898044</v>
      </c>
      <c r="AY11" s="17">
        <v>8.4254702094269093E-2</v>
      </c>
    </row>
    <row r="12" spans="2:51" x14ac:dyDescent="0.35">
      <c r="B12" s="18" t="s">
        <v>112</v>
      </c>
      <c r="C12" s="19">
        <v>0.16984111652456599</v>
      </c>
      <c r="D12" s="19">
        <v>0.143076725825347</v>
      </c>
      <c r="E12" s="19">
        <v>0.19411030404309401</v>
      </c>
      <c r="F12" s="19"/>
      <c r="G12" s="19">
        <v>0.15317178343660601</v>
      </c>
      <c r="H12" s="19">
        <v>0.15257351980012901</v>
      </c>
      <c r="I12" s="19">
        <v>0.16127817058496599</v>
      </c>
      <c r="J12" s="19">
        <v>0.137586369988734</v>
      </c>
      <c r="K12" s="19">
        <v>0.20757992912409601</v>
      </c>
      <c r="L12" s="19">
        <v>0.20430116440101201</v>
      </c>
      <c r="M12" s="19"/>
      <c r="N12" s="19">
        <v>0.120938102209096</v>
      </c>
      <c r="O12" s="19">
        <v>0.17752962714161399</v>
      </c>
      <c r="P12" s="19">
        <v>0.14936226150059401</v>
      </c>
      <c r="Q12" s="19">
        <v>0.23828623094693999</v>
      </c>
      <c r="R12" s="19"/>
      <c r="S12" s="19">
        <v>0.13896017500617999</v>
      </c>
      <c r="T12" s="19">
        <v>0.22372019982920099</v>
      </c>
      <c r="U12" s="19">
        <v>0.17848851747477501</v>
      </c>
      <c r="V12" s="19">
        <v>0.112783967899287</v>
      </c>
      <c r="W12" s="19">
        <v>0.19149175307267299</v>
      </c>
      <c r="X12" s="19">
        <v>0.213804235274584</v>
      </c>
      <c r="Y12" s="19">
        <v>0.24360769679060601</v>
      </c>
      <c r="Z12" s="19">
        <v>5.68565484622564E-2</v>
      </c>
      <c r="AA12" s="19">
        <v>0.13421022157332699</v>
      </c>
      <c r="AB12" s="19">
        <v>0.15090983850988501</v>
      </c>
      <c r="AC12" s="19">
        <v>0.109084859715354</v>
      </c>
      <c r="AD12" s="19">
        <v>0.25506596009316701</v>
      </c>
      <c r="AE12" s="19"/>
      <c r="AF12" s="19">
        <v>0.15898070788128499</v>
      </c>
      <c r="AG12" s="19">
        <v>0.15146712096339099</v>
      </c>
      <c r="AH12" s="19">
        <v>0.23265382929214301</v>
      </c>
      <c r="AI12" s="19"/>
      <c r="AJ12" s="19">
        <v>0.16903188387595</v>
      </c>
      <c r="AK12" s="19">
        <v>0.120757644368588</v>
      </c>
      <c r="AL12" s="19">
        <v>0.16778042918199601</v>
      </c>
      <c r="AM12" s="19">
        <v>0.120193985983096</v>
      </c>
      <c r="AN12" s="19">
        <v>0.22248025387409701</v>
      </c>
      <c r="AO12" s="19"/>
      <c r="AP12" s="19">
        <v>0.16445441593965501</v>
      </c>
      <c r="AQ12" s="19">
        <v>0.11932865399998301</v>
      </c>
      <c r="AR12" s="19">
        <v>0.21817860937560099</v>
      </c>
      <c r="AS12" s="19"/>
      <c r="AT12" s="19">
        <v>0.18662270726692801</v>
      </c>
      <c r="AU12" s="19">
        <v>0.17099819439594599</v>
      </c>
      <c r="AV12" s="19">
        <v>0.14568715345660899</v>
      </c>
      <c r="AW12" s="19">
        <v>0.137260985559683</v>
      </c>
      <c r="AX12" s="19">
        <v>0.16131847402355301</v>
      </c>
      <c r="AY12" s="19">
        <v>0.19214139309339801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1-000000000000}">
  <dimension ref="B2:AY17"/>
  <sheetViews>
    <sheetView showGridLines="0" workbookViewId="0">
      <pane xSplit="2" topLeftCell="C1" activePane="topRight" state="frozen"/>
      <selection activeCell="B19" sqref="B19"/>
      <selection pane="topRight" activeCell="N16" sqref="N16"/>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1378</v>
      </c>
      <c r="D7" s="10">
        <v>656</v>
      </c>
      <c r="E7" s="10">
        <v>720</v>
      </c>
      <c r="F7" s="10"/>
      <c r="G7" s="10">
        <v>193</v>
      </c>
      <c r="H7" s="10">
        <v>225</v>
      </c>
      <c r="I7" s="10">
        <v>217</v>
      </c>
      <c r="J7" s="10">
        <v>238</v>
      </c>
      <c r="K7" s="10">
        <v>199</v>
      </c>
      <c r="L7" s="10">
        <v>306</v>
      </c>
      <c r="M7" s="10"/>
      <c r="N7" s="10">
        <v>344</v>
      </c>
      <c r="O7" s="10">
        <v>385</v>
      </c>
      <c r="P7" s="10">
        <v>313</v>
      </c>
      <c r="Q7" s="10">
        <v>333</v>
      </c>
      <c r="R7" s="10"/>
      <c r="S7" s="10">
        <v>205</v>
      </c>
      <c r="T7" s="10">
        <v>186</v>
      </c>
      <c r="U7" s="10">
        <v>107</v>
      </c>
      <c r="V7" s="10">
        <v>121</v>
      </c>
      <c r="W7" s="10">
        <v>107</v>
      </c>
      <c r="X7" s="10">
        <v>136</v>
      </c>
      <c r="Y7" s="10">
        <v>113</v>
      </c>
      <c r="Z7" s="10">
        <v>64</v>
      </c>
      <c r="AA7" s="10">
        <v>143</v>
      </c>
      <c r="AB7" s="10">
        <v>104</v>
      </c>
      <c r="AC7" s="10">
        <v>58</v>
      </c>
      <c r="AD7" s="10">
        <v>34</v>
      </c>
      <c r="AE7" s="10"/>
      <c r="AF7" s="10">
        <v>509</v>
      </c>
      <c r="AG7" s="10">
        <v>520</v>
      </c>
      <c r="AH7" s="10">
        <v>199</v>
      </c>
      <c r="AI7" s="10"/>
      <c r="AJ7" s="10">
        <v>480</v>
      </c>
      <c r="AK7" s="10">
        <v>368</v>
      </c>
      <c r="AL7" s="10">
        <v>99</v>
      </c>
      <c r="AM7" s="10">
        <v>16</v>
      </c>
      <c r="AN7" s="10">
        <v>189</v>
      </c>
      <c r="AO7" s="10"/>
      <c r="AP7" s="10">
        <v>259</v>
      </c>
      <c r="AQ7" s="10">
        <v>473</v>
      </c>
      <c r="AR7" s="10">
        <v>94</v>
      </c>
      <c r="AS7" s="10"/>
      <c r="AT7" s="10">
        <v>503</v>
      </c>
      <c r="AU7" s="10">
        <v>311</v>
      </c>
      <c r="AV7" s="10">
        <v>87</v>
      </c>
      <c r="AW7" s="10">
        <v>121</v>
      </c>
      <c r="AX7" s="10">
        <v>294</v>
      </c>
      <c r="AY7" s="10">
        <v>45</v>
      </c>
    </row>
    <row r="8" spans="2:51" ht="30" customHeight="1" x14ac:dyDescent="0.35">
      <c r="B8" s="11" t="s">
        <v>19</v>
      </c>
      <c r="C8" s="11">
        <v>1387</v>
      </c>
      <c r="D8" s="11">
        <v>689</v>
      </c>
      <c r="E8" s="11">
        <v>696</v>
      </c>
      <c r="F8" s="11"/>
      <c r="G8" s="11">
        <v>197</v>
      </c>
      <c r="H8" s="11">
        <v>263</v>
      </c>
      <c r="I8" s="11">
        <v>223</v>
      </c>
      <c r="J8" s="11">
        <v>227</v>
      </c>
      <c r="K8" s="11">
        <v>186</v>
      </c>
      <c r="L8" s="11">
        <v>291</v>
      </c>
      <c r="M8" s="11"/>
      <c r="N8" s="11">
        <v>377</v>
      </c>
      <c r="O8" s="11">
        <v>374</v>
      </c>
      <c r="P8" s="11">
        <v>306</v>
      </c>
      <c r="Q8" s="11">
        <v>327</v>
      </c>
      <c r="R8" s="11"/>
      <c r="S8" s="11">
        <v>208</v>
      </c>
      <c r="T8" s="11">
        <v>181</v>
      </c>
      <c r="U8" s="11">
        <v>107</v>
      </c>
      <c r="V8" s="11">
        <v>114</v>
      </c>
      <c r="W8" s="11">
        <v>103</v>
      </c>
      <c r="X8" s="11">
        <v>139</v>
      </c>
      <c r="Y8" s="11">
        <v>109</v>
      </c>
      <c r="Z8" s="11">
        <v>61</v>
      </c>
      <c r="AA8" s="11">
        <v>140</v>
      </c>
      <c r="AB8" s="11">
        <v>123</v>
      </c>
      <c r="AC8" s="11">
        <v>60</v>
      </c>
      <c r="AD8" s="11">
        <v>43</v>
      </c>
      <c r="AE8" s="11"/>
      <c r="AF8" s="11">
        <v>493</v>
      </c>
      <c r="AG8" s="11">
        <v>537</v>
      </c>
      <c r="AH8" s="11">
        <v>205</v>
      </c>
      <c r="AI8" s="11"/>
      <c r="AJ8" s="11">
        <v>470</v>
      </c>
      <c r="AK8" s="11">
        <v>373</v>
      </c>
      <c r="AL8" s="11">
        <v>100</v>
      </c>
      <c r="AM8" s="11">
        <v>15</v>
      </c>
      <c r="AN8" s="11">
        <v>190</v>
      </c>
      <c r="AO8" s="11"/>
      <c r="AP8" s="11">
        <v>258</v>
      </c>
      <c r="AQ8" s="11">
        <v>478</v>
      </c>
      <c r="AR8" s="11">
        <v>94</v>
      </c>
      <c r="AS8" s="11"/>
      <c r="AT8" s="11">
        <v>488</v>
      </c>
      <c r="AU8" s="11">
        <v>324</v>
      </c>
      <c r="AV8" s="11">
        <v>87</v>
      </c>
      <c r="AW8" s="11">
        <v>119</v>
      </c>
      <c r="AX8" s="11">
        <v>306</v>
      </c>
      <c r="AY8" s="11">
        <v>47</v>
      </c>
    </row>
    <row r="9" spans="2:51" x14ac:dyDescent="0.35">
      <c r="B9" s="18" t="s">
        <v>783</v>
      </c>
      <c r="C9" s="17">
        <v>0.307864386306264</v>
      </c>
      <c r="D9" s="17">
        <v>0.33136937312584402</v>
      </c>
      <c r="E9" s="17">
        <v>0.28542608183184798</v>
      </c>
      <c r="F9" s="17"/>
      <c r="G9" s="17">
        <v>0.29474926376459798</v>
      </c>
      <c r="H9" s="17">
        <v>0.35825916917335099</v>
      </c>
      <c r="I9" s="17">
        <v>0.38282934723036899</v>
      </c>
      <c r="J9" s="17">
        <v>0.32713982684498999</v>
      </c>
      <c r="K9" s="17">
        <v>0.270610953831048</v>
      </c>
      <c r="L9" s="17">
        <v>0.222558734473462</v>
      </c>
      <c r="M9" s="17"/>
      <c r="N9" s="17">
        <v>0.347390968220531</v>
      </c>
      <c r="O9" s="17">
        <v>0.28171384151099299</v>
      </c>
      <c r="P9" s="17">
        <v>0.321933233893274</v>
      </c>
      <c r="Q9" s="17">
        <v>0.27546691640582699</v>
      </c>
      <c r="R9" s="17"/>
      <c r="S9" s="17">
        <v>0.37248313033132102</v>
      </c>
      <c r="T9" s="17">
        <v>0.262024009522699</v>
      </c>
      <c r="U9" s="17">
        <v>0.22043823895834599</v>
      </c>
      <c r="V9" s="17">
        <v>0.31749173684994703</v>
      </c>
      <c r="W9" s="17">
        <v>0.29952474377396199</v>
      </c>
      <c r="X9" s="17">
        <v>0.28179498415272097</v>
      </c>
      <c r="Y9" s="17">
        <v>0.28652116635374297</v>
      </c>
      <c r="Z9" s="17">
        <v>0.359202590892853</v>
      </c>
      <c r="AA9" s="17">
        <v>0.33375740906360102</v>
      </c>
      <c r="AB9" s="17">
        <v>0.32730181245678402</v>
      </c>
      <c r="AC9" s="17">
        <v>0.31531430222506401</v>
      </c>
      <c r="AD9" s="17">
        <v>0.31726063414350503</v>
      </c>
      <c r="AE9" s="17"/>
      <c r="AF9" s="17">
        <v>0.30187674611538001</v>
      </c>
      <c r="AG9" s="17">
        <v>0.31272391685987899</v>
      </c>
      <c r="AH9" s="17">
        <v>0.30429759170062298</v>
      </c>
      <c r="AI9" s="17"/>
      <c r="AJ9" s="17">
        <v>0.25118326378941103</v>
      </c>
      <c r="AK9" s="17">
        <v>0.38773478064371197</v>
      </c>
      <c r="AL9" s="17">
        <v>0.273517208787594</v>
      </c>
      <c r="AM9" s="17">
        <v>0.559265238036742</v>
      </c>
      <c r="AN9" s="17">
        <v>0.28237746708154898</v>
      </c>
      <c r="AO9" s="17"/>
      <c r="AP9" s="17">
        <v>0.23692684661889399</v>
      </c>
      <c r="AQ9" s="17">
        <v>0.36250466105901202</v>
      </c>
      <c r="AR9" s="17">
        <v>0.33372137878483599</v>
      </c>
      <c r="AS9" s="17"/>
      <c r="AT9" s="17">
        <v>0.26016999533457202</v>
      </c>
      <c r="AU9" s="17">
        <v>0.34928839941289402</v>
      </c>
      <c r="AV9" s="17">
        <v>0.31460707802976601</v>
      </c>
      <c r="AW9" s="17">
        <v>0.27000085432264398</v>
      </c>
      <c r="AX9" s="17">
        <v>0.34011351834404802</v>
      </c>
      <c r="AY9" s="17">
        <v>0.33331306592041399</v>
      </c>
    </row>
    <row r="10" spans="2:51" x14ac:dyDescent="0.35">
      <c r="B10" s="18" t="s">
        <v>782</v>
      </c>
      <c r="C10" s="17">
        <v>8.1407437677432706E-2</v>
      </c>
      <c r="D10" s="17">
        <v>9.2609560055790893E-2</v>
      </c>
      <c r="E10" s="17">
        <v>7.0539277289107402E-2</v>
      </c>
      <c r="F10" s="17"/>
      <c r="G10" s="17">
        <v>0.16804147475718401</v>
      </c>
      <c r="H10" s="17">
        <v>0.11095090259373799</v>
      </c>
      <c r="I10" s="17">
        <v>7.5359467913740694E-2</v>
      </c>
      <c r="J10" s="17">
        <v>4.8272463535228197E-2</v>
      </c>
      <c r="K10" s="17">
        <v>4.80662779852895E-2</v>
      </c>
      <c r="L10" s="17">
        <v>4.7845249029619098E-2</v>
      </c>
      <c r="M10" s="17"/>
      <c r="N10" s="17">
        <v>9.5212855876524297E-2</v>
      </c>
      <c r="O10" s="17">
        <v>7.4177450656934193E-2</v>
      </c>
      <c r="P10" s="17">
        <v>7.04849861759307E-2</v>
      </c>
      <c r="Q10" s="17">
        <v>8.4795517612020893E-2</v>
      </c>
      <c r="R10" s="17"/>
      <c r="S10" s="17">
        <v>0.10669036871650101</v>
      </c>
      <c r="T10" s="17">
        <v>8.2598252540644901E-2</v>
      </c>
      <c r="U10" s="17">
        <v>8.6856268728186303E-2</v>
      </c>
      <c r="V10" s="17">
        <v>5.6933987638023098E-2</v>
      </c>
      <c r="W10" s="17">
        <v>0.105874212459594</v>
      </c>
      <c r="X10" s="17">
        <v>0.116019066305196</v>
      </c>
      <c r="Y10" s="17">
        <v>7.5570540343989703E-2</v>
      </c>
      <c r="Z10" s="17">
        <v>8.47223328483728E-2</v>
      </c>
      <c r="AA10" s="17">
        <v>6.2813873934641704E-2</v>
      </c>
      <c r="AB10" s="17">
        <v>4.6138392185998203E-2</v>
      </c>
      <c r="AC10" s="17">
        <v>6.5675437410908394E-2</v>
      </c>
      <c r="AD10" s="17">
        <v>2.77852790823113E-2</v>
      </c>
      <c r="AE10" s="17"/>
      <c r="AF10" s="17">
        <v>7.1754971501370599E-2</v>
      </c>
      <c r="AG10" s="17">
        <v>9.1861378708622599E-2</v>
      </c>
      <c r="AH10" s="17">
        <v>4.6671542331982598E-2</v>
      </c>
      <c r="AI10" s="17"/>
      <c r="AJ10" s="17">
        <v>8.6584255702358004E-2</v>
      </c>
      <c r="AK10" s="17">
        <v>0.111340071635762</v>
      </c>
      <c r="AL10" s="17">
        <v>0.11069960473013001</v>
      </c>
      <c r="AM10" s="17">
        <v>6.3652823918158297E-2</v>
      </c>
      <c r="AN10" s="17">
        <v>4.4331373243639997E-2</v>
      </c>
      <c r="AO10" s="17"/>
      <c r="AP10" s="17">
        <v>0.105260049950288</v>
      </c>
      <c r="AQ10" s="17">
        <v>0.10863319186538301</v>
      </c>
      <c r="AR10" s="17">
        <v>9.7418914789967406E-2</v>
      </c>
      <c r="AS10" s="17"/>
      <c r="AT10" s="17">
        <v>5.5502365553856403E-2</v>
      </c>
      <c r="AU10" s="17">
        <v>8.4661378728446701E-2</v>
      </c>
      <c r="AV10" s="17">
        <v>0.11273016995092699</v>
      </c>
      <c r="AW10" s="17">
        <v>8.7088237997787504E-2</v>
      </c>
      <c r="AX10" s="17">
        <v>0.113949534185618</v>
      </c>
      <c r="AY10" s="17">
        <v>4.2246064424329502E-2</v>
      </c>
    </row>
    <row r="11" spans="2:51" ht="29" x14ac:dyDescent="0.35">
      <c r="B11" s="18" t="s">
        <v>784</v>
      </c>
      <c r="C11" s="17">
        <v>0.40004605969850598</v>
      </c>
      <c r="D11" s="17">
        <v>0.39086370224209199</v>
      </c>
      <c r="E11" s="17">
        <v>0.41020102271236403</v>
      </c>
      <c r="F11" s="17"/>
      <c r="G11" s="17">
        <v>0.32652618393860899</v>
      </c>
      <c r="H11" s="17">
        <v>0.27906509832192</v>
      </c>
      <c r="I11" s="17">
        <v>0.361444271090269</v>
      </c>
      <c r="J11" s="17">
        <v>0.44227303478094299</v>
      </c>
      <c r="K11" s="17">
        <v>0.45457914608351102</v>
      </c>
      <c r="L11" s="17">
        <v>0.52093185250472696</v>
      </c>
      <c r="M11" s="17"/>
      <c r="N11" s="17">
        <v>0.39256702836202001</v>
      </c>
      <c r="O11" s="17">
        <v>0.407728838335573</v>
      </c>
      <c r="P11" s="17">
        <v>0.41068488209203802</v>
      </c>
      <c r="Q11" s="17">
        <v>0.39059770519015002</v>
      </c>
      <c r="R11" s="17"/>
      <c r="S11" s="17">
        <v>0.29423586357415699</v>
      </c>
      <c r="T11" s="17">
        <v>0.41654209744239301</v>
      </c>
      <c r="U11" s="17">
        <v>0.511181665323589</v>
      </c>
      <c r="V11" s="17">
        <v>0.464437655592084</v>
      </c>
      <c r="W11" s="17">
        <v>0.38423564506448599</v>
      </c>
      <c r="X11" s="17">
        <v>0.39309976580351302</v>
      </c>
      <c r="Y11" s="17">
        <v>0.37616498522849501</v>
      </c>
      <c r="Z11" s="17">
        <v>0.392159292948769</v>
      </c>
      <c r="AA11" s="17">
        <v>0.38481585851150102</v>
      </c>
      <c r="AB11" s="17">
        <v>0.45299059637129302</v>
      </c>
      <c r="AC11" s="17">
        <v>0.39930982843193602</v>
      </c>
      <c r="AD11" s="17">
        <v>0.42495538711466402</v>
      </c>
      <c r="AE11" s="17"/>
      <c r="AF11" s="17">
        <v>0.44926258359358101</v>
      </c>
      <c r="AG11" s="17">
        <v>0.39803950773218899</v>
      </c>
      <c r="AH11" s="17">
        <v>0.34167890524026301</v>
      </c>
      <c r="AI11" s="17"/>
      <c r="AJ11" s="17">
        <v>0.47687898055084499</v>
      </c>
      <c r="AK11" s="17">
        <v>0.31858254986074402</v>
      </c>
      <c r="AL11" s="17">
        <v>0.40969293571271898</v>
      </c>
      <c r="AM11" s="17">
        <v>0.19214376271786901</v>
      </c>
      <c r="AN11" s="17">
        <v>0.34907375589469403</v>
      </c>
      <c r="AO11" s="17"/>
      <c r="AP11" s="17">
        <v>0.45408242506028701</v>
      </c>
      <c r="AQ11" s="17">
        <v>0.32893373651692798</v>
      </c>
      <c r="AR11" s="17">
        <v>0.46427802270357599</v>
      </c>
      <c r="AS11" s="17"/>
      <c r="AT11" s="17">
        <v>0.490181679660115</v>
      </c>
      <c r="AU11" s="17">
        <v>0.35671206337838401</v>
      </c>
      <c r="AV11" s="17">
        <v>0.29217069673972301</v>
      </c>
      <c r="AW11" s="17">
        <v>0.37147505913065398</v>
      </c>
      <c r="AX11" s="17">
        <v>0.349785879579668</v>
      </c>
      <c r="AY11" s="17">
        <v>0.38661431835066101</v>
      </c>
    </row>
    <row r="12" spans="2:51" x14ac:dyDescent="0.35">
      <c r="B12" s="18" t="s">
        <v>112</v>
      </c>
      <c r="C12" s="19">
        <v>0.21068211631779701</v>
      </c>
      <c r="D12" s="19">
        <v>0.18515736457627299</v>
      </c>
      <c r="E12" s="19">
        <v>0.23383361816668</v>
      </c>
      <c r="F12" s="19"/>
      <c r="G12" s="19">
        <v>0.21068307753960899</v>
      </c>
      <c r="H12" s="19">
        <v>0.25172482991099099</v>
      </c>
      <c r="I12" s="19">
        <v>0.180366913765621</v>
      </c>
      <c r="J12" s="19">
        <v>0.18231467483883801</v>
      </c>
      <c r="K12" s="19">
        <v>0.226743622100152</v>
      </c>
      <c r="L12" s="19">
        <v>0.20866416399219201</v>
      </c>
      <c r="M12" s="19"/>
      <c r="N12" s="19">
        <v>0.16482914754092501</v>
      </c>
      <c r="O12" s="19">
        <v>0.236379869496499</v>
      </c>
      <c r="P12" s="19">
        <v>0.196896897838757</v>
      </c>
      <c r="Q12" s="19">
        <v>0.24913986079200301</v>
      </c>
      <c r="R12" s="19"/>
      <c r="S12" s="19">
        <v>0.22659063737801999</v>
      </c>
      <c r="T12" s="19">
        <v>0.23883564049426301</v>
      </c>
      <c r="U12" s="19">
        <v>0.18152382698987801</v>
      </c>
      <c r="V12" s="19">
        <v>0.16113661991994599</v>
      </c>
      <c r="W12" s="19">
        <v>0.210365398701958</v>
      </c>
      <c r="X12" s="19">
        <v>0.20908618373856899</v>
      </c>
      <c r="Y12" s="19">
        <v>0.261743308073772</v>
      </c>
      <c r="Z12" s="19">
        <v>0.163915783310004</v>
      </c>
      <c r="AA12" s="19">
        <v>0.21861285849025699</v>
      </c>
      <c r="AB12" s="19">
        <v>0.17356919898592499</v>
      </c>
      <c r="AC12" s="19">
        <v>0.21970043193209199</v>
      </c>
      <c r="AD12" s="19">
        <v>0.22999869965952</v>
      </c>
      <c r="AE12" s="19"/>
      <c r="AF12" s="19">
        <v>0.177105698789669</v>
      </c>
      <c r="AG12" s="19">
        <v>0.197375196699309</v>
      </c>
      <c r="AH12" s="19">
        <v>0.307351960727131</v>
      </c>
      <c r="AI12" s="19"/>
      <c r="AJ12" s="19">
        <v>0.18535349995738601</v>
      </c>
      <c r="AK12" s="19">
        <v>0.18234259785978299</v>
      </c>
      <c r="AL12" s="19">
        <v>0.206090250769557</v>
      </c>
      <c r="AM12" s="19">
        <v>0.18493817532723</v>
      </c>
      <c r="AN12" s="19">
        <v>0.32421740378011699</v>
      </c>
      <c r="AO12" s="19"/>
      <c r="AP12" s="19">
        <v>0.20373067837053099</v>
      </c>
      <c r="AQ12" s="19">
        <v>0.19992841055867699</v>
      </c>
      <c r="AR12" s="19">
        <v>0.10458168372161999</v>
      </c>
      <c r="AS12" s="19"/>
      <c r="AT12" s="19">
        <v>0.19414595945145699</v>
      </c>
      <c r="AU12" s="19">
        <v>0.20933815848027601</v>
      </c>
      <c r="AV12" s="19">
        <v>0.28049205527958398</v>
      </c>
      <c r="AW12" s="19">
        <v>0.271435848548915</v>
      </c>
      <c r="AX12" s="19">
        <v>0.196151067890665</v>
      </c>
      <c r="AY12" s="19">
        <v>0.23782655130459501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1-000000000000}">
  <dimension ref="B2:AY17"/>
  <sheetViews>
    <sheetView showGridLines="0" workbookViewId="0">
      <pane xSplit="2" topLeftCell="C1" activePane="topRight" state="frozen"/>
      <selection activeCell="B19" sqref="B19"/>
      <selection pane="topRight" activeCell="L18" sqref="L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1378</v>
      </c>
      <c r="D7" s="10">
        <v>656</v>
      </c>
      <c r="E7" s="10">
        <v>720</v>
      </c>
      <c r="F7" s="10"/>
      <c r="G7" s="10">
        <v>193</v>
      </c>
      <c r="H7" s="10">
        <v>225</v>
      </c>
      <c r="I7" s="10">
        <v>217</v>
      </c>
      <c r="J7" s="10">
        <v>238</v>
      </c>
      <c r="K7" s="10">
        <v>199</v>
      </c>
      <c r="L7" s="10">
        <v>306</v>
      </c>
      <c r="M7" s="10"/>
      <c r="N7" s="10">
        <v>344</v>
      </c>
      <c r="O7" s="10">
        <v>385</v>
      </c>
      <c r="P7" s="10">
        <v>313</v>
      </c>
      <c r="Q7" s="10">
        <v>333</v>
      </c>
      <c r="R7" s="10"/>
      <c r="S7" s="10">
        <v>205</v>
      </c>
      <c r="T7" s="10">
        <v>186</v>
      </c>
      <c r="U7" s="10">
        <v>107</v>
      </c>
      <c r="V7" s="10">
        <v>121</v>
      </c>
      <c r="W7" s="10">
        <v>107</v>
      </c>
      <c r="X7" s="10">
        <v>136</v>
      </c>
      <c r="Y7" s="10">
        <v>113</v>
      </c>
      <c r="Z7" s="10">
        <v>64</v>
      </c>
      <c r="AA7" s="10">
        <v>143</v>
      </c>
      <c r="AB7" s="10">
        <v>104</v>
      </c>
      <c r="AC7" s="10">
        <v>58</v>
      </c>
      <c r="AD7" s="10">
        <v>34</v>
      </c>
      <c r="AE7" s="10"/>
      <c r="AF7" s="10">
        <v>509</v>
      </c>
      <c r="AG7" s="10">
        <v>520</v>
      </c>
      <c r="AH7" s="10">
        <v>199</v>
      </c>
      <c r="AI7" s="10"/>
      <c r="AJ7" s="10">
        <v>480</v>
      </c>
      <c r="AK7" s="10">
        <v>368</v>
      </c>
      <c r="AL7" s="10">
        <v>99</v>
      </c>
      <c r="AM7" s="10">
        <v>16</v>
      </c>
      <c r="AN7" s="10">
        <v>189</v>
      </c>
      <c r="AO7" s="10"/>
      <c r="AP7" s="10">
        <v>259</v>
      </c>
      <c r="AQ7" s="10">
        <v>473</v>
      </c>
      <c r="AR7" s="10">
        <v>94</v>
      </c>
      <c r="AS7" s="10"/>
      <c r="AT7" s="10">
        <v>503</v>
      </c>
      <c r="AU7" s="10">
        <v>311</v>
      </c>
      <c r="AV7" s="10">
        <v>87</v>
      </c>
      <c r="AW7" s="10">
        <v>121</v>
      </c>
      <c r="AX7" s="10">
        <v>294</v>
      </c>
      <c r="AY7" s="10">
        <v>45</v>
      </c>
    </row>
    <row r="8" spans="2:51" ht="30" customHeight="1" x14ac:dyDescent="0.35">
      <c r="B8" s="11" t="s">
        <v>19</v>
      </c>
      <c r="C8" s="11">
        <v>1387</v>
      </c>
      <c r="D8" s="11">
        <v>689</v>
      </c>
      <c r="E8" s="11">
        <v>696</v>
      </c>
      <c r="F8" s="11"/>
      <c r="G8" s="11">
        <v>197</v>
      </c>
      <c r="H8" s="11">
        <v>263</v>
      </c>
      <c r="I8" s="11">
        <v>223</v>
      </c>
      <c r="J8" s="11">
        <v>227</v>
      </c>
      <c r="K8" s="11">
        <v>186</v>
      </c>
      <c r="L8" s="11">
        <v>291</v>
      </c>
      <c r="M8" s="11"/>
      <c r="N8" s="11">
        <v>377</v>
      </c>
      <c r="O8" s="11">
        <v>374</v>
      </c>
      <c r="P8" s="11">
        <v>306</v>
      </c>
      <c r="Q8" s="11">
        <v>327</v>
      </c>
      <c r="R8" s="11"/>
      <c r="S8" s="11">
        <v>208</v>
      </c>
      <c r="T8" s="11">
        <v>181</v>
      </c>
      <c r="U8" s="11">
        <v>107</v>
      </c>
      <c r="V8" s="11">
        <v>114</v>
      </c>
      <c r="W8" s="11">
        <v>103</v>
      </c>
      <c r="X8" s="11">
        <v>139</v>
      </c>
      <c r="Y8" s="11">
        <v>109</v>
      </c>
      <c r="Z8" s="11">
        <v>61</v>
      </c>
      <c r="AA8" s="11">
        <v>140</v>
      </c>
      <c r="AB8" s="11">
        <v>123</v>
      </c>
      <c r="AC8" s="11">
        <v>60</v>
      </c>
      <c r="AD8" s="11">
        <v>43</v>
      </c>
      <c r="AE8" s="11"/>
      <c r="AF8" s="11">
        <v>493</v>
      </c>
      <c r="AG8" s="11">
        <v>537</v>
      </c>
      <c r="AH8" s="11">
        <v>205</v>
      </c>
      <c r="AI8" s="11"/>
      <c r="AJ8" s="11">
        <v>470</v>
      </c>
      <c r="AK8" s="11">
        <v>373</v>
      </c>
      <c r="AL8" s="11">
        <v>100</v>
      </c>
      <c r="AM8" s="11">
        <v>15</v>
      </c>
      <c r="AN8" s="11">
        <v>190</v>
      </c>
      <c r="AO8" s="11"/>
      <c r="AP8" s="11">
        <v>258</v>
      </c>
      <c r="AQ8" s="11">
        <v>478</v>
      </c>
      <c r="AR8" s="11">
        <v>94</v>
      </c>
      <c r="AS8" s="11"/>
      <c r="AT8" s="11">
        <v>488</v>
      </c>
      <c r="AU8" s="11">
        <v>324</v>
      </c>
      <c r="AV8" s="11">
        <v>87</v>
      </c>
      <c r="AW8" s="11">
        <v>119</v>
      </c>
      <c r="AX8" s="11">
        <v>306</v>
      </c>
      <c r="AY8" s="11">
        <v>47</v>
      </c>
    </row>
    <row r="9" spans="2:51" x14ac:dyDescent="0.35">
      <c r="B9" s="18" t="s">
        <v>783</v>
      </c>
      <c r="C9" s="17">
        <v>0.50798957210884099</v>
      </c>
      <c r="D9" s="17">
        <v>0.51987804426585504</v>
      </c>
      <c r="E9" s="17">
        <v>0.49627171681996302</v>
      </c>
      <c r="F9" s="17"/>
      <c r="G9" s="17">
        <v>0.41808011756318703</v>
      </c>
      <c r="H9" s="17">
        <v>0.50385374060149002</v>
      </c>
      <c r="I9" s="17">
        <v>0.56275256681976205</v>
      </c>
      <c r="J9" s="17">
        <v>0.55551707859529997</v>
      </c>
      <c r="K9" s="17">
        <v>0.53542431663337398</v>
      </c>
      <c r="L9" s="17">
        <v>0.47609285824132003</v>
      </c>
      <c r="M9" s="17"/>
      <c r="N9" s="17">
        <v>0.55000402166626705</v>
      </c>
      <c r="O9" s="17">
        <v>0.51065044677082905</v>
      </c>
      <c r="P9" s="17">
        <v>0.49469890309671999</v>
      </c>
      <c r="Q9" s="17">
        <v>0.46782065201976902</v>
      </c>
      <c r="R9" s="17"/>
      <c r="S9" s="17">
        <v>0.53238917058375601</v>
      </c>
      <c r="T9" s="17">
        <v>0.449654763513126</v>
      </c>
      <c r="U9" s="17">
        <v>0.48958493891960497</v>
      </c>
      <c r="V9" s="17">
        <v>0.51493816535461001</v>
      </c>
      <c r="W9" s="17">
        <v>0.51789573837681802</v>
      </c>
      <c r="X9" s="17">
        <v>0.46281622508373299</v>
      </c>
      <c r="Y9" s="17">
        <v>0.48094799759631701</v>
      </c>
      <c r="Z9" s="17">
        <v>0.55832688816144105</v>
      </c>
      <c r="AA9" s="17">
        <v>0.51402590546229798</v>
      </c>
      <c r="AB9" s="17">
        <v>0.57444997205087101</v>
      </c>
      <c r="AC9" s="17">
        <v>0.53660546410247101</v>
      </c>
      <c r="AD9" s="17">
        <v>0.53411073765600103</v>
      </c>
      <c r="AE9" s="17"/>
      <c r="AF9" s="17">
        <v>0.53268122887241798</v>
      </c>
      <c r="AG9" s="17">
        <v>0.52395075344679798</v>
      </c>
      <c r="AH9" s="17">
        <v>0.48554752389241801</v>
      </c>
      <c r="AI9" s="17"/>
      <c r="AJ9" s="17">
        <v>0.49952274687343501</v>
      </c>
      <c r="AK9" s="17">
        <v>0.54902233598905703</v>
      </c>
      <c r="AL9" s="17">
        <v>0.47467121840500998</v>
      </c>
      <c r="AM9" s="17">
        <v>0.546679570541721</v>
      </c>
      <c r="AN9" s="17">
        <v>0.43345889603755899</v>
      </c>
      <c r="AO9" s="17"/>
      <c r="AP9" s="17">
        <v>0.45929670305798298</v>
      </c>
      <c r="AQ9" s="17">
        <v>0.546143100009855</v>
      </c>
      <c r="AR9" s="17">
        <v>0.56469642055121605</v>
      </c>
      <c r="AS9" s="17"/>
      <c r="AT9" s="17">
        <v>0.46600568049056901</v>
      </c>
      <c r="AU9" s="17">
        <v>0.52119252569002195</v>
      </c>
      <c r="AV9" s="17">
        <v>0.58450804650043897</v>
      </c>
      <c r="AW9" s="17">
        <v>0.61914757032093104</v>
      </c>
      <c r="AX9" s="17">
        <v>0.514782912011992</v>
      </c>
      <c r="AY9" s="17">
        <v>0.40336016077228998</v>
      </c>
    </row>
    <row r="10" spans="2:51" x14ac:dyDescent="0.35">
      <c r="B10" s="18" t="s">
        <v>782</v>
      </c>
      <c r="C10" s="17">
        <v>0.13535559219917301</v>
      </c>
      <c r="D10" s="17">
        <v>0.14186754150967901</v>
      </c>
      <c r="E10" s="17">
        <v>0.12927283775579801</v>
      </c>
      <c r="F10" s="17"/>
      <c r="G10" s="17">
        <v>0.217477587140501</v>
      </c>
      <c r="H10" s="17">
        <v>0.143982568268964</v>
      </c>
      <c r="I10" s="17">
        <v>0.127362119690894</v>
      </c>
      <c r="J10" s="17">
        <v>0.100114445580989</v>
      </c>
      <c r="K10" s="17">
        <v>0.114824022605027</v>
      </c>
      <c r="L10" s="17">
        <v>0.118697941304134</v>
      </c>
      <c r="M10" s="17"/>
      <c r="N10" s="17">
        <v>0.146427642842311</v>
      </c>
      <c r="O10" s="17">
        <v>0.12596173435879099</v>
      </c>
      <c r="P10" s="17">
        <v>0.13060914176465699</v>
      </c>
      <c r="Q10" s="17">
        <v>0.13912181890601</v>
      </c>
      <c r="R10" s="17"/>
      <c r="S10" s="17">
        <v>7.8111051966220701E-2</v>
      </c>
      <c r="T10" s="17">
        <v>0.179780910819827</v>
      </c>
      <c r="U10" s="17">
        <v>0.14708858812558601</v>
      </c>
      <c r="V10" s="17">
        <v>0.16165114072769399</v>
      </c>
      <c r="W10" s="17">
        <v>0.16468088047999599</v>
      </c>
      <c r="X10" s="17">
        <v>0.176076530152174</v>
      </c>
      <c r="Y10" s="17">
        <v>8.8043901143123701E-2</v>
      </c>
      <c r="Z10" s="17">
        <v>0.13271054129792001</v>
      </c>
      <c r="AA10" s="17">
        <v>0.17075117110615101</v>
      </c>
      <c r="AB10" s="17">
        <v>9.1436972433306604E-2</v>
      </c>
      <c r="AC10" s="17">
        <v>0.11621830019096401</v>
      </c>
      <c r="AD10" s="17">
        <v>8.4099502058508302E-2</v>
      </c>
      <c r="AE10" s="17"/>
      <c r="AF10" s="17">
        <v>0.132599098153006</v>
      </c>
      <c r="AG10" s="17">
        <v>0.13677784505721399</v>
      </c>
      <c r="AH10" s="17">
        <v>9.7430605813702706E-2</v>
      </c>
      <c r="AI10" s="17"/>
      <c r="AJ10" s="17">
        <v>0.147762444406324</v>
      </c>
      <c r="AK10" s="17">
        <v>0.15286845483001099</v>
      </c>
      <c r="AL10" s="17">
        <v>0.16485250704875801</v>
      </c>
      <c r="AM10" s="17">
        <v>0.140217074421016</v>
      </c>
      <c r="AN10" s="17">
        <v>0.111956560745017</v>
      </c>
      <c r="AO10" s="17"/>
      <c r="AP10" s="17">
        <v>0.150442284920004</v>
      </c>
      <c r="AQ10" s="17">
        <v>0.134091705714731</v>
      </c>
      <c r="AR10" s="17">
        <v>0.145424888720631</v>
      </c>
      <c r="AS10" s="17"/>
      <c r="AT10" s="17">
        <v>0.13731886772133101</v>
      </c>
      <c r="AU10" s="17">
        <v>0.102375945531909</v>
      </c>
      <c r="AV10" s="17">
        <v>9.0733616139466303E-2</v>
      </c>
      <c r="AW10" s="17">
        <v>0.16362025448738701</v>
      </c>
      <c r="AX10" s="17">
        <v>0.17809035199214801</v>
      </c>
      <c r="AY10" s="17">
        <v>8.2651138584905498E-2</v>
      </c>
    </row>
    <row r="11" spans="2:51" ht="29" x14ac:dyDescent="0.35">
      <c r="B11" s="18" t="s">
        <v>784</v>
      </c>
      <c r="C11" s="17">
        <v>7.9999657318485601E-2</v>
      </c>
      <c r="D11" s="17">
        <v>7.4693653954330599E-2</v>
      </c>
      <c r="E11" s="17">
        <v>8.5464044930505703E-2</v>
      </c>
      <c r="F11" s="17"/>
      <c r="G11" s="17">
        <v>0.138706929228603</v>
      </c>
      <c r="H11" s="17">
        <v>0.105131913400365</v>
      </c>
      <c r="I11" s="17">
        <v>9.2705761626581895E-2</v>
      </c>
      <c r="J11" s="17">
        <v>5.7785597057058102E-2</v>
      </c>
      <c r="K11" s="17">
        <v>3.9386922695288998E-2</v>
      </c>
      <c r="L11" s="17">
        <v>5.1064170818140298E-2</v>
      </c>
      <c r="M11" s="17"/>
      <c r="N11" s="17">
        <v>7.8766049360797105E-2</v>
      </c>
      <c r="O11" s="17">
        <v>7.9400045543002298E-2</v>
      </c>
      <c r="P11" s="17">
        <v>8.65086423079066E-2</v>
      </c>
      <c r="Q11" s="17">
        <v>7.6804616073259599E-2</v>
      </c>
      <c r="R11" s="17"/>
      <c r="S11" s="17">
        <v>0.122902620029991</v>
      </c>
      <c r="T11" s="17">
        <v>7.4416843851898604E-2</v>
      </c>
      <c r="U11" s="17">
        <v>7.2761813299060493E-2</v>
      </c>
      <c r="V11" s="17">
        <v>6.3639843844367994E-2</v>
      </c>
      <c r="W11" s="17">
        <v>9.5906104595413599E-2</v>
      </c>
      <c r="X11" s="17">
        <v>6.0147881062432899E-2</v>
      </c>
      <c r="Y11" s="17">
        <v>0.100034148040825</v>
      </c>
      <c r="Z11" s="17">
        <v>8.87796965527064E-2</v>
      </c>
      <c r="AA11" s="17">
        <v>5.3783285669203998E-2</v>
      </c>
      <c r="AB11" s="17">
        <v>5.7281831180686402E-2</v>
      </c>
      <c r="AC11" s="17">
        <v>0.111137498967566</v>
      </c>
      <c r="AD11" s="17">
        <v>2.7735999849790902E-2</v>
      </c>
      <c r="AE11" s="17"/>
      <c r="AF11" s="17">
        <v>6.4561105635699806E-2</v>
      </c>
      <c r="AG11" s="17">
        <v>6.8314129342058993E-2</v>
      </c>
      <c r="AH11" s="17">
        <v>0.102600519332082</v>
      </c>
      <c r="AI11" s="17"/>
      <c r="AJ11" s="17">
        <v>7.80983675246429E-2</v>
      </c>
      <c r="AK11" s="17">
        <v>7.7598045547020003E-2</v>
      </c>
      <c r="AL11" s="17">
        <v>6.1117338861930201E-2</v>
      </c>
      <c r="AM11" s="17">
        <v>6.08754177197042E-2</v>
      </c>
      <c r="AN11" s="17">
        <v>8.7332978184321897E-2</v>
      </c>
      <c r="AO11" s="17"/>
      <c r="AP11" s="17">
        <v>0.11286841896770899</v>
      </c>
      <c r="AQ11" s="17">
        <v>7.33183409691371E-2</v>
      </c>
      <c r="AR11" s="17">
        <v>4.09685934643155E-2</v>
      </c>
      <c r="AS11" s="17"/>
      <c r="AT11" s="17">
        <v>5.6023390715104503E-2</v>
      </c>
      <c r="AU11" s="17">
        <v>0.10547636728362</v>
      </c>
      <c r="AV11" s="17">
        <v>0.115344000486923</v>
      </c>
      <c r="AW11" s="17">
        <v>4.1431261660710102E-2</v>
      </c>
      <c r="AX11" s="17">
        <v>7.0073156415194099E-2</v>
      </c>
      <c r="AY11" s="17">
        <v>0.28072964262112199</v>
      </c>
    </row>
    <row r="12" spans="2:51" x14ac:dyDescent="0.35">
      <c r="B12" s="18" t="s">
        <v>112</v>
      </c>
      <c r="C12" s="19">
        <v>0.27665517837350001</v>
      </c>
      <c r="D12" s="19">
        <v>0.26356076027013497</v>
      </c>
      <c r="E12" s="19">
        <v>0.28899140049373301</v>
      </c>
      <c r="F12" s="19"/>
      <c r="G12" s="19">
        <v>0.225735366067709</v>
      </c>
      <c r="H12" s="19">
        <v>0.247031777729181</v>
      </c>
      <c r="I12" s="19">
        <v>0.217179551862762</v>
      </c>
      <c r="J12" s="19">
        <v>0.286582878766652</v>
      </c>
      <c r="K12" s="19">
        <v>0.31036473806631099</v>
      </c>
      <c r="L12" s="19">
        <v>0.35414502963640598</v>
      </c>
      <c r="M12" s="19"/>
      <c r="N12" s="19">
        <v>0.224802286130625</v>
      </c>
      <c r="O12" s="19">
        <v>0.28398777332737701</v>
      </c>
      <c r="P12" s="19">
        <v>0.28818331283071602</v>
      </c>
      <c r="Q12" s="19">
        <v>0.31625291300096098</v>
      </c>
      <c r="R12" s="19"/>
      <c r="S12" s="19">
        <v>0.26659715742003298</v>
      </c>
      <c r="T12" s="19">
        <v>0.29614748181514899</v>
      </c>
      <c r="U12" s="19">
        <v>0.29056465965574801</v>
      </c>
      <c r="V12" s="19">
        <v>0.25977085007332801</v>
      </c>
      <c r="W12" s="19">
        <v>0.22151727654777201</v>
      </c>
      <c r="X12" s="19">
        <v>0.30095936370165999</v>
      </c>
      <c r="Y12" s="19">
        <v>0.330973953219734</v>
      </c>
      <c r="Z12" s="19">
        <v>0.22018287398793299</v>
      </c>
      <c r="AA12" s="19">
        <v>0.26143963776234702</v>
      </c>
      <c r="AB12" s="19">
        <v>0.27683122433513602</v>
      </c>
      <c r="AC12" s="19">
        <v>0.236038736738999</v>
      </c>
      <c r="AD12" s="19">
        <v>0.35405376043570003</v>
      </c>
      <c r="AE12" s="19"/>
      <c r="AF12" s="19">
        <v>0.270158567338876</v>
      </c>
      <c r="AG12" s="19">
        <v>0.27095727215392901</v>
      </c>
      <c r="AH12" s="19">
        <v>0.31442135096179802</v>
      </c>
      <c r="AI12" s="19"/>
      <c r="AJ12" s="19">
        <v>0.27461644119559803</v>
      </c>
      <c r="AK12" s="19">
        <v>0.22051116363391099</v>
      </c>
      <c r="AL12" s="19">
        <v>0.299358935684302</v>
      </c>
      <c r="AM12" s="19">
        <v>0.25222793731755899</v>
      </c>
      <c r="AN12" s="19">
        <v>0.36725156503310202</v>
      </c>
      <c r="AO12" s="19"/>
      <c r="AP12" s="19">
        <v>0.27739259305430303</v>
      </c>
      <c r="AQ12" s="19">
        <v>0.246446853306277</v>
      </c>
      <c r="AR12" s="19">
        <v>0.248910097263837</v>
      </c>
      <c r="AS12" s="19"/>
      <c r="AT12" s="19">
        <v>0.340652061072995</v>
      </c>
      <c r="AU12" s="19">
        <v>0.27095516149444898</v>
      </c>
      <c r="AV12" s="19">
        <v>0.20941433687317099</v>
      </c>
      <c r="AW12" s="19">
        <v>0.17580091353097099</v>
      </c>
      <c r="AX12" s="19">
        <v>0.237053579580666</v>
      </c>
      <c r="AY12" s="19">
        <v>0.23325905802168301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1-000000000000}">
  <dimension ref="B2:AY17"/>
  <sheetViews>
    <sheetView showGridLines="0" workbookViewId="0">
      <pane xSplit="2" topLeftCell="C1" activePane="topRight" state="frozen"/>
      <selection activeCell="B19" sqref="B19"/>
      <selection pane="topRight" activeCell="I9" sqref="I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1378</v>
      </c>
      <c r="D7" s="10">
        <v>656</v>
      </c>
      <c r="E7" s="10">
        <v>720</v>
      </c>
      <c r="F7" s="10"/>
      <c r="G7" s="10">
        <v>193</v>
      </c>
      <c r="H7" s="10">
        <v>225</v>
      </c>
      <c r="I7" s="10">
        <v>217</v>
      </c>
      <c r="J7" s="10">
        <v>238</v>
      </c>
      <c r="K7" s="10">
        <v>199</v>
      </c>
      <c r="L7" s="10">
        <v>306</v>
      </c>
      <c r="M7" s="10"/>
      <c r="N7" s="10">
        <v>344</v>
      </c>
      <c r="O7" s="10">
        <v>385</v>
      </c>
      <c r="P7" s="10">
        <v>313</v>
      </c>
      <c r="Q7" s="10">
        <v>333</v>
      </c>
      <c r="R7" s="10"/>
      <c r="S7" s="10">
        <v>205</v>
      </c>
      <c r="T7" s="10">
        <v>186</v>
      </c>
      <c r="U7" s="10">
        <v>107</v>
      </c>
      <c r="V7" s="10">
        <v>121</v>
      </c>
      <c r="W7" s="10">
        <v>107</v>
      </c>
      <c r="X7" s="10">
        <v>136</v>
      </c>
      <c r="Y7" s="10">
        <v>113</v>
      </c>
      <c r="Z7" s="10">
        <v>64</v>
      </c>
      <c r="AA7" s="10">
        <v>143</v>
      </c>
      <c r="AB7" s="10">
        <v>104</v>
      </c>
      <c r="AC7" s="10">
        <v>58</v>
      </c>
      <c r="AD7" s="10">
        <v>34</v>
      </c>
      <c r="AE7" s="10"/>
      <c r="AF7" s="10">
        <v>509</v>
      </c>
      <c r="AG7" s="10">
        <v>520</v>
      </c>
      <c r="AH7" s="10">
        <v>199</v>
      </c>
      <c r="AI7" s="10"/>
      <c r="AJ7" s="10">
        <v>480</v>
      </c>
      <c r="AK7" s="10">
        <v>368</v>
      </c>
      <c r="AL7" s="10">
        <v>99</v>
      </c>
      <c r="AM7" s="10">
        <v>16</v>
      </c>
      <c r="AN7" s="10">
        <v>189</v>
      </c>
      <c r="AO7" s="10"/>
      <c r="AP7" s="10">
        <v>259</v>
      </c>
      <c r="AQ7" s="10">
        <v>473</v>
      </c>
      <c r="AR7" s="10">
        <v>94</v>
      </c>
      <c r="AS7" s="10"/>
      <c r="AT7" s="10">
        <v>503</v>
      </c>
      <c r="AU7" s="10">
        <v>311</v>
      </c>
      <c r="AV7" s="10">
        <v>87</v>
      </c>
      <c r="AW7" s="10">
        <v>121</v>
      </c>
      <c r="AX7" s="10">
        <v>294</v>
      </c>
      <c r="AY7" s="10">
        <v>45</v>
      </c>
    </row>
    <row r="8" spans="2:51" ht="30" customHeight="1" x14ac:dyDescent="0.35">
      <c r="B8" s="11" t="s">
        <v>19</v>
      </c>
      <c r="C8" s="11">
        <v>1387</v>
      </c>
      <c r="D8" s="11">
        <v>689</v>
      </c>
      <c r="E8" s="11">
        <v>696</v>
      </c>
      <c r="F8" s="11"/>
      <c r="G8" s="11">
        <v>197</v>
      </c>
      <c r="H8" s="11">
        <v>263</v>
      </c>
      <c r="I8" s="11">
        <v>223</v>
      </c>
      <c r="J8" s="11">
        <v>227</v>
      </c>
      <c r="K8" s="11">
        <v>186</v>
      </c>
      <c r="L8" s="11">
        <v>291</v>
      </c>
      <c r="M8" s="11"/>
      <c r="N8" s="11">
        <v>377</v>
      </c>
      <c r="O8" s="11">
        <v>374</v>
      </c>
      <c r="P8" s="11">
        <v>306</v>
      </c>
      <c r="Q8" s="11">
        <v>327</v>
      </c>
      <c r="R8" s="11"/>
      <c r="S8" s="11">
        <v>208</v>
      </c>
      <c r="T8" s="11">
        <v>181</v>
      </c>
      <c r="U8" s="11">
        <v>107</v>
      </c>
      <c r="V8" s="11">
        <v>114</v>
      </c>
      <c r="W8" s="11">
        <v>103</v>
      </c>
      <c r="X8" s="11">
        <v>139</v>
      </c>
      <c r="Y8" s="11">
        <v>109</v>
      </c>
      <c r="Z8" s="11">
        <v>61</v>
      </c>
      <c r="AA8" s="11">
        <v>140</v>
      </c>
      <c r="AB8" s="11">
        <v>123</v>
      </c>
      <c r="AC8" s="11">
        <v>60</v>
      </c>
      <c r="AD8" s="11">
        <v>43</v>
      </c>
      <c r="AE8" s="11"/>
      <c r="AF8" s="11">
        <v>493</v>
      </c>
      <c r="AG8" s="11">
        <v>537</v>
      </c>
      <c r="AH8" s="11">
        <v>205</v>
      </c>
      <c r="AI8" s="11"/>
      <c r="AJ8" s="11">
        <v>470</v>
      </c>
      <c r="AK8" s="11">
        <v>373</v>
      </c>
      <c r="AL8" s="11">
        <v>100</v>
      </c>
      <c r="AM8" s="11">
        <v>15</v>
      </c>
      <c r="AN8" s="11">
        <v>190</v>
      </c>
      <c r="AO8" s="11"/>
      <c r="AP8" s="11">
        <v>258</v>
      </c>
      <c r="AQ8" s="11">
        <v>478</v>
      </c>
      <c r="AR8" s="11">
        <v>94</v>
      </c>
      <c r="AS8" s="11"/>
      <c r="AT8" s="11">
        <v>488</v>
      </c>
      <c r="AU8" s="11">
        <v>324</v>
      </c>
      <c r="AV8" s="11">
        <v>87</v>
      </c>
      <c r="AW8" s="11">
        <v>119</v>
      </c>
      <c r="AX8" s="11">
        <v>306</v>
      </c>
      <c r="AY8" s="11">
        <v>47</v>
      </c>
    </row>
    <row r="9" spans="2:51" x14ac:dyDescent="0.35">
      <c r="B9" s="18" t="s">
        <v>783</v>
      </c>
      <c r="C9" s="17">
        <v>0.56258514270097004</v>
      </c>
      <c r="D9" s="17">
        <v>0.57232797939617197</v>
      </c>
      <c r="E9" s="17">
        <v>0.55444588871688205</v>
      </c>
      <c r="F9" s="17"/>
      <c r="G9" s="17">
        <v>0.54133395809542795</v>
      </c>
      <c r="H9" s="17">
        <v>0.52902323640341298</v>
      </c>
      <c r="I9" s="17">
        <v>0.63437368779563597</v>
      </c>
      <c r="J9" s="17">
        <v>0.58307289963393705</v>
      </c>
      <c r="K9" s="17">
        <v>0.59716179342604003</v>
      </c>
      <c r="L9" s="17">
        <v>0.51432860739005803</v>
      </c>
      <c r="M9" s="17"/>
      <c r="N9" s="17">
        <v>0.58021906302803095</v>
      </c>
      <c r="O9" s="17">
        <v>0.55672025097226696</v>
      </c>
      <c r="P9" s="17">
        <v>0.57652613840201306</v>
      </c>
      <c r="Q9" s="17">
        <v>0.53158190540678096</v>
      </c>
      <c r="R9" s="17"/>
      <c r="S9" s="17">
        <v>0.54441146848746202</v>
      </c>
      <c r="T9" s="17">
        <v>0.55095931449199398</v>
      </c>
      <c r="U9" s="17">
        <v>0.55748875941453402</v>
      </c>
      <c r="V9" s="17">
        <v>0.50798850014992702</v>
      </c>
      <c r="W9" s="17">
        <v>0.49395344614594</v>
      </c>
      <c r="X9" s="17">
        <v>0.56008446490500596</v>
      </c>
      <c r="Y9" s="17">
        <v>0.561734533249582</v>
      </c>
      <c r="Z9" s="17">
        <v>0.64605579300329996</v>
      </c>
      <c r="AA9" s="17">
        <v>0.58624283291016599</v>
      </c>
      <c r="AB9" s="17">
        <v>0.62073241514524102</v>
      </c>
      <c r="AC9" s="17">
        <v>0.61839847737776199</v>
      </c>
      <c r="AD9" s="17">
        <v>0.591989207957616</v>
      </c>
      <c r="AE9" s="17"/>
      <c r="AF9" s="17">
        <v>0.56614451280161004</v>
      </c>
      <c r="AG9" s="17">
        <v>0.58345211732201496</v>
      </c>
      <c r="AH9" s="17">
        <v>0.51446993677215502</v>
      </c>
      <c r="AI9" s="17"/>
      <c r="AJ9" s="17">
        <v>0.51108971482829102</v>
      </c>
      <c r="AK9" s="17">
        <v>0.62382359913137797</v>
      </c>
      <c r="AL9" s="17">
        <v>0.55788747315427401</v>
      </c>
      <c r="AM9" s="17">
        <v>0.68569396233838298</v>
      </c>
      <c r="AN9" s="17">
        <v>0.514386264405158</v>
      </c>
      <c r="AO9" s="17"/>
      <c r="AP9" s="17">
        <v>0.48300108255951901</v>
      </c>
      <c r="AQ9" s="17">
        <v>0.63286920787712497</v>
      </c>
      <c r="AR9" s="17">
        <v>0.571841538986681</v>
      </c>
      <c r="AS9" s="17"/>
      <c r="AT9" s="17">
        <v>0.51649445242369596</v>
      </c>
      <c r="AU9" s="17">
        <v>0.58925702280950198</v>
      </c>
      <c r="AV9" s="17">
        <v>0.61325372897640096</v>
      </c>
      <c r="AW9" s="17">
        <v>0.57657551670321305</v>
      </c>
      <c r="AX9" s="17">
        <v>0.568015534035341</v>
      </c>
      <c r="AY9" s="17">
        <v>0.66846415978735796</v>
      </c>
    </row>
    <row r="10" spans="2:51" x14ac:dyDescent="0.35">
      <c r="B10" s="18" t="s">
        <v>782</v>
      </c>
      <c r="C10" s="17">
        <v>0.111147456093216</v>
      </c>
      <c r="D10" s="17">
        <v>0.114465256027679</v>
      </c>
      <c r="E10" s="17">
        <v>0.108160966914296</v>
      </c>
      <c r="F10" s="17"/>
      <c r="G10" s="17">
        <v>0.18493171754239801</v>
      </c>
      <c r="H10" s="17">
        <v>0.164318851894181</v>
      </c>
      <c r="I10" s="17">
        <v>9.3440084187910902E-2</v>
      </c>
      <c r="J10" s="17">
        <v>7.9925745703173096E-2</v>
      </c>
      <c r="K10" s="17">
        <v>6.0532055883434903E-2</v>
      </c>
      <c r="L10" s="17">
        <v>8.3369657491077706E-2</v>
      </c>
      <c r="M10" s="17"/>
      <c r="N10" s="17">
        <v>0.11113360061093799</v>
      </c>
      <c r="O10" s="17">
        <v>0.106335487141114</v>
      </c>
      <c r="P10" s="17">
        <v>8.6496430700874899E-2</v>
      </c>
      <c r="Q10" s="17">
        <v>0.140852204276397</v>
      </c>
      <c r="R10" s="17"/>
      <c r="S10" s="17">
        <v>0.119839447650708</v>
      </c>
      <c r="T10" s="17">
        <v>0.101910260069629</v>
      </c>
      <c r="U10" s="17">
        <v>0.13032389016825099</v>
      </c>
      <c r="V10" s="17">
        <v>0.112860332140408</v>
      </c>
      <c r="W10" s="17">
        <v>0.19133600352885999</v>
      </c>
      <c r="X10" s="17">
        <v>0.113230278387616</v>
      </c>
      <c r="Y10" s="17">
        <v>8.9778232178039902E-2</v>
      </c>
      <c r="Z10" s="17">
        <v>0.10762961767823</v>
      </c>
      <c r="AA10" s="17">
        <v>0.11927905257167</v>
      </c>
      <c r="AB10" s="17">
        <v>8.4040787424072005E-2</v>
      </c>
      <c r="AC10" s="17">
        <v>6.7730348191688994E-2</v>
      </c>
      <c r="AD10" s="17">
        <v>2.77852790823113E-2</v>
      </c>
      <c r="AE10" s="17"/>
      <c r="AF10" s="17">
        <v>9.3034827275698603E-2</v>
      </c>
      <c r="AG10" s="17">
        <v>0.121158294859788</v>
      </c>
      <c r="AH10" s="17">
        <v>8.5824573468354995E-2</v>
      </c>
      <c r="AI10" s="17"/>
      <c r="AJ10" s="17">
        <v>0.12615679052893999</v>
      </c>
      <c r="AK10" s="17">
        <v>0.12878729141108899</v>
      </c>
      <c r="AL10" s="17">
        <v>0.123172568556828</v>
      </c>
      <c r="AM10" s="17">
        <v>0.12682228968819301</v>
      </c>
      <c r="AN10" s="17">
        <v>6.9885413731259005E-2</v>
      </c>
      <c r="AO10" s="17"/>
      <c r="AP10" s="17">
        <v>0.14876613495434299</v>
      </c>
      <c r="AQ10" s="17">
        <v>0.126371902722128</v>
      </c>
      <c r="AR10" s="17">
        <v>0.14208001664884201</v>
      </c>
      <c r="AS10" s="17"/>
      <c r="AT10" s="17">
        <v>0.10292553272119399</v>
      </c>
      <c r="AU10" s="17">
        <v>7.9685173329311507E-2</v>
      </c>
      <c r="AV10" s="17">
        <v>0.12883920361562801</v>
      </c>
      <c r="AW10" s="17">
        <v>0.117293883683158</v>
      </c>
      <c r="AX10" s="17">
        <v>0.146400192048911</v>
      </c>
      <c r="AY10" s="17">
        <v>0.101953752393788</v>
      </c>
    </row>
    <row r="11" spans="2:51" ht="29" x14ac:dyDescent="0.35">
      <c r="B11" s="18" t="s">
        <v>784</v>
      </c>
      <c r="C11" s="17">
        <v>0.112703948885074</v>
      </c>
      <c r="D11" s="17">
        <v>0.122358640038513</v>
      </c>
      <c r="E11" s="17">
        <v>0.102090065694295</v>
      </c>
      <c r="F11" s="17"/>
      <c r="G11" s="17">
        <v>0.116015703448364</v>
      </c>
      <c r="H11" s="17">
        <v>9.40889335555289E-2</v>
      </c>
      <c r="I11" s="17">
        <v>9.9101294830332795E-2</v>
      </c>
      <c r="J11" s="17">
        <v>0.11525355218627201</v>
      </c>
      <c r="K11" s="17">
        <v>0.108464319722613</v>
      </c>
      <c r="L11" s="17">
        <v>0.13840725131436901</v>
      </c>
      <c r="M11" s="17"/>
      <c r="N11" s="17">
        <v>0.12837770253318601</v>
      </c>
      <c r="O11" s="17">
        <v>0.107830831524535</v>
      </c>
      <c r="P11" s="17">
        <v>0.13125432437284801</v>
      </c>
      <c r="Q11" s="17">
        <v>8.3952404031059996E-2</v>
      </c>
      <c r="R11" s="17"/>
      <c r="S11" s="17">
        <v>0.12847817903595601</v>
      </c>
      <c r="T11" s="17">
        <v>0.115009367600917</v>
      </c>
      <c r="U11" s="17">
        <v>0.123720632904955</v>
      </c>
      <c r="V11" s="17">
        <v>0.16116334014247499</v>
      </c>
      <c r="W11" s="17">
        <v>0.107923285091873</v>
      </c>
      <c r="X11" s="17">
        <v>0.103902781782063</v>
      </c>
      <c r="Y11" s="17">
        <v>0.11436678820340899</v>
      </c>
      <c r="Z11" s="17">
        <v>9.4199794556634298E-2</v>
      </c>
      <c r="AA11" s="17">
        <v>7.9404917664231495E-2</v>
      </c>
      <c r="AB11" s="17">
        <v>9.4264628599418906E-2</v>
      </c>
      <c r="AC11" s="17">
        <v>0.16153128383433599</v>
      </c>
      <c r="AD11" s="17">
        <v>2.6171752524373201E-2</v>
      </c>
      <c r="AE11" s="17"/>
      <c r="AF11" s="17">
        <v>0.13070571843804801</v>
      </c>
      <c r="AG11" s="17">
        <v>0.104032374283357</v>
      </c>
      <c r="AH11" s="17">
        <v>0.105150723926033</v>
      </c>
      <c r="AI11" s="17"/>
      <c r="AJ11" s="17">
        <v>0.14704367880587901</v>
      </c>
      <c r="AK11" s="17">
        <v>8.42005682182876E-2</v>
      </c>
      <c r="AL11" s="17">
        <v>0.142794218721154</v>
      </c>
      <c r="AM11" s="17">
        <v>0</v>
      </c>
      <c r="AN11" s="17">
        <v>0.102341267779455</v>
      </c>
      <c r="AO11" s="17"/>
      <c r="AP11" s="17">
        <v>0.14469939401965201</v>
      </c>
      <c r="AQ11" s="17">
        <v>6.5482783800822994E-2</v>
      </c>
      <c r="AR11" s="17">
        <v>0.16344271685471201</v>
      </c>
      <c r="AS11" s="17"/>
      <c r="AT11" s="17">
        <v>0.13321104971894901</v>
      </c>
      <c r="AU11" s="17">
        <v>0.12036088493268</v>
      </c>
      <c r="AV11" s="17">
        <v>0.103170151288406</v>
      </c>
      <c r="AW11" s="17">
        <v>8.6261898970579398E-2</v>
      </c>
      <c r="AX11" s="17">
        <v>9.9169123743981694E-2</v>
      </c>
      <c r="AY11" s="17">
        <v>4.0947838929545198E-2</v>
      </c>
    </row>
    <row r="12" spans="2:51" x14ac:dyDescent="0.35">
      <c r="B12" s="18" t="s">
        <v>112</v>
      </c>
      <c r="C12" s="19">
        <v>0.21356345232074</v>
      </c>
      <c r="D12" s="19">
        <v>0.190848124537636</v>
      </c>
      <c r="E12" s="19">
        <v>0.23530307867452699</v>
      </c>
      <c r="F12" s="19"/>
      <c r="G12" s="19">
        <v>0.15771862091381</v>
      </c>
      <c r="H12" s="19">
        <v>0.212568978146878</v>
      </c>
      <c r="I12" s="19">
        <v>0.17308493318612</v>
      </c>
      <c r="J12" s="19">
        <v>0.22174780247661799</v>
      </c>
      <c r="K12" s="19">
        <v>0.233841830967913</v>
      </c>
      <c r="L12" s="19">
        <v>0.26389448380449498</v>
      </c>
      <c r="M12" s="19"/>
      <c r="N12" s="19">
        <v>0.180269633827845</v>
      </c>
      <c r="O12" s="19">
        <v>0.22911343036208401</v>
      </c>
      <c r="P12" s="19">
        <v>0.20572310652426401</v>
      </c>
      <c r="Q12" s="19">
        <v>0.24361348628576199</v>
      </c>
      <c r="R12" s="19"/>
      <c r="S12" s="19">
        <v>0.20727090482587401</v>
      </c>
      <c r="T12" s="19">
        <v>0.23212105783746101</v>
      </c>
      <c r="U12" s="19">
        <v>0.18846671751226099</v>
      </c>
      <c r="V12" s="19">
        <v>0.21798782756719001</v>
      </c>
      <c r="W12" s="19">
        <v>0.20678726523332799</v>
      </c>
      <c r="X12" s="19">
        <v>0.222782474925315</v>
      </c>
      <c r="Y12" s="19">
        <v>0.234120446368969</v>
      </c>
      <c r="Z12" s="19">
        <v>0.15211479476183701</v>
      </c>
      <c r="AA12" s="19">
        <v>0.215073196853932</v>
      </c>
      <c r="AB12" s="19">
        <v>0.200962168831268</v>
      </c>
      <c r="AC12" s="19">
        <v>0.152339890596213</v>
      </c>
      <c r="AD12" s="19">
        <v>0.35405376043570003</v>
      </c>
      <c r="AE12" s="19"/>
      <c r="AF12" s="19">
        <v>0.21011494148464399</v>
      </c>
      <c r="AG12" s="19">
        <v>0.191357213534839</v>
      </c>
      <c r="AH12" s="19">
        <v>0.29455476583345602</v>
      </c>
      <c r="AI12" s="19"/>
      <c r="AJ12" s="19">
        <v>0.215709815836889</v>
      </c>
      <c r="AK12" s="19">
        <v>0.163188541239246</v>
      </c>
      <c r="AL12" s="19">
        <v>0.17614573956774399</v>
      </c>
      <c r="AM12" s="19">
        <v>0.18748374797342501</v>
      </c>
      <c r="AN12" s="19">
        <v>0.31338705408412898</v>
      </c>
      <c r="AO12" s="19"/>
      <c r="AP12" s="19">
        <v>0.22353338846648599</v>
      </c>
      <c r="AQ12" s="19">
        <v>0.17527610559992399</v>
      </c>
      <c r="AR12" s="19">
        <v>0.12263572750976599</v>
      </c>
      <c r="AS12" s="19"/>
      <c r="AT12" s="19">
        <v>0.247368965136161</v>
      </c>
      <c r="AU12" s="19">
        <v>0.21069691892850601</v>
      </c>
      <c r="AV12" s="19">
        <v>0.154736916119565</v>
      </c>
      <c r="AW12" s="19">
        <v>0.21986870064305</v>
      </c>
      <c r="AX12" s="19">
        <v>0.18641515017176599</v>
      </c>
      <c r="AY12" s="19">
        <v>0.18863424888930799</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1-000000000000}">
  <dimension ref="B2:AY17"/>
  <sheetViews>
    <sheetView showGridLines="0" workbookViewId="0">
      <pane xSplit="2" topLeftCell="C1" activePane="topRight" state="frozen"/>
      <selection activeCell="B19" sqref="B19"/>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1378</v>
      </c>
      <c r="D7" s="10">
        <v>656</v>
      </c>
      <c r="E7" s="10">
        <v>720</v>
      </c>
      <c r="F7" s="10"/>
      <c r="G7" s="10">
        <v>193</v>
      </c>
      <c r="H7" s="10">
        <v>225</v>
      </c>
      <c r="I7" s="10">
        <v>217</v>
      </c>
      <c r="J7" s="10">
        <v>238</v>
      </c>
      <c r="K7" s="10">
        <v>199</v>
      </c>
      <c r="L7" s="10">
        <v>306</v>
      </c>
      <c r="M7" s="10"/>
      <c r="N7" s="10">
        <v>344</v>
      </c>
      <c r="O7" s="10">
        <v>385</v>
      </c>
      <c r="P7" s="10">
        <v>313</v>
      </c>
      <c r="Q7" s="10">
        <v>333</v>
      </c>
      <c r="R7" s="10"/>
      <c r="S7" s="10">
        <v>205</v>
      </c>
      <c r="T7" s="10">
        <v>186</v>
      </c>
      <c r="U7" s="10">
        <v>107</v>
      </c>
      <c r="V7" s="10">
        <v>121</v>
      </c>
      <c r="W7" s="10">
        <v>107</v>
      </c>
      <c r="X7" s="10">
        <v>136</v>
      </c>
      <c r="Y7" s="10">
        <v>113</v>
      </c>
      <c r="Z7" s="10">
        <v>64</v>
      </c>
      <c r="AA7" s="10">
        <v>143</v>
      </c>
      <c r="AB7" s="10">
        <v>104</v>
      </c>
      <c r="AC7" s="10">
        <v>58</v>
      </c>
      <c r="AD7" s="10">
        <v>34</v>
      </c>
      <c r="AE7" s="10"/>
      <c r="AF7" s="10">
        <v>509</v>
      </c>
      <c r="AG7" s="10">
        <v>520</v>
      </c>
      <c r="AH7" s="10">
        <v>199</v>
      </c>
      <c r="AI7" s="10"/>
      <c r="AJ7" s="10">
        <v>480</v>
      </c>
      <c r="AK7" s="10">
        <v>368</v>
      </c>
      <c r="AL7" s="10">
        <v>99</v>
      </c>
      <c r="AM7" s="10">
        <v>16</v>
      </c>
      <c r="AN7" s="10">
        <v>189</v>
      </c>
      <c r="AO7" s="10"/>
      <c r="AP7" s="10">
        <v>259</v>
      </c>
      <c r="AQ7" s="10">
        <v>473</v>
      </c>
      <c r="AR7" s="10">
        <v>94</v>
      </c>
      <c r="AS7" s="10"/>
      <c r="AT7" s="10">
        <v>503</v>
      </c>
      <c r="AU7" s="10">
        <v>311</v>
      </c>
      <c r="AV7" s="10">
        <v>87</v>
      </c>
      <c r="AW7" s="10">
        <v>121</v>
      </c>
      <c r="AX7" s="10">
        <v>294</v>
      </c>
      <c r="AY7" s="10">
        <v>45</v>
      </c>
    </row>
    <row r="8" spans="2:51" ht="30" customHeight="1" x14ac:dyDescent="0.35">
      <c r="B8" s="11" t="s">
        <v>19</v>
      </c>
      <c r="C8" s="11">
        <v>1387</v>
      </c>
      <c r="D8" s="11">
        <v>689</v>
      </c>
      <c r="E8" s="11">
        <v>696</v>
      </c>
      <c r="F8" s="11"/>
      <c r="G8" s="11">
        <v>197</v>
      </c>
      <c r="H8" s="11">
        <v>263</v>
      </c>
      <c r="I8" s="11">
        <v>223</v>
      </c>
      <c r="J8" s="11">
        <v>227</v>
      </c>
      <c r="K8" s="11">
        <v>186</v>
      </c>
      <c r="L8" s="11">
        <v>291</v>
      </c>
      <c r="M8" s="11"/>
      <c r="N8" s="11">
        <v>377</v>
      </c>
      <c r="O8" s="11">
        <v>374</v>
      </c>
      <c r="P8" s="11">
        <v>306</v>
      </c>
      <c r="Q8" s="11">
        <v>327</v>
      </c>
      <c r="R8" s="11"/>
      <c r="S8" s="11">
        <v>208</v>
      </c>
      <c r="T8" s="11">
        <v>181</v>
      </c>
      <c r="U8" s="11">
        <v>107</v>
      </c>
      <c r="V8" s="11">
        <v>114</v>
      </c>
      <c r="W8" s="11">
        <v>103</v>
      </c>
      <c r="X8" s="11">
        <v>139</v>
      </c>
      <c r="Y8" s="11">
        <v>109</v>
      </c>
      <c r="Z8" s="11">
        <v>61</v>
      </c>
      <c r="AA8" s="11">
        <v>140</v>
      </c>
      <c r="AB8" s="11">
        <v>123</v>
      </c>
      <c r="AC8" s="11">
        <v>60</v>
      </c>
      <c r="AD8" s="11">
        <v>43</v>
      </c>
      <c r="AE8" s="11"/>
      <c r="AF8" s="11">
        <v>493</v>
      </c>
      <c r="AG8" s="11">
        <v>537</v>
      </c>
      <c r="AH8" s="11">
        <v>205</v>
      </c>
      <c r="AI8" s="11"/>
      <c r="AJ8" s="11">
        <v>470</v>
      </c>
      <c r="AK8" s="11">
        <v>373</v>
      </c>
      <c r="AL8" s="11">
        <v>100</v>
      </c>
      <c r="AM8" s="11">
        <v>15</v>
      </c>
      <c r="AN8" s="11">
        <v>190</v>
      </c>
      <c r="AO8" s="11"/>
      <c r="AP8" s="11">
        <v>258</v>
      </c>
      <c r="AQ8" s="11">
        <v>478</v>
      </c>
      <c r="AR8" s="11">
        <v>94</v>
      </c>
      <c r="AS8" s="11"/>
      <c r="AT8" s="11">
        <v>488</v>
      </c>
      <c r="AU8" s="11">
        <v>324</v>
      </c>
      <c r="AV8" s="11">
        <v>87</v>
      </c>
      <c r="AW8" s="11">
        <v>119</v>
      </c>
      <c r="AX8" s="11">
        <v>306</v>
      </c>
      <c r="AY8" s="11">
        <v>47</v>
      </c>
    </row>
    <row r="9" spans="2:51" x14ac:dyDescent="0.35">
      <c r="B9" s="18" t="s">
        <v>783</v>
      </c>
      <c r="C9" s="17">
        <v>0.58532098871113003</v>
      </c>
      <c r="D9" s="17">
        <v>0.61557726056249096</v>
      </c>
      <c r="E9" s="17">
        <v>0.55694251391142902</v>
      </c>
      <c r="F9" s="17"/>
      <c r="G9" s="17">
        <v>0.458008827282675</v>
      </c>
      <c r="H9" s="17">
        <v>0.62573878581423303</v>
      </c>
      <c r="I9" s="17">
        <v>0.59191109508433704</v>
      </c>
      <c r="J9" s="17">
        <v>0.60467247844578098</v>
      </c>
      <c r="K9" s="17">
        <v>0.623685697815206</v>
      </c>
      <c r="L9" s="17">
        <v>0.59029332248912603</v>
      </c>
      <c r="M9" s="17"/>
      <c r="N9" s="17">
        <v>0.62280612290206705</v>
      </c>
      <c r="O9" s="17">
        <v>0.60628962285786803</v>
      </c>
      <c r="P9" s="17">
        <v>0.58161377612121001</v>
      </c>
      <c r="Q9" s="17">
        <v>0.52409271437039895</v>
      </c>
      <c r="R9" s="17"/>
      <c r="S9" s="17">
        <v>0.59260994673251399</v>
      </c>
      <c r="T9" s="17">
        <v>0.55299604372301403</v>
      </c>
      <c r="U9" s="17">
        <v>0.60538538199361003</v>
      </c>
      <c r="V9" s="17">
        <v>0.61619151912976999</v>
      </c>
      <c r="W9" s="17">
        <v>0.54532903499261398</v>
      </c>
      <c r="X9" s="17">
        <v>0.50400669958635702</v>
      </c>
      <c r="Y9" s="17">
        <v>0.58388284727237105</v>
      </c>
      <c r="Z9" s="17">
        <v>0.67662791942730005</v>
      </c>
      <c r="AA9" s="17">
        <v>0.67981995851917798</v>
      </c>
      <c r="AB9" s="17">
        <v>0.61251381265932503</v>
      </c>
      <c r="AC9" s="17">
        <v>0.56233773415812704</v>
      </c>
      <c r="AD9" s="17">
        <v>0.43558108887499603</v>
      </c>
      <c r="AE9" s="17"/>
      <c r="AF9" s="17">
        <v>0.59785210304232195</v>
      </c>
      <c r="AG9" s="17">
        <v>0.62403641245665697</v>
      </c>
      <c r="AH9" s="17">
        <v>0.53173545236619901</v>
      </c>
      <c r="AI9" s="17"/>
      <c r="AJ9" s="17">
        <v>0.58356594935650896</v>
      </c>
      <c r="AK9" s="17">
        <v>0.60184622144586297</v>
      </c>
      <c r="AL9" s="17">
        <v>0.60151833930239196</v>
      </c>
      <c r="AM9" s="17">
        <v>0.81251625202657496</v>
      </c>
      <c r="AN9" s="17">
        <v>0.52637313610743297</v>
      </c>
      <c r="AO9" s="17"/>
      <c r="AP9" s="17">
        <v>0.51272058951654997</v>
      </c>
      <c r="AQ9" s="17">
        <v>0.62240742671279703</v>
      </c>
      <c r="AR9" s="17">
        <v>0.60020746656009005</v>
      </c>
      <c r="AS9" s="17"/>
      <c r="AT9" s="17">
        <v>0.57735193029698595</v>
      </c>
      <c r="AU9" s="17">
        <v>0.57084471722990804</v>
      </c>
      <c r="AV9" s="17">
        <v>0.52768294743493205</v>
      </c>
      <c r="AW9" s="17">
        <v>0.55339176787754096</v>
      </c>
      <c r="AX9" s="17">
        <v>0.64898922329256803</v>
      </c>
      <c r="AY9" s="17">
        <v>0.61135217446219203</v>
      </c>
    </row>
    <row r="10" spans="2:51" x14ac:dyDescent="0.35">
      <c r="B10" s="18" t="s">
        <v>782</v>
      </c>
      <c r="C10" s="17">
        <v>0.11129895188976099</v>
      </c>
      <c r="D10" s="17">
        <v>0.11150379599454301</v>
      </c>
      <c r="E10" s="17">
        <v>0.11139342299428399</v>
      </c>
      <c r="F10" s="17"/>
      <c r="G10" s="17">
        <v>0.19758702859236901</v>
      </c>
      <c r="H10" s="17">
        <v>0.14399819489875801</v>
      </c>
      <c r="I10" s="17">
        <v>9.7638220280861304E-2</v>
      </c>
      <c r="J10" s="17">
        <v>9.4739320220690496E-2</v>
      </c>
      <c r="K10" s="17">
        <v>7.6714676706517104E-2</v>
      </c>
      <c r="L10" s="17">
        <v>6.8849028501569903E-2</v>
      </c>
      <c r="M10" s="17"/>
      <c r="N10" s="17">
        <v>0.11999599284358101</v>
      </c>
      <c r="O10" s="17">
        <v>0.106813266665663</v>
      </c>
      <c r="P10" s="17">
        <v>9.6649197165325898E-2</v>
      </c>
      <c r="Q10" s="17">
        <v>0.12122290914927</v>
      </c>
      <c r="R10" s="17"/>
      <c r="S10" s="17">
        <v>0.15640254693318101</v>
      </c>
      <c r="T10" s="17">
        <v>0.107464502182909</v>
      </c>
      <c r="U10" s="17">
        <v>0.109793944716265</v>
      </c>
      <c r="V10" s="17">
        <v>4.90559692631925E-2</v>
      </c>
      <c r="W10" s="17">
        <v>0.15605474570025901</v>
      </c>
      <c r="X10" s="17">
        <v>0.121581930228451</v>
      </c>
      <c r="Y10" s="17">
        <v>8.9860365405596498E-2</v>
      </c>
      <c r="Z10" s="17">
        <v>8.9205561082674495E-2</v>
      </c>
      <c r="AA10" s="17">
        <v>9.98248629996734E-2</v>
      </c>
      <c r="AB10" s="17">
        <v>9.9588900235136696E-2</v>
      </c>
      <c r="AC10" s="17">
        <v>0.10000157901489</v>
      </c>
      <c r="AD10" s="17">
        <v>0.109680660448624</v>
      </c>
      <c r="AE10" s="17"/>
      <c r="AF10" s="17">
        <v>0.101062183847078</v>
      </c>
      <c r="AG10" s="17">
        <v>0.112767059377158</v>
      </c>
      <c r="AH10" s="17">
        <v>9.6639388360665393E-2</v>
      </c>
      <c r="AI10" s="17"/>
      <c r="AJ10" s="17">
        <v>0.106226121424345</v>
      </c>
      <c r="AK10" s="17">
        <v>0.141309945883863</v>
      </c>
      <c r="AL10" s="17">
        <v>0.11161990114272</v>
      </c>
      <c r="AM10" s="17">
        <v>0</v>
      </c>
      <c r="AN10" s="17">
        <v>0.10989383830965101</v>
      </c>
      <c r="AO10" s="17"/>
      <c r="AP10" s="17">
        <v>0.138274122143108</v>
      </c>
      <c r="AQ10" s="17">
        <v>0.119845939326593</v>
      </c>
      <c r="AR10" s="17">
        <v>0.120402670060499</v>
      </c>
      <c r="AS10" s="17"/>
      <c r="AT10" s="17">
        <v>9.4897414643151407E-2</v>
      </c>
      <c r="AU10" s="17">
        <v>9.8514464637676394E-2</v>
      </c>
      <c r="AV10" s="17">
        <v>0.17123563045114701</v>
      </c>
      <c r="AW10" s="17">
        <v>0.14638523790729199</v>
      </c>
      <c r="AX10" s="17">
        <v>0.12796937351257101</v>
      </c>
      <c r="AY10" s="17">
        <v>8.2495667122467697E-2</v>
      </c>
    </row>
    <row r="11" spans="2:51" ht="29" x14ac:dyDescent="0.35">
      <c r="B11" s="18" t="s">
        <v>784</v>
      </c>
      <c r="C11" s="17">
        <v>7.6260542849740098E-2</v>
      </c>
      <c r="D11" s="17">
        <v>7.9356667574241105E-2</v>
      </c>
      <c r="E11" s="17">
        <v>7.2090748516632802E-2</v>
      </c>
      <c r="F11" s="17"/>
      <c r="G11" s="17">
        <v>0.16277535002278801</v>
      </c>
      <c r="H11" s="17">
        <v>8.5708654464931103E-2</v>
      </c>
      <c r="I11" s="17">
        <v>8.1482447776042397E-2</v>
      </c>
      <c r="J11" s="17">
        <v>5.4199301607479898E-2</v>
      </c>
      <c r="K11" s="17">
        <v>2.4028599916754899E-2</v>
      </c>
      <c r="L11" s="17">
        <v>5.5714739505959697E-2</v>
      </c>
      <c r="M11" s="17"/>
      <c r="N11" s="17">
        <v>7.5382642999655802E-2</v>
      </c>
      <c r="O11" s="17">
        <v>7.0640380108187101E-2</v>
      </c>
      <c r="P11" s="17">
        <v>7.2287567682822296E-2</v>
      </c>
      <c r="Q11" s="17">
        <v>8.5302854825354199E-2</v>
      </c>
      <c r="R11" s="17"/>
      <c r="S11" s="17">
        <v>8.37441028036469E-2</v>
      </c>
      <c r="T11" s="17">
        <v>5.2287936571457201E-2</v>
      </c>
      <c r="U11" s="17">
        <v>6.0588386220261699E-2</v>
      </c>
      <c r="V11" s="17">
        <v>6.06174982791867E-2</v>
      </c>
      <c r="W11" s="17">
        <v>8.34748340773762E-2</v>
      </c>
      <c r="X11" s="17">
        <v>0.12822949069318801</v>
      </c>
      <c r="Y11" s="17">
        <v>5.9703634159488997E-2</v>
      </c>
      <c r="Z11" s="17">
        <v>4.8566129469781401E-2</v>
      </c>
      <c r="AA11" s="17">
        <v>8.7302202042198601E-2</v>
      </c>
      <c r="AB11" s="17">
        <v>8.4604691992072503E-2</v>
      </c>
      <c r="AC11" s="17">
        <v>9.5632151847755906E-2</v>
      </c>
      <c r="AD11" s="17">
        <v>3.0625471541074201E-2</v>
      </c>
      <c r="AE11" s="17"/>
      <c r="AF11" s="17">
        <v>3.33038533135624E-2</v>
      </c>
      <c r="AG11" s="17">
        <v>8.6612090399132396E-2</v>
      </c>
      <c r="AH11" s="17">
        <v>0.113608228653881</v>
      </c>
      <c r="AI11" s="17"/>
      <c r="AJ11" s="17">
        <v>5.3536711544833603E-2</v>
      </c>
      <c r="AK11" s="17">
        <v>0.10054767402393699</v>
      </c>
      <c r="AL11" s="17">
        <v>0.10603792386102</v>
      </c>
      <c r="AM11" s="17">
        <v>0</v>
      </c>
      <c r="AN11" s="17">
        <v>5.42080242257338E-2</v>
      </c>
      <c r="AO11" s="17"/>
      <c r="AP11" s="17">
        <v>7.0576455372619903E-2</v>
      </c>
      <c r="AQ11" s="17">
        <v>9.2838724844864398E-2</v>
      </c>
      <c r="AR11" s="17">
        <v>0.119005033913209</v>
      </c>
      <c r="AS11" s="17"/>
      <c r="AT11" s="17">
        <v>5.68939426980727E-2</v>
      </c>
      <c r="AU11" s="17">
        <v>8.8714980634287302E-2</v>
      </c>
      <c r="AV11" s="17">
        <v>5.08975884589246E-2</v>
      </c>
      <c r="AW11" s="17">
        <v>0.108850942829573</v>
      </c>
      <c r="AX11" s="17">
        <v>7.6284363327809204E-2</v>
      </c>
      <c r="AY11" s="17">
        <v>9.0013006187120395E-2</v>
      </c>
    </row>
    <row r="12" spans="2:51" x14ac:dyDescent="0.35">
      <c r="B12" s="18" t="s">
        <v>112</v>
      </c>
      <c r="C12" s="19">
        <v>0.22711951654936999</v>
      </c>
      <c r="D12" s="19">
        <v>0.19356227586872499</v>
      </c>
      <c r="E12" s="19">
        <v>0.25957331457765498</v>
      </c>
      <c r="F12" s="19"/>
      <c r="G12" s="19">
        <v>0.18162879410216801</v>
      </c>
      <c r="H12" s="19">
        <v>0.14455436482207801</v>
      </c>
      <c r="I12" s="19">
        <v>0.228968236858759</v>
      </c>
      <c r="J12" s="19">
        <v>0.24638889972604899</v>
      </c>
      <c r="K12" s="19">
        <v>0.27557102556152202</v>
      </c>
      <c r="L12" s="19">
        <v>0.28514290950334498</v>
      </c>
      <c r="M12" s="19"/>
      <c r="N12" s="19">
        <v>0.181815241254697</v>
      </c>
      <c r="O12" s="19">
        <v>0.216256730368282</v>
      </c>
      <c r="P12" s="19">
        <v>0.249449459030641</v>
      </c>
      <c r="Q12" s="19">
        <v>0.26938152165497697</v>
      </c>
      <c r="R12" s="19"/>
      <c r="S12" s="19">
        <v>0.167243403530658</v>
      </c>
      <c r="T12" s="19">
        <v>0.28725151752261902</v>
      </c>
      <c r="U12" s="19">
        <v>0.22423228706986301</v>
      </c>
      <c r="V12" s="19">
        <v>0.27413501332785101</v>
      </c>
      <c r="W12" s="19">
        <v>0.21514138522975099</v>
      </c>
      <c r="X12" s="19">
        <v>0.24618187949200401</v>
      </c>
      <c r="Y12" s="19">
        <v>0.26655315316254302</v>
      </c>
      <c r="Z12" s="19">
        <v>0.185600390020244</v>
      </c>
      <c r="AA12" s="19">
        <v>0.13305297643895</v>
      </c>
      <c r="AB12" s="19">
        <v>0.20329259511346501</v>
      </c>
      <c r="AC12" s="19">
        <v>0.24202853497922699</v>
      </c>
      <c r="AD12" s="19">
        <v>0.42411277913530498</v>
      </c>
      <c r="AE12" s="19"/>
      <c r="AF12" s="19">
        <v>0.267781859797037</v>
      </c>
      <c r="AG12" s="19">
        <v>0.17658443776705299</v>
      </c>
      <c r="AH12" s="19">
        <v>0.25801693061925401</v>
      </c>
      <c r="AI12" s="19"/>
      <c r="AJ12" s="19">
        <v>0.256671217674313</v>
      </c>
      <c r="AK12" s="19">
        <v>0.156296158646337</v>
      </c>
      <c r="AL12" s="19">
        <v>0.18082383569386801</v>
      </c>
      <c r="AM12" s="19">
        <v>0.18748374797342501</v>
      </c>
      <c r="AN12" s="19">
        <v>0.30952500135718197</v>
      </c>
      <c r="AO12" s="19"/>
      <c r="AP12" s="19">
        <v>0.27842883296772197</v>
      </c>
      <c r="AQ12" s="19">
        <v>0.16490790911574499</v>
      </c>
      <c r="AR12" s="19">
        <v>0.160384829466202</v>
      </c>
      <c r="AS12" s="19"/>
      <c r="AT12" s="19">
        <v>0.27085671236178999</v>
      </c>
      <c r="AU12" s="19">
        <v>0.24192583749812899</v>
      </c>
      <c r="AV12" s="19">
        <v>0.25018383365499702</v>
      </c>
      <c r="AW12" s="19">
        <v>0.19137205138559399</v>
      </c>
      <c r="AX12" s="19">
        <v>0.14675703986705199</v>
      </c>
      <c r="AY12" s="19">
        <v>0.21613915222822</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1-000000000000}">
  <dimension ref="B2:AY17"/>
  <sheetViews>
    <sheetView showGridLines="0" workbookViewId="0">
      <pane xSplit="2" topLeftCell="C1" activePane="topRight" state="frozen"/>
      <selection activeCell="B19" sqref="B19"/>
      <selection pane="topRight" activeCell="H8" sqref="H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799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1378</v>
      </c>
      <c r="D7" s="10">
        <v>656</v>
      </c>
      <c r="E7" s="10">
        <v>720</v>
      </c>
      <c r="F7" s="10"/>
      <c r="G7" s="10">
        <v>193</v>
      </c>
      <c r="H7" s="10">
        <v>225</v>
      </c>
      <c r="I7" s="10">
        <v>217</v>
      </c>
      <c r="J7" s="10">
        <v>238</v>
      </c>
      <c r="K7" s="10">
        <v>199</v>
      </c>
      <c r="L7" s="10">
        <v>306</v>
      </c>
      <c r="M7" s="10"/>
      <c r="N7" s="10">
        <v>344</v>
      </c>
      <c r="O7" s="10">
        <v>385</v>
      </c>
      <c r="P7" s="10">
        <v>313</v>
      </c>
      <c r="Q7" s="10">
        <v>333</v>
      </c>
      <c r="R7" s="10"/>
      <c r="S7" s="10">
        <v>205</v>
      </c>
      <c r="T7" s="10">
        <v>186</v>
      </c>
      <c r="U7" s="10">
        <v>107</v>
      </c>
      <c r="V7" s="10">
        <v>121</v>
      </c>
      <c r="W7" s="10">
        <v>107</v>
      </c>
      <c r="X7" s="10">
        <v>136</v>
      </c>
      <c r="Y7" s="10">
        <v>113</v>
      </c>
      <c r="Z7" s="10">
        <v>64</v>
      </c>
      <c r="AA7" s="10">
        <v>143</v>
      </c>
      <c r="AB7" s="10">
        <v>104</v>
      </c>
      <c r="AC7" s="10">
        <v>58</v>
      </c>
      <c r="AD7" s="10">
        <v>34</v>
      </c>
      <c r="AE7" s="10"/>
      <c r="AF7" s="10">
        <v>509</v>
      </c>
      <c r="AG7" s="10">
        <v>520</v>
      </c>
      <c r="AH7" s="10">
        <v>199</v>
      </c>
      <c r="AI7" s="10"/>
      <c r="AJ7" s="10">
        <v>480</v>
      </c>
      <c r="AK7" s="10">
        <v>368</v>
      </c>
      <c r="AL7" s="10">
        <v>99</v>
      </c>
      <c r="AM7" s="10">
        <v>16</v>
      </c>
      <c r="AN7" s="10">
        <v>189</v>
      </c>
      <c r="AO7" s="10"/>
      <c r="AP7" s="10">
        <v>259</v>
      </c>
      <c r="AQ7" s="10">
        <v>473</v>
      </c>
      <c r="AR7" s="10">
        <v>94</v>
      </c>
      <c r="AS7" s="10"/>
      <c r="AT7" s="10">
        <v>503</v>
      </c>
      <c r="AU7" s="10">
        <v>311</v>
      </c>
      <c r="AV7" s="10">
        <v>87</v>
      </c>
      <c r="AW7" s="10">
        <v>121</v>
      </c>
      <c r="AX7" s="10">
        <v>294</v>
      </c>
      <c r="AY7" s="10">
        <v>45</v>
      </c>
    </row>
    <row r="8" spans="2:51" ht="30" customHeight="1" x14ac:dyDescent="0.35">
      <c r="B8" s="11" t="s">
        <v>19</v>
      </c>
      <c r="C8" s="11">
        <v>1387</v>
      </c>
      <c r="D8" s="11">
        <v>689</v>
      </c>
      <c r="E8" s="11">
        <v>696</v>
      </c>
      <c r="F8" s="11"/>
      <c r="G8" s="11">
        <v>197</v>
      </c>
      <c r="H8" s="11">
        <v>263</v>
      </c>
      <c r="I8" s="11">
        <v>223</v>
      </c>
      <c r="J8" s="11">
        <v>227</v>
      </c>
      <c r="K8" s="11">
        <v>186</v>
      </c>
      <c r="L8" s="11">
        <v>291</v>
      </c>
      <c r="M8" s="11"/>
      <c r="N8" s="11">
        <v>377</v>
      </c>
      <c r="O8" s="11">
        <v>374</v>
      </c>
      <c r="P8" s="11">
        <v>306</v>
      </c>
      <c r="Q8" s="11">
        <v>327</v>
      </c>
      <c r="R8" s="11"/>
      <c r="S8" s="11">
        <v>208</v>
      </c>
      <c r="T8" s="11">
        <v>181</v>
      </c>
      <c r="U8" s="11">
        <v>107</v>
      </c>
      <c r="V8" s="11">
        <v>114</v>
      </c>
      <c r="W8" s="11">
        <v>103</v>
      </c>
      <c r="X8" s="11">
        <v>139</v>
      </c>
      <c r="Y8" s="11">
        <v>109</v>
      </c>
      <c r="Z8" s="11">
        <v>61</v>
      </c>
      <c r="AA8" s="11">
        <v>140</v>
      </c>
      <c r="AB8" s="11">
        <v>123</v>
      </c>
      <c r="AC8" s="11">
        <v>60</v>
      </c>
      <c r="AD8" s="11">
        <v>43</v>
      </c>
      <c r="AE8" s="11"/>
      <c r="AF8" s="11">
        <v>493</v>
      </c>
      <c r="AG8" s="11">
        <v>537</v>
      </c>
      <c r="AH8" s="11">
        <v>205</v>
      </c>
      <c r="AI8" s="11"/>
      <c r="AJ8" s="11">
        <v>470</v>
      </c>
      <c r="AK8" s="11">
        <v>373</v>
      </c>
      <c r="AL8" s="11">
        <v>100</v>
      </c>
      <c r="AM8" s="11">
        <v>15</v>
      </c>
      <c r="AN8" s="11">
        <v>190</v>
      </c>
      <c r="AO8" s="11"/>
      <c r="AP8" s="11">
        <v>258</v>
      </c>
      <c r="AQ8" s="11">
        <v>478</v>
      </c>
      <c r="AR8" s="11">
        <v>94</v>
      </c>
      <c r="AS8" s="11"/>
      <c r="AT8" s="11">
        <v>488</v>
      </c>
      <c r="AU8" s="11">
        <v>324</v>
      </c>
      <c r="AV8" s="11">
        <v>87</v>
      </c>
      <c r="AW8" s="11">
        <v>119</v>
      </c>
      <c r="AX8" s="11">
        <v>306</v>
      </c>
      <c r="AY8" s="11">
        <v>47</v>
      </c>
    </row>
    <row r="9" spans="2:51" x14ac:dyDescent="0.35">
      <c r="B9" s="18" t="s">
        <v>783</v>
      </c>
      <c r="C9" s="17">
        <v>0.329937358858998</v>
      </c>
      <c r="D9" s="17">
        <v>0.39171842753248698</v>
      </c>
      <c r="E9" s="17">
        <v>0.26837077252070601</v>
      </c>
      <c r="F9" s="17"/>
      <c r="G9" s="17">
        <v>0.24603137483958601</v>
      </c>
      <c r="H9" s="17">
        <v>0.32352587845013098</v>
      </c>
      <c r="I9" s="17">
        <v>0.43430444536544399</v>
      </c>
      <c r="J9" s="17">
        <v>0.32059833593967302</v>
      </c>
      <c r="K9" s="17">
        <v>0.33554984335844301</v>
      </c>
      <c r="L9" s="17">
        <v>0.31619071277489702</v>
      </c>
      <c r="M9" s="17"/>
      <c r="N9" s="17">
        <v>0.402080642346682</v>
      </c>
      <c r="O9" s="17">
        <v>0.30676029790739401</v>
      </c>
      <c r="P9" s="17">
        <v>0.33394611240592398</v>
      </c>
      <c r="Q9" s="17">
        <v>0.27278548561481603</v>
      </c>
      <c r="R9" s="17"/>
      <c r="S9" s="17">
        <v>0.32109432033186402</v>
      </c>
      <c r="T9" s="17">
        <v>0.29980403032695901</v>
      </c>
      <c r="U9" s="17">
        <v>0.33331848098531502</v>
      </c>
      <c r="V9" s="17">
        <v>0.34217069209189399</v>
      </c>
      <c r="W9" s="17">
        <v>0.294984724826654</v>
      </c>
      <c r="X9" s="17">
        <v>0.39437245354980699</v>
      </c>
      <c r="Y9" s="17">
        <v>0.32580456616498399</v>
      </c>
      <c r="Z9" s="17">
        <v>0.36361243642708801</v>
      </c>
      <c r="AA9" s="17">
        <v>0.35772337155087502</v>
      </c>
      <c r="AB9" s="17">
        <v>0.33339930157126202</v>
      </c>
      <c r="AC9" s="17">
        <v>0.24890570759380501</v>
      </c>
      <c r="AD9" s="17">
        <v>0.30857889358763202</v>
      </c>
      <c r="AE9" s="17"/>
      <c r="AF9" s="17">
        <v>0.32674464680551402</v>
      </c>
      <c r="AG9" s="17">
        <v>0.343989488660978</v>
      </c>
      <c r="AH9" s="17">
        <v>0.342381055829516</v>
      </c>
      <c r="AI9" s="17"/>
      <c r="AJ9" s="17">
        <v>0.32094697224371599</v>
      </c>
      <c r="AK9" s="17">
        <v>0.362006956001858</v>
      </c>
      <c r="AL9" s="17">
        <v>0.30594388899830599</v>
      </c>
      <c r="AM9" s="17">
        <v>0.263121565101615</v>
      </c>
      <c r="AN9" s="17">
        <v>0.30750866389891202</v>
      </c>
      <c r="AO9" s="17"/>
      <c r="AP9" s="17">
        <v>0.27645802096481598</v>
      </c>
      <c r="AQ9" s="17">
        <v>0.38586995635858601</v>
      </c>
      <c r="AR9" s="17">
        <v>0.26439876700456699</v>
      </c>
      <c r="AS9" s="17"/>
      <c r="AT9" s="17">
        <v>0.32876985355478799</v>
      </c>
      <c r="AU9" s="17">
        <v>0.30887329695786597</v>
      </c>
      <c r="AV9" s="17">
        <v>0.34847886934115702</v>
      </c>
      <c r="AW9" s="17">
        <v>0.34360281370971701</v>
      </c>
      <c r="AX9" s="17">
        <v>0.35497385187503999</v>
      </c>
      <c r="AY9" s="17">
        <v>0.27899074555716402</v>
      </c>
    </row>
    <row r="10" spans="2:51" x14ac:dyDescent="0.35">
      <c r="B10" s="18" t="s">
        <v>782</v>
      </c>
      <c r="C10" s="17">
        <v>0.28954870152949802</v>
      </c>
      <c r="D10" s="17">
        <v>0.29649892226713098</v>
      </c>
      <c r="E10" s="17">
        <v>0.28344395357809399</v>
      </c>
      <c r="F10" s="17"/>
      <c r="G10" s="17">
        <v>0.34063475270879801</v>
      </c>
      <c r="H10" s="17">
        <v>0.33847539414677202</v>
      </c>
      <c r="I10" s="17">
        <v>0.21457705348307199</v>
      </c>
      <c r="J10" s="17">
        <v>0.26122655718450399</v>
      </c>
      <c r="K10" s="17">
        <v>0.24500612322292001</v>
      </c>
      <c r="L10" s="17">
        <v>0.31865517157504702</v>
      </c>
      <c r="M10" s="17"/>
      <c r="N10" s="17">
        <v>0.28186074990891402</v>
      </c>
      <c r="O10" s="17">
        <v>0.309971449283928</v>
      </c>
      <c r="P10" s="17">
        <v>0.28276301146488902</v>
      </c>
      <c r="Q10" s="17">
        <v>0.284263372737456</v>
      </c>
      <c r="R10" s="17"/>
      <c r="S10" s="17">
        <v>0.25644001873136302</v>
      </c>
      <c r="T10" s="17">
        <v>0.27061526644800199</v>
      </c>
      <c r="U10" s="17">
        <v>0.32299053265875399</v>
      </c>
      <c r="V10" s="17">
        <v>0.34787048990595498</v>
      </c>
      <c r="W10" s="17">
        <v>0.39583536737895603</v>
      </c>
      <c r="X10" s="17">
        <v>0.259351502573966</v>
      </c>
      <c r="Y10" s="17">
        <v>0.28121308167901898</v>
      </c>
      <c r="Z10" s="17">
        <v>0.28737732864960802</v>
      </c>
      <c r="AA10" s="17">
        <v>0.25828520384526599</v>
      </c>
      <c r="AB10" s="17">
        <v>0.30281094280765197</v>
      </c>
      <c r="AC10" s="17">
        <v>0.33764927983644699</v>
      </c>
      <c r="AD10" s="17">
        <v>0.15674897620809899</v>
      </c>
      <c r="AE10" s="17"/>
      <c r="AF10" s="17">
        <v>0.303652716626653</v>
      </c>
      <c r="AG10" s="17">
        <v>0.28684504138422701</v>
      </c>
      <c r="AH10" s="17">
        <v>0.23909598321078801</v>
      </c>
      <c r="AI10" s="17"/>
      <c r="AJ10" s="17">
        <v>0.34643406970456803</v>
      </c>
      <c r="AK10" s="17">
        <v>0.28240633885059802</v>
      </c>
      <c r="AL10" s="17">
        <v>0.29283664562561201</v>
      </c>
      <c r="AM10" s="17">
        <v>0.24802183401498401</v>
      </c>
      <c r="AN10" s="17">
        <v>0.25288680595625601</v>
      </c>
      <c r="AO10" s="17"/>
      <c r="AP10" s="17">
        <v>0.37560363829274201</v>
      </c>
      <c r="AQ10" s="17">
        <v>0.267407059503182</v>
      </c>
      <c r="AR10" s="17">
        <v>0.38097215177184701</v>
      </c>
      <c r="AS10" s="17"/>
      <c r="AT10" s="17">
        <v>0.32383484494143899</v>
      </c>
      <c r="AU10" s="17">
        <v>0.32024070990485998</v>
      </c>
      <c r="AV10" s="17">
        <v>0.27302578155011897</v>
      </c>
      <c r="AW10" s="17">
        <v>0.13612146610735501</v>
      </c>
      <c r="AX10" s="17">
        <v>0.28446151689036497</v>
      </c>
      <c r="AY10" s="17">
        <v>0.218869927814238</v>
      </c>
    </row>
    <row r="11" spans="2:51" ht="29" x14ac:dyDescent="0.35">
      <c r="B11" s="18" t="s">
        <v>784</v>
      </c>
      <c r="C11" s="17">
        <v>0.10436799938117</v>
      </c>
      <c r="D11" s="17">
        <v>9.48115592167382E-2</v>
      </c>
      <c r="E11" s="17">
        <v>0.114103651428466</v>
      </c>
      <c r="F11" s="17"/>
      <c r="G11" s="17">
        <v>0.179152364936393</v>
      </c>
      <c r="H11" s="17">
        <v>0.14331194709784201</v>
      </c>
      <c r="I11" s="17">
        <v>0.111917036470892</v>
      </c>
      <c r="J11" s="17">
        <v>0.102081808182788</v>
      </c>
      <c r="K11" s="17">
        <v>7.6223111974227306E-2</v>
      </c>
      <c r="L11" s="17">
        <v>3.2609071267209702E-2</v>
      </c>
      <c r="M11" s="17"/>
      <c r="N11" s="17">
        <v>8.8142144543976106E-2</v>
      </c>
      <c r="O11" s="17">
        <v>0.11622453922390601</v>
      </c>
      <c r="P11" s="17">
        <v>9.9049382698091104E-2</v>
      </c>
      <c r="Q11" s="17">
        <v>0.112647436408116</v>
      </c>
      <c r="R11" s="17"/>
      <c r="S11" s="17">
        <v>0.174104964530158</v>
      </c>
      <c r="T11" s="17">
        <v>9.6384860229128899E-2</v>
      </c>
      <c r="U11" s="17">
        <v>4.4397310362981203E-2</v>
      </c>
      <c r="V11" s="17">
        <v>5.8793900339978999E-2</v>
      </c>
      <c r="W11" s="17">
        <v>8.46154302115108E-2</v>
      </c>
      <c r="X11" s="17">
        <v>0.112950708555867</v>
      </c>
      <c r="Y11" s="17">
        <v>7.6471335426605405E-2</v>
      </c>
      <c r="Z11" s="17">
        <v>0.12731968828814799</v>
      </c>
      <c r="AA11" s="17">
        <v>7.8432940394217193E-2</v>
      </c>
      <c r="AB11" s="17">
        <v>0.106400528389668</v>
      </c>
      <c r="AC11" s="17">
        <v>0.11082714308665401</v>
      </c>
      <c r="AD11" s="17">
        <v>0.19793432930638899</v>
      </c>
      <c r="AE11" s="17"/>
      <c r="AF11" s="17">
        <v>8.3119610191862994E-2</v>
      </c>
      <c r="AG11" s="17">
        <v>0.105285087310001</v>
      </c>
      <c r="AH11" s="17">
        <v>0.109279249629046</v>
      </c>
      <c r="AI11" s="17"/>
      <c r="AJ11" s="17">
        <v>6.4737996787901597E-2</v>
      </c>
      <c r="AK11" s="17">
        <v>0.13666057890219099</v>
      </c>
      <c r="AL11" s="17">
        <v>8.6830720053653304E-2</v>
      </c>
      <c r="AM11" s="17">
        <v>0.120836524729022</v>
      </c>
      <c r="AN11" s="17">
        <v>7.8545667449144499E-2</v>
      </c>
      <c r="AO11" s="17"/>
      <c r="AP11" s="17">
        <v>8.7925075955027104E-2</v>
      </c>
      <c r="AQ11" s="17">
        <v>0.112795529863948</v>
      </c>
      <c r="AR11" s="17">
        <v>0.1129552814638</v>
      </c>
      <c r="AS11" s="17"/>
      <c r="AT11" s="17">
        <v>6.13614700592955E-2</v>
      </c>
      <c r="AU11" s="17">
        <v>0.12777889390073299</v>
      </c>
      <c r="AV11" s="17">
        <v>0.115134928921149</v>
      </c>
      <c r="AW11" s="17">
        <v>0.138674028802449</v>
      </c>
      <c r="AX11" s="17">
        <v>0.118293025166247</v>
      </c>
      <c r="AY11" s="17">
        <v>0.16946876420148799</v>
      </c>
    </row>
    <row r="12" spans="2:51" x14ac:dyDescent="0.35">
      <c r="B12" s="18" t="s">
        <v>112</v>
      </c>
      <c r="C12" s="19">
        <v>0.27614594023033401</v>
      </c>
      <c r="D12" s="19">
        <v>0.21697109098364301</v>
      </c>
      <c r="E12" s="19">
        <v>0.33408162247273399</v>
      </c>
      <c r="F12" s="19"/>
      <c r="G12" s="19">
        <v>0.23418150751522401</v>
      </c>
      <c r="H12" s="19">
        <v>0.19468678030525499</v>
      </c>
      <c r="I12" s="19">
        <v>0.239201464680592</v>
      </c>
      <c r="J12" s="19">
        <v>0.31609329869303499</v>
      </c>
      <c r="K12" s="19">
        <v>0.34322092144440902</v>
      </c>
      <c r="L12" s="19">
        <v>0.33254504438284599</v>
      </c>
      <c r="M12" s="19"/>
      <c r="N12" s="19">
        <v>0.22791646320042799</v>
      </c>
      <c r="O12" s="19">
        <v>0.26704371358477202</v>
      </c>
      <c r="P12" s="19">
        <v>0.284241493431095</v>
      </c>
      <c r="Q12" s="19">
        <v>0.330303705239613</v>
      </c>
      <c r="R12" s="19"/>
      <c r="S12" s="19">
        <v>0.24836069640661601</v>
      </c>
      <c r="T12" s="19">
        <v>0.33319584299590999</v>
      </c>
      <c r="U12" s="19">
        <v>0.29929367599294898</v>
      </c>
      <c r="V12" s="19">
        <v>0.25116491766217097</v>
      </c>
      <c r="W12" s="19">
        <v>0.22456447758287901</v>
      </c>
      <c r="X12" s="19">
        <v>0.23332533532036001</v>
      </c>
      <c r="Y12" s="19">
        <v>0.31651101672939203</v>
      </c>
      <c r="Z12" s="19">
        <v>0.221690546635157</v>
      </c>
      <c r="AA12" s="19">
        <v>0.30555848420964099</v>
      </c>
      <c r="AB12" s="19">
        <v>0.25738922723141799</v>
      </c>
      <c r="AC12" s="19">
        <v>0.30261786948309399</v>
      </c>
      <c r="AD12" s="19">
        <v>0.33673780089787902</v>
      </c>
      <c r="AE12" s="19"/>
      <c r="AF12" s="19">
        <v>0.28648302637597001</v>
      </c>
      <c r="AG12" s="19">
        <v>0.26388038264479402</v>
      </c>
      <c r="AH12" s="19">
        <v>0.30924371133065098</v>
      </c>
      <c r="AI12" s="19"/>
      <c r="AJ12" s="19">
        <v>0.267880961263815</v>
      </c>
      <c r="AK12" s="19">
        <v>0.21892612624535299</v>
      </c>
      <c r="AL12" s="19">
        <v>0.314388745322428</v>
      </c>
      <c r="AM12" s="19">
        <v>0.36802007615437898</v>
      </c>
      <c r="AN12" s="19">
        <v>0.36105886269568799</v>
      </c>
      <c r="AO12" s="19"/>
      <c r="AP12" s="19">
        <v>0.26001326478741499</v>
      </c>
      <c r="AQ12" s="19">
        <v>0.23392745427428299</v>
      </c>
      <c r="AR12" s="19">
        <v>0.24167379975978601</v>
      </c>
      <c r="AS12" s="19"/>
      <c r="AT12" s="19">
        <v>0.28603383144447803</v>
      </c>
      <c r="AU12" s="19">
        <v>0.243107099236541</v>
      </c>
      <c r="AV12" s="19">
        <v>0.263360420187575</v>
      </c>
      <c r="AW12" s="19">
        <v>0.38160169138048</v>
      </c>
      <c r="AX12" s="19">
        <v>0.24227160606834799</v>
      </c>
      <c r="AY12" s="19">
        <v>0.33267056242711002</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1-000000000000}">
  <dimension ref="B2:AY17"/>
  <sheetViews>
    <sheetView showGridLines="0" workbookViewId="0">
      <pane xSplit="2" topLeftCell="C1" activePane="topRight" state="frozen"/>
      <selection activeCell="B19" sqref="B19"/>
      <selection pane="topRight" activeCell="I14" sqref="I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1378</v>
      </c>
      <c r="D7" s="10">
        <v>656</v>
      </c>
      <c r="E7" s="10">
        <v>720</v>
      </c>
      <c r="F7" s="10"/>
      <c r="G7" s="10">
        <v>193</v>
      </c>
      <c r="H7" s="10">
        <v>225</v>
      </c>
      <c r="I7" s="10">
        <v>217</v>
      </c>
      <c r="J7" s="10">
        <v>238</v>
      </c>
      <c r="K7" s="10">
        <v>199</v>
      </c>
      <c r="L7" s="10">
        <v>306</v>
      </c>
      <c r="M7" s="10"/>
      <c r="N7" s="10">
        <v>344</v>
      </c>
      <c r="O7" s="10">
        <v>385</v>
      </c>
      <c r="P7" s="10">
        <v>313</v>
      </c>
      <c r="Q7" s="10">
        <v>333</v>
      </c>
      <c r="R7" s="10"/>
      <c r="S7" s="10">
        <v>205</v>
      </c>
      <c r="T7" s="10">
        <v>186</v>
      </c>
      <c r="U7" s="10">
        <v>107</v>
      </c>
      <c r="V7" s="10">
        <v>121</v>
      </c>
      <c r="W7" s="10">
        <v>107</v>
      </c>
      <c r="X7" s="10">
        <v>136</v>
      </c>
      <c r="Y7" s="10">
        <v>113</v>
      </c>
      <c r="Z7" s="10">
        <v>64</v>
      </c>
      <c r="AA7" s="10">
        <v>143</v>
      </c>
      <c r="AB7" s="10">
        <v>104</v>
      </c>
      <c r="AC7" s="10">
        <v>58</v>
      </c>
      <c r="AD7" s="10">
        <v>34</v>
      </c>
      <c r="AE7" s="10"/>
      <c r="AF7" s="10">
        <v>509</v>
      </c>
      <c r="AG7" s="10">
        <v>520</v>
      </c>
      <c r="AH7" s="10">
        <v>199</v>
      </c>
      <c r="AI7" s="10"/>
      <c r="AJ7" s="10">
        <v>480</v>
      </c>
      <c r="AK7" s="10">
        <v>368</v>
      </c>
      <c r="AL7" s="10">
        <v>99</v>
      </c>
      <c r="AM7" s="10">
        <v>16</v>
      </c>
      <c r="AN7" s="10">
        <v>189</v>
      </c>
      <c r="AO7" s="10"/>
      <c r="AP7" s="10">
        <v>259</v>
      </c>
      <c r="AQ7" s="10">
        <v>473</v>
      </c>
      <c r="AR7" s="10">
        <v>94</v>
      </c>
      <c r="AS7" s="10"/>
      <c r="AT7" s="10">
        <v>503</v>
      </c>
      <c r="AU7" s="10">
        <v>311</v>
      </c>
      <c r="AV7" s="10">
        <v>87</v>
      </c>
      <c r="AW7" s="10">
        <v>121</v>
      </c>
      <c r="AX7" s="10">
        <v>294</v>
      </c>
      <c r="AY7" s="10">
        <v>45</v>
      </c>
    </row>
    <row r="8" spans="2:51" ht="30" customHeight="1" x14ac:dyDescent="0.35">
      <c r="B8" s="11" t="s">
        <v>19</v>
      </c>
      <c r="C8" s="11">
        <v>1387</v>
      </c>
      <c r="D8" s="11">
        <v>689</v>
      </c>
      <c r="E8" s="11">
        <v>696</v>
      </c>
      <c r="F8" s="11"/>
      <c r="G8" s="11">
        <v>197</v>
      </c>
      <c r="H8" s="11">
        <v>263</v>
      </c>
      <c r="I8" s="11">
        <v>223</v>
      </c>
      <c r="J8" s="11">
        <v>227</v>
      </c>
      <c r="K8" s="11">
        <v>186</v>
      </c>
      <c r="L8" s="11">
        <v>291</v>
      </c>
      <c r="M8" s="11"/>
      <c r="N8" s="11">
        <v>377</v>
      </c>
      <c r="O8" s="11">
        <v>374</v>
      </c>
      <c r="P8" s="11">
        <v>306</v>
      </c>
      <c r="Q8" s="11">
        <v>327</v>
      </c>
      <c r="R8" s="11"/>
      <c r="S8" s="11">
        <v>208</v>
      </c>
      <c r="T8" s="11">
        <v>181</v>
      </c>
      <c r="U8" s="11">
        <v>107</v>
      </c>
      <c r="V8" s="11">
        <v>114</v>
      </c>
      <c r="W8" s="11">
        <v>103</v>
      </c>
      <c r="X8" s="11">
        <v>139</v>
      </c>
      <c r="Y8" s="11">
        <v>109</v>
      </c>
      <c r="Z8" s="11">
        <v>61</v>
      </c>
      <c r="AA8" s="11">
        <v>140</v>
      </c>
      <c r="AB8" s="11">
        <v>123</v>
      </c>
      <c r="AC8" s="11">
        <v>60</v>
      </c>
      <c r="AD8" s="11">
        <v>43</v>
      </c>
      <c r="AE8" s="11"/>
      <c r="AF8" s="11">
        <v>493</v>
      </c>
      <c r="AG8" s="11">
        <v>537</v>
      </c>
      <c r="AH8" s="11">
        <v>205</v>
      </c>
      <c r="AI8" s="11"/>
      <c r="AJ8" s="11">
        <v>470</v>
      </c>
      <c r="AK8" s="11">
        <v>373</v>
      </c>
      <c r="AL8" s="11">
        <v>100</v>
      </c>
      <c r="AM8" s="11">
        <v>15</v>
      </c>
      <c r="AN8" s="11">
        <v>190</v>
      </c>
      <c r="AO8" s="11"/>
      <c r="AP8" s="11">
        <v>258</v>
      </c>
      <c r="AQ8" s="11">
        <v>478</v>
      </c>
      <c r="AR8" s="11">
        <v>94</v>
      </c>
      <c r="AS8" s="11"/>
      <c r="AT8" s="11">
        <v>488</v>
      </c>
      <c r="AU8" s="11">
        <v>324</v>
      </c>
      <c r="AV8" s="11">
        <v>87</v>
      </c>
      <c r="AW8" s="11">
        <v>119</v>
      </c>
      <c r="AX8" s="11">
        <v>306</v>
      </c>
      <c r="AY8" s="11">
        <v>47</v>
      </c>
    </row>
    <row r="9" spans="2:51" x14ac:dyDescent="0.35">
      <c r="B9" s="18" t="s">
        <v>783</v>
      </c>
      <c r="C9" s="17">
        <v>0.61740980715449201</v>
      </c>
      <c r="D9" s="17">
        <v>0.63561049450017704</v>
      </c>
      <c r="E9" s="17">
        <v>0.60104712218471501</v>
      </c>
      <c r="F9" s="17"/>
      <c r="G9" s="17">
        <v>0.58846974942437102</v>
      </c>
      <c r="H9" s="17">
        <v>0.60455703359082003</v>
      </c>
      <c r="I9" s="17">
        <v>0.692360179449931</v>
      </c>
      <c r="J9" s="17">
        <v>0.68898776158405395</v>
      </c>
      <c r="K9" s="17">
        <v>0.60332521450439403</v>
      </c>
      <c r="L9" s="17">
        <v>0.54448117144376595</v>
      </c>
      <c r="M9" s="17"/>
      <c r="N9" s="17">
        <v>0.65233985573659803</v>
      </c>
      <c r="O9" s="17">
        <v>0.63698494427347696</v>
      </c>
      <c r="P9" s="17">
        <v>0.63068852129041197</v>
      </c>
      <c r="Q9" s="17">
        <v>0.53851708467915005</v>
      </c>
      <c r="R9" s="17"/>
      <c r="S9" s="17">
        <v>0.58248543176720102</v>
      </c>
      <c r="T9" s="17">
        <v>0.579132949336715</v>
      </c>
      <c r="U9" s="17">
        <v>0.63862438563448798</v>
      </c>
      <c r="V9" s="17">
        <v>0.52166582285533702</v>
      </c>
      <c r="W9" s="17">
        <v>0.61149719793562995</v>
      </c>
      <c r="X9" s="17">
        <v>0.54191982106004899</v>
      </c>
      <c r="Y9" s="17">
        <v>0.60370890036249703</v>
      </c>
      <c r="Z9" s="17">
        <v>0.75377563244935197</v>
      </c>
      <c r="AA9" s="17">
        <v>0.67697979280900999</v>
      </c>
      <c r="AB9" s="17">
        <v>0.73990170422984503</v>
      </c>
      <c r="AC9" s="17">
        <v>0.66935672389887102</v>
      </c>
      <c r="AD9" s="17">
        <v>0.63263516569762202</v>
      </c>
      <c r="AE9" s="17"/>
      <c r="AF9" s="17">
        <v>0.57951102994300696</v>
      </c>
      <c r="AG9" s="17">
        <v>0.68367530287276601</v>
      </c>
      <c r="AH9" s="17">
        <v>0.52707460728412003</v>
      </c>
      <c r="AI9" s="17"/>
      <c r="AJ9" s="17">
        <v>0.52538890186397602</v>
      </c>
      <c r="AK9" s="17">
        <v>0.69643101994414702</v>
      </c>
      <c r="AL9" s="17">
        <v>0.70638723925589797</v>
      </c>
      <c r="AM9" s="17">
        <v>0.66593628811810701</v>
      </c>
      <c r="AN9" s="17">
        <v>0.57727631076678099</v>
      </c>
      <c r="AO9" s="17"/>
      <c r="AP9" s="17">
        <v>0.47563426265785402</v>
      </c>
      <c r="AQ9" s="17">
        <v>0.730890270220238</v>
      </c>
      <c r="AR9" s="17">
        <v>0.66031796446803703</v>
      </c>
      <c r="AS9" s="17"/>
      <c r="AT9" s="17">
        <v>0.57249841676881297</v>
      </c>
      <c r="AU9" s="17">
        <v>0.66238349889768999</v>
      </c>
      <c r="AV9" s="17">
        <v>0.62042008993775299</v>
      </c>
      <c r="AW9" s="17">
        <v>0.60067898819892296</v>
      </c>
      <c r="AX9" s="17">
        <v>0.63749713949063302</v>
      </c>
      <c r="AY9" s="17">
        <v>0.69487734066030704</v>
      </c>
    </row>
    <row r="10" spans="2:51" x14ac:dyDescent="0.35">
      <c r="B10" s="18" t="s">
        <v>782</v>
      </c>
      <c r="C10" s="17">
        <v>0.11534840188331499</v>
      </c>
      <c r="D10" s="17">
        <v>0.121011243283182</v>
      </c>
      <c r="E10" s="17">
        <v>0.11005249583405199</v>
      </c>
      <c r="F10" s="17"/>
      <c r="G10" s="17">
        <v>0.16012485581131</v>
      </c>
      <c r="H10" s="17">
        <v>0.16585744367543501</v>
      </c>
      <c r="I10" s="17">
        <v>6.8703919225817395E-2</v>
      </c>
      <c r="J10" s="17">
        <v>5.8316433787106901E-2</v>
      </c>
      <c r="K10" s="17">
        <v>0.12542197549140499</v>
      </c>
      <c r="L10" s="17">
        <v>0.11314660012285099</v>
      </c>
      <c r="M10" s="17"/>
      <c r="N10" s="17">
        <v>0.12732052014782699</v>
      </c>
      <c r="O10" s="17">
        <v>0.11739262750189999</v>
      </c>
      <c r="P10" s="17">
        <v>9.7748394644781703E-2</v>
      </c>
      <c r="Q10" s="17">
        <v>0.116827064650755</v>
      </c>
      <c r="R10" s="17"/>
      <c r="S10" s="17">
        <v>0.12338471262988</v>
      </c>
      <c r="T10" s="17">
        <v>9.4382206217353201E-2</v>
      </c>
      <c r="U10" s="17">
        <v>0.16020368802178001</v>
      </c>
      <c r="V10" s="17">
        <v>0.11822071696200601</v>
      </c>
      <c r="W10" s="17">
        <v>0.16701416439573399</v>
      </c>
      <c r="X10" s="17">
        <v>0.15325923078325501</v>
      </c>
      <c r="Y10" s="17">
        <v>8.2081835772380804E-2</v>
      </c>
      <c r="Z10" s="17">
        <v>8.0615078597621098E-2</v>
      </c>
      <c r="AA10" s="17">
        <v>0.14408731387693299</v>
      </c>
      <c r="AB10" s="17">
        <v>4.6729920612866599E-2</v>
      </c>
      <c r="AC10" s="17">
        <v>8.1422589450094507E-2</v>
      </c>
      <c r="AD10" s="17">
        <v>8.1944660598833402E-2</v>
      </c>
      <c r="AE10" s="17"/>
      <c r="AF10" s="17">
        <v>0.12915261027554401</v>
      </c>
      <c r="AG10" s="17">
        <v>0.11156127371776201</v>
      </c>
      <c r="AH10" s="17">
        <v>7.6521018764244594E-2</v>
      </c>
      <c r="AI10" s="17"/>
      <c r="AJ10" s="17">
        <v>0.16838318032725</v>
      </c>
      <c r="AK10" s="17">
        <v>0.12659667229615601</v>
      </c>
      <c r="AL10" s="17">
        <v>0.10797970447059201</v>
      </c>
      <c r="AM10" s="17">
        <v>0</v>
      </c>
      <c r="AN10" s="17">
        <v>4.3482172148202602E-2</v>
      </c>
      <c r="AO10" s="17"/>
      <c r="AP10" s="17">
        <v>0.200513779264236</v>
      </c>
      <c r="AQ10" s="17">
        <v>0.10285621650099</v>
      </c>
      <c r="AR10" s="17">
        <v>0.12957134680886601</v>
      </c>
      <c r="AS10" s="17"/>
      <c r="AT10" s="17">
        <v>0.123878117234086</v>
      </c>
      <c r="AU10" s="17">
        <v>6.8311681749203101E-2</v>
      </c>
      <c r="AV10" s="17">
        <v>0.118233840505274</v>
      </c>
      <c r="AW10" s="17">
        <v>0.14585054273346101</v>
      </c>
      <c r="AX10" s="17">
        <v>0.15062556373745201</v>
      </c>
      <c r="AY10" s="17">
        <v>8.0466512457927894E-2</v>
      </c>
    </row>
    <row r="11" spans="2:51" ht="29" x14ac:dyDescent="0.35">
      <c r="B11" s="18" t="s">
        <v>784</v>
      </c>
      <c r="C11" s="17">
        <v>8.8821024360849099E-2</v>
      </c>
      <c r="D11" s="17">
        <v>9.0220188991668004E-2</v>
      </c>
      <c r="E11" s="17">
        <v>8.7673586498598494E-2</v>
      </c>
      <c r="F11" s="17"/>
      <c r="G11" s="17">
        <v>8.7056686537443195E-2</v>
      </c>
      <c r="H11" s="17">
        <v>5.9919453210225203E-2</v>
      </c>
      <c r="I11" s="17">
        <v>8.1967544624918107E-2</v>
      </c>
      <c r="J11" s="17">
        <v>8.9725075652763997E-2</v>
      </c>
      <c r="K11" s="17">
        <v>7.9799260167279507E-2</v>
      </c>
      <c r="L11" s="17">
        <v>0.126400145866673</v>
      </c>
      <c r="M11" s="17"/>
      <c r="N11" s="17">
        <v>0.11136575801762</v>
      </c>
      <c r="O11" s="17">
        <v>6.7290513243386293E-2</v>
      </c>
      <c r="P11" s="17">
        <v>8.9481831422768193E-2</v>
      </c>
      <c r="Q11" s="17">
        <v>8.7722519277383004E-2</v>
      </c>
      <c r="R11" s="17"/>
      <c r="S11" s="17">
        <v>0.103965679974981</v>
      </c>
      <c r="T11" s="17">
        <v>9.7088619811329199E-2</v>
      </c>
      <c r="U11" s="17">
        <v>4.4304522607064599E-2</v>
      </c>
      <c r="V11" s="17">
        <v>0.14721975835040099</v>
      </c>
      <c r="W11" s="17">
        <v>8.4452340764934505E-2</v>
      </c>
      <c r="X11" s="17">
        <v>9.1385379747918202E-2</v>
      </c>
      <c r="Y11" s="17">
        <v>0.11899053176256499</v>
      </c>
      <c r="Z11" s="17">
        <v>6.2923114267612296E-2</v>
      </c>
      <c r="AA11" s="17">
        <v>4.6521225151333799E-2</v>
      </c>
      <c r="AB11" s="17">
        <v>8.4851638400510104E-2</v>
      </c>
      <c r="AC11" s="17">
        <v>8.3766134927313399E-2</v>
      </c>
      <c r="AD11" s="17">
        <v>5.5876391376931997E-2</v>
      </c>
      <c r="AE11" s="17"/>
      <c r="AF11" s="17">
        <v>0.12125715933074301</v>
      </c>
      <c r="AG11" s="17">
        <v>6.6452502701730601E-2</v>
      </c>
      <c r="AH11" s="17">
        <v>9.8876327268409198E-2</v>
      </c>
      <c r="AI11" s="17"/>
      <c r="AJ11" s="17">
        <v>0.13159035495746199</v>
      </c>
      <c r="AK11" s="17">
        <v>4.6937314079873602E-2</v>
      </c>
      <c r="AL11" s="17">
        <v>5.9201120103118302E-2</v>
      </c>
      <c r="AM11" s="17">
        <v>0.13973371627289199</v>
      </c>
      <c r="AN11" s="17">
        <v>7.8463102587400899E-2</v>
      </c>
      <c r="AO11" s="17"/>
      <c r="AP11" s="17">
        <v>0.12988026730705801</v>
      </c>
      <c r="AQ11" s="17">
        <v>4.4118383368606899E-2</v>
      </c>
      <c r="AR11" s="17">
        <v>8.6275784986239806E-2</v>
      </c>
      <c r="AS11" s="17"/>
      <c r="AT11" s="17">
        <v>0.11858942635570099</v>
      </c>
      <c r="AU11" s="17">
        <v>9.0103590219515806E-2</v>
      </c>
      <c r="AV11" s="17">
        <v>9.4017407820346899E-2</v>
      </c>
      <c r="AW11" s="17">
        <v>5.0236973604120598E-2</v>
      </c>
      <c r="AX11" s="17">
        <v>6.1743921521463699E-2</v>
      </c>
      <c r="AY11" s="17">
        <v>4.8296873293373899E-2</v>
      </c>
    </row>
    <row r="12" spans="2:51" x14ac:dyDescent="0.35">
      <c r="B12" s="18" t="s">
        <v>112</v>
      </c>
      <c r="C12" s="19">
        <v>0.17842076660134301</v>
      </c>
      <c r="D12" s="19">
        <v>0.15315807322497299</v>
      </c>
      <c r="E12" s="19">
        <v>0.201226795482634</v>
      </c>
      <c r="F12" s="19"/>
      <c r="G12" s="19">
        <v>0.164348708226875</v>
      </c>
      <c r="H12" s="19">
        <v>0.16966606952352001</v>
      </c>
      <c r="I12" s="19">
        <v>0.15696835669933401</v>
      </c>
      <c r="J12" s="19">
        <v>0.16297072897607501</v>
      </c>
      <c r="K12" s="19">
        <v>0.191453549836922</v>
      </c>
      <c r="L12" s="19">
        <v>0.21597208256670999</v>
      </c>
      <c r="M12" s="19"/>
      <c r="N12" s="19">
        <v>0.10897386609795499</v>
      </c>
      <c r="O12" s="19">
        <v>0.17833191498123699</v>
      </c>
      <c r="P12" s="19">
        <v>0.18208125264203801</v>
      </c>
      <c r="Q12" s="19">
        <v>0.25693333139271202</v>
      </c>
      <c r="R12" s="19"/>
      <c r="S12" s="19">
        <v>0.190164175627938</v>
      </c>
      <c r="T12" s="19">
        <v>0.22939622463460299</v>
      </c>
      <c r="U12" s="19">
        <v>0.15686740373666799</v>
      </c>
      <c r="V12" s="19">
        <v>0.212893701832256</v>
      </c>
      <c r="W12" s="19">
        <v>0.137036296903702</v>
      </c>
      <c r="X12" s="19">
        <v>0.213435568408777</v>
      </c>
      <c r="Y12" s="19">
        <v>0.195218732102557</v>
      </c>
      <c r="Z12" s="19">
        <v>0.10268617468541499</v>
      </c>
      <c r="AA12" s="19">
        <v>0.13241166816272301</v>
      </c>
      <c r="AB12" s="19">
        <v>0.12851673675677799</v>
      </c>
      <c r="AC12" s="19">
        <v>0.16545455172372101</v>
      </c>
      <c r="AD12" s="19">
        <v>0.22954378232661299</v>
      </c>
      <c r="AE12" s="19"/>
      <c r="AF12" s="19">
        <v>0.17007920045070599</v>
      </c>
      <c r="AG12" s="19">
        <v>0.13831092070774101</v>
      </c>
      <c r="AH12" s="19">
        <v>0.29752804668322602</v>
      </c>
      <c r="AI12" s="19"/>
      <c r="AJ12" s="19">
        <v>0.17463756285131199</v>
      </c>
      <c r="AK12" s="19">
        <v>0.13003499367982399</v>
      </c>
      <c r="AL12" s="19">
        <v>0.126431936170392</v>
      </c>
      <c r="AM12" s="19">
        <v>0.19432999560900099</v>
      </c>
      <c r="AN12" s="19">
        <v>0.300778414497616</v>
      </c>
      <c r="AO12" s="19"/>
      <c r="AP12" s="19">
        <v>0.193971690770852</v>
      </c>
      <c r="AQ12" s="19">
        <v>0.12213512991016499</v>
      </c>
      <c r="AR12" s="19">
        <v>0.123834903736857</v>
      </c>
      <c r="AS12" s="19"/>
      <c r="AT12" s="19">
        <v>0.1850340396414</v>
      </c>
      <c r="AU12" s="19">
        <v>0.17920122913359099</v>
      </c>
      <c r="AV12" s="19">
        <v>0.167328661736627</v>
      </c>
      <c r="AW12" s="19">
        <v>0.20323349546349501</v>
      </c>
      <c r="AX12" s="19">
        <v>0.15013337525045101</v>
      </c>
      <c r="AY12" s="19">
        <v>0.17635927358839101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1-000000000000}">
  <dimension ref="B2:J17"/>
  <sheetViews>
    <sheetView showGridLines="0" workbookViewId="0">
      <pane xSplit="2" topLeftCell="C1" activePane="topRight" state="frozen"/>
      <selection activeCell="B19" sqref="B19"/>
      <selection pane="topRight" activeCell="E15" sqref="E15"/>
    </sheetView>
  </sheetViews>
  <sheetFormatPr defaultColWidth="10.90625" defaultRowHeight="14.5" x14ac:dyDescent="0.35"/>
  <cols>
    <col min="2" max="2" width="25.7265625" customWidth="1"/>
    <col min="3" max="10" width="20.7265625" customWidth="1"/>
  </cols>
  <sheetData>
    <row r="2" spans="2:10" ht="40" customHeight="1" x14ac:dyDescent="0.35">
      <c r="D2" s="42" t="s">
        <v>801</v>
      </c>
      <c r="E2" s="38"/>
      <c r="F2" s="38"/>
      <c r="G2" s="38"/>
      <c r="H2" s="38"/>
      <c r="I2" s="38"/>
      <c r="J2" s="38"/>
    </row>
    <row r="6" spans="2:10" ht="50" customHeight="1" x14ac:dyDescent="0.35">
      <c r="B6" s="23" t="s">
        <v>14</v>
      </c>
      <c r="C6" s="23" t="s">
        <v>776</v>
      </c>
      <c r="D6" s="23" t="s">
        <v>780</v>
      </c>
      <c r="E6" s="23" t="s">
        <v>778</v>
      </c>
      <c r="F6" s="23" t="s">
        <v>781</v>
      </c>
      <c r="G6" s="23" t="s">
        <v>777</v>
      </c>
      <c r="H6" s="23" t="s">
        <v>779</v>
      </c>
      <c r="I6" s="23" t="s">
        <v>775</v>
      </c>
    </row>
    <row r="7" spans="2:10" x14ac:dyDescent="0.35">
      <c r="B7" s="18" t="s">
        <v>782</v>
      </c>
      <c r="C7" s="17">
        <v>0.12867013283099499</v>
      </c>
      <c r="D7" s="17">
        <v>0.12666357945482001</v>
      </c>
      <c r="E7" s="17">
        <v>0.136225666019061</v>
      </c>
      <c r="F7" s="17">
        <v>9.3089911503213399E-2</v>
      </c>
      <c r="G7" s="17">
        <v>0.31686879159006698</v>
      </c>
      <c r="H7" s="17">
        <v>0.117272924956803</v>
      </c>
      <c r="I7" s="17">
        <v>0.11485469008485</v>
      </c>
    </row>
    <row r="8" spans="2:10" x14ac:dyDescent="0.35">
      <c r="B8" s="18" t="s">
        <v>783</v>
      </c>
      <c r="C8" s="17">
        <v>0.463128611372431</v>
      </c>
      <c r="D8" s="17">
        <v>0.69479028932886899</v>
      </c>
      <c r="E8" s="17">
        <v>0.66523784016014598</v>
      </c>
      <c r="F8" s="17">
        <v>0.32591241823445199</v>
      </c>
      <c r="G8" s="17">
        <v>0.32302492523836601</v>
      </c>
      <c r="H8" s="17">
        <v>0.56331435273728203</v>
      </c>
      <c r="I8" s="17">
        <v>0.55625388239588502</v>
      </c>
    </row>
    <row r="9" spans="2:10" ht="29" x14ac:dyDescent="0.35">
      <c r="B9" s="18" t="s">
        <v>784</v>
      </c>
      <c r="C9" s="17">
        <v>0.119079252267824</v>
      </c>
      <c r="D9" s="17">
        <v>6.1258175647077202E-2</v>
      </c>
      <c r="E9" s="17">
        <v>6.5654995566731697E-2</v>
      </c>
      <c r="F9" s="17">
        <v>0.39800786873982502</v>
      </c>
      <c r="G9" s="17">
        <v>0.120982720059699</v>
      </c>
      <c r="H9" s="17">
        <v>0.14687764103032</v>
      </c>
      <c r="I9" s="17">
        <v>0.106876586095072</v>
      </c>
    </row>
    <row r="10" spans="2:10" x14ac:dyDescent="0.35">
      <c r="B10" s="18" t="s">
        <v>112</v>
      </c>
      <c r="C10" s="17">
        <v>0.28912200352875</v>
      </c>
      <c r="D10" s="17">
        <v>0.11728795556923401</v>
      </c>
      <c r="E10" s="17">
        <v>0.13288149825406201</v>
      </c>
      <c r="F10" s="17">
        <v>0.18298980152250899</v>
      </c>
      <c r="G10" s="17">
        <v>0.239123563111869</v>
      </c>
      <c r="H10" s="17">
        <v>0.172535081275594</v>
      </c>
      <c r="I10" s="17">
        <v>0.222014841424193</v>
      </c>
    </row>
    <row r="11" spans="2:10" x14ac:dyDescent="0.35">
      <c r="B11" s="16" t="s">
        <v>156</v>
      </c>
      <c r="C11" s="16"/>
      <c r="D11" s="16"/>
      <c r="E11" s="16"/>
      <c r="F11" s="16"/>
      <c r="G11" s="16"/>
      <c r="H11" s="16"/>
      <c r="I11" s="16"/>
    </row>
    <row r="12" spans="2:10" x14ac:dyDescent="0.35">
      <c r="B12" t="s">
        <v>77</v>
      </c>
    </row>
    <row r="13" spans="2:10" x14ac:dyDescent="0.35">
      <c r="B13" t="s">
        <v>78</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1-000000000000}">
  <dimension ref="B2:AY17"/>
  <sheetViews>
    <sheetView showGridLines="0" workbookViewId="0">
      <pane xSplit="2" topLeftCell="C1" activePane="topRight" state="frozen"/>
      <selection activeCell="B19" sqref="B19"/>
      <selection pane="topRight" activeCell="K17" sqref="K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1346</v>
      </c>
      <c r="D7" s="10">
        <v>664</v>
      </c>
      <c r="E7" s="10">
        <v>677</v>
      </c>
      <c r="F7" s="10"/>
      <c r="G7" s="10">
        <v>186</v>
      </c>
      <c r="H7" s="10">
        <v>196</v>
      </c>
      <c r="I7" s="10">
        <v>232</v>
      </c>
      <c r="J7" s="10">
        <v>257</v>
      </c>
      <c r="K7" s="10">
        <v>183</v>
      </c>
      <c r="L7" s="10">
        <v>292</v>
      </c>
      <c r="M7" s="10"/>
      <c r="N7" s="10">
        <v>325</v>
      </c>
      <c r="O7" s="10">
        <v>357</v>
      </c>
      <c r="P7" s="10">
        <v>318</v>
      </c>
      <c r="Q7" s="10">
        <v>345</v>
      </c>
      <c r="R7" s="10"/>
      <c r="S7" s="10">
        <v>187</v>
      </c>
      <c r="T7" s="10">
        <v>168</v>
      </c>
      <c r="U7" s="10">
        <v>110</v>
      </c>
      <c r="V7" s="10">
        <v>123</v>
      </c>
      <c r="W7" s="10">
        <v>78</v>
      </c>
      <c r="X7" s="10">
        <v>120</v>
      </c>
      <c r="Y7" s="10">
        <v>116</v>
      </c>
      <c r="Z7" s="10">
        <v>63</v>
      </c>
      <c r="AA7" s="10">
        <v>162</v>
      </c>
      <c r="AB7" s="10">
        <v>115</v>
      </c>
      <c r="AC7" s="10">
        <v>68</v>
      </c>
      <c r="AD7" s="10">
        <v>36</v>
      </c>
      <c r="AE7" s="10"/>
      <c r="AF7" s="10">
        <v>489</v>
      </c>
      <c r="AG7" s="10">
        <v>514</v>
      </c>
      <c r="AH7" s="10">
        <v>221</v>
      </c>
      <c r="AI7" s="10"/>
      <c r="AJ7" s="10">
        <v>456</v>
      </c>
      <c r="AK7" s="10">
        <v>394</v>
      </c>
      <c r="AL7" s="10">
        <v>105</v>
      </c>
      <c r="AM7" s="10">
        <v>19</v>
      </c>
      <c r="AN7" s="10">
        <v>181</v>
      </c>
      <c r="AO7" s="10"/>
      <c r="AP7" s="10">
        <v>279</v>
      </c>
      <c r="AQ7" s="10">
        <v>489</v>
      </c>
      <c r="AR7" s="10">
        <v>89</v>
      </c>
      <c r="AS7" s="10"/>
      <c r="AT7" s="10">
        <v>489</v>
      </c>
      <c r="AU7" s="10">
        <v>296</v>
      </c>
      <c r="AV7" s="10">
        <v>112</v>
      </c>
      <c r="AW7" s="10">
        <v>120</v>
      </c>
      <c r="AX7" s="10">
        <v>270</v>
      </c>
      <c r="AY7" s="10">
        <v>45</v>
      </c>
    </row>
    <row r="8" spans="2:51" ht="30" customHeight="1" x14ac:dyDescent="0.35">
      <c r="B8" s="11" t="s">
        <v>19</v>
      </c>
      <c r="C8" s="11">
        <v>1344</v>
      </c>
      <c r="D8" s="11">
        <v>687</v>
      </c>
      <c r="E8" s="11">
        <v>652</v>
      </c>
      <c r="F8" s="11"/>
      <c r="G8" s="11">
        <v>189</v>
      </c>
      <c r="H8" s="11">
        <v>227</v>
      </c>
      <c r="I8" s="11">
        <v>237</v>
      </c>
      <c r="J8" s="11">
        <v>243</v>
      </c>
      <c r="K8" s="11">
        <v>171</v>
      </c>
      <c r="L8" s="11">
        <v>277</v>
      </c>
      <c r="M8" s="11"/>
      <c r="N8" s="11">
        <v>346</v>
      </c>
      <c r="O8" s="11">
        <v>350</v>
      </c>
      <c r="P8" s="11">
        <v>309</v>
      </c>
      <c r="Q8" s="11">
        <v>337</v>
      </c>
      <c r="R8" s="11"/>
      <c r="S8" s="11">
        <v>188</v>
      </c>
      <c r="T8" s="11">
        <v>162</v>
      </c>
      <c r="U8" s="11">
        <v>108</v>
      </c>
      <c r="V8" s="11">
        <v>116</v>
      </c>
      <c r="W8" s="11">
        <v>75</v>
      </c>
      <c r="X8" s="11">
        <v>126</v>
      </c>
      <c r="Y8" s="11">
        <v>108</v>
      </c>
      <c r="Z8" s="11">
        <v>59</v>
      </c>
      <c r="AA8" s="11">
        <v>155</v>
      </c>
      <c r="AB8" s="11">
        <v>131</v>
      </c>
      <c r="AC8" s="11">
        <v>70</v>
      </c>
      <c r="AD8" s="11">
        <v>45</v>
      </c>
      <c r="AE8" s="11"/>
      <c r="AF8" s="11">
        <v>474</v>
      </c>
      <c r="AG8" s="11">
        <v>522</v>
      </c>
      <c r="AH8" s="11">
        <v>225</v>
      </c>
      <c r="AI8" s="11"/>
      <c r="AJ8" s="11">
        <v>442</v>
      </c>
      <c r="AK8" s="11">
        <v>398</v>
      </c>
      <c r="AL8" s="11">
        <v>106</v>
      </c>
      <c r="AM8" s="11">
        <v>20</v>
      </c>
      <c r="AN8" s="11">
        <v>181</v>
      </c>
      <c r="AO8" s="11"/>
      <c r="AP8" s="11">
        <v>274</v>
      </c>
      <c r="AQ8" s="11">
        <v>490</v>
      </c>
      <c r="AR8" s="11">
        <v>89</v>
      </c>
      <c r="AS8" s="11"/>
      <c r="AT8" s="11">
        <v>472</v>
      </c>
      <c r="AU8" s="11">
        <v>303</v>
      </c>
      <c r="AV8" s="11">
        <v>114</v>
      </c>
      <c r="AW8" s="11">
        <v>119</v>
      </c>
      <c r="AX8" s="11">
        <v>275</v>
      </c>
      <c r="AY8" s="11">
        <v>46</v>
      </c>
    </row>
    <row r="9" spans="2:51" x14ac:dyDescent="0.35">
      <c r="B9" s="18" t="s">
        <v>782</v>
      </c>
      <c r="C9" s="17">
        <v>0.12867013283099499</v>
      </c>
      <c r="D9" s="17">
        <v>0.14644133289644301</v>
      </c>
      <c r="E9" s="17">
        <v>0.11095630164916299</v>
      </c>
      <c r="F9" s="17"/>
      <c r="G9" s="17">
        <v>0.15360393771390199</v>
      </c>
      <c r="H9" s="17">
        <v>0.18145506449846799</v>
      </c>
      <c r="I9" s="17">
        <v>0.15177387041534299</v>
      </c>
      <c r="J9" s="17">
        <v>8.3267967211608701E-2</v>
      </c>
      <c r="K9" s="17">
        <v>0.12891821440512299</v>
      </c>
      <c r="L9" s="17">
        <v>8.8208500093516898E-2</v>
      </c>
      <c r="M9" s="17"/>
      <c r="N9" s="17">
        <v>0.14747133224268399</v>
      </c>
      <c r="O9" s="17">
        <v>0.129661545269489</v>
      </c>
      <c r="P9" s="17">
        <v>0.13368420671992601</v>
      </c>
      <c r="Q9" s="17">
        <v>0.10410953700442201</v>
      </c>
      <c r="R9" s="17"/>
      <c r="S9" s="17">
        <v>0.15888386521195899</v>
      </c>
      <c r="T9" s="17">
        <v>0.111500707973337</v>
      </c>
      <c r="U9" s="17">
        <v>0.13967823898728501</v>
      </c>
      <c r="V9" s="17">
        <v>0.13723520558896601</v>
      </c>
      <c r="W9" s="17">
        <v>0.17368294754556199</v>
      </c>
      <c r="X9" s="17">
        <v>0.133144954823539</v>
      </c>
      <c r="Y9" s="17">
        <v>8.4004081103627004E-2</v>
      </c>
      <c r="Z9" s="17">
        <v>0.13831167366817201</v>
      </c>
      <c r="AA9" s="17">
        <v>0.14259114443388199</v>
      </c>
      <c r="AB9" s="17">
        <v>0.112148323674322</v>
      </c>
      <c r="AC9" s="17">
        <v>0.110502684751587</v>
      </c>
      <c r="AD9" s="17">
        <v>5.2013909657096701E-2</v>
      </c>
      <c r="AE9" s="17"/>
      <c r="AF9" s="17">
        <v>0.142614485657068</v>
      </c>
      <c r="AG9" s="17">
        <v>0.107245984888603</v>
      </c>
      <c r="AH9" s="17">
        <v>0.148938689611152</v>
      </c>
      <c r="AI9" s="17"/>
      <c r="AJ9" s="17">
        <v>0.12520037545177801</v>
      </c>
      <c r="AK9" s="17">
        <v>0.15321129114454499</v>
      </c>
      <c r="AL9" s="17">
        <v>0.133000528298857</v>
      </c>
      <c r="AM9" s="17">
        <v>0.17174392751087</v>
      </c>
      <c r="AN9" s="17">
        <v>0.118091645759276</v>
      </c>
      <c r="AO9" s="17"/>
      <c r="AP9" s="17">
        <v>0.17185761412616701</v>
      </c>
      <c r="AQ9" s="17">
        <v>0.13069187180730299</v>
      </c>
      <c r="AR9" s="17">
        <v>0.17268802949478501</v>
      </c>
      <c r="AS9" s="17"/>
      <c r="AT9" s="17">
        <v>0.130615640563116</v>
      </c>
      <c r="AU9" s="17">
        <v>0.112785426558037</v>
      </c>
      <c r="AV9" s="17">
        <v>0.104203697963739</v>
      </c>
      <c r="AW9" s="17">
        <v>0.152999021947678</v>
      </c>
      <c r="AX9" s="17">
        <v>0.15546055016798699</v>
      </c>
      <c r="AY9" s="17">
        <v>5.1141627220359698E-2</v>
      </c>
    </row>
    <row r="10" spans="2:51" x14ac:dyDescent="0.35">
      <c r="B10" s="18" t="s">
        <v>783</v>
      </c>
      <c r="C10" s="17">
        <v>0.463128611372431</v>
      </c>
      <c r="D10" s="17">
        <v>0.50259495632391904</v>
      </c>
      <c r="E10" s="17">
        <v>0.42235859989399999</v>
      </c>
      <c r="F10" s="17"/>
      <c r="G10" s="17">
        <v>0.39407582530674001</v>
      </c>
      <c r="H10" s="17">
        <v>0.46530812235371</v>
      </c>
      <c r="I10" s="17">
        <v>0.483883249265535</v>
      </c>
      <c r="J10" s="17">
        <v>0.513290125382032</v>
      </c>
      <c r="K10" s="17">
        <v>0.45149107939696498</v>
      </c>
      <c r="L10" s="17">
        <v>0.45383946397974401</v>
      </c>
      <c r="M10" s="17"/>
      <c r="N10" s="17">
        <v>0.44950856040249099</v>
      </c>
      <c r="O10" s="17">
        <v>0.47359032787862998</v>
      </c>
      <c r="P10" s="17">
        <v>0.476651708001118</v>
      </c>
      <c r="Q10" s="17">
        <v>0.45232598898578502</v>
      </c>
      <c r="R10" s="17"/>
      <c r="S10" s="17">
        <v>0.4134535263827</v>
      </c>
      <c r="T10" s="17">
        <v>0.44777618978133699</v>
      </c>
      <c r="U10" s="17">
        <v>0.43084621090193198</v>
      </c>
      <c r="V10" s="17">
        <v>0.52741341733738301</v>
      </c>
      <c r="W10" s="17">
        <v>0.37732178727294002</v>
      </c>
      <c r="X10" s="17">
        <v>0.48014578084142301</v>
      </c>
      <c r="Y10" s="17">
        <v>0.42759645056955398</v>
      </c>
      <c r="Z10" s="17">
        <v>0.51317679857583598</v>
      </c>
      <c r="AA10" s="17">
        <v>0.48650146713918102</v>
      </c>
      <c r="AB10" s="17">
        <v>0.45974197979998699</v>
      </c>
      <c r="AC10" s="17">
        <v>0.44812138664837697</v>
      </c>
      <c r="AD10" s="17">
        <v>0.70525630610803403</v>
      </c>
      <c r="AE10" s="17"/>
      <c r="AF10" s="17">
        <v>0.48853036529323302</v>
      </c>
      <c r="AG10" s="17">
        <v>0.47121372519809701</v>
      </c>
      <c r="AH10" s="17">
        <v>0.42410291548878398</v>
      </c>
      <c r="AI10" s="17"/>
      <c r="AJ10" s="17">
        <v>0.48351200612591499</v>
      </c>
      <c r="AK10" s="17">
        <v>0.46588380204046997</v>
      </c>
      <c r="AL10" s="17">
        <v>0.381472587822625</v>
      </c>
      <c r="AM10" s="17">
        <v>0.56531965070282097</v>
      </c>
      <c r="AN10" s="17">
        <v>0.46274969432464702</v>
      </c>
      <c r="AO10" s="17"/>
      <c r="AP10" s="17">
        <v>0.45663694118238701</v>
      </c>
      <c r="AQ10" s="17">
        <v>0.48080639528821201</v>
      </c>
      <c r="AR10" s="17">
        <v>0.37799360719261799</v>
      </c>
      <c r="AS10" s="17"/>
      <c r="AT10" s="17">
        <v>0.40603757718459099</v>
      </c>
      <c r="AU10" s="17">
        <v>0.46433787668774701</v>
      </c>
      <c r="AV10" s="17">
        <v>0.53660990177994805</v>
      </c>
      <c r="AW10" s="17">
        <v>0.56139002511488201</v>
      </c>
      <c r="AX10" s="17">
        <v>0.48439141021727899</v>
      </c>
      <c r="AY10" s="17">
        <v>0.49627399348519302</v>
      </c>
    </row>
    <row r="11" spans="2:51" ht="29" x14ac:dyDescent="0.35">
      <c r="B11" s="18" t="s">
        <v>784</v>
      </c>
      <c r="C11" s="17">
        <v>0.119079252267824</v>
      </c>
      <c r="D11" s="17">
        <v>0.13642596493676501</v>
      </c>
      <c r="E11" s="17">
        <v>0.101736653853572</v>
      </c>
      <c r="F11" s="17"/>
      <c r="G11" s="17">
        <v>0.174877137600494</v>
      </c>
      <c r="H11" s="17">
        <v>0.115411572043302</v>
      </c>
      <c r="I11" s="17">
        <v>0.116128254065185</v>
      </c>
      <c r="J11" s="17">
        <v>0.10379541113124099</v>
      </c>
      <c r="K11" s="17">
        <v>8.5219246371006599E-2</v>
      </c>
      <c r="L11" s="17">
        <v>0.120843749536833</v>
      </c>
      <c r="M11" s="17"/>
      <c r="N11" s="17">
        <v>0.123613963544724</v>
      </c>
      <c r="O11" s="17">
        <v>0.12579405758238599</v>
      </c>
      <c r="P11" s="17">
        <v>0.10098202588025799</v>
      </c>
      <c r="Q11" s="17">
        <v>0.124398674704419</v>
      </c>
      <c r="R11" s="17"/>
      <c r="S11" s="17">
        <v>0.14545848192418301</v>
      </c>
      <c r="T11" s="17">
        <v>0.12458393164140701</v>
      </c>
      <c r="U11" s="17">
        <v>9.1238283654012695E-2</v>
      </c>
      <c r="V11" s="17">
        <v>7.9523504212895599E-2</v>
      </c>
      <c r="W11" s="17">
        <v>0.13685532597046399</v>
      </c>
      <c r="X11" s="17">
        <v>0.19893151322641101</v>
      </c>
      <c r="Y11" s="17">
        <v>0.106931566211431</v>
      </c>
      <c r="Z11" s="17">
        <v>8.4366705772101702E-2</v>
      </c>
      <c r="AA11" s="17">
        <v>0.125442369004758</v>
      </c>
      <c r="AB11" s="17">
        <v>6.10387040381625E-2</v>
      </c>
      <c r="AC11" s="17">
        <v>0.18164211234150299</v>
      </c>
      <c r="AD11" s="17">
        <v>2.9139718131529602E-2</v>
      </c>
      <c r="AE11" s="17"/>
      <c r="AF11" s="17">
        <v>0.102555842161506</v>
      </c>
      <c r="AG11" s="17">
        <v>0.128590892937994</v>
      </c>
      <c r="AH11" s="17">
        <v>0.118604608233597</v>
      </c>
      <c r="AI11" s="17"/>
      <c r="AJ11" s="17">
        <v>0.12895397275614401</v>
      </c>
      <c r="AK11" s="17">
        <v>0.134812243391918</v>
      </c>
      <c r="AL11" s="17">
        <v>0.182373420911873</v>
      </c>
      <c r="AM11" s="17">
        <v>7.0677824292038505E-2</v>
      </c>
      <c r="AN11" s="17">
        <v>9.1138175536668906E-2</v>
      </c>
      <c r="AO11" s="17"/>
      <c r="AP11" s="17">
        <v>0.10859993327475</v>
      </c>
      <c r="AQ11" s="17">
        <v>0.117547096909109</v>
      </c>
      <c r="AR11" s="17">
        <v>0.16218574344556699</v>
      </c>
      <c r="AS11" s="17"/>
      <c r="AT11" s="17">
        <v>0.115065998534624</v>
      </c>
      <c r="AU11" s="17">
        <v>0.132422719753819</v>
      </c>
      <c r="AV11" s="17">
        <v>0.116000453974882</v>
      </c>
      <c r="AW11" s="17">
        <v>9.0705895510881804E-2</v>
      </c>
      <c r="AX11" s="17">
        <v>0.121302792381418</v>
      </c>
      <c r="AY11" s="17">
        <v>0.177083605813009</v>
      </c>
    </row>
    <row r="12" spans="2:51" x14ac:dyDescent="0.35">
      <c r="B12" s="18" t="s">
        <v>112</v>
      </c>
      <c r="C12" s="19">
        <v>0.28912200352875</v>
      </c>
      <c r="D12" s="19">
        <v>0.214537745842873</v>
      </c>
      <c r="E12" s="19">
        <v>0.36494844460326498</v>
      </c>
      <c r="F12" s="19"/>
      <c r="G12" s="19">
        <v>0.27744309937886302</v>
      </c>
      <c r="H12" s="19">
        <v>0.23782524110452</v>
      </c>
      <c r="I12" s="19">
        <v>0.248214626253938</v>
      </c>
      <c r="J12" s="19">
        <v>0.29964649627511902</v>
      </c>
      <c r="K12" s="19">
        <v>0.33437145982690603</v>
      </c>
      <c r="L12" s="19">
        <v>0.33710828638990598</v>
      </c>
      <c r="M12" s="19"/>
      <c r="N12" s="19">
        <v>0.27940614381010098</v>
      </c>
      <c r="O12" s="19">
        <v>0.270954069269494</v>
      </c>
      <c r="P12" s="19">
        <v>0.28868205939869701</v>
      </c>
      <c r="Q12" s="19">
        <v>0.31916579930537398</v>
      </c>
      <c r="R12" s="19"/>
      <c r="S12" s="19">
        <v>0.282204126481158</v>
      </c>
      <c r="T12" s="19">
        <v>0.316139170603919</v>
      </c>
      <c r="U12" s="19">
        <v>0.33823726645676999</v>
      </c>
      <c r="V12" s="19">
        <v>0.25582787286075498</v>
      </c>
      <c r="W12" s="19">
        <v>0.312139939211034</v>
      </c>
      <c r="X12" s="19">
        <v>0.18777775110862799</v>
      </c>
      <c r="Y12" s="19">
        <v>0.381467902115388</v>
      </c>
      <c r="Z12" s="19">
        <v>0.26414482198389</v>
      </c>
      <c r="AA12" s="19">
        <v>0.24546501942217899</v>
      </c>
      <c r="AB12" s="19">
        <v>0.367070992487529</v>
      </c>
      <c r="AC12" s="19">
        <v>0.25973381625853298</v>
      </c>
      <c r="AD12" s="19">
        <v>0.21359006610334</v>
      </c>
      <c r="AE12" s="19"/>
      <c r="AF12" s="19">
        <v>0.26629930688819198</v>
      </c>
      <c r="AG12" s="19">
        <v>0.29294939697530598</v>
      </c>
      <c r="AH12" s="19">
        <v>0.30835378666646601</v>
      </c>
      <c r="AI12" s="19"/>
      <c r="AJ12" s="19">
        <v>0.26233364566616302</v>
      </c>
      <c r="AK12" s="19">
        <v>0.24609266342306699</v>
      </c>
      <c r="AL12" s="19">
        <v>0.30315346296664503</v>
      </c>
      <c r="AM12" s="19">
        <v>0.19225859749426999</v>
      </c>
      <c r="AN12" s="19">
        <v>0.32802048437940901</v>
      </c>
      <c r="AO12" s="19"/>
      <c r="AP12" s="19">
        <v>0.26290551141669599</v>
      </c>
      <c r="AQ12" s="19">
        <v>0.270954635995376</v>
      </c>
      <c r="AR12" s="19">
        <v>0.28713261986703098</v>
      </c>
      <c r="AS12" s="19"/>
      <c r="AT12" s="19">
        <v>0.34828078371767002</v>
      </c>
      <c r="AU12" s="19">
        <v>0.29045397700039699</v>
      </c>
      <c r="AV12" s="19">
        <v>0.24318594628143</v>
      </c>
      <c r="AW12" s="19">
        <v>0.194905057426559</v>
      </c>
      <c r="AX12" s="19">
        <v>0.23884524723331499</v>
      </c>
      <c r="AY12" s="19">
        <v>0.27550077348143898</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1-000000000000}">
  <dimension ref="B2:AY17"/>
  <sheetViews>
    <sheetView showGridLines="0" workbookViewId="0">
      <pane xSplit="2" topLeftCell="C1" activePane="topRight" state="frozen"/>
      <selection activeCell="B19" sqref="B19"/>
      <selection pane="topRight" activeCell="J11" sqref="J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803</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1346</v>
      </c>
      <c r="D7" s="10">
        <v>664</v>
      </c>
      <c r="E7" s="10">
        <v>677</v>
      </c>
      <c r="F7" s="10"/>
      <c r="G7" s="10">
        <v>186</v>
      </c>
      <c r="H7" s="10">
        <v>196</v>
      </c>
      <c r="I7" s="10">
        <v>232</v>
      </c>
      <c r="J7" s="10">
        <v>257</v>
      </c>
      <c r="K7" s="10">
        <v>183</v>
      </c>
      <c r="L7" s="10">
        <v>292</v>
      </c>
      <c r="M7" s="10"/>
      <c r="N7" s="10">
        <v>325</v>
      </c>
      <c r="O7" s="10">
        <v>357</v>
      </c>
      <c r="P7" s="10">
        <v>318</v>
      </c>
      <c r="Q7" s="10">
        <v>345</v>
      </c>
      <c r="R7" s="10"/>
      <c r="S7" s="10">
        <v>187</v>
      </c>
      <c r="T7" s="10">
        <v>168</v>
      </c>
      <c r="U7" s="10">
        <v>110</v>
      </c>
      <c r="V7" s="10">
        <v>123</v>
      </c>
      <c r="W7" s="10">
        <v>78</v>
      </c>
      <c r="X7" s="10">
        <v>120</v>
      </c>
      <c r="Y7" s="10">
        <v>116</v>
      </c>
      <c r="Z7" s="10">
        <v>63</v>
      </c>
      <c r="AA7" s="10">
        <v>162</v>
      </c>
      <c r="AB7" s="10">
        <v>115</v>
      </c>
      <c r="AC7" s="10">
        <v>68</v>
      </c>
      <c r="AD7" s="10">
        <v>36</v>
      </c>
      <c r="AE7" s="10"/>
      <c r="AF7" s="10">
        <v>489</v>
      </c>
      <c r="AG7" s="10">
        <v>514</v>
      </c>
      <c r="AH7" s="10">
        <v>221</v>
      </c>
      <c r="AI7" s="10"/>
      <c r="AJ7" s="10">
        <v>456</v>
      </c>
      <c r="AK7" s="10">
        <v>394</v>
      </c>
      <c r="AL7" s="10">
        <v>105</v>
      </c>
      <c r="AM7" s="10">
        <v>19</v>
      </c>
      <c r="AN7" s="10">
        <v>181</v>
      </c>
      <c r="AO7" s="10"/>
      <c r="AP7" s="10">
        <v>279</v>
      </c>
      <c r="AQ7" s="10">
        <v>489</v>
      </c>
      <c r="AR7" s="10">
        <v>89</v>
      </c>
      <c r="AS7" s="10"/>
      <c r="AT7" s="10">
        <v>489</v>
      </c>
      <c r="AU7" s="10">
        <v>296</v>
      </c>
      <c r="AV7" s="10">
        <v>112</v>
      </c>
      <c r="AW7" s="10">
        <v>120</v>
      </c>
      <c r="AX7" s="10">
        <v>270</v>
      </c>
      <c r="AY7" s="10">
        <v>45</v>
      </c>
    </row>
    <row r="8" spans="2:51" ht="30" customHeight="1" x14ac:dyDescent="0.35">
      <c r="B8" s="11" t="s">
        <v>19</v>
      </c>
      <c r="C8" s="11">
        <v>1344</v>
      </c>
      <c r="D8" s="11">
        <v>687</v>
      </c>
      <c r="E8" s="11">
        <v>652</v>
      </c>
      <c r="F8" s="11"/>
      <c r="G8" s="11">
        <v>189</v>
      </c>
      <c r="H8" s="11">
        <v>227</v>
      </c>
      <c r="I8" s="11">
        <v>237</v>
      </c>
      <c r="J8" s="11">
        <v>243</v>
      </c>
      <c r="K8" s="11">
        <v>171</v>
      </c>
      <c r="L8" s="11">
        <v>277</v>
      </c>
      <c r="M8" s="11"/>
      <c r="N8" s="11">
        <v>346</v>
      </c>
      <c r="O8" s="11">
        <v>350</v>
      </c>
      <c r="P8" s="11">
        <v>309</v>
      </c>
      <c r="Q8" s="11">
        <v>337</v>
      </c>
      <c r="R8" s="11"/>
      <c r="S8" s="11">
        <v>188</v>
      </c>
      <c r="T8" s="11">
        <v>162</v>
      </c>
      <c r="U8" s="11">
        <v>108</v>
      </c>
      <c r="V8" s="11">
        <v>116</v>
      </c>
      <c r="W8" s="11">
        <v>75</v>
      </c>
      <c r="X8" s="11">
        <v>126</v>
      </c>
      <c r="Y8" s="11">
        <v>108</v>
      </c>
      <c r="Z8" s="11">
        <v>59</v>
      </c>
      <c r="AA8" s="11">
        <v>155</v>
      </c>
      <c r="AB8" s="11">
        <v>131</v>
      </c>
      <c r="AC8" s="11">
        <v>70</v>
      </c>
      <c r="AD8" s="11">
        <v>45</v>
      </c>
      <c r="AE8" s="11"/>
      <c r="AF8" s="11">
        <v>474</v>
      </c>
      <c r="AG8" s="11">
        <v>522</v>
      </c>
      <c r="AH8" s="11">
        <v>225</v>
      </c>
      <c r="AI8" s="11"/>
      <c r="AJ8" s="11">
        <v>442</v>
      </c>
      <c r="AK8" s="11">
        <v>398</v>
      </c>
      <c r="AL8" s="11">
        <v>106</v>
      </c>
      <c r="AM8" s="11">
        <v>20</v>
      </c>
      <c r="AN8" s="11">
        <v>181</v>
      </c>
      <c r="AO8" s="11"/>
      <c r="AP8" s="11">
        <v>274</v>
      </c>
      <c r="AQ8" s="11">
        <v>490</v>
      </c>
      <c r="AR8" s="11">
        <v>89</v>
      </c>
      <c r="AS8" s="11"/>
      <c r="AT8" s="11">
        <v>472</v>
      </c>
      <c r="AU8" s="11">
        <v>303</v>
      </c>
      <c r="AV8" s="11">
        <v>114</v>
      </c>
      <c r="AW8" s="11">
        <v>119</v>
      </c>
      <c r="AX8" s="11">
        <v>275</v>
      </c>
      <c r="AY8" s="11">
        <v>46</v>
      </c>
    </row>
    <row r="9" spans="2:51" x14ac:dyDescent="0.35">
      <c r="B9" s="18" t="s">
        <v>782</v>
      </c>
      <c r="C9" s="17">
        <v>0.12666357945482001</v>
      </c>
      <c r="D9" s="17">
        <v>0.13849905008527699</v>
      </c>
      <c r="E9" s="17">
        <v>0.11519247476960701</v>
      </c>
      <c r="F9" s="17"/>
      <c r="G9" s="17">
        <v>0.18424844054073899</v>
      </c>
      <c r="H9" s="17">
        <v>0.224852895705898</v>
      </c>
      <c r="I9" s="17">
        <v>0.124986619875655</v>
      </c>
      <c r="J9" s="17">
        <v>5.6488002810259598E-2</v>
      </c>
      <c r="K9" s="17">
        <v>0.10750652220502201</v>
      </c>
      <c r="L9" s="17">
        <v>8.1584347700337498E-2</v>
      </c>
      <c r="M9" s="17"/>
      <c r="N9" s="17">
        <v>0.172091637116116</v>
      </c>
      <c r="O9" s="17">
        <v>9.6335545676749998E-2</v>
      </c>
      <c r="P9" s="17">
        <v>0.120857170105821</v>
      </c>
      <c r="Q9" s="17">
        <v>0.117187614261345</v>
      </c>
      <c r="R9" s="17"/>
      <c r="S9" s="17">
        <v>0.217474598726944</v>
      </c>
      <c r="T9" s="17">
        <v>0.14474112783541701</v>
      </c>
      <c r="U9" s="17">
        <v>8.2693206598072694E-2</v>
      </c>
      <c r="V9" s="17">
        <v>0.106715233700796</v>
      </c>
      <c r="W9" s="17">
        <v>0.155063695471478</v>
      </c>
      <c r="X9" s="17">
        <v>0.148971282671331</v>
      </c>
      <c r="Y9" s="17">
        <v>7.9169874509725402E-2</v>
      </c>
      <c r="Z9" s="17">
        <v>0.16859851587622901</v>
      </c>
      <c r="AA9" s="17">
        <v>0.100500819860732</v>
      </c>
      <c r="AB9" s="17">
        <v>7.2245555846958007E-2</v>
      </c>
      <c r="AC9" s="17">
        <v>0.1158640252661</v>
      </c>
      <c r="AD9" s="17">
        <v>5.5762882919647802E-2</v>
      </c>
      <c r="AE9" s="17"/>
      <c r="AF9" s="17">
        <v>0.11967450659041701</v>
      </c>
      <c r="AG9" s="17">
        <v>0.113633858875447</v>
      </c>
      <c r="AH9" s="17">
        <v>0.17206114062591599</v>
      </c>
      <c r="AI9" s="17"/>
      <c r="AJ9" s="17">
        <v>0.11085458335470801</v>
      </c>
      <c r="AK9" s="17">
        <v>0.165322847024377</v>
      </c>
      <c r="AL9" s="17">
        <v>0.15398546303492699</v>
      </c>
      <c r="AM9" s="17">
        <v>0.18355348526686799</v>
      </c>
      <c r="AN9" s="17">
        <v>0.119233950218732</v>
      </c>
      <c r="AO9" s="17"/>
      <c r="AP9" s="17">
        <v>0.16502491258465499</v>
      </c>
      <c r="AQ9" s="17">
        <v>0.14746992849351701</v>
      </c>
      <c r="AR9" s="17">
        <v>0.17110747750323599</v>
      </c>
      <c r="AS9" s="17"/>
      <c r="AT9" s="17">
        <v>0.119762055793444</v>
      </c>
      <c r="AU9" s="17">
        <v>9.9970075979604903E-2</v>
      </c>
      <c r="AV9" s="17">
        <v>0.13486848526557799</v>
      </c>
      <c r="AW9" s="17">
        <v>0.123594820448004</v>
      </c>
      <c r="AX9" s="17">
        <v>0.16730110791749001</v>
      </c>
      <c r="AY9" s="17">
        <v>9.6408251183668303E-2</v>
      </c>
    </row>
    <row r="10" spans="2:51" x14ac:dyDescent="0.35">
      <c r="B10" s="18" t="s">
        <v>783</v>
      </c>
      <c r="C10" s="17">
        <v>0.69479028932886899</v>
      </c>
      <c r="D10" s="17">
        <v>0.69267022395093003</v>
      </c>
      <c r="E10" s="17">
        <v>0.69808075996327701</v>
      </c>
      <c r="F10" s="17"/>
      <c r="G10" s="17">
        <v>0.52322312464786702</v>
      </c>
      <c r="H10" s="17">
        <v>0.58240188023416894</v>
      </c>
      <c r="I10" s="17">
        <v>0.75755098783153396</v>
      </c>
      <c r="J10" s="17">
        <v>0.76633357482333497</v>
      </c>
      <c r="K10" s="17">
        <v>0.72672188221448297</v>
      </c>
      <c r="L10" s="17">
        <v>0.76799888044618203</v>
      </c>
      <c r="M10" s="17"/>
      <c r="N10" s="17">
        <v>0.68161039800472201</v>
      </c>
      <c r="O10" s="17">
        <v>0.73734453587670801</v>
      </c>
      <c r="P10" s="17">
        <v>0.67559217982339703</v>
      </c>
      <c r="Q10" s="17">
        <v>0.68091657261539396</v>
      </c>
      <c r="R10" s="17"/>
      <c r="S10" s="17">
        <v>0.53771623311808803</v>
      </c>
      <c r="T10" s="17">
        <v>0.67346709415335504</v>
      </c>
      <c r="U10" s="17">
        <v>0.73038958841367896</v>
      </c>
      <c r="V10" s="17">
        <v>0.73752149161965197</v>
      </c>
      <c r="W10" s="17">
        <v>0.62483192099374596</v>
      </c>
      <c r="X10" s="17">
        <v>0.71693405211651895</v>
      </c>
      <c r="Y10" s="17">
        <v>0.74689862618994796</v>
      </c>
      <c r="Z10" s="17">
        <v>0.68431143926159399</v>
      </c>
      <c r="AA10" s="17">
        <v>0.784946277467095</v>
      </c>
      <c r="AB10" s="17">
        <v>0.72916147462598302</v>
      </c>
      <c r="AC10" s="17">
        <v>0.69086633783852502</v>
      </c>
      <c r="AD10" s="17">
        <v>0.76871341967589701</v>
      </c>
      <c r="AE10" s="17"/>
      <c r="AF10" s="17">
        <v>0.72004379051174106</v>
      </c>
      <c r="AG10" s="17">
        <v>0.726030310488192</v>
      </c>
      <c r="AH10" s="17">
        <v>0.61715660833184705</v>
      </c>
      <c r="AI10" s="17"/>
      <c r="AJ10" s="17">
        <v>0.69850950313187499</v>
      </c>
      <c r="AK10" s="17">
        <v>0.68928915427830195</v>
      </c>
      <c r="AL10" s="17">
        <v>0.656080738298911</v>
      </c>
      <c r="AM10" s="17">
        <v>0.70371253086580299</v>
      </c>
      <c r="AN10" s="17">
        <v>0.71155000797091195</v>
      </c>
      <c r="AO10" s="17"/>
      <c r="AP10" s="17">
        <v>0.65282228894740102</v>
      </c>
      <c r="AQ10" s="17">
        <v>0.70698549212226203</v>
      </c>
      <c r="AR10" s="17">
        <v>0.59702297204530497</v>
      </c>
      <c r="AS10" s="17"/>
      <c r="AT10" s="17">
        <v>0.72410079655694504</v>
      </c>
      <c r="AU10" s="17">
        <v>0.72895407234633602</v>
      </c>
      <c r="AV10" s="17">
        <v>0.67987287571505906</v>
      </c>
      <c r="AW10" s="17">
        <v>0.59627860709429703</v>
      </c>
      <c r="AX10" s="17">
        <v>0.67084795133275599</v>
      </c>
      <c r="AY10" s="17">
        <v>0.68864164740032896</v>
      </c>
    </row>
    <row r="11" spans="2:51" ht="29" x14ac:dyDescent="0.35">
      <c r="B11" s="18" t="s">
        <v>784</v>
      </c>
      <c r="C11" s="17">
        <v>6.1258175647077202E-2</v>
      </c>
      <c r="D11" s="17">
        <v>6.3822857919487705E-2</v>
      </c>
      <c r="E11" s="17">
        <v>5.7160945524604601E-2</v>
      </c>
      <c r="F11" s="17"/>
      <c r="G11" s="17">
        <v>0.107143911441364</v>
      </c>
      <c r="H11" s="17">
        <v>5.7835813767092202E-2</v>
      </c>
      <c r="I11" s="17">
        <v>5.01131794464326E-2</v>
      </c>
      <c r="J11" s="17">
        <v>4.7871324683602598E-2</v>
      </c>
      <c r="K11" s="17">
        <v>6.0053981034814699E-2</v>
      </c>
      <c r="L11" s="17">
        <v>5.47710932312385E-2</v>
      </c>
      <c r="M11" s="17"/>
      <c r="N11" s="17">
        <v>4.39857386326752E-2</v>
      </c>
      <c r="O11" s="17">
        <v>7.2182749689024703E-2</v>
      </c>
      <c r="P11" s="17">
        <v>7.4069823832589796E-2</v>
      </c>
      <c r="Q11" s="17">
        <v>5.6072546139261999E-2</v>
      </c>
      <c r="R11" s="17"/>
      <c r="S11" s="17">
        <v>9.1526115537455696E-2</v>
      </c>
      <c r="T11" s="17">
        <v>3.9074782658202502E-2</v>
      </c>
      <c r="U11" s="17">
        <v>8.5379918094812907E-2</v>
      </c>
      <c r="V11" s="17">
        <v>5.58427357142572E-2</v>
      </c>
      <c r="W11" s="17">
        <v>6.1193886820897797E-2</v>
      </c>
      <c r="X11" s="17">
        <v>4.6635970539747003E-2</v>
      </c>
      <c r="Y11" s="17">
        <v>6.8179477228707694E-2</v>
      </c>
      <c r="Z11" s="17">
        <v>6.8827329615597399E-2</v>
      </c>
      <c r="AA11" s="17">
        <v>2.9081973220749201E-2</v>
      </c>
      <c r="AB11" s="17">
        <v>7.4557301144295707E-2</v>
      </c>
      <c r="AC11" s="17">
        <v>4.3031841131589497E-2</v>
      </c>
      <c r="AD11" s="17">
        <v>8.5919056331305102E-2</v>
      </c>
      <c r="AE11" s="17"/>
      <c r="AF11" s="17">
        <v>6.3464940972955602E-2</v>
      </c>
      <c r="AG11" s="17">
        <v>4.59085199989984E-2</v>
      </c>
      <c r="AH11" s="17">
        <v>7.3630601493563999E-2</v>
      </c>
      <c r="AI11" s="17"/>
      <c r="AJ11" s="17">
        <v>7.5867793994191607E-2</v>
      </c>
      <c r="AK11" s="17">
        <v>4.57492731029965E-2</v>
      </c>
      <c r="AL11" s="17">
        <v>7.1952187437526197E-2</v>
      </c>
      <c r="AM11" s="17">
        <v>0.112733983867329</v>
      </c>
      <c r="AN11" s="17">
        <v>5.0573156843691E-2</v>
      </c>
      <c r="AO11" s="17"/>
      <c r="AP11" s="17">
        <v>6.9731872688108404E-2</v>
      </c>
      <c r="AQ11" s="17">
        <v>4.8754510778099697E-2</v>
      </c>
      <c r="AR11" s="17">
        <v>0.10291817944534599</v>
      </c>
      <c r="AS11" s="17"/>
      <c r="AT11" s="17">
        <v>5.4534113276755197E-2</v>
      </c>
      <c r="AU11" s="17">
        <v>5.3863877987600797E-2</v>
      </c>
      <c r="AV11" s="17">
        <v>7.2401293026126898E-2</v>
      </c>
      <c r="AW11" s="17">
        <v>0.11410169566726699</v>
      </c>
      <c r="AX11" s="17">
        <v>4.5605705095748003E-2</v>
      </c>
      <c r="AY11" s="17">
        <v>0.10618973214790201</v>
      </c>
    </row>
    <row r="12" spans="2:51" x14ac:dyDescent="0.35">
      <c r="B12" s="18" t="s">
        <v>112</v>
      </c>
      <c r="C12" s="19">
        <v>0.11728795556923401</v>
      </c>
      <c r="D12" s="19">
        <v>0.10500786804430599</v>
      </c>
      <c r="E12" s="19">
        <v>0.129565819742512</v>
      </c>
      <c r="F12" s="19"/>
      <c r="G12" s="19">
        <v>0.185384523370029</v>
      </c>
      <c r="H12" s="19">
        <v>0.13490941029284101</v>
      </c>
      <c r="I12" s="19">
        <v>6.7349212846378403E-2</v>
      </c>
      <c r="J12" s="19">
        <v>0.12930709768280299</v>
      </c>
      <c r="K12" s="19">
        <v>0.10571761454568</v>
      </c>
      <c r="L12" s="19">
        <v>9.5645678622241506E-2</v>
      </c>
      <c r="M12" s="19"/>
      <c r="N12" s="19">
        <v>0.102312226246487</v>
      </c>
      <c r="O12" s="19">
        <v>9.4137168757517098E-2</v>
      </c>
      <c r="P12" s="19">
        <v>0.12948082623819299</v>
      </c>
      <c r="Q12" s="19">
        <v>0.145823266983998</v>
      </c>
      <c r="R12" s="19"/>
      <c r="S12" s="19">
        <v>0.15328305261751199</v>
      </c>
      <c r="T12" s="19">
        <v>0.14271699535302501</v>
      </c>
      <c r="U12" s="19">
        <v>0.101537286893435</v>
      </c>
      <c r="V12" s="19">
        <v>9.9920538965295097E-2</v>
      </c>
      <c r="W12" s="19">
        <v>0.158910496713878</v>
      </c>
      <c r="X12" s="19">
        <v>8.7458694672403303E-2</v>
      </c>
      <c r="Y12" s="19">
        <v>0.105752022071618</v>
      </c>
      <c r="Z12" s="19">
        <v>7.8262715246579406E-2</v>
      </c>
      <c r="AA12" s="19">
        <v>8.5470929451423594E-2</v>
      </c>
      <c r="AB12" s="19">
        <v>0.124035668382763</v>
      </c>
      <c r="AC12" s="19">
        <v>0.15023779576378599</v>
      </c>
      <c r="AD12" s="19">
        <v>8.9604641073150304E-2</v>
      </c>
      <c r="AE12" s="19"/>
      <c r="AF12" s="19">
        <v>9.6816761924886904E-2</v>
      </c>
      <c r="AG12" s="19">
        <v>0.114427310637363</v>
      </c>
      <c r="AH12" s="19">
        <v>0.13715164954867301</v>
      </c>
      <c r="AI12" s="19"/>
      <c r="AJ12" s="19">
        <v>0.114768119519225</v>
      </c>
      <c r="AK12" s="19">
        <v>9.9638725594324101E-2</v>
      </c>
      <c r="AL12" s="19">
        <v>0.117981611228636</v>
      </c>
      <c r="AM12" s="19">
        <v>0</v>
      </c>
      <c r="AN12" s="19">
        <v>0.118642884966665</v>
      </c>
      <c r="AO12" s="19"/>
      <c r="AP12" s="19">
        <v>0.11242092577983499</v>
      </c>
      <c r="AQ12" s="19">
        <v>9.6790068606120702E-2</v>
      </c>
      <c r="AR12" s="19">
        <v>0.12895137100611301</v>
      </c>
      <c r="AS12" s="19"/>
      <c r="AT12" s="19">
        <v>0.101603034372856</v>
      </c>
      <c r="AU12" s="19">
        <v>0.117211973686458</v>
      </c>
      <c r="AV12" s="19">
        <v>0.11285734599323601</v>
      </c>
      <c r="AW12" s="19">
        <v>0.16602487679043201</v>
      </c>
      <c r="AX12" s="19">
        <v>0.116245235654006</v>
      </c>
      <c r="AY12" s="19">
        <v>0.108760369268101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1-000000000000}">
  <dimension ref="B2:AY17"/>
  <sheetViews>
    <sheetView showGridLines="0" workbookViewId="0">
      <pane xSplit="2" topLeftCell="C1" activePane="topRight" state="frozen"/>
      <selection activeCell="B19" sqref="B19"/>
      <selection pane="topRight" activeCell="K20" sqref="K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804</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1346</v>
      </c>
      <c r="D7" s="10">
        <v>664</v>
      </c>
      <c r="E7" s="10">
        <v>677</v>
      </c>
      <c r="F7" s="10"/>
      <c r="G7" s="10">
        <v>186</v>
      </c>
      <c r="H7" s="10">
        <v>196</v>
      </c>
      <c r="I7" s="10">
        <v>232</v>
      </c>
      <c r="J7" s="10">
        <v>257</v>
      </c>
      <c r="K7" s="10">
        <v>183</v>
      </c>
      <c r="L7" s="10">
        <v>292</v>
      </c>
      <c r="M7" s="10"/>
      <c r="N7" s="10">
        <v>325</v>
      </c>
      <c r="O7" s="10">
        <v>357</v>
      </c>
      <c r="P7" s="10">
        <v>318</v>
      </c>
      <c r="Q7" s="10">
        <v>345</v>
      </c>
      <c r="R7" s="10"/>
      <c r="S7" s="10">
        <v>187</v>
      </c>
      <c r="T7" s="10">
        <v>168</v>
      </c>
      <c r="U7" s="10">
        <v>110</v>
      </c>
      <c r="V7" s="10">
        <v>123</v>
      </c>
      <c r="W7" s="10">
        <v>78</v>
      </c>
      <c r="X7" s="10">
        <v>120</v>
      </c>
      <c r="Y7" s="10">
        <v>116</v>
      </c>
      <c r="Z7" s="10">
        <v>63</v>
      </c>
      <c r="AA7" s="10">
        <v>162</v>
      </c>
      <c r="AB7" s="10">
        <v>115</v>
      </c>
      <c r="AC7" s="10">
        <v>68</v>
      </c>
      <c r="AD7" s="10">
        <v>36</v>
      </c>
      <c r="AE7" s="10"/>
      <c r="AF7" s="10">
        <v>489</v>
      </c>
      <c r="AG7" s="10">
        <v>514</v>
      </c>
      <c r="AH7" s="10">
        <v>221</v>
      </c>
      <c r="AI7" s="10"/>
      <c r="AJ7" s="10">
        <v>456</v>
      </c>
      <c r="AK7" s="10">
        <v>394</v>
      </c>
      <c r="AL7" s="10">
        <v>105</v>
      </c>
      <c r="AM7" s="10">
        <v>19</v>
      </c>
      <c r="AN7" s="10">
        <v>181</v>
      </c>
      <c r="AO7" s="10"/>
      <c r="AP7" s="10">
        <v>279</v>
      </c>
      <c r="AQ7" s="10">
        <v>489</v>
      </c>
      <c r="AR7" s="10">
        <v>89</v>
      </c>
      <c r="AS7" s="10"/>
      <c r="AT7" s="10">
        <v>489</v>
      </c>
      <c r="AU7" s="10">
        <v>296</v>
      </c>
      <c r="AV7" s="10">
        <v>112</v>
      </c>
      <c r="AW7" s="10">
        <v>120</v>
      </c>
      <c r="AX7" s="10">
        <v>270</v>
      </c>
      <c r="AY7" s="10">
        <v>45</v>
      </c>
    </row>
    <row r="8" spans="2:51" ht="30" customHeight="1" x14ac:dyDescent="0.35">
      <c r="B8" s="11" t="s">
        <v>19</v>
      </c>
      <c r="C8" s="11">
        <v>1344</v>
      </c>
      <c r="D8" s="11">
        <v>687</v>
      </c>
      <c r="E8" s="11">
        <v>652</v>
      </c>
      <c r="F8" s="11"/>
      <c r="G8" s="11">
        <v>189</v>
      </c>
      <c r="H8" s="11">
        <v>227</v>
      </c>
      <c r="I8" s="11">
        <v>237</v>
      </c>
      <c r="J8" s="11">
        <v>243</v>
      </c>
      <c r="K8" s="11">
        <v>171</v>
      </c>
      <c r="L8" s="11">
        <v>277</v>
      </c>
      <c r="M8" s="11"/>
      <c r="N8" s="11">
        <v>346</v>
      </c>
      <c r="O8" s="11">
        <v>350</v>
      </c>
      <c r="P8" s="11">
        <v>309</v>
      </c>
      <c r="Q8" s="11">
        <v>337</v>
      </c>
      <c r="R8" s="11"/>
      <c r="S8" s="11">
        <v>188</v>
      </c>
      <c r="T8" s="11">
        <v>162</v>
      </c>
      <c r="U8" s="11">
        <v>108</v>
      </c>
      <c r="V8" s="11">
        <v>116</v>
      </c>
      <c r="W8" s="11">
        <v>75</v>
      </c>
      <c r="X8" s="11">
        <v>126</v>
      </c>
      <c r="Y8" s="11">
        <v>108</v>
      </c>
      <c r="Z8" s="11">
        <v>59</v>
      </c>
      <c r="AA8" s="11">
        <v>155</v>
      </c>
      <c r="AB8" s="11">
        <v>131</v>
      </c>
      <c r="AC8" s="11">
        <v>70</v>
      </c>
      <c r="AD8" s="11">
        <v>45</v>
      </c>
      <c r="AE8" s="11"/>
      <c r="AF8" s="11">
        <v>474</v>
      </c>
      <c r="AG8" s="11">
        <v>522</v>
      </c>
      <c r="AH8" s="11">
        <v>225</v>
      </c>
      <c r="AI8" s="11"/>
      <c r="AJ8" s="11">
        <v>442</v>
      </c>
      <c r="AK8" s="11">
        <v>398</v>
      </c>
      <c r="AL8" s="11">
        <v>106</v>
      </c>
      <c r="AM8" s="11">
        <v>20</v>
      </c>
      <c r="AN8" s="11">
        <v>181</v>
      </c>
      <c r="AO8" s="11"/>
      <c r="AP8" s="11">
        <v>274</v>
      </c>
      <c r="AQ8" s="11">
        <v>490</v>
      </c>
      <c r="AR8" s="11">
        <v>89</v>
      </c>
      <c r="AS8" s="11"/>
      <c r="AT8" s="11">
        <v>472</v>
      </c>
      <c r="AU8" s="11">
        <v>303</v>
      </c>
      <c r="AV8" s="11">
        <v>114</v>
      </c>
      <c r="AW8" s="11">
        <v>119</v>
      </c>
      <c r="AX8" s="11">
        <v>275</v>
      </c>
      <c r="AY8" s="11">
        <v>46</v>
      </c>
    </row>
    <row r="9" spans="2:51" x14ac:dyDescent="0.35">
      <c r="B9" s="18" t="s">
        <v>782</v>
      </c>
      <c r="C9" s="17">
        <v>0.136225666019061</v>
      </c>
      <c r="D9" s="17">
        <v>0.14607488482529399</v>
      </c>
      <c r="E9" s="17">
        <v>0.12504434292046199</v>
      </c>
      <c r="F9" s="17"/>
      <c r="G9" s="17">
        <v>0.16287750733770401</v>
      </c>
      <c r="H9" s="17">
        <v>0.165012035087724</v>
      </c>
      <c r="I9" s="17">
        <v>0.15237960816683399</v>
      </c>
      <c r="J9" s="17">
        <v>9.7584723392927605E-2</v>
      </c>
      <c r="K9" s="17">
        <v>0.133714288541186</v>
      </c>
      <c r="L9" s="17">
        <v>0.116029580889977</v>
      </c>
      <c r="M9" s="17"/>
      <c r="N9" s="17">
        <v>0.177956017545015</v>
      </c>
      <c r="O9" s="17">
        <v>9.6212996860350605E-2</v>
      </c>
      <c r="P9" s="17">
        <v>0.151625282564567</v>
      </c>
      <c r="Q9" s="17">
        <v>0.121164980318995</v>
      </c>
      <c r="R9" s="17"/>
      <c r="S9" s="17">
        <v>0.18595950408068801</v>
      </c>
      <c r="T9" s="17">
        <v>0.16325584672354701</v>
      </c>
      <c r="U9" s="17">
        <v>0.11984433517880699</v>
      </c>
      <c r="V9" s="17">
        <v>8.4662677667622796E-2</v>
      </c>
      <c r="W9" s="17">
        <v>0.170283292310248</v>
      </c>
      <c r="X9" s="17">
        <v>0.17690722380164101</v>
      </c>
      <c r="Y9" s="17">
        <v>0.102992693706972</v>
      </c>
      <c r="Z9" s="17">
        <v>0.15644920444971</v>
      </c>
      <c r="AA9" s="17">
        <v>0.120403326665539</v>
      </c>
      <c r="AB9" s="17">
        <v>0.127142170144696</v>
      </c>
      <c r="AC9" s="17">
        <v>7.8985687943541494E-2</v>
      </c>
      <c r="AD9" s="17">
        <v>5.6772656034933401E-2</v>
      </c>
      <c r="AE9" s="17"/>
      <c r="AF9" s="17">
        <v>0.15121799185106599</v>
      </c>
      <c r="AG9" s="17">
        <v>0.119933816157989</v>
      </c>
      <c r="AH9" s="17">
        <v>0.15788487572138299</v>
      </c>
      <c r="AI9" s="17"/>
      <c r="AJ9" s="17">
        <v>0.16993394033679299</v>
      </c>
      <c r="AK9" s="17">
        <v>0.118480680114164</v>
      </c>
      <c r="AL9" s="17">
        <v>0.155230542958603</v>
      </c>
      <c r="AM9" s="17">
        <v>0.29675945841710399</v>
      </c>
      <c r="AN9" s="17">
        <v>0.117634292719603</v>
      </c>
      <c r="AO9" s="17"/>
      <c r="AP9" s="17">
        <v>0.229942553649161</v>
      </c>
      <c r="AQ9" s="17">
        <v>0.122812602146203</v>
      </c>
      <c r="AR9" s="17">
        <v>0.172323252514994</v>
      </c>
      <c r="AS9" s="17"/>
      <c r="AT9" s="17">
        <v>0.12977460302530999</v>
      </c>
      <c r="AU9" s="17">
        <v>0.116496148744007</v>
      </c>
      <c r="AV9" s="17">
        <v>0.20160932171476301</v>
      </c>
      <c r="AW9" s="17">
        <v>0.16347539208272199</v>
      </c>
      <c r="AX9" s="17">
        <v>0.13408314659810999</v>
      </c>
      <c r="AY9" s="17">
        <v>0.114658122465548</v>
      </c>
    </row>
    <row r="10" spans="2:51" x14ac:dyDescent="0.35">
      <c r="B10" s="18" t="s">
        <v>783</v>
      </c>
      <c r="C10" s="17">
        <v>0.66523784016014598</v>
      </c>
      <c r="D10" s="17">
        <v>0.66582674244460605</v>
      </c>
      <c r="E10" s="17">
        <v>0.66543668201279704</v>
      </c>
      <c r="F10" s="17"/>
      <c r="G10" s="17">
        <v>0.60341077639547402</v>
      </c>
      <c r="H10" s="17">
        <v>0.65850684921278502</v>
      </c>
      <c r="I10" s="17">
        <v>0.70530706716093405</v>
      </c>
      <c r="J10" s="17">
        <v>0.70322635564198099</v>
      </c>
      <c r="K10" s="17">
        <v>0.65322010936643704</v>
      </c>
      <c r="L10" s="17">
        <v>0.65271364897525397</v>
      </c>
      <c r="M10" s="17"/>
      <c r="N10" s="17">
        <v>0.64489906911336503</v>
      </c>
      <c r="O10" s="17">
        <v>0.70736478039319595</v>
      </c>
      <c r="P10" s="17">
        <v>0.63474271525628201</v>
      </c>
      <c r="Q10" s="17">
        <v>0.66943517699337396</v>
      </c>
      <c r="R10" s="17"/>
      <c r="S10" s="17">
        <v>0.575479963857634</v>
      </c>
      <c r="T10" s="17">
        <v>0.59889648086640501</v>
      </c>
      <c r="U10" s="17">
        <v>0.63521543460225804</v>
      </c>
      <c r="V10" s="17">
        <v>0.70586052878499495</v>
      </c>
      <c r="W10" s="17">
        <v>0.69701936142523402</v>
      </c>
      <c r="X10" s="17">
        <v>0.67855672343203899</v>
      </c>
      <c r="Y10" s="17">
        <v>0.63984373270579997</v>
      </c>
      <c r="Z10" s="17">
        <v>0.74838855903270696</v>
      </c>
      <c r="AA10" s="17">
        <v>0.69901186116356595</v>
      </c>
      <c r="AB10" s="17">
        <v>0.67076033687233405</v>
      </c>
      <c r="AC10" s="17">
        <v>0.74281159769606397</v>
      </c>
      <c r="AD10" s="17">
        <v>0.853622702891916</v>
      </c>
      <c r="AE10" s="17"/>
      <c r="AF10" s="17">
        <v>0.60341582803471205</v>
      </c>
      <c r="AG10" s="17">
        <v>0.732619206538629</v>
      </c>
      <c r="AH10" s="17">
        <v>0.63545793037190301</v>
      </c>
      <c r="AI10" s="17"/>
      <c r="AJ10" s="17">
        <v>0.56247178394875597</v>
      </c>
      <c r="AK10" s="17">
        <v>0.73035571490617801</v>
      </c>
      <c r="AL10" s="17">
        <v>0.66812919881985799</v>
      </c>
      <c r="AM10" s="17">
        <v>0.65796361597763298</v>
      </c>
      <c r="AN10" s="17">
        <v>0.68628381905221103</v>
      </c>
      <c r="AO10" s="17"/>
      <c r="AP10" s="17">
        <v>0.48722722423092601</v>
      </c>
      <c r="AQ10" s="17">
        <v>0.73868024652781406</v>
      </c>
      <c r="AR10" s="17">
        <v>0.60083057142179697</v>
      </c>
      <c r="AS10" s="17"/>
      <c r="AT10" s="17">
        <v>0.626663517986353</v>
      </c>
      <c r="AU10" s="17">
        <v>0.69766000277962903</v>
      </c>
      <c r="AV10" s="17">
        <v>0.60100893549340895</v>
      </c>
      <c r="AW10" s="17">
        <v>0.65334179436926099</v>
      </c>
      <c r="AX10" s="17">
        <v>0.70695081810836802</v>
      </c>
      <c r="AY10" s="17">
        <v>0.82128890371747398</v>
      </c>
    </row>
    <row r="11" spans="2:51" ht="29" x14ac:dyDescent="0.35">
      <c r="B11" s="18" t="s">
        <v>784</v>
      </c>
      <c r="C11" s="17">
        <v>6.5654995566731697E-2</v>
      </c>
      <c r="D11" s="17">
        <v>7.5317012120715995E-2</v>
      </c>
      <c r="E11" s="17">
        <v>5.5989925356122801E-2</v>
      </c>
      <c r="F11" s="17"/>
      <c r="G11" s="17">
        <v>9.0521958924688006E-2</v>
      </c>
      <c r="H11" s="17">
        <v>4.7423391512693598E-2</v>
      </c>
      <c r="I11" s="17">
        <v>3.0637811107952599E-2</v>
      </c>
      <c r="J11" s="17">
        <v>4.29663151313011E-2</v>
      </c>
      <c r="K11" s="17">
        <v>9.0237972571264299E-2</v>
      </c>
      <c r="L11" s="17">
        <v>9.84110846175444E-2</v>
      </c>
      <c r="M11" s="17"/>
      <c r="N11" s="17">
        <v>5.5076695870301597E-2</v>
      </c>
      <c r="O11" s="17">
        <v>8.3971569713467906E-2</v>
      </c>
      <c r="P11" s="17">
        <v>6.3937830160600104E-2</v>
      </c>
      <c r="Q11" s="17">
        <v>5.9271053366277103E-2</v>
      </c>
      <c r="R11" s="17"/>
      <c r="S11" s="17">
        <v>8.9645110510265094E-2</v>
      </c>
      <c r="T11" s="17">
        <v>4.5947561804872902E-2</v>
      </c>
      <c r="U11" s="17">
        <v>8.5283840365636895E-2</v>
      </c>
      <c r="V11" s="17">
        <v>9.1868699013448393E-2</v>
      </c>
      <c r="W11" s="17">
        <v>1.19237792122339E-2</v>
      </c>
      <c r="X11" s="17">
        <v>4.8390032975533001E-2</v>
      </c>
      <c r="Y11" s="17">
        <v>0.100539120738651</v>
      </c>
      <c r="Z11" s="17">
        <v>4.83303391666094E-2</v>
      </c>
      <c r="AA11" s="17">
        <v>6.1302748999711401E-2</v>
      </c>
      <c r="AB11" s="17">
        <v>6.9562145056635397E-2</v>
      </c>
      <c r="AC11" s="17">
        <v>4.2705989843340397E-2</v>
      </c>
      <c r="AD11" s="17">
        <v>3.8707344630345503E-2</v>
      </c>
      <c r="AE11" s="17"/>
      <c r="AF11" s="17">
        <v>8.7995661308192905E-2</v>
      </c>
      <c r="AG11" s="17">
        <v>5.1897267867154602E-2</v>
      </c>
      <c r="AH11" s="17">
        <v>5.1824957871669401E-2</v>
      </c>
      <c r="AI11" s="17"/>
      <c r="AJ11" s="17">
        <v>0.10784145101899099</v>
      </c>
      <c r="AK11" s="17">
        <v>5.5358573182312201E-2</v>
      </c>
      <c r="AL11" s="17">
        <v>5.7261210617287603E-2</v>
      </c>
      <c r="AM11" s="17">
        <v>0</v>
      </c>
      <c r="AN11" s="17">
        <v>3.1874884965904397E-2</v>
      </c>
      <c r="AO11" s="17"/>
      <c r="AP11" s="17">
        <v>0.13278903344074799</v>
      </c>
      <c r="AQ11" s="17">
        <v>4.6323302360424E-2</v>
      </c>
      <c r="AR11" s="17">
        <v>8.4314315539743098E-2</v>
      </c>
      <c r="AS11" s="17"/>
      <c r="AT11" s="17">
        <v>0.104418683060975</v>
      </c>
      <c r="AU11" s="17">
        <v>4.5438512647892101E-2</v>
      </c>
      <c r="AV11" s="17">
        <v>8.0905725599140305E-2</v>
      </c>
      <c r="AW11" s="17">
        <v>4.0769432461026801E-2</v>
      </c>
      <c r="AX11" s="17">
        <v>3.64407310063736E-2</v>
      </c>
      <c r="AY11" s="17">
        <v>2.2492646382794301E-2</v>
      </c>
    </row>
    <row r="12" spans="2:51" x14ac:dyDescent="0.35">
      <c r="B12" s="18" t="s">
        <v>112</v>
      </c>
      <c r="C12" s="19">
        <v>0.13288149825406201</v>
      </c>
      <c r="D12" s="19">
        <v>0.112781360609383</v>
      </c>
      <c r="E12" s="19">
        <v>0.15352904971061901</v>
      </c>
      <c r="F12" s="19"/>
      <c r="G12" s="19">
        <v>0.14318975734213499</v>
      </c>
      <c r="H12" s="19">
        <v>0.12905772418679801</v>
      </c>
      <c r="I12" s="19">
        <v>0.111675513564279</v>
      </c>
      <c r="J12" s="19">
        <v>0.15622260583379</v>
      </c>
      <c r="K12" s="19">
        <v>0.12282762952111299</v>
      </c>
      <c r="L12" s="19">
        <v>0.132845685517225</v>
      </c>
      <c r="M12" s="19"/>
      <c r="N12" s="19">
        <v>0.122068217471319</v>
      </c>
      <c r="O12" s="19">
        <v>0.112450653032985</v>
      </c>
      <c r="P12" s="19">
        <v>0.14969417201855101</v>
      </c>
      <c r="Q12" s="19">
        <v>0.15012878932135401</v>
      </c>
      <c r="R12" s="19"/>
      <c r="S12" s="19">
        <v>0.14891542155141299</v>
      </c>
      <c r="T12" s="19">
        <v>0.19190011060517601</v>
      </c>
      <c r="U12" s="19">
        <v>0.159656389853297</v>
      </c>
      <c r="V12" s="19">
        <v>0.117608094533934</v>
      </c>
      <c r="W12" s="19">
        <v>0.12077356705228399</v>
      </c>
      <c r="X12" s="19">
        <v>9.6146019790787296E-2</v>
      </c>
      <c r="Y12" s="19">
        <v>0.15662445284857601</v>
      </c>
      <c r="Z12" s="19">
        <v>4.6831897350973699E-2</v>
      </c>
      <c r="AA12" s="19">
        <v>0.11928206317118301</v>
      </c>
      <c r="AB12" s="19">
        <v>0.13253534792633401</v>
      </c>
      <c r="AC12" s="19">
        <v>0.13549672451705499</v>
      </c>
      <c r="AD12" s="19">
        <v>5.0897296442804801E-2</v>
      </c>
      <c r="AE12" s="19"/>
      <c r="AF12" s="19">
        <v>0.15737051880603001</v>
      </c>
      <c r="AG12" s="19">
        <v>9.5549709436227107E-2</v>
      </c>
      <c r="AH12" s="19">
        <v>0.15483223603504401</v>
      </c>
      <c r="AI12" s="19"/>
      <c r="AJ12" s="19">
        <v>0.15975282469546001</v>
      </c>
      <c r="AK12" s="19">
        <v>9.5805031797345203E-2</v>
      </c>
      <c r="AL12" s="19">
        <v>0.119379047604252</v>
      </c>
      <c r="AM12" s="19">
        <v>4.5276925605263398E-2</v>
      </c>
      <c r="AN12" s="19">
        <v>0.16420700326228199</v>
      </c>
      <c r="AO12" s="19"/>
      <c r="AP12" s="19">
        <v>0.15004118867916499</v>
      </c>
      <c r="AQ12" s="19">
        <v>9.2183848965559201E-2</v>
      </c>
      <c r="AR12" s="19">
        <v>0.142531860523466</v>
      </c>
      <c r="AS12" s="19"/>
      <c r="AT12" s="19">
        <v>0.13914319592736099</v>
      </c>
      <c r="AU12" s="19">
        <v>0.14040533582847101</v>
      </c>
      <c r="AV12" s="19">
        <v>0.11647601719268801</v>
      </c>
      <c r="AW12" s="19">
        <v>0.14241338108699</v>
      </c>
      <c r="AX12" s="19">
        <v>0.122525304287149</v>
      </c>
      <c r="AY12" s="19">
        <v>4.1560327434183697E-2</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1-000000000000}">
  <dimension ref="B2:AY17"/>
  <sheetViews>
    <sheetView showGridLines="0" workbookViewId="0">
      <pane xSplit="2" topLeftCell="C1" activePane="topRight" state="frozen"/>
      <selection activeCell="B19" sqref="B19"/>
      <selection pane="topRight" activeCell="I18" sqref="I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1346</v>
      </c>
      <c r="D7" s="10">
        <v>664</v>
      </c>
      <c r="E7" s="10">
        <v>677</v>
      </c>
      <c r="F7" s="10"/>
      <c r="G7" s="10">
        <v>186</v>
      </c>
      <c r="H7" s="10">
        <v>196</v>
      </c>
      <c r="I7" s="10">
        <v>232</v>
      </c>
      <c r="J7" s="10">
        <v>257</v>
      </c>
      <c r="K7" s="10">
        <v>183</v>
      </c>
      <c r="L7" s="10">
        <v>292</v>
      </c>
      <c r="M7" s="10"/>
      <c r="N7" s="10">
        <v>325</v>
      </c>
      <c r="O7" s="10">
        <v>357</v>
      </c>
      <c r="P7" s="10">
        <v>318</v>
      </c>
      <c r="Q7" s="10">
        <v>345</v>
      </c>
      <c r="R7" s="10"/>
      <c r="S7" s="10">
        <v>187</v>
      </c>
      <c r="T7" s="10">
        <v>168</v>
      </c>
      <c r="U7" s="10">
        <v>110</v>
      </c>
      <c r="V7" s="10">
        <v>123</v>
      </c>
      <c r="W7" s="10">
        <v>78</v>
      </c>
      <c r="X7" s="10">
        <v>120</v>
      </c>
      <c r="Y7" s="10">
        <v>116</v>
      </c>
      <c r="Z7" s="10">
        <v>63</v>
      </c>
      <c r="AA7" s="10">
        <v>162</v>
      </c>
      <c r="AB7" s="10">
        <v>115</v>
      </c>
      <c r="AC7" s="10">
        <v>68</v>
      </c>
      <c r="AD7" s="10">
        <v>36</v>
      </c>
      <c r="AE7" s="10"/>
      <c r="AF7" s="10">
        <v>489</v>
      </c>
      <c r="AG7" s="10">
        <v>514</v>
      </c>
      <c r="AH7" s="10">
        <v>221</v>
      </c>
      <c r="AI7" s="10"/>
      <c r="AJ7" s="10">
        <v>456</v>
      </c>
      <c r="AK7" s="10">
        <v>394</v>
      </c>
      <c r="AL7" s="10">
        <v>105</v>
      </c>
      <c r="AM7" s="10">
        <v>19</v>
      </c>
      <c r="AN7" s="10">
        <v>181</v>
      </c>
      <c r="AO7" s="10"/>
      <c r="AP7" s="10">
        <v>279</v>
      </c>
      <c r="AQ7" s="10">
        <v>489</v>
      </c>
      <c r="AR7" s="10">
        <v>89</v>
      </c>
      <c r="AS7" s="10"/>
      <c r="AT7" s="10">
        <v>489</v>
      </c>
      <c r="AU7" s="10">
        <v>296</v>
      </c>
      <c r="AV7" s="10">
        <v>112</v>
      </c>
      <c r="AW7" s="10">
        <v>120</v>
      </c>
      <c r="AX7" s="10">
        <v>270</v>
      </c>
      <c r="AY7" s="10">
        <v>45</v>
      </c>
    </row>
    <row r="8" spans="2:51" ht="30" customHeight="1" x14ac:dyDescent="0.35">
      <c r="B8" s="11" t="s">
        <v>19</v>
      </c>
      <c r="C8" s="11">
        <v>1344</v>
      </c>
      <c r="D8" s="11">
        <v>687</v>
      </c>
      <c r="E8" s="11">
        <v>652</v>
      </c>
      <c r="F8" s="11"/>
      <c r="G8" s="11">
        <v>189</v>
      </c>
      <c r="H8" s="11">
        <v>227</v>
      </c>
      <c r="I8" s="11">
        <v>237</v>
      </c>
      <c r="J8" s="11">
        <v>243</v>
      </c>
      <c r="K8" s="11">
        <v>171</v>
      </c>
      <c r="L8" s="11">
        <v>277</v>
      </c>
      <c r="M8" s="11"/>
      <c r="N8" s="11">
        <v>346</v>
      </c>
      <c r="O8" s="11">
        <v>350</v>
      </c>
      <c r="P8" s="11">
        <v>309</v>
      </c>
      <c r="Q8" s="11">
        <v>337</v>
      </c>
      <c r="R8" s="11"/>
      <c r="S8" s="11">
        <v>188</v>
      </c>
      <c r="T8" s="11">
        <v>162</v>
      </c>
      <c r="U8" s="11">
        <v>108</v>
      </c>
      <c r="V8" s="11">
        <v>116</v>
      </c>
      <c r="W8" s="11">
        <v>75</v>
      </c>
      <c r="X8" s="11">
        <v>126</v>
      </c>
      <c r="Y8" s="11">
        <v>108</v>
      </c>
      <c r="Z8" s="11">
        <v>59</v>
      </c>
      <c r="AA8" s="11">
        <v>155</v>
      </c>
      <c r="AB8" s="11">
        <v>131</v>
      </c>
      <c r="AC8" s="11">
        <v>70</v>
      </c>
      <c r="AD8" s="11">
        <v>45</v>
      </c>
      <c r="AE8" s="11"/>
      <c r="AF8" s="11">
        <v>474</v>
      </c>
      <c r="AG8" s="11">
        <v>522</v>
      </c>
      <c r="AH8" s="11">
        <v>225</v>
      </c>
      <c r="AI8" s="11"/>
      <c r="AJ8" s="11">
        <v>442</v>
      </c>
      <c r="AK8" s="11">
        <v>398</v>
      </c>
      <c r="AL8" s="11">
        <v>106</v>
      </c>
      <c r="AM8" s="11">
        <v>20</v>
      </c>
      <c r="AN8" s="11">
        <v>181</v>
      </c>
      <c r="AO8" s="11"/>
      <c r="AP8" s="11">
        <v>274</v>
      </c>
      <c r="AQ8" s="11">
        <v>490</v>
      </c>
      <c r="AR8" s="11">
        <v>89</v>
      </c>
      <c r="AS8" s="11"/>
      <c r="AT8" s="11">
        <v>472</v>
      </c>
      <c r="AU8" s="11">
        <v>303</v>
      </c>
      <c r="AV8" s="11">
        <v>114</v>
      </c>
      <c r="AW8" s="11">
        <v>119</v>
      </c>
      <c r="AX8" s="11">
        <v>275</v>
      </c>
      <c r="AY8" s="11">
        <v>46</v>
      </c>
    </row>
    <row r="9" spans="2:51" x14ac:dyDescent="0.35">
      <c r="B9" s="18" t="s">
        <v>782</v>
      </c>
      <c r="C9" s="17">
        <v>9.3089911503213399E-2</v>
      </c>
      <c r="D9" s="17">
        <v>9.0180212360419995E-2</v>
      </c>
      <c r="E9" s="17">
        <v>9.6899005979500297E-2</v>
      </c>
      <c r="F9" s="17"/>
      <c r="G9" s="17">
        <v>0.11337011347348699</v>
      </c>
      <c r="H9" s="17">
        <v>0.17053236118458401</v>
      </c>
      <c r="I9" s="17">
        <v>9.8040217467534899E-2</v>
      </c>
      <c r="J9" s="17">
        <v>6.1676936804571598E-2</v>
      </c>
      <c r="K9" s="17">
        <v>5.9296257020592102E-2</v>
      </c>
      <c r="L9" s="17">
        <v>5.9845144277095502E-2</v>
      </c>
      <c r="M9" s="17"/>
      <c r="N9" s="17">
        <v>0.13443327378685799</v>
      </c>
      <c r="O9" s="17">
        <v>8.2288418080490797E-2</v>
      </c>
      <c r="P9" s="17">
        <v>7.9198898985206601E-2</v>
      </c>
      <c r="Q9" s="17">
        <v>7.4870051028816803E-2</v>
      </c>
      <c r="R9" s="17"/>
      <c r="S9" s="17">
        <v>0.168121718288293</v>
      </c>
      <c r="T9" s="17">
        <v>8.9960698755449306E-2</v>
      </c>
      <c r="U9" s="17">
        <v>8.1412041574282501E-2</v>
      </c>
      <c r="V9" s="17">
        <v>8.4818052159483195E-2</v>
      </c>
      <c r="W9" s="17">
        <v>6.7433773357680804E-2</v>
      </c>
      <c r="X9" s="17">
        <v>0.12391783182219999</v>
      </c>
      <c r="Y9" s="17">
        <v>4.2338207179576398E-2</v>
      </c>
      <c r="Z9" s="17">
        <v>9.9916620165248604E-2</v>
      </c>
      <c r="AA9" s="17">
        <v>6.8576086090665497E-2</v>
      </c>
      <c r="AB9" s="17">
        <v>9.6961531661740097E-2</v>
      </c>
      <c r="AC9" s="17">
        <v>6.3727769730247796E-2</v>
      </c>
      <c r="AD9" s="17">
        <v>3.0149491246815201E-2</v>
      </c>
      <c r="AE9" s="17"/>
      <c r="AF9" s="17">
        <v>9.4696509074078603E-2</v>
      </c>
      <c r="AG9" s="17">
        <v>0.101416628803284</v>
      </c>
      <c r="AH9" s="17">
        <v>9.8890020077744806E-2</v>
      </c>
      <c r="AI9" s="17"/>
      <c r="AJ9" s="17">
        <v>0.10269647049229701</v>
      </c>
      <c r="AK9" s="17">
        <v>0.11826502769649901</v>
      </c>
      <c r="AL9" s="17">
        <v>8.1078496163002306E-2</v>
      </c>
      <c r="AM9" s="17">
        <v>0.23982627992181199</v>
      </c>
      <c r="AN9" s="17">
        <v>5.0278980286596803E-2</v>
      </c>
      <c r="AO9" s="17"/>
      <c r="AP9" s="17">
        <v>0.14564299456426</v>
      </c>
      <c r="AQ9" s="17">
        <v>0.103917798835082</v>
      </c>
      <c r="AR9" s="17">
        <v>9.3143482787913304E-2</v>
      </c>
      <c r="AS9" s="17"/>
      <c r="AT9" s="17">
        <v>9.3448021977077703E-2</v>
      </c>
      <c r="AU9" s="17">
        <v>8.8660806622200203E-2</v>
      </c>
      <c r="AV9" s="17">
        <v>9.4778341450562395E-2</v>
      </c>
      <c r="AW9" s="17">
        <v>0.13029940928654499</v>
      </c>
      <c r="AX9" s="17">
        <v>8.9183448317494404E-2</v>
      </c>
      <c r="AY9" s="17">
        <v>5.1141627220359698E-2</v>
      </c>
    </row>
    <row r="10" spans="2:51" x14ac:dyDescent="0.35">
      <c r="B10" s="18" t="s">
        <v>783</v>
      </c>
      <c r="C10" s="17">
        <v>0.32591241823445199</v>
      </c>
      <c r="D10" s="17">
        <v>0.35221450502322699</v>
      </c>
      <c r="E10" s="17">
        <v>0.297930592305022</v>
      </c>
      <c r="F10" s="17"/>
      <c r="G10" s="17">
        <v>0.40305191033387999</v>
      </c>
      <c r="H10" s="17">
        <v>0.37556712766536399</v>
      </c>
      <c r="I10" s="17">
        <v>0.37519579529985903</v>
      </c>
      <c r="J10" s="17">
        <v>0.31429092660297298</v>
      </c>
      <c r="K10" s="17">
        <v>0.26186613949327397</v>
      </c>
      <c r="L10" s="17">
        <v>0.239928396236536</v>
      </c>
      <c r="M10" s="17"/>
      <c r="N10" s="17">
        <v>0.34559791066544199</v>
      </c>
      <c r="O10" s="17">
        <v>0.35095690456003698</v>
      </c>
      <c r="P10" s="17">
        <v>0.31086267684407698</v>
      </c>
      <c r="Q10" s="17">
        <v>0.29162078859381202</v>
      </c>
      <c r="R10" s="17"/>
      <c r="S10" s="17">
        <v>0.35167797438426601</v>
      </c>
      <c r="T10" s="17">
        <v>0.260946864533667</v>
      </c>
      <c r="U10" s="17">
        <v>0.32154994080457699</v>
      </c>
      <c r="V10" s="17">
        <v>0.31128912264922598</v>
      </c>
      <c r="W10" s="17">
        <v>0.232260739211259</v>
      </c>
      <c r="X10" s="17">
        <v>0.37083039295382603</v>
      </c>
      <c r="Y10" s="17">
        <v>0.27736066016852601</v>
      </c>
      <c r="Z10" s="17">
        <v>0.38535240668184401</v>
      </c>
      <c r="AA10" s="17">
        <v>0.39173232679666198</v>
      </c>
      <c r="AB10" s="17">
        <v>0.34293922403597898</v>
      </c>
      <c r="AC10" s="17">
        <v>0.24155606374239</v>
      </c>
      <c r="AD10" s="17">
        <v>0.42484408236194099</v>
      </c>
      <c r="AE10" s="17"/>
      <c r="AF10" s="17">
        <v>0.27722106992192302</v>
      </c>
      <c r="AG10" s="17">
        <v>0.34870967053542901</v>
      </c>
      <c r="AH10" s="17">
        <v>0.30376640971135299</v>
      </c>
      <c r="AI10" s="17"/>
      <c r="AJ10" s="17">
        <v>0.27599974404090599</v>
      </c>
      <c r="AK10" s="17">
        <v>0.365090904554074</v>
      </c>
      <c r="AL10" s="17">
        <v>0.33532963353791301</v>
      </c>
      <c r="AM10" s="17">
        <v>0.452870296179262</v>
      </c>
      <c r="AN10" s="17">
        <v>0.32304310020692301</v>
      </c>
      <c r="AO10" s="17"/>
      <c r="AP10" s="17">
        <v>0.26827682372939399</v>
      </c>
      <c r="AQ10" s="17">
        <v>0.37363749051209399</v>
      </c>
      <c r="AR10" s="17">
        <v>0.31784096689977998</v>
      </c>
      <c r="AS10" s="17"/>
      <c r="AT10" s="17">
        <v>0.248386264251205</v>
      </c>
      <c r="AU10" s="17">
        <v>0.39090637813467799</v>
      </c>
      <c r="AV10" s="17">
        <v>0.40662872190750898</v>
      </c>
      <c r="AW10" s="17">
        <v>0.357024277306838</v>
      </c>
      <c r="AX10" s="17">
        <v>0.31533454593170901</v>
      </c>
      <c r="AY10" s="17">
        <v>0.44362337090110399</v>
      </c>
    </row>
    <row r="11" spans="2:51" ht="29" x14ac:dyDescent="0.35">
      <c r="B11" s="18" t="s">
        <v>784</v>
      </c>
      <c r="C11" s="17">
        <v>0.39800786873982502</v>
      </c>
      <c r="D11" s="17">
        <v>0.40199730672359701</v>
      </c>
      <c r="E11" s="17">
        <v>0.39373280600440203</v>
      </c>
      <c r="F11" s="17"/>
      <c r="G11" s="17">
        <v>0.27195076730654</v>
      </c>
      <c r="H11" s="17">
        <v>0.25303184216915697</v>
      </c>
      <c r="I11" s="17">
        <v>0.37864356044348402</v>
      </c>
      <c r="J11" s="17">
        <v>0.43320362837759502</v>
      </c>
      <c r="K11" s="17">
        <v>0.49091721439807501</v>
      </c>
      <c r="L11" s="17">
        <v>0.53155576506449298</v>
      </c>
      <c r="M11" s="17"/>
      <c r="N11" s="17">
        <v>0.37818493106373802</v>
      </c>
      <c r="O11" s="17">
        <v>0.38975105803398802</v>
      </c>
      <c r="P11" s="17">
        <v>0.42413988881798498</v>
      </c>
      <c r="Q11" s="17">
        <v>0.40407446657533103</v>
      </c>
      <c r="R11" s="17"/>
      <c r="S11" s="17">
        <v>0.31648185304029203</v>
      </c>
      <c r="T11" s="17">
        <v>0.44596642169787798</v>
      </c>
      <c r="U11" s="17">
        <v>0.42099189678345</v>
      </c>
      <c r="V11" s="17">
        <v>0.41610762736547902</v>
      </c>
      <c r="W11" s="17">
        <v>0.474530227425767</v>
      </c>
      <c r="X11" s="17">
        <v>0.341286347418852</v>
      </c>
      <c r="Y11" s="17">
        <v>0.45884483078592497</v>
      </c>
      <c r="Z11" s="17">
        <v>0.39412487445533501</v>
      </c>
      <c r="AA11" s="17">
        <v>0.36655314375026998</v>
      </c>
      <c r="AB11" s="17">
        <v>0.34264064638271602</v>
      </c>
      <c r="AC11" s="17">
        <v>0.57521020144107704</v>
      </c>
      <c r="AD11" s="17">
        <v>0.34686563083093003</v>
      </c>
      <c r="AE11" s="17"/>
      <c r="AF11" s="17">
        <v>0.45134218564277501</v>
      </c>
      <c r="AG11" s="17">
        <v>0.39537518351750001</v>
      </c>
      <c r="AH11" s="17">
        <v>0.35442751297965402</v>
      </c>
      <c r="AI11" s="17"/>
      <c r="AJ11" s="17">
        <v>0.47960157712482299</v>
      </c>
      <c r="AK11" s="17">
        <v>0.332625465390332</v>
      </c>
      <c r="AL11" s="17">
        <v>0.45425734132728501</v>
      </c>
      <c r="AM11" s="17">
        <v>0.262651792442539</v>
      </c>
      <c r="AN11" s="17">
        <v>0.395434536161272</v>
      </c>
      <c r="AO11" s="17"/>
      <c r="AP11" s="17">
        <v>0.45682449590566498</v>
      </c>
      <c r="AQ11" s="17">
        <v>0.33663318065174502</v>
      </c>
      <c r="AR11" s="17">
        <v>0.41079792575544</v>
      </c>
      <c r="AS11" s="17"/>
      <c r="AT11" s="17">
        <v>0.48745564294587002</v>
      </c>
      <c r="AU11" s="17">
        <v>0.34738940046024502</v>
      </c>
      <c r="AV11" s="17">
        <v>0.27966874332484198</v>
      </c>
      <c r="AW11" s="17">
        <v>0.31097902877324202</v>
      </c>
      <c r="AX11" s="17">
        <v>0.40712846113867701</v>
      </c>
      <c r="AY11" s="17">
        <v>0.37920194873528301</v>
      </c>
    </row>
    <row r="12" spans="2:51" x14ac:dyDescent="0.35">
      <c r="B12" s="18" t="s">
        <v>112</v>
      </c>
      <c r="C12" s="19">
        <v>0.18298980152250899</v>
      </c>
      <c r="D12" s="19">
        <v>0.15560797589275599</v>
      </c>
      <c r="E12" s="19">
        <v>0.21143759571107601</v>
      </c>
      <c r="F12" s="19"/>
      <c r="G12" s="19">
        <v>0.21162720888609299</v>
      </c>
      <c r="H12" s="19">
        <v>0.200868668980895</v>
      </c>
      <c r="I12" s="19">
        <v>0.14812042678912199</v>
      </c>
      <c r="J12" s="19">
        <v>0.19082850821486</v>
      </c>
      <c r="K12" s="19">
        <v>0.187920389088059</v>
      </c>
      <c r="L12" s="19">
        <v>0.16867069442187599</v>
      </c>
      <c r="M12" s="19"/>
      <c r="N12" s="19">
        <v>0.14178388448396201</v>
      </c>
      <c r="O12" s="19">
        <v>0.177003619325485</v>
      </c>
      <c r="P12" s="19">
        <v>0.185798535352732</v>
      </c>
      <c r="Q12" s="19">
        <v>0.22943469380204001</v>
      </c>
      <c r="R12" s="19"/>
      <c r="S12" s="19">
        <v>0.16371845428714901</v>
      </c>
      <c r="T12" s="19">
        <v>0.20312601501300601</v>
      </c>
      <c r="U12" s="19">
        <v>0.176046120837691</v>
      </c>
      <c r="V12" s="19">
        <v>0.18778519782581199</v>
      </c>
      <c r="W12" s="19">
        <v>0.22577526000529299</v>
      </c>
      <c r="X12" s="19">
        <v>0.16396542780512099</v>
      </c>
      <c r="Y12" s="19">
        <v>0.22145630186597301</v>
      </c>
      <c r="Z12" s="19">
        <v>0.120606098697572</v>
      </c>
      <c r="AA12" s="19">
        <v>0.173138443362402</v>
      </c>
      <c r="AB12" s="19">
        <v>0.21745859791956501</v>
      </c>
      <c r="AC12" s="19">
        <v>0.119505965086285</v>
      </c>
      <c r="AD12" s="19">
        <v>0.198140795560314</v>
      </c>
      <c r="AE12" s="19"/>
      <c r="AF12" s="19">
        <v>0.17674023536122299</v>
      </c>
      <c r="AG12" s="19">
        <v>0.15449851714378701</v>
      </c>
      <c r="AH12" s="19">
        <v>0.24291605723124801</v>
      </c>
      <c r="AI12" s="19"/>
      <c r="AJ12" s="19">
        <v>0.141702208341975</v>
      </c>
      <c r="AK12" s="19">
        <v>0.18401860235909601</v>
      </c>
      <c r="AL12" s="19">
        <v>0.12933452897180001</v>
      </c>
      <c r="AM12" s="19">
        <v>4.4651631456386898E-2</v>
      </c>
      <c r="AN12" s="19">
        <v>0.231243383345208</v>
      </c>
      <c r="AO12" s="19"/>
      <c r="AP12" s="19">
        <v>0.129255685800681</v>
      </c>
      <c r="AQ12" s="19">
        <v>0.185811530001079</v>
      </c>
      <c r="AR12" s="19">
        <v>0.17821762455686699</v>
      </c>
      <c r="AS12" s="19"/>
      <c r="AT12" s="19">
        <v>0.17071007082584799</v>
      </c>
      <c r="AU12" s="19">
        <v>0.17304341478287799</v>
      </c>
      <c r="AV12" s="19">
        <v>0.21892419331708701</v>
      </c>
      <c r="AW12" s="19">
        <v>0.201697284633375</v>
      </c>
      <c r="AX12" s="19">
        <v>0.18835354461212001</v>
      </c>
      <c r="AY12" s="19">
        <v>0.126033053143253</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1-000000000000}">
  <dimension ref="B2:AY17"/>
  <sheetViews>
    <sheetView showGridLines="0" workbookViewId="0">
      <pane xSplit="2" topLeftCell="C1" activePane="topRight" state="frozen"/>
      <selection activeCell="B19" sqref="B19"/>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806</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1346</v>
      </c>
      <c r="D7" s="10">
        <v>664</v>
      </c>
      <c r="E7" s="10">
        <v>677</v>
      </c>
      <c r="F7" s="10"/>
      <c r="G7" s="10">
        <v>186</v>
      </c>
      <c r="H7" s="10">
        <v>196</v>
      </c>
      <c r="I7" s="10">
        <v>232</v>
      </c>
      <c r="J7" s="10">
        <v>257</v>
      </c>
      <c r="K7" s="10">
        <v>183</v>
      </c>
      <c r="L7" s="10">
        <v>292</v>
      </c>
      <c r="M7" s="10"/>
      <c r="N7" s="10">
        <v>325</v>
      </c>
      <c r="O7" s="10">
        <v>357</v>
      </c>
      <c r="P7" s="10">
        <v>318</v>
      </c>
      <c r="Q7" s="10">
        <v>345</v>
      </c>
      <c r="R7" s="10"/>
      <c r="S7" s="10">
        <v>187</v>
      </c>
      <c r="T7" s="10">
        <v>168</v>
      </c>
      <c r="U7" s="10">
        <v>110</v>
      </c>
      <c r="V7" s="10">
        <v>123</v>
      </c>
      <c r="W7" s="10">
        <v>78</v>
      </c>
      <c r="X7" s="10">
        <v>120</v>
      </c>
      <c r="Y7" s="10">
        <v>116</v>
      </c>
      <c r="Z7" s="10">
        <v>63</v>
      </c>
      <c r="AA7" s="10">
        <v>162</v>
      </c>
      <c r="AB7" s="10">
        <v>115</v>
      </c>
      <c r="AC7" s="10">
        <v>68</v>
      </c>
      <c r="AD7" s="10">
        <v>36</v>
      </c>
      <c r="AE7" s="10"/>
      <c r="AF7" s="10">
        <v>489</v>
      </c>
      <c r="AG7" s="10">
        <v>514</v>
      </c>
      <c r="AH7" s="10">
        <v>221</v>
      </c>
      <c r="AI7" s="10"/>
      <c r="AJ7" s="10">
        <v>456</v>
      </c>
      <c r="AK7" s="10">
        <v>394</v>
      </c>
      <c r="AL7" s="10">
        <v>105</v>
      </c>
      <c r="AM7" s="10">
        <v>19</v>
      </c>
      <c r="AN7" s="10">
        <v>181</v>
      </c>
      <c r="AO7" s="10"/>
      <c r="AP7" s="10">
        <v>279</v>
      </c>
      <c r="AQ7" s="10">
        <v>489</v>
      </c>
      <c r="AR7" s="10">
        <v>89</v>
      </c>
      <c r="AS7" s="10"/>
      <c r="AT7" s="10">
        <v>489</v>
      </c>
      <c r="AU7" s="10">
        <v>296</v>
      </c>
      <c r="AV7" s="10">
        <v>112</v>
      </c>
      <c r="AW7" s="10">
        <v>120</v>
      </c>
      <c r="AX7" s="10">
        <v>270</v>
      </c>
      <c r="AY7" s="10">
        <v>45</v>
      </c>
    </row>
    <row r="8" spans="2:51" ht="30" customHeight="1" x14ac:dyDescent="0.35">
      <c r="B8" s="11" t="s">
        <v>19</v>
      </c>
      <c r="C8" s="11">
        <v>1344</v>
      </c>
      <c r="D8" s="11">
        <v>687</v>
      </c>
      <c r="E8" s="11">
        <v>652</v>
      </c>
      <c r="F8" s="11"/>
      <c r="G8" s="11">
        <v>189</v>
      </c>
      <c r="H8" s="11">
        <v>227</v>
      </c>
      <c r="I8" s="11">
        <v>237</v>
      </c>
      <c r="J8" s="11">
        <v>243</v>
      </c>
      <c r="K8" s="11">
        <v>171</v>
      </c>
      <c r="L8" s="11">
        <v>277</v>
      </c>
      <c r="M8" s="11"/>
      <c r="N8" s="11">
        <v>346</v>
      </c>
      <c r="O8" s="11">
        <v>350</v>
      </c>
      <c r="P8" s="11">
        <v>309</v>
      </c>
      <c r="Q8" s="11">
        <v>337</v>
      </c>
      <c r="R8" s="11"/>
      <c r="S8" s="11">
        <v>188</v>
      </c>
      <c r="T8" s="11">
        <v>162</v>
      </c>
      <c r="U8" s="11">
        <v>108</v>
      </c>
      <c r="V8" s="11">
        <v>116</v>
      </c>
      <c r="W8" s="11">
        <v>75</v>
      </c>
      <c r="X8" s="11">
        <v>126</v>
      </c>
      <c r="Y8" s="11">
        <v>108</v>
      </c>
      <c r="Z8" s="11">
        <v>59</v>
      </c>
      <c r="AA8" s="11">
        <v>155</v>
      </c>
      <c r="AB8" s="11">
        <v>131</v>
      </c>
      <c r="AC8" s="11">
        <v>70</v>
      </c>
      <c r="AD8" s="11">
        <v>45</v>
      </c>
      <c r="AE8" s="11"/>
      <c r="AF8" s="11">
        <v>474</v>
      </c>
      <c r="AG8" s="11">
        <v>522</v>
      </c>
      <c r="AH8" s="11">
        <v>225</v>
      </c>
      <c r="AI8" s="11"/>
      <c r="AJ8" s="11">
        <v>442</v>
      </c>
      <c r="AK8" s="11">
        <v>398</v>
      </c>
      <c r="AL8" s="11">
        <v>106</v>
      </c>
      <c r="AM8" s="11">
        <v>20</v>
      </c>
      <c r="AN8" s="11">
        <v>181</v>
      </c>
      <c r="AO8" s="11"/>
      <c r="AP8" s="11">
        <v>274</v>
      </c>
      <c r="AQ8" s="11">
        <v>490</v>
      </c>
      <c r="AR8" s="11">
        <v>89</v>
      </c>
      <c r="AS8" s="11"/>
      <c r="AT8" s="11">
        <v>472</v>
      </c>
      <c r="AU8" s="11">
        <v>303</v>
      </c>
      <c r="AV8" s="11">
        <v>114</v>
      </c>
      <c r="AW8" s="11">
        <v>119</v>
      </c>
      <c r="AX8" s="11">
        <v>275</v>
      </c>
      <c r="AY8" s="11">
        <v>46</v>
      </c>
    </row>
    <row r="9" spans="2:51" x14ac:dyDescent="0.35">
      <c r="B9" s="18" t="s">
        <v>782</v>
      </c>
      <c r="C9" s="17">
        <v>0.31686879159006698</v>
      </c>
      <c r="D9" s="17">
        <v>0.32540184981037201</v>
      </c>
      <c r="E9" s="17">
        <v>0.308761059205507</v>
      </c>
      <c r="F9" s="17"/>
      <c r="G9" s="17">
        <v>0.30938885107953801</v>
      </c>
      <c r="H9" s="17">
        <v>0.31357046151625201</v>
      </c>
      <c r="I9" s="17">
        <v>0.30655502882178698</v>
      </c>
      <c r="J9" s="17">
        <v>0.26737784639450701</v>
      </c>
      <c r="K9" s="17">
        <v>0.36567014287167698</v>
      </c>
      <c r="L9" s="17">
        <v>0.34688779097064398</v>
      </c>
      <c r="M9" s="17"/>
      <c r="N9" s="17">
        <v>0.34075619058690798</v>
      </c>
      <c r="O9" s="17">
        <v>0.31568249262824999</v>
      </c>
      <c r="P9" s="17">
        <v>0.329635850750301</v>
      </c>
      <c r="Q9" s="17">
        <v>0.28276815266928901</v>
      </c>
      <c r="R9" s="17"/>
      <c r="S9" s="17">
        <v>0.26984311693312102</v>
      </c>
      <c r="T9" s="17">
        <v>0.30595099713881202</v>
      </c>
      <c r="U9" s="17">
        <v>0.30262849929852198</v>
      </c>
      <c r="V9" s="17">
        <v>0.28496776439407201</v>
      </c>
      <c r="W9" s="17">
        <v>0.39462203430349702</v>
      </c>
      <c r="X9" s="17">
        <v>0.29636688991179599</v>
      </c>
      <c r="Y9" s="17">
        <v>0.41987811774462602</v>
      </c>
      <c r="Z9" s="17">
        <v>0.440685178786832</v>
      </c>
      <c r="AA9" s="17">
        <v>0.33456411237282302</v>
      </c>
      <c r="AB9" s="17">
        <v>0.28065310471010901</v>
      </c>
      <c r="AC9" s="17">
        <v>0.32539566191967001</v>
      </c>
      <c r="AD9" s="17">
        <v>0.21847869586028501</v>
      </c>
      <c r="AE9" s="17"/>
      <c r="AF9" s="17">
        <v>0.36748395255534999</v>
      </c>
      <c r="AG9" s="17">
        <v>0.29161164174015097</v>
      </c>
      <c r="AH9" s="17">
        <v>0.30663745034467499</v>
      </c>
      <c r="AI9" s="17"/>
      <c r="AJ9" s="17">
        <v>0.34480266029466</v>
      </c>
      <c r="AK9" s="17">
        <v>0.34213175383526201</v>
      </c>
      <c r="AL9" s="17">
        <v>0.31536680778572501</v>
      </c>
      <c r="AM9" s="17">
        <v>0.44621374965855498</v>
      </c>
      <c r="AN9" s="17">
        <v>0.29300700426688903</v>
      </c>
      <c r="AO9" s="17"/>
      <c r="AP9" s="17">
        <v>0.34581264937538803</v>
      </c>
      <c r="AQ9" s="17">
        <v>0.32761908504561199</v>
      </c>
      <c r="AR9" s="17">
        <v>0.339410248433552</v>
      </c>
      <c r="AS9" s="17"/>
      <c r="AT9" s="17">
        <v>0.38500363369037999</v>
      </c>
      <c r="AU9" s="17">
        <v>0.32428694078303699</v>
      </c>
      <c r="AV9" s="17">
        <v>0.21097461439138199</v>
      </c>
      <c r="AW9" s="17">
        <v>0.24545224674468599</v>
      </c>
      <c r="AX9" s="17">
        <v>0.26857699542198799</v>
      </c>
      <c r="AY9" s="17">
        <v>0.35740573438055601</v>
      </c>
    </row>
    <row r="10" spans="2:51" x14ac:dyDescent="0.35">
      <c r="B10" s="18" t="s">
        <v>783</v>
      </c>
      <c r="C10" s="17">
        <v>0.32302492523836601</v>
      </c>
      <c r="D10" s="17">
        <v>0.35700567665833199</v>
      </c>
      <c r="E10" s="17">
        <v>0.28667002188436003</v>
      </c>
      <c r="F10" s="17"/>
      <c r="G10" s="17">
        <v>0.282319086783967</v>
      </c>
      <c r="H10" s="17">
        <v>0.30269032995099199</v>
      </c>
      <c r="I10" s="17">
        <v>0.347022078014534</v>
      </c>
      <c r="J10" s="17">
        <v>0.31646265456855799</v>
      </c>
      <c r="K10" s="17">
        <v>0.28411452330894199</v>
      </c>
      <c r="L10" s="17">
        <v>0.37680929783685502</v>
      </c>
      <c r="M10" s="17"/>
      <c r="N10" s="17">
        <v>0.36580233105473198</v>
      </c>
      <c r="O10" s="17">
        <v>0.330410056556945</v>
      </c>
      <c r="P10" s="17">
        <v>0.26797990048359799</v>
      </c>
      <c r="Q10" s="17">
        <v>0.320036814654718</v>
      </c>
      <c r="R10" s="17"/>
      <c r="S10" s="17">
        <v>0.36458456982017801</v>
      </c>
      <c r="T10" s="17">
        <v>0.31190366658123497</v>
      </c>
      <c r="U10" s="17">
        <v>0.34592625878705102</v>
      </c>
      <c r="V10" s="17">
        <v>0.36276849873602302</v>
      </c>
      <c r="W10" s="17">
        <v>0.249677330129326</v>
      </c>
      <c r="X10" s="17">
        <v>0.32305328263422001</v>
      </c>
      <c r="Y10" s="17">
        <v>0.22175472802072299</v>
      </c>
      <c r="Z10" s="17">
        <v>0.33029888494280202</v>
      </c>
      <c r="AA10" s="17">
        <v>0.34569024759474098</v>
      </c>
      <c r="AB10" s="17">
        <v>0.311497991947221</v>
      </c>
      <c r="AC10" s="17">
        <v>0.27673658454142003</v>
      </c>
      <c r="AD10" s="17">
        <v>0.41630246287732398</v>
      </c>
      <c r="AE10" s="17"/>
      <c r="AF10" s="17">
        <v>0.27424202079292798</v>
      </c>
      <c r="AG10" s="17">
        <v>0.378783140255531</v>
      </c>
      <c r="AH10" s="17">
        <v>0.29976802797526703</v>
      </c>
      <c r="AI10" s="17"/>
      <c r="AJ10" s="17">
        <v>0.32084422414872998</v>
      </c>
      <c r="AK10" s="17">
        <v>0.29517004176661299</v>
      </c>
      <c r="AL10" s="17">
        <v>0.414168152088771</v>
      </c>
      <c r="AM10" s="17">
        <v>0.184765789023458</v>
      </c>
      <c r="AN10" s="17">
        <v>0.29075638242293</v>
      </c>
      <c r="AO10" s="17"/>
      <c r="AP10" s="17">
        <v>0.33951312980661802</v>
      </c>
      <c r="AQ10" s="17">
        <v>0.30908560837272397</v>
      </c>
      <c r="AR10" s="17">
        <v>0.41576777864126602</v>
      </c>
      <c r="AS10" s="17"/>
      <c r="AT10" s="17">
        <v>0.30796261274292902</v>
      </c>
      <c r="AU10" s="17">
        <v>0.28875035902179802</v>
      </c>
      <c r="AV10" s="17">
        <v>0.30895422313744803</v>
      </c>
      <c r="AW10" s="17">
        <v>0.36448534937310501</v>
      </c>
      <c r="AX10" s="17">
        <v>0.38684603126207401</v>
      </c>
      <c r="AY10" s="17">
        <v>0.29202219886654202</v>
      </c>
    </row>
    <row r="11" spans="2:51" ht="29" x14ac:dyDescent="0.35">
      <c r="B11" s="18" t="s">
        <v>784</v>
      </c>
      <c r="C11" s="17">
        <v>0.120982720059699</v>
      </c>
      <c r="D11" s="17">
        <v>0.122652183688088</v>
      </c>
      <c r="E11" s="17">
        <v>0.118835052463725</v>
      </c>
      <c r="F11" s="17"/>
      <c r="G11" s="17">
        <v>0.17002303257165999</v>
      </c>
      <c r="H11" s="17">
        <v>0.15310955597534701</v>
      </c>
      <c r="I11" s="17">
        <v>0.132720827773362</v>
      </c>
      <c r="J11" s="17">
        <v>0.12714143380644299</v>
      </c>
      <c r="K11" s="17">
        <v>9.3937175385118504E-2</v>
      </c>
      <c r="L11" s="17">
        <v>6.2294861922384599E-2</v>
      </c>
      <c r="M11" s="17"/>
      <c r="N11" s="17">
        <v>0.10411473282488</v>
      </c>
      <c r="O11" s="17">
        <v>0.148095245435474</v>
      </c>
      <c r="P11" s="17">
        <v>0.111555381516331</v>
      </c>
      <c r="Q11" s="17">
        <v>0.119159078568296</v>
      </c>
      <c r="R11" s="17"/>
      <c r="S11" s="17">
        <v>0.135790698133887</v>
      </c>
      <c r="T11" s="17">
        <v>0.13933050032585401</v>
      </c>
      <c r="U11" s="17">
        <v>0.116047984494484</v>
      </c>
      <c r="V11" s="17">
        <v>0.111669984130789</v>
      </c>
      <c r="W11" s="17">
        <v>9.8211677337087896E-2</v>
      </c>
      <c r="X11" s="17">
        <v>0.16581060602161099</v>
      </c>
      <c r="Y11" s="17">
        <v>0.102738631694982</v>
      </c>
      <c r="Z11" s="17">
        <v>7.4705753921054802E-2</v>
      </c>
      <c r="AA11" s="17">
        <v>0.10234262932155699</v>
      </c>
      <c r="AB11" s="17">
        <v>0.10519047596735701</v>
      </c>
      <c r="AC11" s="17">
        <v>0.165417208091972</v>
      </c>
      <c r="AD11" s="17">
        <v>8.6959585451165305E-2</v>
      </c>
      <c r="AE11" s="17"/>
      <c r="AF11" s="17">
        <v>0.132326230004087</v>
      </c>
      <c r="AG11" s="17">
        <v>9.2144619040661097E-2</v>
      </c>
      <c r="AH11" s="17">
        <v>0.136420517360963</v>
      </c>
      <c r="AI11" s="17"/>
      <c r="AJ11" s="17">
        <v>0.125418345557674</v>
      </c>
      <c r="AK11" s="17">
        <v>0.13792647368090599</v>
      </c>
      <c r="AL11" s="17">
        <v>7.1290357076069899E-2</v>
      </c>
      <c r="AM11" s="17">
        <v>0.136479948206679</v>
      </c>
      <c r="AN11" s="17">
        <v>0.13343151058518099</v>
      </c>
      <c r="AO11" s="17"/>
      <c r="AP11" s="17">
        <v>0.127109271263424</v>
      </c>
      <c r="AQ11" s="17">
        <v>0.136867179848813</v>
      </c>
      <c r="AR11" s="17">
        <v>6.6450114658221204E-2</v>
      </c>
      <c r="AS11" s="17"/>
      <c r="AT11" s="17">
        <v>9.1722433088928398E-2</v>
      </c>
      <c r="AU11" s="17">
        <v>0.13759321004389</v>
      </c>
      <c r="AV11" s="17">
        <v>0.14854064654340601</v>
      </c>
      <c r="AW11" s="17">
        <v>0.114502856077017</v>
      </c>
      <c r="AX11" s="17">
        <v>0.12616064319960901</v>
      </c>
      <c r="AY11" s="17">
        <v>0.20037902820332501</v>
      </c>
    </row>
    <row r="12" spans="2:51" x14ac:dyDescent="0.35">
      <c r="B12" s="18" t="s">
        <v>112</v>
      </c>
      <c r="C12" s="19">
        <v>0.239123563111869</v>
      </c>
      <c r="D12" s="19">
        <v>0.19494028984320799</v>
      </c>
      <c r="E12" s="19">
        <v>0.28573386644640703</v>
      </c>
      <c r="F12" s="19"/>
      <c r="G12" s="19">
        <v>0.23826902956483501</v>
      </c>
      <c r="H12" s="19">
        <v>0.230629652557408</v>
      </c>
      <c r="I12" s="19">
        <v>0.213702065390317</v>
      </c>
      <c r="J12" s="19">
        <v>0.28901806523049201</v>
      </c>
      <c r="K12" s="19">
        <v>0.25627815843426199</v>
      </c>
      <c r="L12" s="19">
        <v>0.21400804927011599</v>
      </c>
      <c r="M12" s="19"/>
      <c r="N12" s="19">
        <v>0.189326745533481</v>
      </c>
      <c r="O12" s="19">
        <v>0.20581220537933101</v>
      </c>
      <c r="P12" s="19">
        <v>0.29082886724976997</v>
      </c>
      <c r="Q12" s="19">
        <v>0.27803595410769699</v>
      </c>
      <c r="R12" s="19"/>
      <c r="S12" s="19">
        <v>0.229781615112814</v>
      </c>
      <c r="T12" s="19">
        <v>0.242814835954099</v>
      </c>
      <c r="U12" s="19">
        <v>0.235397257419943</v>
      </c>
      <c r="V12" s="19">
        <v>0.24059375273911601</v>
      </c>
      <c r="W12" s="19">
        <v>0.25748895823008899</v>
      </c>
      <c r="X12" s="19">
        <v>0.21476922143237401</v>
      </c>
      <c r="Y12" s="19">
        <v>0.255628522539668</v>
      </c>
      <c r="Z12" s="19">
        <v>0.15431018234931199</v>
      </c>
      <c r="AA12" s="19">
        <v>0.21740301071088</v>
      </c>
      <c r="AB12" s="19">
        <v>0.30265842737531401</v>
      </c>
      <c r="AC12" s="19">
        <v>0.232450545446938</v>
      </c>
      <c r="AD12" s="19">
        <v>0.27825925581122501</v>
      </c>
      <c r="AE12" s="19"/>
      <c r="AF12" s="19">
        <v>0.22594779664763601</v>
      </c>
      <c r="AG12" s="19">
        <v>0.23746059896365701</v>
      </c>
      <c r="AH12" s="19">
        <v>0.25717400431909498</v>
      </c>
      <c r="AI12" s="19"/>
      <c r="AJ12" s="19">
        <v>0.20893476999893601</v>
      </c>
      <c r="AK12" s="19">
        <v>0.22477173071721801</v>
      </c>
      <c r="AL12" s="19">
        <v>0.199174683049434</v>
      </c>
      <c r="AM12" s="19">
        <v>0.23254051311130799</v>
      </c>
      <c r="AN12" s="19">
        <v>0.28280510272499998</v>
      </c>
      <c r="AO12" s="19"/>
      <c r="AP12" s="19">
        <v>0.18756494955457101</v>
      </c>
      <c r="AQ12" s="19">
        <v>0.22642812673285101</v>
      </c>
      <c r="AR12" s="19">
        <v>0.17837185826696</v>
      </c>
      <c r="AS12" s="19"/>
      <c r="AT12" s="19">
        <v>0.215311320477762</v>
      </c>
      <c r="AU12" s="19">
        <v>0.24936949015127499</v>
      </c>
      <c r="AV12" s="19">
        <v>0.331530515927764</v>
      </c>
      <c r="AW12" s="19">
        <v>0.27555954780519198</v>
      </c>
      <c r="AX12" s="19">
        <v>0.21841633011632799</v>
      </c>
      <c r="AY12" s="19">
        <v>0.150193038549577</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1-000000000000}">
  <dimension ref="B2:AY17"/>
  <sheetViews>
    <sheetView showGridLines="0" workbookViewId="0">
      <pane xSplit="2" topLeftCell="C1" activePane="topRight" state="frozen"/>
      <selection activeCell="B19" sqref="B19"/>
      <selection pane="topRight" activeCell="H20" sqref="H2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807</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1346</v>
      </c>
      <c r="D7" s="10">
        <v>664</v>
      </c>
      <c r="E7" s="10">
        <v>677</v>
      </c>
      <c r="F7" s="10"/>
      <c r="G7" s="10">
        <v>186</v>
      </c>
      <c r="H7" s="10">
        <v>196</v>
      </c>
      <c r="I7" s="10">
        <v>232</v>
      </c>
      <c r="J7" s="10">
        <v>257</v>
      </c>
      <c r="K7" s="10">
        <v>183</v>
      </c>
      <c r="L7" s="10">
        <v>292</v>
      </c>
      <c r="M7" s="10"/>
      <c r="N7" s="10">
        <v>325</v>
      </c>
      <c r="O7" s="10">
        <v>357</v>
      </c>
      <c r="P7" s="10">
        <v>318</v>
      </c>
      <c r="Q7" s="10">
        <v>345</v>
      </c>
      <c r="R7" s="10"/>
      <c r="S7" s="10">
        <v>187</v>
      </c>
      <c r="T7" s="10">
        <v>168</v>
      </c>
      <c r="U7" s="10">
        <v>110</v>
      </c>
      <c r="V7" s="10">
        <v>123</v>
      </c>
      <c r="W7" s="10">
        <v>78</v>
      </c>
      <c r="X7" s="10">
        <v>120</v>
      </c>
      <c r="Y7" s="10">
        <v>116</v>
      </c>
      <c r="Z7" s="10">
        <v>63</v>
      </c>
      <c r="AA7" s="10">
        <v>162</v>
      </c>
      <c r="AB7" s="10">
        <v>115</v>
      </c>
      <c r="AC7" s="10">
        <v>68</v>
      </c>
      <c r="AD7" s="10">
        <v>36</v>
      </c>
      <c r="AE7" s="10"/>
      <c r="AF7" s="10">
        <v>489</v>
      </c>
      <c r="AG7" s="10">
        <v>514</v>
      </c>
      <c r="AH7" s="10">
        <v>221</v>
      </c>
      <c r="AI7" s="10"/>
      <c r="AJ7" s="10">
        <v>456</v>
      </c>
      <c r="AK7" s="10">
        <v>394</v>
      </c>
      <c r="AL7" s="10">
        <v>105</v>
      </c>
      <c r="AM7" s="10">
        <v>19</v>
      </c>
      <c r="AN7" s="10">
        <v>181</v>
      </c>
      <c r="AO7" s="10"/>
      <c r="AP7" s="10">
        <v>279</v>
      </c>
      <c r="AQ7" s="10">
        <v>489</v>
      </c>
      <c r="AR7" s="10">
        <v>89</v>
      </c>
      <c r="AS7" s="10"/>
      <c r="AT7" s="10">
        <v>489</v>
      </c>
      <c r="AU7" s="10">
        <v>296</v>
      </c>
      <c r="AV7" s="10">
        <v>112</v>
      </c>
      <c r="AW7" s="10">
        <v>120</v>
      </c>
      <c r="AX7" s="10">
        <v>270</v>
      </c>
      <c r="AY7" s="10">
        <v>45</v>
      </c>
    </row>
    <row r="8" spans="2:51" ht="30" customHeight="1" x14ac:dyDescent="0.35">
      <c r="B8" s="11" t="s">
        <v>19</v>
      </c>
      <c r="C8" s="11">
        <v>1344</v>
      </c>
      <c r="D8" s="11">
        <v>687</v>
      </c>
      <c r="E8" s="11">
        <v>652</v>
      </c>
      <c r="F8" s="11"/>
      <c r="G8" s="11">
        <v>189</v>
      </c>
      <c r="H8" s="11">
        <v>227</v>
      </c>
      <c r="I8" s="11">
        <v>237</v>
      </c>
      <c r="J8" s="11">
        <v>243</v>
      </c>
      <c r="K8" s="11">
        <v>171</v>
      </c>
      <c r="L8" s="11">
        <v>277</v>
      </c>
      <c r="M8" s="11"/>
      <c r="N8" s="11">
        <v>346</v>
      </c>
      <c r="O8" s="11">
        <v>350</v>
      </c>
      <c r="P8" s="11">
        <v>309</v>
      </c>
      <c r="Q8" s="11">
        <v>337</v>
      </c>
      <c r="R8" s="11"/>
      <c r="S8" s="11">
        <v>188</v>
      </c>
      <c r="T8" s="11">
        <v>162</v>
      </c>
      <c r="U8" s="11">
        <v>108</v>
      </c>
      <c r="V8" s="11">
        <v>116</v>
      </c>
      <c r="W8" s="11">
        <v>75</v>
      </c>
      <c r="X8" s="11">
        <v>126</v>
      </c>
      <c r="Y8" s="11">
        <v>108</v>
      </c>
      <c r="Z8" s="11">
        <v>59</v>
      </c>
      <c r="AA8" s="11">
        <v>155</v>
      </c>
      <c r="AB8" s="11">
        <v>131</v>
      </c>
      <c r="AC8" s="11">
        <v>70</v>
      </c>
      <c r="AD8" s="11">
        <v>45</v>
      </c>
      <c r="AE8" s="11"/>
      <c r="AF8" s="11">
        <v>474</v>
      </c>
      <c r="AG8" s="11">
        <v>522</v>
      </c>
      <c r="AH8" s="11">
        <v>225</v>
      </c>
      <c r="AI8" s="11"/>
      <c r="AJ8" s="11">
        <v>442</v>
      </c>
      <c r="AK8" s="11">
        <v>398</v>
      </c>
      <c r="AL8" s="11">
        <v>106</v>
      </c>
      <c r="AM8" s="11">
        <v>20</v>
      </c>
      <c r="AN8" s="11">
        <v>181</v>
      </c>
      <c r="AO8" s="11"/>
      <c r="AP8" s="11">
        <v>274</v>
      </c>
      <c r="AQ8" s="11">
        <v>490</v>
      </c>
      <c r="AR8" s="11">
        <v>89</v>
      </c>
      <c r="AS8" s="11"/>
      <c r="AT8" s="11">
        <v>472</v>
      </c>
      <c r="AU8" s="11">
        <v>303</v>
      </c>
      <c r="AV8" s="11">
        <v>114</v>
      </c>
      <c r="AW8" s="11">
        <v>119</v>
      </c>
      <c r="AX8" s="11">
        <v>275</v>
      </c>
      <c r="AY8" s="11">
        <v>46</v>
      </c>
    </row>
    <row r="9" spans="2:51" x14ac:dyDescent="0.35">
      <c r="B9" s="18" t="s">
        <v>782</v>
      </c>
      <c r="C9" s="17">
        <v>0.117272924956803</v>
      </c>
      <c r="D9" s="17">
        <v>0.120600206723999</v>
      </c>
      <c r="E9" s="17">
        <v>0.11306526967569699</v>
      </c>
      <c r="F9" s="17"/>
      <c r="G9" s="17">
        <v>0.15635307400851001</v>
      </c>
      <c r="H9" s="17">
        <v>0.16891745429847299</v>
      </c>
      <c r="I9" s="17">
        <v>0.140791114859322</v>
      </c>
      <c r="J9" s="17">
        <v>7.3769272396541796E-2</v>
      </c>
      <c r="K9" s="17">
        <v>0.103747330575167</v>
      </c>
      <c r="L9" s="17">
        <v>7.4565904584569895E-2</v>
      </c>
      <c r="M9" s="17"/>
      <c r="N9" s="17">
        <v>0.15667609384930201</v>
      </c>
      <c r="O9" s="17">
        <v>0.104594003610021</v>
      </c>
      <c r="P9" s="17">
        <v>0.11647302058037</v>
      </c>
      <c r="Q9" s="17">
        <v>9.1050939119460605E-2</v>
      </c>
      <c r="R9" s="17"/>
      <c r="S9" s="17">
        <v>0.19061709324373699</v>
      </c>
      <c r="T9" s="17">
        <v>0.13443179802216501</v>
      </c>
      <c r="U9" s="17">
        <v>0.106426786855296</v>
      </c>
      <c r="V9" s="17">
        <v>0.100414519493306</v>
      </c>
      <c r="W9" s="17">
        <v>0.104366631796457</v>
      </c>
      <c r="X9" s="17">
        <v>0.131570601187218</v>
      </c>
      <c r="Y9" s="17">
        <v>5.83060795997579E-2</v>
      </c>
      <c r="Z9" s="17">
        <v>0.12101803679596999</v>
      </c>
      <c r="AA9" s="17">
        <v>9.1991895846207206E-2</v>
      </c>
      <c r="AB9" s="17">
        <v>9.6944264849504594E-2</v>
      </c>
      <c r="AC9" s="17">
        <v>0.13502526616735</v>
      </c>
      <c r="AD9" s="17">
        <v>5.6772656034933401E-2</v>
      </c>
      <c r="AE9" s="17"/>
      <c r="AF9" s="17">
        <v>0.11123049197361801</v>
      </c>
      <c r="AG9" s="17">
        <v>0.116983605625873</v>
      </c>
      <c r="AH9" s="17">
        <v>0.14597435690944399</v>
      </c>
      <c r="AI9" s="17"/>
      <c r="AJ9" s="17">
        <v>0.110047552998637</v>
      </c>
      <c r="AK9" s="17">
        <v>0.145413929953329</v>
      </c>
      <c r="AL9" s="17">
        <v>0.166812226138181</v>
      </c>
      <c r="AM9" s="17">
        <v>0.24252556933389399</v>
      </c>
      <c r="AN9" s="17">
        <v>0.11957455927298501</v>
      </c>
      <c r="AO9" s="17"/>
      <c r="AP9" s="17">
        <v>0.16084951480677501</v>
      </c>
      <c r="AQ9" s="17">
        <v>0.134551778781173</v>
      </c>
      <c r="AR9" s="17">
        <v>0.18196535742651701</v>
      </c>
      <c r="AS9" s="17"/>
      <c r="AT9" s="17">
        <v>0.10451929474796701</v>
      </c>
      <c r="AU9" s="17">
        <v>0.101242003662136</v>
      </c>
      <c r="AV9" s="17">
        <v>0.155724583454834</v>
      </c>
      <c r="AW9" s="17">
        <v>0.147262553122082</v>
      </c>
      <c r="AX9" s="17">
        <v>0.14176343067244099</v>
      </c>
      <c r="AY9" s="17">
        <v>3.1602503825458803E-2</v>
      </c>
    </row>
    <row r="10" spans="2:51" x14ac:dyDescent="0.35">
      <c r="B10" s="18" t="s">
        <v>783</v>
      </c>
      <c r="C10" s="17">
        <v>0.56331435273728203</v>
      </c>
      <c r="D10" s="17">
        <v>0.54484173739219599</v>
      </c>
      <c r="E10" s="17">
        <v>0.584433400980928</v>
      </c>
      <c r="F10" s="17"/>
      <c r="G10" s="17">
        <v>0.51494997569751899</v>
      </c>
      <c r="H10" s="17">
        <v>0.610558335482423</v>
      </c>
      <c r="I10" s="17">
        <v>0.59225345754779901</v>
      </c>
      <c r="J10" s="17">
        <v>0.64049306878681</v>
      </c>
      <c r="K10" s="17">
        <v>0.509544740310794</v>
      </c>
      <c r="L10" s="17">
        <v>0.49811668395880299</v>
      </c>
      <c r="M10" s="17"/>
      <c r="N10" s="17">
        <v>0.52421048504682599</v>
      </c>
      <c r="O10" s="17">
        <v>0.59326226234476398</v>
      </c>
      <c r="P10" s="17">
        <v>0.57608154969046999</v>
      </c>
      <c r="Q10" s="17">
        <v>0.55942893406859495</v>
      </c>
      <c r="R10" s="17"/>
      <c r="S10" s="17">
        <v>0.47720540607028</v>
      </c>
      <c r="T10" s="17">
        <v>0.49320369545020698</v>
      </c>
      <c r="U10" s="17">
        <v>0.53443280063082199</v>
      </c>
      <c r="V10" s="17">
        <v>0.60906119923927204</v>
      </c>
      <c r="W10" s="17">
        <v>0.56692900019757098</v>
      </c>
      <c r="X10" s="17">
        <v>0.57796517922712398</v>
      </c>
      <c r="Y10" s="17">
        <v>0.574222593972462</v>
      </c>
      <c r="Z10" s="17">
        <v>0.64721601826659403</v>
      </c>
      <c r="AA10" s="17">
        <v>0.60382233050383205</v>
      </c>
      <c r="AB10" s="17">
        <v>0.53172191166844596</v>
      </c>
      <c r="AC10" s="17">
        <v>0.67770983564158005</v>
      </c>
      <c r="AD10" s="17">
        <v>0.71708017376113198</v>
      </c>
      <c r="AE10" s="17"/>
      <c r="AF10" s="17">
        <v>0.55140663911843801</v>
      </c>
      <c r="AG10" s="17">
        <v>0.582789591261894</v>
      </c>
      <c r="AH10" s="17">
        <v>0.54752628853226504</v>
      </c>
      <c r="AI10" s="17"/>
      <c r="AJ10" s="17">
        <v>0.50798720737193703</v>
      </c>
      <c r="AK10" s="17">
        <v>0.60037514311042595</v>
      </c>
      <c r="AL10" s="17">
        <v>0.55656334473565505</v>
      </c>
      <c r="AM10" s="17">
        <v>0.65437057206064897</v>
      </c>
      <c r="AN10" s="17">
        <v>0.57398735427077296</v>
      </c>
      <c r="AO10" s="17"/>
      <c r="AP10" s="17">
        <v>0.46352472870460298</v>
      </c>
      <c r="AQ10" s="17">
        <v>0.60452139825843099</v>
      </c>
      <c r="AR10" s="17">
        <v>0.536248596989084</v>
      </c>
      <c r="AS10" s="17"/>
      <c r="AT10" s="17">
        <v>0.49669522792741599</v>
      </c>
      <c r="AU10" s="17">
        <v>0.62632809431988901</v>
      </c>
      <c r="AV10" s="17">
        <v>0.59402407945130298</v>
      </c>
      <c r="AW10" s="17">
        <v>0.60584794011737897</v>
      </c>
      <c r="AX10" s="17">
        <v>0.56326703357055397</v>
      </c>
      <c r="AY10" s="17">
        <v>0.66875543424091599</v>
      </c>
    </row>
    <row r="11" spans="2:51" ht="29" x14ac:dyDescent="0.35">
      <c r="B11" s="18" t="s">
        <v>784</v>
      </c>
      <c r="C11" s="17">
        <v>0.14687764103032</v>
      </c>
      <c r="D11" s="17">
        <v>0.17413870010270199</v>
      </c>
      <c r="E11" s="17">
        <v>0.117421875052693</v>
      </c>
      <c r="F11" s="17"/>
      <c r="G11" s="17">
        <v>0.11535560574958</v>
      </c>
      <c r="H11" s="17">
        <v>4.5655176035751401E-2</v>
      </c>
      <c r="I11" s="17">
        <v>0.13637158745776701</v>
      </c>
      <c r="J11" s="17">
        <v>0.117662312776768</v>
      </c>
      <c r="K11" s="17">
        <v>0.22950719155678601</v>
      </c>
      <c r="L11" s="17">
        <v>0.23523745592145701</v>
      </c>
      <c r="M11" s="17"/>
      <c r="N11" s="17">
        <v>0.158313516631259</v>
      </c>
      <c r="O11" s="17">
        <v>0.14993352812305599</v>
      </c>
      <c r="P11" s="17">
        <v>0.13996071289594</v>
      </c>
      <c r="Q11" s="17">
        <v>0.138731901742184</v>
      </c>
      <c r="R11" s="17"/>
      <c r="S11" s="17">
        <v>0.158572330243649</v>
      </c>
      <c r="T11" s="17">
        <v>0.16064208844493899</v>
      </c>
      <c r="U11" s="17">
        <v>0.16652011624983501</v>
      </c>
      <c r="V11" s="17">
        <v>0.150043670900318</v>
      </c>
      <c r="W11" s="17">
        <v>0.12537868284304701</v>
      </c>
      <c r="X11" s="17">
        <v>0.1522765228097</v>
      </c>
      <c r="Y11" s="17">
        <v>0.18874331644987499</v>
      </c>
      <c r="Z11" s="17">
        <v>0.13677031027509601</v>
      </c>
      <c r="AA11" s="17">
        <v>0.15293679297934501</v>
      </c>
      <c r="AB11" s="17">
        <v>0.12016837050687</v>
      </c>
      <c r="AC11" s="17">
        <v>9.4662615920314497E-2</v>
      </c>
      <c r="AD11" s="17">
        <v>6.5417106160243405E-2</v>
      </c>
      <c r="AE11" s="17"/>
      <c r="AF11" s="17">
        <v>0.17871049971606101</v>
      </c>
      <c r="AG11" s="17">
        <v>0.14267849665098101</v>
      </c>
      <c r="AH11" s="17">
        <v>0.10005776336567899</v>
      </c>
      <c r="AI11" s="17"/>
      <c r="AJ11" s="17">
        <v>0.220401619962689</v>
      </c>
      <c r="AK11" s="17">
        <v>0.10819961676638901</v>
      </c>
      <c r="AL11" s="17">
        <v>0.14957903587083099</v>
      </c>
      <c r="AM11" s="17">
        <v>4.5276925605263398E-2</v>
      </c>
      <c r="AN11" s="17">
        <v>9.8547718172034907E-2</v>
      </c>
      <c r="AO11" s="17"/>
      <c r="AP11" s="17">
        <v>0.21096116184177</v>
      </c>
      <c r="AQ11" s="17">
        <v>0.117889103808641</v>
      </c>
      <c r="AR11" s="17">
        <v>0.128504472032446</v>
      </c>
      <c r="AS11" s="17"/>
      <c r="AT11" s="17">
        <v>0.21579945912231199</v>
      </c>
      <c r="AU11" s="17">
        <v>0.122338676615816</v>
      </c>
      <c r="AV11" s="17">
        <v>9.0628110883039098E-2</v>
      </c>
      <c r="AW11" s="17">
        <v>8.47252471577781E-2</v>
      </c>
      <c r="AX11" s="17">
        <v>0.10517271134379901</v>
      </c>
      <c r="AY11" s="17">
        <v>0.17445586132879401</v>
      </c>
    </row>
    <row r="12" spans="2:51" x14ac:dyDescent="0.35">
      <c r="B12" s="18" t="s">
        <v>112</v>
      </c>
      <c r="C12" s="19">
        <v>0.172535081275594</v>
      </c>
      <c r="D12" s="19">
        <v>0.160419355781103</v>
      </c>
      <c r="E12" s="19">
        <v>0.18507945429068301</v>
      </c>
      <c r="F12" s="19"/>
      <c r="G12" s="19">
        <v>0.21334134454438999</v>
      </c>
      <c r="H12" s="19">
        <v>0.17486903418335201</v>
      </c>
      <c r="I12" s="19">
        <v>0.13058384013511201</v>
      </c>
      <c r="J12" s="19">
        <v>0.16807534603988</v>
      </c>
      <c r="K12" s="19">
        <v>0.157200737557253</v>
      </c>
      <c r="L12" s="19">
        <v>0.19207995553516999</v>
      </c>
      <c r="M12" s="19"/>
      <c r="N12" s="19">
        <v>0.160799904472614</v>
      </c>
      <c r="O12" s="19">
        <v>0.152210205922159</v>
      </c>
      <c r="P12" s="19">
        <v>0.167484716833219</v>
      </c>
      <c r="Q12" s="19">
        <v>0.21078822506976</v>
      </c>
      <c r="R12" s="19"/>
      <c r="S12" s="19">
        <v>0.17360517044233401</v>
      </c>
      <c r="T12" s="19">
        <v>0.21172241808268799</v>
      </c>
      <c r="U12" s="19">
        <v>0.192620296264048</v>
      </c>
      <c r="V12" s="19">
        <v>0.14048061036710499</v>
      </c>
      <c r="W12" s="19">
        <v>0.20332568516292501</v>
      </c>
      <c r="X12" s="19">
        <v>0.13818769677595799</v>
      </c>
      <c r="Y12" s="19">
        <v>0.178728009977905</v>
      </c>
      <c r="Z12" s="19">
        <v>9.4995634662340206E-2</v>
      </c>
      <c r="AA12" s="19">
        <v>0.15124898067061601</v>
      </c>
      <c r="AB12" s="19">
        <v>0.25116545297518</v>
      </c>
      <c r="AC12" s="19">
        <v>9.2602282270755107E-2</v>
      </c>
      <c r="AD12" s="19">
        <v>0.160730064043691</v>
      </c>
      <c r="AE12" s="19"/>
      <c r="AF12" s="19">
        <v>0.158652369191883</v>
      </c>
      <c r="AG12" s="19">
        <v>0.15754830646125201</v>
      </c>
      <c r="AH12" s="19">
        <v>0.20644159119261199</v>
      </c>
      <c r="AI12" s="19"/>
      <c r="AJ12" s="19">
        <v>0.16156361966673699</v>
      </c>
      <c r="AK12" s="19">
        <v>0.146011310169856</v>
      </c>
      <c r="AL12" s="19">
        <v>0.12704539325533401</v>
      </c>
      <c r="AM12" s="19">
        <v>5.7826933000193502E-2</v>
      </c>
      <c r="AN12" s="19">
        <v>0.20789036828420701</v>
      </c>
      <c r="AO12" s="19"/>
      <c r="AP12" s="19">
        <v>0.16466459464685201</v>
      </c>
      <c r="AQ12" s="19">
        <v>0.14303771915175501</v>
      </c>
      <c r="AR12" s="19">
        <v>0.15328157355195299</v>
      </c>
      <c r="AS12" s="19"/>
      <c r="AT12" s="19">
        <v>0.18298601820230501</v>
      </c>
      <c r="AU12" s="19">
        <v>0.15009122540215999</v>
      </c>
      <c r="AV12" s="19">
        <v>0.159623226210824</v>
      </c>
      <c r="AW12" s="19">
        <v>0.16216425960276101</v>
      </c>
      <c r="AX12" s="19">
        <v>0.189796824413206</v>
      </c>
      <c r="AY12" s="19">
        <v>0.12518620060483199</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1-000000000000}">
  <dimension ref="B2:AY17"/>
  <sheetViews>
    <sheetView showGridLines="0" workbookViewId="0">
      <pane xSplit="2" topLeftCell="C1" activePane="topRight" state="frozen"/>
      <selection activeCell="B19" sqref="B19"/>
      <selection pane="topRight" activeCell="J9" sqref="J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808</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1346</v>
      </c>
      <c r="D7" s="10">
        <v>664</v>
      </c>
      <c r="E7" s="10">
        <v>677</v>
      </c>
      <c r="F7" s="10"/>
      <c r="G7" s="10">
        <v>186</v>
      </c>
      <c r="H7" s="10">
        <v>196</v>
      </c>
      <c r="I7" s="10">
        <v>232</v>
      </c>
      <c r="J7" s="10">
        <v>257</v>
      </c>
      <c r="K7" s="10">
        <v>183</v>
      </c>
      <c r="L7" s="10">
        <v>292</v>
      </c>
      <c r="M7" s="10"/>
      <c r="N7" s="10">
        <v>325</v>
      </c>
      <c r="O7" s="10">
        <v>357</v>
      </c>
      <c r="P7" s="10">
        <v>318</v>
      </c>
      <c r="Q7" s="10">
        <v>345</v>
      </c>
      <c r="R7" s="10"/>
      <c r="S7" s="10">
        <v>187</v>
      </c>
      <c r="T7" s="10">
        <v>168</v>
      </c>
      <c r="U7" s="10">
        <v>110</v>
      </c>
      <c r="V7" s="10">
        <v>123</v>
      </c>
      <c r="W7" s="10">
        <v>78</v>
      </c>
      <c r="X7" s="10">
        <v>120</v>
      </c>
      <c r="Y7" s="10">
        <v>116</v>
      </c>
      <c r="Z7" s="10">
        <v>63</v>
      </c>
      <c r="AA7" s="10">
        <v>162</v>
      </c>
      <c r="AB7" s="10">
        <v>115</v>
      </c>
      <c r="AC7" s="10">
        <v>68</v>
      </c>
      <c r="AD7" s="10">
        <v>36</v>
      </c>
      <c r="AE7" s="10"/>
      <c r="AF7" s="10">
        <v>489</v>
      </c>
      <c r="AG7" s="10">
        <v>514</v>
      </c>
      <c r="AH7" s="10">
        <v>221</v>
      </c>
      <c r="AI7" s="10"/>
      <c r="AJ7" s="10">
        <v>456</v>
      </c>
      <c r="AK7" s="10">
        <v>394</v>
      </c>
      <c r="AL7" s="10">
        <v>105</v>
      </c>
      <c r="AM7" s="10">
        <v>19</v>
      </c>
      <c r="AN7" s="10">
        <v>181</v>
      </c>
      <c r="AO7" s="10"/>
      <c r="AP7" s="10">
        <v>279</v>
      </c>
      <c r="AQ7" s="10">
        <v>489</v>
      </c>
      <c r="AR7" s="10">
        <v>89</v>
      </c>
      <c r="AS7" s="10"/>
      <c r="AT7" s="10">
        <v>489</v>
      </c>
      <c r="AU7" s="10">
        <v>296</v>
      </c>
      <c r="AV7" s="10">
        <v>112</v>
      </c>
      <c r="AW7" s="10">
        <v>120</v>
      </c>
      <c r="AX7" s="10">
        <v>270</v>
      </c>
      <c r="AY7" s="10">
        <v>45</v>
      </c>
    </row>
    <row r="8" spans="2:51" ht="30" customHeight="1" x14ac:dyDescent="0.35">
      <c r="B8" s="11" t="s">
        <v>19</v>
      </c>
      <c r="C8" s="11">
        <v>1344</v>
      </c>
      <c r="D8" s="11">
        <v>687</v>
      </c>
      <c r="E8" s="11">
        <v>652</v>
      </c>
      <c r="F8" s="11"/>
      <c r="G8" s="11">
        <v>189</v>
      </c>
      <c r="H8" s="11">
        <v>227</v>
      </c>
      <c r="I8" s="11">
        <v>237</v>
      </c>
      <c r="J8" s="11">
        <v>243</v>
      </c>
      <c r="K8" s="11">
        <v>171</v>
      </c>
      <c r="L8" s="11">
        <v>277</v>
      </c>
      <c r="M8" s="11"/>
      <c r="N8" s="11">
        <v>346</v>
      </c>
      <c r="O8" s="11">
        <v>350</v>
      </c>
      <c r="P8" s="11">
        <v>309</v>
      </c>
      <c r="Q8" s="11">
        <v>337</v>
      </c>
      <c r="R8" s="11"/>
      <c r="S8" s="11">
        <v>188</v>
      </c>
      <c r="T8" s="11">
        <v>162</v>
      </c>
      <c r="U8" s="11">
        <v>108</v>
      </c>
      <c r="V8" s="11">
        <v>116</v>
      </c>
      <c r="W8" s="11">
        <v>75</v>
      </c>
      <c r="X8" s="11">
        <v>126</v>
      </c>
      <c r="Y8" s="11">
        <v>108</v>
      </c>
      <c r="Z8" s="11">
        <v>59</v>
      </c>
      <c r="AA8" s="11">
        <v>155</v>
      </c>
      <c r="AB8" s="11">
        <v>131</v>
      </c>
      <c r="AC8" s="11">
        <v>70</v>
      </c>
      <c r="AD8" s="11">
        <v>45</v>
      </c>
      <c r="AE8" s="11"/>
      <c r="AF8" s="11">
        <v>474</v>
      </c>
      <c r="AG8" s="11">
        <v>522</v>
      </c>
      <c r="AH8" s="11">
        <v>225</v>
      </c>
      <c r="AI8" s="11"/>
      <c r="AJ8" s="11">
        <v>442</v>
      </c>
      <c r="AK8" s="11">
        <v>398</v>
      </c>
      <c r="AL8" s="11">
        <v>106</v>
      </c>
      <c r="AM8" s="11">
        <v>20</v>
      </c>
      <c r="AN8" s="11">
        <v>181</v>
      </c>
      <c r="AO8" s="11"/>
      <c r="AP8" s="11">
        <v>274</v>
      </c>
      <c r="AQ8" s="11">
        <v>490</v>
      </c>
      <c r="AR8" s="11">
        <v>89</v>
      </c>
      <c r="AS8" s="11"/>
      <c r="AT8" s="11">
        <v>472</v>
      </c>
      <c r="AU8" s="11">
        <v>303</v>
      </c>
      <c r="AV8" s="11">
        <v>114</v>
      </c>
      <c r="AW8" s="11">
        <v>119</v>
      </c>
      <c r="AX8" s="11">
        <v>275</v>
      </c>
      <c r="AY8" s="11">
        <v>46</v>
      </c>
    </row>
    <row r="9" spans="2:51" x14ac:dyDescent="0.35">
      <c r="B9" s="18" t="s">
        <v>782</v>
      </c>
      <c r="C9" s="17">
        <v>0.11485469008485</v>
      </c>
      <c r="D9" s="17">
        <v>0.131114819962838</v>
      </c>
      <c r="E9" s="17">
        <v>9.8624165773942798E-2</v>
      </c>
      <c r="F9" s="17"/>
      <c r="G9" s="17">
        <v>0.13297968895203299</v>
      </c>
      <c r="H9" s="17">
        <v>0.18618774399930399</v>
      </c>
      <c r="I9" s="17">
        <v>0.13544670636009601</v>
      </c>
      <c r="J9" s="17">
        <v>9.4935798898064194E-2</v>
      </c>
      <c r="K9" s="17">
        <v>8.6570076491263803E-2</v>
      </c>
      <c r="L9" s="17">
        <v>6.1185410478763802E-2</v>
      </c>
      <c r="M9" s="17"/>
      <c r="N9" s="17">
        <v>0.166522107090258</v>
      </c>
      <c r="O9" s="17">
        <v>8.2045096664078401E-2</v>
      </c>
      <c r="P9" s="17">
        <v>0.12467832167789999</v>
      </c>
      <c r="Q9" s="17">
        <v>8.7176870180976307E-2</v>
      </c>
      <c r="R9" s="17"/>
      <c r="S9" s="17">
        <v>0.20307880344825099</v>
      </c>
      <c r="T9" s="17">
        <v>9.8785193228328697E-2</v>
      </c>
      <c r="U9" s="17">
        <v>9.41552115560359E-2</v>
      </c>
      <c r="V9" s="17">
        <v>0.109905758133421</v>
      </c>
      <c r="W9" s="17">
        <v>0.11457558436509301</v>
      </c>
      <c r="X9" s="17">
        <v>0.129597340767555</v>
      </c>
      <c r="Y9" s="17">
        <v>9.4930947786713404E-2</v>
      </c>
      <c r="Z9" s="17">
        <v>0.15587666207568199</v>
      </c>
      <c r="AA9" s="17">
        <v>6.2136974493654899E-2</v>
      </c>
      <c r="AB9" s="17">
        <v>0.118929210189435</v>
      </c>
      <c r="AC9" s="17">
        <v>6.5859453219300798E-2</v>
      </c>
      <c r="AD9" s="17">
        <v>6.7847062761875104E-2</v>
      </c>
      <c r="AE9" s="17"/>
      <c r="AF9" s="17">
        <v>0.119109562882753</v>
      </c>
      <c r="AG9" s="17">
        <v>0.11730080851031</v>
      </c>
      <c r="AH9" s="17">
        <v>0.122801219323581</v>
      </c>
      <c r="AI9" s="17"/>
      <c r="AJ9" s="17">
        <v>0.10117114517466499</v>
      </c>
      <c r="AK9" s="17">
        <v>0.148824421476524</v>
      </c>
      <c r="AL9" s="17">
        <v>0.12655671132422</v>
      </c>
      <c r="AM9" s="17">
        <v>0.18355348526686799</v>
      </c>
      <c r="AN9" s="17">
        <v>0.10227372349937799</v>
      </c>
      <c r="AO9" s="17"/>
      <c r="AP9" s="17">
        <v>0.14218265737424901</v>
      </c>
      <c r="AQ9" s="17">
        <v>0.129959608225242</v>
      </c>
      <c r="AR9" s="17">
        <v>0.14030869482473099</v>
      </c>
      <c r="AS9" s="17"/>
      <c r="AT9" s="17">
        <v>0.109774970875155</v>
      </c>
      <c r="AU9" s="17">
        <v>0.12851406360788001</v>
      </c>
      <c r="AV9" s="17">
        <v>7.1870443899632805E-2</v>
      </c>
      <c r="AW9" s="17">
        <v>0.12504435224806101</v>
      </c>
      <c r="AX9" s="17">
        <v>0.116746214169027</v>
      </c>
      <c r="AY9" s="17">
        <v>0.12054899355636201</v>
      </c>
    </row>
    <row r="10" spans="2:51" x14ac:dyDescent="0.35">
      <c r="B10" s="18" t="s">
        <v>783</v>
      </c>
      <c r="C10" s="17">
        <v>0.55625388239588502</v>
      </c>
      <c r="D10" s="17">
        <v>0.58160929125097405</v>
      </c>
      <c r="E10" s="17">
        <v>0.52786692333861196</v>
      </c>
      <c r="F10" s="17"/>
      <c r="G10" s="17">
        <v>0.48891811954718001</v>
      </c>
      <c r="H10" s="17">
        <v>0.54464879763396801</v>
      </c>
      <c r="I10" s="17">
        <v>0.55393021424058797</v>
      </c>
      <c r="J10" s="17">
        <v>0.54280962808508704</v>
      </c>
      <c r="K10" s="17">
        <v>0.56547082302715801</v>
      </c>
      <c r="L10" s="17">
        <v>0.61993776305204196</v>
      </c>
      <c r="M10" s="17"/>
      <c r="N10" s="17">
        <v>0.55836138220828502</v>
      </c>
      <c r="O10" s="17">
        <v>0.59524461419760899</v>
      </c>
      <c r="P10" s="17">
        <v>0.52228847096230402</v>
      </c>
      <c r="Q10" s="17">
        <v>0.54354142610012801</v>
      </c>
      <c r="R10" s="17"/>
      <c r="S10" s="17">
        <v>0.47606692268843398</v>
      </c>
      <c r="T10" s="17">
        <v>0.51464745601032302</v>
      </c>
      <c r="U10" s="17">
        <v>0.56288956523720901</v>
      </c>
      <c r="V10" s="17">
        <v>0.61298459591850096</v>
      </c>
      <c r="W10" s="17">
        <v>0.54366992791146596</v>
      </c>
      <c r="X10" s="17">
        <v>0.54668945541798297</v>
      </c>
      <c r="Y10" s="17">
        <v>0.51605770776835702</v>
      </c>
      <c r="Z10" s="17">
        <v>0.60517287470227898</v>
      </c>
      <c r="AA10" s="17">
        <v>0.63449121324669699</v>
      </c>
      <c r="AB10" s="17">
        <v>0.58985858502285204</v>
      </c>
      <c r="AC10" s="17">
        <v>0.59014044592083403</v>
      </c>
      <c r="AD10" s="17">
        <v>0.53885643706928099</v>
      </c>
      <c r="AE10" s="17"/>
      <c r="AF10" s="17">
        <v>0.52940913051627503</v>
      </c>
      <c r="AG10" s="17">
        <v>0.61135855947202</v>
      </c>
      <c r="AH10" s="17">
        <v>0.49603142753853402</v>
      </c>
      <c r="AI10" s="17"/>
      <c r="AJ10" s="17">
        <v>0.56154358313358699</v>
      </c>
      <c r="AK10" s="17">
        <v>0.58510600335502605</v>
      </c>
      <c r="AL10" s="17">
        <v>0.63122396186838903</v>
      </c>
      <c r="AM10" s="17">
        <v>0.48480722722901298</v>
      </c>
      <c r="AN10" s="17">
        <v>0.508449822047772</v>
      </c>
      <c r="AO10" s="17"/>
      <c r="AP10" s="17">
        <v>0.55017638088476595</v>
      </c>
      <c r="AQ10" s="17">
        <v>0.58146460955929002</v>
      </c>
      <c r="AR10" s="17">
        <v>0.548548837714118</v>
      </c>
      <c r="AS10" s="17"/>
      <c r="AT10" s="17">
        <v>0.54578450688701696</v>
      </c>
      <c r="AU10" s="17">
        <v>0.51740066917260596</v>
      </c>
      <c r="AV10" s="17">
        <v>0.66447108978553404</v>
      </c>
      <c r="AW10" s="17">
        <v>0.59519750442836095</v>
      </c>
      <c r="AX10" s="17">
        <v>0.56854025789768403</v>
      </c>
      <c r="AY10" s="17">
        <v>0.54176770206591696</v>
      </c>
    </row>
    <row r="11" spans="2:51" ht="29" x14ac:dyDescent="0.35">
      <c r="B11" s="18" t="s">
        <v>784</v>
      </c>
      <c r="C11" s="17">
        <v>0.106876586095072</v>
      </c>
      <c r="D11" s="17">
        <v>0.107059726827873</v>
      </c>
      <c r="E11" s="17">
        <v>0.107534308801652</v>
      </c>
      <c r="F11" s="17"/>
      <c r="G11" s="17">
        <v>0.13338155407156499</v>
      </c>
      <c r="H11" s="17">
        <v>0.108074607818834</v>
      </c>
      <c r="I11" s="17">
        <v>0.11756791078062299</v>
      </c>
      <c r="J11" s="17">
        <v>0.103941602093249</v>
      </c>
      <c r="K11" s="17">
        <v>0.101110128499725</v>
      </c>
      <c r="L11" s="17">
        <v>8.4753210929331496E-2</v>
      </c>
      <c r="M11" s="17"/>
      <c r="N11" s="17">
        <v>9.0270625408856206E-2</v>
      </c>
      <c r="O11" s="17">
        <v>0.111807491128379</v>
      </c>
      <c r="P11" s="17">
        <v>0.116478240429466</v>
      </c>
      <c r="Q11" s="17">
        <v>0.110299261367023</v>
      </c>
      <c r="R11" s="17"/>
      <c r="S11" s="17">
        <v>0.12913442659163901</v>
      </c>
      <c r="T11" s="17">
        <v>0.132443371770846</v>
      </c>
      <c r="U11" s="17">
        <v>7.9192894795805296E-2</v>
      </c>
      <c r="V11" s="17">
        <v>7.2681449131167905E-2</v>
      </c>
      <c r="W11" s="17">
        <v>9.3243776827152597E-2</v>
      </c>
      <c r="X11" s="17">
        <v>0.12858029931498199</v>
      </c>
      <c r="Y11" s="17">
        <v>0.111121465679536</v>
      </c>
      <c r="Z11" s="17">
        <v>0.10004630295656899</v>
      </c>
      <c r="AA11" s="17">
        <v>0.10778841924799799</v>
      </c>
      <c r="AB11" s="17">
        <v>6.0515828067581198E-2</v>
      </c>
      <c r="AC11" s="17">
        <v>0.121876720166951</v>
      </c>
      <c r="AD11" s="17">
        <v>0.14547229079976501</v>
      </c>
      <c r="AE11" s="17"/>
      <c r="AF11" s="17">
        <v>0.12105467468728</v>
      </c>
      <c r="AG11" s="17">
        <v>7.5866814307508995E-2</v>
      </c>
      <c r="AH11" s="17">
        <v>0.158059786682517</v>
      </c>
      <c r="AI11" s="17"/>
      <c r="AJ11" s="17">
        <v>0.124040498055398</v>
      </c>
      <c r="AK11" s="17">
        <v>8.0554109234162299E-2</v>
      </c>
      <c r="AL11" s="17">
        <v>6.6842872497018702E-2</v>
      </c>
      <c r="AM11" s="17">
        <v>0.13876017670297999</v>
      </c>
      <c r="AN11" s="17">
        <v>0.146416908235625</v>
      </c>
      <c r="AO11" s="17"/>
      <c r="AP11" s="17">
        <v>0.10570928897133899</v>
      </c>
      <c r="AQ11" s="17">
        <v>8.8132353510862405E-2</v>
      </c>
      <c r="AR11" s="17">
        <v>8.93421164315749E-2</v>
      </c>
      <c r="AS11" s="17"/>
      <c r="AT11" s="17">
        <v>8.5546942886437799E-2</v>
      </c>
      <c r="AU11" s="17">
        <v>0.12381588077247099</v>
      </c>
      <c r="AV11" s="17">
        <v>8.90698277052384E-2</v>
      </c>
      <c r="AW11" s="17">
        <v>0.111456854053737</v>
      </c>
      <c r="AX11" s="17">
        <v>0.118947818153855</v>
      </c>
      <c r="AY11" s="17">
        <v>0.185494951288842</v>
      </c>
    </row>
    <row r="12" spans="2:51" x14ac:dyDescent="0.35">
      <c r="B12" s="18" t="s">
        <v>112</v>
      </c>
      <c r="C12" s="19">
        <v>0.222014841424193</v>
      </c>
      <c r="D12" s="19">
        <v>0.180216161958316</v>
      </c>
      <c r="E12" s="19">
        <v>0.26597460208579399</v>
      </c>
      <c r="F12" s="19"/>
      <c r="G12" s="19">
        <v>0.24472063742922301</v>
      </c>
      <c r="H12" s="19">
        <v>0.16108885054789401</v>
      </c>
      <c r="I12" s="19">
        <v>0.19305516861869301</v>
      </c>
      <c r="J12" s="19">
        <v>0.25831297092359901</v>
      </c>
      <c r="K12" s="19">
        <v>0.24684897198185399</v>
      </c>
      <c r="L12" s="19">
        <v>0.23412361553986299</v>
      </c>
      <c r="M12" s="19"/>
      <c r="N12" s="19">
        <v>0.18484588529260099</v>
      </c>
      <c r="O12" s="19">
        <v>0.210902798009934</v>
      </c>
      <c r="P12" s="19">
        <v>0.23655496693032901</v>
      </c>
      <c r="Q12" s="19">
        <v>0.25898244235187301</v>
      </c>
      <c r="R12" s="19"/>
      <c r="S12" s="19">
        <v>0.19171984727167601</v>
      </c>
      <c r="T12" s="19">
        <v>0.25412397899050299</v>
      </c>
      <c r="U12" s="19">
        <v>0.26376232841094999</v>
      </c>
      <c r="V12" s="19">
        <v>0.20442819681690999</v>
      </c>
      <c r="W12" s="19">
        <v>0.24851071089628901</v>
      </c>
      <c r="X12" s="19">
        <v>0.19513290449948001</v>
      </c>
      <c r="Y12" s="19">
        <v>0.27788987876539301</v>
      </c>
      <c r="Z12" s="19">
        <v>0.13890416026546901</v>
      </c>
      <c r="AA12" s="19">
        <v>0.19558339301165101</v>
      </c>
      <c r="AB12" s="19">
        <v>0.23069637672013099</v>
      </c>
      <c r="AC12" s="19">
        <v>0.22212338069291401</v>
      </c>
      <c r="AD12" s="19">
        <v>0.24782420936907901</v>
      </c>
      <c r="AE12" s="19"/>
      <c r="AF12" s="19">
        <v>0.230426631913691</v>
      </c>
      <c r="AG12" s="19">
        <v>0.19547381771016101</v>
      </c>
      <c r="AH12" s="19">
        <v>0.223107566455368</v>
      </c>
      <c r="AI12" s="19"/>
      <c r="AJ12" s="19">
        <v>0.21324477363635</v>
      </c>
      <c r="AK12" s="19">
        <v>0.185515465934287</v>
      </c>
      <c r="AL12" s="19">
        <v>0.17537645431037199</v>
      </c>
      <c r="AM12" s="19">
        <v>0.19287911080113801</v>
      </c>
      <c r="AN12" s="19">
        <v>0.242859546217226</v>
      </c>
      <c r="AO12" s="19"/>
      <c r="AP12" s="19">
        <v>0.20193167276964599</v>
      </c>
      <c r="AQ12" s="19">
        <v>0.20044342870460599</v>
      </c>
      <c r="AR12" s="19">
        <v>0.22180035102957499</v>
      </c>
      <c r="AS12" s="19"/>
      <c r="AT12" s="19">
        <v>0.25889357935139001</v>
      </c>
      <c r="AU12" s="19">
        <v>0.23026938644704301</v>
      </c>
      <c r="AV12" s="19">
        <v>0.174588638609594</v>
      </c>
      <c r="AW12" s="19">
        <v>0.168301289269841</v>
      </c>
      <c r="AX12" s="19">
        <v>0.195765709779434</v>
      </c>
      <c r="AY12" s="19">
        <v>0.15218835308887901</v>
      </c>
    </row>
    <row r="13" spans="2:51" x14ac:dyDescent="0.35">
      <c r="B13" s="16" t="s">
        <v>156</v>
      </c>
    </row>
    <row r="14" spans="2:51" x14ac:dyDescent="0.35">
      <c r="B14" t="s">
        <v>77</v>
      </c>
    </row>
    <row r="15" spans="2:51" x14ac:dyDescent="0.35">
      <c r="B15" t="s">
        <v>78</v>
      </c>
    </row>
    <row r="17" spans="2:2" x14ac:dyDescent="0.35">
      <c r="B17"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1-000000000000}">
  <dimension ref="B2:AY23"/>
  <sheetViews>
    <sheetView showGridLines="0" workbookViewId="0">
      <pane xSplit="2" topLeftCell="C1" activePane="topRight" state="frozen"/>
      <selection activeCell="B19" sqref="B19"/>
      <selection pane="topRight" activeCell="G7" sqref="G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809</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46</v>
      </c>
      <c r="C9" s="17">
        <v>0.357141270901849</v>
      </c>
      <c r="D9" s="17">
        <v>0.389464280648185</v>
      </c>
      <c r="E9" s="17">
        <v>0.32653441031576402</v>
      </c>
      <c r="F9" s="17"/>
      <c r="G9" s="17">
        <v>0.44594246893707001</v>
      </c>
      <c r="H9" s="17">
        <v>0.44408370344957299</v>
      </c>
      <c r="I9" s="17">
        <v>0.38720817035336402</v>
      </c>
      <c r="J9" s="17">
        <v>0.37100650815460701</v>
      </c>
      <c r="K9" s="17">
        <v>0.31316983434376899</v>
      </c>
      <c r="L9" s="17">
        <v>0.216572256662902</v>
      </c>
      <c r="M9" s="17"/>
      <c r="N9" s="17">
        <v>0.39951260616808798</v>
      </c>
      <c r="O9" s="17">
        <v>0.38213715721755798</v>
      </c>
      <c r="P9" s="17">
        <v>0.320992636420185</v>
      </c>
      <c r="Q9" s="17">
        <v>0.322738864657375</v>
      </c>
      <c r="R9" s="17"/>
      <c r="S9" s="17">
        <v>0.40049616963605</v>
      </c>
      <c r="T9" s="17">
        <v>0.30907018908572498</v>
      </c>
      <c r="U9" s="17">
        <v>0.310276855216644</v>
      </c>
      <c r="V9" s="17">
        <v>0.30483866120061498</v>
      </c>
      <c r="W9" s="17">
        <v>0.32293033302149698</v>
      </c>
      <c r="X9" s="17">
        <v>0.35423021757471101</v>
      </c>
      <c r="Y9" s="17">
        <v>0.39032060350296699</v>
      </c>
      <c r="Z9" s="17">
        <v>0.52998848991167402</v>
      </c>
      <c r="AA9" s="17">
        <v>0.39906330169485199</v>
      </c>
      <c r="AB9" s="17">
        <v>0.327888926106087</v>
      </c>
      <c r="AC9" s="17">
        <v>0.36522343275674002</v>
      </c>
      <c r="AD9" s="17">
        <v>0.27508613808725002</v>
      </c>
      <c r="AE9" s="17"/>
      <c r="AF9" s="17">
        <v>0.255454424284005</v>
      </c>
      <c r="AG9" s="17">
        <v>0.429112278034118</v>
      </c>
      <c r="AH9" s="17">
        <v>0.37287122951416501</v>
      </c>
      <c r="AI9" s="17"/>
      <c r="AJ9" s="17">
        <v>0.155279629120854</v>
      </c>
      <c r="AK9" s="17">
        <v>0.713714650799814</v>
      </c>
      <c r="AL9" s="17">
        <v>0.340344772589804</v>
      </c>
      <c r="AM9" s="17">
        <v>0.45610370495817598</v>
      </c>
      <c r="AN9" s="17">
        <v>0.26261855550656699</v>
      </c>
      <c r="AO9" s="17"/>
      <c r="AP9" s="17">
        <v>0.15275831617114</v>
      </c>
      <c r="AQ9" s="17">
        <v>0.73290546641370902</v>
      </c>
      <c r="AR9" s="17">
        <v>0.26839590139199598</v>
      </c>
      <c r="AS9" s="17"/>
      <c r="AT9" s="17">
        <v>0.26302286851380302</v>
      </c>
      <c r="AU9" s="17">
        <v>0.348111758543382</v>
      </c>
      <c r="AV9" s="17">
        <v>0.36939690278463</v>
      </c>
      <c r="AW9" s="17">
        <v>0.437149078723783</v>
      </c>
      <c r="AX9" s="17">
        <v>0.47133836253182798</v>
      </c>
      <c r="AY9" s="17">
        <v>0.42387118143522601</v>
      </c>
    </row>
    <row r="10" spans="2:51" x14ac:dyDescent="0.35">
      <c r="B10" s="18" t="s">
        <v>114</v>
      </c>
      <c r="C10" s="17">
        <v>0.29862866720230702</v>
      </c>
      <c r="D10" s="17">
        <v>0.30309194375035198</v>
      </c>
      <c r="E10" s="17">
        <v>0.293282253544078</v>
      </c>
      <c r="F10" s="17"/>
      <c r="G10" s="17">
        <v>0.36210182658781398</v>
      </c>
      <c r="H10" s="17">
        <v>0.32270288941221598</v>
      </c>
      <c r="I10" s="17">
        <v>0.35173864525719301</v>
      </c>
      <c r="J10" s="17">
        <v>0.28702860674830499</v>
      </c>
      <c r="K10" s="17">
        <v>0.23053991414713099</v>
      </c>
      <c r="L10" s="17">
        <v>0.24695012889163301</v>
      </c>
      <c r="M10" s="17"/>
      <c r="N10" s="17">
        <v>0.37041834672289597</v>
      </c>
      <c r="O10" s="17">
        <v>0.32521966482925302</v>
      </c>
      <c r="P10" s="17">
        <v>0.25536725223017198</v>
      </c>
      <c r="Q10" s="17">
        <v>0.234691213045121</v>
      </c>
      <c r="R10" s="17"/>
      <c r="S10" s="17">
        <v>0.336107957475409</v>
      </c>
      <c r="T10" s="17">
        <v>0.30155645626489402</v>
      </c>
      <c r="U10" s="17">
        <v>0.278457506022599</v>
      </c>
      <c r="V10" s="17">
        <v>0.26618105863695402</v>
      </c>
      <c r="W10" s="17">
        <v>0.34455748706866002</v>
      </c>
      <c r="X10" s="17">
        <v>0.27999294262707097</v>
      </c>
      <c r="Y10" s="17">
        <v>0.31752234635430698</v>
      </c>
      <c r="Z10" s="17">
        <v>0.28904592362345999</v>
      </c>
      <c r="AA10" s="17">
        <v>0.30550758195328298</v>
      </c>
      <c r="AB10" s="17">
        <v>0.29450129594346602</v>
      </c>
      <c r="AC10" s="17">
        <v>0.22027514734973</v>
      </c>
      <c r="AD10" s="17">
        <v>0.26956960033189598</v>
      </c>
      <c r="AE10" s="17"/>
      <c r="AF10" s="17">
        <v>0.22312039380937601</v>
      </c>
      <c r="AG10" s="17">
        <v>0.36883388932067601</v>
      </c>
      <c r="AH10" s="17">
        <v>0.22036919896059101</v>
      </c>
      <c r="AI10" s="17"/>
      <c r="AJ10" s="17">
        <v>0.223815706384246</v>
      </c>
      <c r="AK10" s="17">
        <v>0.34698101113885699</v>
      </c>
      <c r="AL10" s="17">
        <v>0.39599506590580003</v>
      </c>
      <c r="AM10" s="17">
        <v>0.29425454828035102</v>
      </c>
      <c r="AN10" s="17">
        <v>0.198722153502634</v>
      </c>
      <c r="AO10" s="17"/>
      <c r="AP10" s="17">
        <v>0.20990754150486499</v>
      </c>
      <c r="AQ10" s="17">
        <v>0.349806657801641</v>
      </c>
      <c r="AR10" s="17">
        <v>0.36623312336858499</v>
      </c>
      <c r="AS10" s="17"/>
      <c r="AT10" s="17">
        <v>0.25003264008725801</v>
      </c>
      <c r="AU10" s="17">
        <v>0.35045774949929598</v>
      </c>
      <c r="AV10" s="17">
        <v>0.23273469761695201</v>
      </c>
      <c r="AW10" s="17">
        <v>0.292886040014538</v>
      </c>
      <c r="AX10" s="17">
        <v>0.34006337030099398</v>
      </c>
      <c r="AY10" s="17">
        <v>0.39927227069186799</v>
      </c>
    </row>
    <row r="11" spans="2:51" x14ac:dyDescent="0.35">
      <c r="B11" s="18" t="s">
        <v>72</v>
      </c>
      <c r="C11" s="17">
        <v>0.28704825575637299</v>
      </c>
      <c r="D11" s="17">
        <v>0.23412997060419699</v>
      </c>
      <c r="E11" s="17">
        <v>0.339856246712051</v>
      </c>
      <c r="F11" s="17"/>
      <c r="G11" s="17">
        <v>0.21283465850771299</v>
      </c>
      <c r="H11" s="17">
        <v>0.19094166247625999</v>
      </c>
      <c r="I11" s="17">
        <v>0.23084153826860501</v>
      </c>
      <c r="J11" s="17">
        <v>0.31389525705616</v>
      </c>
      <c r="K11" s="17">
        <v>0.34048971915038501</v>
      </c>
      <c r="L11" s="17">
        <v>0.40601005559477799</v>
      </c>
      <c r="M11" s="17"/>
      <c r="N11" s="17">
        <v>0.21323383221484399</v>
      </c>
      <c r="O11" s="17">
        <v>0.267144060059745</v>
      </c>
      <c r="P11" s="17">
        <v>0.29961531695327898</v>
      </c>
      <c r="Q11" s="17">
        <v>0.373301763866076</v>
      </c>
      <c r="R11" s="17"/>
      <c r="S11" s="17">
        <v>0.228966375122338</v>
      </c>
      <c r="T11" s="17">
        <v>0.31790840917519197</v>
      </c>
      <c r="U11" s="17">
        <v>0.32533172267121302</v>
      </c>
      <c r="V11" s="17">
        <v>0.33962155927710502</v>
      </c>
      <c r="W11" s="17">
        <v>0.280018446384041</v>
      </c>
      <c r="X11" s="17">
        <v>0.28025634741562699</v>
      </c>
      <c r="Y11" s="17">
        <v>0.28250073236629297</v>
      </c>
      <c r="Z11" s="17">
        <v>0.20082868374645299</v>
      </c>
      <c r="AA11" s="17">
        <v>0.28070262174322802</v>
      </c>
      <c r="AB11" s="17">
        <v>0.27394326431731902</v>
      </c>
      <c r="AC11" s="17">
        <v>0.27931316982695398</v>
      </c>
      <c r="AD11" s="17">
        <v>0.45783836978181203</v>
      </c>
      <c r="AE11" s="17"/>
      <c r="AF11" s="17">
        <v>0.33303541949594501</v>
      </c>
      <c r="AG11" s="17">
        <v>0.21756364242513801</v>
      </c>
      <c r="AH11" s="17">
        <v>0.36257179884841301</v>
      </c>
      <c r="AI11" s="17"/>
      <c r="AJ11" s="17">
        <v>0.33276523526629498</v>
      </c>
      <c r="AK11" s="17">
        <v>0.12153064977766501</v>
      </c>
      <c r="AL11" s="17">
        <v>0.24185467432977101</v>
      </c>
      <c r="AM11" s="17">
        <v>0.21678125292102601</v>
      </c>
      <c r="AN11" s="17">
        <v>0.50544565417027898</v>
      </c>
      <c r="AO11" s="17"/>
      <c r="AP11" s="17">
        <v>0.23970453910825601</v>
      </c>
      <c r="AQ11" s="17">
        <v>0.14304096153832799</v>
      </c>
      <c r="AR11" s="17">
        <v>0.17316891186765801</v>
      </c>
      <c r="AS11" s="17"/>
      <c r="AT11" s="17">
        <v>0.36650597865540602</v>
      </c>
      <c r="AU11" s="17">
        <v>0.233964786225723</v>
      </c>
      <c r="AV11" s="17">
        <v>0.25292564252116001</v>
      </c>
      <c r="AW11" s="17">
        <v>0.28068243499338802</v>
      </c>
      <c r="AX11" s="17">
        <v>0.221284980040165</v>
      </c>
      <c r="AY11" s="17">
        <v>0.29104851348259098</v>
      </c>
    </row>
    <row r="12" spans="2:51" x14ac:dyDescent="0.35">
      <c r="B12" s="18" t="s">
        <v>45</v>
      </c>
      <c r="C12" s="17">
        <v>0.18939611318600499</v>
      </c>
      <c r="D12" s="17">
        <v>0.213736155646712</v>
      </c>
      <c r="E12" s="17">
        <v>0.166102081298901</v>
      </c>
      <c r="F12" s="17"/>
      <c r="G12" s="17">
        <v>0.169667589961433</v>
      </c>
      <c r="H12" s="17">
        <v>0.20566630606023001</v>
      </c>
      <c r="I12" s="17">
        <v>0.209948983881528</v>
      </c>
      <c r="J12" s="17">
        <v>0.12958223569854399</v>
      </c>
      <c r="K12" s="17">
        <v>0.19460284135099501</v>
      </c>
      <c r="L12" s="17">
        <v>0.21986251676780899</v>
      </c>
      <c r="M12" s="17"/>
      <c r="N12" s="17">
        <v>0.20711227444404301</v>
      </c>
      <c r="O12" s="17">
        <v>0.179840266800146</v>
      </c>
      <c r="P12" s="17">
        <v>0.188531938471485</v>
      </c>
      <c r="Q12" s="17">
        <v>0.18031347056644101</v>
      </c>
      <c r="R12" s="17"/>
      <c r="S12" s="17">
        <v>0.241469644756028</v>
      </c>
      <c r="T12" s="17">
        <v>0.19165124882431001</v>
      </c>
      <c r="U12" s="17">
        <v>0.23094160083911999</v>
      </c>
      <c r="V12" s="17">
        <v>0.17887986603533501</v>
      </c>
      <c r="W12" s="17">
        <v>0.25103450157877399</v>
      </c>
      <c r="X12" s="17">
        <v>0.18225691235968</v>
      </c>
      <c r="Y12" s="17">
        <v>0.18192647722185601</v>
      </c>
      <c r="Z12" s="17">
        <v>0.20314733331177801</v>
      </c>
      <c r="AA12" s="17">
        <v>0.14303877911555299</v>
      </c>
      <c r="AB12" s="17">
        <v>0.1272405219777</v>
      </c>
      <c r="AC12" s="17">
        <v>0.188379248527557</v>
      </c>
      <c r="AD12" s="17">
        <v>9.4629048476241401E-2</v>
      </c>
      <c r="AE12" s="17"/>
      <c r="AF12" s="17">
        <v>0.26366232561613101</v>
      </c>
      <c r="AG12" s="17">
        <v>0.150776403516728</v>
      </c>
      <c r="AH12" s="17">
        <v>0.15208914587320099</v>
      </c>
      <c r="AI12" s="17"/>
      <c r="AJ12" s="17">
        <v>0.39832350200044497</v>
      </c>
      <c r="AK12" s="17">
        <v>8.6297896158585893E-2</v>
      </c>
      <c r="AL12" s="17">
        <v>9.0318616402321097E-2</v>
      </c>
      <c r="AM12" s="17">
        <v>8.4264105606666903E-2</v>
      </c>
      <c r="AN12" s="17">
        <v>0.100282958039143</v>
      </c>
      <c r="AO12" s="17"/>
      <c r="AP12" s="17">
        <v>0.64429005608032497</v>
      </c>
      <c r="AQ12" s="17">
        <v>6.6074869044565096E-2</v>
      </c>
      <c r="AR12" s="17">
        <v>0.13069179608194201</v>
      </c>
      <c r="AS12" s="17"/>
      <c r="AT12" s="17">
        <v>0.206083543170997</v>
      </c>
      <c r="AU12" s="17">
        <v>0.205995231782055</v>
      </c>
      <c r="AV12" s="17">
        <v>0.158260971283678</v>
      </c>
      <c r="AW12" s="17">
        <v>0.18497211895471899</v>
      </c>
      <c r="AX12" s="17">
        <v>0.17201747367659401</v>
      </c>
      <c r="AY12" s="17">
        <v>0.11224542572013201</v>
      </c>
    </row>
    <row r="13" spans="2:51" x14ac:dyDescent="0.35">
      <c r="B13" s="18" t="s">
        <v>49</v>
      </c>
      <c r="C13" s="17">
        <v>0.14938376958034699</v>
      </c>
      <c r="D13" s="17">
        <v>0.18193677518853299</v>
      </c>
      <c r="E13" s="17">
        <v>0.117907943376123</v>
      </c>
      <c r="F13" s="17"/>
      <c r="G13" s="17">
        <v>0.21241620615856399</v>
      </c>
      <c r="H13" s="17">
        <v>0.16290347319078699</v>
      </c>
      <c r="I13" s="17">
        <v>0.16471991605772099</v>
      </c>
      <c r="J13" s="17">
        <v>0.13296529532750501</v>
      </c>
      <c r="K13" s="17">
        <v>0.119572025519839</v>
      </c>
      <c r="L13" s="17">
        <v>0.117285393586013</v>
      </c>
      <c r="M13" s="17"/>
      <c r="N13" s="17">
        <v>0.21281946541920599</v>
      </c>
      <c r="O13" s="17">
        <v>0.14211312725356201</v>
      </c>
      <c r="P13" s="17">
        <v>0.12996611432890501</v>
      </c>
      <c r="Q13" s="17">
        <v>0.10767260823691401</v>
      </c>
      <c r="R13" s="17"/>
      <c r="S13" s="17">
        <v>0.20462903009543401</v>
      </c>
      <c r="T13" s="17">
        <v>0.201437961798411</v>
      </c>
      <c r="U13" s="17">
        <v>0.13772049948642401</v>
      </c>
      <c r="V13" s="17">
        <v>0.12664942063521201</v>
      </c>
      <c r="W13" s="17">
        <v>0.114231430847671</v>
      </c>
      <c r="X13" s="17">
        <v>0.102089037766231</v>
      </c>
      <c r="Y13" s="17">
        <v>0.134287609308443</v>
      </c>
      <c r="Z13" s="17">
        <v>0.18840199423184201</v>
      </c>
      <c r="AA13" s="17">
        <v>0.14864676236636801</v>
      </c>
      <c r="AB13" s="17">
        <v>0.129423081746732</v>
      </c>
      <c r="AC13" s="17">
        <v>0.13182019653669599</v>
      </c>
      <c r="AD13" s="17">
        <v>5.7357725316790398E-2</v>
      </c>
      <c r="AE13" s="17"/>
      <c r="AF13" s="17">
        <v>9.6182610335251606E-2</v>
      </c>
      <c r="AG13" s="17">
        <v>0.19585040950827601</v>
      </c>
      <c r="AH13" s="17">
        <v>0.114454046929372</v>
      </c>
      <c r="AI13" s="17"/>
      <c r="AJ13" s="17">
        <v>0.105692114815418</v>
      </c>
      <c r="AK13" s="17">
        <v>0.168115063227883</v>
      </c>
      <c r="AL13" s="17">
        <v>0.41957192159842099</v>
      </c>
      <c r="AM13" s="17">
        <v>5.89912890287786E-2</v>
      </c>
      <c r="AN13" s="17">
        <v>0.101996541909101</v>
      </c>
      <c r="AO13" s="17"/>
      <c r="AP13" s="17">
        <v>0.11049333256357299</v>
      </c>
      <c r="AQ13" s="17">
        <v>0.177792177141506</v>
      </c>
      <c r="AR13" s="17">
        <v>0.59331327544255996</v>
      </c>
      <c r="AS13" s="17"/>
      <c r="AT13" s="17">
        <v>0.12660285416081099</v>
      </c>
      <c r="AU13" s="17">
        <v>0.15050713647809</v>
      </c>
      <c r="AV13" s="17">
        <v>9.9601588544390302E-2</v>
      </c>
      <c r="AW13" s="17">
        <v>0.17654590645608301</v>
      </c>
      <c r="AX13" s="17">
        <v>0.199855011648914</v>
      </c>
      <c r="AY13" s="17">
        <v>0.118160755330526</v>
      </c>
    </row>
    <row r="14" spans="2:51" x14ac:dyDescent="0.35">
      <c r="B14" s="18" t="s">
        <v>125</v>
      </c>
      <c r="C14" s="17">
        <v>0.107269138547422</v>
      </c>
      <c r="D14" s="17">
        <v>0.12135216643550201</v>
      </c>
      <c r="E14" s="17">
        <v>9.3784160399078803E-2</v>
      </c>
      <c r="F14" s="17"/>
      <c r="G14" s="17">
        <v>0.124208551102584</v>
      </c>
      <c r="H14" s="17">
        <v>8.7563935035640306E-2</v>
      </c>
      <c r="I14" s="17">
        <v>0.108931411784933</v>
      </c>
      <c r="J14" s="17">
        <v>9.4065451667012606E-2</v>
      </c>
      <c r="K14" s="17">
        <v>0.12453744687360201</v>
      </c>
      <c r="L14" s="17">
        <v>0.111229595135834</v>
      </c>
      <c r="M14" s="17"/>
      <c r="N14" s="17">
        <v>0.103787560244453</v>
      </c>
      <c r="O14" s="17">
        <v>8.9500125454024998E-2</v>
      </c>
      <c r="P14" s="17">
        <v>0.14475369787185599</v>
      </c>
      <c r="Q14" s="17">
        <v>9.4358347269725501E-2</v>
      </c>
      <c r="R14" s="17"/>
      <c r="S14" s="17">
        <v>0.133123216786971</v>
      </c>
      <c r="T14" s="17">
        <v>9.6591608692554398E-2</v>
      </c>
      <c r="U14" s="17">
        <v>0.114565568413228</v>
      </c>
      <c r="V14" s="17">
        <v>0.108406081702224</v>
      </c>
      <c r="W14" s="17">
        <v>8.60172671772719E-2</v>
      </c>
      <c r="X14" s="17">
        <v>0.17044329717224499</v>
      </c>
      <c r="Y14" s="17">
        <v>0.130809020696144</v>
      </c>
      <c r="Z14" s="17">
        <v>0.12393262961849801</v>
      </c>
      <c r="AA14" s="17">
        <v>9.2230726426935694E-2</v>
      </c>
      <c r="AB14" s="17">
        <v>4.7081748313186303E-2</v>
      </c>
      <c r="AC14" s="17">
        <v>8.8559785136374705E-2</v>
      </c>
      <c r="AD14" s="17">
        <v>4.8297699910600497E-2</v>
      </c>
      <c r="AE14" s="17"/>
      <c r="AF14" s="17">
        <v>0.17759736412570901</v>
      </c>
      <c r="AG14" s="17">
        <v>5.2536190586777998E-2</v>
      </c>
      <c r="AH14" s="17">
        <v>9.8477858518236094E-2</v>
      </c>
      <c r="AI14" s="17"/>
      <c r="AJ14" s="17">
        <v>0.16920804777828199</v>
      </c>
      <c r="AK14" s="17">
        <v>5.8435158330511397E-2</v>
      </c>
      <c r="AL14" s="17">
        <v>3.5098033793377302E-2</v>
      </c>
      <c r="AM14" s="17">
        <v>0.32870562540397802</v>
      </c>
      <c r="AN14" s="17">
        <v>7.1774456274262793E-2</v>
      </c>
      <c r="AO14" s="17"/>
      <c r="AP14" s="17">
        <v>7.8847239994699794E-2</v>
      </c>
      <c r="AQ14" s="17">
        <v>5.4080628523486197E-2</v>
      </c>
      <c r="AR14" s="17">
        <v>6.6002434550697098E-2</v>
      </c>
      <c r="AS14" s="17"/>
      <c r="AT14" s="17">
        <v>0.11394727133723299</v>
      </c>
      <c r="AU14" s="17">
        <v>9.4502538751805004E-2</v>
      </c>
      <c r="AV14" s="17">
        <v>0.139074312498118</v>
      </c>
      <c r="AW14" s="17">
        <v>0.12146447461363</v>
      </c>
      <c r="AX14" s="17">
        <v>9.5254138047305606E-2</v>
      </c>
      <c r="AY14" s="17">
        <v>9.3733125800917805E-2</v>
      </c>
    </row>
    <row r="15" spans="2:51" x14ac:dyDescent="0.35">
      <c r="B15" s="18" t="s">
        <v>119</v>
      </c>
      <c r="C15" s="17">
        <v>5.63940099503904E-2</v>
      </c>
      <c r="D15" s="17">
        <v>5.4613279350300102E-2</v>
      </c>
      <c r="E15" s="17">
        <v>5.8315740997571197E-2</v>
      </c>
      <c r="F15" s="17"/>
      <c r="G15" s="17">
        <v>8.7925466033830599E-2</v>
      </c>
      <c r="H15" s="17">
        <v>7.6559475235753294E-2</v>
      </c>
      <c r="I15" s="17">
        <v>7.1093703152485893E-2</v>
      </c>
      <c r="J15" s="17">
        <v>5.5978242412321501E-2</v>
      </c>
      <c r="K15" s="17">
        <v>2.1136360629779902E-2</v>
      </c>
      <c r="L15" s="17">
        <v>2.9899594971117101E-2</v>
      </c>
      <c r="M15" s="17"/>
      <c r="N15" s="17">
        <v>8.0154011595753194E-2</v>
      </c>
      <c r="O15" s="17">
        <v>5.6634145717755997E-2</v>
      </c>
      <c r="P15" s="17">
        <v>5.0212468256711197E-2</v>
      </c>
      <c r="Q15" s="17">
        <v>3.7355012748046701E-2</v>
      </c>
      <c r="R15" s="17"/>
      <c r="S15" s="17">
        <v>4.7480954206578899E-2</v>
      </c>
      <c r="T15" s="17">
        <v>2.2328551295500002E-2</v>
      </c>
      <c r="U15" s="17">
        <v>1.1147667873674501E-2</v>
      </c>
      <c r="V15" s="17">
        <v>1.61709732530263E-2</v>
      </c>
      <c r="W15" s="17">
        <v>3.7864136965794597E-2</v>
      </c>
      <c r="X15" s="17">
        <v>5.2411761468329501E-2</v>
      </c>
      <c r="Y15" s="17">
        <v>2.04318770554156E-2</v>
      </c>
      <c r="Z15" s="17">
        <v>1.04195800478753E-2</v>
      </c>
      <c r="AA15" s="17">
        <v>4.7948279663393899E-2</v>
      </c>
      <c r="AB15" s="17">
        <v>0.28270498725225701</v>
      </c>
      <c r="AC15" s="17">
        <v>1.13056227444996E-2</v>
      </c>
      <c r="AD15" s="17">
        <v>0.100102400872044</v>
      </c>
      <c r="AE15" s="17"/>
      <c r="AF15" s="17">
        <v>2.6091719282305598E-2</v>
      </c>
      <c r="AG15" s="17">
        <v>8.5036762665616605E-2</v>
      </c>
      <c r="AH15" s="17">
        <v>4.71587833249636E-2</v>
      </c>
      <c r="AI15" s="17"/>
      <c r="AJ15" s="17">
        <v>1.9018460879097102E-2</v>
      </c>
      <c r="AK15" s="17">
        <v>5.8197167186369601E-2</v>
      </c>
      <c r="AL15" s="17">
        <v>2.8326796382290801E-2</v>
      </c>
      <c r="AM15" s="17">
        <v>0.103718707142613</v>
      </c>
      <c r="AN15" s="17">
        <v>3.45392226110759E-2</v>
      </c>
      <c r="AO15" s="17"/>
      <c r="AP15" s="17">
        <v>3.3225620185627101E-2</v>
      </c>
      <c r="AQ15" s="17">
        <v>4.6115814622805902E-2</v>
      </c>
      <c r="AR15" s="17">
        <v>4.4758160272176099E-2</v>
      </c>
      <c r="AS15" s="17"/>
      <c r="AT15" s="17">
        <v>3.0572580323083399E-2</v>
      </c>
      <c r="AU15" s="17">
        <v>8.1309968390461895E-2</v>
      </c>
      <c r="AV15" s="17">
        <v>0.10162968264318401</v>
      </c>
      <c r="AW15" s="17">
        <v>3.0441952494868099E-2</v>
      </c>
      <c r="AX15" s="17">
        <v>6.6526082397054098E-2</v>
      </c>
      <c r="AY15" s="17">
        <v>6.0434237568814497E-2</v>
      </c>
    </row>
    <row r="16" spans="2:51" x14ac:dyDescent="0.35">
      <c r="B16" s="18" t="s">
        <v>120</v>
      </c>
      <c r="C16" s="17">
        <v>2.6747076159649701E-2</v>
      </c>
      <c r="D16" s="17">
        <v>2.95630112981735E-2</v>
      </c>
      <c r="E16" s="17">
        <v>2.2862768596556102E-2</v>
      </c>
      <c r="F16" s="17"/>
      <c r="G16" s="17">
        <v>5.6894620670893702E-2</v>
      </c>
      <c r="H16" s="17">
        <v>3.68460228282931E-2</v>
      </c>
      <c r="I16" s="17">
        <v>2.1577706858356801E-2</v>
      </c>
      <c r="J16" s="17">
        <v>1.7905136937050599E-2</v>
      </c>
      <c r="K16" s="17">
        <v>2.0549727222439602E-2</v>
      </c>
      <c r="L16" s="17">
        <v>1.4294438044104499E-2</v>
      </c>
      <c r="M16" s="17"/>
      <c r="N16" s="17">
        <v>3.2684091476802499E-2</v>
      </c>
      <c r="O16" s="17">
        <v>2.7351032667467998E-2</v>
      </c>
      <c r="P16" s="17">
        <v>2.8318914923961699E-2</v>
      </c>
      <c r="Q16" s="17">
        <v>1.8526614266921301E-2</v>
      </c>
      <c r="R16" s="17"/>
      <c r="S16" s="17">
        <v>1.72099807784711E-2</v>
      </c>
      <c r="T16" s="17">
        <v>1.2262992901580399E-2</v>
      </c>
      <c r="U16" s="17">
        <v>2.3520555229099301E-2</v>
      </c>
      <c r="V16" s="17">
        <v>4.9665737516493801E-3</v>
      </c>
      <c r="W16" s="17">
        <v>3.8724056074041599E-2</v>
      </c>
      <c r="X16" s="17">
        <v>1.7625332581875899E-2</v>
      </c>
      <c r="Y16" s="17">
        <v>2.10658454718178E-2</v>
      </c>
      <c r="Z16" s="17">
        <v>0</v>
      </c>
      <c r="AA16" s="17">
        <v>1.5798907434562699E-2</v>
      </c>
      <c r="AB16" s="17">
        <v>3.5103332034090003E-2</v>
      </c>
      <c r="AC16" s="17">
        <v>0.197259539136767</v>
      </c>
      <c r="AD16" s="17">
        <v>0</v>
      </c>
      <c r="AE16" s="17"/>
      <c r="AF16" s="17">
        <v>3.12370418711185E-2</v>
      </c>
      <c r="AG16" s="17">
        <v>2.1341636409881501E-2</v>
      </c>
      <c r="AH16" s="17">
        <v>1.1292828200360899E-2</v>
      </c>
      <c r="AI16" s="17"/>
      <c r="AJ16" s="17">
        <v>1.99031670399764E-2</v>
      </c>
      <c r="AK16" s="17">
        <v>3.9867329038384497E-2</v>
      </c>
      <c r="AL16" s="17">
        <v>2.6932849517431402E-2</v>
      </c>
      <c r="AM16" s="17">
        <v>3.78496739248705E-2</v>
      </c>
      <c r="AN16" s="17">
        <v>7.2870582004312201E-3</v>
      </c>
      <c r="AO16" s="17"/>
      <c r="AP16" s="17">
        <v>2.8822749000144501E-2</v>
      </c>
      <c r="AQ16" s="17">
        <v>3.0557021887421199E-2</v>
      </c>
      <c r="AR16" s="17">
        <v>1.7269978935507701E-2</v>
      </c>
      <c r="AS16" s="17"/>
      <c r="AT16" s="17">
        <v>1.65600887245505E-2</v>
      </c>
      <c r="AU16" s="17">
        <v>3.0101832276295301E-2</v>
      </c>
      <c r="AV16" s="17">
        <v>5.0786787353726499E-2</v>
      </c>
      <c r="AW16" s="17">
        <v>3.3875907574319603E-2</v>
      </c>
      <c r="AX16" s="17">
        <v>2.14874511150762E-2</v>
      </c>
      <c r="AY16" s="17">
        <v>5.3483731602744299E-2</v>
      </c>
    </row>
    <row r="17" spans="2:51" ht="29" x14ac:dyDescent="0.35">
      <c r="B17" s="18" t="s">
        <v>121</v>
      </c>
      <c r="C17" s="17">
        <v>2.4199383566005501E-2</v>
      </c>
      <c r="D17" s="17">
        <v>2.2940379504939799E-2</v>
      </c>
      <c r="E17" s="17">
        <v>2.4305189249626501E-2</v>
      </c>
      <c r="F17" s="17"/>
      <c r="G17" s="17">
        <v>5.0272265001205699E-2</v>
      </c>
      <c r="H17" s="17">
        <v>4.2909080451842899E-2</v>
      </c>
      <c r="I17" s="17">
        <v>2.3557515246030801E-2</v>
      </c>
      <c r="J17" s="17">
        <v>1.87269466242392E-2</v>
      </c>
      <c r="K17" s="17">
        <v>1.1208413456562E-2</v>
      </c>
      <c r="L17" s="17">
        <v>4.9740998533696103E-3</v>
      </c>
      <c r="M17" s="17"/>
      <c r="N17" s="17">
        <v>2.1134980403628802E-2</v>
      </c>
      <c r="O17" s="17">
        <v>2.1450983148542699E-2</v>
      </c>
      <c r="P17" s="17">
        <v>2.8319627140492E-2</v>
      </c>
      <c r="Q17" s="17">
        <v>2.6798775473522302E-2</v>
      </c>
      <c r="R17" s="17"/>
      <c r="S17" s="17">
        <v>4.4809082120754802E-2</v>
      </c>
      <c r="T17" s="17">
        <v>3.9375358866496797E-3</v>
      </c>
      <c r="U17" s="17">
        <v>1.8081311945860198E-2</v>
      </c>
      <c r="V17" s="17">
        <v>1.5710954567383102E-2</v>
      </c>
      <c r="W17" s="17">
        <v>2.8953787077252598E-2</v>
      </c>
      <c r="X17" s="17">
        <v>3.9569238035209099E-2</v>
      </c>
      <c r="Y17" s="17">
        <v>0</v>
      </c>
      <c r="Z17" s="17">
        <v>1.0585143866198E-2</v>
      </c>
      <c r="AA17" s="17">
        <v>1.41483536104053E-2</v>
      </c>
      <c r="AB17" s="17">
        <v>3.0122895852193E-2</v>
      </c>
      <c r="AC17" s="17">
        <v>2.2039736540018499E-2</v>
      </c>
      <c r="AD17" s="17">
        <v>0.12069138101981899</v>
      </c>
      <c r="AE17" s="17"/>
      <c r="AF17" s="17">
        <v>1.5707144298196401E-2</v>
      </c>
      <c r="AG17" s="17">
        <v>2.1216480885423598E-2</v>
      </c>
      <c r="AH17" s="17">
        <v>4.1083149154587502E-2</v>
      </c>
      <c r="AI17" s="17"/>
      <c r="AJ17" s="17">
        <v>1.4848175818432599E-2</v>
      </c>
      <c r="AK17" s="17">
        <v>2.47804986585815E-2</v>
      </c>
      <c r="AL17" s="17">
        <v>3.9571857905344003E-2</v>
      </c>
      <c r="AM17" s="17">
        <v>5.7107448306964098E-2</v>
      </c>
      <c r="AN17" s="17">
        <v>3.2374079933975702E-2</v>
      </c>
      <c r="AO17" s="17"/>
      <c r="AP17" s="17">
        <v>1.4706371929643299E-2</v>
      </c>
      <c r="AQ17" s="17">
        <v>2.77140379686437E-2</v>
      </c>
      <c r="AR17" s="17">
        <v>4.8283461158434397E-2</v>
      </c>
      <c r="AS17" s="17"/>
      <c r="AT17" s="17">
        <v>1.3261605974971899E-2</v>
      </c>
      <c r="AU17" s="17">
        <v>2.7458635961461898E-2</v>
      </c>
      <c r="AV17" s="17">
        <v>5.7153660380923302E-2</v>
      </c>
      <c r="AW17" s="17">
        <v>4.0448544462057298E-2</v>
      </c>
      <c r="AX17" s="17">
        <v>1.6698345590407799E-2</v>
      </c>
      <c r="AY17" s="17">
        <v>1.38202689668274E-2</v>
      </c>
    </row>
    <row r="18" spans="2:51" x14ac:dyDescent="0.35">
      <c r="B18" s="18" t="s">
        <v>122</v>
      </c>
      <c r="C18" s="19">
        <v>1.33823108414441E-2</v>
      </c>
      <c r="D18" s="19">
        <v>1.54984899050153E-2</v>
      </c>
      <c r="E18" s="19">
        <v>1.1347524175009E-2</v>
      </c>
      <c r="F18" s="19"/>
      <c r="G18" s="19">
        <v>1.8904806815863699E-2</v>
      </c>
      <c r="H18" s="19">
        <v>1.82074911521924E-2</v>
      </c>
      <c r="I18" s="19">
        <v>1.90831508211728E-2</v>
      </c>
      <c r="J18" s="19">
        <v>1.60964996519024E-2</v>
      </c>
      <c r="K18" s="19">
        <v>7.6292566798939997E-3</v>
      </c>
      <c r="L18" s="19">
        <v>2.32556352250511E-3</v>
      </c>
      <c r="M18" s="19"/>
      <c r="N18" s="19">
        <v>7.5038999149461003E-3</v>
      </c>
      <c r="O18" s="19">
        <v>1.01424499889526E-2</v>
      </c>
      <c r="P18" s="19">
        <v>1.7270716407267999E-2</v>
      </c>
      <c r="Q18" s="19">
        <v>1.9616054271541401E-2</v>
      </c>
      <c r="R18" s="19"/>
      <c r="S18" s="19">
        <v>2.3341380361184699E-2</v>
      </c>
      <c r="T18" s="19">
        <v>0</v>
      </c>
      <c r="U18" s="19">
        <v>6.4416715043538802E-3</v>
      </c>
      <c r="V18" s="19">
        <v>1.03034844035137E-2</v>
      </c>
      <c r="W18" s="19">
        <v>6.8784608704812603E-3</v>
      </c>
      <c r="X18" s="19">
        <v>1.1322282532766599E-2</v>
      </c>
      <c r="Y18" s="19">
        <v>1.0276943174467101E-2</v>
      </c>
      <c r="Z18" s="19">
        <v>0</v>
      </c>
      <c r="AA18" s="19">
        <v>8.1935050150091799E-3</v>
      </c>
      <c r="AB18" s="19">
        <v>6.4502108737657902E-3</v>
      </c>
      <c r="AC18" s="19">
        <v>1.06199375412747E-2</v>
      </c>
      <c r="AD18" s="19">
        <v>0.16735477173706001</v>
      </c>
      <c r="AE18" s="19"/>
      <c r="AF18" s="19">
        <v>1.0120345788116899E-2</v>
      </c>
      <c r="AG18" s="19">
        <v>1.7008083470810401E-2</v>
      </c>
      <c r="AH18" s="19">
        <v>1.0562729052750099E-2</v>
      </c>
      <c r="AI18" s="19"/>
      <c r="AJ18" s="19">
        <v>4.3425904253134697E-3</v>
      </c>
      <c r="AK18" s="19">
        <v>1.79144794343346E-2</v>
      </c>
      <c r="AL18" s="19">
        <v>1.28167913142722E-2</v>
      </c>
      <c r="AM18" s="19">
        <v>0</v>
      </c>
      <c r="AN18" s="19">
        <v>1.15826321684182E-2</v>
      </c>
      <c r="AO18" s="19"/>
      <c r="AP18" s="19">
        <v>4.9792770684022603E-3</v>
      </c>
      <c r="AQ18" s="19">
        <v>1.06861695818383E-2</v>
      </c>
      <c r="AR18" s="19">
        <v>1.4469696093617101E-2</v>
      </c>
      <c r="AS18" s="19"/>
      <c r="AT18" s="19">
        <v>1.63076305061623E-2</v>
      </c>
      <c r="AU18" s="19">
        <v>1.5508251869789901E-2</v>
      </c>
      <c r="AV18" s="19">
        <v>1.22182320876334E-2</v>
      </c>
      <c r="AW18" s="19">
        <v>1.12403399055119E-2</v>
      </c>
      <c r="AX18" s="19">
        <v>5.16762072118589E-3</v>
      </c>
      <c r="AY18" s="19">
        <v>2.9430103708497399E-2</v>
      </c>
    </row>
    <row r="19" spans="2:51" x14ac:dyDescent="0.35">
      <c r="B19" s="16"/>
    </row>
    <row r="20" spans="2:51" x14ac:dyDescent="0.35">
      <c r="B20" t="s">
        <v>77</v>
      </c>
    </row>
    <row r="21" spans="2:51" x14ac:dyDescent="0.35">
      <c r="B21" t="s">
        <v>78</v>
      </c>
    </row>
    <row r="23" spans="2:51" x14ac:dyDescent="0.35">
      <c r="B23"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1-000000000000}">
  <dimension ref="B2:AY23"/>
  <sheetViews>
    <sheetView showGridLines="0" workbookViewId="0">
      <pane xSplit="2" topLeftCell="C1" activePane="topRight" state="frozen"/>
      <selection activeCell="B19" sqref="B19"/>
      <selection pane="topRight" activeCell="D14" sqref="D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810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46</v>
      </c>
      <c r="C9" s="17">
        <v>0.37131251641554303</v>
      </c>
      <c r="D9" s="17">
        <v>0.389705106342987</v>
      </c>
      <c r="E9" s="17">
        <v>0.35412398893281599</v>
      </c>
      <c r="F9" s="17"/>
      <c r="G9" s="17">
        <v>0.47851665758862699</v>
      </c>
      <c r="H9" s="17">
        <v>0.48330045947290701</v>
      </c>
      <c r="I9" s="17">
        <v>0.40679180077856503</v>
      </c>
      <c r="J9" s="17">
        <v>0.31379181327921202</v>
      </c>
      <c r="K9" s="17">
        <v>0.310387617657439</v>
      </c>
      <c r="L9" s="17">
        <v>0.270090651897468</v>
      </c>
      <c r="M9" s="17"/>
      <c r="N9" s="17">
        <v>0.40111785733234701</v>
      </c>
      <c r="O9" s="17">
        <v>0.41935101641133499</v>
      </c>
      <c r="P9" s="17">
        <v>0.315676113472868</v>
      </c>
      <c r="Q9" s="17">
        <v>0.33384973231341902</v>
      </c>
      <c r="R9" s="17"/>
      <c r="S9" s="17">
        <v>0.44339057547133198</v>
      </c>
      <c r="T9" s="17">
        <v>0.32364733163213</v>
      </c>
      <c r="U9" s="17">
        <v>0.41801845720199798</v>
      </c>
      <c r="V9" s="17">
        <v>0.30791383184807197</v>
      </c>
      <c r="W9" s="17">
        <v>0.35760145502424701</v>
      </c>
      <c r="X9" s="17">
        <v>0.382131479044237</v>
      </c>
      <c r="Y9" s="17">
        <v>0.40336892628725501</v>
      </c>
      <c r="Z9" s="17">
        <v>0.40909315903948501</v>
      </c>
      <c r="AA9" s="17">
        <v>0.43926079904027099</v>
      </c>
      <c r="AB9" s="17">
        <v>0.26547835134817799</v>
      </c>
      <c r="AC9" s="17">
        <v>0.33775076049021202</v>
      </c>
      <c r="AD9" s="17">
        <v>0.34757713785181699</v>
      </c>
      <c r="AE9" s="17"/>
      <c r="AF9" s="17">
        <v>0.24631739663900801</v>
      </c>
      <c r="AG9" s="17">
        <v>0.48332834098408101</v>
      </c>
      <c r="AH9" s="17">
        <v>0.31244762173545398</v>
      </c>
      <c r="AI9" s="17"/>
      <c r="AJ9" s="17">
        <v>0.17375313674215101</v>
      </c>
      <c r="AK9" s="17">
        <v>0.72626902549413097</v>
      </c>
      <c r="AL9" s="17">
        <v>0.35570521702505298</v>
      </c>
      <c r="AM9" s="17">
        <v>8.3411578840227305E-2</v>
      </c>
      <c r="AN9" s="17">
        <v>0.26198690003100999</v>
      </c>
      <c r="AO9" s="17"/>
      <c r="AP9" s="17">
        <v>0.124702780330028</v>
      </c>
      <c r="AQ9" s="17">
        <v>0.79866566944428996</v>
      </c>
      <c r="AR9" s="17">
        <v>0.31529845827157099</v>
      </c>
      <c r="AS9" s="17"/>
      <c r="AT9" s="17">
        <v>0.29936589095856603</v>
      </c>
      <c r="AU9" s="17">
        <v>0.39081362765130701</v>
      </c>
      <c r="AV9" s="17">
        <v>0.40823098382426998</v>
      </c>
      <c r="AW9" s="17">
        <v>0.41536890151787897</v>
      </c>
      <c r="AX9" s="17">
        <v>0.448901703375434</v>
      </c>
      <c r="AY9" s="17">
        <v>0.41284416288210102</v>
      </c>
    </row>
    <row r="10" spans="2:51" x14ac:dyDescent="0.35">
      <c r="B10" s="18" t="s">
        <v>72</v>
      </c>
      <c r="C10" s="17">
        <v>0.320270199087136</v>
      </c>
      <c r="D10" s="17">
        <v>0.27072267050846399</v>
      </c>
      <c r="E10" s="17">
        <v>0.36772683819797702</v>
      </c>
      <c r="F10" s="17"/>
      <c r="G10" s="17">
        <v>0.206552005112385</v>
      </c>
      <c r="H10" s="17">
        <v>0.245937323952201</v>
      </c>
      <c r="I10" s="17">
        <v>0.31609963666087298</v>
      </c>
      <c r="J10" s="17">
        <v>0.32800649352970401</v>
      </c>
      <c r="K10" s="17">
        <v>0.39405489731838</v>
      </c>
      <c r="L10" s="17">
        <v>0.400896497621963</v>
      </c>
      <c r="M10" s="17"/>
      <c r="N10" s="17">
        <v>0.25882064999721099</v>
      </c>
      <c r="O10" s="17">
        <v>0.29281474976191002</v>
      </c>
      <c r="P10" s="17">
        <v>0.37692233155297999</v>
      </c>
      <c r="Q10" s="17">
        <v>0.36922965253348899</v>
      </c>
      <c r="R10" s="17"/>
      <c r="S10" s="17">
        <v>0.248033264824052</v>
      </c>
      <c r="T10" s="17">
        <v>0.36810768985860798</v>
      </c>
      <c r="U10" s="17">
        <v>0.32660366586191403</v>
      </c>
      <c r="V10" s="17">
        <v>0.33140966446490699</v>
      </c>
      <c r="W10" s="17">
        <v>0.26210160469981297</v>
      </c>
      <c r="X10" s="17">
        <v>0.30643796439555399</v>
      </c>
      <c r="Y10" s="17">
        <v>0.31685424527836498</v>
      </c>
      <c r="Z10" s="17">
        <v>0.40530086989497299</v>
      </c>
      <c r="AA10" s="17">
        <v>0.28938373988288402</v>
      </c>
      <c r="AB10" s="17">
        <v>0.37004165552125101</v>
      </c>
      <c r="AC10" s="17">
        <v>0.29671318600584701</v>
      </c>
      <c r="AD10" s="17">
        <v>0.439043364109446</v>
      </c>
      <c r="AE10" s="17"/>
      <c r="AF10" s="17">
        <v>0.36298347351568799</v>
      </c>
      <c r="AG10" s="17">
        <v>0.24311028697672499</v>
      </c>
      <c r="AH10" s="17">
        <v>0.44930289350222402</v>
      </c>
      <c r="AI10" s="17"/>
      <c r="AJ10" s="17">
        <v>0.39522388489158899</v>
      </c>
      <c r="AK10" s="17">
        <v>0.12288607284936</v>
      </c>
      <c r="AL10" s="17">
        <v>0.24817975999705599</v>
      </c>
      <c r="AM10" s="17">
        <v>0.30783323848547001</v>
      </c>
      <c r="AN10" s="17">
        <v>0.54745865091370505</v>
      </c>
      <c r="AO10" s="17"/>
      <c r="AP10" s="17">
        <v>0.29384694462359501</v>
      </c>
      <c r="AQ10" s="17">
        <v>0.112695290071285</v>
      </c>
      <c r="AR10" s="17">
        <v>0.239019343730309</v>
      </c>
      <c r="AS10" s="17"/>
      <c r="AT10" s="17">
        <v>0.35556341565973498</v>
      </c>
      <c r="AU10" s="17">
        <v>0.28229529452110402</v>
      </c>
      <c r="AV10" s="17">
        <v>0.29988465028781303</v>
      </c>
      <c r="AW10" s="17">
        <v>0.31738476311427999</v>
      </c>
      <c r="AX10" s="17">
        <v>0.31058374664258898</v>
      </c>
      <c r="AY10" s="17">
        <v>0.273660285788486</v>
      </c>
    </row>
    <row r="11" spans="2:51" x14ac:dyDescent="0.35">
      <c r="B11" s="18" t="s">
        <v>114</v>
      </c>
      <c r="C11" s="17">
        <v>0.244525442037093</v>
      </c>
      <c r="D11" s="17">
        <v>0.247852895480387</v>
      </c>
      <c r="E11" s="17">
        <v>0.240046607633078</v>
      </c>
      <c r="F11" s="17"/>
      <c r="G11" s="17">
        <v>0.36402785763095402</v>
      </c>
      <c r="H11" s="17">
        <v>0.32163797444494902</v>
      </c>
      <c r="I11" s="17">
        <v>0.208845385066182</v>
      </c>
      <c r="J11" s="17">
        <v>0.224911388817643</v>
      </c>
      <c r="K11" s="17">
        <v>0.215016441077786</v>
      </c>
      <c r="L11" s="17">
        <v>0.168439218788457</v>
      </c>
      <c r="M11" s="17"/>
      <c r="N11" s="17">
        <v>0.26926742289339101</v>
      </c>
      <c r="O11" s="17">
        <v>0.29251298066789899</v>
      </c>
      <c r="P11" s="17">
        <v>0.23016018962256701</v>
      </c>
      <c r="Q11" s="17">
        <v>0.179955596122719</v>
      </c>
      <c r="R11" s="17"/>
      <c r="S11" s="17">
        <v>0.31142044832766103</v>
      </c>
      <c r="T11" s="17">
        <v>0.25641496900623201</v>
      </c>
      <c r="U11" s="17">
        <v>0.220368608708403</v>
      </c>
      <c r="V11" s="17">
        <v>0.25592457457626999</v>
      </c>
      <c r="W11" s="17">
        <v>0.28847022304352798</v>
      </c>
      <c r="X11" s="17">
        <v>0.230819561386717</v>
      </c>
      <c r="Y11" s="17">
        <v>0.19807069514050099</v>
      </c>
      <c r="Z11" s="17">
        <v>0.17337784109881599</v>
      </c>
      <c r="AA11" s="17">
        <v>0.27006841167693701</v>
      </c>
      <c r="AB11" s="17">
        <v>0.21795781566543701</v>
      </c>
      <c r="AC11" s="17">
        <v>0.208590069872094</v>
      </c>
      <c r="AD11" s="17">
        <v>0.13173382500629999</v>
      </c>
      <c r="AE11" s="17"/>
      <c r="AF11" s="17">
        <v>0.16776343790870399</v>
      </c>
      <c r="AG11" s="17">
        <v>0.312907654589335</v>
      </c>
      <c r="AH11" s="17">
        <v>0.17827718568874601</v>
      </c>
      <c r="AI11" s="17"/>
      <c r="AJ11" s="17">
        <v>0.130369911363481</v>
      </c>
      <c r="AK11" s="17">
        <v>0.32667492407676602</v>
      </c>
      <c r="AL11" s="17">
        <v>0.34871785488109303</v>
      </c>
      <c r="AM11" s="17">
        <v>0.165699190771573</v>
      </c>
      <c r="AN11" s="17">
        <v>0.17721328766977901</v>
      </c>
      <c r="AO11" s="17"/>
      <c r="AP11" s="17">
        <v>0.122808818009219</v>
      </c>
      <c r="AQ11" s="17">
        <v>0.32766290636085299</v>
      </c>
      <c r="AR11" s="17">
        <v>0.32726972484373001</v>
      </c>
      <c r="AS11" s="17"/>
      <c r="AT11" s="17">
        <v>0.22316852808721499</v>
      </c>
      <c r="AU11" s="17">
        <v>0.26141632186907499</v>
      </c>
      <c r="AV11" s="17">
        <v>0.240084639097317</v>
      </c>
      <c r="AW11" s="17">
        <v>0.18403923454739901</v>
      </c>
      <c r="AX11" s="17">
        <v>0.279109271942796</v>
      </c>
      <c r="AY11" s="17">
        <v>0.307309130287094</v>
      </c>
    </row>
    <row r="12" spans="2:51" x14ac:dyDescent="0.35">
      <c r="B12" s="18" t="s">
        <v>45</v>
      </c>
      <c r="C12" s="17">
        <v>0.17770734246679801</v>
      </c>
      <c r="D12" s="17">
        <v>0.19067735635448699</v>
      </c>
      <c r="E12" s="17">
        <v>0.16632499569456299</v>
      </c>
      <c r="F12" s="17"/>
      <c r="G12" s="17">
        <v>0.16577161047223701</v>
      </c>
      <c r="H12" s="17">
        <v>0.171495997153085</v>
      </c>
      <c r="I12" s="17">
        <v>0.175396042102549</v>
      </c>
      <c r="J12" s="17">
        <v>0.16758573668121099</v>
      </c>
      <c r="K12" s="17">
        <v>0.151367740433374</v>
      </c>
      <c r="L12" s="17">
        <v>0.21752433667513699</v>
      </c>
      <c r="M12" s="17"/>
      <c r="N12" s="17">
        <v>0.218150643609166</v>
      </c>
      <c r="O12" s="17">
        <v>0.17805450460005801</v>
      </c>
      <c r="P12" s="17">
        <v>0.15471316396179</v>
      </c>
      <c r="Q12" s="17">
        <v>0.153094463721347</v>
      </c>
      <c r="R12" s="17"/>
      <c r="S12" s="17">
        <v>0.19483602951318499</v>
      </c>
      <c r="T12" s="17">
        <v>0.20410940259848301</v>
      </c>
      <c r="U12" s="17">
        <v>0.24399318381903201</v>
      </c>
      <c r="V12" s="17">
        <v>0.17590916049029201</v>
      </c>
      <c r="W12" s="17">
        <v>0.20808767990087501</v>
      </c>
      <c r="X12" s="17">
        <v>0.158026193902359</v>
      </c>
      <c r="Y12" s="17">
        <v>0.206261886986186</v>
      </c>
      <c r="Z12" s="17">
        <v>0.107428372028713</v>
      </c>
      <c r="AA12" s="17">
        <v>0.168980404334414</v>
      </c>
      <c r="AB12" s="17">
        <v>0.10775453458626499</v>
      </c>
      <c r="AC12" s="17">
        <v>0.15299400915660499</v>
      </c>
      <c r="AD12" s="17">
        <v>0.10294330431446901</v>
      </c>
      <c r="AE12" s="17"/>
      <c r="AF12" s="17">
        <v>0.24369210149982101</v>
      </c>
      <c r="AG12" s="17">
        <v>0.14836672326601599</v>
      </c>
      <c r="AH12" s="17">
        <v>0.12610392265214199</v>
      </c>
      <c r="AI12" s="17"/>
      <c r="AJ12" s="17">
        <v>0.36071033283087001</v>
      </c>
      <c r="AK12" s="17">
        <v>7.5200403070167995E-2</v>
      </c>
      <c r="AL12" s="17">
        <v>8.5061403601722194E-2</v>
      </c>
      <c r="AM12" s="17">
        <v>4.9212006586226202E-2</v>
      </c>
      <c r="AN12" s="17">
        <v>0.105260855032099</v>
      </c>
      <c r="AO12" s="17"/>
      <c r="AP12" s="17">
        <v>0.61672760440456997</v>
      </c>
      <c r="AQ12" s="17">
        <v>7.0262523271695396E-2</v>
      </c>
      <c r="AR12" s="17">
        <v>7.5692558111364105E-2</v>
      </c>
      <c r="AS12" s="17"/>
      <c r="AT12" s="17">
        <v>0.20636702496672901</v>
      </c>
      <c r="AU12" s="17">
        <v>0.18354887584079799</v>
      </c>
      <c r="AV12" s="17">
        <v>0.110722310806987</v>
      </c>
      <c r="AW12" s="17">
        <v>0.18262095993527</v>
      </c>
      <c r="AX12" s="17">
        <v>0.14586547106762901</v>
      </c>
      <c r="AY12" s="17">
        <v>0.14212393049798799</v>
      </c>
    </row>
    <row r="13" spans="2:51" x14ac:dyDescent="0.35">
      <c r="B13" s="18" t="s">
        <v>49</v>
      </c>
      <c r="C13" s="17">
        <v>0.13628267394947399</v>
      </c>
      <c r="D13" s="17">
        <v>0.141143374730935</v>
      </c>
      <c r="E13" s="17">
        <v>0.131592735897439</v>
      </c>
      <c r="F13" s="17"/>
      <c r="G13" s="17">
        <v>0.215351996881119</v>
      </c>
      <c r="H13" s="17">
        <v>0.152968973194549</v>
      </c>
      <c r="I13" s="17">
        <v>0.12403977303968799</v>
      </c>
      <c r="J13" s="17">
        <v>0.15080216313873701</v>
      </c>
      <c r="K13" s="17">
        <v>0.112777207476184</v>
      </c>
      <c r="L13" s="17">
        <v>8.5616200827831807E-2</v>
      </c>
      <c r="M13" s="17"/>
      <c r="N13" s="17">
        <v>0.173453293147284</v>
      </c>
      <c r="O13" s="17">
        <v>0.155288109514825</v>
      </c>
      <c r="P13" s="17">
        <v>8.4733726619390104E-2</v>
      </c>
      <c r="Q13" s="17">
        <v>0.11577525675472899</v>
      </c>
      <c r="R13" s="17"/>
      <c r="S13" s="17">
        <v>0.20264100513108299</v>
      </c>
      <c r="T13" s="17">
        <v>0.139978987049207</v>
      </c>
      <c r="U13" s="17">
        <v>0.16720127043605301</v>
      </c>
      <c r="V13" s="17">
        <v>0.14297271574496001</v>
      </c>
      <c r="W13" s="17">
        <v>0.12555744187897799</v>
      </c>
      <c r="X13" s="17">
        <v>0.13842164331605999</v>
      </c>
      <c r="Y13" s="17">
        <v>0.123383589557872</v>
      </c>
      <c r="Z13" s="17">
        <v>8.2234032799952006E-2</v>
      </c>
      <c r="AA13" s="17">
        <v>0.136674467633529</v>
      </c>
      <c r="AB13" s="17">
        <v>8.8308115322623407E-2</v>
      </c>
      <c r="AC13" s="17">
        <v>9.7131751530858998E-2</v>
      </c>
      <c r="AD13" s="17">
        <v>5.4708771049602797E-2</v>
      </c>
      <c r="AE13" s="17"/>
      <c r="AF13" s="17">
        <v>7.8726176031669301E-2</v>
      </c>
      <c r="AG13" s="17">
        <v>0.17578079832620899</v>
      </c>
      <c r="AH13" s="17">
        <v>0.14435941281502701</v>
      </c>
      <c r="AI13" s="17"/>
      <c r="AJ13" s="17">
        <v>8.5589042576250093E-2</v>
      </c>
      <c r="AK13" s="17">
        <v>0.16286900777760499</v>
      </c>
      <c r="AL13" s="17">
        <v>0.44789622747323199</v>
      </c>
      <c r="AM13" s="17">
        <v>0</v>
      </c>
      <c r="AN13" s="17">
        <v>9.0350835275336799E-2</v>
      </c>
      <c r="AO13" s="17"/>
      <c r="AP13" s="17">
        <v>0.11088702121306</v>
      </c>
      <c r="AQ13" s="17">
        <v>0.16251601444458599</v>
      </c>
      <c r="AR13" s="17">
        <v>0.53577694633286199</v>
      </c>
      <c r="AS13" s="17"/>
      <c r="AT13" s="17">
        <v>0.110274510162946</v>
      </c>
      <c r="AU13" s="17">
        <v>0.16339514846767</v>
      </c>
      <c r="AV13" s="17">
        <v>0.11840535373107999</v>
      </c>
      <c r="AW13" s="17">
        <v>0.16797486842300199</v>
      </c>
      <c r="AX13" s="17">
        <v>0.14527215449592601</v>
      </c>
      <c r="AY13" s="17">
        <v>0.11163147012733</v>
      </c>
    </row>
    <row r="14" spans="2:51" x14ac:dyDescent="0.35">
      <c r="B14" s="18" t="s">
        <v>125</v>
      </c>
      <c r="C14" s="17">
        <v>9.3106234962401793E-2</v>
      </c>
      <c r="D14" s="17">
        <v>0.117202715373105</v>
      </c>
      <c r="E14" s="17">
        <v>6.9281780172793003E-2</v>
      </c>
      <c r="F14" s="17"/>
      <c r="G14" s="17">
        <v>0.13069941185846901</v>
      </c>
      <c r="H14" s="17">
        <v>7.9323789277853704E-2</v>
      </c>
      <c r="I14" s="17">
        <v>7.0201719476600893E-2</v>
      </c>
      <c r="J14" s="17">
        <v>0.118815858831311</v>
      </c>
      <c r="K14" s="17">
        <v>9.7687627538710506E-2</v>
      </c>
      <c r="L14" s="17">
        <v>7.4526033110538001E-2</v>
      </c>
      <c r="M14" s="17"/>
      <c r="N14" s="17">
        <v>8.6184869261515806E-2</v>
      </c>
      <c r="O14" s="17">
        <v>9.0629568889771805E-2</v>
      </c>
      <c r="P14" s="17">
        <v>0.100927476781545</v>
      </c>
      <c r="Q14" s="17">
        <v>9.59118957216019E-2</v>
      </c>
      <c r="R14" s="17"/>
      <c r="S14" s="17">
        <v>0.11742238610398301</v>
      </c>
      <c r="T14" s="17">
        <v>7.7890878201353902E-2</v>
      </c>
      <c r="U14" s="17">
        <v>8.0674566628568395E-2</v>
      </c>
      <c r="V14" s="17">
        <v>8.7065771031732297E-2</v>
      </c>
      <c r="W14" s="17">
        <v>0.110097757423118</v>
      </c>
      <c r="X14" s="17">
        <v>0.10992549798496901</v>
      </c>
      <c r="Y14" s="17">
        <v>0.110854052271686</v>
      </c>
      <c r="Z14" s="17">
        <v>8.5568707484486001E-2</v>
      </c>
      <c r="AA14" s="17">
        <v>8.3178476470490606E-2</v>
      </c>
      <c r="AB14" s="17">
        <v>4.3002754440912103E-2</v>
      </c>
      <c r="AC14" s="17">
        <v>0.122379586963288</v>
      </c>
      <c r="AD14" s="17">
        <v>0.101337335184738</v>
      </c>
      <c r="AE14" s="17"/>
      <c r="AF14" s="17">
        <v>0.160640492163662</v>
      </c>
      <c r="AG14" s="17">
        <v>4.1605498853299901E-2</v>
      </c>
      <c r="AH14" s="17">
        <v>6.5716173512919807E-2</v>
      </c>
      <c r="AI14" s="17"/>
      <c r="AJ14" s="17">
        <v>0.11748568269660099</v>
      </c>
      <c r="AK14" s="17">
        <v>6.6744322334840206E-2</v>
      </c>
      <c r="AL14" s="17">
        <v>2.84372029122557E-2</v>
      </c>
      <c r="AM14" s="17">
        <v>0.54555553938151702</v>
      </c>
      <c r="AN14" s="17">
        <v>7.8441127165889996E-2</v>
      </c>
      <c r="AO14" s="17"/>
      <c r="AP14" s="17">
        <v>6.0109128815912301E-2</v>
      </c>
      <c r="AQ14" s="17">
        <v>5.1656951464542598E-2</v>
      </c>
      <c r="AR14" s="17">
        <v>5.0287379999049801E-2</v>
      </c>
      <c r="AS14" s="17"/>
      <c r="AT14" s="17">
        <v>8.0299655125352198E-2</v>
      </c>
      <c r="AU14" s="17">
        <v>9.3605441869433495E-2</v>
      </c>
      <c r="AV14" s="17">
        <v>9.8317052837896907E-2</v>
      </c>
      <c r="AW14" s="17">
        <v>0.12406882181659799</v>
      </c>
      <c r="AX14" s="17">
        <v>9.6861307237673194E-2</v>
      </c>
      <c r="AY14" s="17">
        <v>0.12670863985709599</v>
      </c>
    </row>
    <row r="15" spans="2:51" x14ac:dyDescent="0.35">
      <c r="B15" s="18" t="s">
        <v>119</v>
      </c>
      <c r="C15" s="17">
        <v>5.6770533821538099E-2</v>
      </c>
      <c r="D15" s="17">
        <v>6.5084317956521406E-2</v>
      </c>
      <c r="E15" s="17">
        <v>4.8043440508917297E-2</v>
      </c>
      <c r="F15" s="17"/>
      <c r="G15" s="17">
        <v>0.111112631584184</v>
      </c>
      <c r="H15" s="17">
        <v>8.1691674832660405E-2</v>
      </c>
      <c r="I15" s="17">
        <v>5.4431775984263402E-2</v>
      </c>
      <c r="J15" s="17">
        <v>4.11917820854108E-2</v>
      </c>
      <c r="K15" s="17">
        <v>3.55370040564333E-2</v>
      </c>
      <c r="L15" s="17">
        <v>2.9417830762776799E-2</v>
      </c>
      <c r="M15" s="17"/>
      <c r="N15" s="17">
        <v>8.0087146034623899E-2</v>
      </c>
      <c r="O15" s="17">
        <v>5.6544232778524099E-2</v>
      </c>
      <c r="P15" s="17">
        <v>2.7957592544453E-2</v>
      </c>
      <c r="Q15" s="17">
        <v>5.4599296615655997E-2</v>
      </c>
      <c r="R15" s="17"/>
      <c r="S15" s="17">
        <v>7.9254668194442504E-2</v>
      </c>
      <c r="T15" s="17">
        <v>2.0032043635269298E-2</v>
      </c>
      <c r="U15" s="17">
        <v>1.6125938787546999E-2</v>
      </c>
      <c r="V15" s="17">
        <v>2.29691349431069E-2</v>
      </c>
      <c r="W15" s="17">
        <v>1.8266266764904799E-2</v>
      </c>
      <c r="X15" s="17">
        <v>3.9075211424630697E-2</v>
      </c>
      <c r="Y15" s="17">
        <v>2.8006633968138201E-2</v>
      </c>
      <c r="Z15" s="17">
        <v>2.9780905626335698E-2</v>
      </c>
      <c r="AA15" s="17">
        <v>5.4441036315329198E-2</v>
      </c>
      <c r="AB15" s="17">
        <v>0.25640548671813501</v>
      </c>
      <c r="AC15" s="17">
        <v>4.5973703929349602E-2</v>
      </c>
      <c r="AD15" s="17">
        <v>4.1831986631231E-2</v>
      </c>
      <c r="AE15" s="17"/>
      <c r="AF15" s="17">
        <v>2.5509924546640399E-2</v>
      </c>
      <c r="AG15" s="17">
        <v>7.3352460650908002E-2</v>
      </c>
      <c r="AH15" s="17">
        <v>7.6053068070069701E-2</v>
      </c>
      <c r="AI15" s="17"/>
      <c r="AJ15" s="17">
        <v>1.5450860233047099E-2</v>
      </c>
      <c r="AK15" s="17">
        <v>7.20576249274021E-2</v>
      </c>
      <c r="AL15" s="17">
        <v>4.24707111961838E-2</v>
      </c>
      <c r="AM15" s="17">
        <v>0</v>
      </c>
      <c r="AN15" s="17">
        <v>4.9515007361201797E-2</v>
      </c>
      <c r="AO15" s="17"/>
      <c r="AP15" s="17">
        <v>2.5035142157523799E-2</v>
      </c>
      <c r="AQ15" s="17">
        <v>6.2236635259147098E-2</v>
      </c>
      <c r="AR15" s="17">
        <v>7.5211775144488902E-2</v>
      </c>
      <c r="AS15" s="17"/>
      <c r="AT15" s="17">
        <v>4.9440487262733201E-2</v>
      </c>
      <c r="AU15" s="17">
        <v>4.9389225475082003E-2</v>
      </c>
      <c r="AV15" s="17">
        <v>8.7429008465621905E-2</v>
      </c>
      <c r="AW15" s="17">
        <v>5.34859332921057E-2</v>
      </c>
      <c r="AX15" s="17">
        <v>7.0473482389063202E-2</v>
      </c>
      <c r="AY15" s="17">
        <v>5.0377460449840199E-2</v>
      </c>
    </row>
    <row r="16" spans="2:51" ht="29" x14ac:dyDescent="0.35">
      <c r="B16" s="18" t="s">
        <v>121</v>
      </c>
      <c r="C16" s="17">
        <v>2.54060628713382E-2</v>
      </c>
      <c r="D16" s="17">
        <v>3.2196937243996498E-2</v>
      </c>
      <c r="E16" s="17">
        <v>1.8991624855821999E-2</v>
      </c>
      <c r="F16" s="17"/>
      <c r="G16" s="17">
        <v>5.1531187379522198E-2</v>
      </c>
      <c r="H16" s="17">
        <v>5.7169289629993097E-2</v>
      </c>
      <c r="I16" s="17">
        <v>1.5764491719062801E-2</v>
      </c>
      <c r="J16" s="17">
        <v>2.4089992430865601E-2</v>
      </c>
      <c r="K16" s="17">
        <v>6.6045005285898604E-3</v>
      </c>
      <c r="L16" s="17">
        <v>4.6924962300636704E-3</v>
      </c>
      <c r="M16" s="17"/>
      <c r="N16" s="17">
        <v>2.6476579999611199E-2</v>
      </c>
      <c r="O16" s="17">
        <v>1.6999129618868101E-2</v>
      </c>
      <c r="P16" s="17">
        <v>3.6727122021913201E-2</v>
      </c>
      <c r="Q16" s="17">
        <v>2.4374436372612999E-2</v>
      </c>
      <c r="R16" s="17"/>
      <c r="S16" s="17">
        <v>2.9487817082953501E-2</v>
      </c>
      <c r="T16" s="17">
        <v>1.7320113505518799E-2</v>
      </c>
      <c r="U16" s="17">
        <v>1.21904882519167E-2</v>
      </c>
      <c r="V16" s="17">
        <v>0</v>
      </c>
      <c r="W16" s="17">
        <v>4.4657582489438297E-2</v>
      </c>
      <c r="X16" s="17">
        <v>5.2411746956482298E-2</v>
      </c>
      <c r="Y16" s="17">
        <v>1.9434544066822601E-2</v>
      </c>
      <c r="Z16" s="17">
        <v>0</v>
      </c>
      <c r="AA16" s="17">
        <v>2.45257783956448E-2</v>
      </c>
      <c r="AB16" s="17">
        <v>1.82605470873104E-2</v>
      </c>
      <c r="AC16" s="17">
        <v>4.42272213968661E-2</v>
      </c>
      <c r="AD16" s="17">
        <v>5.9432676245625503E-2</v>
      </c>
      <c r="AE16" s="17"/>
      <c r="AF16" s="17">
        <v>1.7832358724831601E-2</v>
      </c>
      <c r="AG16" s="17">
        <v>2.1083024987092001E-2</v>
      </c>
      <c r="AH16" s="17">
        <v>4.2700630547056098E-2</v>
      </c>
      <c r="AI16" s="17"/>
      <c r="AJ16" s="17">
        <v>1.66187762337335E-2</v>
      </c>
      <c r="AK16" s="17">
        <v>2.69960406850384E-2</v>
      </c>
      <c r="AL16" s="17">
        <v>2.0547226746549699E-2</v>
      </c>
      <c r="AM16" s="17">
        <v>0</v>
      </c>
      <c r="AN16" s="17">
        <v>3.4080434548068798E-2</v>
      </c>
      <c r="AO16" s="17"/>
      <c r="AP16" s="17">
        <v>2.3896891779924601E-2</v>
      </c>
      <c r="AQ16" s="17">
        <v>2.5109290267627201E-2</v>
      </c>
      <c r="AR16" s="17">
        <v>2.8894928297395699E-2</v>
      </c>
      <c r="AS16" s="17"/>
      <c r="AT16" s="17">
        <v>1.8579674073427501E-2</v>
      </c>
      <c r="AU16" s="17">
        <v>1.7716953321729501E-2</v>
      </c>
      <c r="AV16" s="17">
        <v>4.9202745734129603E-2</v>
      </c>
      <c r="AW16" s="17">
        <v>5.70894171827772E-2</v>
      </c>
      <c r="AX16" s="17">
        <v>2.8804353268417501E-2</v>
      </c>
      <c r="AY16" s="17">
        <v>0</v>
      </c>
    </row>
    <row r="17" spans="2:51" x14ac:dyDescent="0.35">
      <c r="B17" s="18" t="s">
        <v>122</v>
      </c>
      <c r="C17" s="17">
        <v>2.18013876880594E-2</v>
      </c>
      <c r="D17" s="17">
        <v>3.1760351025344601E-2</v>
      </c>
      <c r="E17" s="17">
        <v>1.02869237762768E-2</v>
      </c>
      <c r="F17" s="17"/>
      <c r="G17" s="17">
        <v>3.1298312328359702E-2</v>
      </c>
      <c r="H17" s="17">
        <v>5.7168886604793301E-2</v>
      </c>
      <c r="I17" s="17">
        <v>2.82706357662924E-2</v>
      </c>
      <c r="J17" s="17">
        <v>1.5947843172258402E-2</v>
      </c>
      <c r="K17" s="17">
        <v>3.05209372359446E-3</v>
      </c>
      <c r="L17" s="17">
        <v>0</v>
      </c>
      <c r="M17" s="17"/>
      <c r="N17" s="17">
        <v>2.01406042822302E-2</v>
      </c>
      <c r="O17" s="17">
        <v>3.05348273303577E-2</v>
      </c>
      <c r="P17" s="17">
        <v>2.3367924001200701E-2</v>
      </c>
      <c r="Q17" s="17">
        <v>1.3603299007962999E-2</v>
      </c>
      <c r="R17" s="17"/>
      <c r="S17" s="17">
        <v>2.88193513010974E-2</v>
      </c>
      <c r="T17" s="17">
        <v>1.8305341241629799E-2</v>
      </c>
      <c r="U17" s="17">
        <v>2.5354043535468201E-2</v>
      </c>
      <c r="V17" s="17">
        <v>1.5157996528490101E-2</v>
      </c>
      <c r="W17" s="17">
        <v>2.34689910046906E-2</v>
      </c>
      <c r="X17" s="17">
        <v>1.7600013616110299E-2</v>
      </c>
      <c r="Y17" s="17">
        <v>0</v>
      </c>
      <c r="Z17" s="17">
        <v>1.28473744241802E-2</v>
      </c>
      <c r="AA17" s="17">
        <v>2.5100825822963999E-2</v>
      </c>
      <c r="AB17" s="17">
        <v>1.21068342424721E-2</v>
      </c>
      <c r="AC17" s="17">
        <v>0</v>
      </c>
      <c r="AD17" s="17">
        <v>0.129994645757951</v>
      </c>
      <c r="AE17" s="17"/>
      <c r="AF17" s="17">
        <v>7.8808639273754994E-3</v>
      </c>
      <c r="AG17" s="17">
        <v>3.3796785268501703E-2</v>
      </c>
      <c r="AH17" s="17">
        <v>1.6071979939281399E-2</v>
      </c>
      <c r="AI17" s="17"/>
      <c r="AJ17" s="17">
        <v>4.6748225916560301E-3</v>
      </c>
      <c r="AK17" s="17">
        <v>5.1169512826741703E-2</v>
      </c>
      <c r="AL17" s="17">
        <v>2.0973493708586002E-2</v>
      </c>
      <c r="AM17" s="17">
        <v>0</v>
      </c>
      <c r="AN17" s="17">
        <v>3.5848511906740898E-3</v>
      </c>
      <c r="AO17" s="17"/>
      <c r="AP17" s="17">
        <v>5.6574723226820696E-3</v>
      </c>
      <c r="AQ17" s="17">
        <v>3.6287005269407202E-2</v>
      </c>
      <c r="AR17" s="17">
        <v>3.1965950916797999E-2</v>
      </c>
      <c r="AS17" s="17"/>
      <c r="AT17" s="17">
        <v>1.33898053403376E-2</v>
      </c>
      <c r="AU17" s="17">
        <v>2.80679245559943E-2</v>
      </c>
      <c r="AV17" s="17">
        <v>2.8079326694317799E-2</v>
      </c>
      <c r="AW17" s="17">
        <v>1.65074974379813E-2</v>
      </c>
      <c r="AX17" s="17">
        <v>2.5786036135247999E-2</v>
      </c>
      <c r="AY17" s="17">
        <v>4.3205525006690698E-2</v>
      </c>
    </row>
    <row r="18" spans="2:51" x14ac:dyDescent="0.35">
      <c r="B18" s="18" t="s">
        <v>120</v>
      </c>
      <c r="C18" s="19">
        <v>1.86915179093591E-2</v>
      </c>
      <c r="D18" s="19">
        <v>1.7232752205968399E-2</v>
      </c>
      <c r="E18" s="19">
        <v>2.0231812135299301E-2</v>
      </c>
      <c r="F18" s="19"/>
      <c r="G18" s="19">
        <v>3.9165980248976801E-2</v>
      </c>
      <c r="H18" s="19">
        <v>2.7952297019789098E-2</v>
      </c>
      <c r="I18" s="19">
        <v>1.56354306958854E-2</v>
      </c>
      <c r="J18" s="19">
        <v>1.49611488352522E-2</v>
      </c>
      <c r="K18" s="19">
        <v>6.5388185778292498E-3</v>
      </c>
      <c r="L18" s="19">
        <v>1.1366116063153801E-2</v>
      </c>
      <c r="M18" s="19"/>
      <c r="N18" s="19">
        <v>1.3440959194636001E-2</v>
      </c>
      <c r="O18" s="19">
        <v>3.0936359111979801E-2</v>
      </c>
      <c r="P18" s="19">
        <v>1.7573524091377898E-2</v>
      </c>
      <c r="Q18" s="19">
        <v>1.2770082756037001E-2</v>
      </c>
      <c r="R18" s="19"/>
      <c r="S18" s="19">
        <v>2.75277279222121E-2</v>
      </c>
      <c r="T18" s="19">
        <v>1.08818963525334E-2</v>
      </c>
      <c r="U18" s="19">
        <v>1.8297154553347E-2</v>
      </c>
      <c r="V18" s="19">
        <v>0</v>
      </c>
      <c r="W18" s="19">
        <v>0</v>
      </c>
      <c r="X18" s="19">
        <v>1.0143444588546401E-2</v>
      </c>
      <c r="Y18" s="19">
        <v>8.6786671636489392E-3</v>
      </c>
      <c r="Z18" s="19">
        <v>2.3932198833790701E-2</v>
      </c>
      <c r="AA18" s="19">
        <v>4.5241836169050203E-3</v>
      </c>
      <c r="AB18" s="19">
        <v>6.8312982632638096E-3</v>
      </c>
      <c r="AC18" s="19">
        <v>0.14237168234636399</v>
      </c>
      <c r="AD18" s="19">
        <v>2.6054848287010698E-2</v>
      </c>
      <c r="AE18" s="19"/>
      <c r="AF18" s="19">
        <v>5.2521733022966796E-3</v>
      </c>
      <c r="AG18" s="19">
        <v>2.7709569407954701E-2</v>
      </c>
      <c r="AH18" s="19">
        <v>1.76243024061449E-2</v>
      </c>
      <c r="AI18" s="19"/>
      <c r="AJ18" s="19">
        <v>4.6685909222700097E-3</v>
      </c>
      <c r="AK18" s="19">
        <v>3.8711963025165302E-2</v>
      </c>
      <c r="AL18" s="19">
        <v>1.5085341216032101E-2</v>
      </c>
      <c r="AM18" s="19">
        <v>0</v>
      </c>
      <c r="AN18" s="19">
        <v>7.7794874423860096E-3</v>
      </c>
      <c r="AO18" s="19"/>
      <c r="AP18" s="19">
        <v>1.08397720197501E-2</v>
      </c>
      <c r="AQ18" s="19">
        <v>1.8287346835375699E-2</v>
      </c>
      <c r="AR18" s="19">
        <v>6.8196136228531896E-3</v>
      </c>
      <c r="AS18" s="19"/>
      <c r="AT18" s="19">
        <v>1.7697270410287701E-2</v>
      </c>
      <c r="AU18" s="19">
        <v>2.0808184615241199E-2</v>
      </c>
      <c r="AV18" s="19">
        <v>7.2786717842234496E-3</v>
      </c>
      <c r="AW18" s="19">
        <v>2.1394280202328499E-2</v>
      </c>
      <c r="AX18" s="19">
        <v>1.99382587490201E-2</v>
      </c>
      <c r="AY18" s="19">
        <v>3.1610867964954902E-2</v>
      </c>
    </row>
    <row r="19" spans="2:51" x14ac:dyDescent="0.35">
      <c r="B19" s="16"/>
    </row>
    <row r="20" spans="2:51" x14ac:dyDescent="0.35">
      <c r="B20" t="s">
        <v>77</v>
      </c>
    </row>
    <row r="21" spans="2:51" x14ac:dyDescent="0.35">
      <c r="B21" t="s">
        <v>78</v>
      </c>
    </row>
    <row r="23" spans="2:51" x14ac:dyDescent="0.35">
      <c r="B23"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1-000000000000}">
  <dimension ref="B2:AY18"/>
  <sheetViews>
    <sheetView showGridLines="0" workbookViewId="0">
      <pane xSplit="2" topLeftCell="AC1" activePane="topRight" state="frozen"/>
      <selection activeCell="B19" sqref="B19"/>
      <selection pane="topRight" activeCell="K8" sqref="K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815</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ht="43.5" x14ac:dyDescent="0.35">
      <c r="B9" s="18" t="s">
        <v>811</v>
      </c>
      <c r="C9" s="17">
        <v>0.10560648983436</v>
      </c>
      <c r="D9" s="17">
        <v>0.12210533699162</v>
      </c>
      <c r="E9" s="17">
        <v>9.0031582816363906E-2</v>
      </c>
      <c r="F9" s="17"/>
      <c r="G9" s="17">
        <v>0.14071722995410599</v>
      </c>
      <c r="H9" s="17">
        <v>0.19104679247881101</v>
      </c>
      <c r="I9" s="17">
        <v>0.124380553187323</v>
      </c>
      <c r="J9" s="17">
        <v>9.4604653287509805E-2</v>
      </c>
      <c r="K9" s="17">
        <v>6.2205483736962199E-2</v>
      </c>
      <c r="L9" s="17">
        <v>3.57986073130762E-2</v>
      </c>
      <c r="M9" s="17"/>
      <c r="N9" s="17">
        <v>0.114630382793962</v>
      </c>
      <c r="O9" s="17">
        <v>9.7109364803372802E-2</v>
      </c>
      <c r="P9" s="17">
        <v>0.10691656234041</v>
      </c>
      <c r="Q9" s="17">
        <v>0.10490476003993</v>
      </c>
      <c r="R9" s="17"/>
      <c r="S9" s="17">
        <v>0.14547101632444601</v>
      </c>
      <c r="T9" s="17">
        <v>6.6568256453291397E-2</v>
      </c>
      <c r="U9" s="17">
        <v>0.13144824261945601</v>
      </c>
      <c r="V9" s="17">
        <v>7.7333950947236704E-2</v>
      </c>
      <c r="W9" s="17">
        <v>0.10011755165609</v>
      </c>
      <c r="X9" s="17">
        <v>0.130444155338274</v>
      </c>
      <c r="Y9" s="17">
        <v>9.3711823568841696E-2</v>
      </c>
      <c r="Z9" s="17">
        <v>0.14421249766352001</v>
      </c>
      <c r="AA9" s="17">
        <v>0.11291895233019</v>
      </c>
      <c r="AB9" s="17">
        <v>7.1839073752517704E-2</v>
      </c>
      <c r="AC9" s="17">
        <v>9.4769625414529504E-2</v>
      </c>
      <c r="AD9" s="17">
        <v>0.115737131500231</v>
      </c>
      <c r="AE9" s="17"/>
      <c r="AF9" s="17">
        <v>6.7991806713953495E-2</v>
      </c>
      <c r="AG9" s="17">
        <v>0.12868881175136099</v>
      </c>
      <c r="AH9" s="17">
        <v>0.143283454685116</v>
      </c>
      <c r="AI9" s="17"/>
      <c r="AJ9" s="17">
        <v>5.74698016597859E-2</v>
      </c>
      <c r="AK9" s="17">
        <v>0.19930799236378299</v>
      </c>
      <c r="AL9" s="17">
        <v>7.4248269003452702E-2</v>
      </c>
      <c r="AM9" s="17">
        <v>8.6914136548009793E-2</v>
      </c>
      <c r="AN9" s="17">
        <v>7.85833350850942E-2</v>
      </c>
      <c r="AO9" s="17"/>
      <c r="AP9" s="17">
        <v>7.5901012562249098E-2</v>
      </c>
      <c r="AQ9" s="17">
        <v>0.19282427872115099</v>
      </c>
      <c r="AR9" s="17">
        <v>7.6460152985195706E-2</v>
      </c>
      <c r="AS9" s="17"/>
      <c r="AT9" s="17">
        <v>7.79508882788843E-2</v>
      </c>
      <c r="AU9" s="17">
        <v>9.4983744460140906E-2</v>
      </c>
      <c r="AV9" s="17">
        <v>0.11398072649252899</v>
      </c>
      <c r="AW9" s="17">
        <v>0.14591774614953401</v>
      </c>
      <c r="AX9" s="17">
        <v>0.15289613491135101</v>
      </c>
      <c r="AY9" s="17">
        <v>7.6743739787279899E-2</v>
      </c>
    </row>
    <row r="10" spans="2:51" ht="43.5" x14ac:dyDescent="0.35">
      <c r="B10" s="18" t="s">
        <v>812</v>
      </c>
      <c r="C10" s="17">
        <v>0.29126034261367201</v>
      </c>
      <c r="D10" s="17">
        <v>0.28798319091105101</v>
      </c>
      <c r="E10" s="17">
        <v>0.294439437306804</v>
      </c>
      <c r="F10" s="17"/>
      <c r="G10" s="17">
        <v>0.425631221930107</v>
      </c>
      <c r="H10" s="17">
        <v>0.37545204953284</v>
      </c>
      <c r="I10" s="17">
        <v>0.32926827998105601</v>
      </c>
      <c r="J10" s="17">
        <v>0.26984060473877403</v>
      </c>
      <c r="K10" s="17">
        <v>0.21069324007443899</v>
      </c>
      <c r="L10" s="17">
        <v>0.17444550012290799</v>
      </c>
      <c r="M10" s="17"/>
      <c r="N10" s="17">
        <v>0.333291510727456</v>
      </c>
      <c r="O10" s="17">
        <v>0.29127651779775299</v>
      </c>
      <c r="P10" s="17">
        <v>0.27174989806120903</v>
      </c>
      <c r="Q10" s="17">
        <v>0.26470793198563097</v>
      </c>
      <c r="R10" s="17"/>
      <c r="S10" s="17">
        <v>0.327231961896225</v>
      </c>
      <c r="T10" s="17">
        <v>0.26967836848878002</v>
      </c>
      <c r="U10" s="17">
        <v>0.25479011901526</v>
      </c>
      <c r="V10" s="17">
        <v>0.27340560087337101</v>
      </c>
      <c r="W10" s="17">
        <v>0.283161871140576</v>
      </c>
      <c r="X10" s="17">
        <v>0.30448336458114</v>
      </c>
      <c r="Y10" s="17">
        <v>0.26436063994631998</v>
      </c>
      <c r="Z10" s="17">
        <v>0.30337263302337603</v>
      </c>
      <c r="AA10" s="17">
        <v>0.334051103562161</v>
      </c>
      <c r="AB10" s="17">
        <v>0.26377481807509001</v>
      </c>
      <c r="AC10" s="17">
        <v>0.34652246949324</v>
      </c>
      <c r="AD10" s="17">
        <v>0.23613810598659199</v>
      </c>
      <c r="AE10" s="17"/>
      <c r="AF10" s="17">
        <v>0.20256660775538701</v>
      </c>
      <c r="AG10" s="17">
        <v>0.35307969879165402</v>
      </c>
      <c r="AH10" s="17">
        <v>0.26466209808082602</v>
      </c>
      <c r="AI10" s="17"/>
      <c r="AJ10" s="17">
        <v>0.18431608891452</v>
      </c>
      <c r="AK10" s="17">
        <v>0.44337969537626898</v>
      </c>
      <c r="AL10" s="17">
        <v>0.33909550661273902</v>
      </c>
      <c r="AM10" s="17">
        <v>0.20477623723980401</v>
      </c>
      <c r="AN10" s="17">
        <v>0.24511795165860201</v>
      </c>
      <c r="AO10" s="17"/>
      <c r="AP10" s="17">
        <v>0.209158295309472</v>
      </c>
      <c r="AQ10" s="17">
        <v>0.468549943222625</v>
      </c>
      <c r="AR10" s="17">
        <v>0.311412430978248</v>
      </c>
      <c r="AS10" s="17"/>
      <c r="AT10" s="17">
        <v>0.21419498217899599</v>
      </c>
      <c r="AU10" s="17">
        <v>0.31811633739052098</v>
      </c>
      <c r="AV10" s="17">
        <v>0.34561870808875</v>
      </c>
      <c r="AW10" s="17">
        <v>0.27857689517026701</v>
      </c>
      <c r="AX10" s="17">
        <v>0.37216785696257199</v>
      </c>
      <c r="AY10" s="17">
        <v>0.34180871502982402</v>
      </c>
    </row>
    <row r="11" spans="2:51" ht="43.5" x14ac:dyDescent="0.35">
      <c r="B11" s="18" t="s">
        <v>813</v>
      </c>
      <c r="C11" s="17">
        <v>0.29005946641777403</v>
      </c>
      <c r="D11" s="17">
        <v>0.30368589958023401</v>
      </c>
      <c r="E11" s="17">
        <v>0.277245447688244</v>
      </c>
      <c r="F11" s="17"/>
      <c r="G11" s="17">
        <v>0.25446263551815301</v>
      </c>
      <c r="H11" s="17">
        <v>0.212008638785815</v>
      </c>
      <c r="I11" s="17">
        <v>0.27303561515206398</v>
      </c>
      <c r="J11" s="17">
        <v>0.29535764961682098</v>
      </c>
      <c r="K11" s="17">
        <v>0.33779876677852</v>
      </c>
      <c r="L11" s="17">
        <v>0.35449065958076198</v>
      </c>
      <c r="M11" s="17"/>
      <c r="N11" s="17">
        <v>0.291020267110703</v>
      </c>
      <c r="O11" s="17">
        <v>0.32379493403698001</v>
      </c>
      <c r="P11" s="17">
        <v>0.26416747724773498</v>
      </c>
      <c r="Q11" s="17">
        <v>0.27424994004016301</v>
      </c>
      <c r="R11" s="17"/>
      <c r="S11" s="17">
        <v>0.26188811149032998</v>
      </c>
      <c r="T11" s="17">
        <v>0.31766299190341402</v>
      </c>
      <c r="U11" s="17">
        <v>0.28386750729945398</v>
      </c>
      <c r="V11" s="17">
        <v>0.30023744810091701</v>
      </c>
      <c r="W11" s="17">
        <v>0.31093888102262401</v>
      </c>
      <c r="X11" s="17">
        <v>0.26982581262960798</v>
      </c>
      <c r="Y11" s="17">
        <v>0.30828352761181899</v>
      </c>
      <c r="Z11" s="17">
        <v>0.24884030643601401</v>
      </c>
      <c r="AA11" s="17">
        <v>0.25200551100095397</v>
      </c>
      <c r="AB11" s="17">
        <v>0.353309123083415</v>
      </c>
      <c r="AC11" s="17">
        <v>0.254550858121256</v>
      </c>
      <c r="AD11" s="17">
        <v>0.31481448617089403</v>
      </c>
      <c r="AE11" s="17"/>
      <c r="AF11" s="17">
        <v>0.30061024493633898</v>
      </c>
      <c r="AG11" s="17">
        <v>0.30244996393911699</v>
      </c>
      <c r="AH11" s="17">
        <v>0.24886749278794601</v>
      </c>
      <c r="AI11" s="17"/>
      <c r="AJ11" s="17">
        <v>0.324842032093071</v>
      </c>
      <c r="AK11" s="17">
        <v>0.22322504120703299</v>
      </c>
      <c r="AL11" s="17">
        <v>0.37753237311413701</v>
      </c>
      <c r="AM11" s="17">
        <v>0.203222427482042</v>
      </c>
      <c r="AN11" s="17">
        <v>0.240677309726507</v>
      </c>
      <c r="AO11" s="17"/>
      <c r="AP11" s="17">
        <v>0.30102909665300798</v>
      </c>
      <c r="AQ11" s="17">
        <v>0.22211268779632201</v>
      </c>
      <c r="AR11" s="17">
        <v>0.37871251914235898</v>
      </c>
      <c r="AS11" s="17"/>
      <c r="AT11" s="17">
        <v>0.33240758893365502</v>
      </c>
      <c r="AU11" s="17">
        <v>0.295128861238796</v>
      </c>
      <c r="AV11" s="17">
        <v>0.253095998635817</v>
      </c>
      <c r="AW11" s="17">
        <v>0.27501468824776698</v>
      </c>
      <c r="AX11" s="17">
        <v>0.231779228001635</v>
      </c>
      <c r="AY11" s="17">
        <v>0.27633406973637797</v>
      </c>
    </row>
    <row r="12" spans="2:51" ht="43.5" x14ac:dyDescent="0.35">
      <c r="B12" s="18" t="s">
        <v>814</v>
      </c>
      <c r="C12" s="17">
        <v>0.208986480901063</v>
      </c>
      <c r="D12" s="17">
        <v>0.20628321487427101</v>
      </c>
      <c r="E12" s="17">
        <v>0.211505349531972</v>
      </c>
      <c r="F12" s="17"/>
      <c r="G12" s="17">
        <v>6.7759898496034907E-2</v>
      </c>
      <c r="H12" s="17">
        <v>0.106288842792678</v>
      </c>
      <c r="I12" s="17">
        <v>0.165604003579716</v>
      </c>
      <c r="J12" s="17">
        <v>0.21321016380416</v>
      </c>
      <c r="K12" s="17">
        <v>0.28288350586292199</v>
      </c>
      <c r="L12" s="17">
        <v>0.36808295525576001</v>
      </c>
      <c r="M12" s="17"/>
      <c r="N12" s="17">
        <v>0.18935319383080301</v>
      </c>
      <c r="O12" s="17">
        <v>0.191348433256253</v>
      </c>
      <c r="P12" s="17">
        <v>0.24902610596201799</v>
      </c>
      <c r="Q12" s="17">
        <v>0.21330455986727101</v>
      </c>
      <c r="R12" s="17"/>
      <c r="S12" s="17">
        <v>0.160485052210982</v>
      </c>
      <c r="T12" s="17">
        <v>0.241292509104923</v>
      </c>
      <c r="U12" s="17">
        <v>0.24375092434682999</v>
      </c>
      <c r="V12" s="17">
        <v>0.25398835204064402</v>
      </c>
      <c r="W12" s="17">
        <v>0.23028130364674701</v>
      </c>
      <c r="X12" s="17">
        <v>0.191858375604394</v>
      </c>
      <c r="Y12" s="17">
        <v>0.21177290207468599</v>
      </c>
      <c r="Z12" s="17">
        <v>0.209963850617501</v>
      </c>
      <c r="AA12" s="17">
        <v>0.17471197199902599</v>
      </c>
      <c r="AB12" s="17">
        <v>0.212910307905883</v>
      </c>
      <c r="AC12" s="17">
        <v>0.192312526757106</v>
      </c>
      <c r="AD12" s="17">
        <v>0.20251862815751001</v>
      </c>
      <c r="AE12" s="17"/>
      <c r="AF12" s="17">
        <v>0.35367817865238499</v>
      </c>
      <c r="AG12" s="17">
        <v>0.13313626764001901</v>
      </c>
      <c r="AH12" s="17">
        <v>0.14623811439444101</v>
      </c>
      <c r="AI12" s="17"/>
      <c r="AJ12" s="17">
        <v>0.36791662027517003</v>
      </c>
      <c r="AK12" s="17">
        <v>5.6991859206110301E-2</v>
      </c>
      <c r="AL12" s="17">
        <v>0.12532413053512501</v>
      </c>
      <c r="AM12" s="17">
        <v>0.40372342986720799</v>
      </c>
      <c r="AN12" s="17">
        <v>0.21363749881768501</v>
      </c>
      <c r="AO12" s="17"/>
      <c r="AP12" s="17">
        <v>0.35840115429283698</v>
      </c>
      <c r="AQ12" s="17">
        <v>3.7194936723795903E-2</v>
      </c>
      <c r="AR12" s="17">
        <v>0.174020629375679</v>
      </c>
      <c r="AS12" s="17"/>
      <c r="AT12" s="17">
        <v>0.29074039047393702</v>
      </c>
      <c r="AU12" s="17">
        <v>0.18731994925719</v>
      </c>
      <c r="AV12" s="17">
        <v>0.176628279386461</v>
      </c>
      <c r="AW12" s="17">
        <v>0.15588976770742499</v>
      </c>
      <c r="AX12" s="17">
        <v>0.13920939537184199</v>
      </c>
      <c r="AY12" s="17">
        <v>0.14223469985440099</v>
      </c>
    </row>
    <row r="13" spans="2:51" x14ac:dyDescent="0.35">
      <c r="B13" s="18" t="s">
        <v>399</v>
      </c>
      <c r="C13" s="19">
        <v>0.10408722023313099</v>
      </c>
      <c r="D13" s="19">
        <v>7.9942357642824299E-2</v>
      </c>
      <c r="E13" s="19">
        <v>0.126778182656616</v>
      </c>
      <c r="F13" s="19"/>
      <c r="G13" s="19">
        <v>0.111429014101598</v>
      </c>
      <c r="H13" s="19">
        <v>0.115203676409856</v>
      </c>
      <c r="I13" s="19">
        <v>0.107711548099841</v>
      </c>
      <c r="J13" s="19">
        <v>0.126986928552735</v>
      </c>
      <c r="K13" s="19">
        <v>0.106419003547157</v>
      </c>
      <c r="L13" s="19">
        <v>6.7182277727492898E-2</v>
      </c>
      <c r="M13" s="19"/>
      <c r="N13" s="19">
        <v>7.1704645537076298E-2</v>
      </c>
      <c r="O13" s="19">
        <v>9.6470750105641295E-2</v>
      </c>
      <c r="P13" s="19">
        <v>0.108139956388629</v>
      </c>
      <c r="Q13" s="19">
        <v>0.14283280806700499</v>
      </c>
      <c r="R13" s="19"/>
      <c r="S13" s="19">
        <v>0.104923858078017</v>
      </c>
      <c r="T13" s="19">
        <v>0.104797874049592</v>
      </c>
      <c r="U13" s="19">
        <v>8.6143206719000595E-2</v>
      </c>
      <c r="V13" s="19">
        <v>9.5034648037830405E-2</v>
      </c>
      <c r="W13" s="19">
        <v>7.5500392533962402E-2</v>
      </c>
      <c r="X13" s="19">
        <v>0.103388291846585</v>
      </c>
      <c r="Y13" s="19">
        <v>0.121871106798332</v>
      </c>
      <c r="Z13" s="19">
        <v>9.3610712259589599E-2</v>
      </c>
      <c r="AA13" s="19">
        <v>0.126312461107669</v>
      </c>
      <c r="AB13" s="19">
        <v>9.8166677183095505E-2</v>
      </c>
      <c r="AC13" s="19">
        <v>0.111844520213868</v>
      </c>
      <c r="AD13" s="19">
        <v>0.13079164818477401</v>
      </c>
      <c r="AE13" s="19"/>
      <c r="AF13" s="19">
        <v>7.5153161941935206E-2</v>
      </c>
      <c r="AG13" s="19">
        <v>8.2645257877849501E-2</v>
      </c>
      <c r="AH13" s="19">
        <v>0.19694884005167099</v>
      </c>
      <c r="AI13" s="19"/>
      <c r="AJ13" s="19">
        <v>6.5455457057452607E-2</v>
      </c>
      <c r="AK13" s="19">
        <v>7.7095411846805698E-2</v>
      </c>
      <c r="AL13" s="19">
        <v>8.3799720734547195E-2</v>
      </c>
      <c r="AM13" s="19">
        <v>0.10136376886293599</v>
      </c>
      <c r="AN13" s="19">
        <v>0.22198390471211199</v>
      </c>
      <c r="AO13" s="19"/>
      <c r="AP13" s="19">
        <v>5.5510441182434297E-2</v>
      </c>
      <c r="AQ13" s="19">
        <v>7.9318153536105801E-2</v>
      </c>
      <c r="AR13" s="19">
        <v>5.9394267518518097E-2</v>
      </c>
      <c r="AS13" s="19"/>
      <c r="AT13" s="19">
        <v>8.4706150134528202E-2</v>
      </c>
      <c r="AU13" s="19">
        <v>0.104451107653351</v>
      </c>
      <c r="AV13" s="19">
        <v>0.110676287396443</v>
      </c>
      <c r="AW13" s="19">
        <v>0.144600902725007</v>
      </c>
      <c r="AX13" s="19">
        <v>0.103947384752601</v>
      </c>
      <c r="AY13" s="19">
        <v>0.162878775592117</v>
      </c>
    </row>
    <row r="14" spans="2:51" x14ac:dyDescent="0.35">
      <c r="B14" s="16"/>
    </row>
    <row r="15" spans="2:51" x14ac:dyDescent="0.35">
      <c r="B15" t="s">
        <v>77</v>
      </c>
    </row>
    <row r="16" spans="2:51" x14ac:dyDescent="0.35">
      <c r="B16" t="s">
        <v>78</v>
      </c>
    </row>
    <row r="18" spans="2:2" x14ac:dyDescent="0.35">
      <c r="B18"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1-000000000000}">
  <dimension ref="B2:AY20"/>
  <sheetViews>
    <sheetView showGridLines="0" workbookViewId="0">
      <pane xSplit="2" topLeftCell="C1" activePane="topRight" state="frozen"/>
      <selection activeCell="B19" sqref="B19"/>
      <selection pane="topRight" activeCell="G8" sqref="G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822</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816</v>
      </c>
      <c r="C9" s="17">
        <v>0.43243346575202202</v>
      </c>
      <c r="D9" s="17">
        <v>0.43925517809492198</v>
      </c>
      <c r="E9" s="17">
        <v>0.42612075426833901</v>
      </c>
      <c r="F9" s="17"/>
      <c r="G9" s="17">
        <v>0.37464958946990601</v>
      </c>
      <c r="H9" s="17">
        <v>0.468262718654541</v>
      </c>
      <c r="I9" s="17">
        <v>0.43425900592880401</v>
      </c>
      <c r="J9" s="17">
        <v>0.43028492854149702</v>
      </c>
      <c r="K9" s="17">
        <v>0.466809104154502</v>
      </c>
      <c r="L9" s="17">
        <v>0.42244638215668401</v>
      </c>
      <c r="M9" s="17"/>
      <c r="N9" s="17">
        <v>0.45070014191713098</v>
      </c>
      <c r="O9" s="17">
        <v>0.43021480135887002</v>
      </c>
      <c r="P9" s="17">
        <v>0.41227521933356398</v>
      </c>
      <c r="Q9" s="17">
        <v>0.42952105721931899</v>
      </c>
      <c r="R9" s="17"/>
      <c r="S9" s="17">
        <v>0.38775997175971999</v>
      </c>
      <c r="T9" s="17">
        <v>0.43100584601001601</v>
      </c>
      <c r="U9" s="17">
        <v>0.44622478528756798</v>
      </c>
      <c r="V9" s="17">
        <v>0.37007414882130102</v>
      </c>
      <c r="W9" s="17">
        <v>0.44885311611946199</v>
      </c>
      <c r="X9" s="17">
        <v>0.42874140774949698</v>
      </c>
      <c r="Y9" s="17">
        <v>0.44313684915712698</v>
      </c>
      <c r="Z9" s="17">
        <v>0.52666352277624795</v>
      </c>
      <c r="AA9" s="17">
        <v>0.45669760982475699</v>
      </c>
      <c r="AB9" s="17">
        <v>0.413763340564062</v>
      </c>
      <c r="AC9" s="17">
        <v>0.45243628143838799</v>
      </c>
      <c r="AD9" s="17">
        <v>0.52063395665112799</v>
      </c>
      <c r="AE9" s="17"/>
      <c r="AF9" s="17">
        <v>0.41681981017942499</v>
      </c>
      <c r="AG9" s="17">
        <v>0.45512932046141402</v>
      </c>
      <c r="AH9" s="17">
        <v>0.43169700002387001</v>
      </c>
      <c r="AI9" s="17"/>
      <c r="AJ9" s="17">
        <v>0.44215938067138</v>
      </c>
      <c r="AK9" s="17">
        <v>0.43827566073037999</v>
      </c>
      <c r="AL9" s="17">
        <v>0.46189785262844402</v>
      </c>
      <c r="AM9" s="17">
        <v>0.52753752622081296</v>
      </c>
      <c r="AN9" s="17">
        <v>0.42827114470327299</v>
      </c>
      <c r="AO9" s="17"/>
      <c r="AP9" s="17">
        <v>0.46635257609539599</v>
      </c>
      <c r="AQ9" s="17">
        <v>0.43579779506480298</v>
      </c>
      <c r="AR9" s="17">
        <v>0.48436350497007402</v>
      </c>
      <c r="AS9" s="17"/>
      <c r="AT9" s="17">
        <v>0.43719577628755701</v>
      </c>
      <c r="AU9" s="17">
        <v>0.45851433172185502</v>
      </c>
      <c r="AV9" s="17">
        <v>0.36960339489851801</v>
      </c>
      <c r="AW9" s="17">
        <v>0.39941889446818302</v>
      </c>
      <c r="AX9" s="17">
        <v>0.42721806513138599</v>
      </c>
      <c r="AY9" s="17">
        <v>0.38187459479545999</v>
      </c>
    </row>
    <row r="10" spans="2:51" ht="43.5" x14ac:dyDescent="0.35">
      <c r="B10" s="18" t="s">
        <v>817</v>
      </c>
      <c r="C10" s="17">
        <v>0.29584123941386897</v>
      </c>
      <c r="D10" s="17">
        <v>0.28763813116543202</v>
      </c>
      <c r="E10" s="17">
        <v>0.30360651341065997</v>
      </c>
      <c r="F10" s="17"/>
      <c r="G10" s="17">
        <v>0.30463235436397901</v>
      </c>
      <c r="H10" s="17">
        <v>0.28233924269871502</v>
      </c>
      <c r="I10" s="17">
        <v>0.30794006040537403</v>
      </c>
      <c r="J10" s="17">
        <v>0.29681040728955199</v>
      </c>
      <c r="K10" s="17">
        <v>0.28435555883403002</v>
      </c>
      <c r="L10" s="17">
        <v>0.29631983085837099</v>
      </c>
      <c r="M10" s="17"/>
      <c r="N10" s="17">
        <v>0.281471791604118</v>
      </c>
      <c r="O10" s="17">
        <v>0.31367886707787701</v>
      </c>
      <c r="P10" s="17">
        <v>0.30333500585571099</v>
      </c>
      <c r="Q10" s="17">
        <v>0.28598004216836898</v>
      </c>
      <c r="R10" s="17"/>
      <c r="S10" s="17">
        <v>0.30517092547331998</v>
      </c>
      <c r="T10" s="17">
        <v>0.27968762743492798</v>
      </c>
      <c r="U10" s="17">
        <v>0.33338901545272498</v>
      </c>
      <c r="V10" s="17">
        <v>0.31642057731691198</v>
      </c>
      <c r="W10" s="17">
        <v>0.28126456063078398</v>
      </c>
      <c r="X10" s="17">
        <v>0.30780982940517498</v>
      </c>
      <c r="Y10" s="17">
        <v>0.29605077955340697</v>
      </c>
      <c r="Z10" s="17">
        <v>0.20315656780111899</v>
      </c>
      <c r="AA10" s="17">
        <v>0.25635998450632103</v>
      </c>
      <c r="AB10" s="17">
        <v>0.364513275424804</v>
      </c>
      <c r="AC10" s="17">
        <v>0.240244957050257</v>
      </c>
      <c r="AD10" s="17">
        <v>0.33364305464003302</v>
      </c>
      <c r="AE10" s="17"/>
      <c r="AF10" s="17">
        <v>0.29230206807492998</v>
      </c>
      <c r="AG10" s="17">
        <v>0.30086799534588798</v>
      </c>
      <c r="AH10" s="17">
        <v>0.28665017216426097</v>
      </c>
      <c r="AI10" s="17"/>
      <c r="AJ10" s="17">
        <v>0.27638838320898501</v>
      </c>
      <c r="AK10" s="17">
        <v>0.31837852240857301</v>
      </c>
      <c r="AL10" s="17">
        <v>0.31246388805266201</v>
      </c>
      <c r="AM10" s="17">
        <v>0.18532012377857099</v>
      </c>
      <c r="AN10" s="17">
        <v>0.25952672118918901</v>
      </c>
      <c r="AO10" s="17"/>
      <c r="AP10" s="17">
        <v>0.24635859857143899</v>
      </c>
      <c r="AQ10" s="17">
        <v>0.35185531957935101</v>
      </c>
      <c r="AR10" s="17">
        <v>0.284244567329488</v>
      </c>
      <c r="AS10" s="17"/>
      <c r="AT10" s="17">
        <v>0.28058805703617201</v>
      </c>
      <c r="AU10" s="17">
        <v>0.25588283419402102</v>
      </c>
      <c r="AV10" s="17">
        <v>0.339769570422992</v>
      </c>
      <c r="AW10" s="17">
        <v>0.31356395241233698</v>
      </c>
      <c r="AX10" s="17">
        <v>0.34634139859278301</v>
      </c>
      <c r="AY10" s="17">
        <v>0.34713644171834301</v>
      </c>
    </row>
    <row r="11" spans="2:51" ht="29" x14ac:dyDescent="0.35">
      <c r="B11" s="18" t="s">
        <v>818</v>
      </c>
      <c r="C11" s="17">
        <v>0.29560604957084802</v>
      </c>
      <c r="D11" s="17">
        <v>0.28853401440818199</v>
      </c>
      <c r="E11" s="17">
        <v>0.30130440547782</v>
      </c>
      <c r="F11" s="17"/>
      <c r="G11" s="17">
        <v>0.34070914720270901</v>
      </c>
      <c r="H11" s="17">
        <v>0.26350933206616201</v>
      </c>
      <c r="I11" s="17">
        <v>0.31320997065615203</v>
      </c>
      <c r="J11" s="17">
        <v>0.29651180578451902</v>
      </c>
      <c r="K11" s="17">
        <v>0.28400524055167897</v>
      </c>
      <c r="L11" s="17">
        <v>0.280457387048822</v>
      </c>
      <c r="M11" s="17"/>
      <c r="N11" s="17">
        <v>0.282353413940233</v>
      </c>
      <c r="O11" s="17">
        <v>0.32628422086195802</v>
      </c>
      <c r="P11" s="17">
        <v>0.30610189135966998</v>
      </c>
      <c r="Q11" s="17">
        <v>0.27012457740064499</v>
      </c>
      <c r="R11" s="17"/>
      <c r="S11" s="17">
        <v>0.300897856140315</v>
      </c>
      <c r="T11" s="17">
        <v>0.27369597458331801</v>
      </c>
      <c r="U11" s="17">
        <v>0.28580169649132398</v>
      </c>
      <c r="V11" s="17">
        <v>0.29983657909329597</v>
      </c>
      <c r="W11" s="17">
        <v>0.31785783040000298</v>
      </c>
      <c r="X11" s="17">
        <v>0.31334629218705001</v>
      </c>
      <c r="Y11" s="17">
        <v>0.33539488643117998</v>
      </c>
      <c r="Z11" s="17">
        <v>0.23549340354225801</v>
      </c>
      <c r="AA11" s="17">
        <v>0.267601151375711</v>
      </c>
      <c r="AB11" s="17">
        <v>0.33969681361962101</v>
      </c>
      <c r="AC11" s="17">
        <v>0.30029325536034601</v>
      </c>
      <c r="AD11" s="17">
        <v>0.23468701947494999</v>
      </c>
      <c r="AE11" s="17"/>
      <c r="AF11" s="17">
        <v>0.30679706208514901</v>
      </c>
      <c r="AG11" s="17">
        <v>0.29409711815046602</v>
      </c>
      <c r="AH11" s="17">
        <v>0.26210261367890297</v>
      </c>
      <c r="AI11" s="17"/>
      <c r="AJ11" s="17">
        <v>0.27827731376291398</v>
      </c>
      <c r="AK11" s="17">
        <v>0.313407236683794</v>
      </c>
      <c r="AL11" s="17">
        <v>0.30416894609800399</v>
      </c>
      <c r="AM11" s="17">
        <v>0.180330104222515</v>
      </c>
      <c r="AN11" s="17">
        <v>0.26510080034648997</v>
      </c>
      <c r="AO11" s="17"/>
      <c r="AP11" s="17">
        <v>0.24902333927619699</v>
      </c>
      <c r="AQ11" s="17">
        <v>0.33814667232108903</v>
      </c>
      <c r="AR11" s="17">
        <v>0.33197051350951601</v>
      </c>
      <c r="AS11" s="17"/>
      <c r="AT11" s="17">
        <v>0.27427274177470401</v>
      </c>
      <c r="AU11" s="17">
        <v>0.29071286250809197</v>
      </c>
      <c r="AV11" s="17">
        <v>0.37776711569545901</v>
      </c>
      <c r="AW11" s="17">
        <v>0.26751585820285001</v>
      </c>
      <c r="AX11" s="17">
        <v>0.33097395885041803</v>
      </c>
      <c r="AY11" s="17">
        <v>0.27842286148904399</v>
      </c>
    </row>
    <row r="12" spans="2:51" ht="29" x14ac:dyDescent="0.35">
      <c r="B12" s="18" t="s">
        <v>819</v>
      </c>
      <c r="C12" s="17">
        <v>0.17820415545819501</v>
      </c>
      <c r="D12" s="17">
        <v>0.18735086227623199</v>
      </c>
      <c r="E12" s="17">
        <v>0.16858246406895899</v>
      </c>
      <c r="F12" s="17"/>
      <c r="G12" s="17">
        <v>0.20278529900602199</v>
      </c>
      <c r="H12" s="17">
        <v>0.16390170658542899</v>
      </c>
      <c r="I12" s="17">
        <v>0.20098205709785899</v>
      </c>
      <c r="J12" s="17">
        <v>0.207017911016871</v>
      </c>
      <c r="K12" s="17">
        <v>0.14143165170722699</v>
      </c>
      <c r="L12" s="17">
        <v>0.15086556858879799</v>
      </c>
      <c r="M12" s="17"/>
      <c r="N12" s="17">
        <v>0.182635668468493</v>
      </c>
      <c r="O12" s="17">
        <v>0.19585067309307</v>
      </c>
      <c r="P12" s="17">
        <v>0.15336786995347099</v>
      </c>
      <c r="Q12" s="17">
        <v>0.17537093943517201</v>
      </c>
      <c r="R12" s="17"/>
      <c r="S12" s="17">
        <v>0.25240747241440198</v>
      </c>
      <c r="T12" s="17">
        <v>0.19854948800928901</v>
      </c>
      <c r="U12" s="17">
        <v>0.166768972504102</v>
      </c>
      <c r="V12" s="17">
        <v>0.13172284450202701</v>
      </c>
      <c r="W12" s="17">
        <v>0.17011780274198099</v>
      </c>
      <c r="X12" s="17">
        <v>0.18268461170577799</v>
      </c>
      <c r="Y12" s="17">
        <v>0.167603526400422</v>
      </c>
      <c r="Z12" s="17">
        <v>0.13347557579747199</v>
      </c>
      <c r="AA12" s="17">
        <v>0.172870340429988</v>
      </c>
      <c r="AB12" s="17">
        <v>0.18701297491476701</v>
      </c>
      <c r="AC12" s="17">
        <v>0.158839750740916</v>
      </c>
      <c r="AD12" s="17">
        <v>6.9398627007553601E-2</v>
      </c>
      <c r="AE12" s="17"/>
      <c r="AF12" s="17">
        <v>0.18964439862656601</v>
      </c>
      <c r="AG12" s="17">
        <v>0.17876440033087099</v>
      </c>
      <c r="AH12" s="17">
        <v>0.14129483216465</v>
      </c>
      <c r="AI12" s="17"/>
      <c r="AJ12" s="17">
        <v>0.14428459784883599</v>
      </c>
      <c r="AK12" s="17">
        <v>0.22468220681426301</v>
      </c>
      <c r="AL12" s="17">
        <v>0.16721948880874499</v>
      </c>
      <c r="AM12" s="17">
        <v>0.16735161408039501</v>
      </c>
      <c r="AN12" s="17">
        <v>0.153946213835398</v>
      </c>
      <c r="AO12" s="17"/>
      <c r="AP12" s="17">
        <v>0.14473680367553099</v>
      </c>
      <c r="AQ12" s="17">
        <v>0.220376374168365</v>
      </c>
      <c r="AR12" s="17">
        <v>0.18139872038211699</v>
      </c>
      <c r="AS12" s="17"/>
      <c r="AT12" s="17">
        <v>0.13696539941612601</v>
      </c>
      <c r="AU12" s="17">
        <v>0.14517243324398099</v>
      </c>
      <c r="AV12" s="17">
        <v>0.301366438077393</v>
      </c>
      <c r="AW12" s="17">
        <v>0.27134498968327903</v>
      </c>
      <c r="AX12" s="17">
        <v>0.19556911424547699</v>
      </c>
      <c r="AY12" s="17">
        <v>0.19721478047367</v>
      </c>
    </row>
    <row r="13" spans="2:51" ht="29" x14ac:dyDescent="0.35">
      <c r="B13" s="18" t="s">
        <v>820</v>
      </c>
      <c r="C13" s="17">
        <v>0.102680406490942</v>
      </c>
      <c r="D13" s="17">
        <v>0.115031771507615</v>
      </c>
      <c r="E13" s="17">
        <v>8.9402235858932505E-2</v>
      </c>
      <c r="F13" s="17"/>
      <c r="G13" s="17">
        <v>0.15012557055784101</v>
      </c>
      <c r="H13" s="17">
        <v>0.145878664922312</v>
      </c>
      <c r="I13" s="17">
        <v>0.117701752159561</v>
      </c>
      <c r="J13" s="17">
        <v>7.0067553834033597E-2</v>
      </c>
      <c r="K13" s="17">
        <v>6.5233261146156393E-2</v>
      </c>
      <c r="L13" s="17">
        <v>7.6240571904847607E-2</v>
      </c>
      <c r="M13" s="17"/>
      <c r="N13" s="17">
        <v>0.123528405559603</v>
      </c>
      <c r="O13" s="17">
        <v>0.103724286684896</v>
      </c>
      <c r="P13" s="17">
        <v>0.100499978115846</v>
      </c>
      <c r="Q13" s="17">
        <v>8.1135597170475096E-2</v>
      </c>
      <c r="R13" s="17"/>
      <c r="S13" s="17">
        <v>0.109216708779191</v>
      </c>
      <c r="T13" s="17">
        <v>9.6102443135643603E-2</v>
      </c>
      <c r="U13" s="17">
        <v>9.3348157646549898E-2</v>
      </c>
      <c r="V13" s="17">
        <v>0.100429197594342</v>
      </c>
      <c r="W13" s="17">
        <v>9.44763951863197E-2</v>
      </c>
      <c r="X13" s="17">
        <v>0.130856056299998</v>
      </c>
      <c r="Y13" s="17">
        <v>0.13685755713555001</v>
      </c>
      <c r="Z13" s="17">
        <v>0.111718215904429</v>
      </c>
      <c r="AA13" s="17">
        <v>9.6997523494950999E-2</v>
      </c>
      <c r="AB13" s="17">
        <v>9.9498444053545798E-2</v>
      </c>
      <c r="AC13" s="17">
        <v>9.7107017129186804E-2</v>
      </c>
      <c r="AD13" s="17">
        <v>2.00324348624367E-2</v>
      </c>
      <c r="AE13" s="17"/>
      <c r="AF13" s="17">
        <v>8.0440139456995102E-2</v>
      </c>
      <c r="AG13" s="17">
        <v>0.11278081504843</v>
      </c>
      <c r="AH13" s="17">
        <v>0.10038894758136099</v>
      </c>
      <c r="AI13" s="17"/>
      <c r="AJ13" s="17">
        <v>9.1109395208625196E-2</v>
      </c>
      <c r="AK13" s="17">
        <v>0.11520443500403101</v>
      </c>
      <c r="AL13" s="17">
        <v>9.9531313898923196E-2</v>
      </c>
      <c r="AM13" s="17">
        <v>3.4652110644541101E-2</v>
      </c>
      <c r="AN13" s="17">
        <v>8.0108271433362896E-2</v>
      </c>
      <c r="AO13" s="17"/>
      <c r="AP13" s="17">
        <v>0.113747155953001</v>
      </c>
      <c r="AQ13" s="17">
        <v>0.126153559094586</v>
      </c>
      <c r="AR13" s="17">
        <v>9.8853865109945802E-2</v>
      </c>
      <c r="AS13" s="17"/>
      <c r="AT13" s="17">
        <v>8.80505297133376E-2</v>
      </c>
      <c r="AU13" s="17">
        <v>0.104488319947972</v>
      </c>
      <c r="AV13" s="17">
        <v>0.13608162374517499</v>
      </c>
      <c r="AW13" s="17">
        <v>7.5109538695527403E-2</v>
      </c>
      <c r="AX13" s="17">
        <v>0.13208173678756499</v>
      </c>
      <c r="AY13" s="17">
        <v>8.7090433663136305E-2</v>
      </c>
    </row>
    <row r="14" spans="2:51" x14ac:dyDescent="0.35">
      <c r="B14" s="18" t="s">
        <v>399</v>
      </c>
      <c r="C14" s="17">
        <v>8.3540848970046294E-2</v>
      </c>
      <c r="D14" s="17">
        <v>6.6513568532833398E-2</v>
      </c>
      <c r="E14" s="17">
        <v>0.100651115246139</v>
      </c>
      <c r="F14" s="17"/>
      <c r="G14" s="17">
        <v>9.0455852333197903E-2</v>
      </c>
      <c r="H14" s="17">
        <v>9.2274994171169106E-2</v>
      </c>
      <c r="I14" s="17">
        <v>7.8034140425957396E-2</v>
      </c>
      <c r="J14" s="17">
        <v>7.8772277238397595E-2</v>
      </c>
      <c r="K14" s="17">
        <v>7.4566199371462902E-2</v>
      </c>
      <c r="L14" s="17">
        <v>8.6906647494366399E-2</v>
      </c>
      <c r="M14" s="17"/>
      <c r="N14" s="17">
        <v>7.81340881105093E-2</v>
      </c>
      <c r="O14" s="17">
        <v>7.2884171928394401E-2</v>
      </c>
      <c r="P14" s="17">
        <v>7.4740292049226401E-2</v>
      </c>
      <c r="Q14" s="17">
        <v>0.110123338660938</v>
      </c>
      <c r="R14" s="17"/>
      <c r="S14" s="17">
        <v>0.106694659731682</v>
      </c>
      <c r="T14" s="17">
        <v>0.103120659402326</v>
      </c>
      <c r="U14" s="17">
        <v>8.7672275928795299E-2</v>
      </c>
      <c r="V14" s="17">
        <v>9.5025909293377994E-2</v>
      </c>
      <c r="W14" s="17">
        <v>0.10354638424363199</v>
      </c>
      <c r="X14" s="17">
        <v>8.2407063000884004E-2</v>
      </c>
      <c r="Y14" s="17">
        <v>6.1650461774194497E-2</v>
      </c>
      <c r="Z14" s="17">
        <v>4.67957115368548E-2</v>
      </c>
      <c r="AA14" s="17">
        <v>7.7301129102836694E-2</v>
      </c>
      <c r="AB14" s="17">
        <v>4.3631424360050103E-2</v>
      </c>
      <c r="AC14" s="17">
        <v>5.94879751208948E-2</v>
      </c>
      <c r="AD14" s="17">
        <v>9.2094965818708699E-2</v>
      </c>
      <c r="AE14" s="17"/>
      <c r="AF14" s="17">
        <v>6.7407251609753194E-2</v>
      </c>
      <c r="AG14" s="17">
        <v>6.6278398358536897E-2</v>
      </c>
      <c r="AH14" s="17">
        <v>0.12478127546953301</v>
      </c>
      <c r="AI14" s="17"/>
      <c r="AJ14" s="17">
        <v>7.5095517470536E-2</v>
      </c>
      <c r="AK14" s="17">
        <v>5.3341281789292198E-2</v>
      </c>
      <c r="AL14" s="17">
        <v>9.8922387640502499E-2</v>
      </c>
      <c r="AM14" s="17">
        <v>6.8315186166947206E-2</v>
      </c>
      <c r="AN14" s="17">
        <v>0.149979034741797</v>
      </c>
      <c r="AO14" s="17"/>
      <c r="AP14" s="17">
        <v>6.8272520071152504E-2</v>
      </c>
      <c r="AQ14" s="17">
        <v>5.0357390449018401E-2</v>
      </c>
      <c r="AR14" s="17">
        <v>4.3054921611588699E-2</v>
      </c>
      <c r="AS14" s="17"/>
      <c r="AT14" s="17">
        <v>8.4753563569175697E-2</v>
      </c>
      <c r="AU14" s="17">
        <v>9.6821595023350401E-2</v>
      </c>
      <c r="AV14" s="17">
        <v>4.6299128774040202E-2</v>
      </c>
      <c r="AW14" s="17">
        <v>0.11069189865528201</v>
      </c>
      <c r="AX14" s="17">
        <v>6.1638030492353099E-2</v>
      </c>
      <c r="AY14" s="17">
        <v>0.11285805386900701</v>
      </c>
    </row>
    <row r="15" spans="2:51" ht="29" x14ac:dyDescent="0.35">
      <c r="B15" s="18" t="s">
        <v>821</v>
      </c>
      <c r="C15" s="19">
        <v>5.4683579470065899E-2</v>
      </c>
      <c r="D15" s="19">
        <v>7.2859235829164495E-2</v>
      </c>
      <c r="E15" s="19">
        <v>3.6341872018966798E-2</v>
      </c>
      <c r="F15" s="19"/>
      <c r="G15" s="19">
        <v>9.0602423367058593E-2</v>
      </c>
      <c r="H15" s="19">
        <v>6.4274156186732198E-2</v>
      </c>
      <c r="I15" s="19">
        <v>3.6139863765425599E-2</v>
      </c>
      <c r="J15" s="19">
        <v>5.58024711358008E-2</v>
      </c>
      <c r="K15" s="19">
        <v>4.85272499534476E-2</v>
      </c>
      <c r="L15" s="19">
        <v>4.1455079700156203E-2</v>
      </c>
      <c r="M15" s="19"/>
      <c r="N15" s="19">
        <v>5.9091196138331498E-2</v>
      </c>
      <c r="O15" s="19">
        <v>5.5216014644495798E-2</v>
      </c>
      <c r="P15" s="19">
        <v>5.6768190976827101E-2</v>
      </c>
      <c r="Q15" s="19">
        <v>4.7871133847615203E-2</v>
      </c>
      <c r="R15" s="19"/>
      <c r="S15" s="19">
        <v>0.11658922449394001</v>
      </c>
      <c r="T15" s="19">
        <v>3.5488375063922002E-2</v>
      </c>
      <c r="U15" s="19">
        <v>4.0000710738644203E-2</v>
      </c>
      <c r="V15" s="19">
        <v>6.19358671129644E-2</v>
      </c>
      <c r="W15" s="19">
        <v>3.9510626968831397E-2</v>
      </c>
      <c r="X15" s="19">
        <v>1.2338901100826E-2</v>
      </c>
      <c r="Y15" s="19">
        <v>3.1698379131911598E-2</v>
      </c>
      <c r="Z15" s="19">
        <v>9.0481280230198094E-2</v>
      </c>
      <c r="AA15" s="19">
        <v>4.7322950339403501E-2</v>
      </c>
      <c r="AB15" s="19">
        <v>6.7005972256853299E-2</v>
      </c>
      <c r="AC15" s="19">
        <v>6.4928776943384198E-2</v>
      </c>
      <c r="AD15" s="19">
        <v>1.81457948488369E-2</v>
      </c>
      <c r="AE15" s="19"/>
      <c r="AF15" s="19">
        <v>5.78409520857937E-2</v>
      </c>
      <c r="AG15" s="19">
        <v>5.0680687243285699E-2</v>
      </c>
      <c r="AH15" s="19">
        <v>5.05741878879589E-2</v>
      </c>
      <c r="AI15" s="19"/>
      <c r="AJ15" s="19">
        <v>6.5111304787280694E-2</v>
      </c>
      <c r="AK15" s="19">
        <v>4.7596856786527197E-2</v>
      </c>
      <c r="AL15" s="19">
        <v>1.5228498671229E-2</v>
      </c>
      <c r="AM15" s="19">
        <v>7.43754097061219E-2</v>
      </c>
      <c r="AN15" s="19">
        <v>4.3907311620148597E-2</v>
      </c>
      <c r="AO15" s="19"/>
      <c r="AP15" s="19">
        <v>7.4374868566431995E-2</v>
      </c>
      <c r="AQ15" s="19">
        <v>3.06784033035759E-2</v>
      </c>
      <c r="AR15" s="19">
        <v>4.23537766387947E-2</v>
      </c>
      <c r="AS15" s="19"/>
      <c r="AT15" s="19">
        <v>5.27074676993134E-2</v>
      </c>
      <c r="AU15" s="19">
        <v>5.4222163679237302E-2</v>
      </c>
      <c r="AV15" s="19">
        <v>4.89179722313971E-2</v>
      </c>
      <c r="AW15" s="19">
        <v>6.17340545584152E-2</v>
      </c>
      <c r="AX15" s="19">
        <v>5.1971930617347402E-2</v>
      </c>
      <c r="AY15" s="19">
        <v>0.112881136717768</v>
      </c>
    </row>
    <row r="16" spans="2:51" x14ac:dyDescent="0.35">
      <c r="B16" s="16"/>
    </row>
    <row r="17" spans="2:2" x14ac:dyDescent="0.35">
      <c r="B17" t="s">
        <v>77</v>
      </c>
    </row>
    <row r="18" spans="2:2" x14ac:dyDescent="0.35">
      <c r="B18" t="s">
        <v>78</v>
      </c>
    </row>
    <row r="20" spans="2:2" x14ac:dyDescent="0.35">
      <c r="B20"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1-000000000000}">
  <dimension ref="B2:AY21"/>
  <sheetViews>
    <sheetView showGridLines="0" workbookViewId="0">
      <pane xSplit="2" topLeftCell="C1" activePane="topRight" state="frozen"/>
      <selection activeCell="B19" sqref="B19"/>
      <selection pane="topRight" activeCell="B21" sqref="B2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1" width="10.7265625" customWidth="1"/>
    <col min="52" max="52" width="2.1796875" customWidth="1"/>
  </cols>
  <sheetData>
    <row r="2" spans="2:51" ht="40" customHeight="1" x14ac:dyDescent="0.35">
      <c r="D2" s="42" t="s">
        <v>830</v>
      </c>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row>
    <row r="5" spans="2:51" ht="30" customHeight="1" x14ac:dyDescent="0.35">
      <c r="B5" s="15"/>
      <c r="C5" s="15"/>
      <c r="D5" s="41" t="s">
        <v>57</v>
      </c>
      <c r="E5" s="41"/>
      <c r="F5" s="15"/>
      <c r="G5" s="41" t="s">
        <v>58</v>
      </c>
      <c r="H5" s="41"/>
      <c r="I5" s="41"/>
      <c r="J5" s="41"/>
      <c r="K5" s="41"/>
      <c r="L5" s="41"/>
      <c r="M5" s="15"/>
      <c r="N5" s="41" t="s">
        <v>59</v>
      </c>
      <c r="O5" s="41"/>
      <c r="P5" s="41"/>
      <c r="Q5" s="41"/>
      <c r="R5" s="15"/>
      <c r="S5" s="41" t="s">
        <v>60</v>
      </c>
      <c r="T5" s="41"/>
      <c r="U5" s="41"/>
      <c r="V5" s="41"/>
      <c r="W5" s="41"/>
      <c r="X5" s="41"/>
      <c r="Y5" s="41"/>
      <c r="Z5" s="41"/>
      <c r="AA5" s="41"/>
      <c r="AB5" s="41"/>
      <c r="AC5" s="41"/>
      <c r="AD5" s="41"/>
      <c r="AE5" s="15"/>
      <c r="AF5" s="41" t="s">
        <v>61</v>
      </c>
      <c r="AG5" s="41"/>
      <c r="AH5" s="41"/>
      <c r="AI5" s="15"/>
      <c r="AJ5" s="41" t="s">
        <v>62</v>
      </c>
      <c r="AK5" s="41"/>
      <c r="AL5" s="41"/>
      <c r="AM5" s="41"/>
      <c r="AN5" s="41"/>
      <c r="AO5" s="15"/>
      <c r="AP5" s="41" t="s">
        <v>63</v>
      </c>
      <c r="AQ5" s="41"/>
      <c r="AR5" s="41"/>
      <c r="AS5" s="15"/>
      <c r="AT5" s="41" t="s">
        <v>64</v>
      </c>
      <c r="AU5" s="41"/>
      <c r="AV5" s="41"/>
      <c r="AW5" s="41"/>
      <c r="AX5" s="41"/>
      <c r="AY5" s="41"/>
    </row>
    <row r="6" spans="2:51"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53</v>
      </c>
      <c r="AW6" s="12" t="s">
        <v>54</v>
      </c>
      <c r="AX6" s="12" t="s">
        <v>55</v>
      </c>
      <c r="AY6" s="12" t="s">
        <v>56</v>
      </c>
    </row>
    <row r="7" spans="2:51" ht="30" customHeight="1" x14ac:dyDescent="0.35">
      <c r="B7" s="10" t="s">
        <v>18</v>
      </c>
      <c r="C7" s="10">
        <v>4028</v>
      </c>
      <c r="D7" s="10">
        <v>1912</v>
      </c>
      <c r="E7" s="10">
        <v>2106</v>
      </c>
      <c r="F7" s="10"/>
      <c r="G7" s="10">
        <v>549</v>
      </c>
      <c r="H7" s="10">
        <v>588</v>
      </c>
      <c r="I7" s="10">
        <v>672</v>
      </c>
      <c r="J7" s="10">
        <v>723</v>
      </c>
      <c r="K7" s="10">
        <v>607</v>
      </c>
      <c r="L7" s="10">
        <v>889</v>
      </c>
      <c r="M7" s="10"/>
      <c r="N7" s="10">
        <v>1004</v>
      </c>
      <c r="O7" s="10">
        <v>1077</v>
      </c>
      <c r="P7" s="10">
        <v>905</v>
      </c>
      <c r="Q7" s="10">
        <v>1029</v>
      </c>
      <c r="R7" s="10"/>
      <c r="S7" s="10">
        <v>558</v>
      </c>
      <c r="T7" s="10">
        <v>541</v>
      </c>
      <c r="U7" s="10">
        <v>324</v>
      </c>
      <c r="V7" s="10">
        <v>387</v>
      </c>
      <c r="W7" s="10">
        <v>292</v>
      </c>
      <c r="X7" s="10">
        <v>351</v>
      </c>
      <c r="Y7" s="10">
        <v>338</v>
      </c>
      <c r="Z7" s="10">
        <v>172</v>
      </c>
      <c r="AA7" s="10">
        <v>462</v>
      </c>
      <c r="AB7" s="10">
        <v>314</v>
      </c>
      <c r="AC7" s="10">
        <v>193</v>
      </c>
      <c r="AD7" s="10">
        <v>96</v>
      </c>
      <c r="AE7" s="10"/>
      <c r="AF7" s="10">
        <v>1490</v>
      </c>
      <c r="AG7" s="10">
        <v>1550</v>
      </c>
      <c r="AH7" s="10">
        <v>603</v>
      </c>
      <c r="AI7" s="10"/>
      <c r="AJ7" s="10">
        <v>1404</v>
      </c>
      <c r="AK7" s="10">
        <v>1128</v>
      </c>
      <c r="AL7" s="10">
        <v>285</v>
      </c>
      <c r="AM7" s="10">
        <v>51</v>
      </c>
      <c r="AN7" s="10">
        <v>549</v>
      </c>
      <c r="AO7" s="10"/>
      <c r="AP7" s="10">
        <v>797</v>
      </c>
      <c r="AQ7" s="10">
        <v>1418</v>
      </c>
      <c r="AR7" s="10">
        <v>275</v>
      </c>
      <c r="AS7" s="10"/>
      <c r="AT7" s="10">
        <v>1475</v>
      </c>
      <c r="AU7" s="10">
        <v>913</v>
      </c>
      <c r="AV7" s="10">
        <v>302</v>
      </c>
      <c r="AW7" s="10">
        <v>372</v>
      </c>
      <c r="AX7" s="10">
        <v>793</v>
      </c>
      <c r="AY7" s="10">
        <v>130</v>
      </c>
    </row>
    <row r="8" spans="2:51" ht="30" customHeight="1" x14ac:dyDescent="0.35">
      <c r="B8" s="11" t="s">
        <v>19</v>
      </c>
      <c r="C8" s="11">
        <v>4028</v>
      </c>
      <c r="D8" s="11">
        <v>1984</v>
      </c>
      <c r="E8" s="11">
        <v>2034</v>
      </c>
      <c r="F8" s="11"/>
      <c r="G8" s="11">
        <v>560</v>
      </c>
      <c r="H8" s="11">
        <v>686</v>
      </c>
      <c r="I8" s="11">
        <v>686</v>
      </c>
      <c r="J8" s="11">
        <v>684</v>
      </c>
      <c r="K8" s="11">
        <v>566</v>
      </c>
      <c r="L8" s="11">
        <v>846</v>
      </c>
      <c r="M8" s="11"/>
      <c r="N8" s="11">
        <v>1085</v>
      </c>
      <c r="O8" s="11">
        <v>1044</v>
      </c>
      <c r="P8" s="11">
        <v>883</v>
      </c>
      <c r="Q8" s="11">
        <v>1003</v>
      </c>
      <c r="R8" s="11"/>
      <c r="S8" s="11">
        <v>564</v>
      </c>
      <c r="T8" s="11">
        <v>524</v>
      </c>
      <c r="U8" s="11">
        <v>322</v>
      </c>
      <c r="V8" s="11">
        <v>362</v>
      </c>
      <c r="W8" s="11">
        <v>282</v>
      </c>
      <c r="X8" s="11">
        <v>363</v>
      </c>
      <c r="Y8" s="11">
        <v>322</v>
      </c>
      <c r="Z8" s="11">
        <v>161</v>
      </c>
      <c r="AA8" s="11">
        <v>443</v>
      </c>
      <c r="AB8" s="11">
        <v>363</v>
      </c>
      <c r="AC8" s="11">
        <v>201</v>
      </c>
      <c r="AD8" s="11">
        <v>121</v>
      </c>
      <c r="AE8" s="11"/>
      <c r="AF8" s="11">
        <v>1442</v>
      </c>
      <c r="AG8" s="11">
        <v>1582</v>
      </c>
      <c r="AH8" s="11">
        <v>612</v>
      </c>
      <c r="AI8" s="11"/>
      <c r="AJ8" s="11">
        <v>1369</v>
      </c>
      <c r="AK8" s="11">
        <v>1137</v>
      </c>
      <c r="AL8" s="11">
        <v>286</v>
      </c>
      <c r="AM8" s="11">
        <v>51</v>
      </c>
      <c r="AN8" s="11">
        <v>547</v>
      </c>
      <c r="AO8" s="11"/>
      <c r="AP8" s="11">
        <v>789</v>
      </c>
      <c r="AQ8" s="11">
        <v>1428</v>
      </c>
      <c r="AR8" s="11">
        <v>274</v>
      </c>
      <c r="AS8" s="11"/>
      <c r="AT8" s="11">
        <v>1427</v>
      </c>
      <c r="AU8" s="11">
        <v>939</v>
      </c>
      <c r="AV8" s="11">
        <v>303</v>
      </c>
      <c r="AW8" s="11">
        <v>367</v>
      </c>
      <c r="AX8" s="11">
        <v>813</v>
      </c>
      <c r="AY8" s="11">
        <v>135</v>
      </c>
    </row>
    <row r="9" spans="2:51" x14ac:dyDescent="0.35">
      <c r="B9" s="18" t="s">
        <v>823</v>
      </c>
      <c r="C9" s="17">
        <v>0.38175595808672302</v>
      </c>
      <c r="D9" s="17">
        <v>0.38129454098563598</v>
      </c>
      <c r="E9" s="17">
        <v>0.38141846402970497</v>
      </c>
      <c r="F9" s="17"/>
      <c r="G9" s="17">
        <v>0.36448606006263201</v>
      </c>
      <c r="H9" s="17">
        <v>0.39310198525152901</v>
      </c>
      <c r="I9" s="17">
        <v>0.40965872910527501</v>
      </c>
      <c r="J9" s="17">
        <v>0.37200190532322602</v>
      </c>
      <c r="K9" s="17">
        <v>0.35906884848952503</v>
      </c>
      <c r="L9" s="17">
        <v>0.384704535825937</v>
      </c>
      <c r="M9" s="17"/>
      <c r="N9" s="17">
        <v>0.38646821229232697</v>
      </c>
      <c r="O9" s="17">
        <v>0.38142424189070701</v>
      </c>
      <c r="P9" s="17">
        <v>0.39739183070192302</v>
      </c>
      <c r="Q9" s="17">
        <v>0.35996015134487402</v>
      </c>
      <c r="R9" s="17"/>
      <c r="S9" s="17">
        <v>0.39135055310946198</v>
      </c>
      <c r="T9" s="17">
        <v>0.35029441259357402</v>
      </c>
      <c r="U9" s="17">
        <v>0.34691029140348101</v>
      </c>
      <c r="V9" s="17">
        <v>0.428105883371101</v>
      </c>
      <c r="W9" s="17">
        <v>0.41275291938110498</v>
      </c>
      <c r="X9" s="17">
        <v>0.37769688420804398</v>
      </c>
      <c r="Y9" s="17">
        <v>0.408346397627736</v>
      </c>
      <c r="Z9" s="17">
        <v>0.43464609915250602</v>
      </c>
      <c r="AA9" s="17">
        <v>0.36671729371456802</v>
      </c>
      <c r="AB9" s="17">
        <v>0.34800008687978501</v>
      </c>
      <c r="AC9" s="17">
        <v>0.38790828179267101</v>
      </c>
      <c r="AD9" s="17">
        <v>0.38873644305316502</v>
      </c>
      <c r="AE9" s="17"/>
      <c r="AF9" s="17">
        <v>0.39147553180071598</v>
      </c>
      <c r="AG9" s="17">
        <v>0.37732348885747802</v>
      </c>
      <c r="AH9" s="17">
        <v>0.364143849308325</v>
      </c>
      <c r="AI9" s="17"/>
      <c r="AJ9" s="17">
        <v>0.39926875030449299</v>
      </c>
      <c r="AK9" s="17">
        <v>0.37049638480562602</v>
      </c>
      <c r="AL9" s="17">
        <v>0.39653985527064201</v>
      </c>
      <c r="AM9" s="17">
        <v>0.446574634691497</v>
      </c>
      <c r="AN9" s="17">
        <v>0.39671119082680001</v>
      </c>
      <c r="AO9" s="17"/>
      <c r="AP9" s="17">
        <v>0.40582456231945102</v>
      </c>
      <c r="AQ9" s="17">
        <v>0.37065155388210402</v>
      </c>
      <c r="AR9" s="17">
        <v>0.42988845543943199</v>
      </c>
      <c r="AS9" s="17"/>
      <c r="AT9" s="17">
        <v>0.397348049539195</v>
      </c>
      <c r="AU9" s="17">
        <v>0.39374342717165101</v>
      </c>
      <c r="AV9" s="17">
        <v>0.28038311052117998</v>
      </c>
      <c r="AW9" s="17">
        <v>0.33612166661697801</v>
      </c>
      <c r="AX9" s="17">
        <v>0.40469199887614199</v>
      </c>
      <c r="AY9" s="17">
        <v>0.40416493361460099</v>
      </c>
    </row>
    <row r="10" spans="2:51" ht="29" x14ac:dyDescent="0.35">
      <c r="B10" s="18" t="s">
        <v>824</v>
      </c>
      <c r="C10" s="17">
        <v>0.33958307699116902</v>
      </c>
      <c r="D10" s="17">
        <v>0.34507393831830502</v>
      </c>
      <c r="E10" s="17">
        <v>0.335112929159328</v>
      </c>
      <c r="F10" s="17"/>
      <c r="G10" s="17">
        <v>0.32873464664386398</v>
      </c>
      <c r="H10" s="17">
        <v>0.33847820617255597</v>
      </c>
      <c r="I10" s="17">
        <v>0.295982012187818</v>
      </c>
      <c r="J10" s="17">
        <v>0.35324926537875601</v>
      </c>
      <c r="K10" s="17">
        <v>0.33403941800443598</v>
      </c>
      <c r="L10" s="17">
        <v>0.37368186396761999</v>
      </c>
      <c r="M10" s="17"/>
      <c r="N10" s="17">
        <v>0.36560356722217302</v>
      </c>
      <c r="O10" s="17">
        <v>0.34030624371344897</v>
      </c>
      <c r="P10" s="17">
        <v>0.307003305639451</v>
      </c>
      <c r="Q10" s="17">
        <v>0.34213608061866002</v>
      </c>
      <c r="R10" s="17"/>
      <c r="S10" s="17">
        <v>0.350219693635691</v>
      </c>
      <c r="T10" s="17">
        <v>0.36018156670438201</v>
      </c>
      <c r="U10" s="17">
        <v>0.35587775508709002</v>
      </c>
      <c r="V10" s="17">
        <v>0.31793941579268098</v>
      </c>
      <c r="W10" s="17">
        <v>0.32695908994249301</v>
      </c>
      <c r="X10" s="17">
        <v>0.31872309951757199</v>
      </c>
      <c r="Y10" s="17">
        <v>0.30514389092253003</v>
      </c>
      <c r="Z10" s="17">
        <v>0.27289846089075798</v>
      </c>
      <c r="AA10" s="17">
        <v>0.37236522494361002</v>
      </c>
      <c r="AB10" s="17">
        <v>0.30741138633999898</v>
      </c>
      <c r="AC10" s="17">
        <v>0.42206836542123299</v>
      </c>
      <c r="AD10" s="17">
        <v>0.33946939747610999</v>
      </c>
      <c r="AE10" s="17"/>
      <c r="AF10" s="17">
        <v>0.299804529751522</v>
      </c>
      <c r="AG10" s="17">
        <v>0.37352455700396597</v>
      </c>
      <c r="AH10" s="17">
        <v>0.34120512491597499</v>
      </c>
      <c r="AI10" s="17"/>
      <c r="AJ10" s="17">
        <v>0.30944871880622099</v>
      </c>
      <c r="AK10" s="17">
        <v>0.37421824827038802</v>
      </c>
      <c r="AL10" s="17">
        <v>0.36509703085887801</v>
      </c>
      <c r="AM10" s="17">
        <v>0.241143575477795</v>
      </c>
      <c r="AN10" s="17">
        <v>0.33173410444313001</v>
      </c>
      <c r="AO10" s="17"/>
      <c r="AP10" s="17">
        <v>0.28878817750683999</v>
      </c>
      <c r="AQ10" s="17">
        <v>0.40312291664469602</v>
      </c>
      <c r="AR10" s="17">
        <v>0.34383170206628</v>
      </c>
      <c r="AS10" s="17"/>
      <c r="AT10" s="17">
        <v>0.33823318649793999</v>
      </c>
      <c r="AU10" s="17">
        <v>0.30365484930667802</v>
      </c>
      <c r="AV10" s="17">
        <v>0.41871057223938601</v>
      </c>
      <c r="AW10" s="17">
        <v>0.37121844257245401</v>
      </c>
      <c r="AX10" s="17">
        <v>0.32808503331301703</v>
      </c>
      <c r="AY10" s="17">
        <v>0.36278684703122599</v>
      </c>
    </row>
    <row r="11" spans="2:51" ht="29" x14ac:dyDescent="0.35">
      <c r="B11" s="18" t="s">
        <v>825</v>
      </c>
      <c r="C11" s="17">
        <v>0.20314876112737201</v>
      </c>
      <c r="D11" s="17">
        <v>0.22126919483615801</v>
      </c>
      <c r="E11" s="17">
        <v>0.18591651623876301</v>
      </c>
      <c r="F11" s="17"/>
      <c r="G11" s="17">
        <v>0.19996169289690199</v>
      </c>
      <c r="H11" s="17">
        <v>0.23284834630662901</v>
      </c>
      <c r="I11" s="17">
        <v>0.18849764452052201</v>
      </c>
      <c r="J11" s="17">
        <v>0.217311865771773</v>
      </c>
      <c r="K11" s="17">
        <v>0.21279703826584301</v>
      </c>
      <c r="L11" s="17">
        <v>0.174305817805851</v>
      </c>
      <c r="M11" s="17"/>
      <c r="N11" s="17">
        <v>0.20966336140190101</v>
      </c>
      <c r="O11" s="17">
        <v>0.22463097192088</v>
      </c>
      <c r="P11" s="17">
        <v>0.17201513514601199</v>
      </c>
      <c r="Q11" s="17">
        <v>0.201285869311358</v>
      </c>
      <c r="R11" s="17"/>
      <c r="S11" s="17">
        <v>0.17448590341112899</v>
      </c>
      <c r="T11" s="17">
        <v>0.16885226583743701</v>
      </c>
      <c r="U11" s="17">
        <v>0.233179751074542</v>
      </c>
      <c r="V11" s="17">
        <v>0.14327598034184499</v>
      </c>
      <c r="W11" s="17">
        <v>0.23924162448317199</v>
      </c>
      <c r="X11" s="17">
        <v>0.196616085746874</v>
      </c>
      <c r="Y11" s="17">
        <v>0.171024149620563</v>
      </c>
      <c r="Z11" s="17">
        <v>0.201563492380262</v>
      </c>
      <c r="AA11" s="17">
        <v>0.25197087264712298</v>
      </c>
      <c r="AB11" s="17">
        <v>0.26911962373133202</v>
      </c>
      <c r="AC11" s="17">
        <v>0.24049187553554199</v>
      </c>
      <c r="AD11" s="17">
        <v>0.16775707421092201</v>
      </c>
      <c r="AE11" s="17"/>
      <c r="AF11" s="17">
        <v>0.19391955487009599</v>
      </c>
      <c r="AG11" s="17">
        <v>0.224588938328733</v>
      </c>
      <c r="AH11" s="17">
        <v>0.18723240470979699</v>
      </c>
      <c r="AI11" s="17"/>
      <c r="AJ11" s="17">
        <v>0.16654156709476201</v>
      </c>
      <c r="AK11" s="17">
        <v>0.26545777859243902</v>
      </c>
      <c r="AL11" s="17">
        <v>0.20778549248303699</v>
      </c>
      <c r="AM11" s="17">
        <v>0.235959143806489</v>
      </c>
      <c r="AN11" s="17">
        <v>0.13484506282183201</v>
      </c>
      <c r="AO11" s="17"/>
      <c r="AP11" s="17">
        <v>0.163218005379065</v>
      </c>
      <c r="AQ11" s="17">
        <v>0.26022397443325301</v>
      </c>
      <c r="AR11" s="17">
        <v>0.17498451098287199</v>
      </c>
      <c r="AS11" s="17"/>
      <c r="AT11" s="17">
        <v>0.18899061929542599</v>
      </c>
      <c r="AU11" s="17">
        <v>0.25807533328224602</v>
      </c>
      <c r="AV11" s="17">
        <v>0.212229135814097</v>
      </c>
      <c r="AW11" s="17">
        <v>0.14123736425895</v>
      </c>
      <c r="AX11" s="17">
        <v>0.19080590376640499</v>
      </c>
      <c r="AY11" s="17">
        <v>0.19563973262710299</v>
      </c>
    </row>
    <row r="12" spans="2:51" ht="29" x14ac:dyDescent="0.35">
      <c r="B12" s="18" t="s">
        <v>826</v>
      </c>
      <c r="C12" s="17">
        <v>0.17762443987766599</v>
      </c>
      <c r="D12" s="17">
        <v>0.182718726981179</v>
      </c>
      <c r="E12" s="17">
        <v>0.173105629858743</v>
      </c>
      <c r="F12" s="17"/>
      <c r="G12" s="17">
        <v>0.14772239385341299</v>
      </c>
      <c r="H12" s="17">
        <v>0.20023872755660099</v>
      </c>
      <c r="I12" s="17">
        <v>0.12812026743180099</v>
      </c>
      <c r="J12" s="17">
        <v>0.18167025830227701</v>
      </c>
      <c r="K12" s="17">
        <v>0.24231408413834599</v>
      </c>
      <c r="L12" s="17">
        <v>0.168023819893514</v>
      </c>
      <c r="M12" s="17"/>
      <c r="N12" s="17">
        <v>0.18190104260175899</v>
      </c>
      <c r="O12" s="17">
        <v>0.18271333925845501</v>
      </c>
      <c r="P12" s="17">
        <v>0.150701325822689</v>
      </c>
      <c r="Q12" s="17">
        <v>0.19320852914057901</v>
      </c>
      <c r="R12" s="17"/>
      <c r="S12" s="17">
        <v>0.17167339821527899</v>
      </c>
      <c r="T12" s="17">
        <v>0.17698606258786101</v>
      </c>
      <c r="U12" s="17">
        <v>0.24025034468186199</v>
      </c>
      <c r="V12" s="17">
        <v>0.17255347378792901</v>
      </c>
      <c r="W12" s="17">
        <v>0.17222211123949999</v>
      </c>
      <c r="X12" s="17">
        <v>0.16057123092935899</v>
      </c>
      <c r="Y12" s="17">
        <v>0.134290832484775</v>
      </c>
      <c r="Z12" s="17">
        <v>0.166413477848844</v>
      </c>
      <c r="AA12" s="17">
        <v>0.180900640042266</v>
      </c>
      <c r="AB12" s="17">
        <v>0.18024671722996299</v>
      </c>
      <c r="AC12" s="17">
        <v>0.21349222047376201</v>
      </c>
      <c r="AD12" s="17">
        <v>0.17103195680806599</v>
      </c>
      <c r="AE12" s="17"/>
      <c r="AF12" s="17">
        <v>0.14517637182822199</v>
      </c>
      <c r="AG12" s="17">
        <v>0.22465863207286299</v>
      </c>
      <c r="AH12" s="17">
        <v>0.149202432845182</v>
      </c>
      <c r="AI12" s="17"/>
      <c r="AJ12" s="17">
        <v>0.13323760806313101</v>
      </c>
      <c r="AK12" s="17">
        <v>0.21900262824080799</v>
      </c>
      <c r="AL12" s="17">
        <v>0.207129458110659</v>
      </c>
      <c r="AM12" s="17">
        <v>0.183535725513783</v>
      </c>
      <c r="AN12" s="17">
        <v>0.16666569042682999</v>
      </c>
      <c r="AO12" s="17"/>
      <c r="AP12" s="17">
        <v>0.12576057820345499</v>
      </c>
      <c r="AQ12" s="17">
        <v>0.223535790535794</v>
      </c>
      <c r="AR12" s="17">
        <v>0.176920648637033</v>
      </c>
      <c r="AS12" s="17"/>
      <c r="AT12" s="17">
        <v>0.14052275449829499</v>
      </c>
      <c r="AU12" s="17">
        <v>0.13467490390540801</v>
      </c>
      <c r="AV12" s="17">
        <v>0.30944865041200098</v>
      </c>
      <c r="AW12" s="17">
        <v>0.26000988397560898</v>
      </c>
      <c r="AX12" s="17">
        <v>0.20185849075137299</v>
      </c>
      <c r="AY12" s="17">
        <v>0.19245119837733701</v>
      </c>
    </row>
    <row r="13" spans="2:51" ht="29" x14ac:dyDescent="0.35">
      <c r="B13" s="18" t="s">
        <v>827</v>
      </c>
      <c r="C13" s="17">
        <v>0.13841518437140701</v>
      </c>
      <c r="D13" s="17">
        <v>0.13983636786379899</v>
      </c>
      <c r="E13" s="17">
        <v>0.13739476309349</v>
      </c>
      <c r="F13" s="17"/>
      <c r="G13" s="17">
        <v>0.16920226795891699</v>
      </c>
      <c r="H13" s="17">
        <v>0.142616226371859</v>
      </c>
      <c r="I13" s="17">
        <v>0.11400971246208701</v>
      </c>
      <c r="J13" s="17">
        <v>0.119124482308128</v>
      </c>
      <c r="K13" s="17">
        <v>0.152900114777894</v>
      </c>
      <c r="L13" s="17">
        <v>0.138387114259092</v>
      </c>
      <c r="M13" s="17"/>
      <c r="N13" s="17">
        <v>0.15591818626892501</v>
      </c>
      <c r="O13" s="17">
        <v>0.114749122880307</v>
      </c>
      <c r="P13" s="17">
        <v>0.13449605413267801</v>
      </c>
      <c r="Q13" s="17">
        <v>0.14771019207740799</v>
      </c>
      <c r="R13" s="17"/>
      <c r="S13" s="17">
        <v>0.133248513011445</v>
      </c>
      <c r="T13" s="17">
        <v>0.143044886813428</v>
      </c>
      <c r="U13" s="17">
        <v>0.15363367152549401</v>
      </c>
      <c r="V13" s="17">
        <v>0.128882469633574</v>
      </c>
      <c r="W13" s="17">
        <v>0.162383284894248</v>
      </c>
      <c r="X13" s="17">
        <v>0.134786713158072</v>
      </c>
      <c r="Y13" s="17">
        <v>0.13182108478146501</v>
      </c>
      <c r="Z13" s="17">
        <v>0.118238227837534</v>
      </c>
      <c r="AA13" s="17">
        <v>0.17149874661842399</v>
      </c>
      <c r="AB13" s="17">
        <v>0.117739115832733</v>
      </c>
      <c r="AC13" s="17">
        <v>9.0206936788236602E-2</v>
      </c>
      <c r="AD13" s="17">
        <v>0.162397208466873</v>
      </c>
      <c r="AE13" s="17"/>
      <c r="AF13" s="17">
        <v>0.12992098544921099</v>
      </c>
      <c r="AG13" s="17">
        <v>0.144319893989932</v>
      </c>
      <c r="AH13" s="17">
        <v>0.141559243255824</v>
      </c>
      <c r="AI13" s="17"/>
      <c r="AJ13" s="17">
        <v>0.11184516267104599</v>
      </c>
      <c r="AK13" s="17">
        <v>0.18408848087526</v>
      </c>
      <c r="AL13" s="17">
        <v>0.112851204266068</v>
      </c>
      <c r="AM13" s="17">
        <v>4.0898813134908701E-2</v>
      </c>
      <c r="AN13" s="17">
        <v>0.126698712723255</v>
      </c>
      <c r="AO13" s="17"/>
      <c r="AP13" s="17">
        <v>9.5231505731726299E-2</v>
      </c>
      <c r="AQ13" s="17">
        <v>0.192226734386228</v>
      </c>
      <c r="AR13" s="17">
        <v>0.11597640692287201</v>
      </c>
      <c r="AS13" s="17"/>
      <c r="AT13" s="17">
        <v>0.13777049963427301</v>
      </c>
      <c r="AU13" s="17">
        <v>0.12851181215172999</v>
      </c>
      <c r="AV13" s="17">
        <v>0.14960455250187699</v>
      </c>
      <c r="AW13" s="17">
        <v>0.15698686120779001</v>
      </c>
      <c r="AX13" s="17">
        <v>0.14091997736143599</v>
      </c>
      <c r="AY13" s="17">
        <v>0.10181310716776</v>
      </c>
    </row>
    <row r="14" spans="2:51" x14ac:dyDescent="0.35">
      <c r="B14" s="18" t="s">
        <v>399</v>
      </c>
      <c r="C14" s="17">
        <v>0.11026614747543199</v>
      </c>
      <c r="D14" s="17">
        <v>8.9625214782924803E-2</v>
      </c>
      <c r="E14" s="17">
        <v>0.12993797917300701</v>
      </c>
      <c r="F14" s="17"/>
      <c r="G14" s="17">
        <v>9.9433075707767299E-2</v>
      </c>
      <c r="H14" s="17">
        <v>8.8942707616014097E-2</v>
      </c>
      <c r="I14" s="17">
        <v>0.12376951296447999</v>
      </c>
      <c r="J14" s="17">
        <v>0.11503591376290299</v>
      </c>
      <c r="K14" s="17">
        <v>0.122042746803826</v>
      </c>
      <c r="L14" s="17">
        <v>0.113295348183704</v>
      </c>
      <c r="M14" s="17"/>
      <c r="N14" s="17">
        <v>7.0263954078146701E-2</v>
      </c>
      <c r="O14" s="17">
        <v>9.2510348498309095E-2</v>
      </c>
      <c r="P14" s="17">
        <v>0.13071743585738399</v>
      </c>
      <c r="Q14" s="17">
        <v>0.15389065280829101</v>
      </c>
      <c r="R14" s="17"/>
      <c r="S14" s="17">
        <v>8.96626483515819E-2</v>
      </c>
      <c r="T14" s="17">
        <v>0.137074897370665</v>
      </c>
      <c r="U14" s="17">
        <v>9.8438358760516306E-2</v>
      </c>
      <c r="V14" s="17">
        <v>0.112468608255056</v>
      </c>
      <c r="W14" s="17">
        <v>7.6123159488518402E-2</v>
      </c>
      <c r="X14" s="17">
        <v>0.12338252462465001</v>
      </c>
      <c r="Y14" s="17">
        <v>0.12722883569101501</v>
      </c>
      <c r="Z14" s="17">
        <v>0.124690158213799</v>
      </c>
      <c r="AA14" s="17">
        <v>9.9319915726816699E-2</v>
      </c>
      <c r="AB14" s="17">
        <v>0.13158612844303899</v>
      </c>
      <c r="AC14" s="17">
        <v>4.4255210021654799E-2</v>
      </c>
      <c r="AD14" s="17">
        <v>0.17563110529151499</v>
      </c>
      <c r="AE14" s="17"/>
      <c r="AF14" s="17">
        <v>0.11973915938400401</v>
      </c>
      <c r="AG14" s="17">
        <v>8.3402620879166903E-2</v>
      </c>
      <c r="AH14" s="17">
        <v>0.14915897595812</v>
      </c>
      <c r="AI14" s="17"/>
      <c r="AJ14" s="17">
        <v>0.12530489054888799</v>
      </c>
      <c r="AK14" s="17">
        <v>6.2456782277624801E-2</v>
      </c>
      <c r="AL14" s="17">
        <v>5.7819409371907403E-2</v>
      </c>
      <c r="AM14" s="17">
        <v>0.149771364263033</v>
      </c>
      <c r="AN14" s="17">
        <v>0.168227880646136</v>
      </c>
      <c r="AO14" s="17"/>
      <c r="AP14" s="17">
        <v>0.114798321754014</v>
      </c>
      <c r="AQ14" s="17">
        <v>6.51661503292425E-2</v>
      </c>
      <c r="AR14" s="17">
        <v>5.6200815304661901E-2</v>
      </c>
      <c r="AS14" s="17"/>
      <c r="AT14" s="17">
        <v>0.10693903561396199</v>
      </c>
      <c r="AU14" s="17">
        <v>0.105205025993814</v>
      </c>
      <c r="AV14" s="17">
        <v>0.11466684077132</v>
      </c>
      <c r="AW14" s="17">
        <v>0.15982764697354301</v>
      </c>
      <c r="AX14" s="17">
        <v>9.3026780483152993E-2</v>
      </c>
      <c r="AY14" s="17">
        <v>0.106052462324215</v>
      </c>
    </row>
    <row r="15" spans="2:51" ht="29" x14ac:dyDescent="0.35">
      <c r="B15" s="18" t="s">
        <v>828</v>
      </c>
      <c r="C15" s="17">
        <v>8.8483728049672195E-2</v>
      </c>
      <c r="D15" s="17">
        <v>0.10244252813841601</v>
      </c>
      <c r="E15" s="17">
        <v>7.5025284984715002E-2</v>
      </c>
      <c r="F15" s="17"/>
      <c r="G15" s="17">
        <v>0.16547806422392999</v>
      </c>
      <c r="H15" s="17">
        <v>9.1587558079098602E-2</v>
      </c>
      <c r="I15" s="17">
        <v>0.117859135853788</v>
      </c>
      <c r="J15" s="17">
        <v>7.2574673052108699E-2</v>
      </c>
      <c r="K15" s="17">
        <v>6.6952352097262996E-2</v>
      </c>
      <c r="L15" s="17">
        <v>4.1744890567306799E-2</v>
      </c>
      <c r="M15" s="17"/>
      <c r="N15" s="17">
        <v>8.2132788405783197E-2</v>
      </c>
      <c r="O15" s="17">
        <v>0.10869613634725001</v>
      </c>
      <c r="P15" s="17">
        <v>7.1990498881193396E-2</v>
      </c>
      <c r="Q15" s="17">
        <v>8.75449849929619E-2</v>
      </c>
      <c r="R15" s="17"/>
      <c r="S15" s="17">
        <v>0.11800255426440701</v>
      </c>
      <c r="T15" s="17">
        <v>9.05807919949706E-2</v>
      </c>
      <c r="U15" s="17">
        <v>8.2535233575233402E-2</v>
      </c>
      <c r="V15" s="17">
        <v>7.4589277966916598E-2</v>
      </c>
      <c r="W15" s="17">
        <v>0.102119978254883</v>
      </c>
      <c r="X15" s="17">
        <v>0.104759055162979</v>
      </c>
      <c r="Y15" s="17">
        <v>7.5348858810396296E-2</v>
      </c>
      <c r="Z15" s="17">
        <v>7.2879913228667104E-2</v>
      </c>
      <c r="AA15" s="17">
        <v>6.4765497603853903E-2</v>
      </c>
      <c r="AB15" s="17">
        <v>7.0394843180808103E-2</v>
      </c>
      <c r="AC15" s="17">
        <v>0.119335623069466</v>
      </c>
      <c r="AD15" s="17">
        <v>4.9902674169679799E-2</v>
      </c>
      <c r="AE15" s="17"/>
      <c r="AF15" s="17">
        <v>6.7074239898785804E-2</v>
      </c>
      <c r="AG15" s="17">
        <v>8.7502679510515102E-2</v>
      </c>
      <c r="AH15" s="17">
        <v>0.10987929649578</v>
      </c>
      <c r="AI15" s="17"/>
      <c r="AJ15" s="17">
        <v>6.3023991979473004E-2</v>
      </c>
      <c r="AK15" s="17">
        <v>0.124587499959114</v>
      </c>
      <c r="AL15" s="17">
        <v>9.3104228493749802E-2</v>
      </c>
      <c r="AM15" s="17">
        <v>4.0898813134908701E-2</v>
      </c>
      <c r="AN15" s="17">
        <v>8.1864633964627107E-2</v>
      </c>
      <c r="AO15" s="17"/>
      <c r="AP15" s="17">
        <v>5.84743100671666E-2</v>
      </c>
      <c r="AQ15" s="17">
        <v>0.115240228386754</v>
      </c>
      <c r="AR15" s="17">
        <v>9.7861373560361703E-2</v>
      </c>
      <c r="AS15" s="17"/>
      <c r="AT15" s="17">
        <v>8.4021269645393706E-2</v>
      </c>
      <c r="AU15" s="17">
        <v>8.8269161190668993E-2</v>
      </c>
      <c r="AV15" s="17">
        <v>8.0208782961878403E-2</v>
      </c>
      <c r="AW15" s="17">
        <v>0.112409604028432</v>
      </c>
      <c r="AX15" s="17">
        <v>8.1532513773895296E-2</v>
      </c>
      <c r="AY15" s="17">
        <v>9.3066648649824807E-2</v>
      </c>
    </row>
    <row r="16" spans="2:51" ht="29" x14ac:dyDescent="0.35">
      <c r="B16" s="18" t="s">
        <v>829</v>
      </c>
      <c r="C16" s="19">
        <v>4.1930627597560499E-2</v>
      </c>
      <c r="D16" s="19">
        <v>4.6062433766707697E-2</v>
      </c>
      <c r="E16" s="19">
        <v>3.7989474980770897E-2</v>
      </c>
      <c r="F16" s="19"/>
      <c r="G16" s="19">
        <v>5.1613539320121998E-2</v>
      </c>
      <c r="H16" s="19">
        <v>2.1464587518063499E-2</v>
      </c>
      <c r="I16" s="19">
        <v>4.7599448169542202E-2</v>
      </c>
      <c r="J16" s="19">
        <v>4.4208880766370598E-2</v>
      </c>
      <c r="K16" s="19">
        <v>4.5159260186926897E-2</v>
      </c>
      <c r="L16" s="19">
        <v>4.4842028055276303E-2</v>
      </c>
      <c r="M16" s="19"/>
      <c r="N16" s="19">
        <v>5.3806226362267E-2</v>
      </c>
      <c r="O16" s="19">
        <v>4.1888495359415898E-2</v>
      </c>
      <c r="P16" s="19">
        <v>3.8052242371123299E-2</v>
      </c>
      <c r="Q16" s="19">
        <v>3.3555847355743199E-2</v>
      </c>
      <c r="R16" s="19"/>
      <c r="S16" s="19">
        <v>4.8742560236764203E-2</v>
      </c>
      <c r="T16" s="19">
        <v>3.3501740663250103E-2</v>
      </c>
      <c r="U16" s="19">
        <v>6.0014328436943397E-2</v>
      </c>
      <c r="V16" s="19">
        <v>3.3561376023417001E-2</v>
      </c>
      <c r="W16" s="19">
        <v>3.7151297251358802E-2</v>
      </c>
      <c r="X16" s="19">
        <v>6.7562213849499994E-2</v>
      </c>
      <c r="Y16" s="19">
        <v>3.4388196959548298E-2</v>
      </c>
      <c r="Z16" s="19">
        <v>4.4029884943628299E-2</v>
      </c>
      <c r="AA16" s="19">
        <v>3.5239557906093497E-2</v>
      </c>
      <c r="AB16" s="19">
        <v>3.4289040989512798E-2</v>
      </c>
      <c r="AC16" s="19">
        <v>4.9039132032149303E-2</v>
      </c>
      <c r="AD16" s="19">
        <v>0</v>
      </c>
      <c r="AE16" s="19"/>
      <c r="AF16" s="19">
        <v>6.1035716986124602E-2</v>
      </c>
      <c r="AG16" s="19">
        <v>2.6964430102713599E-2</v>
      </c>
      <c r="AH16" s="19">
        <v>4.0416566570341303E-2</v>
      </c>
      <c r="AI16" s="19"/>
      <c r="AJ16" s="19">
        <v>5.5907220887128899E-2</v>
      </c>
      <c r="AK16" s="19">
        <v>3.7213887465750703E-2</v>
      </c>
      <c r="AL16" s="19">
        <v>5.3886843864885597E-2</v>
      </c>
      <c r="AM16" s="19">
        <v>0</v>
      </c>
      <c r="AN16" s="19">
        <v>2.3581478694643901E-2</v>
      </c>
      <c r="AO16" s="19"/>
      <c r="AP16" s="19">
        <v>6.0630986785928098E-2</v>
      </c>
      <c r="AQ16" s="19">
        <v>2.5912090738588599E-2</v>
      </c>
      <c r="AR16" s="19">
        <v>3.7637502959959199E-2</v>
      </c>
      <c r="AS16" s="19"/>
      <c r="AT16" s="19">
        <v>4.7913184739671703E-2</v>
      </c>
      <c r="AU16" s="19">
        <v>4.0696308655567899E-2</v>
      </c>
      <c r="AV16" s="19">
        <v>4.1643259687993803E-2</v>
      </c>
      <c r="AW16" s="19">
        <v>3.4355056162924599E-2</v>
      </c>
      <c r="AX16" s="19">
        <v>3.1021623866543901E-2</v>
      </c>
      <c r="AY16" s="19">
        <v>6.4587545048685899E-2</v>
      </c>
    </row>
    <row r="17" spans="2:2" x14ac:dyDescent="0.35">
      <c r="B17" s="16"/>
    </row>
    <row r="18" spans="2:2" x14ac:dyDescent="0.35">
      <c r="B18" t="s">
        <v>77</v>
      </c>
    </row>
    <row r="19" spans="2:2" x14ac:dyDescent="0.35">
      <c r="B19" t="s">
        <v>78</v>
      </c>
    </row>
    <row r="21" spans="2:2" x14ac:dyDescent="0.35">
      <c r="B21" s="8" t="str">
        <f>HYPERLINK("#'Contents'!A1", "Return to Contents")</f>
        <v>Return to Contents</v>
      </c>
    </row>
  </sheetData>
  <mergeCells count="9">
    <mergeCell ref="AJ5:AN5"/>
    <mergeCell ref="AP5:AR5"/>
    <mergeCell ref="AT5:AY5"/>
    <mergeCell ref="D2:AT2"/>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336</vt:i4>
      </vt:variant>
    </vt:vector>
  </HeadingPairs>
  <TitlesOfParts>
    <vt:vector size="33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lpstr>Table 222</vt:lpstr>
      <vt:lpstr>Table 223</vt:lpstr>
      <vt:lpstr>Table 224</vt:lpstr>
      <vt:lpstr>Table 225</vt:lpstr>
      <vt:lpstr>Table 226</vt:lpstr>
      <vt:lpstr>Table 227</vt:lpstr>
      <vt:lpstr>Table 228</vt:lpstr>
      <vt:lpstr>Table 229</vt:lpstr>
      <vt:lpstr>Table 230</vt:lpstr>
      <vt:lpstr>Table 231</vt:lpstr>
      <vt:lpstr>Table 232</vt:lpstr>
      <vt:lpstr>Table 233</vt:lpstr>
      <vt:lpstr>Table 234</vt:lpstr>
      <vt:lpstr>Table 235</vt:lpstr>
      <vt:lpstr>Table 236</vt:lpstr>
      <vt:lpstr>Table 237</vt:lpstr>
      <vt:lpstr>Table 238</vt:lpstr>
      <vt:lpstr>Table 239</vt:lpstr>
      <vt:lpstr>Table 240</vt:lpstr>
      <vt:lpstr>Table 241</vt:lpstr>
      <vt:lpstr>Table 242</vt:lpstr>
      <vt:lpstr>Table 243</vt:lpstr>
      <vt:lpstr>Table 244</vt:lpstr>
      <vt:lpstr>Table 245</vt:lpstr>
      <vt:lpstr>Table 246</vt:lpstr>
      <vt:lpstr>Table 247</vt:lpstr>
      <vt:lpstr>Table 248</vt:lpstr>
      <vt:lpstr>Table 249</vt:lpstr>
      <vt:lpstr>Table 250</vt:lpstr>
      <vt:lpstr>Table 251</vt:lpstr>
      <vt:lpstr>Table 252</vt:lpstr>
      <vt:lpstr>Table 253</vt:lpstr>
      <vt:lpstr>Table 254</vt:lpstr>
      <vt:lpstr>Table 255</vt:lpstr>
      <vt:lpstr>Table 256</vt:lpstr>
      <vt:lpstr>Table 257</vt:lpstr>
      <vt:lpstr>Table 258</vt:lpstr>
      <vt:lpstr>Table 259</vt:lpstr>
      <vt:lpstr>Table 260</vt:lpstr>
      <vt:lpstr>Table 261</vt:lpstr>
      <vt:lpstr>Table 262</vt:lpstr>
      <vt:lpstr>Table 263</vt:lpstr>
      <vt:lpstr>Table 264</vt:lpstr>
      <vt:lpstr>Table 265</vt:lpstr>
      <vt:lpstr>Table 266</vt:lpstr>
      <vt:lpstr>Table 267</vt:lpstr>
      <vt:lpstr>Table 268</vt:lpstr>
      <vt:lpstr>Table 269</vt:lpstr>
      <vt:lpstr>Table 270</vt:lpstr>
      <vt:lpstr>Table 271</vt:lpstr>
      <vt:lpstr>Table 272</vt:lpstr>
      <vt:lpstr>Table 273</vt:lpstr>
      <vt:lpstr>Table 274</vt:lpstr>
      <vt:lpstr>Table 275</vt:lpstr>
      <vt:lpstr>Table 276</vt:lpstr>
      <vt:lpstr>Table 277</vt:lpstr>
      <vt:lpstr>Table 278</vt:lpstr>
      <vt:lpstr>Table 279</vt:lpstr>
      <vt:lpstr>Table 280</vt:lpstr>
      <vt:lpstr>Table 281</vt:lpstr>
      <vt:lpstr>Table 282</vt:lpstr>
      <vt:lpstr>Table 283</vt:lpstr>
      <vt:lpstr>Table 284</vt:lpstr>
      <vt:lpstr>Table 285</vt:lpstr>
      <vt:lpstr>Table 286</vt:lpstr>
      <vt:lpstr>Table 287</vt:lpstr>
      <vt:lpstr>Table 288</vt:lpstr>
      <vt:lpstr>Table 289</vt:lpstr>
      <vt:lpstr>Table 290</vt:lpstr>
      <vt:lpstr>Table 291</vt:lpstr>
      <vt:lpstr>Table 292</vt:lpstr>
      <vt:lpstr>Table 293</vt:lpstr>
      <vt:lpstr>Table 294</vt:lpstr>
      <vt:lpstr>Table 295</vt:lpstr>
      <vt:lpstr>Table 296</vt:lpstr>
      <vt:lpstr>Table 297</vt:lpstr>
      <vt:lpstr>Table 298</vt:lpstr>
      <vt:lpstr>Table 299</vt:lpstr>
      <vt:lpstr>Table 300</vt:lpstr>
      <vt:lpstr>Table 301</vt:lpstr>
      <vt:lpstr>Table 302</vt:lpstr>
      <vt:lpstr>Table 303</vt:lpstr>
      <vt:lpstr>Table 304</vt:lpstr>
      <vt:lpstr>Table 305</vt:lpstr>
      <vt:lpstr>Table 306</vt:lpstr>
      <vt:lpstr>Table 307</vt:lpstr>
      <vt:lpstr>Table 308</vt:lpstr>
      <vt:lpstr>Table 309</vt:lpstr>
      <vt:lpstr>Table 310</vt:lpstr>
      <vt:lpstr>Table 311</vt:lpstr>
      <vt:lpstr>Table 312</vt:lpstr>
      <vt:lpstr>Table 313</vt:lpstr>
      <vt:lpstr>Table 314</vt:lpstr>
      <vt:lpstr>Table 315</vt:lpstr>
      <vt:lpstr>Table 316</vt:lpstr>
      <vt:lpstr>Table 317</vt:lpstr>
      <vt:lpstr>Table 318</vt:lpstr>
      <vt:lpstr>Table 319</vt:lpstr>
      <vt:lpstr>Table 320</vt:lpstr>
      <vt:lpstr>Table 321</vt:lpstr>
      <vt:lpstr>Table 322</vt:lpstr>
      <vt:lpstr>Table 323</vt:lpstr>
      <vt:lpstr>Table 324</vt:lpstr>
      <vt:lpstr>Table 325</vt:lpstr>
      <vt:lpstr>Table 326</vt:lpstr>
      <vt:lpstr>Table 327</vt:lpstr>
      <vt:lpstr>Table 328</vt:lpstr>
      <vt:lpstr>Table 329</vt:lpstr>
      <vt:lpstr>Table 330</vt:lpstr>
      <vt:lpstr>Table 331</vt:lpstr>
      <vt:lpstr>Table 332</vt:lpstr>
      <vt:lpstr>Table 333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2024-07-22T16:38:02Z</dcterms:created>
  <dcterms:modified xsi:type="dcterms:W3CDTF">2024-07-23T12:03:06Z</dcterms:modified>
</cp:coreProperties>
</file>